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C:\Users\T0526531\Desktop\新しいフォルダー\uploading\"/>
    </mc:Choice>
  </mc:AlternateContent>
  <xr:revisionPtr revIDLastSave="0" documentId="13_ncr:1_{9B9CE0F0-CDD0-462C-9C1C-5C14282B3D9B}" xr6:coauthVersionLast="47" xr6:coauthVersionMax="47" xr10:uidLastSave="{00000000-0000-0000-0000-000000000000}"/>
  <workbookProtection workbookAlgorithmName="SHA-512" workbookHashValue="7K5z6lhuBdSxIjbK9BjNIZTSwCRpg5SDFnEpn6qpFM5G3CtvVdvVtJNjrSI5jfaaep9iXkyCSDSDhNYm0Fzjfg==" workbookSaltValue="e8zls1WSq0vMzRMbPYjsSA==" workbookSpinCount="100000" lockStructure="1"/>
  <bookViews>
    <workbookView xWindow="-120" yWindow="-120" windowWidth="29040" windowHeight="15720" tabRatio="863" activeTab="1" xr2:uid="{00000000-000D-0000-FFFF-FFFF00000000}"/>
  </bookViews>
  <sheets>
    <sheet name="評価書" sheetId="19" r:id="rId1"/>
    <sheet name="メイン" sheetId="12" r:id="rId2"/>
    <sheet name="評価結果" sheetId="14" r:id="rId3"/>
    <sheet name="基本情報" sheetId="20" r:id="rId4"/>
    <sheet name="取組状況入力" sheetId="9" r:id="rId5"/>
    <sheet name="建築物環境計画書入力" sheetId="76" r:id="rId6"/>
    <sheet name="重み係数" sheetId="32" r:id="rId7"/>
    <sheet name="評価結果貼付用" sheetId="37" r:id="rId8"/>
    <sheet name="熱源機器" sheetId="47" r:id="rId9"/>
    <sheet name="冷却塔" sheetId="48" r:id="rId10"/>
    <sheet name="空調用ポンプ" sheetId="49" r:id="rId11"/>
    <sheet name="空調機" sheetId="51" r:id="rId12"/>
    <sheet name="パッケージ形空調機" sheetId="52" r:id="rId13"/>
    <sheet name="ファン" sheetId="54" r:id="rId14"/>
    <sheet name="照明器具_標準入力" sheetId="72" r:id="rId15"/>
    <sheet name="照明器具_簡易入力" sheetId="74" r:id="rId16"/>
    <sheet name="変圧器" sheetId="71" r:id="rId17"/>
    <sheet name="給水ポンプ" sheetId="60" r:id="rId18"/>
    <sheet name="昇降機" sheetId="63" r:id="rId19"/>
    <sheet name="冷凍・冷蔵設備" sheetId="73" r:id="rId20"/>
    <sheet name="空調設備集計" sheetId="69" r:id="rId21"/>
  </sheets>
  <definedNames>
    <definedName name="_xlnm.Print_Area" localSheetId="12">パッケージ形空調機!$C$1:$AJ$41</definedName>
    <definedName name="_xlnm.Print_Area" localSheetId="13">ファン!$C$1:$Z$41</definedName>
    <definedName name="_xlnm.Print_Area" localSheetId="1">メイン!$A$6:$U$72</definedName>
    <definedName name="_xlnm.Print_Area" localSheetId="3">基本情報!$A$2:$X$85</definedName>
    <definedName name="_xlnm.Print_Area" localSheetId="17">給水ポンプ!$C$1:$Q$41</definedName>
    <definedName name="_xlnm.Print_Area" localSheetId="11">空調機!$C$1:$AB$41,空調機!$AG$1:$AX$41</definedName>
    <definedName name="_xlnm.Print_Area" localSheetId="20">空調設備集計!$C$1:$M$25</definedName>
    <definedName name="_xlnm.Print_Area" localSheetId="10">空調用ポンプ!$C$1:$X$41</definedName>
    <definedName name="_xlnm.Print_Area" localSheetId="5">建築物環境計画書入力!$A$10:$W$59</definedName>
    <definedName name="_xlnm.Print_Area" localSheetId="4">取組状況入力!$A$10:$U$711</definedName>
    <definedName name="_xlnm.Print_Area" localSheetId="6">重み係数!$A$2:$M$236</definedName>
    <definedName name="_xlnm.Print_Area" localSheetId="18">昇降機!$C$1:$R$40</definedName>
    <definedName name="_xlnm.Print_Area" localSheetId="15">照明器具_簡易入力!$C$1:$Q$40</definedName>
    <definedName name="_xlnm.Print_Area" localSheetId="14">照明器具_標準入力!$C$1:$V$71</definedName>
    <definedName name="_xlnm.Print_Area" localSheetId="8">熱源機器!$C$1:$Y$41</definedName>
    <definedName name="_xlnm.Print_Area" localSheetId="2">評価結果!$A$11:$P$272</definedName>
    <definedName name="_xlnm.Print_Area" localSheetId="7">評価結果貼付用!$A$4:$K$217</definedName>
    <definedName name="_xlnm.Print_Area" localSheetId="0">評価書!$A$4:$T$80</definedName>
    <definedName name="_xlnm.Print_Area" localSheetId="16">変圧器!$C$1:$R$40</definedName>
    <definedName name="_xlnm.Print_Area" localSheetId="9">冷却塔!$C$1:$AA$41</definedName>
    <definedName name="_xlnm.Print_Area" localSheetId="19">冷凍・冷蔵設備!$C$1:$S$39</definedName>
    <definedName name="_xlnm.Print_Titles" localSheetId="12">パッケージ形空調機!$3:$9</definedName>
    <definedName name="_xlnm.Print_Titles" localSheetId="13">ファン!$3:$9</definedName>
    <definedName name="_xlnm.Print_Titles" localSheetId="3">基本情報!$B:$I</definedName>
    <definedName name="_xlnm.Print_Titles" localSheetId="17">給水ポンプ!$3:$9</definedName>
    <definedName name="_xlnm.Print_Titles" localSheetId="11">空調機!$3:$9</definedName>
    <definedName name="_xlnm.Print_Titles" localSheetId="10">空調用ポンプ!$3:$9</definedName>
    <definedName name="_xlnm.Print_Titles" localSheetId="6">重み係数!$4:$5</definedName>
    <definedName name="_xlnm.Print_Titles" localSheetId="18">昇降機!$3:$8</definedName>
    <definedName name="_xlnm.Print_Titles" localSheetId="15">照明器具_簡易入力!$3:$8</definedName>
    <definedName name="_xlnm.Print_Titles" localSheetId="14">照明器具_標準入力!$3:$8</definedName>
    <definedName name="_xlnm.Print_Titles" localSheetId="8">熱源機器!$3:$9</definedName>
    <definedName name="_xlnm.Print_Titles" localSheetId="7">評価結果貼付用!$6:$7</definedName>
    <definedName name="_xlnm.Print_Titles" localSheetId="16">変圧器!$3:$8</definedName>
    <definedName name="_xlnm.Print_Titles" localSheetId="9">冷却塔!$3:$9</definedName>
    <definedName name="_xlnm.Print_Titles" localSheetId="19">冷凍・冷蔵設備!$3:$7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81" i="20" l="1"/>
  <c r="V231" i="14"/>
  <c r="U231" i="14"/>
  <c r="G231" i="14"/>
  <c r="X602" i="9"/>
  <c r="S602" i="9" s="1"/>
  <c r="K231" i="14" s="1"/>
  <c r="W231" i="14" l="1"/>
  <c r="AC231" i="14"/>
  <c r="J231" i="14"/>
  <c r="Z231" i="14" s="1"/>
  <c r="AD231" i="14"/>
  <c r="X424" i="9" l="1"/>
  <c r="X422" i="9"/>
  <c r="X423" i="9"/>
  <c r="I217" i="32" l="1"/>
  <c r="H217" i="32"/>
  <c r="G217" i="32"/>
  <c r="F217" i="32"/>
  <c r="AJ83" i="76"/>
  <c r="M62" i="9"/>
  <c r="AF658" i="9"/>
  <c r="AF659" i="9"/>
  <c r="AF660" i="9"/>
  <c r="AF661" i="9"/>
  <c r="AF662" i="9"/>
  <c r="AF657" i="9"/>
  <c r="Y56" i="76" l="1"/>
  <c r="S56" i="76" s="1"/>
  <c r="AI55" i="76"/>
  <c r="Y55" i="76"/>
  <c r="S55" i="76" s="1"/>
  <c r="AI54" i="76"/>
  <c r="Y54" i="76"/>
  <c r="S54" i="76" s="1"/>
  <c r="AI53" i="76"/>
  <c r="Y53" i="76"/>
  <c r="S53" i="76" s="1"/>
  <c r="AI52" i="76"/>
  <c r="Y52" i="76"/>
  <c r="S52" i="76" s="1"/>
  <c r="AI50" i="76"/>
  <c r="Y50" i="76"/>
  <c r="S50" i="76" s="1"/>
  <c r="AI49" i="76"/>
  <c r="Y49" i="76"/>
  <c r="S49" i="76" s="1"/>
  <c r="AI48" i="76"/>
  <c r="Y48" i="76"/>
  <c r="S48" i="76" s="1"/>
  <c r="Y47" i="76"/>
  <c r="S47" i="76" s="1"/>
  <c r="AI47" i="76"/>
  <c r="Y45" i="76"/>
  <c r="S45" i="76" s="1"/>
  <c r="Y44" i="76"/>
  <c r="S44" i="76" s="1"/>
  <c r="AE30" i="12" l="1"/>
  <c r="X707" i="9" l="1"/>
  <c r="X706" i="9"/>
  <c r="X704" i="9"/>
  <c r="X682" i="9"/>
  <c r="X681" i="9"/>
  <c r="X675" i="9"/>
  <c r="X676" i="9"/>
  <c r="AH575" i="9" l="1"/>
  <c r="X575" i="9" s="1"/>
  <c r="X705" i="9"/>
  <c r="S705" i="9" s="1"/>
  <c r="X703" i="9"/>
  <c r="S703" i="9" s="1"/>
  <c r="S3" i="14"/>
  <c r="G150" i="14" l="1"/>
  <c r="G123" i="14"/>
  <c r="G103" i="14"/>
  <c r="G83" i="14"/>
  <c r="G59" i="14"/>
  <c r="G149" i="14"/>
  <c r="G122" i="14"/>
  <c r="G102" i="14"/>
  <c r="G58" i="14"/>
  <c r="G141" i="14"/>
  <c r="G121" i="14"/>
  <c r="G101" i="14"/>
  <c r="G57" i="14"/>
  <c r="G95" i="14"/>
  <c r="G134" i="14"/>
  <c r="G69" i="14"/>
  <c r="G159" i="14"/>
  <c r="G131" i="14"/>
  <c r="G130" i="14"/>
  <c r="G110" i="14"/>
  <c r="G89" i="14"/>
  <c r="G155" i="14"/>
  <c r="G104" i="14"/>
  <c r="G88" i="14"/>
  <c r="G153" i="14"/>
  <c r="G126" i="14"/>
  <c r="G86" i="14"/>
  <c r="G151" i="14"/>
  <c r="G92" i="14"/>
  <c r="G109" i="14"/>
  <c r="G108" i="14"/>
  <c r="G87" i="14"/>
  <c r="G106" i="14"/>
  <c r="G62" i="14"/>
  <c r="G140" i="14"/>
  <c r="G100" i="14"/>
  <c r="G56" i="14"/>
  <c r="G139" i="14"/>
  <c r="G99" i="14"/>
  <c r="G55" i="14"/>
  <c r="G54" i="14"/>
  <c r="G117" i="14"/>
  <c r="G97" i="14"/>
  <c r="G96" i="14"/>
  <c r="G71" i="14"/>
  <c r="G47" i="14"/>
  <c r="G114" i="14"/>
  <c r="G46" i="14"/>
  <c r="G113" i="14"/>
  <c r="G132" i="14"/>
  <c r="G158" i="14"/>
  <c r="G67" i="14"/>
  <c r="G43" i="14"/>
  <c r="G156" i="14"/>
  <c r="G41" i="14"/>
  <c r="G127" i="14"/>
  <c r="G85" i="14"/>
  <c r="G84" i="14"/>
  <c r="G42" i="14"/>
  <c r="G138" i="14"/>
  <c r="G98" i="14"/>
  <c r="G137" i="14"/>
  <c r="G53" i="14"/>
  <c r="G136" i="14"/>
  <c r="G116" i="14"/>
  <c r="G135" i="14"/>
  <c r="G115" i="14"/>
  <c r="G94" i="14"/>
  <c r="G70" i="14"/>
  <c r="G160" i="14"/>
  <c r="G93" i="14"/>
  <c r="G112" i="14"/>
  <c r="G68" i="14"/>
  <c r="G111" i="14"/>
  <c r="G91" i="14"/>
  <c r="G157" i="14"/>
  <c r="G66" i="14"/>
  <c r="G129" i="14"/>
  <c r="G128" i="14"/>
  <c r="G107" i="14"/>
  <c r="G61" i="14"/>
  <c r="G44" i="14"/>
  <c r="G60" i="14"/>
  <c r="G152" i="14"/>
  <c r="G125" i="14"/>
  <c r="G105" i="14"/>
  <c r="G124" i="14"/>
  <c r="R651" i="9"/>
  <c r="R650" i="9"/>
  <c r="R649" i="9"/>
  <c r="P651" i="9"/>
  <c r="P650" i="9"/>
  <c r="P649" i="9"/>
  <c r="R71" i="9"/>
  <c r="R70" i="9"/>
  <c r="R69" i="9"/>
  <c r="P71" i="9"/>
  <c r="P70" i="9"/>
  <c r="P69" i="9"/>
  <c r="AC417" i="9"/>
  <c r="AC416" i="9"/>
  <c r="AC415" i="9"/>
  <c r="AC414" i="9"/>
  <c r="AC413" i="9"/>
  <c r="AC412" i="9"/>
  <c r="AC411" i="9"/>
  <c r="AC410" i="9"/>
  <c r="AC409" i="9"/>
  <c r="AC408" i="9"/>
  <c r="AC407" i="9"/>
  <c r="AC406" i="9"/>
  <c r="AC405" i="9"/>
  <c r="AC404" i="9"/>
  <c r="AC403" i="9"/>
  <c r="AC402" i="9"/>
  <c r="AC401" i="9"/>
  <c r="AC400" i="9"/>
  <c r="AC399" i="9"/>
  <c r="AC398" i="9"/>
  <c r="AC397" i="9"/>
  <c r="AC396" i="9"/>
  <c r="AC395" i="9"/>
  <c r="AC394" i="9"/>
  <c r="AC393" i="9"/>
  <c r="AC392" i="9"/>
  <c r="AC391" i="9"/>
  <c r="AC390" i="9"/>
  <c r="AC389" i="9"/>
  <c r="AJ5" i="74"/>
  <c r="AE696" i="9" l="1"/>
  <c r="AE695" i="9"/>
  <c r="AE694" i="9"/>
  <c r="AE693" i="9"/>
  <c r="AE692" i="9"/>
  <c r="AE691" i="9"/>
  <c r="X696" i="9"/>
  <c r="S696" i="9" s="1"/>
  <c r="X691" i="9"/>
  <c r="S691" i="9" s="1"/>
  <c r="X693" i="9"/>
  <c r="S693" i="9" s="1"/>
  <c r="X694" i="9"/>
  <c r="S694" i="9" s="1"/>
  <c r="R85" i="9" l="1"/>
  <c r="R84" i="9"/>
  <c r="R83" i="9"/>
  <c r="R82" i="9"/>
  <c r="R81" i="9"/>
  <c r="AA37" i="76"/>
  <c r="R40" i="76"/>
  <c r="R39" i="76"/>
  <c r="R38" i="76"/>
  <c r="R37" i="76"/>
  <c r="R36" i="76"/>
  <c r="AA36" i="76" s="1"/>
  <c r="R26" i="76"/>
  <c r="R25" i="76"/>
  <c r="R24" i="76"/>
  <c r="R23" i="76"/>
  <c r="R22" i="76"/>
  <c r="AA22" i="76" s="1"/>
  <c r="AA23" i="76" l="1"/>
  <c r="R19" i="76" s="1"/>
  <c r="AA38" i="76"/>
  <c r="R33" i="76" s="1"/>
  <c r="Y30" i="76" s="1"/>
  <c r="Y16" i="76" l="1"/>
  <c r="Z16" i="76" s="1"/>
  <c r="AC12" i="76"/>
  <c r="M61" i="9"/>
  <c r="AE662" i="9" l="1"/>
  <c r="AE661" i="9"/>
  <c r="AE660" i="9"/>
  <c r="AE659" i="9"/>
  <c r="AE658" i="9"/>
  <c r="AE657" i="9"/>
  <c r="F219" i="37"/>
  <c r="E219" i="37"/>
  <c r="AJ657" i="9" l="1"/>
  <c r="AK657" i="9" s="1"/>
  <c r="X644" i="9"/>
  <c r="X645" i="9" s="1"/>
  <c r="AJ646" i="9"/>
  <c r="S648" i="9"/>
  <c r="X649" i="9"/>
  <c r="X650" i="9"/>
  <c r="S650" i="9" s="1"/>
  <c r="X651" i="9"/>
  <c r="S651" i="9" s="1"/>
  <c r="R657" i="9"/>
  <c r="R658" i="9"/>
  <c r="R659" i="9"/>
  <c r="R660" i="9"/>
  <c r="R661" i="9"/>
  <c r="R662" i="9"/>
  <c r="AH667" i="9"/>
  <c r="X667" i="9" s="1"/>
  <c r="S667" i="9" s="1"/>
  <c r="AJ667" i="9"/>
  <c r="X668" i="9"/>
  <c r="S668" i="9" s="1"/>
  <c r="AH668" i="9"/>
  <c r="AJ668" i="9"/>
  <c r="X673" i="9"/>
  <c r="AH673" i="9"/>
  <c r="AJ673" i="9"/>
  <c r="AH674" i="9"/>
  <c r="AJ674" i="9"/>
  <c r="X685" i="9"/>
  <c r="S685" i="9" s="1"/>
  <c r="AH685" i="9"/>
  <c r="AJ685" i="9"/>
  <c r="X686" i="9"/>
  <c r="S686" i="9" s="1"/>
  <c r="AH686" i="9"/>
  <c r="AJ686" i="9"/>
  <c r="X692" i="9"/>
  <c r="S692" i="9" s="1"/>
  <c r="X695" i="9"/>
  <c r="S695" i="9" s="1"/>
  <c r="X708" i="9"/>
  <c r="S708" i="9" s="1"/>
  <c r="X709" i="9"/>
  <c r="S709" i="9" s="1"/>
  <c r="X674" i="9" l="1"/>
  <c r="S674" i="9" s="1"/>
  <c r="Z651" i="9"/>
  <c r="R647" i="9" s="1"/>
  <c r="X642" i="9"/>
  <c r="S642" i="9" s="1"/>
  <c r="S645" i="9"/>
  <c r="Q646" i="9"/>
  <c r="X646" i="9" s="1"/>
  <c r="S646" i="9" s="1"/>
  <c r="AJ656" i="9"/>
  <c r="AK656" i="9" s="1"/>
  <c r="S649" i="9"/>
  <c r="X663" i="9"/>
  <c r="S673" i="9"/>
  <c r="X672" i="9" l="1"/>
  <c r="S672" i="9" s="1"/>
  <c r="X655" i="9"/>
  <c r="S655" i="9" s="1"/>
  <c r="S663" i="9"/>
  <c r="AI69" i="76"/>
  <c r="AI70" i="76"/>
  <c r="AI71" i="76"/>
  <c r="AI72" i="76"/>
  <c r="AI73" i="76"/>
  <c r="AI74" i="76"/>
  <c r="AI75" i="76"/>
  <c r="AI76" i="76"/>
  <c r="AI77" i="76"/>
  <c r="AI78" i="76"/>
  <c r="AI79" i="76"/>
  <c r="AI80" i="76"/>
  <c r="AI81" i="76"/>
  <c r="AI82" i="76"/>
  <c r="AE29" i="12"/>
  <c r="AB30" i="76" l="1"/>
  <c r="AD683" i="9"/>
  <c r="Q683" i="9" s="1"/>
  <c r="AC683" i="9"/>
  <c r="AB683" i="9" s="1"/>
  <c r="F3" i="9"/>
  <c r="X683" i="9" l="1"/>
  <c r="S683" i="9" s="1"/>
  <c r="AJ558" i="9" l="1"/>
  <c r="AH558" i="9"/>
  <c r="AJ557" i="9"/>
  <c r="X557" i="9" s="1"/>
  <c r="S557" i="9" s="1"/>
  <c r="AH557" i="9"/>
  <c r="F233" i="37"/>
  <c r="E233" i="37"/>
  <c r="F232" i="37"/>
  <c r="E232" i="37"/>
  <c r="I231" i="32"/>
  <c r="H231" i="32"/>
  <c r="G231" i="32"/>
  <c r="F231" i="32"/>
  <c r="I230" i="32"/>
  <c r="H230" i="32"/>
  <c r="G230" i="32"/>
  <c r="F230" i="32"/>
  <c r="X558" i="9" l="1"/>
  <c r="S558" i="9" s="1"/>
  <c r="O4" i="9" l="1"/>
  <c r="O3" i="9"/>
  <c r="O2" i="9"/>
  <c r="V250" i="14"/>
  <c r="K217" i="32" s="1"/>
  <c r="U250" i="14"/>
  <c r="J217" i="32" s="1"/>
  <c r="G250" i="14"/>
  <c r="E217" i="32" s="1"/>
  <c r="G219" i="37" l="1"/>
  <c r="AD684" i="9"/>
  <c r="Q684" i="9" s="1"/>
  <c r="AC684" i="9"/>
  <c r="AB684" i="9" s="1"/>
  <c r="AD250" i="14"/>
  <c r="X684" i="9" l="1"/>
  <c r="S684" i="9" s="1"/>
  <c r="AE12" i="76"/>
  <c r="AE28" i="76" l="1"/>
  <c r="AS42" i="76"/>
  <c r="AE30" i="76"/>
  <c r="AE16" i="76"/>
  <c r="AT53" i="76"/>
  <c r="AT54" i="76"/>
  <c r="Y51" i="76"/>
  <c r="AT49" i="76"/>
  <c r="AT48" i="76"/>
  <c r="AT47" i="76"/>
  <c r="Y46" i="76"/>
  <c r="Z30" i="76" l="1" a="1"/>
  <c r="Z30" i="76" s="1"/>
  <c r="AT44" i="76"/>
  <c r="AT55" i="76"/>
  <c r="AT50" i="76"/>
  <c r="S51" i="76"/>
  <c r="AT51" i="76" s="1"/>
  <c r="AT52" i="76"/>
  <c r="AT45" i="76"/>
  <c r="S46" i="76"/>
  <c r="AT46" i="76" s="1"/>
  <c r="S30" i="76" l="1"/>
  <c r="AF30" i="76" s="1"/>
  <c r="S16" i="76"/>
  <c r="AF16" i="76" s="1"/>
  <c r="AT56" i="76"/>
  <c r="AT42" i="76" s="1"/>
  <c r="AU42" i="76" l="1"/>
  <c r="T44" i="76" s="1"/>
  <c r="T30" i="76"/>
  <c r="V264" i="14"/>
  <c r="K231" i="32" s="1"/>
  <c r="U264" i="14"/>
  <c r="J231" i="32" s="1"/>
  <c r="G264" i="14"/>
  <c r="K264" i="14"/>
  <c r="AE13" i="76" l="1"/>
  <c r="T16" i="76"/>
  <c r="J264" i="14"/>
  <c r="E231" i="32"/>
  <c r="G233" i="37"/>
  <c r="W264" i="14"/>
  <c r="K263" i="14"/>
  <c r="V263" i="14"/>
  <c r="K230" i="32" s="1"/>
  <c r="U263" i="14"/>
  <c r="J230" i="32" s="1"/>
  <c r="G263" i="14"/>
  <c r="X529" i="9"/>
  <c r="S529" i="9" s="1"/>
  <c r="H233" i="37" l="1"/>
  <c r="Z264" i="14"/>
  <c r="E230" i="32"/>
  <c r="G232" i="37"/>
  <c r="AE263" i="14"/>
  <c r="J263" i="14"/>
  <c r="W263" i="14"/>
  <c r="H232" i="37" l="1"/>
  <c r="Z263" i="14"/>
  <c r="F238" i="37"/>
  <c r="E238" i="37"/>
  <c r="F237" i="37"/>
  <c r="E237" i="37"/>
  <c r="F236" i="37"/>
  <c r="E236" i="37"/>
  <c r="F235" i="37"/>
  <c r="E235" i="37"/>
  <c r="F234" i="37"/>
  <c r="E234" i="37"/>
  <c r="F231" i="37"/>
  <c r="E231" i="37"/>
  <c r="F230" i="37"/>
  <c r="E230" i="37"/>
  <c r="F229" i="37"/>
  <c r="E229" i="37"/>
  <c r="F228" i="37"/>
  <c r="E228" i="37"/>
  <c r="F227" i="37"/>
  <c r="E227" i="37"/>
  <c r="F226" i="37"/>
  <c r="E226" i="37"/>
  <c r="F225" i="37"/>
  <c r="E225" i="37"/>
  <c r="F224" i="37"/>
  <c r="E224" i="37"/>
  <c r="F223" i="37"/>
  <c r="E223" i="37"/>
  <c r="F222" i="37"/>
  <c r="E222" i="37"/>
  <c r="F221" i="37"/>
  <c r="E221" i="37"/>
  <c r="F220" i="37"/>
  <c r="E220" i="37"/>
  <c r="F218" i="37"/>
  <c r="E218" i="37"/>
  <c r="F175" i="37"/>
  <c r="E175" i="37"/>
  <c r="F174" i="37"/>
  <c r="E174" i="37"/>
  <c r="F173" i="37"/>
  <c r="E173" i="37"/>
  <c r="F154" i="37"/>
  <c r="E154" i="37"/>
  <c r="F153" i="37"/>
  <c r="E153" i="37"/>
  <c r="F99" i="37"/>
  <c r="E99" i="37"/>
  <c r="I236" i="32"/>
  <c r="H236" i="32"/>
  <c r="G236" i="32"/>
  <c r="F236" i="32"/>
  <c r="I235" i="32"/>
  <c r="H235" i="32"/>
  <c r="G235" i="32"/>
  <c r="F235" i="32"/>
  <c r="I234" i="32"/>
  <c r="H234" i="32"/>
  <c r="G234" i="32"/>
  <c r="F234" i="32"/>
  <c r="I233" i="32"/>
  <c r="H233" i="32"/>
  <c r="G233" i="32"/>
  <c r="F233" i="32"/>
  <c r="I232" i="32"/>
  <c r="H232" i="32"/>
  <c r="G232" i="32"/>
  <c r="F232" i="32"/>
  <c r="I229" i="32"/>
  <c r="H229" i="32"/>
  <c r="G229" i="32"/>
  <c r="F229" i="32"/>
  <c r="I228" i="32"/>
  <c r="H228" i="32"/>
  <c r="G228" i="32"/>
  <c r="F228" i="32"/>
  <c r="I227" i="32"/>
  <c r="H227" i="32"/>
  <c r="G227" i="32"/>
  <c r="F227" i="32"/>
  <c r="I226" i="32"/>
  <c r="H226" i="32"/>
  <c r="G226" i="32"/>
  <c r="F226" i="32"/>
  <c r="I225" i="32"/>
  <c r="H225" i="32"/>
  <c r="G225" i="32"/>
  <c r="F225" i="32"/>
  <c r="I224" i="32"/>
  <c r="H224" i="32"/>
  <c r="G224" i="32"/>
  <c r="F224" i="32"/>
  <c r="I223" i="32"/>
  <c r="H223" i="32"/>
  <c r="G223" i="32"/>
  <c r="F223" i="32"/>
  <c r="I222" i="32"/>
  <c r="H222" i="32"/>
  <c r="G222" i="32"/>
  <c r="F222" i="32"/>
  <c r="I221" i="32"/>
  <c r="H221" i="32"/>
  <c r="G221" i="32"/>
  <c r="F221" i="32"/>
  <c r="I220" i="32"/>
  <c r="H220" i="32"/>
  <c r="G220" i="32"/>
  <c r="F220" i="32"/>
  <c r="I219" i="32"/>
  <c r="H219" i="32"/>
  <c r="G219" i="32"/>
  <c r="F219" i="32"/>
  <c r="I218" i="32"/>
  <c r="H218" i="32"/>
  <c r="G218" i="32"/>
  <c r="F218" i="32"/>
  <c r="I216" i="32"/>
  <c r="H216" i="32"/>
  <c r="G216" i="32"/>
  <c r="F216" i="32"/>
  <c r="I173" i="32"/>
  <c r="G173" i="32"/>
  <c r="F173" i="32"/>
  <c r="I172" i="32"/>
  <c r="G172" i="32"/>
  <c r="F172" i="32"/>
  <c r="I171" i="32"/>
  <c r="G171" i="32"/>
  <c r="F171" i="32"/>
  <c r="I152" i="32"/>
  <c r="G152" i="32"/>
  <c r="F152" i="32"/>
  <c r="I151" i="32"/>
  <c r="G151" i="32"/>
  <c r="F151" i="32"/>
  <c r="I97" i="32"/>
  <c r="G97" i="32"/>
  <c r="F97" i="32"/>
  <c r="AE14" i="19"/>
  <c r="U198" i="14"/>
  <c r="J173" i="32" s="1"/>
  <c r="U197" i="14"/>
  <c r="J172" i="32" s="1"/>
  <c r="U196" i="14"/>
  <c r="J171" i="32" s="1"/>
  <c r="G198" i="14"/>
  <c r="G197" i="14"/>
  <c r="G196" i="14"/>
  <c r="G177" i="14"/>
  <c r="G176" i="14"/>
  <c r="U177" i="14"/>
  <c r="J152" i="32" s="1"/>
  <c r="U176" i="14"/>
  <c r="J151" i="32" s="1"/>
  <c r="G38" i="14"/>
  <c r="G35" i="14"/>
  <c r="G33" i="14"/>
  <c r="G32" i="14"/>
  <c r="G31" i="14"/>
  <c r="G30" i="14"/>
  <c r="G29" i="14"/>
  <c r="G28" i="14"/>
  <c r="G26" i="14"/>
  <c r="G25" i="14"/>
  <c r="G24" i="14"/>
  <c r="G23" i="14"/>
  <c r="G22" i="14"/>
  <c r="G21" i="14"/>
  <c r="G20" i="14"/>
  <c r="G19" i="14"/>
  <c r="G18" i="14"/>
  <c r="G17" i="14"/>
  <c r="AE17" i="14" s="1"/>
  <c r="G214" i="14"/>
  <c r="G213" i="14"/>
  <c r="G212" i="14"/>
  <c r="G211" i="14"/>
  <c r="G210" i="14"/>
  <c r="G209" i="14"/>
  <c r="G208" i="14"/>
  <c r="G207" i="14"/>
  <c r="G206" i="14"/>
  <c r="G205" i="14"/>
  <c r="G204" i="14"/>
  <c r="G203" i="14"/>
  <c r="G202" i="14"/>
  <c r="G201" i="14"/>
  <c r="G200" i="14"/>
  <c r="G195" i="14"/>
  <c r="G194" i="14"/>
  <c r="G193" i="14"/>
  <c r="G192" i="14"/>
  <c r="G191" i="14"/>
  <c r="G190" i="14"/>
  <c r="G189" i="14"/>
  <c r="G188" i="14"/>
  <c r="G187" i="14"/>
  <c r="G186" i="14"/>
  <c r="G185" i="14"/>
  <c r="G184" i="14"/>
  <c r="G182" i="14"/>
  <c r="G181" i="14"/>
  <c r="G180" i="14"/>
  <c r="G178" i="14"/>
  <c r="G175" i="14"/>
  <c r="G174" i="14"/>
  <c r="G173" i="14"/>
  <c r="G172" i="14"/>
  <c r="G171" i="14"/>
  <c r="G170" i="14"/>
  <c r="G169" i="14"/>
  <c r="G167" i="14"/>
  <c r="G166" i="14"/>
  <c r="G165" i="14"/>
  <c r="G163" i="14"/>
  <c r="G162" i="14"/>
  <c r="G161" i="14"/>
  <c r="G248" i="14"/>
  <c r="G247" i="14"/>
  <c r="G246" i="14"/>
  <c r="G245" i="14"/>
  <c r="G244" i="14"/>
  <c r="G243" i="14"/>
  <c r="G242" i="14"/>
  <c r="G241" i="14"/>
  <c r="G240" i="14"/>
  <c r="G239" i="14"/>
  <c r="G238" i="14"/>
  <c r="G237" i="14"/>
  <c r="G236" i="14"/>
  <c r="G235" i="14"/>
  <c r="G234" i="14"/>
  <c r="G233" i="14"/>
  <c r="G232" i="14"/>
  <c r="G230" i="14"/>
  <c r="G229" i="14"/>
  <c r="G228" i="14"/>
  <c r="G227" i="14"/>
  <c r="G226" i="14"/>
  <c r="G225" i="14"/>
  <c r="G224" i="14"/>
  <c r="G223" i="14"/>
  <c r="G222" i="14"/>
  <c r="G269" i="14"/>
  <c r="G268" i="14"/>
  <c r="G267" i="14"/>
  <c r="G265" i="14"/>
  <c r="G262" i="14"/>
  <c r="G261" i="14"/>
  <c r="G260" i="14"/>
  <c r="G259" i="14"/>
  <c r="G258" i="14"/>
  <c r="E225" i="32" s="1"/>
  <c r="G257" i="14"/>
  <c r="E224" i="32" s="1"/>
  <c r="G255" i="14"/>
  <c r="E222" i="32" s="1"/>
  <c r="G254" i="14"/>
  <c r="E221" i="32" s="1"/>
  <c r="G253" i="14"/>
  <c r="E220" i="32" s="1"/>
  <c r="G252" i="14"/>
  <c r="E219" i="32" s="1"/>
  <c r="G251" i="14"/>
  <c r="E218" i="32" s="1"/>
  <c r="V269" i="14"/>
  <c r="K236" i="32" s="1"/>
  <c r="U269" i="14"/>
  <c r="J236" i="32" s="1"/>
  <c r="V268" i="14"/>
  <c r="K235" i="32" s="1"/>
  <c r="U268" i="14"/>
  <c r="J235" i="32" s="1"/>
  <c r="V267" i="14"/>
  <c r="K234" i="32" s="1"/>
  <c r="U267" i="14"/>
  <c r="J234" i="32" s="1"/>
  <c r="V266" i="14"/>
  <c r="K233" i="32" s="1"/>
  <c r="U266" i="14"/>
  <c r="J233" i="32" s="1"/>
  <c r="V265" i="14"/>
  <c r="K232" i="32" s="1"/>
  <c r="U265" i="14"/>
  <c r="J232" i="32" s="1"/>
  <c r="V262" i="14"/>
  <c r="K229" i="32" s="1"/>
  <c r="U262" i="14"/>
  <c r="J229" i="32" s="1"/>
  <c r="V261" i="14"/>
  <c r="K228" i="32" s="1"/>
  <c r="U261" i="14"/>
  <c r="J228" i="32" s="1"/>
  <c r="V260" i="14"/>
  <c r="K227" i="32" s="1"/>
  <c r="U260" i="14"/>
  <c r="J227" i="32" s="1"/>
  <c r="V259" i="14"/>
  <c r="K226" i="32" s="1"/>
  <c r="U259" i="14"/>
  <c r="J226" i="32" s="1"/>
  <c r="V258" i="14"/>
  <c r="K225" i="32" s="1"/>
  <c r="U258" i="14"/>
  <c r="J225" i="32" s="1"/>
  <c r="V257" i="14"/>
  <c r="K224" i="32" s="1"/>
  <c r="U257" i="14"/>
  <c r="J224" i="32" s="1"/>
  <c r="V256" i="14"/>
  <c r="K223" i="32" s="1"/>
  <c r="U256" i="14"/>
  <c r="J223" i="32" s="1"/>
  <c r="V255" i="14"/>
  <c r="K222" i="32" s="1"/>
  <c r="U255" i="14"/>
  <c r="J222" i="32" s="1"/>
  <c r="V254" i="14"/>
  <c r="K221" i="32" s="1"/>
  <c r="U254" i="14"/>
  <c r="J221" i="32" s="1"/>
  <c r="V253" i="14"/>
  <c r="K220" i="32" s="1"/>
  <c r="U253" i="14"/>
  <c r="J220" i="32" s="1"/>
  <c r="V252" i="14"/>
  <c r="K219" i="32" s="1"/>
  <c r="U252" i="14"/>
  <c r="J219" i="32" s="1"/>
  <c r="V251" i="14"/>
  <c r="K218" i="32" s="1"/>
  <c r="U251" i="14"/>
  <c r="J218" i="32" s="1"/>
  <c r="V249" i="14"/>
  <c r="K216" i="32" s="1"/>
  <c r="U249" i="14"/>
  <c r="J216" i="32" s="1"/>
  <c r="AJ559" i="9"/>
  <c r="AH559" i="9"/>
  <c r="K197" i="14"/>
  <c r="K196" i="14"/>
  <c r="K177" i="14"/>
  <c r="AJ528" i="9"/>
  <c r="AH528" i="9"/>
  <c r="X378" i="9"/>
  <c r="S378" i="9" s="1"/>
  <c r="K115" i="14" s="1"/>
  <c r="AC115" i="14" s="1"/>
  <c r="J115" i="14" l="1"/>
  <c r="X528" i="9"/>
  <c r="S528" i="9" s="1"/>
  <c r="K176" i="14" s="1"/>
  <c r="J176" i="14" s="1"/>
  <c r="X559" i="9"/>
  <c r="S559" i="9" s="1"/>
  <c r="K198" i="14" s="1"/>
  <c r="W198" i="14" s="1"/>
  <c r="AE259" i="14"/>
  <c r="E227" i="32"/>
  <c r="E228" i="32"/>
  <c r="AE176" i="14"/>
  <c r="AE262" i="14"/>
  <c r="E97" i="32"/>
  <c r="E236" i="32"/>
  <c r="E232" i="32"/>
  <c r="E234" i="32"/>
  <c r="E173" i="32"/>
  <c r="E235" i="32"/>
  <c r="J177" i="14"/>
  <c r="G221" i="37"/>
  <c r="G223" i="37"/>
  <c r="G227" i="37"/>
  <c r="G229" i="37"/>
  <c r="G231" i="37"/>
  <c r="G237" i="37"/>
  <c r="G238" i="37"/>
  <c r="G220" i="37"/>
  <c r="G222" i="37"/>
  <c r="G224" i="37"/>
  <c r="G226" i="37"/>
  <c r="G228" i="37"/>
  <c r="G230" i="37"/>
  <c r="G234" i="37"/>
  <c r="G236" i="37"/>
  <c r="G174" i="37"/>
  <c r="G173" i="37"/>
  <c r="G175" i="37"/>
  <c r="G153" i="37"/>
  <c r="G154" i="37"/>
  <c r="G99" i="37"/>
  <c r="E229" i="32"/>
  <c r="E226" i="32"/>
  <c r="E172" i="32"/>
  <c r="E171" i="32"/>
  <c r="E152" i="32"/>
  <c r="E151" i="32"/>
  <c r="AD198" i="14"/>
  <c r="J197" i="14"/>
  <c r="J196" i="14"/>
  <c r="W197" i="14"/>
  <c r="W196" i="14"/>
  <c r="AE177" i="14"/>
  <c r="AE252" i="14"/>
  <c r="AE260" i="14"/>
  <c r="AE261" i="14"/>
  <c r="AE254" i="14"/>
  <c r="AD257" i="14"/>
  <c r="AD269" i="14"/>
  <c r="K269" i="14"/>
  <c r="AC269" i="14" s="1"/>
  <c r="K268" i="14"/>
  <c r="K255" i="14"/>
  <c r="W255" i="14" s="1"/>
  <c r="K254" i="14"/>
  <c r="W254" i="14" s="1"/>
  <c r="AC198" i="14" l="1"/>
  <c r="J198" i="14"/>
  <c r="K250" i="14"/>
  <c r="W250" i="14" s="1"/>
  <c r="K249" i="14"/>
  <c r="Z177" i="14"/>
  <c r="J99" i="37"/>
  <c r="J238" i="37"/>
  <c r="H154" i="37"/>
  <c r="J255" i="14"/>
  <c r="W268" i="14"/>
  <c r="J254" i="14"/>
  <c r="J269" i="14"/>
  <c r="J268" i="14"/>
  <c r="W269" i="14"/>
  <c r="Z196" i="14"/>
  <c r="H173" i="37"/>
  <c r="Z197" i="14"/>
  <c r="H174" i="37"/>
  <c r="Z176" i="14"/>
  <c r="H153" i="37"/>
  <c r="Z115" i="14"/>
  <c r="H99" i="37"/>
  <c r="Z198" i="14" l="1"/>
  <c r="J175" i="37"/>
  <c r="H175" i="37"/>
  <c r="AC250" i="14"/>
  <c r="J250" i="14"/>
  <c r="K261" i="14"/>
  <c r="H223" i="37"/>
  <c r="Z269" i="14"/>
  <c r="H224" i="37"/>
  <c r="Z268" i="14"/>
  <c r="H237" i="37"/>
  <c r="H238" i="37"/>
  <c r="Z255" i="14"/>
  <c r="Z254" i="14"/>
  <c r="J219" i="37" l="1"/>
  <c r="Z250" i="14"/>
  <c r="H219" i="37"/>
  <c r="W261" i="14"/>
  <c r="J261" i="14"/>
  <c r="K251" i="14"/>
  <c r="J251" i="14" s="1"/>
  <c r="Z261" i="14" l="1"/>
  <c r="H230" i="37"/>
  <c r="W251" i="14"/>
  <c r="Z251" i="14"/>
  <c r="H220" i="37"/>
  <c r="X476" i="9"/>
  <c r="X475" i="9"/>
  <c r="Q475" i="9" s="1"/>
  <c r="X474" i="9"/>
  <c r="S474" i="9" s="1"/>
  <c r="AK1210" i="51"/>
  <c r="AJ1210" i="51"/>
  <c r="AI1210" i="51"/>
  <c r="N1210" i="51"/>
  <c r="AK1209" i="51"/>
  <c r="AJ1209" i="51"/>
  <c r="AI1209" i="51"/>
  <c r="N1209" i="51"/>
  <c r="AK1208" i="51"/>
  <c r="AJ1208" i="51"/>
  <c r="AI1208" i="51"/>
  <c r="N1208" i="51"/>
  <c r="AK1207" i="51"/>
  <c r="AJ1207" i="51"/>
  <c r="AI1207" i="51"/>
  <c r="N1207" i="51"/>
  <c r="AK1206" i="51"/>
  <c r="AJ1206" i="51"/>
  <c r="AI1206" i="51"/>
  <c r="N1206" i="51"/>
  <c r="AK1205" i="51"/>
  <c r="AJ1205" i="51"/>
  <c r="AI1205" i="51"/>
  <c r="N1205" i="51"/>
  <c r="AK1204" i="51"/>
  <c r="AJ1204" i="51"/>
  <c r="AI1204" i="51"/>
  <c r="N1204" i="51"/>
  <c r="AK1203" i="51"/>
  <c r="AJ1203" i="51"/>
  <c r="AI1203" i="51"/>
  <c r="N1203" i="51"/>
  <c r="AK1202" i="51"/>
  <c r="AJ1202" i="51"/>
  <c r="AI1202" i="51"/>
  <c r="N1202" i="51"/>
  <c r="AK1201" i="51"/>
  <c r="AJ1201" i="51"/>
  <c r="AI1201" i="51"/>
  <c r="N1201" i="51"/>
  <c r="AK1200" i="51"/>
  <c r="AJ1200" i="51"/>
  <c r="AI1200" i="51"/>
  <c r="N1200" i="51"/>
  <c r="AK1199" i="51"/>
  <c r="AJ1199" i="51"/>
  <c r="AI1199" i="51"/>
  <c r="N1199" i="51"/>
  <c r="AK1198" i="51"/>
  <c r="AJ1198" i="51"/>
  <c r="AI1198" i="51"/>
  <c r="N1198" i="51"/>
  <c r="AK1197" i="51"/>
  <c r="AJ1197" i="51"/>
  <c r="AI1197" i="51"/>
  <c r="N1197" i="51"/>
  <c r="AK1196" i="51"/>
  <c r="AJ1196" i="51"/>
  <c r="AI1196" i="51"/>
  <c r="N1196" i="51"/>
  <c r="AK1195" i="51"/>
  <c r="AJ1195" i="51"/>
  <c r="AI1195" i="51"/>
  <c r="N1195" i="51"/>
  <c r="AK1194" i="51"/>
  <c r="AJ1194" i="51"/>
  <c r="AI1194" i="51"/>
  <c r="N1194" i="51"/>
  <c r="AK1193" i="51"/>
  <c r="AJ1193" i="51"/>
  <c r="AI1193" i="51"/>
  <c r="N1193" i="51"/>
  <c r="AK1192" i="51"/>
  <c r="AJ1192" i="51"/>
  <c r="AI1192" i="51"/>
  <c r="N1192" i="51"/>
  <c r="AK1191" i="51"/>
  <c r="AJ1191" i="51"/>
  <c r="AI1191" i="51"/>
  <c r="N1191" i="51"/>
  <c r="AK1190" i="51"/>
  <c r="AJ1190" i="51"/>
  <c r="AI1190" i="51"/>
  <c r="N1190" i="51"/>
  <c r="AK1189" i="51"/>
  <c r="AJ1189" i="51"/>
  <c r="AI1189" i="51"/>
  <c r="N1189" i="51"/>
  <c r="AK1188" i="51"/>
  <c r="AJ1188" i="51"/>
  <c r="AI1188" i="51"/>
  <c r="N1188" i="51"/>
  <c r="AK1187" i="51"/>
  <c r="AJ1187" i="51"/>
  <c r="AI1187" i="51"/>
  <c r="N1187" i="51"/>
  <c r="AK1186" i="51"/>
  <c r="AJ1186" i="51"/>
  <c r="AI1186" i="51"/>
  <c r="N1186" i="51"/>
  <c r="AK1185" i="51"/>
  <c r="AJ1185" i="51"/>
  <c r="AI1185" i="51"/>
  <c r="N1185" i="51"/>
  <c r="AK1184" i="51"/>
  <c r="AJ1184" i="51"/>
  <c r="AI1184" i="51"/>
  <c r="N1184" i="51"/>
  <c r="AK1183" i="51"/>
  <c r="AJ1183" i="51"/>
  <c r="AI1183" i="51"/>
  <c r="N1183" i="51"/>
  <c r="AK1182" i="51"/>
  <c r="AJ1182" i="51"/>
  <c r="AI1182" i="51"/>
  <c r="N1182" i="51"/>
  <c r="AK1181" i="51"/>
  <c r="AJ1181" i="51"/>
  <c r="AI1181" i="51"/>
  <c r="N1181" i="51"/>
  <c r="AK1180" i="51"/>
  <c r="AJ1180" i="51"/>
  <c r="AI1180" i="51"/>
  <c r="N1180" i="51"/>
  <c r="AK1179" i="51"/>
  <c r="AJ1179" i="51"/>
  <c r="AI1179" i="51"/>
  <c r="N1179" i="51"/>
  <c r="AK1178" i="51"/>
  <c r="AJ1178" i="51"/>
  <c r="AI1178" i="51"/>
  <c r="N1178" i="51"/>
  <c r="AK1177" i="51"/>
  <c r="AJ1177" i="51"/>
  <c r="AI1177" i="51"/>
  <c r="N1177" i="51"/>
  <c r="AK1176" i="51"/>
  <c r="AJ1176" i="51"/>
  <c r="AI1176" i="51"/>
  <c r="N1176" i="51"/>
  <c r="AK1175" i="51"/>
  <c r="AJ1175" i="51"/>
  <c r="AI1175" i="51"/>
  <c r="N1175" i="51"/>
  <c r="AK1174" i="51"/>
  <c r="AJ1174" i="51"/>
  <c r="AI1174" i="51"/>
  <c r="N1174" i="51"/>
  <c r="AK1173" i="51"/>
  <c r="AJ1173" i="51"/>
  <c r="AI1173" i="51"/>
  <c r="N1173" i="51"/>
  <c r="AK1172" i="51"/>
  <c r="AJ1172" i="51"/>
  <c r="AI1172" i="51"/>
  <c r="N1172" i="51"/>
  <c r="AK1171" i="51"/>
  <c r="AJ1171" i="51"/>
  <c r="AI1171" i="51"/>
  <c r="N1171" i="51"/>
  <c r="AK1170" i="51"/>
  <c r="AJ1170" i="51"/>
  <c r="AI1170" i="51"/>
  <c r="N1170" i="51"/>
  <c r="AK1169" i="51"/>
  <c r="AJ1169" i="51"/>
  <c r="AI1169" i="51"/>
  <c r="N1169" i="51"/>
  <c r="AK1168" i="51"/>
  <c r="AJ1168" i="51"/>
  <c r="AI1168" i="51"/>
  <c r="N1168" i="51"/>
  <c r="AK1167" i="51"/>
  <c r="AJ1167" i="51"/>
  <c r="AI1167" i="51"/>
  <c r="N1167" i="51"/>
  <c r="AK1166" i="51"/>
  <c r="AJ1166" i="51"/>
  <c r="AI1166" i="51"/>
  <c r="N1166" i="51"/>
  <c r="AK1165" i="51"/>
  <c r="AJ1165" i="51"/>
  <c r="AI1165" i="51"/>
  <c r="N1165" i="51"/>
  <c r="AK1164" i="51"/>
  <c r="AJ1164" i="51"/>
  <c r="AI1164" i="51"/>
  <c r="N1164" i="51"/>
  <c r="AK1163" i="51"/>
  <c r="AJ1163" i="51"/>
  <c r="AI1163" i="51"/>
  <c r="N1163" i="51"/>
  <c r="AK1162" i="51"/>
  <c r="AJ1162" i="51"/>
  <c r="AI1162" i="51"/>
  <c r="N1162" i="51"/>
  <c r="AK1161" i="51"/>
  <c r="AJ1161" i="51"/>
  <c r="AI1161" i="51"/>
  <c r="N1161" i="51"/>
  <c r="AK1160" i="51"/>
  <c r="AJ1160" i="51"/>
  <c r="AI1160" i="51"/>
  <c r="N1160" i="51"/>
  <c r="AK1159" i="51"/>
  <c r="AJ1159" i="51"/>
  <c r="AI1159" i="51"/>
  <c r="N1159" i="51"/>
  <c r="AK1158" i="51"/>
  <c r="AJ1158" i="51"/>
  <c r="AI1158" i="51"/>
  <c r="N1158" i="51"/>
  <c r="AK1157" i="51"/>
  <c r="AJ1157" i="51"/>
  <c r="AI1157" i="51"/>
  <c r="N1157" i="51"/>
  <c r="AK1156" i="51"/>
  <c r="AJ1156" i="51"/>
  <c r="AI1156" i="51"/>
  <c r="N1156" i="51"/>
  <c r="AK1155" i="51"/>
  <c r="AJ1155" i="51"/>
  <c r="AI1155" i="51"/>
  <c r="N1155" i="51"/>
  <c r="AK1154" i="51"/>
  <c r="AJ1154" i="51"/>
  <c r="AI1154" i="51"/>
  <c r="N1154" i="51"/>
  <c r="AK1153" i="51"/>
  <c r="AJ1153" i="51"/>
  <c r="AI1153" i="51"/>
  <c r="N1153" i="51"/>
  <c r="AK1152" i="51"/>
  <c r="AJ1152" i="51"/>
  <c r="AI1152" i="51"/>
  <c r="N1152" i="51"/>
  <c r="AK1151" i="51"/>
  <c r="AJ1151" i="51"/>
  <c r="AI1151" i="51"/>
  <c r="N1151" i="51"/>
  <c r="AK1150" i="51"/>
  <c r="AJ1150" i="51"/>
  <c r="AI1150" i="51"/>
  <c r="N1150" i="51"/>
  <c r="AK1149" i="51"/>
  <c r="AJ1149" i="51"/>
  <c r="AI1149" i="51"/>
  <c r="N1149" i="51"/>
  <c r="AK1148" i="51"/>
  <c r="AJ1148" i="51"/>
  <c r="AI1148" i="51"/>
  <c r="N1148" i="51"/>
  <c r="AK1147" i="51"/>
  <c r="AJ1147" i="51"/>
  <c r="AI1147" i="51"/>
  <c r="N1147" i="51"/>
  <c r="AK1146" i="51"/>
  <c r="AJ1146" i="51"/>
  <c r="AI1146" i="51"/>
  <c r="N1146" i="51"/>
  <c r="AK1145" i="51"/>
  <c r="AJ1145" i="51"/>
  <c r="AI1145" i="51"/>
  <c r="N1145" i="51"/>
  <c r="AK1144" i="51"/>
  <c r="AJ1144" i="51"/>
  <c r="AI1144" i="51"/>
  <c r="N1144" i="51"/>
  <c r="AK1143" i="51"/>
  <c r="AJ1143" i="51"/>
  <c r="AI1143" i="51"/>
  <c r="N1143" i="51"/>
  <c r="AK1142" i="51"/>
  <c r="AJ1142" i="51"/>
  <c r="AI1142" i="51"/>
  <c r="N1142" i="51"/>
  <c r="AK1141" i="51"/>
  <c r="AJ1141" i="51"/>
  <c r="AI1141" i="51"/>
  <c r="N1141" i="51"/>
  <c r="AK1140" i="51"/>
  <c r="AJ1140" i="51"/>
  <c r="AI1140" i="51"/>
  <c r="N1140" i="51"/>
  <c r="AK1139" i="51"/>
  <c r="AJ1139" i="51"/>
  <c r="AI1139" i="51"/>
  <c r="N1139" i="51"/>
  <c r="AK1138" i="51"/>
  <c r="AJ1138" i="51"/>
  <c r="AI1138" i="51"/>
  <c r="N1138" i="51"/>
  <c r="AK1137" i="51"/>
  <c r="AJ1137" i="51"/>
  <c r="AI1137" i="51"/>
  <c r="N1137" i="51"/>
  <c r="AK1136" i="51"/>
  <c r="AJ1136" i="51"/>
  <c r="AI1136" i="51"/>
  <c r="N1136" i="51"/>
  <c r="AK1135" i="51"/>
  <c r="AJ1135" i="51"/>
  <c r="AI1135" i="51"/>
  <c r="N1135" i="51"/>
  <c r="AK1134" i="51"/>
  <c r="AJ1134" i="51"/>
  <c r="AI1134" i="51"/>
  <c r="N1134" i="51"/>
  <c r="AK1133" i="51"/>
  <c r="AJ1133" i="51"/>
  <c r="AI1133" i="51"/>
  <c r="N1133" i="51"/>
  <c r="AK1132" i="51"/>
  <c r="AJ1132" i="51"/>
  <c r="AI1132" i="51"/>
  <c r="N1132" i="51"/>
  <c r="AK1131" i="51"/>
  <c r="AJ1131" i="51"/>
  <c r="AI1131" i="51"/>
  <c r="N1131" i="51"/>
  <c r="AK1130" i="51"/>
  <c r="AJ1130" i="51"/>
  <c r="AI1130" i="51"/>
  <c r="N1130" i="51"/>
  <c r="AK1129" i="51"/>
  <c r="AJ1129" i="51"/>
  <c r="AI1129" i="51"/>
  <c r="N1129" i="51"/>
  <c r="AK1128" i="51"/>
  <c r="AJ1128" i="51"/>
  <c r="AI1128" i="51"/>
  <c r="N1128" i="51"/>
  <c r="AK1127" i="51"/>
  <c r="AJ1127" i="51"/>
  <c r="AI1127" i="51"/>
  <c r="N1127" i="51"/>
  <c r="AK1126" i="51"/>
  <c r="AJ1126" i="51"/>
  <c r="AI1126" i="51"/>
  <c r="N1126" i="51"/>
  <c r="AK1125" i="51"/>
  <c r="AJ1125" i="51"/>
  <c r="AI1125" i="51"/>
  <c r="N1125" i="51"/>
  <c r="AK1124" i="51"/>
  <c r="AJ1124" i="51"/>
  <c r="AI1124" i="51"/>
  <c r="N1124" i="51"/>
  <c r="AK1123" i="51"/>
  <c r="AJ1123" i="51"/>
  <c r="AI1123" i="51"/>
  <c r="N1123" i="51"/>
  <c r="AK1122" i="51"/>
  <c r="AJ1122" i="51"/>
  <c r="AI1122" i="51"/>
  <c r="N1122" i="51"/>
  <c r="AK1121" i="51"/>
  <c r="AJ1121" i="51"/>
  <c r="AI1121" i="51"/>
  <c r="N1121" i="51"/>
  <c r="AK1120" i="51"/>
  <c r="AJ1120" i="51"/>
  <c r="AI1120" i="51"/>
  <c r="N1120" i="51"/>
  <c r="AK1119" i="51"/>
  <c r="AJ1119" i="51"/>
  <c r="AI1119" i="51"/>
  <c r="N1119" i="51"/>
  <c r="AK1118" i="51"/>
  <c r="AJ1118" i="51"/>
  <c r="AI1118" i="51"/>
  <c r="N1118" i="51"/>
  <c r="AK1117" i="51"/>
  <c r="AJ1117" i="51"/>
  <c r="AI1117" i="51"/>
  <c r="N1117" i="51"/>
  <c r="AK1116" i="51"/>
  <c r="AJ1116" i="51"/>
  <c r="AI1116" i="51"/>
  <c r="N1116" i="51"/>
  <c r="AK1115" i="51"/>
  <c r="AJ1115" i="51"/>
  <c r="AI1115" i="51"/>
  <c r="N1115" i="51"/>
  <c r="AK1114" i="51"/>
  <c r="AJ1114" i="51"/>
  <c r="AI1114" i="51"/>
  <c r="N1114" i="51"/>
  <c r="AK1113" i="51"/>
  <c r="AJ1113" i="51"/>
  <c r="AI1113" i="51"/>
  <c r="N1113" i="51"/>
  <c r="AK1112" i="51"/>
  <c r="AJ1112" i="51"/>
  <c r="AI1112" i="51"/>
  <c r="N1112" i="51"/>
  <c r="AK1111" i="51"/>
  <c r="AJ1111" i="51"/>
  <c r="AI1111" i="51"/>
  <c r="N1111" i="51"/>
  <c r="AK1110" i="51"/>
  <c r="AJ1110" i="51"/>
  <c r="AI1110" i="51"/>
  <c r="N1110" i="51"/>
  <c r="AK1109" i="51"/>
  <c r="AJ1109" i="51"/>
  <c r="AI1109" i="51"/>
  <c r="N1109" i="51"/>
  <c r="AK1108" i="51"/>
  <c r="AJ1108" i="51"/>
  <c r="AI1108" i="51"/>
  <c r="N1108" i="51"/>
  <c r="AK1107" i="51"/>
  <c r="AJ1107" i="51"/>
  <c r="AI1107" i="51"/>
  <c r="N1107" i="51"/>
  <c r="AK1106" i="51"/>
  <c r="AJ1106" i="51"/>
  <c r="AI1106" i="51"/>
  <c r="N1106" i="51"/>
  <c r="AK1105" i="51"/>
  <c r="AJ1105" i="51"/>
  <c r="AI1105" i="51"/>
  <c r="N1105" i="51"/>
  <c r="AK1104" i="51"/>
  <c r="AJ1104" i="51"/>
  <c r="AI1104" i="51"/>
  <c r="N1104" i="51"/>
  <c r="AK1103" i="51"/>
  <c r="AJ1103" i="51"/>
  <c r="AI1103" i="51"/>
  <c r="N1103" i="51"/>
  <c r="AK1102" i="51"/>
  <c r="AJ1102" i="51"/>
  <c r="AI1102" i="51"/>
  <c r="N1102" i="51"/>
  <c r="AK1101" i="51"/>
  <c r="AJ1101" i="51"/>
  <c r="AI1101" i="51"/>
  <c r="N1101" i="51"/>
  <c r="AK1100" i="51"/>
  <c r="AJ1100" i="51"/>
  <c r="AI1100" i="51"/>
  <c r="N1100" i="51"/>
  <c r="AK1099" i="51"/>
  <c r="AJ1099" i="51"/>
  <c r="AI1099" i="51"/>
  <c r="N1099" i="51"/>
  <c r="AK1098" i="51"/>
  <c r="AJ1098" i="51"/>
  <c r="AI1098" i="51"/>
  <c r="N1098" i="51"/>
  <c r="AK1097" i="51"/>
  <c r="AJ1097" i="51"/>
  <c r="AI1097" i="51"/>
  <c r="N1097" i="51"/>
  <c r="AK1096" i="51"/>
  <c r="AJ1096" i="51"/>
  <c r="AI1096" i="51"/>
  <c r="N1096" i="51"/>
  <c r="AK1095" i="51"/>
  <c r="AJ1095" i="51"/>
  <c r="AI1095" i="51"/>
  <c r="N1095" i="51"/>
  <c r="AK1094" i="51"/>
  <c r="AJ1094" i="51"/>
  <c r="AI1094" i="51"/>
  <c r="N1094" i="51"/>
  <c r="AK1093" i="51"/>
  <c r="AJ1093" i="51"/>
  <c r="AI1093" i="51"/>
  <c r="N1093" i="51"/>
  <c r="AK1092" i="51"/>
  <c r="AJ1092" i="51"/>
  <c r="AI1092" i="51"/>
  <c r="N1092" i="51"/>
  <c r="AK1091" i="51"/>
  <c r="AJ1091" i="51"/>
  <c r="AI1091" i="51"/>
  <c r="N1091" i="51"/>
  <c r="AK1090" i="51"/>
  <c r="AJ1090" i="51"/>
  <c r="AI1090" i="51"/>
  <c r="N1090" i="51"/>
  <c r="AK1089" i="51"/>
  <c r="AJ1089" i="51"/>
  <c r="AI1089" i="51"/>
  <c r="N1089" i="51"/>
  <c r="AK1088" i="51"/>
  <c r="AJ1088" i="51"/>
  <c r="AI1088" i="51"/>
  <c r="N1088" i="51"/>
  <c r="AK1087" i="51"/>
  <c r="AJ1087" i="51"/>
  <c r="AI1087" i="51"/>
  <c r="N1087" i="51"/>
  <c r="AK1086" i="51"/>
  <c r="AJ1086" i="51"/>
  <c r="AI1086" i="51"/>
  <c r="N1086" i="51"/>
  <c r="AK1085" i="51"/>
  <c r="AJ1085" i="51"/>
  <c r="AI1085" i="51"/>
  <c r="N1085" i="51"/>
  <c r="AK1084" i="51"/>
  <c r="AJ1084" i="51"/>
  <c r="AI1084" i="51"/>
  <c r="N1084" i="51"/>
  <c r="AK1083" i="51"/>
  <c r="AJ1083" i="51"/>
  <c r="AI1083" i="51"/>
  <c r="N1083" i="51"/>
  <c r="AK1082" i="51"/>
  <c r="AJ1082" i="51"/>
  <c r="AI1082" i="51"/>
  <c r="N1082" i="51"/>
  <c r="AK1081" i="51"/>
  <c r="AJ1081" i="51"/>
  <c r="AI1081" i="51"/>
  <c r="N1081" i="51"/>
  <c r="AK1080" i="51"/>
  <c r="AJ1080" i="51"/>
  <c r="AI1080" i="51"/>
  <c r="N1080" i="51"/>
  <c r="AK1079" i="51"/>
  <c r="AJ1079" i="51"/>
  <c r="AI1079" i="51"/>
  <c r="N1079" i="51"/>
  <c r="AK1078" i="51"/>
  <c r="AJ1078" i="51"/>
  <c r="AI1078" i="51"/>
  <c r="N1078" i="51"/>
  <c r="AK1077" i="51"/>
  <c r="AJ1077" i="51"/>
  <c r="AI1077" i="51"/>
  <c r="N1077" i="51"/>
  <c r="AK1076" i="51"/>
  <c r="AJ1076" i="51"/>
  <c r="AI1076" i="51"/>
  <c r="N1076" i="51"/>
  <c r="AK1075" i="51"/>
  <c r="AJ1075" i="51"/>
  <c r="AI1075" i="51"/>
  <c r="N1075" i="51"/>
  <c r="AK1074" i="51"/>
  <c r="AJ1074" i="51"/>
  <c r="AI1074" i="51"/>
  <c r="N1074" i="51"/>
  <c r="AK1073" i="51"/>
  <c r="AJ1073" i="51"/>
  <c r="AI1073" i="51"/>
  <c r="N1073" i="51"/>
  <c r="AK1072" i="51"/>
  <c r="AJ1072" i="51"/>
  <c r="AI1072" i="51"/>
  <c r="N1072" i="51"/>
  <c r="AK1071" i="51"/>
  <c r="AJ1071" i="51"/>
  <c r="AI1071" i="51"/>
  <c r="N1071" i="51"/>
  <c r="AK1070" i="51"/>
  <c r="AJ1070" i="51"/>
  <c r="AI1070" i="51"/>
  <c r="N1070" i="51"/>
  <c r="AK1069" i="51"/>
  <c r="AJ1069" i="51"/>
  <c r="AI1069" i="51"/>
  <c r="N1069" i="51"/>
  <c r="AK1068" i="51"/>
  <c r="AJ1068" i="51"/>
  <c r="AI1068" i="51"/>
  <c r="N1068" i="51"/>
  <c r="AK1067" i="51"/>
  <c r="AJ1067" i="51"/>
  <c r="AI1067" i="51"/>
  <c r="N1067" i="51"/>
  <c r="AK1066" i="51"/>
  <c r="AJ1066" i="51"/>
  <c r="AI1066" i="51"/>
  <c r="N1066" i="51"/>
  <c r="AK1065" i="51"/>
  <c r="AJ1065" i="51"/>
  <c r="AI1065" i="51"/>
  <c r="N1065" i="51"/>
  <c r="AK1064" i="51"/>
  <c r="AJ1064" i="51"/>
  <c r="AI1064" i="51"/>
  <c r="N1064" i="51"/>
  <c r="AK1063" i="51"/>
  <c r="AJ1063" i="51"/>
  <c r="AI1063" i="51"/>
  <c r="N1063" i="51"/>
  <c r="AK1062" i="51"/>
  <c r="AJ1062" i="51"/>
  <c r="AI1062" i="51"/>
  <c r="N1062" i="51"/>
  <c r="AK1061" i="51"/>
  <c r="AJ1061" i="51"/>
  <c r="AI1061" i="51"/>
  <c r="N1061" i="51"/>
  <c r="AK1060" i="51"/>
  <c r="AJ1060" i="51"/>
  <c r="AI1060" i="51"/>
  <c r="N1060" i="51"/>
  <c r="AK1059" i="51"/>
  <c r="AJ1059" i="51"/>
  <c r="AI1059" i="51"/>
  <c r="N1059" i="51"/>
  <c r="AK1058" i="51"/>
  <c r="AJ1058" i="51"/>
  <c r="AI1058" i="51"/>
  <c r="N1058" i="51"/>
  <c r="AK1057" i="51"/>
  <c r="AJ1057" i="51"/>
  <c r="AI1057" i="51"/>
  <c r="N1057" i="51"/>
  <c r="AK1056" i="51"/>
  <c r="AJ1056" i="51"/>
  <c r="AI1056" i="51"/>
  <c r="N1056" i="51"/>
  <c r="AK1055" i="51"/>
  <c r="AJ1055" i="51"/>
  <c r="AI1055" i="51"/>
  <c r="N1055" i="51"/>
  <c r="AK1054" i="51"/>
  <c r="AJ1054" i="51"/>
  <c r="AI1054" i="51"/>
  <c r="N1054" i="51"/>
  <c r="AK1053" i="51"/>
  <c r="AJ1053" i="51"/>
  <c r="AI1053" i="51"/>
  <c r="N1053" i="51"/>
  <c r="AK1052" i="51"/>
  <c r="AJ1052" i="51"/>
  <c r="AI1052" i="51"/>
  <c r="N1052" i="51"/>
  <c r="AK1051" i="51"/>
  <c r="AJ1051" i="51"/>
  <c r="AI1051" i="51"/>
  <c r="N1051" i="51"/>
  <c r="AK1050" i="51"/>
  <c r="AJ1050" i="51"/>
  <c r="AI1050" i="51"/>
  <c r="N1050" i="51"/>
  <c r="AK1049" i="51"/>
  <c r="AJ1049" i="51"/>
  <c r="AI1049" i="51"/>
  <c r="N1049" i="51"/>
  <c r="AK1048" i="51"/>
  <c r="AJ1048" i="51"/>
  <c r="AI1048" i="51"/>
  <c r="N1048" i="51"/>
  <c r="AK1047" i="51"/>
  <c r="AJ1047" i="51"/>
  <c r="AI1047" i="51"/>
  <c r="N1047" i="51"/>
  <c r="AK1046" i="51"/>
  <c r="AJ1046" i="51"/>
  <c r="AI1046" i="51"/>
  <c r="N1046" i="51"/>
  <c r="AK1045" i="51"/>
  <c r="AJ1045" i="51"/>
  <c r="AI1045" i="51"/>
  <c r="N1045" i="51"/>
  <c r="AK1044" i="51"/>
  <c r="AJ1044" i="51"/>
  <c r="AI1044" i="51"/>
  <c r="N1044" i="51"/>
  <c r="AK1043" i="51"/>
  <c r="AJ1043" i="51"/>
  <c r="AI1043" i="51"/>
  <c r="N1043" i="51"/>
  <c r="AK1042" i="51"/>
  <c r="AJ1042" i="51"/>
  <c r="AI1042" i="51"/>
  <c r="N1042" i="51"/>
  <c r="AK1041" i="51"/>
  <c r="AJ1041" i="51"/>
  <c r="AI1041" i="51"/>
  <c r="N1041" i="51"/>
  <c r="AK1040" i="51"/>
  <c r="AJ1040" i="51"/>
  <c r="AI1040" i="51"/>
  <c r="N1040" i="51"/>
  <c r="AK1039" i="51"/>
  <c r="AJ1039" i="51"/>
  <c r="AI1039" i="51"/>
  <c r="N1039" i="51"/>
  <c r="AK1038" i="51"/>
  <c r="AJ1038" i="51"/>
  <c r="AI1038" i="51"/>
  <c r="N1038" i="51"/>
  <c r="AK1037" i="51"/>
  <c r="AJ1037" i="51"/>
  <c r="AI1037" i="51"/>
  <c r="N1037" i="51"/>
  <c r="AK1036" i="51"/>
  <c r="AJ1036" i="51"/>
  <c r="AI1036" i="51"/>
  <c r="N1036" i="51"/>
  <c r="AK1035" i="51"/>
  <c r="AJ1035" i="51"/>
  <c r="AI1035" i="51"/>
  <c r="N1035" i="51"/>
  <c r="AK1034" i="51"/>
  <c r="AJ1034" i="51"/>
  <c r="AI1034" i="51"/>
  <c r="N1034" i="51"/>
  <c r="AK1033" i="51"/>
  <c r="AJ1033" i="51"/>
  <c r="AI1033" i="51"/>
  <c r="N1033" i="51"/>
  <c r="AK1032" i="51"/>
  <c r="AJ1032" i="51"/>
  <c r="AI1032" i="51"/>
  <c r="N1032" i="51"/>
  <c r="AK1031" i="51"/>
  <c r="AJ1031" i="51"/>
  <c r="AI1031" i="51"/>
  <c r="N1031" i="51"/>
  <c r="AK1030" i="51"/>
  <c r="AJ1030" i="51"/>
  <c r="AI1030" i="51"/>
  <c r="N1030" i="51"/>
  <c r="AK1029" i="51"/>
  <c r="AJ1029" i="51"/>
  <c r="AI1029" i="51"/>
  <c r="N1029" i="51"/>
  <c r="AK1028" i="51"/>
  <c r="AJ1028" i="51"/>
  <c r="AI1028" i="51"/>
  <c r="N1028" i="51"/>
  <c r="AK1027" i="51"/>
  <c r="AJ1027" i="51"/>
  <c r="AI1027" i="51"/>
  <c r="N1027" i="51"/>
  <c r="AK1026" i="51"/>
  <c r="AJ1026" i="51"/>
  <c r="AI1026" i="51"/>
  <c r="N1026" i="51"/>
  <c r="AK1025" i="51"/>
  <c r="AJ1025" i="51"/>
  <c r="AI1025" i="51"/>
  <c r="N1025" i="51"/>
  <c r="AK1024" i="51"/>
  <c r="AJ1024" i="51"/>
  <c r="AI1024" i="51"/>
  <c r="N1024" i="51"/>
  <c r="AK1023" i="51"/>
  <c r="AJ1023" i="51"/>
  <c r="AI1023" i="51"/>
  <c r="N1023" i="51"/>
  <c r="AK1022" i="51"/>
  <c r="AJ1022" i="51"/>
  <c r="AI1022" i="51"/>
  <c r="N1022" i="51"/>
  <c r="AK1021" i="51"/>
  <c r="AJ1021" i="51"/>
  <c r="AI1021" i="51"/>
  <c r="N1021" i="51"/>
  <c r="AK1020" i="51"/>
  <c r="AJ1020" i="51"/>
  <c r="AI1020" i="51"/>
  <c r="N1020" i="51"/>
  <c r="AK1019" i="51"/>
  <c r="AJ1019" i="51"/>
  <c r="AI1019" i="51"/>
  <c r="N1019" i="51"/>
  <c r="AK1018" i="51"/>
  <c r="AJ1018" i="51"/>
  <c r="AI1018" i="51"/>
  <c r="N1018" i="51"/>
  <c r="AK1017" i="51"/>
  <c r="AJ1017" i="51"/>
  <c r="AI1017" i="51"/>
  <c r="N1017" i="51"/>
  <c r="AK1016" i="51"/>
  <c r="AJ1016" i="51"/>
  <c r="AI1016" i="51"/>
  <c r="N1016" i="51"/>
  <c r="AK1015" i="51"/>
  <c r="AJ1015" i="51"/>
  <c r="AI1015" i="51"/>
  <c r="N1015" i="51"/>
  <c r="AK1014" i="51"/>
  <c r="AJ1014" i="51"/>
  <c r="AI1014" i="51"/>
  <c r="N1014" i="51"/>
  <c r="AK1013" i="51"/>
  <c r="AJ1013" i="51"/>
  <c r="AI1013" i="51"/>
  <c r="N1013" i="51"/>
  <c r="AK1012" i="51"/>
  <c r="AJ1012" i="51"/>
  <c r="AI1012" i="51"/>
  <c r="N1012" i="51"/>
  <c r="AK1011" i="51"/>
  <c r="AJ1011" i="51"/>
  <c r="AI1011" i="51"/>
  <c r="N1011" i="51"/>
  <c r="AK1010" i="51"/>
  <c r="AJ1010" i="51"/>
  <c r="AI1010" i="51"/>
  <c r="N1010" i="51"/>
  <c r="AK1009" i="51"/>
  <c r="AJ1009" i="51"/>
  <c r="AI1009" i="51"/>
  <c r="N1009" i="51"/>
  <c r="AK1008" i="51"/>
  <c r="AJ1008" i="51"/>
  <c r="AI1008" i="51"/>
  <c r="N1008" i="51"/>
  <c r="AK1007" i="51"/>
  <c r="AJ1007" i="51"/>
  <c r="AI1007" i="51"/>
  <c r="N1007" i="51"/>
  <c r="AK1006" i="51"/>
  <c r="AJ1006" i="51"/>
  <c r="AI1006" i="51"/>
  <c r="N1006" i="51"/>
  <c r="AK1005" i="51"/>
  <c r="AJ1005" i="51"/>
  <c r="AI1005" i="51"/>
  <c r="N1005" i="51"/>
  <c r="AK1004" i="51"/>
  <c r="AJ1004" i="51"/>
  <c r="AI1004" i="51"/>
  <c r="N1004" i="51"/>
  <c r="AK1003" i="51"/>
  <c r="AJ1003" i="51"/>
  <c r="AI1003" i="51"/>
  <c r="N1003" i="51"/>
  <c r="AK1002" i="51"/>
  <c r="AJ1002" i="51"/>
  <c r="AI1002" i="51"/>
  <c r="N1002" i="51"/>
  <c r="AK1001" i="51"/>
  <c r="AJ1001" i="51"/>
  <c r="AI1001" i="51"/>
  <c r="N1001" i="51"/>
  <c r="AK1000" i="51"/>
  <c r="AJ1000" i="51"/>
  <c r="AI1000" i="51"/>
  <c r="N1000" i="51"/>
  <c r="AK999" i="51"/>
  <c r="AJ999" i="51"/>
  <c r="AI999" i="51"/>
  <c r="N999" i="51"/>
  <c r="AK998" i="51"/>
  <c r="AJ998" i="51"/>
  <c r="AI998" i="51"/>
  <c r="N998" i="51"/>
  <c r="AK997" i="51"/>
  <c r="AJ997" i="51"/>
  <c r="AI997" i="51"/>
  <c r="N997" i="51"/>
  <c r="AK996" i="51"/>
  <c r="AJ996" i="51"/>
  <c r="AI996" i="51"/>
  <c r="N996" i="51"/>
  <c r="AK995" i="51"/>
  <c r="AJ995" i="51"/>
  <c r="AI995" i="51"/>
  <c r="N995" i="51"/>
  <c r="AK994" i="51"/>
  <c r="AJ994" i="51"/>
  <c r="AI994" i="51"/>
  <c r="N994" i="51"/>
  <c r="AK993" i="51"/>
  <c r="AJ993" i="51"/>
  <c r="AI993" i="51"/>
  <c r="N993" i="51"/>
  <c r="AK992" i="51"/>
  <c r="AJ992" i="51"/>
  <c r="AI992" i="51"/>
  <c r="N992" i="51"/>
  <c r="AK991" i="51"/>
  <c r="AJ991" i="51"/>
  <c r="AI991" i="51"/>
  <c r="N991" i="51"/>
  <c r="AK990" i="51"/>
  <c r="AJ990" i="51"/>
  <c r="AI990" i="51"/>
  <c r="N990" i="51"/>
  <c r="AK989" i="51"/>
  <c r="AJ989" i="51"/>
  <c r="AI989" i="51"/>
  <c r="N989" i="51"/>
  <c r="AK988" i="51"/>
  <c r="AJ988" i="51"/>
  <c r="AI988" i="51"/>
  <c r="N988" i="51"/>
  <c r="AK987" i="51"/>
  <c r="AJ987" i="51"/>
  <c r="AI987" i="51"/>
  <c r="N987" i="51"/>
  <c r="AK986" i="51"/>
  <c r="AJ986" i="51"/>
  <c r="AI986" i="51"/>
  <c r="N986" i="51"/>
  <c r="AK985" i="51"/>
  <c r="AJ985" i="51"/>
  <c r="AI985" i="51"/>
  <c r="N985" i="51"/>
  <c r="AK984" i="51"/>
  <c r="AJ984" i="51"/>
  <c r="AI984" i="51"/>
  <c r="N984" i="51"/>
  <c r="AK983" i="51"/>
  <c r="AJ983" i="51"/>
  <c r="AI983" i="51"/>
  <c r="N983" i="51"/>
  <c r="AK982" i="51"/>
  <c r="AJ982" i="51"/>
  <c r="AI982" i="51"/>
  <c r="N982" i="51"/>
  <c r="AK981" i="51"/>
  <c r="AJ981" i="51"/>
  <c r="AI981" i="51"/>
  <c r="N981" i="51"/>
  <c r="AK980" i="51"/>
  <c r="AJ980" i="51"/>
  <c r="AI980" i="51"/>
  <c r="N980" i="51"/>
  <c r="AK979" i="51"/>
  <c r="AJ979" i="51"/>
  <c r="AI979" i="51"/>
  <c r="N979" i="51"/>
  <c r="AK978" i="51"/>
  <c r="AJ978" i="51"/>
  <c r="AI978" i="51"/>
  <c r="N978" i="51"/>
  <c r="AK977" i="51"/>
  <c r="AJ977" i="51"/>
  <c r="AI977" i="51"/>
  <c r="N977" i="51"/>
  <c r="AK976" i="51"/>
  <c r="AJ976" i="51"/>
  <c r="AI976" i="51"/>
  <c r="N976" i="51"/>
  <c r="AK975" i="51"/>
  <c r="AJ975" i="51"/>
  <c r="AI975" i="51"/>
  <c r="N975" i="51"/>
  <c r="AK974" i="51"/>
  <c r="AJ974" i="51"/>
  <c r="AI974" i="51"/>
  <c r="N974" i="51"/>
  <c r="AK973" i="51"/>
  <c r="AJ973" i="51"/>
  <c r="AI973" i="51"/>
  <c r="N973" i="51"/>
  <c r="AK972" i="51"/>
  <c r="AJ972" i="51"/>
  <c r="AI972" i="51"/>
  <c r="N972" i="51"/>
  <c r="AK971" i="51"/>
  <c r="AJ971" i="51"/>
  <c r="AI971" i="51"/>
  <c r="N971" i="51"/>
  <c r="AK970" i="51"/>
  <c r="AJ970" i="51"/>
  <c r="AI970" i="51"/>
  <c r="N970" i="51"/>
  <c r="AK969" i="51"/>
  <c r="AJ969" i="51"/>
  <c r="AI969" i="51"/>
  <c r="N969" i="51"/>
  <c r="AK968" i="51"/>
  <c r="AJ968" i="51"/>
  <c r="AI968" i="51"/>
  <c r="N968" i="51"/>
  <c r="AK967" i="51"/>
  <c r="AJ967" i="51"/>
  <c r="AI967" i="51"/>
  <c r="N967" i="51"/>
  <c r="AK966" i="51"/>
  <c r="AJ966" i="51"/>
  <c r="AI966" i="51"/>
  <c r="N966" i="51"/>
  <c r="AK965" i="51"/>
  <c r="AJ965" i="51"/>
  <c r="AI965" i="51"/>
  <c r="N965" i="51"/>
  <c r="AK964" i="51"/>
  <c r="AJ964" i="51"/>
  <c r="AI964" i="51"/>
  <c r="N964" i="51"/>
  <c r="AK963" i="51"/>
  <c r="AJ963" i="51"/>
  <c r="AI963" i="51"/>
  <c r="N963" i="51"/>
  <c r="AK962" i="51"/>
  <c r="AJ962" i="51"/>
  <c r="AI962" i="51"/>
  <c r="N962" i="51"/>
  <c r="AK961" i="51"/>
  <c r="AJ961" i="51"/>
  <c r="AI961" i="51"/>
  <c r="N961" i="51"/>
  <c r="AK960" i="51"/>
  <c r="AJ960" i="51"/>
  <c r="AI960" i="51"/>
  <c r="N960" i="51"/>
  <c r="AK959" i="51"/>
  <c r="AJ959" i="51"/>
  <c r="AI959" i="51"/>
  <c r="N959" i="51"/>
  <c r="AK958" i="51"/>
  <c r="AJ958" i="51"/>
  <c r="AI958" i="51"/>
  <c r="N958" i="51"/>
  <c r="AK957" i="51"/>
  <c r="AJ957" i="51"/>
  <c r="AI957" i="51"/>
  <c r="N957" i="51"/>
  <c r="AK956" i="51"/>
  <c r="AJ956" i="51"/>
  <c r="AI956" i="51"/>
  <c r="N956" i="51"/>
  <c r="AK955" i="51"/>
  <c r="AJ955" i="51"/>
  <c r="AI955" i="51"/>
  <c r="N955" i="51"/>
  <c r="AK954" i="51"/>
  <c r="AJ954" i="51"/>
  <c r="AI954" i="51"/>
  <c r="N954" i="51"/>
  <c r="AK953" i="51"/>
  <c r="AJ953" i="51"/>
  <c r="AI953" i="51"/>
  <c r="N953" i="51"/>
  <c r="AK952" i="51"/>
  <c r="AJ952" i="51"/>
  <c r="AI952" i="51"/>
  <c r="N952" i="51"/>
  <c r="AK951" i="51"/>
  <c r="AJ951" i="51"/>
  <c r="AI951" i="51"/>
  <c r="N951" i="51"/>
  <c r="AK950" i="51"/>
  <c r="AJ950" i="51"/>
  <c r="AI950" i="51"/>
  <c r="N950" i="51"/>
  <c r="AK949" i="51"/>
  <c r="AJ949" i="51"/>
  <c r="AI949" i="51"/>
  <c r="N949" i="51"/>
  <c r="AK948" i="51"/>
  <c r="AJ948" i="51"/>
  <c r="AI948" i="51"/>
  <c r="N948" i="51"/>
  <c r="AK947" i="51"/>
  <c r="AJ947" i="51"/>
  <c r="AI947" i="51"/>
  <c r="N947" i="51"/>
  <c r="AK946" i="51"/>
  <c r="AJ946" i="51"/>
  <c r="AI946" i="51"/>
  <c r="N946" i="51"/>
  <c r="AK945" i="51"/>
  <c r="AJ945" i="51"/>
  <c r="AI945" i="51"/>
  <c r="N945" i="51"/>
  <c r="AK944" i="51"/>
  <c r="AJ944" i="51"/>
  <c r="AI944" i="51"/>
  <c r="N944" i="51"/>
  <c r="AK943" i="51"/>
  <c r="AJ943" i="51"/>
  <c r="AI943" i="51"/>
  <c r="N943" i="51"/>
  <c r="AK942" i="51"/>
  <c r="AJ942" i="51"/>
  <c r="AI942" i="51"/>
  <c r="N942" i="51"/>
  <c r="AK941" i="51"/>
  <c r="AJ941" i="51"/>
  <c r="AI941" i="51"/>
  <c r="N941" i="51"/>
  <c r="AK940" i="51"/>
  <c r="AJ940" i="51"/>
  <c r="AI940" i="51"/>
  <c r="N940" i="51"/>
  <c r="AK939" i="51"/>
  <c r="AJ939" i="51"/>
  <c r="AI939" i="51"/>
  <c r="N939" i="51"/>
  <c r="AK938" i="51"/>
  <c r="AJ938" i="51"/>
  <c r="AI938" i="51"/>
  <c r="N938" i="51"/>
  <c r="AK937" i="51"/>
  <c r="AJ937" i="51"/>
  <c r="AI937" i="51"/>
  <c r="N937" i="51"/>
  <c r="AK936" i="51"/>
  <c r="AJ936" i="51"/>
  <c r="AI936" i="51"/>
  <c r="N936" i="51"/>
  <c r="AK935" i="51"/>
  <c r="AJ935" i="51"/>
  <c r="AI935" i="51"/>
  <c r="N935" i="51"/>
  <c r="AK934" i="51"/>
  <c r="AJ934" i="51"/>
  <c r="AI934" i="51"/>
  <c r="N934" i="51"/>
  <c r="AK933" i="51"/>
  <c r="AJ933" i="51"/>
  <c r="AI933" i="51"/>
  <c r="N933" i="51"/>
  <c r="AK932" i="51"/>
  <c r="AJ932" i="51"/>
  <c r="AI932" i="51"/>
  <c r="N932" i="51"/>
  <c r="AK931" i="51"/>
  <c r="AJ931" i="51"/>
  <c r="AI931" i="51"/>
  <c r="N931" i="51"/>
  <c r="AK930" i="51"/>
  <c r="AJ930" i="51"/>
  <c r="AI930" i="51"/>
  <c r="N930" i="51"/>
  <c r="AK929" i="51"/>
  <c r="AJ929" i="51"/>
  <c r="AI929" i="51"/>
  <c r="N929" i="51"/>
  <c r="AK928" i="51"/>
  <c r="AJ928" i="51"/>
  <c r="AI928" i="51"/>
  <c r="N928" i="51"/>
  <c r="AK927" i="51"/>
  <c r="AJ927" i="51"/>
  <c r="AI927" i="51"/>
  <c r="N927" i="51"/>
  <c r="AK926" i="51"/>
  <c r="AJ926" i="51"/>
  <c r="AI926" i="51"/>
  <c r="N926" i="51"/>
  <c r="AK925" i="51"/>
  <c r="AJ925" i="51"/>
  <c r="AI925" i="51"/>
  <c r="N925" i="51"/>
  <c r="AK924" i="51"/>
  <c r="AJ924" i="51"/>
  <c r="AI924" i="51"/>
  <c r="N924" i="51"/>
  <c r="AK923" i="51"/>
  <c r="AJ923" i="51"/>
  <c r="AI923" i="51"/>
  <c r="N923" i="51"/>
  <c r="AK922" i="51"/>
  <c r="AJ922" i="51"/>
  <c r="AI922" i="51"/>
  <c r="N922" i="51"/>
  <c r="AK921" i="51"/>
  <c r="AJ921" i="51"/>
  <c r="AI921" i="51"/>
  <c r="N921" i="51"/>
  <c r="AK920" i="51"/>
  <c r="AJ920" i="51"/>
  <c r="AI920" i="51"/>
  <c r="N920" i="51"/>
  <c r="AK919" i="51"/>
  <c r="AJ919" i="51"/>
  <c r="AI919" i="51"/>
  <c r="N919" i="51"/>
  <c r="AK918" i="51"/>
  <c r="AJ918" i="51"/>
  <c r="AI918" i="51"/>
  <c r="N918" i="51"/>
  <c r="AK917" i="51"/>
  <c r="AJ917" i="51"/>
  <c r="AI917" i="51"/>
  <c r="N917" i="51"/>
  <c r="AK916" i="51"/>
  <c r="AJ916" i="51"/>
  <c r="AI916" i="51"/>
  <c r="N916" i="51"/>
  <c r="AK915" i="51"/>
  <c r="AJ915" i="51"/>
  <c r="AI915" i="51"/>
  <c r="N915" i="51"/>
  <c r="AK914" i="51"/>
  <c r="AJ914" i="51"/>
  <c r="AI914" i="51"/>
  <c r="N914" i="51"/>
  <c r="AK913" i="51"/>
  <c r="AJ913" i="51"/>
  <c r="AI913" i="51"/>
  <c r="N913" i="51"/>
  <c r="AK912" i="51"/>
  <c r="AJ912" i="51"/>
  <c r="AI912" i="51"/>
  <c r="N912" i="51"/>
  <c r="AK911" i="51"/>
  <c r="AJ911" i="51"/>
  <c r="AI911" i="51"/>
  <c r="N911" i="51"/>
  <c r="AK910" i="51"/>
  <c r="AJ910" i="51"/>
  <c r="AI910" i="51"/>
  <c r="N910" i="51"/>
  <c r="AK909" i="51"/>
  <c r="AJ909" i="51"/>
  <c r="AI909" i="51"/>
  <c r="N909" i="51"/>
  <c r="AK908" i="51"/>
  <c r="AJ908" i="51"/>
  <c r="AI908" i="51"/>
  <c r="N908" i="51"/>
  <c r="AK907" i="51"/>
  <c r="AJ907" i="51"/>
  <c r="AI907" i="51"/>
  <c r="N907" i="51"/>
  <c r="AK906" i="51"/>
  <c r="AJ906" i="51"/>
  <c r="AI906" i="51"/>
  <c r="N906" i="51"/>
  <c r="AK905" i="51"/>
  <c r="AJ905" i="51"/>
  <c r="AI905" i="51"/>
  <c r="N905" i="51"/>
  <c r="AK904" i="51"/>
  <c r="AJ904" i="51"/>
  <c r="AI904" i="51"/>
  <c r="N904" i="51"/>
  <c r="AK903" i="51"/>
  <c r="AJ903" i="51"/>
  <c r="AI903" i="51"/>
  <c r="N903" i="51"/>
  <c r="AK902" i="51"/>
  <c r="AJ902" i="51"/>
  <c r="AI902" i="51"/>
  <c r="N902" i="51"/>
  <c r="AK901" i="51"/>
  <c r="AJ901" i="51"/>
  <c r="AI901" i="51"/>
  <c r="N901" i="51"/>
  <c r="AK900" i="51"/>
  <c r="AJ900" i="51"/>
  <c r="AI900" i="51"/>
  <c r="N900" i="51"/>
  <c r="AK899" i="51"/>
  <c r="AJ899" i="51"/>
  <c r="AI899" i="51"/>
  <c r="N899" i="51"/>
  <c r="AK898" i="51"/>
  <c r="AJ898" i="51"/>
  <c r="AI898" i="51"/>
  <c r="N898" i="51"/>
  <c r="AK897" i="51"/>
  <c r="AJ897" i="51"/>
  <c r="AI897" i="51"/>
  <c r="N897" i="51"/>
  <c r="AK896" i="51"/>
  <c r="AJ896" i="51"/>
  <c r="AI896" i="51"/>
  <c r="N896" i="51"/>
  <c r="AK895" i="51"/>
  <c r="AJ895" i="51"/>
  <c r="AI895" i="51"/>
  <c r="N895" i="51"/>
  <c r="AK894" i="51"/>
  <c r="AJ894" i="51"/>
  <c r="AI894" i="51"/>
  <c r="N894" i="51"/>
  <c r="AK893" i="51"/>
  <c r="AJ893" i="51"/>
  <c r="AI893" i="51"/>
  <c r="N893" i="51"/>
  <c r="AK892" i="51"/>
  <c r="AJ892" i="51"/>
  <c r="AI892" i="51"/>
  <c r="N892" i="51"/>
  <c r="AK891" i="51"/>
  <c r="AJ891" i="51"/>
  <c r="AI891" i="51"/>
  <c r="N891" i="51"/>
  <c r="AK890" i="51"/>
  <c r="AJ890" i="51"/>
  <c r="AI890" i="51"/>
  <c r="N890" i="51"/>
  <c r="AK889" i="51"/>
  <c r="AJ889" i="51"/>
  <c r="AI889" i="51"/>
  <c r="N889" i="51"/>
  <c r="AK888" i="51"/>
  <c r="AJ888" i="51"/>
  <c r="AI888" i="51"/>
  <c r="N888" i="51"/>
  <c r="AK887" i="51"/>
  <c r="AJ887" i="51"/>
  <c r="AI887" i="51"/>
  <c r="N887" i="51"/>
  <c r="AK886" i="51"/>
  <c r="AJ886" i="51"/>
  <c r="AI886" i="51"/>
  <c r="N886" i="51"/>
  <c r="AK885" i="51"/>
  <c r="AJ885" i="51"/>
  <c r="AI885" i="51"/>
  <c r="N885" i="51"/>
  <c r="AK884" i="51"/>
  <c r="AJ884" i="51"/>
  <c r="AI884" i="51"/>
  <c r="N884" i="51"/>
  <c r="AK883" i="51"/>
  <c r="AJ883" i="51"/>
  <c r="AI883" i="51"/>
  <c r="N883" i="51"/>
  <c r="AK882" i="51"/>
  <c r="AJ882" i="51"/>
  <c r="AI882" i="51"/>
  <c r="N882" i="51"/>
  <c r="AK881" i="51"/>
  <c r="AJ881" i="51"/>
  <c r="AI881" i="51"/>
  <c r="N881" i="51"/>
  <c r="AK880" i="51"/>
  <c r="AJ880" i="51"/>
  <c r="AI880" i="51"/>
  <c r="N880" i="51"/>
  <c r="AK879" i="51"/>
  <c r="AJ879" i="51"/>
  <c r="AI879" i="51"/>
  <c r="N879" i="51"/>
  <c r="AK878" i="51"/>
  <c r="AJ878" i="51"/>
  <c r="AI878" i="51"/>
  <c r="N878" i="51"/>
  <c r="AK877" i="51"/>
  <c r="AJ877" i="51"/>
  <c r="AI877" i="51"/>
  <c r="N877" i="51"/>
  <c r="AK876" i="51"/>
  <c r="AJ876" i="51"/>
  <c r="AI876" i="51"/>
  <c r="N876" i="51"/>
  <c r="AK875" i="51"/>
  <c r="AJ875" i="51"/>
  <c r="AI875" i="51"/>
  <c r="N875" i="51"/>
  <c r="AK874" i="51"/>
  <c r="AJ874" i="51"/>
  <c r="AI874" i="51"/>
  <c r="N874" i="51"/>
  <c r="AK873" i="51"/>
  <c r="AJ873" i="51"/>
  <c r="AI873" i="51"/>
  <c r="N873" i="51"/>
  <c r="AK872" i="51"/>
  <c r="AJ872" i="51"/>
  <c r="AI872" i="51"/>
  <c r="N872" i="51"/>
  <c r="AK871" i="51"/>
  <c r="AJ871" i="51"/>
  <c r="AI871" i="51"/>
  <c r="N871" i="51"/>
  <c r="AK870" i="51"/>
  <c r="AJ870" i="51"/>
  <c r="AI870" i="51"/>
  <c r="N870" i="51"/>
  <c r="AK869" i="51"/>
  <c r="AJ869" i="51"/>
  <c r="AI869" i="51"/>
  <c r="N869" i="51"/>
  <c r="AK868" i="51"/>
  <c r="AJ868" i="51"/>
  <c r="AI868" i="51"/>
  <c r="N868" i="51"/>
  <c r="AK867" i="51"/>
  <c r="AJ867" i="51"/>
  <c r="AI867" i="51"/>
  <c r="N867" i="51"/>
  <c r="AK866" i="51"/>
  <c r="AJ866" i="51"/>
  <c r="AI866" i="51"/>
  <c r="N866" i="51"/>
  <c r="AK865" i="51"/>
  <c r="AJ865" i="51"/>
  <c r="AI865" i="51"/>
  <c r="N865" i="51"/>
  <c r="AK864" i="51"/>
  <c r="AJ864" i="51"/>
  <c r="AI864" i="51"/>
  <c r="N864" i="51"/>
  <c r="AK863" i="51"/>
  <c r="AJ863" i="51"/>
  <c r="AI863" i="51"/>
  <c r="N863" i="51"/>
  <c r="AK862" i="51"/>
  <c r="AJ862" i="51"/>
  <c r="AI862" i="51"/>
  <c r="N862" i="51"/>
  <c r="AK861" i="51"/>
  <c r="AJ861" i="51"/>
  <c r="AI861" i="51"/>
  <c r="N861" i="51"/>
  <c r="AK860" i="51"/>
  <c r="AJ860" i="51"/>
  <c r="AI860" i="51"/>
  <c r="N860" i="51"/>
  <c r="AK859" i="51"/>
  <c r="AJ859" i="51"/>
  <c r="AI859" i="51"/>
  <c r="N859" i="51"/>
  <c r="AK858" i="51"/>
  <c r="AJ858" i="51"/>
  <c r="AI858" i="51"/>
  <c r="N858" i="51"/>
  <c r="AK857" i="51"/>
  <c r="AJ857" i="51"/>
  <c r="AI857" i="51"/>
  <c r="N857" i="51"/>
  <c r="AK856" i="51"/>
  <c r="AJ856" i="51"/>
  <c r="AI856" i="51"/>
  <c r="N856" i="51"/>
  <c r="AK855" i="51"/>
  <c r="AJ855" i="51"/>
  <c r="AI855" i="51"/>
  <c r="N855" i="51"/>
  <c r="AK854" i="51"/>
  <c r="AJ854" i="51"/>
  <c r="AI854" i="51"/>
  <c r="N854" i="51"/>
  <c r="AK853" i="51"/>
  <c r="AJ853" i="51"/>
  <c r="AI853" i="51"/>
  <c r="N853" i="51"/>
  <c r="AK852" i="51"/>
  <c r="AJ852" i="51"/>
  <c r="AI852" i="51"/>
  <c r="N852" i="51"/>
  <c r="AK851" i="51"/>
  <c r="AJ851" i="51"/>
  <c r="AI851" i="51"/>
  <c r="N851" i="51"/>
  <c r="AK850" i="51"/>
  <c r="AJ850" i="51"/>
  <c r="AI850" i="51"/>
  <c r="N850" i="51"/>
  <c r="AK849" i="51"/>
  <c r="AJ849" i="51"/>
  <c r="AI849" i="51"/>
  <c r="N849" i="51"/>
  <c r="AK848" i="51"/>
  <c r="AJ848" i="51"/>
  <c r="AI848" i="51"/>
  <c r="N848" i="51"/>
  <c r="AK847" i="51"/>
  <c r="AJ847" i="51"/>
  <c r="AI847" i="51"/>
  <c r="N847" i="51"/>
  <c r="AK846" i="51"/>
  <c r="AJ846" i="51"/>
  <c r="AI846" i="51"/>
  <c r="N846" i="51"/>
  <c r="AK845" i="51"/>
  <c r="AJ845" i="51"/>
  <c r="AI845" i="51"/>
  <c r="N845" i="51"/>
  <c r="AK844" i="51"/>
  <c r="AJ844" i="51"/>
  <c r="AI844" i="51"/>
  <c r="N844" i="51"/>
  <c r="AK843" i="51"/>
  <c r="AJ843" i="51"/>
  <c r="AI843" i="51"/>
  <c r="N843" i="51"/>
  <c r="AK842" i="51"/>
  <c r="AJ842" i="51"/>
  <c r="AI842" i="51"/>
  <c r="N842" i="51"/>
  <c r="AK841" i="51"/>
  <c r="AJ841" i="51"/>
  <c r="AI841" i="51"/>
  <c r="N841" i="51"/>
  <c r="AK840" i="51"/>
  <c r="AJ840" i="51"/>
  <c r="AI840" i="51"/>
  <c r="N840" i="51"/>
  <c r="AK839" i="51"/>
  <c r="AJ839" i="51"/>
  <c r="AI839" i="51"/>
  <c r="N839" i="51"/>
  <c r="AK838" i="51"/>
  <c r="AJ838" i="51"/>
  <c r="AI838" i="51"/>
  <c r="N838" i="51"/>
  <c r="AK837" i="51"/>
  <c r="AJ837" i="51"/>
  <c r="AI837" i="51"/>
  <c r="N837" i="51"/>
  <c r="AK836" i="51"/>
  <c r="AJ836" i="51"/>
  <c r="AI836" i="51"/>
  <c r="N836" i="51"/>
  <c r="AK835" i="51"/>
  <c r="AJ835" i="51"/>
  <c r="AI835" i="51"/>
  <c r="N835" i="51"/>
  <c r="AK834" i="51"/>
  <c r="AJ834" i="51"/>
  <c r="AI834" i="51"/>
  <c r="N834" i="51"/>
  <c r="AK833" i="51"/>
  <c r="AJ833" i="51"/>
  <c r="AI833" i="51"/>
  <c r="N833" i="51"/>
  <c r="AK832" i="51"/>
  <c r="AJ832" i="51"/>
  <c r="AI832" i="51"/>
  <c r="N832" i="51"/>
  <c r="AK831" i="51"/>
  <c r="AJ831" i="51"/>
  <c r="AI831" i="51"/>
  <c r="N831" i="51"/>
  <c r="AK830" i="51"/>
  <c r="AJ830" i="51"/>
  <c r="AI830" i="51"/>
  <c r="N830" i="51"/>
  <c r="AK829" i="51"/>
  <c r="AJ829" i="51"/>
  <c r="AI829" i="51"/>
  <c r="N829" i="51"/>
  <c r="AK828" i="51"/>
  <c r="AJ828" i="51"/>
  <c r="AI828" i="51"/>
  <c r="N828" i="51"/>
  <c r="AK827" i="51"/>
  <c r="AJ827" i="51"/>
  <c r="AI827" i="51"/>
  <c r="N827" i="51"/>
  <c r="AK826" i="51"/>
  <c r="AJ826" i="51"/>
  <c r="AI826" i="51"/>
  <c r="N826" i="51"/>
  <c r="AK825" i="51"/>
  <c r="AJ825" i="51"/>
  <c r="AI825" i="51"/>
  <c r="N825" i="51"/>
  <c r="AK824" i="51"/>
  <c r="AJ824" i="51"/>
  <c r="AI824" i="51"/>
  <c r="N824" i="51"/>
  <c r="AK823" i="51"/>
  <c r="AJ823" i="51"/>
  <c r="AI823" i="51"/>
  <c r="N823" i="51"/>
  <c r="AK822" i="51"/>
  <c r="AJ822" i="51"/>
  <c r="AI822" i="51"/>
  <c r="N822" i="51"/>
  <c r="AK821" i="51"/>
  <c r="AJ821" i="51"/>
  <c r="AI821" i="51"/>
  <c r="N821" i="51"/>
  <c r="AK820" i="51"/>
  <c r="AJ820" i="51"/>
  <c r="AI820" i="51"/>
  <c r="N820" i="51"/>
  <c r="AK819" i="51"/>
  <c r="AJ819" i="51"/>
  <c r="AI819" i="51"/>
  <c r="N819" i="51"/>
  <c r="AK818" i="51"/>
  <c r="AJ818" i="51"/>
  <c r="AI818" i="51"/>
  <c r="N818" i="51"/>
  <c r="AK817" i="51"/>
  <c r="AJ817" i="51"/>
  <c r="AI817" i="51"/>
  <c r="N817" i="51"/>
  <c r="AK816" i="51"/>
  <c r="AJ816" i="51"/>
  <c r="AI816" i="51"/>
  <c r="N816" i="51"/>
  <c r="AK815" i="51"/>
  <c r="AJ815" i="51"/>
  <c r="AI815" i="51"/>
  <c r="N815" i="51"/>
  <c r="AK814" i="51"/>
  <c r="AJ814" i="51"/>
  <c r="AI814" i="51"/>
  <c r="N814" i="51"/>
  <c r="AK813" i="51"/>
  <c r="AJ813" i="51"/>
  <c r="AI813" i="51"/>
  <c r="N813" i="51"/>
  <c r="AK812" i="51"/>
  <c r="AJ812" i="51"/>
  <c r="AI812" i="51"/>
  <c r="N812" i="51"/>
  <c r="AK811" i="51"/>
  <c r="AJ811" i="51"/>
  <c r="AI811" i="51"/>
  <c r="N811" i="51"/>
  <c r="AK810" i="51"/>
  <c r="AJ810" i="51"/>
  <c r="AI810" i="51"/>
  <c r="N810" i="51"/>
  <c r="AK809" i="51"/>
  <c r="AJ809" i="51"/>
  <c r="AI809" i="51"/>
  <c r="N809" i="51"/>
  <c r="AK808" i="51"/>
  <c r="AJ808" i="51"/>
  <c r="AI808" i="51"/>
  <c r="N808" i="51"/>
  <c r="AK807" i="51"/>
  <c r="AJ807" i="51"/>
  <c r="AI807" i="51"/>
  <c r="N807" i="51"/>
  <c r="AK806" i="51"/>
  <c r="AJ806" i="51"/>
  <c r="AI806" i="51"/>
  <c r="N806" i="51"/>
  <c r="AK805" i="51"/>
  <c r="AJ805" i="51"/>
  <c r="AI805" i="51"/>
  <c r="N805" i="51"/>
  <c r="AK804" i="51"/>
  <c r="AJ804" i="51"/>
  <c r="AI804" i="51"/>
  <c r="N804" i="51"/>
  <c r="AK803" i="51"/>
  <c r="AJ803" i="51"/>
  <c r="AI803" i="51"/>
  <c r="N803" i="51"/>
  <c r="AK802" i="51"/>
  <c r="AJ802" i="51"/>
  <c r="AI802" i="51"/>
  <c r="N802" i="51"/>
  <c r="AK801" i="51"/>
  <c r="AJ801" i="51"/>
  <c r="AI801" i="51"/>
  <c r="N801" i="51"/>
  <c r="AK800" i="51"/>
  <c r="AJ800" i="51"/>
  <c r="AI800" i="51"/>
  <c r="N800" i="51"/>
  <c r="AK799" i="51"/>
  <c r="AJ799" i="51"/>
  <c r="AI799" i="51"/>
  <c r="N799" i="51"/>
  <c r="AK798" i="51"/>
  <c r="AJ798" i="51"/>
  <c r="AI798" i="51"/>
  <c r="N798" i="51"/>
  <c r="AK797" i="51"/>
  <c r="AJ797" i="51"/>
  <c r="AI797" i="51"/>
  <c r="N797" i="51"/>
  <c r="AK796" i="51"/>
  <c r="AJ796" i="51"/>
  <c r="AI796" i="51"/>
  <c r="N796" i="51"/>
  <c r="AK795" i="51"/>
  <c r="AJ795" i="51"/>
  <c r="AI795" i="51"/>
  <c r="N795" i="51"/>
  <c r="AK794" i="51"/>
  <c r="AJ794" i="51"/>
  <c r="AI794" i="51"/>
  <c r="N794" i="51"/>
  <c r="AK793" i="51"/>
  <c r="AJ793" i="51"/>
  <c r="AI793" i="51"/>
  <c r="N793" i="51"/>
  <c r="AK792" i="51"/>
  <c r="AJ792" i="51"/>
  <c r="AI792" i="51"/>
  <c r="N792" i="51"/>
  <c r="AK791" i="51"/>
  <c r="AJ791" i="51"/>
  <c r="AI791" i="51"/>
  <c r="N791" i="51"/>
  <c r="AK790" i="51"/>
  <c r="AJ790" i="51"/>
  <c r="AI790" i="51"/>
  <c r="N790" i="51"/>
  <c r="AK789" i="51"/>
  <c r="AJ789" i="51"/>
  <c r="AI789" i="51"/>
  <c r="N789" i="51"/>
  <c r="AK788" i="51"/>
  <c r="AJ788" i="51"/>
  <c r="AI788" i="51"/>
  <c r="N788" i="51"/>
  <c r="AK787" i="51"/>
  <c r="AJ787" i="51"/>
  <c r="AI787" i="51"/>
  <c r="N787" i="51"/>
  <c r="AK786" i="51"/>
  <c r="AJ786" i="51"/>
  <c r="AI786" i="51"/>
  <c r="N786" i="51"/>
  <c r="AK785" i="51"/>
  <c r="AJ785" i="51"/>
  <c r="AI785" i="51"/>
  <c r="N785" i="51"/>
  <c r="AK784" i="51"/>
  <c r="AJ784" i="51"/>
  <c r="AI784" i="51"/>
  <c r="N784" i="51"/>
  <c r="AK783" i="51"/>
  <c r="AJ783" i="51"/>
  <c r="AI783" i="51"/>
  <c r="N783" i="51"/>
  <c r="AK782" i="51"/>
  <c r="AJ782" i="51"/>
  <c r="AI782" i="51"/>
  <c r="N782" i="51"/>
  <c r="AK781" i="51"/>
  <c r="AJ781" i="51"/>
  <c r="AI781" i="51"/>
  <c r="N781" i="51"/>
  <c r="AK780" i="51"/>
  <c r="AJ780" i="51"/>
  <c r="AI780" i="51"/>
  <c r="N780" i="51"/>
  <c r="AK779" i="51"/>
  <c r="AJ779" i="51"/>
  <c r="AI779" i="51"/>
  <c r="N779" i="51"/>
  <c r="AK778" i="51"/>
  <c r="AJ778" i="51"/>
  <c r="AI778" i="51"/>
  <c r="N778" i="51"/>
  <c r="AK777" i="51"/>
  <c r="AJ777" i="51"/>
  <c r="AI777" i="51"/>
  <c r="N777" i="51"/>
  <c r="AK776" i="51"/>
  <c r="AJ776" i="51"/>
  <c r="AI776" i="51"/>
  <c r="N776" i="51"/>
  <c r="AK775" i="51"/>
  <c r="AJ775" i="51"/>
  <c r="AI775" i="51"/>
  <c r="N775" i="51"/>
  <c r="AK774" i="51"/>
  <c r="AJ774" i="51"/>
  <c r="AI774" i="51"/>
  <c r="N774" i="51"/>
  <c r="AK773" i="51"/>
  <c r="AJ773" i="51"/>
  <c r="AI773" i="51"/>
  <c r="N773" i="51"/>
  <c r="AK772" i="51"/>
  <c r="AJ772" i="51"/>
  <c r="AI772" i="51"/>
  <c r="N772" i="51"/>
  <c r="AK771" i="51"/>
  <c r="AJ771" i="51"/>
  <c r="AI771" i="51"/>
  <c r="N771" i="51"/>
  <c r="AK770" i="51"/>
  <c r="AJ770" i="51"/>
  <c r="AI770" i="51"/>
  <c r="N770" i="51"/>
  <c r="AK769" i="51"/>
  <c r="AJ769" i="51"/>
  <c r="AI769" i="51"/>
  <c r="N769" i="51"/>
  <c r="AK768" i="51"/>
  <c r="AJ768" i="51"/>
  <c r="AI768" i="51"/>
  <c r="N768" i="51"/>
  <c r="AK767" i="51"/>
  <c r="AJ767" i="51"/>
  <c r="AI767" i="51"/>
  <c r="N767" i="51"/>
  <c r="AK766" i="51"/>
  <c r="AJ766" i="51"/>
  <c r="AI766" i="51"/>
  <c r="N766" i="51"/>
  <c r="AK765" i="51"/>
  <c r="AJ765" i="51"/>
  <c r="AI765" i="51"/>
  <c r="N765" i="51"/>
  <c r="AK764" i="51"/>
  <c r="AJ764" i="51"/>
  <c r="AI764" i="51"/>
  <c r="N764" i="51"/>
  <c r="AK763" i="51"/>
  <c r="AJ763" i="51"/>
  <c r="AI763" i="51"/>
  <c r="N763" i="51"/>
  <c r="AK762" i="51"/>
  <c r="AJ762" i="51"/>
  <c r="AI762" i="51"/>
  <c r="N762" i="51"/>
  <c r="AK761" i="51"/>
  <c r="AJ761" i="51"/>
  <c r="AI761" i="51"/>
  <c r="N761" i="51"/>
  <c r="AK760" i="51"/>
  <c r="AJ760" i="51"/>
  <c r="AI760" i="51"/>
  <c r="N760" i="51"/>
  <c r="AK759" i="51"/>
  <c r="AJ759" i="51"/>
  <c r="AI759" i="51"/>
  <c r="N759" i="51"/>
  <c r="AK758" i="51"/>
  <c r="AJ758" i="51"/>
  <c r="AI758" i="51"/>
  <c r="N758" i="51"/>
  <c r="AK757" i="51"/>
  <c r="AJ757" i="51"/>
  <c r="AI757" i="51"/>
  <c r="N757" i="51"/>
  <c r="AK756" i="51"/>
  <c r="AJ756" i="51"/>
  <c r="AI756" i="51"/>
  <c r="N756" i="51"/>
  <c r="AK755" i="51"/>
  <c r="AJ755" i="51"/>
  <c r="AI755" i="51"/>
  <c r="N755" i="51"/>
  <c r="AK754" i="51"/>
  <c r="AJ754" i="51"/>
  <c r="AI754" i="51"/>
  <c r="N754" i="51"/>
  <c r="AK753" i="51"/>
  <c r="AJ753" i="51"/>
  <c r="AI753" i="51"/>
  <c r="N753" i="51"/>
  <c r="AK752" i="51"/>
  <c r="AJ752" i="51"/>
  <c r="AI752" i="51"/>
  <c r="N752" i="51"/>
  <c r="AK751" i="51"/>
  <c r="AJ751" i="51"/>
  <c r="AI751" i="51"/>
  <c r="N751" i="51"/>
  <c r="AK750" i="51"/>
  <c r="AJ750" i="51"/>
  <c r="AI750" i="51"/>
  <c r="N750" i="51"/>
  <c r="AK749" i="51"/>
  <c r="AJ749" i="51"/>
  <c r="AI749" i="51"/>
  <c r="N749" i="51"/>
  <c r="AK748" i="51"/>
  <c r="AJ748" i="51"/>
  <c r="AI748" i="51"/>
  <c r="N748" i="51"/>
  <c r="AK747" i="51"/>
  <c r="AJ747" i="51"/>
  <c r="AI747" i="51"/>
  <c r="N747" i="51"/>
  <c r="AK746" i="51"/>
  <c r="AJ746" i="51"/>
  <c r="AI746" i="51"/>
  <c r="N746" i="51"/>
  <c r="AK745" i="51"/>
  <c r="AJ745" i="51"/>
  <c r="AI745" i="51"/>
  <c r="N745" i="51"/>
  <c r="AK744" i="51"/>
  <c r="AJ744" i="51"/>
  <c r="AI744" i="51"/>
  <c r="N744" i="51"/>
  <c r="AK743" i="51"/>
  <c r="AJ743" i="51"/>
  <c r="AI743" i="51"/>
  <c r="N743" i="51"/>
  <c r="AK742" i="51"/>
  <c r="AJ742" i="51"/>
  <c r="AI742" i="51"/>
  <c r="N742" i="51"/>
  <c r="AK741" i="51"/>
  <c r="AJ741" i="51"/>
  <c r="AI741" i="51"/>
  <c r="N741" i="51"/>
  <c r="AK740" i="51"/>
  <c r="AJ740" i="51"/>
  <c r="AI740" i="51"/>
  <c r="N740" i="51"/>
  <c r="AK739" i="51"/>
  <c r="AJ739" i="51"/>
  <c r="AI739" i="51"/>
  <c r="N739" i="51"/>
  <c r="AK738" i="51"/>
  <c r="AJ738" i="51"/>
  <c r="AI738" i="51"/>
  <c r="N738" i="51"/>
  <c r="AK737" i="51"/>
  <c r="AJ737" i="51"/>
  <c r="AI737" i="51"/>
  <c r="N737" i="51"/>
  <c r="AK736" i="51"/>
  <c r="AJ736" i="51"/>
  <c r="AI736" i="51"/>
  <c r="N736" i="51"/>
  <c r="AK735" i="51"/>
  <c r="AJ735" i="51"/>
  <c r="AI735" i="51"/>
  <c r="N735" i="51"/>
  <c r="AK734" i="51"/>
  <c r="AJ734" i="51"/>
  <c r="AI734" i="51"/>
  <c r="N734" i="51"/>
  <c r="AK733" i="51"/>
  <c r="AJ733" i="51"/>
  <c r="AI733" i="51"/>
  <c r="N733" i="51"/>
  <c r="AK732" i="51"/>
  <c r="AJ732" i="51"/>
  <c r="AI732" i="51"/>
  <c r="N732" i="51"/>
  <c r="AK731" i="51"/>
  <c r="AJ731" i="51"/>
  <c r="AI731" i="51"/>
  <c r="N731" i="51"/>
  <c r="AK730" i="51"/>
  <c r="AJ730" i="51"/>
  <c r="AI730" i="51"/>
  <c r="N730" i="51"/>
  <c r="AK729" i="51"/>
  <c r="AJ729" i="51"/>
  <c r="AI729" i="51"/>
  <c r="N729" i="51"/>
  <c r="AK728" i="51"/>
  <c r="AJ728" i="51"/>
  <c r="AI728" i="51"/>
  <c r="N728" i="51"/>
  <c r="AK727" i="51"/>
  <c r="AJ727" i="51"/>
  <c r="AI727" i="51"/>
  <c r="N727" i="51"/>
  <c r="AK726" i="51"/>
  <c r="AJ726" i="51"/>
  <c r="AI726" i="51"/>
  <c r="N726" i="51"/>
  <c r="AK725" i="51"/>
  <c r="AJ725" i="51"/>
  <c r="AI725" i="51"/>
  <c r="N725" i="51"/>
  <c r="AK724" i="51"/>
  <c r="AJ724" i="51"/>
  <c r="AI724" i="51"/>
  <c r="N724" i="51"/>
  <c r="AK723" i="51"/>
  <c r="AJ723" i="51"/>
  <c r="AI723" i="51"/>
  <c r="N723" i="51"/>
  <c r="AK722" i="51"/>
  <c r="AJ722" i="51"/>
  <c r="AI722" i="51"/>
  <c r="N722" i="51"/>
  <c r="AK721" i="51"/>
  <c r="AJ721" i="51"/>
  <c r="AI721" i="51"/>
  <c r="N721" i="51"/>
  <c r="AK720" i="51"/>
  <c r="AJ720" i="51"/>
  <c r="AI720" i="51"/>
  <c r="N720" i="51"/>
  <c r="AK719" i="51"/>
  <c r="AJ719" i="51"/>
  <c r="AI719" i="51"/>
  <c r="N719" i="51"/>
  <c r="AK718" i="51"/>
  <c r="AJ718" i="51"/>
  <c r="AI718" i="51"/>
  <c r="N718" i="51"/>
  <c r="AK717" i="51"/>
  <c r="AJ717" i="51"/>
  <c r="AI717" i="51"/>
  <c r="N717" i="51"/>
  <c r="AK716" i="51"/>
  <c r="AJ716" i="51"/>
  <c r="AI716" i="51"/>
  <c r="N716" i="51"/>
  <c r="AK715" i="51"/>
  <c r="AJ715" i="51"/>
  <c r="AI715" i="51"/>
  <c r="N715" i="51"/>
  <c r="AK714" i="51"/>
  <c r="AJ714" i="51"/>
  <c r="AI714" i="51"/>
  <c r="N714" i="51"/>
  <c r="AK713" i="51"/>
  <c r="AJ713" i="51"/>
  <c r="AI713" i="51"/>
  <c r="N713" i="51"/>
  <c r="AK712" i="51"/>
  <c r="AJ712" i="51"/>
  <c r="AI712" i="51"/>
  <c r="N712" i="51"/>
  <c r="AK711" i="51"/>
  <c r="AJ711" i="51"/>
  <c r="AI711" i="51"/>
  <c r="N711" i="51"/>
  <c r="AK710" i="51"/>
  <c r="AJ710" i="51"/>
  <c r="AI710" i="51"/>
  <c r="N710" i="51"/>
  <c r="AK709" i="51"/>
  <c r="AJ709" i="51"/>
  <c r="AI709" i="51"/>
  <c r="N709" i="51"/>
  <c r="AK708" i="51"/>
  <c r="AJ708" i="51"/>
  <c r="AI708" i="51"/>
  <c r="N708" i="51"/>
  <c r="AK707" i="51"/>
  <c r="AJ707" i="51"/>
  <c r="AI707" i="51"/>
  <c r="N707" i="51"/>
  <c r="AK706" i="51"/>
  <c r="AJ706" i="51"/>
  <c r="AI706" i="51"/>
  <c r="N706" i="51"/>
  <c r="AK705" i="51"/>
  <c r="AJ705" i="51"/>
  <c r="AI705" i="51"/>
  <c r="N705" i="51"/>
  <c r="AK704" i="51"/>
  <c r="AJ704" i="51"/>
  <c r="AI704" i="51"/>
  <c r="N704" i="51"/>
  <c r="AK703" i="51"/>
  <c r="AJ703" i="51"/>
  <c r="AI703" i="51"/>
  <c r="N703" i="51"/>
  <c r="AK702" i="51"/>
  <c r="AJ702" i="51"/>
  <c r="AI702" i="51"/>
  <c r="N702" i="51"/>
  <c r="AK701" i="51"/>
  <c r="AJ701" i="51"/>
  <c r="AI701" i="51"/>
  <c r="N701" i="51"/>
  <c r="AK700" i="51"/>
  <c r="AJ700" i="51"/>
  <c r="AI700" i="51"/>
  <c r="N700" i="51"/>
  <c r="AK699" i="51"/>
  <c r="AJ699" i="51"/>
  <c r="AI699" i="51"/>
  <c r="N699" i="51"/>
  <c r="AK698" i="51"/>
  <c r="AJ698" i="51"/>
  <c r="AI698" i="51"/>
  <c r="N698" i="51"/>
  <c r="AK697" i="51"/>
  <c r="AJ697" i="51"/>
  <c r="AI697" i="51"/>
  <c r="N697" i="51"/>
  <c r="AK696" i="51"/>
  <c r="AJ696" i="51"/>
  <c r="AI696" i="51"/>
  <c r="N696" i="51"/>
  <c r="AK695" i="51"/>
  <c r="AJ695" i="51"/>
  <c r="AI695" i="51"/>
  <c r="N695" i="51"/>
  <c r="AK694" i="51"/>
  <c r="AJ694" i="51"/>
  <c r="AI694" i="51"/>
  <c r="N694" i="51"/>
  <c r="AK693" i="51"/>
  <c r="AJ693" i="51"/>
  <c r="AI693" i="51"/>
  <c r="N693" i="51"/>
  <c r="AK692" i="51"/>
  <c r="AJ692" i="51"/>
  <c r="AI692" i="51"/>
  <c r="N692" i="51"/>
  <c r="AK691" i="51"/>
  <c r="AJ691" i="51"/>
  <c r="AI691" i="51"/>
  <c r="N691" i="51"/>
  <c r="AK690" i="51"/>
  <c r="AJ690" i="51"/>
  <c r="AI690" i="51"/>
  <c r="N690" i="51"/>
  <c r="AK689" i="51"/>
  <c r="AJ689" i="51"/>
  <c r="AI689" i="51"/>
  <c r="N689" i="51"/>
  <c r="AK688" i="51"/>
  <c r="AJ688" i="51"/>
  <c r="AI688" i="51"/>
  <c r="N688" i="51"/>
  <c r="AK687" i="51"/>
  <c r="AJ687" i="51"/>
  <c r="AI687" i="51"/>
  <c r="N687" i="51"/>
  <c r="AK686" i="51"/>
  <c r="AJ686" i="51"/>
  <c r="AI686" i="51"/>
  <c r="N686" i="51"/>
  <c r="AK685" i="51"/>
  <c r="AJ685" i="51"/>
  <c r="AI685" i="51"/>
  <c r="N685" i="51"/>
  <c r="AK684" i="51"/>
  <c r="AJ684" i="51"/>
  <c r="AI684" i="51"/>
  <c r="N684" i="51"/>
  <c r="AK683" i="51"/>
  <c r="AJ683" i="51"/>
  <c r="AI683" i="51"/>
  <c r="N683" i="51"/>
  <c r="AK682" i="51"/>
  <c r="AJ682" i="51"/>
  <c r="AI682" i="51"/>
  <c r="N682" i="51"/>
  <c r="AK681" i="51"/>
  <c r="AJ681" i="51"/>
  <c r="AI681" i="51"/>
  <c r="N681" i="51"/>
  <c r="AK680" i="51"/>
  <c r="AJ680" i="51"/>
  <c r="AI680" i="51"/>
  <c r="N680" i="51"/>
  <c r="AK679" i="51"/>
  <c r="AJ679" i="51"/>
  <c r="AI679" i="51"/>
  <c r="N679" i="51"/>
  <c r="AK678" i="51"/>
  <c r="AJ678" i="51"/>
  <c r="AI678" i="51"/>
  <c r="N678" i="51"/>
  <c r="AK677" i="51"/>
  <c r="AJ677" i="51"/>
  <c r="AI677" i="51"/>
  <c r="N677" i="51"/>
  <c r="AK676" i="51"/>
  <c r="AJ676" i="51"/>
  <c r="AI676" i="51"/>
  <c r="N676" i="51"/>
  <c r="AK675" i="51"/>
  <c r="AJ675" i="51"/>
  <c r="AI675" i="51"/>
  <c r="N675" i="51"/>
  <c r="AK674" i="51"/>
  <c r="AJ674" i="51"/>
  <c r="AI674" i="51"/>
  <c r="N674" i="51"/>
  <c r="AK673" i="51"/>
  <c r="AJ673" i="51"/>
  <c r="AI673" i="51"/>
  <c r="N673" i="51"/>
  <c r="AK672" i="51"/>
  <c r="AJ672" i="51"/>
  <c r="AI672" i="51"/>
  <c r="N672" i="51"/>
  <c r="AK671" i="51"/>
  <c r="AJ671" i="51"/>
  <c r="AI671" i="51"/>
  <c r="N671" i="51"/>
  <c r="AK670" i="51"/>
  <c r="AJ670" i="51"/>
  <c r="AI670" i="51"/>
  <c r="N670" i="51"/>
  <c r="AK669" i="51"/>
  <c r="AJ669" i="51"/>
  <c r="AI669" i="51"/>
  <c r="N669" i="51"/>
  <c r="AK668" i="51"/>
  <c r="AJ668" i="51"/>
  <c r="AI668" i="51"/>
  <c r="N668" i="51"/>
  <c r="AK667" i="51"/>
  <c r="AJ667" i="51"/>
  <c r="AI667" i="51"/>
  <c r="N667" i="51"/>
  <c r="AK666" i="51"/>
  <c r="AJ666" i="51"/>
  <c r="AI666" i="51"/>
  <c r="N666" i="51"/>
  <c r="AK665" i="51"/>
  <c r="AJ665" i="51"/>
  <c r="AI665" i="51"/>
  <c r="N665" i="51"/>
  <c r="AK664" i="51"/>
  <c r="AJ664" i="51"/>
  <c r="AI664" i="51"/>
  <c r="N664" i="51"/>
  <c r="AK663" i="51"/>
  <c r="AJ663" i="51"/>
  <c r="AI663" i="51"/>
  <c r="N663" i="51"/>
  <c r="AK662" i="51"/>
  <c r="AJ662" i="51"/>
  <c r="AI662" i="51"/>
  <c r="N662" i="51"/>
  <c r="AK661" i="51"/>
  <c r="AJ661" i="51"/>
  <c r="AI661" i="51"/>
  <c r="N661" i="51"/>
  <c r="AK660" i="51"/>
  <c r="AJ660" i="51"/>
  <c r="AI660" i="51"/>
  <c r="N660" i="51"/>
  <c r="AK659" i="51"/>
  <c r="AJ659" i="51"/>
  <c r="AI659" i="51"/>
  <c r="N659" i="51"/>
  <c r="AK658" i="51"/>
  <c r="AJ658" i="51"/>
  <c r="AI658" i="51"/>
  <c r="N658" i="51"/>
  <c r="AK657" i="51"/>
  <c r="AJ657" i="51"/>
  <c r="AI657" i="51"/>
  <c r="N657" i="51"/>
  <c r="AK656" i="51"/>
  <c r="AJ656" i="51"/>
  <c r="AI656" i="51"/>
  <c r="N656" i="51"/>
  <c r="AK655" i="51"/>
  <c r="AJ655" i="51"/>
  <c r="AI655" i="51"/>
  <c r="N655" i="51"/>
  <c r="AK654" i="51"/>
  <c r="AJ654" i="51"/>
  <c r="AI654" i="51"/>
  <c r="N654" i="51"/>
  <c r="AK653" i="51"/>
  <c r="AJ653" i="51"/>
  <c r="AI653" i="51"/>
  <c r="N653" i="51"/>
  <c r="AK652" i="51"/>
  <c r="AJ652" i="51"/>
  <c r="AI652" i="51"/>
  <c r="N652" i="51"/>
  <c r="AK651" i="51"/>
  <c r="AJ651" i="51"/>
  <c r="AI651" i="51"/>
  <c r="N651" i="51"/>
  <c r="AK650" i="51"/>
  <c r="AJ650" i="51"/>
  <c r="AI650" i="51"/>
  <c r="N650" i="51"/>
  <c r="AK649" i="51"/>
  <c r="AJ649" i="51"/>
  <c r="AI649" i="51"/>
  <c r="N649" i="51"/>
  <c r="AK648" i="51"/>
  <c r="AJ648" i="51"/>
  <c r="AI648" i="51"/>
  <c r="N648" i="51"/>
  <c r="AK647" i="51"/>
  <c r="AJ647" i="51"/>
  <c r="AI647" i="51"/>
  <c r="N647" i="51"/>
  <c r="AK646" i="51"/>
  <c r="AJ646" i="51"/>
  <c r="AI646" i="51"/>
  <c r="N646" i="51"/>
  <c r="AK645" i="51"/>
  <c r="AJ645" i="51"/>
  <c r="AI645" i="51"/>
  <c r="N645" i="51"/>
  <c r="AK644" i="51"/>
  <c r="AJ644" i="51"/>
  <c r="AI644" i="51"/>
  <c r="N644" i="51"/>
  <c r="AK643" i="51"/>
  <c r="AJ643" i="51"/>
  <c r="AI643" i="51"/>
  <c r="N643" i="51"/>
  <c r="AK642" i="51"/>
  <c r="AJ642" i="51"/>
  <c r="AI642" i="51"/>
  <c r="N642" i="51"/>
  <c r="AK641" i="51"/>
  <c r="AJ641" i="51"/>
  <c r="AI641" i="51"/>
  <c r="N641" i="51"/>
  <c r="AK640" i="51"/>
  <c r="AJ640" i="51"/>
  <c r="AI640" i="51"/>
  <c r="N640" i="51"/>
  <c r="AK639" i="51"/>
  <c r="AJ639" i="51"/>
  <c r="AI639" i="51"/>
  <c r="N639" i="51"/>
  <c r="AK638" i="51"/>
  <c r="AJ638" i="51"/>
  <c r="AI638" i="51"/>
  <c r="N638" i="51"/>
  <c r="AK637" i="51"/>
  <c r="AJ637" i="51"/>
  <c r="AI637" i="51"/>
  <c r="N637" i="51"/>
  <c r="AK636" i="51"/>
  <c r="AJ636" i="51"/>
  <c r="AI636" i="51"/>
  <c r="N636" i="51"/>
  <c r="AK635" i="51"/>
  <c r="AJ635" i="51"/>
  <c r="AI635" i="51"/>
  <c r="N635" i="51"/>
  <c r="AK634" i="51"/>
  <c r="AJ634" i="51"/>
  <c r="AI634" i="51"/>
  <c r="N634" i="51"/>
  <c r="AK633" i="51"/>
  <c r="AJ633" i="51"/>
  <c r="AI633" i="51"/>
  <c r="N633" i="51"/>
  <c r="AK632" i="51"/>
  <c r="AJ632" i="51"/>
  <c r="AI632" i="51"/>
  <c r="N632" i="51"/>
  <c r="AK631" i="51"/>
  <c r="AJ631" i="51"/>
  <c r="AI631" i="51"/>
  <c r="N631" i="51"/>
  <c r="AK630" i="51"/>
  <c r="AJ630" i="51"/>
  <c r="AI630" i="51"/>
  <c r="N630" i="51"/>
  <c r="AK629" i="51"/>
  <c r="AJ629" i="51"/>
  <c r="AI629" i="51"/>
  <c r="N629" i="51"/>
  <c r="AK628" i="51"/>
  <c r="AJ628" i="51"/>
  <c r="AI628" i="51"/>
  <c r="N628" i="51"/>
  <c r="AK627" i="51"/>
  <c r="AJ627" i="51"/>
  <c r="AI627" i="51"/>
  <c r="N627" i="51"/>
  <c r="AK626" i="51"/>
  <c r="AJ626" i="51"/>
  <c r="AI626" i="51"/>
  <c r="N626" i="51"/>
  <c r="AK625" i="51"/>
  <c r="AJ625" i="51"/>
  <c r="AI625" i="51"/>
  <c r="N625" i="51"/>
  <c r="AK624" i="51"/>
  <c r="AJ624" i="51"/>
  <c r="AI624" i="51"/>
  <c r="N624" i="51"/>
  <c r="AK623" i="51"/>
  <c r="AJ623" i="51"/>
  <c r="AI623" i="51"/>
  <c r="N623" i="51"/>
  <c r="AK622" i="51"/>
  <c r="AJ622" i="51"/>
  <c r="AI622" i="51"/>
  <c r="N622" i="51"/>
  <c r="AK621" i="51"/>
  <c r="AJ621" i="51"/>
  <c r="AI621" i="51"/>
  <c r="N621" i="51"/>
  <c r="AK620" i="51"/>
  <c r="AJ620" i="51"/>
  <c r="AI620" i="51"/>
  <c r="N620" i="51"/>
  <c r="AK619" i="51"/>
  <c r="AJ619" i="51"/>
  <c r="AI619" i="51"/>
  <c r="N619" i="51"/>
  <c r="AK618" i="51"/>
  <c r="AJ618" i="51"/>
  <c r="AI618" i="51"/>
  <c r="N618" i="51"/>
  <c r="AK617" i="51"/>
  <c r="AJ617" i="51"/>
  <c r="AI617" i="51"/>
  <c r="N617" i="51"/>
  <c r="AK616" i="51"/>
  <c r="AJ616" i="51"/>
  <c r="AI616" i="51"/>
  <c r="N616" i="51"/>
  <c r="AK615" i="51"/>
  <c r="AJ615" i="51"/>
  <c r="AI615" i="51"/>
  <c r="N615" i="51"/>
  <c r="AK614" i="51"/>
  <c r="AJ614" i="51"/>
  <c r="AI614" i="51"/>
  <c r="N614" i="51"/>
  <c r="AK613" i="51"/>
  <c r="AJ613" i="51"/>
  <c r="AI613" i="51"/>
  <c r="N613" i="51"/>
  <c r="AK612" i="51"/>
  <c r="AJ612" i="51"/>
  <c r="AI612" i="51"/>
  <c r="N612" i="51"/>
  <c r="AK611" i="51"/>
  <c r="AJ611" i="51"/>
  <c r="AI611" i="51"/>
  <c r="N611" i="51"/>
  <c r="K17" i="47"/>
  <c r="I195" i="32"/>
  <c r="G195" i="32"/>
  <c r="F195" i="32"/>
  <c r="I43" i="72"/>
  <c r="I44" i="72"/>
  <c r="I45" i="72"/>
  <c r="I46" i="72"/>
  <c r="I47" i="72"/>
  <c r="I48" i="72"/>
  <c r="I49" i="72"/>
  <c r="I50" i="72"/>
  <c r="I51" i="72"/>
  <c r="I52" i="72"/>
  <c r="I53" i="72"/>
  <c r="I54" i="72"/>
  <c r="I55" i="72"/>
  <c r="I56" i="72"/>
  <c r="I57" i="72"/>
  <c r="I58" i="72"/>
  <c r="I59" i="72"/>
  <c r="I60" i="72"/>
  <c r="I61" i="72"/>
  <c r="I62" i="72"/>
  <c r="I63" i="72"/>
  <c r="I64" i="72"/>
  <c r="I65" i="72"/>
  <c r="I66" i="72"/>
  <c r="I67" i="72"/>
  <c r="I68" i="72"/>
  <c r="I69" i="72"/>
  <c r="I70" i="72"/>
  <c r="I71" i="72"/>
  <c r="I72" i="72"/>
  <c r="I73" i="72"/>
  <c r="I74" i="72"/>
  <c r="I75" i="72"/>
  <c r="I76" i="72"/>
  <c r="I77" i="72"/>
  <c r="I78" i="72"/>
  <c r="I79" i="72"/>
  <c r="I80" i="72"/>
  <c r="I81" i="72"/>
  <c r="I82" i="72"/>
  <c r="I83" i="72"/>
  <c r="I84" i="72"/>
  <c r="I85" i="72"/>
  <c r="I86" i="72"/>
  <c r="I87" i="72"/>
  <c r="I88" i="72"/>
  <c r="I89" i="72"/>
  <c r="I90" i="72"/>
  <c r="I91" i="72"/>
  <c r="I92" i="72"/>
  <c r="I93" i="72"/>
  <c r="I94" i="72"/>
  <c r="I95" i="72"/>
  <c r="I96" i="72"/>
  <c r="I97" i="72"/>
  <c r="I98" i="72"/>
  <c r="I99" i="72"/>
  <c r="I100" i="72"/>
  <c r="I101" i="72"/>
  <c r="I102" i="72"/>
  <c r="I103" i="72"/>
  <c r="I104" i="72"/>
  <c r="I105" i="72"/>
  <c r="I106" i="72"/>
  <c r="I107" i="72"/>
  <c r="I108" i="72"/>
  <c r="I109" i="72"/>
  <c r="I110" i="72"/>
  <c r="I111" i="72"/>
  <c r="I112" i="72"/>
  <c r="I113" i="72"/>
  <c r="I114" i="72"/>
  <c r="I115" i="72"/>
  <c r="I116" i="72"/>
  <c r="I117" i="72"/>
  <c r="I118" i="72"/>
  <c r="I119" i="72"/>
  <c r="I120" i="72"/>
  <c r="I121" i="72"/>
  <c r="I122" i="72"/>
  <c r="I123" i="72"/>
  <c r="I124" i="72"/>
  <c r="I125" i="72"/>
  <c r="I126" i="72"/>
  <c r="I127" i="72"/>
  <c r="I128" i="72"/>
  <c r="I129" i="72"/>
  <c r="I130" i="72"/>
  <c r="I131" i="72"/>
  <c r="I132" i="72"/>
  <c r="I133" i="72"/>
  <c r="I134" i="72"/>
  <c r="I135" i="72"/>
  <c r="I136" i="72"/>
  <c r="I137" i="72"/>
  <c r="I138" i="72"/>
  <c r="I139" i="72"/>
  <c r="I140" i="72"/>
  <c r="I141" i="72"/>
  <c r="I142" i="72"/>
  <c r="I143" i="72"/>
  <c r="I144" i="72"/>
  <c r="I145" i="72"/>
  <c r="I146" i="72"/>
  <c r="I147" i="72"/>
  <c r="I148" i="72"/>
  <c r="I149" i="72"/>
  <c r="I150" i="72"/>
  <c r="I151" i="72"/>
  <c r="I152" i="72"/>
  <c r="I153" i="72"/>
  <c r="I154" i="72"/>
  <c r="I155" i="72"/>
  <c r="I156" i="72"/>
  <c r="I157" i="72"/>
  <c r="I158" i="72"/>
  <c r="I159" i="72"/>
  <c r="I160" i="72"/>
  <c r="I161" i="72"/>
  <c r="I162" i="72"/>
  <c r="I163" i="72"/>
  <c r="I164" i="72"/>
  <c r="I165" i="72"/>
  <c r="I166" i="72"/>
  <c r="I167" i="72"/>
  <c r="I168" i="72"/>
  <c r="I169" i="72"/>
  <c r="I170" i="72"/>
  <c r="I171" i="72"/>
  <c r="I172" i="72"/>
  <c r="I173" i="72"/>
  <c r="I174" i="72"/>
  <c r="I175" i="72"/>
  <c r="I176" i="72"/>
  <c r="I177" i="72"/>
  <c r="I178" i="72"/>
  <c r="I179" i="72"/>
  <c r="I180" i="72"/>
  <c r="I181" i="72"/>
  <c r="I182" i="72"/>
  <c r="I183" i="72"/>
  <c r="I184" i="72"/>
  <c r="I185" i="72"/>
  <c r="I186" i="72"/>
  <c r="I187" i="72"/>
  <c r="I188" i="72"/>
  <c r="I189" i="72"/>
  <c r="I190" i="72"/>
  <c r="I191" i="72"/>
  <c r="I192" i="72"/>
  <c r="I193" i="72"/>
  <c r="I194" i="72"/>
  <c r="I195" i="72"/>
  <c r="I196" i="72"/>
  <c r="I197" i="72"/>
  <c r="I198" i="72"/>
  <c r="I199" i="72"/>
  <c r="I200" i="72"/>
  <c r="I201" i="72"/>
  <c r="I202" i="72"/>
  <c r="I203" i="72"/>
  <c r="I204" i="72"/>
  <c r="I205" i="72"/>
  <c r="I206" i="72"/>
  <c r="I207" i="72"/>
  <c r="I208" i="72"/>
  <c r="I209" i="72"/>
  <c r="I210" i="72"/>
  <c r="I211" i="72"/>
  <c r="I212" i="72"/>
  <c r="I213" i="72"/>
  <c r="I214" i="72"/>
  <c r="I215" i="72"/>
  <c r="I216" i="72"/>
  <c r="I217" i="72"/>
  <c r="I218" i="72"/>
  <c r="I219" i="72"/>
  <c r="I220" i="72"/>
  <c r="I221" i="72"/>
  <c r="I222" i="72"/>
  <c r="I223" i="72"/>
  <c r="I224" i="72"/>
  <c r="I225" i="72"/>
  <c r="I226" i="72"/>
  <c r="I227" i="72"/>
  <c r="I228" i="72"/>
  <c r="I229" i="72"/>
  <c r="I230" i="72"/>
  <c r="I231" i="72"/>
  <c r="I232" i="72"/>
  <c r="I233" i="72"/>
  <c r="I234" i="72"/>
  <c r="I235" i="72"/>
  <c r="I236" i="72"/>
  <c r="I237" i="72"/>
  <c r="I238" i="72"/>
  <c r="I239" i="72"/>
  <c r="I240" i="72"/>
  <c r="I241" i="72"/>
  <c r="I242" i="72"/>
  <c r="I243" i="72"/>
  <c r="I244" i="72"/>
  <c r="I245" i="72"/>
  <c r="I246" i="72"/>
  <c r="I247" i="72"/>
  <c r="I248" i="72"/>
  <c r="I249" i="72"/>
  <c r="I250" i="72"/>
  <c r="I251" i="72"/>
  <c r="I252" i="72"/>
  <c r="I253" i="72"/>
  <c r="I254" i="72"/>
  <c r="I255" i="72"/>
  <c r="I256" i="72"/>
  <c r="I257" i="72"/>
  <c r="I258" i="72"/>
  <c r="I259" i="72"/>
  <c r="I260" i="72"/>
  <c r="I261" i="72"/>
  <c r="I262" i="72"/>
  <c r="I263" i="72"/>
  <c r="I264" i="72"/>
  <c r="I265" i="72"/>
  <c r="I266" i="72"/>
  <c r="I267" i="72"/>
  <c r="I268" i="72"/>
  <c r="I269" i="72"/>
  <c r="I270" i="72"/>
  <c r="I271" i="72"/>
  <c r="I272" i="72"/>
  <c r="I273" i="72"/>
  <c r="I274" i="72"/>
  <c r="I275" i="72"/>
  <c r="I276" i="72"/>
  <c r="I277" i="72"/>
  <c r="I278" i="72"/>
  <c r="I279" i="72"/>
  <c r="I280" i="72"/>
  <c r="I281" i="72"/>
  <c r="I282" i="72"/>
  <c r="I283" i="72"/>
  <c r="I284" i="72"/>
  <c r="I285" i="72"/>
  <c r="I286" i="72"/>
  <c r="I287" i="72"/>
  <c r="I288" i="72"/>
  <c r="I289" i="72"/>
  <c r="I290" i="72"/>
  <c r="I291" i="72"/>
  <c r="I292" i="72"/>
  <c r="I293" i="72"/>
  <c r="I294" i="72"/>
  <c r="I295" i="72"/>
  <c r="I296" i="72"/>
  <c r="I297" i="72"/>
  <c r="I298" i="72"/>
  <c r="I299" i="72"/>
  <c r="I300" i="72"/>
  <c r="I301" i="72"/>
  <c r="I302" i="72"/>
  <c r="I303" i="72"/>
  <c r="I304" i="72"/>
  <c r="I305" i="72"/>
  <c r="I306" i="72"/>
  <c r="I307" i="72"/>
  <c r="I308" i="72"/>
  <c r="I309" i="72"/>
  <c r="I310" i="72"/>
  <c r="I311" i="72"/>
  <c r="I312" i="72"/>
  <c r="I313" i="72"/>
  <c r="I314" i="72"/>
  <c r="I315" i="72"/>
  <c r="I316" i="72"/>
  <c r="I317" i="72"/>
  <c r="I318" i="72"/>
  <c r="I319" i="72"/>
  <c r="I320" i="72"/>
  <c r="I321" i="72"/>
  <c r="I322" i="72"/>
  <c r="I323" i="72"/>
  <c r="I324" i="72"/>
  <c r="I325" i="72"/>
  <c r="I326" i="72"/>
  <c r="I327" i="72"/>
  <c r="I328" i="72"/>
  <c r="I329" i="72"/>
  <c r="I330" i="72"/>
  <c r="I331" i="72"/>
  <c r="I332" i="72"/>
  <c r="I333" i="72"/>
  <c r="I334" i="72"/>
  <c r="I335" i="72"/>
  <c r="I336" i="72"/>
  <c r="I337" i="72"/>
  <c r="I338" i="72"/>
  <c r="I339" i="72"/>
  <c r="I340" i="72"/>
  <c r="I341" i="72"/>
  <c r="I342" i="72"/>
  <c r="I343" i="72"/>
  <c r="I344" i="72"/>
  <c r="I345" i="72"/>
  <c r="I346" i="72"/>
  <c r="I347" i="72"/>
  <c r="I348" i="72"/>
  <c r="I349" i="72"/>
  <c r="I350" i="72"/>
  <c r="I351" i="72"/>
  <c r="I352" i="72"/>
  <c r="I353" i="72"/>
  <c r="I354" i="72"/>
  <c r="I355" i="72"/>
  <c r="I356" i="72"/>
  <c r="I357" i="72"/>
  <c r="I358" i="72"/>
  <c r="I359" i="72"/>
  <c r="I360" i="72"/>
  <c r="I361" i="72"/>
  <c r="I362" i="72"/>
  <c r="I363" i="72"/>
  <c r="I364" i="72"/>
  <c r="I365" i="72"/>
  <c r="I366" i="72"/>
  <c r="I367" i="72"/>
  <c r="I368" i="72"/>
  <c r="I369" i="72"/>
  <c r="I370" i="72"/>
  <c r="I371" i="72"/>
  <c r="I372" i="72"/>
  <c r="I373" i="72"/>
  <c r="I374" i="72"/>
  <c r="I375" i="72"/>
  <c r="I376" i="72"/>
  <c r="I377" i="72"/>
  <c r="I378" i="72"/>
  <c r="I379" i="72"/>
  <c r="I380" i="72"/>
  <c r="I381" i="72"/>
  <c r="I382" i="72"/>
  <c r="I383" i="72"/>
  <c r="I384" i="72"/>
  <c r="I385" i="72"/>
  <c r="I386" i="72"/>
  <c r="I387" i="72"/>
  <c r="I388" i="72"/>
  <c r="I389" i="72"/>
  <c r="I390" i="72"/>
  <c r="I391" i="72"/>
  <c r="I392" i="72"/>
  <c r="I393" i="72"/>
  <c r="I394" i="72"/>
  <c r="I395" i="72"/>
  <c r="I396" i="72"/>
  <c r="I397" i="72"/>
  <c r="I398" i="72"/>
  <c r="I399" i="72"/>
  <c r="I400" i="72"/>
  <c r="I401" i="72"/>
  <c r="I402" i="72"/>
  <c r="I403" i="72"/>
  <c r="I404" i="72"/>
  <c r="I405" i="72"/>
  <c r="I406" i="72"/>
  <c r="I407" i="72"/>
  <c r="I408" i="72"/>
  <c r="I409" i="72"/>
  <c r="I410" i="72"/>
  <c r="I411" i="72"/>
  <c r="I412" i="72"/>
  <c r="I413" i="72"/>
  <c r="I414" i="72"/>
  <c r="I415" i="72"/>
  <c r="I416" i="72"/>
  <c r="I417" i="72"/>
  <c r="I418" i="72"/>
  <c r="I419" i="72"/>
  <c r="I420" i="72"/>
  <c r="I421" i="72"/>
  <c r="I422" i="72"/>
  <c r="I423" i="72"/>
  <c r="I424" i="72"/>
  <c r="I425" i="72"/>
  <c r="I426" i="72"/>
  <c r="I427" i="72"/>
  <c r="I428" i="72"/>
  <c r="I429" i="72"/>
  <c r="I430" i="72"/>
  <c r="I431" i="72"/>
  <c r="I432" i="72"/>
  <c r="I433" i="72"/>
  <c r="I434" i="72"/>
  <c r="I435" i="72"/>
  <c r="I436" i="72"/>
  <c r="I437" i="72"/>
  <c r="I438" i="72"/>
  <c r="I439" i="72"/>
  <c r="I440" i="72"/>
  <c r="I441" i="72"/>
  <c r="I442" i="72"/>
  <c r="I443" i="72"/>
  <c r="I444" i="72"/>
  <c r="I445" i="72"/>
  <c r="I446" i="72"/>
  <c r="I447" i="72"/>
  <c r="I448" i="72"/>
  <c r="I449" i="72"/>
  <c r="I450" i="72"/>
  <c r="I451" i="72"/>
  <c r="I452" i="72"/>
  <c r="I453" i="72"/>
  <c r="I454" i="72"/>
  <c r="I455" i="72"/>
  <c r="I456" i="72"/>
  <c r="I457" i="72"/>
  <c r="I458" i="72"/>
  <c r="I459" i="72"/>
  <c r="I460" i="72"/>
  <c r="I461" i="72"/>
  <c r="I462" i="72"/>
  <c r="I463" i="72"/>
  <c r="I464" i="72"/>
  <c r="I465" i="72"/>
  <c r="I466" i="72"/>
  <c r="I467" i="72"/>
  <c r="I468" i="72"/>
  <c r="I469" i="72"/>
  <c r="I470" i="72"/>
  <c r="I471" i="72"/>
  <c r="I472" i="72"/>
  <c r="I473" i="72"/>
  <c r="I474" i="72"/>
  <c r="I475" i="72"/>
  <c r="I476" i="72"/>
  <c r="I477" i="72"/>
  <c r="I478" i="72"/>
  <c r="I479" i="72"/>
  <c r="I480" i="72"/>
  <c r="I481" i="72"/>
  <c r="I482" i="72"/>
  <c r="I483" i="72"/>
  <c r="I484" i="72"/>
  <c r="I485" i="72"/>
  <c r="I486" i="72"/>
  <c r="I487" i="72"/>
  <c r="I488" i="72"/>
  <c r="I489" i="72"/>
  <c r="I490" i="72"/>
  <c r="I491" i="72"/>
  <c r="I492" i="72"/>
  <c r="I493" i="72"/>
  <c r="I494" i="72"/>
  <c r="I495" i="72"/>
  <c r="I496" i="72"/>
  <c r="I497" i="72"/>
  <c r="I498" i="72"/>
  <c r="I499" i="72"/>
  <c r="I500" i="72"/>
  <c r="I501" i="72"/>
  <c r="I502" i="72"/>
  <c r="I503" i="72"/>
  <c r="I504" i="72"/>
  <c r="I505" i="72"/>
  <c r="I506" i="72"/>
  <c r="I507" i="72"/>
  <c r="I508" i="72"/>
  <c r="I509" i="72"/>
  <c r="I510" i="72"/>
  <c r="I511" i="72"/>
  <c r="I512" i="72"/>
  <c r="I513" i="72"/>
  <c r="I514" i="72"/>
  <c r="I515" i="72"/>
  <c r="I516" i="72"/>
  <c r="I517" i="72"/>
  <c r="I518" i="72"/>
  <c r="I519" i="72"/>
  <c r="I520" i="72"/>
  <c r="I521" i="72"/>
  <c r="I522" i="72"/>
  <c r="I523" i="72"/>
  <c r="I524" i="72"/>
  <c r="I525" i="72"/>
  <c r="I526" i="72"/>
  <c r="I527" i="72"/>
  <c r="I528" i="72"/>
  <c r="I529" i="72"/>
  <c r="I530" i="72"/>
  <c r="I531" i="72"/>
  <c r="I532" i="72"/>
  <c r="I533" i="72"/>
  <c r="I534" i="72"/>
  <c r="I535" i="72"/>
  <c r="I536" i="72"/>
  <c r="I537" i="72"/>
  <c r="I538" i="72"/>
  <c r="I539" i="72"/>
  <c r="I540" i="72"/>
  <c r="I541" i="72"/>
  <c r="I542" i="72"/>
  <c r="I543" i="72"/>
  <c r="I544" i="72"/>
  <c r="I545" i="72"/>
  <c r="I546" i="72"/>
  <c r="I547" i="72"/>
  <c r="I548" i="72"/>
  <c r="I549" i="72"/>
  <c r="I550" i="72"/>
  <c r="I551" i="72"/>
  <c r="I552" i="72"/>
  <c r="I553" i="72"/>
  <c r="I554" i="72"/>
  <c r="I555" i="72"/>
  <c r="I556" i="72"/>
  <c r="I557" i="72"/>
  <c r="I558" i="72"/>
  <c r="I559" i="72"/>
  <c r="I560" i="72"/>
  <c r="I561" i="72"/>
  <c r="I562" i="72"/>
  <c r="I563" i="72"/>
  <c r="I564" i="72"/>
  <c r="I565" i="72"/>
  <c r="I566" i="72"/>
  <c r="I567" i="72"/>
  <c r="I568" i="72"/>
  <c r="I569" i="72"/>
  <c r="I570" i="72"/>
  <c r="I571" i="72"/>
  <c r="I572" i="72"/>
  <c r="I573" i="72"/>
  <c r="I574" i="72"/>
  <c r="I575" i="72"/>
  <c r="I576" i="72"/>
  <c r="I577" i="72"/>
  <c r="I578" i="72"/>
  <c r="I579" i="72"/>
  <c r="I580" i="72"/>
  <c r="I581" i="72"/>
  <c r="I582" i="72"/>
  <c r="I583" i="72"/>
  <c r="I584" i="72"/>
  <c r="I585" i="72"/>
  <c r="I586" i="72"/>
  <c r="I587" i="72"/>
  <c r="I588" i="72"/>
  <c r="I589" i="72"/>
  <c r="I590" i="72"/>
  <c r="I591" i="72"/>
  <c r="I592" i="72"/>
  <c r="I593" i="72"/>
  <c r="I594" i="72"/>
  <c r="I595" i="72"/>
  <c r="I596" i="72"/>
  <c r="I597" i="72"/>
  <c r="I598" i="72"/>
  <c r="I599" i="72"/>
  <c r="I600" i="72"/>
  <c r="I601" i="72"/>
  <c r="I602" i="72"/>
  <c r="I603" i="72"/>
  <c r="I604" i="72"/>
  <c r="I605" i="72"/>
  <c r="I606" i="72"/>
  <c r="I607" i="72"/>
  <c r="I608" i="72"/>
  <c r="I609" i="72"/>
  <c r="I610" i="72"/>
  <c r="I611" i="72"/>
  <c r="I612" i="72"/>
  <c r="I613" i="72"/>
  <c r="I614" i="72"/>
  <c r="I615" i="72"/>
  <c r="I616" i="72"/>
  <c r="I617" i="72"/>
  <c r="I618" i="72"/>
  <c r="I619" i="72"/>
  <c r="I620" i="72"/>
  <c r="I621" i="72"/>
  <c r="I622" i="72"/>
  <c r="I623" i="72"/>
  <c r="I624" i="72"/>
  <c r="I625" i="72"/>
  <c r="I626" i="72"/>
  <c r="I627" i="72"/>
  <c r="I628" i="72"/>
  <c r="I629" i="72"/>
  <c r="I630" i="72"/>
  <c r="I631" i="72"/>
  <c r="I632" i="72"/>
  <c r="I633" i="72"/>
  <c r="I634" i="72"/>
  <c r="I635" i="72"/>
  <c r="I636" i="72"/>
  <c r="I637" i="72"/>
  <c r="I638" i="72"/>
  <c r="I639" i="72"/>
  <c r="I640" i="72"/>
  <c r="I641" i="72"/>
  <c r="I642" i="72"/>
  <c r="I643" i="72"/>
  <c r="I644" i="72"/>
  <c r="I645" i="72"/>
  <c r="I646" i="72"/>
  <c r="I647" i="72"/>
  <c r="I648" i="72"/>
  <c r="I649" i="72"/>
  <c r="I650" i="72"/>
  <c r="I651" i="72"/>
  <c r="I652" i="72"/>
  <c r="I653" i="72"/>
  <c r="I654" i="72"/>
  <c r="I655" i="72"/>
  <c r="I656" i="72"/>
  <c r="I657" i="72"/>
  <c r="I658" i="72"/>
  <c r="I659" i="72"/>
  <c r="I660" i="72"/>
  <c r="I661" i="72"/>
  <c r="I662" i="72"/>
  <c r="I663" i="72"/>
  <c r="I664" i="72"/>
  <c r="I665" i="72"/>
  <c r="I666" i="72"/>
  <c r="I667" i="72"/>
  <c r="I668" i="72"/>
  <c r="I669" i="72"/>
  <c r="I670" i="72"/>
  <c r="I671" i="72"/>
  <c r="I672" i="72"/>
  <c r="I673" i="72"/>
  <c r="I674" i="72"/>
  <c r="I675" i="72"/>
  <c r="I676" i="72"/>
  <c r="I677" i="72"/>
  <c r="I678" i="72"/>
  <c r="I679" i="72"/>
  <c r="I680" i="72"/>
  <c r="I681" i="72"/>
  <c r="I682" i="72"/>
  <c r="I683" i="72"/>
  <c r="I684" i="72"/>
  <c r="I685" i="72"/>
  <c r="I686" i="72"/>
  <c r="I687" i="72"/>
  <c r="I688" i="72"/>
  <c r="I689" i="72"/>
  <c r="I690" i="72"/>
  <c r="I691" i="72"/>
  <c r="I692" i="72"/>
  <c r="I693" i="72"/>
  <c r="I694" i="72"/>
  <c r="I695" i="72"/>
  <c r="I696" i="72"/>
  <c r="I697" i="72"/>
  <c r="I698" i="72"/>
  <c r="I699" i="72"/>
  <c r="I700" i="72"/>
  <c r="I701" i="72"/>
  <c r="I702" i="72"/>
  <c r="I703" i="72"/>
  <c r="I704" i="72"/>
  <c r="I705" i="72"/>
  <c r="I706" i="72"/>
  <c r="I707" i="72"/>
  <c r="I708" i="72"/>
  <c r="I709" i="72"/>
  <c r="I710" i="72"/>
  <c r="I711" i="72"/>
  <c r="I712" i="72"/>
  <c r="I713" i="72"/>
  <c r="I714" i="72"/>
  <c r="I715" i="72"/>
  <c r="I716" i="72"/>
  <c r="I717" i="72"/>
  <c r="I718" i="72"/>
  <c r="I719" i="72"/>
  <c r="I720" i="72"/>
  <c r="I721" i="72"/>
  <c r="I722" i="72"/>
  <c r="I723" i="72"/>
  <c r="I724" i="72"/>
  <c r="I725" i="72"/>
  <c r="I726" i="72"/>
  <c r="I727" i="72"/>
  <c r="I728" i="72"/>
  <c r="I729" i="72"/>
  <c r="I730" i="72"/>
  <c r="I731" i="72"/>
  <c r="I732" i="72"/>
  <c r="I733" i="72"/>
  <c r="I734" i="72"/>
  <c r="I735" i="72"/>
  <c r="I736" i="72"/>
  <c r="I737" i="72"/>
  <c r="I738" i="72"/>
  <c r="I739" i="72"/>
  <c r="I740" i="72"/>
  <c r="I741" i="72"/>
  <c r="I742" i="72"/>
  <c r="I743" i="72"/>
  <c r="I744" i="72"/>
  <c r="I745" i="72"/>
  <c r="I746" i="72"/>
  <c r="I747" i="72"/>
  <c r="I748" i="72"/>
  <c r="I749" i="72"/>
  <c r="I750" i="72"/>
  <c r="I751" i="72"/>
  <c r="I752" i="72"/>
  <c r="I753" i="72"/>
  <c r="I754" i="72"/>
  <c r="I755" i="72"/>
  <c r="I756" i="72"/>
  <c r="I757" i="72"/>
  <c r="I758" i="72"/>
  <c r="I759" i="72"/>
  <c r="I760" i="72"/>
  <c r="I761" i="72"/>
  <c r="I762" i="72"/>
  <c r="I763" i="72"/>
  <c r="I764" i="72"/>
  <c r="I765" i="72"/>
  <c r="I766" i="72"/>
  <c r="I767" i="72"/>
  <c r="I768" i="72"/>
  <c r="I769" i="72"/>
  <c r="I770" i="72"/>
  <c r="I771" i="72"/>
  <c r="I772" i="72"/>
  <c r="I773" i="72"/>
  <c r="I774" i="72"/>
  <c r="I775" i="72"/>
  <c r="I776" i="72"/>
  <c r="I777" i="72"/>
  <c r="I778" i="72"/>
  <c r="I779" i="72"/>
  <c r="I780" i="72"/>
  <c r="I781" i="72"/>
  <c r="I782" i="72"/>
  <c r="I783" i="72"/>
  <c r="I784" i="72"/>
  <c r="I785" i="72"/>
  <c r="I786" i="72"/>
  <c r="I787" i="72"/>
  <c r="I788" i="72"/>
  <c r="I789" i="72"/>
  <c r="I790" i="72"/>
  <c r="I791" i="72"/>
  <c r="I792" i="72"/>
  <c r="I793" i="72"/>
  <c r="I794" i="72"/>
  <c r="I795" i="72"/>
  <c r="I796" i="72"/>
  <c r="I797" i="72"/>
  <c r="I798" i="72"/>
  <c r="I799" i="72"/>
  <c r="I800" i="72"/>
  <c r="I801" i="72"/>
  <c r="I802" i="72"/>
  <c r="I803" i="72"/>
  <c r="I804" i="72"/>
  <c r="I805" i="72"/>
  <c r="I806" i="72"/>
  <c r="I807" i="72"/>
  <c r="I808" i="72"/>
  <c r="I809" i="72"/>
  <c r="I810" i="72"/>
  <c r="I811" i="72"/>
  <c r="I812" i="72"/>
  <c r="I813" i="72"/>
  <c r="I814" i="72"/>
  <c r="I815" i="72"/>
  <c r="I816" i="72"/>
  <c r="I817" i="72"/>
  <c r="I818" i="72"/>
  <c r="I819" i="72"/>
  <c r="I820" i="72"/>
  <c r="I821" i="72"/>
  <c r="I822" i="72"/>
  <c r="I823" i="72"/>
  <c r="I824" i="72"/>
  <c r="I825" i="72"/>
  <c r="I826" i="72"/>
  <c r="I827" i="72"/>
  <c r="I828" i="72"/>
  <c r="I829" i="72"/>
  <c r="I830" i="72"/>
  <c r="I831" i="72"/>
  <c r="I832" i="72"/>
  <c r="I833" i="72"/>
  <c r="I834" i="72"/>
  <c r="I835" i="72"/>
  <c r="I836" i="72"/>
  <c r="I837" i="72"/>
  <c r="I838" i="72"/>
  <c r="I839" i="72"/>
  <c r="I840" i="72"/>
  <c r="I841" i="72"/>
  <c r="I842" i="72"/>
  <c r="I843" i="72"/>
  <c r="I844" i="72"/>
  <c r="I845" i="72"/>
  <c r="I846" i="72"/>
  <c r="I847" i="72"/>
  <c r="I848" i="72"/>
  <c r="I849" i="72"/>
  <c r="I850" i="72"/>
  <c r="I851" i="72"/>
  <c r="I852" i="72"/>
  <c r="I853" i="72"/>
  <c r="I854" i="72"/>
  <c r="I855" i="72"/>
  <c r="I856" i="72"/>
  <c r="I857" i="72"/>
  <c r="I858" i="72"/>
  <c r="I859" i="72"/>
  <c r="I860" i="72"/>
  <c r="I861" i="72"/>
  <c r="I862" i="72"/>
  <c r="I863" i="72"/>
  <c r="I864" i="72"/>
  <c r="I865" i="72"/>
  <c r="I866" i="72"/>
  <c r="I867" i="72"/>
  <c r="I868" i="72"/>
  <c r="I869" i="72"/>
  <c r="I870" i="72"/>
  <c r="I871" i="72"/>
  <c r="I872" i="72"/>
  <c r="I873" i="72"/>
  <c r="I874" i="72"/>
  <c r="I875" i="72"/>
  <c r="I876" i="72"/>
  <c r="I877" i="72"/>
  <c r="I878" i="72"/>
  <c r="I879" i="72"/>
  <c r="I880" i="72"/>
  <c r="I881" i="72"/>
  <c r="I882" i="72"/>
  <c r="I883" i="72"/>
  <c r="I884" i="72"/>
  <c r="I885" i="72"/>
  <c r="I886" i="72"/>
  <c r="I887" i="72"/>
  <c r="I888" i="72"/>
  <c r="I889" i="72"/>
  <c r="I890" i="72"/>
  <c r="I891" i="72"/>
  <c r="I892" i="72"/>
  <c r="I893" i="72"/>
  <c r="I894" i="72"/>
  <c r="I895" i="72"/>
  <c r="I896" i="72"/>
  <c r="I897" i="72"/>
  <c r="I898" i="72"/>
  <c r="I899" i="72"/>
  <c r="I900" i="72"/>
  <c r="I901" i="72"/>
  <c r="I902" i="72"/>
  <c r="I903" i="72"/>
  <c r="I904" i="72"/>
  <c r="I905" i="72"/>
  <c r="I906" i="72"/>
  <c r="I907" i="72"/>
  <c r="I908" i="72"/>
  <c r="I909" i="72"/>
  <c r="I910" i="72"/>
  <c r="I911" i="72"/>
  <c r="I912" i="72"/>
  <c r="I913" i="72"/>
  <c r="I914" i="72"/>
  <c r="I915" i="72"/>
  <c r="I916" i="72"/>
  <c r="I917" i="72"/>
  <c r="I918" i="72"/>
  <c r="I919" i="72"/>
  <c r="I920" i="72"/>
  <c r="I921" i="72"/>
  <c r="I922" i="72"/>
  <c r="I923" i="72"/>
  <c r="I924" i="72"/>
  <c r="I925" i="72"/>
  <c r="I926" i="72"/>
  <c r="I927" i="72"/>
  <c r="I928" i="72"/>
  <c r="I929" i="72"/>
  <c r="I930" i="72"/>
  <c r="I931" i="72"/>
  <c r="I932" i="72"/>
  <c r="I933" i="72"/>
  <c r="I934" i="72"/>
  <c r="I935" i="72"/>
  <c r="I936" i="72"/>
  <c r="I937" i="72"/>
  <c r="I938" i="72"/>
  <c r="I939" i="72"/>
  <c r="I940" i="72"/>
  <c r="I941" i="72"/>
  <c r="I942" i="72"/>
  <c r="I943" i="72"/>
  <c r="I944" i="72"/>
  <c r="I945" i="72"/>
  <c r="I946" i="72"/>
  <c r="I947" i="72"/>
  <c r="I948" i="72"/>
  <c r="I949" i="72"/>
  <c r="I950" i="72"/>
  <c r="I951" i="72"/>
  <c r="I952" i="72"/>
  <c r="I953" i="72"/>
  <c r="I954" i="72"/>
  <c r="I955" i="72"/>
  <c r="I956" i="72"/>
  <c r="I957" i="72"/>
  <c r="I958" i="72"/>
  <c r="I959" i="72"/>
  <c r="I960" i="72"/>
  <c r="I961" i="72"/>
  <c r="I962" i="72"/>
  <c r="I963" i="72"/>
  <c r="I964" i="72"/>
  <c r="I965" i="72"/>
  <c r="I966" i="72"/>
  <c r="I967" i="72"/>
  <c r="I968" i="72"/>
  <c r="I969" i="72"/>
  <c r="I970" i="72"/>
  <c r="I971" i="72"/>
  <c r="I972" i="72"/>
  <c r="I973" i="72"/>
  <c r="I974" i="72"/>
  <c r="I975" i="72"/>
  <c r="I976" i="72"/>
  <c r="I977" i="72"/>
  <c r="I978" i="72"/>
  <c r="I979" i="72"/>
  <c r="I980" i="72"/>
  <c r="I981" i="72"/>
  <c r="I982" i="72"/>
  <c r="I983" i="72"/>
  <c r="I984" i="72"/>
  <c r="I985" i="72"/>
  <c r="I986" i="72"/>
  <c r="I987" i="72"/>
  <c r="I988" i="72"/>
  <c r="I989" i="72"/>
  <c r="I990" i="72"/>
  <c r="I991" i="72"/>
  <c r="I992" i="72"/>
  <c r="I993" i="72"/>
  <c r="I994" i="72"/>
  <c r="I995" i="72"/>
  <c r="I996" i="72"/>
  <c r="I997" i="72"/>
  <c r="I998" i="72"/>
  <c r="I999" i="72"/>
  <c r="I1000" i="72"/>
  <c r="I1001" i="72"/>
  <c r="I1002" i="72"/>
  <c r="I1003" i="72"/>
  <c r="I1004" i="72"/>
  <c r="I1005" i="72"/>
  <c r="I1006" i="72"/>
  <c r="I1007" i="72"/>
  <c r="I1008" i="72"/>
  <c r="I1009" i="72"/>
  <c r="I1010" i="72"/>
  <c r="I1011" i="72"/>
  <c r="I1012" i="72"/>
  <c r="I1013" i="72"/>
  <c r="I1014" i="72"/>
  <c r="I1015" i="72"/>
  <c r="I1016" i="72"/>
  <c r="I1017" i="72"/>
  <c r="I1018" i="72"/>
  <c r="I1019" i="72"/>
  <c r="I1020" i="72"/>
  <c r="I1021" i="72"/>
  <c r="I1022" i="72"/>
  <c r="I1023" i="72"/>
  <c r="I1024" i="72"/>
  <c r="I1025" i="72"/>
  <c r="I1026" i="72"/>
  <c r="I1027" i="72"/>
  <c r="I1028" i="72"/>
  <c r="I1029" i="72"/>
  <c r="I1030" i="72"/>
  <c r="I1031" i="72"/>
  <c r="I1032" i="72"/>
  <c r="I1033" i="72"/>
  <c r="I1034" i="72"/>
  <c r="I1035" i="72"/>
  <c r="I1036" i="72"/>
  <c r="I1037" i="72"/>
  <c r="I1038" i="72"/>
  <c r="I1039" i="72"/>
  <c r="I1040" i="72"/>
  <c r="I1041" i="72"/>
  <c r="I1042" i="72"/>
  <c r="I1043" i="72"/>
  <c r="I1044" i="72"/>
  <c r="I1045" i="72"/>
  <c r="I1046" i="72"/>
  <c r="I1047" i="72"/>
  <c r="I1048" i="72"/>
  <c r="I1049" i="72"/>
  <c r="I1050" i="72"/>
  <c r="I1051" i="72"/>
  <c r="I1052" i="72"/>
  <c r="I1053" i="72"/>
  <c r="I1054" i="72"/>
  <c r="I1055" i="72"/>
  <c r="I1056" i="72"/>
  <c r="I1057" i="72"/>
  <c r="I1058" i="72"/>
  <c r="I1059" i="72"/>
  <c r="I1060" i="72"/>
  <c r="I1061" i="72"/>
  <c r="I1062" i="72"/>
  <c r="I1063" i="72"/>
  <c r="I1064" i="72"/>
  <c r="I1065" i="72"/>
  <c r="I1066" i="72"/>
  <c r="I1067" i="72"/>
  <c r="I1068" i="72"/>
  <c r="I1069" i="72"/>
  <c r="I1070" i="72"/>
  <c r="I1071" i="72"/>
  <c r="I1072" i="72"/>
  <c r="I1073" i="72"/>
  <c r="I1074" i="72"/>
  <c r="I1075" i="72"/>
  <c r="I1076" i="72"/>
  <c r="I1077" i="72"/>
  <c r="I1078" i="72"/>
  <c r="I1079" i="72"/>
  <c r="I1080" i="72"/>
  <c r="I1081" i="72"/>
  <c r="I1082" i="72"/>
  <c r="I1083" i="72"/>
  <c r="I1084" i="72"/>
  <c r="I1085" i="72"/>
  <c r="I1086" i="72"/>
  <c r="I1087" i="72"/>
  <c r="I1088" i="72"/>
  <c r="I1089" i="72"/>
  <c r="I1090" i="72"/>
  <c r="I1091" i="72"/>
  <c r="I1092" i="72"/>
  <c r="I1093" i="72"/>
  <c r="I1094" i="72"/>
  <c r="I1095" i="72"/>
  <c r="I1096" i="72"/>
  <c r="I1097" i="72"/>
  <c r="I1098" i="72"/>
  <c r="I1099" i="72"/>
  <c r="I1100" i="72"/>
  <c r="I1101" i="72"/>
  <c r="I1102" i="72"/>
  <c r="I1103" i="72"/>
  <c r="I1104" i="72"/>
  <c r="I1105" i="72"/>
  <c r="I1106" i="72"/>
  <c r="I1107" i="72"/>
  <c r="I1108" i="72"/>
  <c r="I1109" i="72"/>
  <c r="I1110" i="72"/>
  <c r="I1111" i="72"/>
  <c r="I1112" i="72"/>
  <c r="I1113" i="72"/>
  <c r="I1114" i="72"/>
  <c r="I1115" i="72"/>
  <c r="I1116" i="72"/>
  <c r="I1117" i="72"/>
  <c r="I1118" i="72"/>
  <c r="I1119" i="72"/>
  <c r="I1120" i="72"/>
  <c r="I1121" i="72"/>
  <c r="I1122" i="72"/>
  <c r="I1123" i="72"/>
  <c r="I1124" i="72"/>
  <c r="I1125" i="72"/>
  <c r="I1126" i="72"/>
  <c r="I1127" i="72"/>
  <c r="I1128" i="72"/>
  <c r="I1129" i="72"/>
  <c r="I1130" i="72"/>
  <c r="I1131" i="72"/>
  <c r="I1132" i="72"/>
  <c r="I1133" i="72"/>
  <c r="I1134" i="72"/>
  <c r="I1135" i="72"/>
  <c r="I1136" i="72"/>
  <c r="I1137" i="72"/>
  <c r="I1138" i="72"/>
  <c r="I1139" i="72"/>
  <c r="I1140" i="72"/>
  <c r="I1141" i="72"/>
  <c r="I1142" i="72"/>
  <c r="I1143" i="72"/>
  <c r="I1144" i="72"/>
  <c r="I1145" i="72"/>
  <c r="I1146" i="72"/>
  <c r="I1147" i="72"/>
  <c r="I1148" i="72"/>
  <c r="I1149" i="72"/>
  <c r="I1150" i="72"/>
  <c r="I1151" i="72"/>
  <c r="I1152" i="72"/>
  <c r="I1153" i="72"/>
  <c r="I1154" i="72"/>
  <c r="I1155" i="72"/>
  <c r="I1156" i="72"/>
  <c r="I1157" i="72"/>
  <c r="I1158" i="72"/>
  <c r="I1159" i="72"/>
  <c r="I1160" i="72"/>
  <c r="I1161" i="72"/>
  <c r="I1162" i="72"/>
  <c r="I1163" i="72"/>
  <c r="I1164" i="72"/>
  <c r="I1165" i="72"/>
  <c r="I1166" i="72"/>
  <c r="I1167" i="72"/>
  <c r="I1168" i="72"/>
  <c r="I1169" i="72"/>
  <c r="I1170" i="72"/>
  <c r="I1171" i="72"/>
  <c r="I1172" i="72"/>
  <c r="I1173" i="72"/>
  <c r="I1174" i="72"/>
  <c r="I1175" i="72"/>
  <c r="I1176" i="72"/>
  <c r="I1177" i="72"/>
  <c r="I1178" i="72"/>
  <c r="I1179" i="72"/>
  <c r="I1180" i="72"/>
  <c r="I1181" i="72"/>
  <c r="I1182" i="72"/>
  <c r="I1183" i="72"/>
  <c r="I1184" i="72"/>
  <c r="I1185" i="72"/>
  <c r="I1186" i="72"/>
  <c r="I1187" i="72"/>
  <c r="I1188" i="72"/>
  <c r="I1189" i="72"/>
  <c r="I1190" i="72"/>
  <c r="I1191" i="72"/>
  <c r="I1192" i="72"/>
  <c r="I1193" i="72"/>
  <c r="I1194" i="72"/>
  <c r="I1195" i="72"/>
  <c r="I1196" i="72"/>
  <c r="I1197" i="72"/>
  <c r="I1198" i="72"/>
  <c r="I1199" i="72"/>
  <c r="I1200" i="72"/>
  <c r="I1201" i="72"/>
  <c r="I1202" i="72"/>
  <c r="I1203" i="72"/>
  <c r="I1204" i="72"/>
  <c r="I1205" i="72"/>
  <c r="I1206" i="72"/>
  <c r="I1207" i="72"/>
  <c r="I1208" i="72"/>
  <c r="I1209" i="72"/>
  <c r="I1210" i="72"/>
  <c r="I1211" i="72"/>
  <c r="I1212" i="72"/>
  <c r="I1213" i="72"/>
  <c r="I1214" i="72"/>
  <c r="I1215" i="72"/>
  <c r="I1216" i="72"/>
  <c r="I1217" i="72"/>
  <c r="I1218" i="72"/>
  <c r="I1219" i="72"/>
  <c r="I1220" i="72"/>
  <c r="I1221" i="72"/>
  <c r="I1222" i="72"/>
  <c r="I1223" i="72"/>
  <c r="I1224" i="72"/>
  <c r="I1225" i="72"/>
  <c r="I1226" i="72"/>
  <c r="I1227" i="72"/>
  <c r="I1228" i="72"/>
  <c r="I1229" i="72"/>
  <c r="I1230" i="72"/>
  <c r="I1231" i="72"/>
  <c r="I1232" i="72"/>
  <c r="I1233" i="72"/>
  <c r="I1234" i="72"/>
  <c r="I1235" i="72"/>
  <c r="I1236" i="72"/>
  <c r="I1237" i="72"/>
  <c r="I1238" i="72"/>
  <c r="I1239" i="72"/>
  <c r="I1240" i="72"/>
  <c r="I1241" i="72"/>
  <c r="I1242" i="72"/>
  <c r="I1243" i="72"/>
  <c r="I1244" i="72"/>
  <c r="I1245" i="72"/>
  <c r="I1246" i="72"/>
  <c r="I1247" i="72"/>
  <c r="I1248" i="72"/>
  <c r="I1249" i="72"/>
  <c r="I1250" i="72"/>
  <c r="I1251" i="72"/>
  <c r="I1252" i="72"/>
  <c r="I1253" i="72"/>
  <c r="I1254" i="72"/>
  <c r="I1255" i="72"/>
  <c r="I1256" i="72"/>
  <c r="I1257" i="72"/>
  <c r="I1258" i="72"/>
  <c r="I1259" i="72"/>
  <c r="I1260" i="72"/>
  <c r="I1261" i="72"/>
  <c r="I1262" i="72"/>
  <c r="I1263" i="72"/>
  <c r="I1264" i="72"/>
  <c r="I1265" i="72"/>
  <c r="I1266" i="72"/>
  <c r="I1267" i="72"/>
  <c r="I1268" i="72"/>
  <c r="I1269" i="72"/>
  <c r="I1270" i="72"/>
  <c r="I1271" i="72"/>
  <c r="I1272" i="72"/>
  <c r="I1273" i="72"/>
  <c r="I1274" i="72"/>
  <c r="I1275" i="72"/>
  <c r="I1276" i="72"/>
  <c r="I1277" i="72"/>
  <c r="I1278" i="72"/>
  <c r="I1279" i="72"/>
  <c r="I1280" i="72"/>
  <c r="I1281" i="72"/>
  <c r="I1282" i="72"/>
  <c r="I1283" i="72"/>
  <c r="I1284" i="72"/>
  <c r="I1285" i="72"/>
  <c r="I1286" i="72"/>
  <c r="I1287" i="72"/>
  <c r="I1288" i="72"/>
  <c r="I1289" i="72"/>
  <c r="I1290" i="72"/>
  <c r="I1291" i="72"/>
  <c r="I1292" i="72"/>
  <c r="I1293" i="72"/>
  <c r="I1294" i="72"/>
  <c r="I1295" i="72"/>
  <c r="I1296" i="72"/>
  <c r="I1297" i="72"/>
  <c r="I1298" i="72"/>
  <c r="I1299" i="72"/>
  <c r="I1300" i="72"/>
  <c r="I1301" i="72"/>
  <c r="I1302" i="72"/>
  <c r="I1303" i="72"/>
  <c r="I1304" i="72"/>
  <c r="I1305" i="72"/>
  <c r="I1306" i="72"/>
  <c r="I1307" i="72"/>
  <c r="I1308" i="72"/>
  <c r="I1309" i="72"/>
  <c r="I1310" i="72"/>
  <c r="I1311" i="72"/>
  <c r="I1312" i="72"/>
  <c r="I1313" i="72"/>
  <c r="I1314" i="72"/>
  <c r="I1315" i="72"/>
  <c r="I1316" i="72"/>
  <c r="I1317" i="72"/>
  <c r="I1318" i="72"/>
  <c r="I1319" i="72"/>
  <c r="I1320" i="72"/>
  <c r="I1321" i="72"/>
  <c r="I1322" i="72"/>
  <c r="I1323" i="72"/>
  <c r="I1324" i="72"/>
  <c r="I1325" i="72"/>
  <c r="I1326" i="72"/>
  <c r="I1327" i="72"/>
  <c r="I1328" i="72"/>
  <c r="I1329" i="72"/>
  <c r="I1330" i="72"/>
  <c r="I1331" i="72"/>
  <c r="I1332" i="72"/>
  <c r="I1333" i="72"/>
  <c r="I1334" i="72"/>
  <c r="I1335" i="72"/>
  <c r="I1336" i="72"/>
  <c r="I1337" i="72"/>
  <c r="I1338" i="72"/>
  <c r="I1339" i="72"/>
  <c r="I1340" i="72"/>
  <c r="I1341" i="72"/>
  <c r="I1342" i="72"/>
  <c r="I1343" i="72"/>
  <c r="I1344" i="72"/>
  <c r="I1345" i="72"/>
  <c r="I1346" i="72"/>
  <c r="I1347" i="72"/>
  <c r="I1348" i="72"/>
  <c r="I1349" i="72"/>
  <c r="I1350" i="72"/>
  <c r="I1351" i="72"/>
  <c r="I1352" i="72"/>
  <c r="I1353" i="72"/>
  <c r="I1354" i="72"/>
  <c r="I1355" i="72"/>
  <c r="I1356" i="72"/>
  <c r="I1357" i="72"/>
  <c r="I1358" i="72"/>
  <c r="I1359" i="72"/>
  <c r="I1360" i="72"/>
  <c r="I1361" i="72"/>
  <c r="I1362" i="72"/>
  <c r="I1363" i="72"/>
  <c r="I1364" i="72"/>
  <c r="I1365" i="72"/>
  <c r="I1366" i="72"/>
  <c r="I1367" i="72"/>
  <c r="I1368" i="72"/>
  <c r="I1369" i="72"/>
  <c r="I1370" i="72"/>
  <c r="I1371" i="72"/>
  <c r="I1372" i="72"/>
  <c r="I1373" i="72"/>
  <c r="I1374" i="72"/>
  <c r="I1375" i="72"/>
  <c r="I1376" i="72"/>
  <c r="I1377" i="72"/>
  <c r="I1378" i="72"/>
  <c r="I1379" i="72"/>
  <c r="I1380" i="72"/>
  <c r="I1381" i="72"/>
  <c r="I1382" i="72"/>
  <c r="I1383" i="72"/>
  <c r="I1384" i="72"/>
  <c r="I1385" i="72"/>
  <c r="I1386" i="72"/>
  <c r="I1387" i="72"/>
  <c r="I1388" i="72"/>
  <c r="I1389" i="72"/>
  <c r="I1390" i="72"/>
  <c r="I1391" i="72"/>
  <c r="I1392" i="72"/>
  <c r="I1393" i="72"/>
  <c r="I1394" i="72"/>
  <c r="I1395" i="72"/>
  <c r="I1396" i="72"/>
  <c r="I1397" i="72"/>
  <c r="I1398" i="72"/>
  <c r="I1399" i="72"/>
  <c r="I1400" i="72"/>
  <c r="I1401" i="72"/>
  <c r="I1402" i="72"/>
  <c r="I1403" i="72"/>
  <c r="I1404" i="72"/>
  <c r="I1405" i="72"/>
  <c r="I1406" i="72"/>
  <c r="I1407" i="72"/>
  <c r="I1408" i="72"/>
  <c r="I1409" i="72"/>
  <c r="I1410" i="72"/>
  <c r="I1411" i="72"/>
  <c r="I1412" i="72"/>
  <c r="I1413" i="72"/>
  <c r="I1414" i="72"/>
  <c r="I1415" i="72"/>
  <c r="I1416" i="72"/>
  <c r="I1417" i="72"/>
  <c r="I1418" i="72"/>
  <c r="I1419" i="72"/>
  <c r="I1420" i="72"/>
  <c r="I1421" i="72"/>
  <c r="I1422" i="72"/>
  <c r="I1423" i="72"/>
  <c r="I1424" i="72"/>
  <c r="I1425" i="72"/>
  <c r="I1426" i="72"/>
  <c r="I1427" i="72"/>
  <c r="I1428" i="72"/>
  <c r="I1429" i="72"/>
  <c r="I1430" i="72"/>
  <c r="I1431" i="72"/>
  <c r="I1432" i="72"/>
  <c r="I1433" i="72"/>
  <c r="I1434" i="72"/>
  <c r="I1435" i="72"/>
  <c r="I1436" i="72"/>
  <c r="I1437" i="72"/>
  <c r="I1438" i="72"/>
  <c r="I1439" i="72"/>
  <c r="I1440" i="72"/>
  <c r="I1441" i="72"/>
  <c r="I1442" i="72"/>
  <c r="I1443" i="72"/>
  <c r="I1444" i="72"/>
  <c r="I1445" i="72"/>
  <c r="I1446" i="72"/>
  <c r="I1447" i="72"/>
  <c r="I1448" i="72"/>
  <c r="I1449" i="72"/>
  <c r="I1450" i="72"/>
  <c r="I1451" i="72"/>
  <c r="I1452" i="72"/>
  <c r="I1453" i="72"/>
  <c r="I1454" i="72"/>
  <c r="I1455" i="72"/>
  <c r="I1456" i="72"/>
  <c r="I1457" i="72"/>
  <c r="I1458" i="72"/>
  <c r="I1459" i="72"/>
  <c r="I1460" i="72"/>
  <c r="I1461" i="72"/>
  <c r="I1462" i="72"/>
  <c r="I1463" i="72"/>
  <c r="I1464" i="72"/>
  <c r="I1465" i="72"/>
  <c r="I1466" i="72"/>
  <c r="I1467" i="72"/>
  <c r="I1468" i="72"/>
  <c r="I1469" i="72"/>
  <c r="I1470" i="72"/>
  <c r="I1471" i="72"/>
  <c r="I1472" i="72"/>
  <c r="I1473" i="72"/>
  <c r="I1474" i="72"/>
  <c r="I1475" i="72"/>
  <c r="I1476" i="72"/>
  <c r="I1477" i="72"/>
  <c r="I1478" i="72"/>
  <c r="I1479" i="72"/>
  <c r="I1480" i="72"/>
  <c r="I1481" i="72"/>
  <c r="I1482" i="72"/>
  <c r="I1483" i="72"/>
  <c r="I1484" i="72"/>
  <c r="I1485" i="72"/>
  <c r="I1486" i="72"/>
  <c r="I1487" i="72"/>
  <c r="I1488" i="72"/>
  <c r="I1489" i="72"/>
  <c r="I1490" i="72"/>
  <c r="I1491" i="72"/>
  <c r="I1492" i="72"/>
  <c r="I1493" i="72"/>
  <c r="I1494" i="72"/>
  <c r="I1495" i="72"/>
  <c r="I1496" i="72"/>
  <c r="I1497" i="72"/>
  <c r="I1498" i="72"/>
  <c r="I1499" i="72"/>
  <c r="I1500" i="72"/>
  <c r="I1501" i="72"/>
  <c r="I1502" i="72"/>
  <c r="I1503" i="72"/>
  <c r="I1504" i="72"/>
  <c r="I1505" i="72"/>
  <c r="I1506" i="72"/>
  <c r="I1507" i="72"/>
  <c r="I1508" i="72"/>
  <c r="I1509" i="72"/>
  <c r="I1510" i="72"/>
  <c r="I1511" i="72"/>
  <c r="I1512" i="72"/>
  <c r="I1513" i="72"/>
  <c r="I1514" i="72"/>
  <c r="I1515" i="72"/>
  <c r="I1516" i="72"/>
  <c r="I1517" i="72"/>
  <c r="I1518" i="72"/>
  <c r="I1519" i="72"/>
  <c r="I1520" i="72"/>
  <c r="I1521" i="72"/>
  <c r="I1522" i="72"/>
  <c r="I1523" i="72"/>
  <c r="I1524" i="72"/>
  <c r="I1525" i="72"/>
  <c r="I1526" i="72"/>
  <c r="I1527" i="72"/>
  <c r="I1528" i="72"/>
  <c r="I1529" i="72"/>
  <c r="I1530" i="72"/>
  <c r="I1531" i="72"/>
  <c r="I1532" i="72"/>
  <c r="I1533" i="72"/>
  <c r="I1534" i="72"/>
  <c r="I1535" i="72"/>
  <c r="I1536" i="72"/>
  <c r="I1537" i="72"/>
  <c r="I1538" i="72"/>
  <c r="I1539" i="72"/>
  <c r="I1540" i="72"/>
  <c r="I1541" i="72"/>
  <c r="I1542" i="72"/>
  <c r="I1543" i="72"/>
  <c r="I1544" i="72"/>
  <c r="I1545" i="72"/>
  <c r="I1546" i="72"/>
  <c r="I1547" i="72"/>
  <c r="I1548" i="72"/>
  <c r="I1549" i="72"/>
  <c r="I1550" i="72"/>
  <c r="I1551" i="72"/>
  <c r="I1552" i="72"/>
  <c r="I1553" i="72"/>
  <c r="I1554" i="72"/>
  <c r="I1555" i="72"/>
  <c r="I1556" i="72"/>
  <c r="I1557" i="72"/>
  <c r="I1558" i="72"/>
  <c r="I1559" i="72"/>
  <c r="I1560" i="72"/>
  <c r="I1561" i="72"/>
  <c r="I1562" i="72"/>
  <c r="I1563" i="72"/>
  <c r="I1564" i="72"/>
  <c r="I1565" i="72"/>
  <c r="I1566" i="72"/>
  <c r="I1567" i="72"/>
  <c r="I1568" i="72"/>
  <c r="I1569" i="72"/>
  <c r="I1570" i="72"/>
  <c r="I1571" i="72"/>
  <c r="I1572" i="72"/>
  <c r="I1573" i="72"/>
  <c r="I1574" i="72"/>
  <c r="I1575" i="72"/>
  <c r="I1576" i="72"/>
  <c r="I1577" i="72"/>
  <c r="I1578" i="72"/>
  <c r="I1579" i="72"/>
  <c r="I1580" i="72"/>
  <c r="I1581" i="72"/>
  <c r="I1582" i="72"/>
  <c r="I1583" i="72"/>
  <c r="I1584" i="72"/>
  <c r="I1585" i="72"/>
  <c r="I1586" i="72"/>
  <c r="I1587" i="72"/>
  <c r="I1588" i="72"/>
  <c r="I1589" i="72"/>
  <c r="I1590" i="72"/>
  <c r="I1591" i="72"/>
  <c r="I1592" i="72"/>
  <c r="I1593" i="72"/>
  <c r="I1594" i="72"/>
  <c r="I1595" i="72"/>
  <c r="I1596" i="72"/>
  <c r="I1597" i="72"/>
  <c r="I1598" i="72"/>
  <c r="I1599" i="72"/>
  <c r="I1600" i="72"/>
  <c r="I1601" i="72"/>
  <c r="I1602" i="72"/>
  <c r="I1603" i="72"/>
  <c r="I1604" i="72"/>
  <c r="I1605" i="72"/>
  <c r="I1606" i="72"/>
  <c r="I1607" i="72"/>
  <c r="I1608" i="72"/>
  <c r="I1609" i="72"/>
  <c r="I1610" i="72"/>
  <c r="I1611" i="72"/>
  <c r="I1612" i="72"/>
  <c r="I1613" i="72"/>
  <c r="I1614" i="72"/>
  <c r="I1615" i="72"/>
  <c r="I1616" i="72"/>
  <c r="I1617" i="72"/>
  <c r="I1618" i="72"/>
  <c r="I1619" i="72"/>
  <c r="I1620" i="72"/>
  <c r="I1621" i="72"/>
  <c r="I1622" i="72"/>
  <c r="I1623" i="72"/>
  <c r="I1624" i="72"/>
  <c r="I1625" i="72"/>
  <c r="I1626" i="72"/>
  <c r="I1627" i="72"/>
  <c r="I1628" i="72"/>
  <c r="I1629" i="72"/>
  <c r="I1630" i="72"/>
  <c r="I1631" i="72"/>
  <c r="I1632" i="72"/>
  <c r="I1633" i="72"/>
  <c r="I1634" i="72"/>
  <c r="I1635" i="72"/>
  <c r="I1636" i="72"/>
  <c r="I1637" i="72"/>
  <c r="I1638" i="72"/>
  <c r="I1639" i="72"/>
  <c r="I1640" i="72"/>
  <c r="I1641" i="72"/>
  <c r="I1642" i="72"/>
  <c r="I1643" i="72"/>
  <c r="I1644" i="72"/>
  <c r="I1645" i="72"/>
  <c r="I1646" i="72"/>
  <c r="I1647" i="72"/>
  <c r="I1648" i="72"/>
  <c r="I1649" i="72"/>
  <c r="I1650" i="72"/>
  <c r="I1651" i="72"/>
  <c r="I1652" i="72"/>
  <c r="I1653" i="72"/>
  <c r="I1654" i="72"/>
  <c r="I1655" i="72"/>
  <c r="I1656" i="72"/>
  <c r="I1657" i="72"/>
  <c r="I1658" i="72"/>
  <c r="I1659" i="72"/>
  <c r="I1660" i="72"/>
  <c r="I1661" i="72"/>
  <c r="I1662" i="72"/>
  <c r="I1663" i="72"/>
  <c r="I1664" i="72"/>
  <c r="I1665" i="72"/>
  <c r="I1666" i="72"/>
  <c r="I1667" i="72"/>
  <c r="I1668" i="72"/>
  <c r="I1669" i="72"/>
  <c r="I1670" i="72"/>
  <c r="I1671" i="72"/>
  <c r="I1672" i="72"/>
  <c r="I1673" i="72"/>
  <c r="I1674" i="72"/>
  <c r="I1675" i="72"/>
  <c r="I1676" i="72"/>
  <c r="I1677" i="72"/>
  <c r="I1678" i="72"/>
  <c r="I1679" i="72"/>
  <c r="I1680" i="72"/>
  <c r="I1681" i="72"/>
  <c r="I1682" i="72"/>
  <c r="I1683" i="72"/>
  <c r="I1684" i="72"/>
  <c r="I1685" i="72"/>
  <c r="I1686" i="72"/>
  <c r="I1687" i="72"/>
  <c r="I1688" i="72"/>
  <c r="I1689" i="72"/>
  <c r="I1690" i="72"/>
  <c r="I1691" i="72"/>
  <c r="I1692" i="72"/>
  <c r="I1693" i="72"/>
  <c r="I1694" i="72"/>
  <c r="I1695" i="72"/>
  <c r="I1696" i="72"/>
  <c r="I1697" i="72"/>
  <c r="I1698" i="72"/>
  <c r="I1699" i="72"/>
  <c r="I1700" i="72"/>
  <c r="I1701" i="72"/>
  <c r="I1702" i="72"/>
  <c r="I1703" i="72"/>
  <c r="I1704" i="72"/>
  <c r="I1705" i="72"/>
  <c r="I1706" i="72"/>
  <c r="I1707" i="72"/>
  <c r="I1708" i="72"/>
  <c r="I1709" i="72"/>
  <c r="I1710" i="72"/>
  <c r="I1711" i="72"/>
  <c r="I1712" i="72"/>
  <c r="I1713" i="72"/>
  <c r="I1714" i="72"/>
  <c r="I1715" i="72"/>
  <c r="I1716" i="72"/>
  <c r="I1717" i="72"/>
  <c r="I1718" i="72"/>
  <c r="I1719" i="72"/>
  <c r="I1720" i="72"/>
  <c r="I1721" i="72"/>
  <c r="I1722" i="72"/>
  <c r="I1723" i="72"/>
  <c r="I1724" i="72"/>
  <c r="I1725" i="72"/>
  <c r="I1726" i="72"/>
  <c r="I1727" i="72"/>
  <c r="I1728" i="72"/>
  <c r="I1729" i="72"/>
  <c r="I1730" i="72"/>
  <c r="I1731" i="72"/>
  <c r="I1732" i="72"/>
  <c r="I1733" i="72"/>
  <c r="I1734" i="72"/>
  <c r="I1735" i="72"/>
  <c r="I1736" i="72"/>
  <c r="I1737" i="72"/>
  <c r="I1738" i="72"/>
  <c r="I1739" i="72"/>
  <c r="I1740" i="72"/>
  <c r="I1741" i="72"/>
  <c r="I1742" i="72"/>
  <c r="I1743" i="72"/>
  <c r="I1744" i="72"/>
  <c r="I1745" i="72"/>
  <c r="I1746" i="72"/>
  <c r="I1747" i="72"/>
  <c r="I1748" i="72"/>
  <c r="I1749" i="72"/>
  <c r="I1750" i="72"/>
  <c r="I1751" i="72"/>
  <c r="I1752" i="72"/>
  <c r="I1753" i="72"/>
  <c r="I1754" i="72"/>
  <c r="I1755" i="72"/>
  <c r="I1756" i="72"/>
  <c r="I1757" i="72"/>
  <c r="I1758" i="72"/>
  <c r="I1759" i="72"/>
  <c r="I1760" i="72"/>
  <c r="I1761" i="72"/>
  <c r="I1762" i="72"/>
  <c r="I1763" i="72"/>
  <c r="I1764" i="72"/>
  <c r="I1765" i="72"/>
  <c r="I1766" i="72"/>
  <c r="I1767" i="72"/>
  <c r="I1768" i="72"/>
  <c r="I1769" i="72"/>
  <c r="I1770" i="72"/>
  <c r="I1771" i="72"/>
  <c r="I1772" i="72"/>
  <c r="I1773" i="72"/>
  <c r="I1774" i="72"/>
  <c r="I1775" i="72"/>
  <c r="I1776" i="72"/>
  <c r="I1777" i="72"/>
  <c r="I1778" i="72"/>
  <c r="I1779" i="72"/>
  <c r="I1780" i="72"/>
  <c r="I1781" i="72"/>
  <c r="I1782" i="72"/>
  <c r="I1783" i="72"/>
  <c r="I1784" i="72"/>
  <c r="I1785" i="72"/>
  <c r="I1786" i="72"/>
  <c r="I1787" i="72"/>
  <c r="I1788" i="72"/>
  <c r="I1789" i="72"/>
  <c r="I1790" i="72"/>
  <c r="I1791" i="72"/>
  <c r="I1792" i="72"/>
  <c r="I1793" i="72"/>
  <c r="I1794" i="72"/>
  <c r="I1795" i="72"/>
  <c r="I1796" i="72"/>
  <c r="I1797" i="72"/>
  <c r="I1798" i="72"/>
  <c r="I1799" i="72"/>
  <c r="I1800" i="72"/>
  <c r="I1801" i="72"/>
  <c r="I1802" i="72"/>
  <c r="I1803" i="72"/>
  <c r="I1804" i="72"/>
  <c r="I1805" i="72"/>
  <c r="I1806" i="72"/>
  <c r="I1807" i="72"/>
  <c r="I1808" i="72"/>
  <c r="I1809" i="72"/>
  <c r="I1810" i="72"/>
  <c r="I1811" i="72"/>
  <c r="I1812" i="72"/>
  <c r="I1813" i="72"/>
  <c r="I1814" i="72"/>
  <c r="I1815" i="72"/>
  <c r="I1816" i="72"/>
  <c r="I1817" i="72"/>
  <c r="I1818" i="72"/>
  <c r="I1819" i="72"/>
  <c r="I1820" i="72"/>
  <c r="I1821" i="72"/>
  <c r="I1822" i="72"/>
  <c r="I1823" i="72"/>
  <c r="I1824" i="72"/>
  <c r="I1825" i="72"/>
  <c r="I1826" i="72"/>
  <c r="I1827" i="72"/>
  <c r="I1828" i="72"/>
  <c r="I1829" i="72"/>
  <c r="I1830" i="72"/>
  <c r="I1831" i="72"/>
  <c r="I1832" i="72"/>
  <c r="I1833" i="72"/>
  <c r="I1834" i="72"/>
  <c r="I1835" i="72"/>
  <c r="I1836" i="72"/>
  <c r="I1837" i="72"/>
  <c r="I1838" i="72"/>
  <c r="I1839" i="72"/>
  <c r="I1840" i="72"/>
  <c r="I1841" i="72"/>
  <c r="I1842" i="72"/>
  <c r="I1843" i="72"/>
  <c r="I1844" i="72"/>
  <c r="I1845" i="72"/>
  <c r="I1846" i="72"/>
  <c r="I1847" i="72"/>
  <c r="I1848" i="72"/>
  <c r="I1849" i="72"/>
  <c r="I1850" i="72"/>
  <c r="I1851" i="72"/>
  <c r="I1852" i="72"/>
  <c r="I1853" i="72"/>
  <c r="I1854" i="72"/>
  <c r="I1855" i="72"/>
  <c r="I1856" i="72"/>
  <c r="I1857" i="72"/>
  <c r="I1858" i="72"/>
  <c r="I1859" i="72"/>
  <c r="I1860" i="72"/>
  <c r="I1861" i="72"/>
  <c r="I1862" i="72"/>
  <c r="I1863" i="72"/>
  <c r="I1864" i="72"/>
  <c r="I1865" i="72"/>
  <c r="I1866" i="72"/>
  <c r="I1867" i="72"/>
  <c r="I1868" i="72"/>
  <c r="I1869" i="72"/>
  <c r="I1870" i="72"/>
  <c r="I1871" i="72"/>
  <c r="I1872" i="72"/>
  <c r="I1873" i="72"/>
  <c r="I1874" i="72"/>
  <c r="I1875" i="72"/>
  <c r="I1876" i="72"/>
  <c r="I1877" i="72"/>
  <c r="I1878" i="72"/>
  <c r="I1879" i="72"/>
  <c r="I1880" i="72"/>
  <c r="I1881" i="72"/>
  <c r="I1882" i="72"/>
  <c r="I1883" i="72"/>
  <c r="I1884" i="72"/>
  <c r="I1885" i="72"/>
  <c r="I1886" i="72"/>
  <c r="I1887" i="72"/>
  <c r="I1888" i="72"/>
  <c r="I1889" i="72"/>
  <c r="I1890" i="72"/>
  <c r="I1891" i="72"/>
  <c r="I1892" i="72"/>
  <c r="I1893" i="72"/>
  <c r="I1894" i="72"/>
  <c r="I1895" i="72"/>
  <c r="I1896" i="72"/>
  <c r="I1897" i="72"/>
  <c r="I1898" i="72"/>
  <c r="I1899" i="72"/>
  <c r="I1900" i="72"/>
  <c r="I1901" i="72"/>
  <c r="I1902" i="72"/>
  <c r="I1903" i="72"/>
  <c r="I1904" i="72"/>
  <c r="I1905" i="72"/>
  <c r="I1906" i="72"/>
  <c r="I1907" i="72"/>
  <c r="I1908" i="72"/>
  <c r="I1909" i="72"/>
  <c r="I1910" i="72"/>
  <c r="I1911" i="72"/>
  <c r="I1912" i="72"/>
  <c r="I1913" i="72"/>
  <c r="I1914" i="72"/>
  <c r="I1915" i="72"/>
  <c r="I1916" i="72"/>
  <c r="I1917" i="72"/>
  <c r="I1918" i="72"/>
  <c r="I1919" i="72"/>
  <c r="I1920" i="72"/>
  <c r="I1921" i="72"/>
  <c r="I1922" i="72"/>
  <c r="I1923" i="72"/>
  <c r="I1924" i="72"/>
  <c r="I1925" i="72"/>
  <c r="I1926" i="72"/>
  <c r="I1927" i="72"/>
  <c r="I1928" i="72"/>
  <c r="I1929" i="72"/>
  <c r="I1930" i="72"/>
  <c r="I1931" i="72"/>
  <c r="I1932" i="72"/>
  <c r="I1933" i="72"/>
  <c r="I1934" i="72"/>
  <c r="I1935" i="72"/>
  <c r="I1936" i="72"/>
  <c r="I1937" i="72"/>
  <c r="I1938" i="72"/>
  <c r="I1939" i="72"/>
  <c r="I1940" i="72"/>
  <c r="I1941" i="72"/>
  <c r="I1942" i="72"/>
  <c r="I1943" i="72"/>
  <c r="I1944" i="72"/>
  <c r="I1945" i="72"/>
  <c r="I1946" i="72"/>
  <c r="I1947" i="72"/>
  <c r="I1948" i="72"/>
  <c r="I1949" i="72"/>
  <c r="I1950" i="72"/>
  <c r="I1951" i="72"/>
  <c r="I1952" i="72"/>
  <c r="I1953" i="72"/>
  <c r="I1954" i="72"/>
  <c r="I1955" i="72"/>
  <c r="I1956" i="72"/>
  <c r="I1957" i="72"/>
  <c r="I1958" i="72"/>
  <c r="I1959" i="72"/>
  <c r="I1960" i="72"/>
  <c r="I1961" i="72"/>
  <c r="I1962" i="72"/>
  <c r="I1963" i="72"/>
  <c r="I1964" i="72"/>
  <c r="I1965" i="72"/>
  <c r="I1966" i="72"/>
  <c r="I1967" i="72"/>
  <c r="I1968" i="72"/>
  <c r="I1969" i="72"/>
  <c r="I1970" i="72"/>
  <c r="I1971" i="72"/>
  <c r="I1972" i="72"/>
  <c r="I1973" i="72"/>
  <c r="I1974" i="72"/>
  <c r="I1975" i="72"/>
  <c r="I1976" i="72"/>
  <c r="I1977" i="72"/>
  <c r="I1978" i="72"/>
  <c r="I1979" i="72"/>
  <c r="I1980" i="72"/>
  <c r="I1981" i="72"/>
  <c r="I1982" i="72"/>
  <c r="I1983" i="72"/>
  <c r="I1984" i="72"/>
  <c r="I1985" i="72"/>
  <c r="I1986" i="72"/>
  <c r="I1987" i="72"/>
  <c r="I1988" i="72"/>
  <c r="I1989" i="72"/>
  <c r="I1990" i="72"/>
  <c r="I1991" i="72"/>
  <c r="I1992" i="72"/>
  <c r="I1993" i="72"/>
  <c r="I1994" i="72"/>
  <c r="I1995" i="72"/>
  <c r="I1996" i="72"/>
  <c r="I1997" i="72"/>
  <c r="I1998" i="72"/>
  <c r="I1999" i="72"/>
  <c r="I2000" i="72"/>
  <c r="I2001" i="72"/>
  <c r="I2002" i="72"/>
  <c r="I2003" i="72"/>
  <c r="I2004" i="72"/>
  <c r="I2005" i="72"/>
  <c r="I2006" i="72"/>
  <c r="I2007" i="72"/>
  <c r="I2008" i="72"/>
  <c r="I2009" i="72"/>
  <c r="I2010" i="72"/>
  <c r="I2011" i="72"/>
  <c r="I2012" i="72"/>
  <c r="I2013" i="72"/>
  <c r="I2014" i="72"/>
  <c r="I2015" i="72"/>
  <c r="I2016" i="72"/>
  <c r="I2017" i="72"/>
  <c r="I2018" i="72"/>
  <c r="I2019" i="72"/>
  <c r="I2020" i="72"/>
  <c r="I2021" i="72"/>
  <c r="I2022" i="72"/>
  <c r="I2023" i="72"/>
  <c r="I2024" i="72"/>
  <c r="I2025" i="72"/>
  <c r="I2026" i="72"/>
  <c r="I2027" i="72"/>
  <c r="I2028" i="72"/>
  <c r="I2029" i="72"/>
  <c r="I2030" i="72"/>
  <c r="I2031" i="72"/>
  <c r="I2032" i="72"/>
  <c r="I2033" i="72"/>
  <c r="I2034" i="72"/>
  <c r="I2035" i="72"/>
  <c r="I2036" i="72"/>
  <c r="I2037" i="72"/>
  <c r="I2038" i="72"/>
  <c r="I2039" i="72"/>
  <c r="I2040" i="72"/>
  <c r="I2041" i="72"/>
  <c r="I2042" i="72"/>
  <c r="I2043" i="72"/>
  <c r="I2044" i="72"/>
  <c r="I2045" i="72"/>
  <c r="I2046" i="72"/>
  <c r="I2047" i="72"/>
  <c r="I2048" i="72"/>
  <c r="I2049" i="72"/>
  <c r="I2050" i="72"/>
  <c r="I2051" i="72"/>
  <c r="I2052" i="72"/>
  <c r="I2053" i="72"/>
  <c r="I2054" i="72"/>
  <c r="I2055" i="72"/>
  <c r="I2056" i="72"/>
  <c r="I2057" i="72"/>
  <c r="I2058" i="72"/>
  <c r="I2059" i="72"/>
  <c r="I2060" i="72"/>
  <c r="I2061" i="72"/>
  <c r="I2062" i="72"/>
  <c r="I2063" i="72"/>
  <c r="I2064" i="72"/>
  <c r="I2065" i="72"/>
  <c r="I2066" i="72"/>
  <c r="I2067" i="72"/>
  <c r="I2068" i="72"/>
  <c r="I2069" i="72"/>
  <c r="I2070" i="72"/>
  <c r="I2071" i="72"/>
  <c r="I2072" i="72"/>
  <c r="I2073" i="72"/>
  <c r="I2074" i="72"/>
  <c r="I2075" i="72"/>
  <c r="I2076" i="72"/>
  <c r="I2077" i="72"/>
  <c r="I2078" i="72"/>
  <c r="I2079" i="72"/>
  <c r="I2080" i="72"/>
  <c r="I2081" i="72"/>
  <c r="I2082" i="72"/>
  <c r="I2083" i="72"/>
  <c r="I2084" i="72"/>
  <c r="I2085" i="72"/>
  <c r="I2086" i="72"/>
  <c r="I2087" i="72"/>
  <c r="I2088" i="72"/>
  <c r="I2089" i="72"/>
  <c r="I2090" i="72"/>
  <c r="I2091" i="72"/>
  <c r="I2092" i="72"/>
  <c r="I2093" i="72"/>
  <c r="I2094" i="72"/>
  <c r="I2095" i="72"/>
  <c r="I2096" i="72"/>
  <c r="I2097" i="72"/>
  <c r="I2098" i="72"/>
  <c r="I2099" i="72"/>
  <c r="I2100" i="72"/>
  <c r="I2101" i="72"/>
  <c r="I2102" i="72"/>
  <c r="I2103" i="72"/>
  <c r="I2104" i="72"/>
  <c r="I2105" i="72"/>
  <c r="I2106" i="72"/>
  <c r="I2107" i="72"/>
  <c r="I2108" i="72"/>
  <c r="I2109" i="72"/>
  <c r="I2110" i="72"/>
  <c r="I2111" i="72"/>
  <c r="I2112" i="72"/>
  <c r="I2113" i="72"/>
  <c r="I2114" i="72"/>
  <c r="I2115" i="72"/>
  <c r="I2116" i="72"/>
  <c r="I2117" i="72"/>
  <c r="I2118" i="72"/>
  <c r="I2119" i="72"/>
  <c r="I2120" i="72"/>
  <c r="I2121" i="72"/>
  <c r="I2122" i="72"/>
  <c r="I2123" i="72"/>
  <c r="I2124" i="72"/>
  <c r="I2125" i="72"/>
  <c r="I2126" i="72"/>
  <c r="I2127" i="72"/>
  <c r="I2128" i="72"/>
  <c r="I2129" i="72"/>
  <c r="I2130" i="72"/>
  <c r="I2131" i="72"/>
  <c r="I2132" i="72"/>
  <c r="I2133" i="72"/>
  <c r="I2134" i="72"/>
  <c r="I2135" i="72"/>
  <c r="I2136" i="72"/>
  <c r="I2137" i="72"/>
  <c r="I2138" i="72"/>
  <c r="I2139" i="72"/>
  <c r="I2140" i="72"/>
  <c r="I2141" i="72"/>
  <c r="I2142" i="72"/>
  <c r="I2143" i="72"/>
  <c r="I2144" i="72"/>
  <c r="I2145" i="72"/>
  <c r="I2146" i="72"/>
  <c r="I2147" i="72"/>
  <c r="I2148" i="72"/>
  <c r="I2149" i="72"/>
  <c r="I2150" i="72"/>
  <c r="I2151" i="72"/>
  <c r="I2152" i="72"/>
  <c r="I2153" i="72"/>
  <c r="I2154" i="72"/>
  <c r="I2155" i="72"/>
  <c r="I2156" i="72"/>
  <c r="I2157" i="72"/>
  <c r="I2158" i="72"/>
  <c r="I2159" i="72"/>
  <c r="I2160" i="72"/>
  <c r="I2161" i="72"/>
  <c r="I2162" i="72"/>
  <c r="I2163" i="72"/>
  <c r="I2164" i="72"/>
  <c r="I2165" i="72"/>
  <c r="I2166" i="72"/>
  <c r="I2167" i="72"/>
  <c r="I2168" i="72"/>
  <c r="I2169" i="72"/>
  <c r="I2170" i="72"/>
  <c r="I2171" i="72"/>
  <c r="I2172" i="72"/>
  <c r="I2173" i="72"/>
  <c r="I2174" i="72"/>
  <c r="I2175" i="72"/>
  <c r="I2176" i="72"/>
  <c r="I2177" i="72"/>
  <c r="I2178" i="72"/>
  <c r="I2179" i="72"/>
  <c r="I2180" i="72"/>
  <c r="I2181" i="72"/>
  <c r="I2182" i="72"/>
  <c r="I2183" i="72"/>
  <c r="I2184" i="72"/>
  <c r="I2185" i="72"/>
  <c r="I2186" i="72"/>
  <c r="I2187" i="72"/>
  <c r="I2188" i="72"/>
  <c r="I2189" i="72"/>
  <c r="I2190" i="72"/>
  <c r="I2191" i="72"/>
  <c r="I2192" i="72"/>
  <c r="I2193" i="72"/>
  <c r="I2194" i="72"/>
  <c r="I2195" i="72"/>
  <c r="I2196" i="72"/>
  <c r="I2197" i="72"/>
  <c r="I2198" i="72"/>
  <c r="I2199" i="72"/>
  <c r="I2200" i="72"/>
  <c r="I2201" i="72"/>
  <c r="I2202" i="72"/>
  <c r="I2203" i="72"/>
  <c r="I2204" i="72"/>
  <c r="I2205" i="72"/>
  <c r="I2206" i="72"/>
  <c r="I2207" i="72"/>
  <c r="I2208" i="72"/>
  <c r="I2209" i="72"/>
  <c r="I2210" i="72"/>
  <c r="I2211" i="72"/>
  <c r="I2212" i="72"/>
  <c r="I2213" i="72"/>
  <c r="I2214" i="72"/>
  <c r="I2215" i="72"/>
  <c r="I2216" i="72"/>
  <c r="I2217" i="72"/>
  <c r="I2218" i="72"/>
  <c r="I2219" i="72"/>
  <c r="I2220" i="72"/>
  <c r="I2221" i="72"/>
  <c r="I2222" i="72"/>
  <c r="I2223" i="72"/>
  <c r="I2224" i="72"/>
  <c r="I2225" i="72"/>
  <c r="I2226" i="72"/>
  <c r="I2227" i="72"/>
  <c r="I2228" i="72"/>
  <c r="I2229" i="72"/>
  <c r="I2230" i="72"/>
  <c r="I2231" i="72"/>
  <c r="I2232" i="72"/>
  <c r="I2233" i="72"/>
  <c r="I2234" i="72"/>
  <c r="I2235" i="72"/>
  <c r="I2236" i="72"/>
  <c r="I2237" i="72"/>
  <c r="I2238" i="72"/>
  <c r="I2239" i="72"/>
  <c r="I2240" i="72"/>
  <c r="I2241" i="72"/>
  <c r="I2242" i="72"/>
  <c r="I2243" i="72"/>
  <c r="I2244" i="72"/>
  <c r="I2245" i="72"/>
  <c r="I2246" i="72"/>
  <c r="I2247" i="72"/>
  <c r="I2248" i="72"/>
  <c r="I2249" i="72"/>
  <c r="I2250" i="72"/>
  <c r="I2251" i="72"/>
  <c r="I2252" i="72"/>
  <c r="I2253" i="72"/>
  <c r="I2254" i="72"/>
  <c r="I2255" i="72"/>
  <c r="I2256" i="72"/>
  <c r="I2257" i="72"/>
  <c r="I2258" i="72"/>
  <c r="I2259" i="72"/>
  <c r="I2260" i="72"/>
  <c r="I2261" i="72"/>
  <c r="I2262" i="72"/>
  <c r="I2263" i="72"/>
  <c r="I2264" i="72"/>
  <c r="I2265" i="72"/>
  <c r="I2266" i="72"/>
  <c r="I2267" i="72"/>
  <c r="I2268" i="72"/>
  <c r="I2269" i="72"/>
  <c r="I2270" i="72"/>
  <c r="I2271" i="72"/>
  <c r="I2272" i="72"/>
  <c r="I2273" i="72"/>
  <c r="I2274" i="72"/>
  <c r="I2275" i="72"/>
  <c r="I2276" i="72"/>
  <c r="I2277" i="72"/>
  <c r="I2278" i="72"/>
  <c r="I2279" i="72"/>
  <c r="I2280" i="72"/>
  <c r="I2281" i="72"/>
  <c r="I2282" i="72"/>
  <c r="I2283" i="72"/>
  <c r="I2284" i="72"/>
  <c r="I2285" i="72"/>
  <c r="I2286" i="72"/>
  <c r="I2287" i="72"/>
  <c r="I2288" i="72"/>
  <c r="I2289" i="72"/>
  <c r="I2290" i="72"/>
  <c r="I2291" i="72"/>
  <c r="I2292" i="72"/>
  <c r="I2293" i="72"/>
  <c r="I2294" i="72"/>
  <c r="I2295" i="72"/>
  <c r="I2296" i="72"/>
  <c r="I2297" i="72"/>
  <c r="I2298" i="72"/>
  <c r="I2299" i="72"/>
  <c r="I2300" i="72"/>
  <c r="I2301" i="72"/>
  <c r="I2302" i="72"/>
  <c r="I2303" i="72"/>
  <c r="I2304" i="72"/>
  <c r="I2305" i="72"/>
  <c r="I2306" i="72"/>
  <c r="I2307" i="72"/>
  <c r="I2308" i="72"/>
  <c r="I2309" i="72"/>
  <c r="I2310" i="72"/>
  <c r="I2311" i="72"/>
  <c r="I2312" i="72"/>
  <c r="I2313" i="72"/>
  <c r="I2314" i="72"/>
  <c r="I2315" i="72"/>
  <c r="I2316" i="72"/>
  <c r="I2317" i="72"/>
  <c r="I2318" i="72"/>
  <c r="I2319" i="72"/>
  <c r="I2320" i="72"/>
  <c r="I2321" i="72"/>
  <c r="I2322" i="72"/>
  <c r="I2323" i="72"/>
  <c r="I2324" i="72"/>
  <c r="I2325" i="72"/>
  <c r="I2326" i="72"/>
  <c r="I2327" i="72"/>
  <c r="I2328" i="72"/>
  <c r="I2329" i="72"/>
  <c r="I2330" i="72"/>
  <c r="I2331" i="72"/>
  <c r="I2332" i="72"/>
  <c r="I2333" i="72"/>
  <c r="I2334" i="72"/>
  <c r="I2335" i="72"/>
  <c r="I2336" i="72"/>
  <c r="I2337" i="72"/>
  <c r="I2338" i="72"/>
  <c r="I2339" i="72"/>
  <c r="I2340" i="72"/>
  <c r="I2341" i="72"/>
  <c r="I2342" i="72"/>
  <c r="I2343" i="72"/>
  <c r="I2344" i="72"/>
  <c r="I2345" i="72"/>
  <c r="I2346" i="72"/>
  <c r="I2347" i="72"/>
  <c r="I2348" i="72"/>
  <c r="I2349" i="72"/>
  <c r="I2350" i="72"/>
  <c r="I2351" i="72"/>
  <c r="I2352" i="72"/>
  <c r="I2353" i="72"/>
  <c r="I2354" i="72"/>
  <c r="I2355" i="72"/>
  <c r="I2356" i="72"/>
  <c r="I2357" i="72"/>
  <c r="I2358" i="72"/>
  <c r="I2359" i="72"/>
  <c r="I2360" i="72"/>
  <c r="I2361" i="72"/>
  <c r="I2362" i="72"/>
  <c r="I2363" i="72"/>
  <c r="I2364" i="72"/>
  <c r="I2365" i="72"/>
  <c r="I2366" i="72"/>
  <c r="I2367" i="72"/>
  <c r="I2368" i="72"/>
  <c r="I2369" i="72"/>
  <c r="I2370" i="72"/>
  <c r="I2371" i="72"/>
  <c r="I2372" i="72"/>
  <c r="I2373" i="72"/>
  <c r="I2374" i="72"/>
  <c r="I2375" i="72"/>
  <c r="I2376" i="72"/>
  <c r="I2377" i="72"/>
  <c r="I2378" i="72"/>
  <c r="I2379" i="72"/>
  <c r="I2380" i="72"/>
  <c r="I2381" i="72"/>
  <c r="I2382" i="72"/>
  <c r="I2383" i="72"/>
  <c r="I2384" i="72"/>
  <c r="I2385" i="72"/>
  <c r="I2386" i="72"/>
  <c r="I2387" i="72"/>
  <c r="I2388" i="72"/>
  <c r="I2389" i="72"/>
  <c r="I2390" i="72"/>
  <c r="I2391" i="72"/>
  <c r="I2392" i="72"/>
  <c r="I2393" i="72"/>
  <c r="I2394" i="72"/>
  <c r="I2395" i="72"/>
  <c r="I2396" i="72"/>
  <c r="I2397" i="72"/>
  <c r="I2398" i="72"/>
  <c r="I2399" i="72"/>
  <c r="I2400" i="72"/>
  <c r="I2401" i="72"/>
  <c r="I2402" i="72"/>
  <c r="I2403" i="72"/>
  <c r="I2404" i="72"/>
  <c r="I2405" i="72"/>
  <c r="I2406" i="72"/>
  <c r="I2407" i="72"/>
  <c r="I2408" i="72"/>
  <c r="I2409" i="72"/>
  <c r="I2410" i="72"/>
  <c r="I2411" i="72"/>
  <c r="I2412" i="72"/>
  <c r="I2413" i="72"/>
  <c r="I2414" i="72"/>
  <c r="I2415" i="72"/>
  <c r="I2416" i="72"/>
  <c r="I2417" i="72"/>
  <c r="I2418" i="72"/>
  <c r="I2419" i="72"/>
  <c r="I2420" i="72"/>
  <c r="I2421" i="72"/>
  <c r="I2422" i="72"/>
  <c r="I2423" i="72"/>
  <c r="I2424" i="72"/>
  <c r="I2425" i="72"/>
  <c r="I2426" i="72"/>
  <c r="I2427" i="72"/>
  <c r="I2428" i="72"/>
  <c r="I2429" i="72"/>
  <c r="I2430" i="72"/>
  <c r="I2431" i="72"/>
  <c r="I2432" i="72"/>
  <c r="I2433" i="72"/>
  <c r="I2434" i="72"/>
  <c r="I2435" i="72"/>
  <c r="I2436" i="72"/>
  <c r="I2437" i="72"/>
  <c r="I2438" i="72"/>
  <c r="I2439" i="72"/>
  <c r="I2440" i="72"/>
  <c r="I2441" i="72"/>
  <c r="I2442" i="72"/>
  <c r="I2443" i="72"/>
  <c r="I2444" i="72"/>
  <c r="I2445" i="72"/>
  <c r="I2446" i="72"/>
  <c r="I2447" i="72"/>
  <c r="I2448" i="72"/>
  <c r="I2449" i="72"/>
  <c r="I2450" i="72"/>
  <c r="I2451" i="72"/>
  <c r="I2452" i="72"/>
  <c r="I2453" i="72"/>
  <c r="I2454" i="72"/>
  <c r="I2455" i="72"/>
  <c r="I2456" i="72"/>
  <c r="I2457" i="72"/>
  <c r="I2458" i="72"/>
  <c r="I2459" i="72"/>
  <c r="I2460" i="72"/>
  <c r="I2461" i="72"/>
  <c r="I2462" i="72"/>
  <c r="I2463" i="72"/>
  <c r="I2464" i="72"/>
  <c r="I2465" i="72"/>
  <c r="I2466" i="72"/>
  <c r="I2467" i="72"/>
  <c r="I2468" i="72"/>
  <c r="I2469" i="72"/>
  <c r="I2470" i="72"/>
  <c r="I2471" i="72"/>
  <c r="I2472" i="72"/>
  <c r="I2473" i="72"/>
  <c r="I2474" i="72"/>
  <c r="I2475" i="72"/>
  <c r="I2476" i="72"/>
  <c r="I2477" i="72"/>
  <c r="I2478" i="72"/>
  <c r="I2479" i="72"/>
  <c r="I2480" i="72"/>
  <c r="I2481" i="72"/>
  <c r="I2482" i="72"/>
  <c r="I2483" i="72"/>
  <c r="I2484" i="72"/>
  <c r="I2485" i="72"/>
  <c r="I2486" i="72"/>
  <c r="I2487" i="72"/>
  <c r="I2488" i="72"/>
  <c r="I2489" i="72"/>
  <c r="I2490" i="72"/>
  <c r="I2491" i="72"/>
  <c r="I2492" i="72"/>
  <c r="I2493" i="72"/>
  <c r="I2494" i="72"/>
  <c r="I2495" i="72"/>
  <c r="I2496" i="72"/>
  <c r="I2497" i="72"/>
  <c r="I2498" i="72"/>
  <c r="I2499" i="72"/>
  <c r="I2500" i="72"/>
  <c r="I2501" i="72"/>
  <c r="I2502" i="72"/>
  <c r="I2503" i="72"/>
  <c r="I2504" i="72"/>
  <c r="I2505" i="72"/>
  <c r="I2506" i="72"/>
  <c r="I2507" i="72"/>
  <c r="I2508" i="72"/>
  <c r="I2509" i="72"/>
  <c r="I2510" i="72"/>
  <c r="I2511" i="72"/>
  <c r="I2512" i="72"/>
  <c r="I2513" i="72"/>
  <c r="I2514" i="72"/>
  <c r="I2515" i="72"/>
  <c r="I2516" i="72"/>
  <c r="I2517" i="72"/>
  <c r="I2518" i="72"/>
  <c r="I2519" i="72"/>
  <c r="I2520" i="72"/>
  <c r="I2521" i="72"/>
  <c r="I2522" i="72"/>
  <c r="I2523" i="72"/>
  <c r="I2524" i="72"/>
  <c r="I2525" i="72"/>
  <c r="I2526" i="72"/>
  <c r="I2527" i="72"/>
  <c r="I2528" i="72"/>
  <c r="I2529" i="72"/>
  <c r="I2530" i="72"/>
  <c r="I2531" i="72"/>
  <c r="I2532" i="72"/>
  <c r="I2533" i="72"/>
  <c r="I2534" i="72"/>
  <c r="I2535" i="72"/>
  <c r="I2536" i="72"/>
  <c r="I2537" i="72"/>
  <c r="I2538" i="72"/>
  <c r="I2539" i="72"/>
  <c r="I2540" i="72"/>
  <c r="I2541" i="72"/>
  <c r="I2542" i="72"/>
  <c r="I2543" i="72"/>
  <c r="I2544" i="72"/>
  <c r="I2545" i="72"/>
  <c r="I2546" i="72"/>
  <c r="I2547" i="72"/>
  <c r="I2548" i="72"/>
  <c r="I2549" i="72"/>
  <c r="I2550" i="72"/>
  <c r="I2551" i="72"/>
  <c r="I2552" i="72"/>
  <c r="I2553" i="72"/>
  <c r="I2554" i="72"/>
  <c r="I2555" i="72"/>
  <c r="I2556" i="72"/>
  <c r="I2557" i="72"/>
  <c r="I2558" i="72"/>
  <c r="I2559" i="72"/>
  <c r="I2560" i="72"/>
  <c r="I2561" i="72"/>
  <c r="I2562" i="72"/>
  <c r="I2563" i="72"/>
  <c r="I2564" i="72"/>
  <c r="I2565" i="72"/>
  <c r="I2566" i="72"/>
  <c r="I2567" i="72"/>
  <c r="I2568" i="72"/>
  <c r="I2569" i="72"/>
  <c r="I2570" i="72"/>
  <c r="I2571" i="72"/>
  <c r="I2572" i="72"/>
  <c r="I2573" i="72"/>
  <c r="I2574" i="72"/>
  <c r="I2575" i="72"/>
  <c r="I2576" i="72"/>
  <c r="I2577" i="72"/>
  <c r="I2578" i="72"/>
  <c r="I2579" i="72"/>
  <c r="I2580" i="72"/>
  <c r="I2581" i="72"/>
  <c r="I2582" i="72"/>
  <c r="I2583" i="72"/>
  <c r="I2584" i="72"/>
  <c r="I2585" i="72"/>
  <c r="I2586" i="72"/>
  <c r="I2587" i="72"/>
  <c r="I2588" i="72"/>
  <c r="I2589" i="72"/>
  <c r="I2590" i="72"/>
  <c r="I2591" i="72"/>
  <c r="I2592" i="72"/>
  <c r="I2593" i="72"/>
  <c r="I2594" i="72"/>
  <c r="I2595" i="72"/>
  <c r="I2596" i="72"/>
  <c r="I2597" i="72"/>
  <c r="I2598" i="72"/>
  <c r="I2599" i="72"/>
  <c r="I2600" i="72"/>
  <c r="I2601" i="72"/>
  <c r="I2602" i="72"/>
  <c r="I2603" i="72"/>
  <c r="I2604" i="72"/>
  <c r="I2605" i="72"/>
  <c r="I2606" i="72"/>
  <c r="I2607" i="72"/>
  <c r="I2608" i="72"/>
  <c r="I2609" i="72"/>
  <c r="I2610" i="72"/>
  <c r="I2611" i="72"/>
  <c r="I2612" i="72"/>
  <c r="I2613" i="72"/>
  <c r="I2614" i="72"/>
  <c r="I2615" i="72"/>
  <c r="I2616" i="72"/>
  <c r="I2617" i="72"/>
  <c r="I2618" i="72"/>
  <c r="I2619" i="72"/>
  <c r="I2620" i="72"/>
  <c r="I2621" i="72"/>
  <c r="I2622" i="72"/>
  <c r="I2623" i="72"/>
  <c r="I2624" i="72"/>
  <c r="I2625" i="72"/>
  <c r="I2626" i="72"/>
  <c r="I2627" i="72"/>
  <c r="I2628" i="72"/>
  <c r="I2629" i="72"/>
  <c r="I2630" i="72"/>
  <c r="I2631" i="72"/>
  <c r="I2632" i="72"/>
  <c r="I2633" i="72"/>
  <c r="I2634" i="72"/>
  <c r="I2635" i="72"/>
  <c r="I2636" i="72"/>
  <c r="I2637" i="72"/>
  <c r="I2638" i="72"/>
  <c r="I2639" i="72"/>
  <c r="I2640" i="72"/>
  <c r="I2641" i="72"/>
  <c r="I2642" i="72"/>
  <c r="I2643" i="72"/>
  <c r="I2644" i="72"/>
  <c r="I2645" i="72"/>
  <c r="I2646" i="72"/>
  <c r="I2647" i="72"/>
  <c r="I2648" i="72"/>
  <c r="I2649" i="72"/>
  <c r="I2650" i="72"/>
  <c r="I2651" i="72"/>
  <c r="I2652" i="72"/>
  <c r="I2653" i="72"/>
  <c r="I2654" i="72"/>
  <c r="I2655" i="72"/>
  <c r="I2656" i="72"/>
  <c r="I2657" i="72"/>
  <c r="I2658" i="72"/>
  <c r="I2659" i="72"/>
  <c r="I2660" i="72"/>
  <c r="I2661" i="72"/>
  <c r="I2662" i="72"/>
  <c r="I2663" i="72"/>
  <c r="I2664" i="72"/>
  <c r="I2665" i="72"/>
  <c r="I2666" i="72"/>
  <c r="I2667" i="72"/>
  <c r="I2668" i="72"/>
  <c r="I2669" i="72"/>
  <c r="I2670" i="72"/>
  <c r="I2671" i="72"/>
  <c r="I2672" i="72"/>
  <c r="I2673" i="72"/>
  <c r="I2674" i="72"/>
  <c r="I2675" i="72"/>
  <c r="I2676" i="72"/>
  <c r="I2677" i="72"/>
  <c r="I2678" i="72"/>
  <c r="I2679" i="72"/>
  <c r="I2680" i="72"/>
  <c r="I2681" i="72"/>
  <c r="I2682" i="72"/>
  <c r="I2683" i="72"/>
  <c r="I2684" i="72"/>
  <c r="I2685" i="72"/>
  <c r="I2686" i="72"/>
  <c r="I2687" i="72"/>
  <c r="I2688" i="72"/>
  <c r="I2689" i="72"/>
  <c r="I2690" i="72"/>
  <c r="I2691" i="72"/>
  <c r="I2692" i="72"/>
  <c r="I2693" i="72"/>
  <c r="I2694" i="72"/>
  <c r="I2695" i="72"/>
  <c r="I2696" i="72"/>
  <c r="I2697" i="72"/>
  <c r="I2698" i="72"/>
  <c r="I2699" i="72"/>
  <c r="I2700" i="72"/>
  <c r="I2701" i="72"/>
  <c r="I2702" i="72"/>
  <c r="I2703" i="72"/>
  <c r="I2704" i="72"/>
  <c r="I2705" i="72"/>
  <c r="I2706" i="72"/>
  <c r="I2707" i="72"/>
  <c r="I2708" i="72"/>
  <c r="I2709" i="72"/>
  <c r="I2710" i="72"/>
  <c r="I2711" i="72"/>
  <c r="I2712" i="72"/>
  <c r="I2713" i="72"/>
  <c r="I2714" i="72"/>
  <c r="I2715" i="72"/>
  <c r="I2716" i="72"/>
  <c r="I2717" i="72"/>
  <c r="I2718" i="72"/>
  <c r="I2719" i="72"/>
  <c r="I2720" i="72"/>
  <c r="I2721" i="72"/>
  <c r="I2722" i="72"/>
  <c r="I2723" i="72"/>
  <c r="I2724" i="72"/>
  <c r="I2725" i="72"/>
  <c r="I2726" i="72"/>
  <c r="I2727" i="72"/>
  <c r="I2728" i="72"/>
  <c r="I2729" i="72"/>
  <c r="I2730" i="72"/>
  <c r="I2731" i="72"/>
  <c r="I2732" i="72"/>
  <c r="I2733" i="72"/>
  <c r="I2734" i="72"/>
  <c r="I2735" i="72"/>
  <c r="I2736" i="72"/>
  <c r="I2737" i="72"/>
  <c r="I2738" i="72"/>
  <c r="I2739" i="72"/>
  <c r="I2740" i="72"/>
  <c r="I2741" i="72"/>
  <c r="I2742" i="72"/>
  <c r="I2743" i="72"/>
  <c r="I2744" i="72"/>
  <c r="I2745" i="72"/>
  <c r="I2746" i="72"/>
  <c r="I2747" i="72"/>
  <c r="I2748" i="72"/>
  <c r="I2749" i="72"/>
  <c r="I2750" i="72"/>
  <c r="I2751" i="72"/>
  <c r="I2752" i="72"/>
  <c r="I2753" i="72"/>
  <c r="I2754" i="72"/>
  <c r="I2755" i="72"/>
  <c r="I2756" i="72"/>
  <c r="I2757" i="72"/>
  <c r="I2758" i="72"/>
  <c r="I2759" i="72"/>
  <c r="I2760" i="72"/>
  <c r="I2761" i="72"/>
  <c r="I2762" i="72"/>
  <c r="I2763" i="72"/>
  <c r="I2764" i="72"/>
  <c r="I2765" i="72"/>
  <c r="I2766" i="72"/>
  <c r="I2767" i="72"/>
  <c r="I2768" i="72"/>
  <c r="I2769" i="72"/>
  <c r="I2770" i="72"/>
  <c r="I2771" i="72"/>
  <c r="I2772" i="72"/>
  <c r="I2773" i="72"/>
  <c r="I2774" i="72"/>
  <c r="I2775" i="72"/>
  <c r="I2776" i="72"/>
  <c r="I2777" i="72"/>
  <c r="I2778" i="72"/>
  <c r="I2779" i="72"/>
  <c r="I2780" i="72"/>
  <c r="I2781" i="72"/>
  <c r="I2782" i="72"/>
  <c r="I2783" i="72"/>
  <c r="I2784" i="72"/>
  <c r="I2785" i="72"/>
  <c r="I2786" i="72"/>
  <c r="I2787" i="72"/>
  <c r="I2788" i="72"/>
  <c r="I2789" i="72"/>
  <c r="I2790" i="72"/>
  <c r="I2791" i="72"/>
  <c r="I2792" i="72"/>
  <c r="I2793" i="72"/>
  <c r="I2794" i="72"/>
  <c r="I2795" i="72"/>
  <c r="I2796" i="72"/>
  <c r="I2797" i="72"/>
  <c r="I2798" i="72"/>
  <c r="I2799" i="72"/>
  <c r="I2800" i="72"/>
  <c r="I2801" i="72"/>
  <c r="I2802" i="72"/>
  <c r="I2803" i="72"/>
  <c r="I2804" i="72"/>
  <c r="I2805" i="72"/>
  <c r="I2806" i="72"/>
  <c r="I2807" i="72"/>
  <c r="I2808" i="72"/>
  <c r="I2809" i="72"/>
  <c r="I2810" i="72"/>
  <c r="I2811" i="72"/>
  <c r="I2812" i="72"/>
  <c r="I2813" i="72"/>
  <c r="I2814" i="72"/>
  <c r="I2815" i="72"/>
  <c r="I2816" i="72"/>
  <c r="I2817" i="72"/>
  <c r="I2818" i="72"/>
  <c r="I2819" i="72"/>
  <c r="I2820" i="72"/>
  <c r="I2821" i="72"/>
  <c r="I2822" i="72"/>
  <c r="I2823" i="72"/>
  <c r="I2824" i="72"/>
  <c r="I2825" i="72"/>
  <c r="I2826" i="72"/>
  <c r="I2827" i="72"/>
  <c r="I2828" i="72"/>
  <c r="I2829" i="72"/>
  <c r="I2830" i="72"/>
  <c r="I2831" i="72"/>
  <c r="I2832" i="72"/>
  <c r="I2833" i="72"/>
  <c r="I2834" i="72"/>
  <c r="I2835" i="72"/>
  <c r="I2836" i="72"/>
  <c r="I2837" i="72"/>
  <c r="I2838" i="72"/>
  <c r="I2839" i="72"/>
  <c r="I2840" i="72"/>
  <c r="I2841" i="72"/>
  <c r="I2842" i="72"/>
  <c r="I2843" i="72"/>
  <c r="I2844" i="72"/>
  <c r="I2845" i="72"/>
  <c r="I2846" i="72"/>
  <c r="I2847" i="72"/>
  <c r="I2848" i="72"/>
  <c r="I2849" i="72"/>
  <c r="I2850" i="72"/>
  <c r="I2851" i="72"/>
  <c r="I2852" i="72"/>
  <c r="I2853" i="72"/>
  <c r="I2854" i="72"/>
  <c r="I2855" i="72"/>
  <c r="I2856" i="72"/>
  <c r="I2857" i="72"/>
  <c r="I2858" i="72"/>
  <c r="I2859" i="72"/>
  <c r="I2860" i="72"/>
  <c r="I2861" i="72"/>
  <c r="I2862" i="72"/>
  <c r="I2863" i="72"/>
  <c r="I2864" i="72"/>
  <c r="I2865" i="72"/>
  <c r="I2866" i="72"/>
  <c r="I2867" i="72"/>
  <c r="I2868" i="72"/>
  <c r="I2869" i="72"/>
  <c r="I2870" i="72"/>
  <c r="I2871" i="72"/>
  <c r="I2872" i="72"/>
  <c r="I2873" i="72"/>
  <c r="I2874" i="72"/>
  <c r="I2875" i="72"/>
  <c r="I2876" i="72"/>
  <c r="I2877" i="72"/>
  <c r="I2878" i="72"/>
  <c r="I2879" i="72"/>
  <c r="I2880" i="72"/>
  <c r="I2881" i="72"/>
  <c r="I2882" i="72"/>
  <c r="I2883" i="72"/>
  <c r="I2884" i="72"/>
  <c r="I2885" i="72"/>
  <c r="I2886" i="72"/>
  <c r="I2887" i="72"/>
  <c r="I2888" i="72"/>
  <c r="I2889" i="72"/>
  <c r="I2890" i="72"/>
  <c r="I2891" i="72"/>
  <c r="I2892" i="72"/>
  <c r="I2893" i="72"/>
  <c r="I2894" i="72"/>
  <c r="I2895" i="72"/>
  <c r="I2896" i="72"/>
  <c r="I2897" i="72"/>
  <c r="I2898" i="72"/>
  <c r="I2899" i="72"/>
  <c r="I2900" i="72"/>
  <c r="I2901" i="72"/>
  <c r="I2902" i="72"/>
  <c r="I2903" i="72"/>
  <c r="I2904" i="72"/>
  <c r="I2905" i="72"/>
  <c r="I2906" i="72"/>
  <c r="I2907" i="72"/>
  <c r="I2908" i="72"/>
  <c r="I2909" i="72"/>
  <c r="I2910" i="72"/>
  <c r="I2911" i="72"/>
  <c r="I2912" i="72"/>
  <c r="I2913" i="72"/>
  <c r="I2914" i="72"/>
  <c r="I2915" i="72"/>
  <c r="I2916" i="72"/>
  <c r="I2917" i="72"/>
  <c r="I2918" i="72"/>
  <c r="I2919" i="72"/>
  <c r="I2920" i="72"/>
  <c r="I2921" i="72"/>
  <c r="I2922" i="72"/>
  <c r="I2923" i="72"/>
  <c r="I2924" i="72"/>
  <c r="I2925" i="72"/>
  <c r="I2926" i="72"/>
  <c r="I2927" i="72"/>
  <c r="I2928" i="72"/>
  <c r="I2929" i="72"/>
  <c r="I2930" i="72"/>
  <c r="I2931" i="72"/>
  <c r="I2932" i="72"/>
  <c r="I2933" i="72"/>
  <c r="I2934" i="72"/>
  <c r="I2935" i="72"/>
  <c r="I2936" i="72"/>
  <c r="I2937" i="72"/>
  <c r="I2938" i="72"/>
  <c r="I2939" i="72"/>
  <c r="I2940" i="72"/>
  <c r="I2941" i="72"/>
  <c r="I2942" i="72"/>
  <c r="I2943" i="72"/>
  <c r="I2944" i="72"/>
  <c r="I2945" i="72"/>
  <c r="I2946" i="72"/>
  <c r="I2947" i="72"/>
  <c r="I2948" i="72"/>
  <c r="I2949" i="72"/>
  <c r="I2950" i="72"/>
  <c r="I2951" i="72"/>
  <c r="I2952" i="72"/>
  <c r="I2953" i="72"/>
  <c r="I2954" i="72"/>
  <c r="I2955" i="72"/>
  <c r="I2956" i="72"/>
  <c r="I2957" i="72"/>
  <c r="I2958" i="72"/>
  <c r="I2959" i="72"/>
  <c r="I2960" i="72"/>
  <c r="I2961" i="72"/>
  <c r="I2962" i="72"/>
  <c r="I2963" i="72"/>
  <c r="I2964" i="72"/>
  <c r="I2965" i="72"/>
  <c r="I2966" i="72"/>
  <c r="I2967" i="72"/>
  <c r="I2968" i="72"/>
  <c r="I2969" i="72"/>
  <c r="I2970" i="72"/>
  <c r="I2971" i="72"/>
  <c r="I2972" i="72"/>
  <c r="I2973" i="72"/>
  <c r="I2974" i="72"/>
  <c r="I2975" i="72"/>
  <c r="I2976" i="72"/>
  <c r="I2977" i="72"/>
  <c r="I2978" i="72"/>
  <c r="I2979" i="72"/>
  <c r="I2980" i="72"/>
  <c r="I2981" i="72"/>
  <c r="I2982" i="72"/>
  <c r="I2983" i="72"/>
  <c r="I2984" i="72"/>
  <c r="I2985" i="72"/>
  <c r="I2986" i="72"/>
  <c r="I2987" i="72"/>
  <c r="I2988" i="72"/>
  <c r="I2989" i="72"/>
  <c r="I2990" i="72"/>
  <c r="I2991" i="72"/>
  <c r="I2992" i="72"/>
  <c r="I2993" i="72"/>
  <c r="I2994" i="72"/>
  <c r="I2995" i="72"/>
  <c r="I2996" i="72"/>
  <c r="I2997" i="72"/>
  <c r="I2998" i="72"/>
  <c r="I2999" i="72"/>
  <c r="I3000" i="72"/>
  <c r="I3001" i="72"/>
  <c r="I3002" i="72"/>
  <c r="I3003" i="72"/>
  <c r="I3004" i="72"/>
  <c r="I3005" i="72"/>
  <c r="I3006" i="72"/>
  <c r="I3007" i="72"/>
  <c r="I3008" i="72"/>
  <c r="I3009" i="72"/>
  <c r="I3010" i="72"/>
  <c r="I3011" i="72"/>
  <c r="I3012" i="72"/>
  <c r="I3013" i="72"/>
  <c r="I3014" i="72"/>
  <c r="I3015" i="72"/>
  <c r="I3016" i="72"/>
  <c r="I3017" i="72"/>
  <c r="I3018" i="72"/>
  <c r="I3019" i="72"/>
  <c r="I3020" i="72"/>
  <c r="I3021" i="72"/>
  <c r="I3022" i="72"/>
  <c r="I3023" i="72"/>
  <c r="I3024" i="72"/>
  <c r="I3025" i="72"/>
  <c r="I3026" i="72"/>
  <c r="I3027" i="72"/>
  <c r="I3028" i="72"/>
  <c r="I3029" i="72"/>
  <c r="I3030" i="72"/>
  <c r="I3031" i="72"/>
  <c r="I3032" i="72"/>
  <c r="I3033" i="72"/>
  <c r="I3034" i="72"/>
  <c r="I3035" i="72"/>
  <c r="I3036" i="72"/>
  <c r="I3037" i="72"/>
  <c r="I3038" i="72"/>
  <c r="I3039" i="72"/>
  <c r="I3040" i="72"/>
  <c r="I3041" i="72"/>
  <c r="I42" i="72"/>
  <c r="J17" i="47"/>
  <c r="O304" i="9"/>
  <c r="AE213" i="9"/>
  <c r="AE215" i="9" s="1"/>
  <c r="AD213" i="9"/>
  <c r="AD215" i="9" s="1"/>
  <c r="AC213" i="9"/>
  <c r="AC215" i="9" s="1"/>
  <c r="AB213" i="9"/>
  <c r="AB215" i="9" s="1"/>
  <c r="AA213" i="9"/>
  <c r="AA215" i="9" s="1"/>
  <c r="Y213" i="9"/>
  <c r="Y215" i="9" s="1"/>
  <c r="Z212" i="9"/>
  <c r="Z215" i="9" s="1"/>
  <c r="AI153" i="9"/>
  <c r="AG153" i="9"/>
  <c r="AE153" i="9"/>
  <c r="AD153" i="9"/>
  <c r="AC153" i="9"/>
  <c r="Y153" i="9"/>
  <c r="AC152" i="9"/>
  <c r="AC154" i="9" s="1"/>
  <c r="Y152" i="9"/>
  <c r="Y154" i="9" s="1"/>
  <c r="AJ151" i="9"/>
  <c r="AJ153" i="9" s="1"/>
  <c r="AH151" i="9"/>
  <c r="AH153" i="9" s="1"/>
  <c r="AF151" i="9"/>
  <c r="AF153" i="9" s="1"/>
  <c r="AB151" i="9"/>
  <c r="AB153" i="9" s="1"/>
  <c r="AA151" i="9"/>
  <c r="AA153" i="9" s="1"/>
  <c r="Z151" i="9"/>
  <c r="Z153" i="9" s="1"/>
  <c r="M417" i="9"/>
  <c r="X387" i="9"/>
  <c r="J5" i="74"/>
  <c r="I5" i="74"/>
  <c r="H5" i="74"/>
  <c r="G5" i="74"/>
  <c r="F39" i="74"/>
  <c r="K39" i="74"/>
  <c r="AJ7" i="74"/>
  <c r="AI7" i="74"/>
  <c r="AH7" i="74"/>
  <c r="AG7" i="74"/>
  <c r="AF7" i="74"/>
  <c r="AE7" i="74"/>
  <c r="AD7" i="74"/>
  <c r="AC7" i="74"/>
  <c r="AB7" i="74"/>
  <c r="AA7" i="74"/>
  <c r="Z7" i="74"/>
  <c r="Y7" i="74"/>
  <c r="X7" i="74"/>
  <c r="W7" i="74"/>
  <c r="AI5" i="74"/>
  <c r="AH5" i="74"/>
  <c r="AG5" i="74"/>
  <c r="AF5" i="74"/>
  <c r="AE5" i="74"/>
  <c r="AD5" i="74"/>
  <c r="AC5" i="74"/>
  <c r="AB5" i="74"/>
  <c r="AA5" i="74"/>
  <c r="Z5" i="74"/>
  <c r="Y5" i="74"/>
  <c r="X5" i="74"/>
  <c r="W5" i="74"/>
  <c r="V5" i="74"/>
  <c r="U5" i="74"/>
  <c r="Y11" i="52" a="1"/>
  <c r="Y11" i="52" s="1"/>
  <c r="AB329" i="9"/>
  <c r="AB328" i="9"/>
  <c r="AB326" i="9"/>
  <c r="AB325" i="9"/>
  <c r="AB324" i="9"/>
  <c r="AJ66" i="9"/>
  <c r="X71" i="47"/>
  <c r="W71" i="47"/>
  <c r="X70" i="47"/>
  <c r="W70" i="47"/>
  <c r="X69" i="47"/>
  <c r="W69" i="47"/>
  <c r="X68" i="47"/>
  <c r="W68" i="47"/>
  <c r="X67" i="47"/>
  <c r="W67" i="47"/>
  <c r="X66" i="47"/>
  <c r="W66" i="47"/>
  <c r="X65" i="47"/>
  <c r="W65" i="47"/>
  <c r="X64" i="47"/>
  <c r="W64" i="47"/>
  <c r="X63" i="47"/>
  <c r="W63" i="47"/>
  <c r="X62" i="47"/>
  <c r="W62" i="47"/>
  <c r="X61" i="47"/>
  <c r="W61" i="47"/>
  <c r="X60" i="47"/>
  <c r="W60" i="47"/>
  <c r="X59" i="47"/>
  <c r="W59" i="47"/>
  <c r="X58" i="47"/>
  <c r="W58" i="47"/>
  <c r="X57" i="47"/>
  <c r="W57" i="47"/>
  <c r="X56" i="47"/>
  <c r="W56" i="47"/>
  <c r="X55" i="47"/>
  <c r="W55" i="47"/>
  <c r="X54" i="47"/>
  <c r="W54" i="47"/>
  <c r="X53" i="47"/>
  <c r="W53" i="47"/>
  <c r="X52" i="47"/>
  <c r="W52" i="47"/>
  <c r="X51" i="47"/>
  <c r="W51" i="47"/>
  <c r="X50" i="47"/>
  <c r="W50" i="47"/>
  <c r="X49" i="47"/>
  <c r="W49" i="47"/>
  <c r="X48" i="47"/>
  <c r="W48" i="47"/>
  <c r="X47" i="47"/>
  <c r="W47" i="47"/>
  <c r="X46" i="47"/>
  <c r="W46" i="47"/>
  <c r="X45" i="47"/>
  <c r="W45" i="47"/>
  <c r="X44" i="47"/>
  <c r="W44" i="47"/>
  <c r="X43" i="47"/>
  <c r="W43" i="47"/>
  <c r="X42" i="47"/>
  <c r="W42" i="47"/>
  <c r="X41" i="47"/>
  <c r="W41" i="47"/>
  <c r="X40" i="47"/>
  <c r="W40" i="47"/>
  <c r="X39" i="47"/>
  <c r="W39" i="47"/>
  <c r="X38" i="47"/>
  <c r="W38" i="47"/>
  <c r="X37" i="47"/>
  <c r="W37" i="47"/>
  <c r="X36" i="47"/>
  <c r="W36" i="47"/>
  <c r="X35" i="47"/>
  <c r="W35" i="47"/>
  <c r="X34" i="47"/>
  <c r="W34" i="47"/>
  <c r="X33" i="47"/>
  <c r="W33" i="47"/>
  <c r="X32" i="47"/>
  <c r="W32" i="47"/>
  <c r="X31" i="47"/>
  <c r="W31" i="47"/>
  <c r="X30" i="47"/>
  <c r="W30" i="47"/>
  <c r="X29" i="47"/>
  <c r="W29" i="47"/>
  <c r="X28" i="47"/>
  <c r="W28" i="47"/>
  <c r="X27" i="47"/>
  <c r="W27" i="47"/>
  <c r="X26" i="47"/>
  <c r="W26" i="47"/>
  <c r="X25" i="47"/>
  <c r="W25" i="47"/>
  <c r="X24" i="47"/>
  <c r="W24" i="47"/>
  <c r="X23" i="47"/>
  <c r="W23" i="47"/>
  <c r="X22" i="47"/>
  <c r="W22" i="47"/>
  <c r="X21" i="47"/>
  <c r="W21" i="47"/>
  <c r="X20" i="47"/>
  <c r="W20" i="47"/>
  <c r="X19" i="47"/>
  <c r="W19" i="47"/>
  <c r="X18" i="47"/>
  <c r="W18" i="47"/>
  <c r="X17" i="47"/>
  <c r="W17" i="47"/>
  <c r="X16" i="47"/>
  <c r="W16" i="47"/>
  <c r="X12" i="47"/>
  <c r="Z11" i="52" a="1"/>
  <c r="Z11" i="52" s="1"/>
  <c r="F181" i="37"/>
  <c r="E181" i="37"/>
  <c r="I179" i="32"/>
  <c r="G179" i="32"/>
  <c r="F179" i="32"/>
  <c r="V204" i="14"/>
  <c r="K179" i="32" s="1"/>
  <c r="U204" i="14"/>
  <c r="J179" i="32" s="1"/>
  <c r="G181" i="37"/>
  <c r="X609" i="9"/>
  <c r="S609" i="9" s="1"/>
  <c r="X608" i="9"/>
  <c r="S608" i="9" s="1"/>
  <c r="E98" i="37"/>
  <c r="F98" i="37"/>
  <c r="F96" i="32"/>
  <c r="G96" i="32"/>
  <c r="I96" i="32"/>
  <c r="U11" i="51" a="1"/>
  <c r="U11" i="51" s="1"/>
  <c r="AJ337" i="9"/>
  <c r="AH337" i="9"/>
  <c r="AN151" i="9"/>
  <c r="AN152" i="9"/>
  <c r="AN153" i="9"/>
  <c r="AN154" i="9"/>
  <c r="AN155" i="9"/>
  <c r="AN156" i="9"/>
  <c r="AN157" i="9"/>
  <c r="AN158" i="9"/>
  <c r="AN159" i="9"/>
  <c r="AN160" i="9"/>
  <c r="AN161" i="9"/>
  <c r="AN162" i="9"/>
  <c r="AN163" i="9"/>
  <c r="AN164" i="9"/>
  <c r="AN165" i="9"/>
  <c r="AN166" i="9"/>
  <c r="AN167" i="9"/>
  <c r="AN168" i="9"/>
  <c r="AN169" i="9"/>
  <c r="AN170" i="9"/>
  <c r="AN171" i="9"/>
  <c r="AN172" i="9"/>
  <c r="AN173" i="9"/>
  <c r="AN174" i="9"/>
  <c r="AN175" i="9"/>
  <c r="AN176" i="9"/>
  <c r="AN177" i="9"/>
  <c r="AN178" i="9"/>
  <c r="AN179" i="9"/>
  <c r="AN180" i="9"/>
  <c r="AN181" i="9"/>
  <c r="AN182" i="9"/>
  <c r="AN183" i="9"/>
  <c r="AN184" i="9"/>
  <c r="AN185" i="9"/>
  <c r="AN186" i="9"/>
  <c r="AN187" i="9"/>
  <c r="AN188" i="9"/>
  <c r="AN189" i="9"/>
  <c r="AN190" i="9"/>
  <c r="AN191" i="9"/>
  <c r="AN192" i="9"/>
  <c r="AN193" i="9"/>
  <c r="AN194" i="9"/>
  <c r="AN195" i="9"/>
  <c r="AN196" i="9"/>
  <c r="AN197" i="9"/>
  <c r="AN198" i="9"/>
  <c r="AN199" i="9"/>
  <c r="AN200" i="9"/>
  <c r="AN201" i="9"/>
  <c r="AN202" i="9"/>
  <c r="AN203" i="9"/>
  <c r="AN204" i="9"/>
  <c r="AN205" i="9"/>
  <c r="AN206" i="9"/>
  <c r="AN207" i="9"/>
  <c r="AN208" i="9"/>
  <c r="AN209" i="9"/>
  <c r="AN150" i="9"/>
  <c r="AN212" i="9"/>
  <c r="AN213" i="9"/>
  <c r="AN214" i="9"/>
  <c r="AN215" i="9"/>
  <c r="AN216" i="9"/>
  <c r="AN217" i="9"/>
  <c r="AN218" i="9"/>
  <c r="AN219" i="9"/>
  <c r="AN220" i="9"/>
  <c r="AN221" i="9"/>
  <c r="AN222" i="9"/>
  <c r="AN223" i="9"/>
  <c r="AN224" i="9"/>
  <c r="AN225" i="9"/>
  <c r="AN226" i="9"/>
  <c r="AN227" i="9"/>
  <c r="AN228" i="9"/>
  <c r="AN229" i="9"/>
  <c r="AN230" i="9"/>
  <c r="AN231" i="9"/>
  <c r="AN232" i="9"/>
  <c r="AN233" i="9"/>
  <c r="AN234" i="9"/>
  <c r="AN235" i="9"/>
  <c r="AN236" i="9"/>
  <c r="AN237" i="9"/>
  <c r="AN238" i="9"/>
  <c r="AN239" i="9"/>
  <c r="AN240" i="9"/>
  <c r="AN241" i="9"/>
  <c r="AN242" i="9"/>
  <c r="AN243" i="9"/>
  <c r="AN244" i="9"/>
  <c r="AN245" i="9"/>
  <c r="AN246" i="9"/>
  <c r="AN247" i="9"/>
  <c r="AN248" i="9"/>
  <c r="AN249" i="9"/>
  <c r="AN250" i="9"/>
  <c r="AN251" i="9"/>
  <c r="AN252" i="9"/>
  <c r="AN253" i="9"/>
  <c r="AN254" i="9"/>
  <c r="AN255" i="9"/>
  <c r="AN256" i="9"/>
  <c r="AN257" i="9"/>
  <c r="AN258" i="9"/>
  <c r="AN259" i="9"/>
  <c r="AN260" i="9"/>
  <c r="AN261" i="9"/>
  <c r="AN262" i="9"/>
  <c r="AN263" i="9"/>
  <c r="AN264" i="9"/>
  <c r="AN265" i="9"/>
  <c r="AN266" i="9"/>
  <c r="AN267" i="9"/>
  <c r="AN268" i="9"/>
  <c r="AN269" i="9"/>
  <c r="AN270" i="9"/>
  <c r="AN211" i="9"/>
  <c r="J19" i="47"/>
  <c r="K19" i="47"/>
  <c r="J16" i="47"/>
  <c r="K16" i="47"/>
  <c r="E32" i="37"/>
  <c r="F32" i="37"/>
  <c r="F30" i="32"/>
  <c r="G30" i="32"/>
  <c r="H30" i="32"/>
  <c r="I30" i="32"/>
  <c r="K18" i="47"/>
  <c r="J18" i="47"/>
  <c r="X284" i="9"/>
  <c r="S284" i="9" s="1"/>
  <c r="K51" i="14" s="1"/>
  <c r="X285" i="9"/>
  <c r="S285" i="9" s="1"/>
  <c r="K52" i="14" s="1"/>
  <c r="X286" i="9"/>
  <c r="S286" i="9" s="1"/>
  <c r="K53" i="14" s="1"/>
  <c r="X287" i="9"/>
  <c r="S287" i="9" s="1"/>
  <c r="K54" i="14" s="1"/>
  <c r="X291" i="9"/>
  <c r="S291" i="9" s="1"/>
  <c r="K58" i="14" s="1"/>
  <c r="X295" i="9"/>
  <c r="S295" i="9" s="1"/>
  <c r="K62" i="14" s="1"/>
  <c r="Z154" i="9"/>
  <c r="AA154" i="9"/>
  <c r="AB154" i="9"/>
  <c r="AD154" i="9"/>
  <c r="AE154" i="9"/>
  <c r="AF154" i="9"/>
  <c r="AG154" i="9"/>
  <c r="AH154" i="9"/>
  <c r="AI154" i="9"/>
  <c r="AJ154" i="9"/>
  <c r="X51" i="9"/>
  <c r="S51" i="9" s="1"/>
  <c r="F10" i="37"/>
  <c r="E10" i="37"/>
  <c r="I8" i="32"/>
  <c r="G8" i="32"/>
  <c r="F8" i="32"/>
  <c r="V19" i="14"/>
  <c r="K8" i="32" s="1"/>
  <c r="U19" i="14"/>
  <c r="J8" i="32" s="1"/>
  <c r="G10" i="37"/>
  <c r="X22" i="9"/>
  <c r="S22" i="9" s="1"/>
  <c r="Z10" i="12"/>
  <c r="X28" i="12"/>
  <c r="W28" i="12"/>
  <c r="Y10" i="12"/>
  <c r="I10" i="72" a="1"/>
  <c r="I10" i="72" s="1"/>
  <c r="H17" i="72" a="1"/>
  <c r="H17" i="72" s="1"/>
  <c r="N42" i="51"/>
  <c r="X536" i="9"/>
  <c r="S536" i="9" s="1"/>
  <c r="R2291" i="72"/>
  <c r="S2291" i="72" s="1"/>
  <c r="M2291" i="72"/>
  <c r="L2291" i="72"/>
  <c r="K2291" i="72"/>
  <c r="J2291" i="72"/>
  <c r="R2290" i="72"/>
  <c r="S2290" i="72" s="1"/>
  <c r="M2290" i="72"/>
  <c r="L2290" i="72"/>
  <c r="K2290" i="72"/>
  <c r="J2290" i="72"/>
  <c r="R2289" i="72"/>
  <c r="S2289" i="72" s="1"/>
  <c r="M2289" i="72"/>
  <c r="L2289" i="72"/>
  <c r="K2289" i="72"/>
  <c r="J2289" i="72"/>
  <c r="R2288" i="72"/>
  <c r="S2288" i="72"/>
  <c r="M2288" i="72"/>
  <c r="L2288" i="72"/>
  <c r="K2288" i="72"/>
  <c r="J2288" i="72"/>
  <c r="R2287" i="72"/>
  <c r="S2287" i="72" s="1"/>
  <c r="M2287" i="72"/>
  <c r="L2287" i="72"/>
  <c r="K2287" i="72"/>
  <c r="J2287" i="72"/>
  <c r="R2286" i="72"/>
  <c r="S2286" i="72" s="1"/>
  <c r="M2286" i="72"/>
  <c r="L2286" i="72"/>
  <c r="K2286" i="72"/>
  <c r="J2286" i="72"/>
  <c r="R2285" i="72"/>
  <c r="S2285" i="72" s="1"/>
  <c r="M2285" i="72"/>
  <c r="L2285" i="72"/>
  <c r="K2285" i="72"/>
  <c r="J2285" i="72"/>
  <c r="R2284" i="72"/>
  <c r="S2284" i="72" s="1"/>
  <c r="M2284" i="72"/>
  <c r="L2284" i="72"/>
  <c r="K2284" i="72"/>
  <c r="J2284" i="72"/>
  <c r="R2283" i="72"/>
  <c r="S2283" i="72" s="1"/>
  <c r="M2283" i="72"/>
  <c r="L2283" i="72"/>
  <c r="K2283" i="72"/>
  <c r="J2283" i="72"/>
  <c r="R2282" i="72"/>
  <c r="S2282" i="72" s="1"/>
  <c r="M2282" i="72"/>
  <c r="L2282" i="72"/>
  <c r="K2282" i="72"/>
  <c r="J2282" i="72"/>
  <c r="R2281" i="72"/>
  <c r="S2281" i="72" s="1"/>
  <c r="M2281" i="72"/>
  <c r="L2281" i="72"/>
  <c r="K2281" i="72"/>
  <c r="J2281" i="72"/>
  <c r="R2280" i="72"/>
  <c r="S2280" i="72"/>
  <c r="M2280" i="72"/>
  <c r="L2280" i="72"/>
  <c r="K2280" i="72"/>
  <c r="J2280" i="72"/>
  <c r="R2279" i="72"/>
  <c r="S2279" i="72" s="1"/>
  <c r="M2279" i="72"/>
  <c r="L2279" i="72"/>
  <c r="K2279" i="72"/>
  <c r="J2279" i="72"/>
  <c r="R2278" i="72"/>
  <c r="S2278" i="72" s="1"/>
  <c r="M2278" i="72"/>
  <c r="L2278" i="72"/>
  <c r="K2278" i="72"/>
  <c r="J2278" i="72"/>
  <c r="R2277" i="72"/>
  <c r="S2277" i="72" s="1"/>
  <c r="M2277" i="72"/>
  <c r="L2277" i="72"/>
  <c r="K2277" i="72"/>
  <c r="J2277" i="72"/>
  <c r="R2276" i="72"/>
  <c r="S2276" i="72"/>
  <c r="M2276" i="72"/>
  <c r="L2276" i="72"/>
  <c r="K2276" i="72"/>
  <c r="J2276" i="72"/>
  <c r="R2275" i="72"/>
  <c r="S2275" i="72" s="1"/>
  <c r="M2275" i="72"/>
  <c r="L2275" i="72"/>
  <c r="K2275" i="72"/>
  <c r="J2275" i="72"/>
  <c r="R2274" i="72"/>
  <c r="S2274" i="72" s="1"/>
  <c r="M2274" i="72"/>
  <c r="L2274" i="72"/>
  <c r="K2274" i="72"/>
  <c r="J2274" i="72"/>
  <c r="R2273" i="72"/>
  <c r="S2273" i="72" s="1"/>
  <c r="M2273" i="72"/>
  <c r="L2273" i="72"/>
  <c r="K2273" i="72"/>
  <c r="J2273" i="72"/>
  <c r="R2272" i="72"/>
  <c r="S2272" i="72"/>
  <c r="M2272" i="72"/>
  <c r="L2272" i="72"/>
  <c r="K2272" i="72"/>
  <c r="J2272" i="72"/>
  <c r="R2271" i="72"/>
  <c r="S2271" i="72" s="1"/>
  <c r="M2271" i="72"/>
  <c r="L2271" i="72"/>
  <c r="K2271" i="72"/>
  <c r="J2271" i="72"/>
  <c r="R2270" i="72"/>
  <c r="S2270" i="72" s="1"/>
  <c r="M2270" i="72"/>
  <c r="L2270" i="72"/>
  <c r="K2270" i="72"/>
  <c r="J2270" i="72"/>
  <c r="R2269" i="72"/>
  <c r="S2269" i="72" s="1"/>
  <c r="M2269" i="72"/>
  <c r="L2269" i="72"/>
  <c r="K2269" i="72"/>
  <c r="J2269" i="72"/>
  <c r="R2268" i="72"/>
  <c r="S2268" i="72" s="1"/>
  <c r="M2268" i="72"/>
  <c r="L2268" i="72"/>
  <c r="K2268" i="72"/>
  <c r="J2268" i="72"/>
  <c r="R2267" i="72"/>
  <c r="S2267" i="72" s="1"/>
  <c r="M2267" i="72"/>
  <c r="L2267" i="72"/>
  <c r="K2267" i="72"/>
  <c r="J2267" i="72"/>
  <c r="R2266" i="72"/>
  <c r="S2266" i="72" s="1"/>
  <c r="M2266" i="72"/>
  <c r="L2266" i="72"/>
  <c r="K2266" i="72"/>
  <c r="J2266" i="72"/>
  <c r="R2265" i="72"/>
  <c r="S2265" i="72" s="1"/>
  <c r="M2265" i="72"/>
  <c r="L2265" i="72"/>
  <c r="K2265" i="72"/>
  <c r="J2265" i="72"/>
  <c r="R2264" i="72"/>
  <c r="S2264" i="72"/>
  <c r="M2264" i="72"/>
  <c r="L2264" i="72"/>
  <c r="K2264" i="72"/>
  <c r="J2264" i="72"/>
  <c r="R2263" i="72"/>
  <c r="S2263" i="72" s="1"/>
  <c r="M2263" i="72"/>
  <c r="L2263" i="72"/>
  <c r="K2263" i="72"/>
  <c r="J2263" i="72"/>
  <c r="R2262" i="72"/>
  <c r="S2262" i="72" s="1"/>
  <c r="M2262" i="72"/>
  <c r="L2262" i="72"/>
  <c r="K2262" i="72"/>
  <c r="J2262" i="72"/>
  <c r="R2261" i="72"/>
  <c r="S2261" i="72" s="1"/>
  <c r="M2261" i="72"/>
  <c r="L2261" i="72"/>
  <c r="K2261" i="72"/>
  <c r="J2261" i="72"/>
  <c r="R2260" i="72"/>
  <c r="S2260" i="72"/>
  <c r="M2260" i="72"/>
  <c r="L2260" i="72"/>
  <c r="K2260" i="72"/>
  <c r="J2260" i="72"/>
  <c r="R2259" i="72"/>
  <c r="S2259" i="72" s="1"/>
  <c r="M2259" i="72"/>
  <c r="L2259" i="72"/>
  <c r="K2259" i="72"/>
  <c r="J2259" i="72"/>
  <c r="R2258" i="72"/>
  <c r="S2258" i="72" s="1"/>
  <c r="M2258" i="72"/>
  <c r="L2258" i="72"/>
  <c r="K2258" i="72"/>
  <c r="J2258" i="72"/>
  <c r="R2257" i="72"/>
  <c r="S2257" i="72" s="1"/>
  <c r="M2257" i="72"/>
  <c r="L2257" i="72"/>
  <c r="K2257" i="72"/>
  <c r="J2257" i="72"/>
  <c r="R2256" i="72"/>
  <c r="S2256" i="72"/>
  <c r="M2256" i="72"/>
  <c r="L2256" i="72"/>
  <c r="K2256" i="72"/>
  <c r="J2256" i="72"/>
  <c r="R2255" i="72"/>
  <c r="S2255" i="72" s="1"/>
  <c r="M2255" i="72"/>
  <c r="L2255" i="72"/>
  <c r="K2255" i="72"/>
  <c r="J2255" i="72"/>
  <c r="R2254" i="72"/>
  <c r="S2254" i="72" s="1"/>
  <c r="M2254" i="72"/>
  <c r="L2254" i="72"/>
  <c r="K2254" i="72"/>
  <c r="J2254" i="72"/>
  <c r="R2253" i="72"/>
  <c r="S2253" i="72" s="1"/>
  <c r="M2253" i="72"/>
  <c r="L2253" i="72"/>
  <c r="K2253" i="72"/>
  <c r="J2253" i="72"/>
  <c r="R2252" i="72"/>
  <c r="S2252" i="72" s="1"/>
  <c r="M2252" i="72"/>
  <c r="L2252" i="72"/>
  <c r="K2252" i="72"/>
  <c r="J2252" i="72"/>
  <c r="R2251" i="72"/>
  <c r="S2251" i="72" s="1"/>
  <c r="M2251" i="72"/>
  <c r="L2251" i="72"/>
  <c r="K2251" i="72"/>
  <c r="J2251" i="72"/>
  <c r="R2250" i="72"/>
  <c r="S2250" i="72" s="1"/>
  <c r="M2250" i="72"/>
  <c r="L2250" i="72"/>
  <c r="K2250" i="72"/>
  <c r="J2250" i="72"/>
  <c r="R2249" i="72"/>
  <c r="S2249" i="72" s="1"/>
  <c r="M2249" i="72"/>
  <c r="L2249" i="72"/>
  <c r="K2249" i="72"/>
  <c r="J2249" i="72"/>
  <c r="R2248" i="72"/>
  <c r="S2248" i="72"/>
  <c r="M2248" i="72"/>
  <c r="L2248" i="72"/>
  <c r="K2248" i="72"/>
  <c r="J2248" i="72"/>
  <c r="R2247" i="72"/>
  <c r="S2247" i="72" s="1"/>
  <c r="M2247" i="72"/>
  <c r="L2247" i="72"/>
  <c r="K2247" i="72"/>
  <c r="J2247" i="72"/>
  <c r="R2246" i="72"/>
  <c r="S2246" i="72" s="1"/>
  <c r="M2246" i="72"/>
  <c r="L2246" i="72"/>
  <c r="K2246" i="72"/>
  <c r="J2246" i="72"/>
  <c r="R2245" i="72"/>
  <c r="S2245" i="72" s="1"/>
  <c r="M2245" i="72"/>
  <c r="L2245" i="72"/>
  <c r="K2245" i="72"/>
  <c r="J2245" i="72"/>
  <c r="R2244" i="72"/>
  <c r="S2244" i="72"/>
  <c r="M2244" i="72"/>
  <c r="L2244" i="72"/>
  <c r="K2244" i="72"/>
  <c r="J2244" i="72"/>
  <c r="R2243" i="72"/>
  <c r="S2243" i="72" s="1"/>
  <c r="M2243" i="72"/>
  <c r="L2243" i="72"/>
  <c r="K2243" i="72"/>
  <c r="J2243" i="72"/>
  <c r="R2242" i="72"/>
  <c r="S2242" i="72" s="1"/>
  <c r="M2242" i="72"/>
  <c r="L2242" i="72"/>
  <c r="K2242" i="72"/>
  <c r="J2242" i="72"/>
  <c r="R2241" i="72"/>
  <c r="S2241" i="72" s="1"/>
  <c r="M2241" i="72"/>
  <c r="L2241" i="72"/>
  <c r="K2241" i="72"/>
  <c r="J2241" i="72"/>
  <c r="R2240" i="72"/>
  <c r="S2240" i="72"/>
  <c r="M2240" i="72"/>
  <c r="L2240" i="72"/>
  <c r="K2240" i="72"/>
  <c r="J2240" i="72"/>
  <c r="R2239" i="72"/>
  <c r="S2239" i="72" s="1"/>
  <c r="M2239" i="72"/>
  <c r="L2239" i="72"/>
  <c r="K2239" i="72"/>
  <c r="J2239" i="72"/>
  <c r="R2238" i="72"/>
  <c r="S2238" i="72" s="1"/>
  <c r="M2238" i="72"/>
  <c r="L2238" i="72"/>
  <c r="K2238" i="72"/>
  <c r="J2238" i="72"/>
  <c r="R2237" i="72"/>
  <c r="S2237" i="72" s="1"/>
  <c r="M2237" i="72"/>
  <c r="L2237" i="72"/>
  <c r="K2237" i="72"/>
  <c r="J2237" i="72"/>
  <c r="R2236" i="72"/>
  <c r="S2236" i="72" s="1"/>
  <c r="M2236" i="72"/>
  <c r="L2236" i="72"/>
  <c r="K2236" i="72"/>
  <c r="J2236" i="72"/>
  <c r="R2235" i="72"/>
  <c r="S2235" i="72" s="1"/>
  <c r="M2235" i="72"/>
  <c r="L2235" i="72"/>
  <c r="K2235" i="72"/>
  <c r="J2235" i="72"/>
  <c r="R2234" i="72"/>
  <c r="S2234" i="72" s="1"/>
  <c r="M2234" i="72"/>
  <c r="L2234" i="72"/>
  <c r="K2234" i="72"/>
  <c r="J2234" i="72"/>
  <c r="R2233" i="72"/>
  <c r="S2233" i="72" s="1"/>
  <c r="M2233" i="72"/>
  <c r="L2233" i="72"/>
  <c r="K2233" i="72"/>
  <c r="J2233" i="72"/>
  <c r="R2232" i="72"/>
  <c r="S2232" i="72"/>
  <c r="M2232" i="72"/>
  <c r="L2232" i="72"/>
  <c r="K2232" i="72"/>
  <c r="J2232" i="72"/>
  <c r="R2231" i="72"/>
  <c r="S2231" i="72" s="1"/>
  <c r="M2231" i="72"/>
  <c r="L2231" i="72"/>
  <c r="K2231" i="72"/>
  <c r="J2231" i="72"/>
  <c r="R2230" i="72"/>
  <c r="S2230" i="72" s="1"/>
  <c r="M2230" i="72"/>
  <c r="L2230" i="72"/>
  <c r="K2230" i="72"/>
  <c r="J2230" i="72"/>
  <c r="R2229" i="72"/>
  <c r="S2229" i="72" s="1"/>
  <c r="M2229" i="72"/>
  <c r="L2229" i="72"/>
  <c r="K2229" i="72"/>
  <c r="J2229" i="72"/>
  <c r="R2228" i="72"/>
  <c r="S2228" i="72"/>
  <c r="M2228" i="72"/>
  <c r="L2228" i="72"/>
  <c r="K2228" i="72"/>
  <c r="J2228" i="72"/>
  <c r="R2227" i="72"/>
  <c r="S2227" i="72" s="1"/>
  <c r="M2227" i="72"/>
  <c r="L2227" i="72"/>
  <c r="K2227" i="72"/>
  <c r="J2227" i="72"/>
  <c r="R2226" i="72"/>
  <c r="S2226" i="72" s="1"/>
  <c r="M2226" i="72"/>
  <c r="L2226" i="72"/>
  <c r="K2226" i="72"/>
  <c r="J2226" i="72"/>
  <c r="R2225" i="72"/>
  <c r="S2225" i="72" s="1"/>
  <c r="M2225" i="72"/>
  <c r="L2225" i="72"/>
  <c r="K2225" i="72"/>
  <c r="J2225" i="72"/>
  <c r="R2224" i="72"/>
  <c r="S2224" i="72"/>
  <c r="M2224" i="72"/>
  <c r="L2224" i="72"/>
  <c r="K2224" i="72"/>
  <c r="J2224" i="72"/>
  <c r="R2223" i="72"/>
  <c r="S2223" i="72" s="1"/>
  <c r="M2223" i="72"/>
  <c r="L2223" i="72"/>
  <c r="K2223" i="72"/>
  <c r="J2223" i="72"/>
  <c r="R2222" i="72"/>
  <c r="S2222" i="72" s="1"/>
  <c r="M2222" i="72"/>
  <c r="L2222" i="72"/>
  <c r="K2222" i="72"/>
  <c r="J2222" i="72"/>
  <c r="R2221" i="72"/>
  <c r="S2221" i="72" s="1"/>
  <c r="M2221" i="72"/>
  <c r="L2221" i="72"/>
  <c r="K2221" i="72"/>
  <c r="J2221" i="72"/>
  <c r="R2220" i="72"/>
  <c r="S2220" i="72" s="1"/>
  <c r="M2220" i="72"/>
  <c r="L2220" i="72"/>
  <c r="K2220" i="72"/>
  <c r="J2220" i="72"/>
  <c r="R2219" i="72"/>
  <c r="S2219" i="72" s="1"/>
  <c r="M2219" i="72"/>
  <c r="L2219" i="72"/>
  <c r="K2219" i="72"/>
  <c r="J2219" i="72"/>
  <c r="R2218" i="72"/>
  <c r="S2218" i="72" s="1"/>
  <c r="M2218" i="72"/>
  <c r="L2218" i="72"/>
  <c r="K2218" i="72"/>
  <c r="J2218" i="72"/>
  <c r="R2217" i="72"/>
  <c r="S2217" i="72" s="1"/>
  <c r="M2217" i="72"/>
  <c r="L2217" i="72"/>
  <c r="K2217" i="72"/>
  <c r="J2217" i="72"/>
  <c r="R2216" i="72"/>
  <c r="S2216" i="72"/>
  <c r="M2216" i="72"/>
  <c r="L2216" i="72"/>
  <c r="K2216" i="72"/>
  <c r="J2216" i="72"/>
  <c r="R2215" i="72"/>
  <c r="S2215" i="72" s="1"/>
  <c r="M2215" i="72"/>
  <c r="L2215" i="72"/>
  <c r="K2215" i="72"/>
  <c r="J2215" i="72"/>
  <c r="R2214" i="72"/>
  <c r="S2214" i="72" s="1"/>
  <c r="M2214" i="72"/>
  <c r="L2214" i="72"/>
  <c r="K2214" i="72"/>
  <c r="J2214" i="72"/>
  <c r="R2213" i="72"/>
  <c r="S2213" i="72" s="1"/>
  <c r="M2213" i="72"/>
  <c r="L2213" i="72"/>
  <c r="K2213" i="72"/>
  <c r="J2213" i="72"/>
  <c r="R2212" i="72"/>
  <c r="S2212" i="72"/>
  <c r="M2212" i="72"/>
  <c r="L2212" i="72"/>
  <c r="K2212" i="72"/>
  <c r="J2212" i="72"/>
  <c r="R2211" i="72"/>
  <c r="S2211" i="72" s="1"/>
  <c r="M2211" i="72"/>
  <c r="L2211" i="72"/>
  <c r="K2211" i="72"/>
  <c r="J2211" i="72"/>
  <c r="R2210" i="72"/>
  <c r="S2210" i="72" s="1"/>
  <c r="M2210" i="72"/>
  <c r="L2210" i="72"/>
  <c r="K2210" i="72"/>
  <c r="J2210" i="72"/>
  <c r="R2209" i="72"/>
  <c r="S2209" i="72" s="1"/>
  <c r="M2209" i="72"/>
  <c r="L2209" i="72"/>
  <c r="K2209" i="72"/>
  <c r="J2209" i="72"/>
  <c r="R2208" i="72"/>
  <c r="S2208" i="72"/>
  <c r="M2208" i="72"/>
  <c r="L2208" i="72"/>
  <c r="K2208" i="72"/>
  <c r="J2208" i="72"/>
  <c r="R2207" i="72"/>
  <c r="S2207" i="72" s="1"/>
  <c r="M2207" i="72"/>
  <c r="L2207" i="72"/>
  <c r="K2207" i="72"/>
  <c r="J2207" i="72"/>
  <c r="R2206" i="72"/>
  <c r="S2206" i="72" s="1"/>
  <c r="M2206" i="72"/>
  <c r="L2206" i="72"/>
  <c r="K2206" i="72"/>
  <c r="J2206" i="72"/>
  <c r="R2205" i="72"/>
  <c r="S2205" i="72" s="1"/>
  <c r="M2205" i="72"/>
  <c r="L2205" i="72"/>
  <c r="K2205" i="72"/>
  <c r="J2205" i="72"/>
  <c r="R2204" i="72"/>
  <c r="S2204" i="72" s="1"/>
  <c r="M2204" i="72"/>
  <c r="L2204" i="72"/>
  <c r="K2204" i="72"/>
  <c r="J2204" i="72"/>
  <c r="R2203" i="72"/>
  <c r="S2203" i="72" s="1"/>
  <c r="M2203" i="72"/>
  <c r="L2203" i="72"/>
  <c r="K2203" i="72"/>
  <c r="J2203" i="72"/>
  <c r="R2202" i="72"/>
  <c r="S2202" i="72" s="1"/>
  <c r="M2202" i="72"/>
  <c r="L2202" i="72"/>
  <c r="K2202" i="72"/>
  <c r="J2202" i="72"/>
  <c r="R2201" i="72"/>
  <c r="S2201" i="72" s="1"/>
  <c r="M2201" i="72"/>
  <c r="L2201" i="72"/>
  <c r="K2201" i="72"/>
  <c r="J2201" i="72"/>
  <c r="R2200" i="72"/>
  <c r="S2200" i="72"/>
  <c r="M2200" i="72"/>
  <c r="L2200" i="72"/>
  <c r="K2200" i="72"/>
  <c r="J2200" i="72"/>
  <c r="R2199" i="72"/>
  <c r="S2199" i="72" s="1"/>
  <c r="M2199" i="72"/>
  <c r="L2199" i="72"/>
  <c r="K2199" i="72"/>
  <c r="J2199" i="72"/>
  <c r="R2198" i="72"/>
  <c r="S2198" i="72" s="1"/>
  <c r="M2198" i="72"/>
  <c r="L2198" i="72"/>
  <c r="K2198" i="72"/>
  <c r="J2198" i="72"/>
  <c r="R2197" i="72"/>
  <c r="S2197" i="72" s="1"/>
  <c r="M2197" i="72"/>
  <c r="L2197" i="72"/>
  <c r="K2197" i="72"/>
  <c r="J2197" i="72"/>
  <c r="R2196" i="72"/>
  <c r="S2196" i="72"/>
  <c r="M2196" i="72"/>
  <c r="L2196" i="72"/>
  <c r="K2196" i="72"/>
  <c r="J2196" i="72"/>
  <c r="R2195" i="72"/>
  <c r="S2195" i="72" s="1"/>
  <c r="M2195" i="72"/>
  <c r="L2195" i="72"/>
  <c r="K2195" i="72"/>
  <c r="J2195" i="72"/>
  <c r="R2194" i="72"/>
  <c r="S2194" i="72" s="1"/>
  <c r="M2194" i="72"/>
  <c r="L2194" i="72"/>
  <c r="K2194" i="72"/>
  <c r="J2194" i="72"/>
  <c r="R2193" i="72"/>
  <c r="S2193" i="72" s="1"/>
  <c r="M2193" i="72"/>
  <c r="L2193" i="72"/>
  <c r="K2193" i="72"/>
  <c r="J2193" i="72"/>
  <c r="R2192" i="72"/>
  <c r="S2192" i="72"/>
  <c r="M2192" i="72"/>
  <c r="L2192" i="72"/>
  <c r="K2192" i="72"/>
  <c r="J2192" i="72"/>
  <c r="R2191" i="72"/>
  <c r="S2191" i="72" s="1"/>
  <c r="M2191" i="72"/>
  <c r="L2191" i="72"/>
  <c r="K2191" i="72"/>
  <c r="J2191" i="72"/>
  <c r="R2190" i="72"/>
  <c r="S2190" i="72" s="1"/>
  <c r="M2190" i="72"/>
  <c r="L2190" i="72"/>
  <c r="K2190" i="72"/>
  <c r="J2190" i="72"/>
  <c r="R2189" i="72"/>
  <c r="S2189" i="72" s="1"/>
  <c r="M2189" i="72"/>
  <c r="L2189" i="72"/>
  <c r="K2189" i="72"/>
  <c r="J2189" i="72"/>
  <c r="R2188" i="72"/>
  <c r="S2188" i="72" s="1"/>
  <c r="M2188" i="72"/>
  <c r="L2188" i="72"/>
  <c r="K2188" i="72"/>
  <c r="J2188" i="72"/>
  <c r="R2187" i="72"/>
  <c r="S2187" i="72" s="1"/>
  <c r="M2187" i="72"/>
  <c r="L2187" i="72"/>
  <c r="K2187" i="72"/>
  <c r="J2187" i="72"/>
  <c r="R2186" i="72"/>
  <c r="S2186" i="72" s="1"/>
  <c r="M2186" i="72"/>
  <c r="L2186" i="72"/>
  <c r="K2186" i="72"/>
  <c r="J2186" i="72"/>
  <c r="R2185" i="72"/>
  <c r="S2185" i="72" s="1"/>
  <c r="M2185" i="72"/>
  <c r="L2185" i="72"/>
  <c r="K2185" i="72"/>
  <c r="J2185" i="72"/>
  <c r="R2184" i="72"/>
  <c r="S2184" i="72"/>
  <c r="M2184" i="72"/>
  <c r="L2184" i="72"/>
  <c r="K2184" i="72"/>
  <c r="J2184" i="72"/>
  <c r="R2183" i="72"/>
  <c r="S2183" i="72" s="1"/>
  <c r="M2183" i="72"/>
  <c r="L2183" i="72"/>
  <c r="K2183" i="72"/>
  <c r="J2183" i="72"/>
  <c r="R2182" i="72"/>
  <c r="S2182" i="72" s="1"/>
  <c r="M2182" i="72"/>
  <c r="L2182" i="72"/>
  <c r="K2182" i="72"/>
  <c r="J2182" i="72"/>
  <c r="R2181" i="72"/>
  <c r="S2181" i="72" s="1"/>
  <c r="M2181" i="72"/>
  <c r="L2181" i="72"/>
  <c r="K2181" i="72"/>
  <c r="J2181" i="72"/>
  <c r="R2180" i="72"/>
  <c r="S2180" i="72"/>
  <c r="M2180" i="72"/>
  <c r="L2180" i="72"/>
  <c r="K2180" i="72"/>
  <c r="J2180" i="72"/>
  <c r="R2179" i="72"/>
  <c r="S2179" i="72" s="1"/>
  <c r="M2179" i="72"/>
  <c r="L2179" i="72"/>
  <c r="K2179" i="72"/>
  <c r="J2179" i="72"/>
  <c r="R2178" i="72"/>
  <c r="S2178" i="72" s="1"/>
  <c r="M2178" i="72"/>
  <c r="L2178" i="72"/>
  <c r="K2178" i="72"/>
  <c r="J2178" i="72"/>
  <c r="R2177" i="72"/>
  <c r="S2177" i="72" s="1"/>
  <c r="M2177" i="72"/>
  <c r="L2177" i="72"/>
  <c r="K2177" i="72"/>
  <c r="J2177" i="72"/>
  <c r="R2176" i="72"/>
  <c r="S2176" i="72"/>
  <c r="M2176" i="72"/>
  <c r="L2176" i="72"/>
  <c r="K2176" i="72"/>
  <c r="J2176" i="72"/>
  <c r="R2175" i="72"/>
  <c r="S2175" i="72" s="1"/>
  <c r="M2175" i="72"/>
  <c r="L2175" i="72"/>
  <c r="K2175" i="72"/>
  <c r="J2175" i="72"/>
  <c r="R2174" i="72"/>
  <c r="S2174" i="72" s="1"/>
  <c r="M2174" i="72"/>
  <c r="L2174" i="72"/>
  <c r="K2174" i="72"/>
  <c r="J2174" i="72"/>
  <c r="R2173" i="72"/>
  <c r="S2173" i="72" s="1"/>
  <c r="M2173" i="72"/>
  <c r="L2173" i="72"/>
  <c r="K2173" i="72"/>
  <c r="J2173" i="72"/>
  <c r="R2172" i="72"/>
  <c r="S2172" i="72" s="1"/>
  <c r="M2172" i="72"/>
  <c r="L2172" i="72"/>
  <c r="K2172" i="72"/>
  <c r="J2172" i="72"/>
  <c r="R2171" i="72"/>
  <c r="S2171" i="72" s="1"/>
  <c r="M2171" i="72"/>
  <c r="L2171" i="72"/>
  <c r="K2171" i="72"/>
  <c r="J2171" i="72"/>
  <c r="R2170" i="72"/>
  <c r="S2170" i="72" s="1"/>
  <c r="M2170" i="72"/>
  <c r="L2170" i="72"/>
  <c r="K2170" i="72"/>
  <c r="J2170" i="72"/>
  <c r="R2169" i="72"/>
  <c r="S2169" i="72" s="1"/>
  <c r="M2169" i="72"/>
  <c r="L2169" i="72"/>
  <c r="K2169" i="72"/>
  <c r="J2169" i="72"/>
  <c r="R2168" i="72"/>
  <c r="S2168" i="72"/>
  <c r="M2168" i="72"/>
  <c r="L2168" i="72"/>
  <c r="K2168" i="72"/>
  <c r="J2168" i="72"/>
  <c r="R2167" i="72"/>
  <c r="S2167" i="72" s="1"/>
  <c r="M2167" i="72"/>
  <c r="L2167" i="72"/>
  <c r="K2167" i="72"/>
  <c r="J2167" i="72"/>
  <c r="R2166" i="72"/>
  <c r="S2166" i="72" s="1"/>
  <c r="M2166" i="72"/>
  <c r="L2166" i="72"/>
  <c r="K2166" i="72"/>
  <c r="J2166" i="72"/>
  <c r="R2165" i="72"/>
  <c r="S2165" i="72" s="1"/>
  <c r="M2165" i="72"/>
  <c r="L2165" i="72"/>
  <c r="K2165" i="72"/>
  <c r="J2165" i="72"/>
  <c r="R2164" i="72"/>
  <c r="S2164" i="72"/>
  <c r="M2164" i="72"/>
  <c r="L2164" i="72"/>
  <c r="K2164" i="72"/>
  <c r="J2164" i="72"/>
  <c r="R2163" i="72"/>
  <c r="S2163" i="72" s="1"/>
  <c r="M2163" i="72"/>
  <c r="L2163" i="72"/>
  <c r="K2163" i="72"/>
  <c r="J2163" i="72"/>
  <c r="R2162" i="72"/>
  <c r="S2162" i="72" s="1"/>
  <c r="M2162" i="72"/>
  <c r="L2162" i="72"/>
  <c r="K2162" i="72"/>
  <c r="J2162" i="72"/>
  <c r="R2161" i="72"/>
  <c r="S2161" i="72" s="1"/>
  <c r="M2161" i="72"/>
  <c r="L2161" i="72"/>
  <c r="K2161" i="72"/>
  <c r="J2161" i="72"/>
  <c r="R2160" i="72"/>
  <c r="S2160" i="72"/>
  <c r="M2160" i="72"/>
  <c r="L2160" i="72"/>
  <c r="K2160" i="72"/>
  <c r="J2160" i="72"/>
  <c r="R2159" i="72"/>
  <c r="S2159" i="72" s="1"/>
  <c r="M2159" i="72"/>
  <c r="L2159" i="72"/>
  <c r="K2159" i="72"/>
  <c r="J2159" i="72"/>
  <c r="R2158" i="72"/>
  <c r="S2158" i="72" s="1"/>
  <c r="M2158" i="72"/>
  <c r="L2158" i="72"/>
  <c r="K2158" i="72"/>
  <c r="J2158" i="72"/>
  <c r="R2157" i="72"/>
  <c r="S2157" i="72" s="1"/>
  <c r="M2157" i="72"/>
  <c r="L2157" i="72"/>
  <c r="K2157" i="72"/>
  <c r="J2157" i="72"/>
  <c r="R2156" i="72"/>
  <c r="S2156" i="72" s="1"/>
  <c r="M2156" i="72"/>
  <c r="L2156" i="72"/>
  <c r="K2156" i="72"/>
  <c r="J2156" i="72"/>
  <c r="R2155" i="72"/>
  <c r="S2155" i="72" s="1"/>
  <c r="M2155" i="72"/>
  <c r="L2155" i="72"/>
  <c r="K2155" i="72"/>
  <c r="J2155" i="72"/>
  <c r="R2154" i="72"/>
  <c r="S2154" i="72" s="1"/>
  <c r="M2154" i="72"/>
  <c r="L2154" i="72"/>
  <c r="K2154" i="72"/>
  <c r="J2154" i="72"/>
  <c r="R2153" i="72"/>
  <c r="S2153" i="72" s="1"/>
  <c r="M2153" i="72"/>
  <c r="L2153" i="72"/>
  <c r="K2153" i="72"/>
  <c r="J2153" i="72"/>
  <c r="R2152" i="72"/>
  <c r="S2152" i="72"/>
  <c r="M2152" i="72"/>
  <c r="L2152" i="72"/>
  <c r="K2152" i="72"/>
  <c r="J2152" i="72"/>
  <c r="R2151" i="72"/>
  <c r="S2151" i="72" s="1"/>
  <c r="M2151" i="72"/>
  <c r="L2151" i="72"/>
  <c r="K2151" i="72"/>
  <c r="J2151" i="72"/>
  <c r="R2150" i="72"/>
  <c r="S2150" i="72" s="1"/>
  <c r="M2150" i="72"/>
  <c r="L2150" i="72"/>
  <c r="K2150" i="72"/>
  <c r="J2150" i="72"/>
  <c r="R2149" i="72"/>
  <c r="S2149" i="72" s="1"/>
  <c r="M2149" i="72"/>
  <c r="L2149" i="72"/>
  <c r="K2149" i="72"/>
  <c r="J2149" i="72"/>
  <c r="R2148" i="72"/>
  <c r="S2148" i="72"/>
  <c r="M2148" i="72"/>
  <c r="L2148" i="72"/>
  <c r="K2148" i="72"/>
  <c r="J2148" i="72"/>
  <c r="R2147" i="72"/>
  <c r="S2147" i="72" s="1"/>
  <c r="M2147" i="72"/>
  <c r="L2147" i="72"/>
  <c r="K2147" i="72"/>
  <c r="J2147" i="72"/>
  <c r="R2146" i="72"/>
  <c r="S2146" i="72" s="1"/>
  <c r="M2146" i="72"/>
  <c r="L2146" i="72"/>
  <c r="K2146" i="72"/>
  <c r="J2146" i="72"/>
  <c r="R2145" i="72"/>
  <c r="S2145" i="72" s="1"/>
  <c r="M2145" i="72"/>
  <c r="L2145" i="72"/>
  <c r="K2145" i="72"/>
  <c r="J2145" i="72"/>
  <c r="R2144" i="72"/>
  <c r="S2144" i="72"/>
  <c r="M2144" i="72"/>
  <c r="L2144" i="72"/>
  <c r="K2144" i="72"/>
  <c r="J2144" i="72"/>
  <c r="R2143" i="72"/>
  <c r="S2143" i="72" s="1"/>
  <c r="M2143" i="72"/>
  <c r="L2143" i="72"/>
  <c r="K2143" i="72"/>
  <c r="J2143" i="72"/>
  <c r="R2142" i="72"/>
  <c r="S2142" i="72" s="1"/>
  <c r="M2142" i="72"/>
  <c r="L2142" i="72"/>
  <c r="K2142" i="72"/>
  <c r="J2142" i="72"/>
  <c r="R2141" i="72"/>
  <c r="S2141" i="72" s="1"/>
  <c r="M2141" i="72"/>
  <c r="L2141" i="72"/>
  <c r="K2141" i="72"/>
  <c r="J2141" i="72"/>
  <c r="R2140" i="72"/>
  <c r="S2140" i="72" s="1"/>
  <c r="M2140" i="72"/>
  <c r="L2140" i="72"/>
  <c r="K2140" i="72"/>
  <c r="J2140" i="72"/>
  <c r="R2139" i="72"/>
  <c r="S2139" i="72" s="1"/>
  <c r="M2139" i="72"/>
  <c r="L2139" i="72"/>
  <c r="K2139" i="72"/>
  <c r="J2139" i="72"/>
  <c r="R2138" i="72"/>
  <c r="S2138" i="72" s="1"/>
  <c r="M2138" i="72"/>
  <c r="L2138" i="72"/>
  <c r="K2138" i="72"/>
  <c r="J2138" i="72"/>
  <c r="R2137" i="72"/>
  <c r="S2137" i="72" s="1"/>
  <c r="M2137" i="72"/>
  <c r="L2137" i="72"/>
  <c r="K2137" i="72"/>
  <c r="J2137" i="72"/>
  <c r="R2136" i="72"/>
  <c r="S2136" i="72"/>
  <c r="M2136" i="72"/>
  <c r="L2136" i="72"/>
  <c r="K2136" i="72"/>
  <c r="J2136" i="72"/>
  <c r="R2135" i="72"/>
  <c r="S2135" i="72" s="1"/>
  <c r="M2135" i="72"/>
  <c r="L2135" i="72"/>
  <c r="K2135" i="72"/>
  <c r="J2135" i="72"/>
  <c r="R2134" i="72"/>
  <c r="S2134" i="72" s="1"/>
  <c r="M2134" i="72"/>
  <c r="L2134" i="72"/>
  <c r="K2134" i="72"/>
  <c r="J2134" i="72"/>
  <c r="R2133" i="72"/>
  <c r="S2133" i="72" s="1"/>
  <c r="M2133" i="72"/>
  <c r="L2133" i="72"/>
  <c r="K2133" i="72"/>
  <c r="J2133" i="72"/>
  <c r="R2132" i="72"/>
  <c r="S2132" i="72"/>
  <c r="M2132" i="72"/>
  <c r="L2132" i="72"/>
  <c r="K2132" i="72"/>
  <c r="J2132" i="72"/>
  <c r="R2131" i="72"/>
  <c r="S2131" i="72" s="1"/>
  <c r="M2131" i="72"/>
  <c r="L2131" i="72"/>
  <c r="K2131" i="72"/>
  <c r="J2131" i="72"/>
  <c r="R2130" i="72"/>
  <c r="S2130" i="72" s="1"/>
  <c r="M2130" i="72"/>
  <c r="L2130" i="72"/>
  <c r="K2130" i="72"/>
  <c r="J2130" i="72"/>
  <c r="R2129" i="72"/>
  <c r="S2129" i="72" s="1"/>
  <c r="M2129" i="72"/>
  <c r="L2129" i="72"/>
  <c r="K2129" i="72"/>
  <c r="J2129" i="72"/>
  <c r="R2128" i="72"/>
  <c r="S2128" i="72"/>
  <c r="M2128" i="72"/>
  <c r="L2128" i="72"/>
  <c r="K2128" i="72"/>
  <c r="J2128" i="72"/>
  <c r="R2127" i="72"/>
  <c r="S2127" i="72" s="1"/>
  <c r="M2127" i="72"/>
  <c r="L2127" i="72"/>
  <c r="K2127" i="72"/>
  <c r="J2127" i="72"/>
  <c r="R2126" i="72"/>
  <c r="S2126" i="72" s="1"/>
  <c r="M2126" i="72"/>
  <c r="L2126" i="72"/>
  <c r="K2126" i="72"/>
  <c r="J2126" i="72"/>
  <c r="R2125" i="72"/>
  <c r="S2125" i="72" s="1"/>
  <c r="M2125" i="72"/>
  <c r="L2125" i="72"/>
  <c r="K2125" i="72"/>
  <c r="J2125" i="72"/>
  <c r="R2124" i="72"/>
  <c r="S2124" i="72" s="1"/>
  <c r="M2124" i="72"/>
  <c r="L2124" i="72"/>
  <c r="K2124" i="72"/>
  <c r="J2124" i="72"/>
  <c r="R2123" i="72"/>
  <c r="S2123" i="72" s="1"/>
  <c r="M2123" i="72"/>
  <c r="L2123" i="72"/>
  <c r="K2123" i="72"/>
  <c r="J2123" i="72"/>
  <c r="R2122" i="72"/>
  <c r="S2122" i="72" s="1"/>
  <c r="M2122" i="72"/>
  <c r="L2122" i="72"/>
  <c r="K2122" i="72"/>
  <c r="J2122" i="72"/>
  <c r="R2121" i="72"/>
  <c r="S2121" i="72" s="1"/>
  <c r="M2121" i="72"/>
  <c r="L2121" i="72"/>
  <c r="K2121" i="72"/>
  <c r="J2121" i="72"/>
  <c r="R2120" i="72"/>
  <c r="S2120" i="72"/>
  <c r="M2120" i="72"/>
  <c r="L2120" i="72"/>
  <c r="K2120" i="72"/>
  <c r="J2120" i="72"/>
  <c r="R2119" i="72"/>
  <c r="S2119" i="72" s="1"/>
  <c r="M2119" i="72"/>
  <c r="L2119" i="72"/>
  <c r="K2119" i="72"/>
  <c r="J2119" i="72"/>
  <c r="R2118" i="72"/>
  <c r="S2118" i="72" s="1"/>
  <c r="M2118" i="72"/>
  <c r="L2118" i="72"/>
  <c r="K2118" i="72"/>
  <c r="J2118" i="72"/>
  <c r="R2117" i="72"/>
  <c r="S2117" i="72" s="1"/>
  <c r="M2117" i="72"/>
  <c r="L2117" i="72"/>
  <c r="K2117" i="72"/>
  <c r="J2117" i="72"/>
  <c r="R2116" i="72"/>
  <c r="S2116" i="72"/>
  <c r="M2116" i="72"/>
  <c r="L2116" i="72"/>
  <c r="K2116" i="72"/>
  <c r="J2116" i="72"/>
  <c r="R2115" i="72"/>
  <c r="S2115" i="72" s="1"/>
  <c r="M2115" i="72"/>
  <c r="L2115" i="72"/>
  <c r="K2115" i="72"/>
  <c r="J2115" i="72"/>
  <c r="R2114" i="72"/>
  <c r="S2114" i="72" s="1"/>
  <c r="M2114" i="72"/>
  <c r="L2114" i="72"/>
  <c r="K2114" i="72"/>
  <c r="J2114" i="72"/>
  <c r="R2113" i="72"/>
  <c r="S2113" i="72" s="1"/>
  <c r="M2113" i="72"/>
  <c r="L2113" i="72"/>
  <c r="K2113" i="72"/>
  <c r="J2113" i="72"/>
  <c r="R2112" i="72"/>
  <c r="S2112" i="72"/>
  <c r="M2112" i="72"/>
  <c r="L2112" i="72"/>
  <c r="K2112" i="72"/>
  <c r="J2112" i="72"/>
  <c r="R2111" i="72"/>
  <c r="S2111" i="72" s="1"/>
  <c r="M2111" i="72"/>
  <c r="L2111" i="72"/>
  <c r="K2111" i="72"/>
  <c r="J2111" i="72"/>
  <c r="R2110" i="72"/>
  <c r="S2110" i="72" s="1"/>
  <c r="M2110" i="72"/>
  <c r="L2110" i="72"/>
  <c r="K2110" i="72"/>
  <c r="J2110" i="72"/>
  <c r="R2109" i="72"/>
  <c r="S2109" i="72" s="1"/>
  <c r="M2109" i="72"/>
  <c r="L2109" i="72"/>
  <c r="K2109" i="72"/>
  <c r="J2109" i="72"/>
  <c r="R2108" i="72"/>
  <c r="S2108" i="72" s="1"/>
  <c r="M2108" i="72"/>
  <c r="L2108" i="72"/>
  <c r="K2108" i="72"/>
  <c r="J2108" i="72"/>
  <c r="R2107" i="72"/>
  <c r="S2107" i="72" s="1"/>
  <c r="M2107" i="72"/>
  <c r="L2107" i="72"/>
  <c r="K2107" i="72"/>
  <c r="J2107" i="72"/>
  <c r="R2106" i="72"/>
  <c r="S2106" i="72" s="1"/>
  <c r="M2106" i="72"/>
  <c r="L2106" i="72"/>
  <c r="K2106" i="72"/>
  <c r="J2106" i="72"/>
  <c r="R2105" i="72"/>
  <c r="S2105" i="72" s="1"/>
  <c r="M2105" i="72"/>
  <c r="L2105" i="72"/>
  <c r="K2105" i="72"/>
  <c r="J2105" i="72"/>
  <c r="R2104" i="72"/>
  <c r="S2104" i="72"/>
  <c r="M2104" i="72"/>
  <c r="L2104" i="72"/>
  <c r="K2104" i="72"/>
  <c r="J2104" i="72"/>
  <c r="R2103" i="72"/>
  <c r="S2103" i="72" s="1"/>
  <c r="M2103" i="72"/>
  <c r="L2103" i="72"/>
  <c r="K2103" i="72"/>
  <c r="J2103" i="72"/>
  <c r="R2102" i="72"/>
  <c r="S2102" i="72" s="1"/>
  <c r="M2102" i="72"/>
  <c r="L2102" i="72"/>
  <c r="K2102" i="72"/>
  <c r="J2102" i="72"/>
  <c r="R2101" i="72"/>
  <c r="S2101" i="72" s="1"/>
  <c r="M2101" i="72"/>
  <c r="L2101" i="72"/>
  <c r="K2101" i="72"/>
  <c r="J2101" i="72"/>
  <c r="R2100" i="72"/>
  <c r="S2100" i="72"/>
  <c r="M2100" i="72"/>
  <c r="L2100" i="72"/>
  <c r="K2100" i="72"/>
  <c r="J2100" i="72"/>
  <c r="R2099" i="72"/>
  <c r="S2099" i="72" s="1"/>
  <c r="M2099" i="72"/>
  <c r="L2099" i="72"/>
  <c r="K2099" i="72"/>
  <c r="J2099" i="72"/>
  <c r="R2098" i="72"/>
  <c r="S2098" i="72" s="1"/>
  <c r="M2098" i="72"/>
  <c r="L2098" i="72"/>
  <c r="K2098" i="72"/>
  <c r="J2098" i="72"/>
  <c r="R2097" i="72"/>
  <c r="S2097" i="72" s="1"/>
  <c r="M2097" i="72"/>
  <c r="L2097" i="72"/>
  <c r="K2097" i="72"/>
  <c r="J2097" i="72"/>
  <c r="R2096" i="72"/>
  <c r="S2096" i="72"/>
  <c r="M2096" i="72"/>
  <c r="L2096" i="72"/>
  <c r="K2096" i="72"/>
  <c r="J2096" i="72"/>
  <c r="R2095" i="72"/>
  <c r="S2095" i="72" s="1"/>
  <c r="M2095" i="72"/>
  <c r="L2095" i="72"/>
  <c r="K2095" i="72"/>
  <c r="J2095" i="72"/>
  <c r="R2094" i="72"/>
  <c r="S2094" i="72" s="1"/>
  <c r="M2094" i="72"/>
  <c r="L2094" i="72"/>
  <c r="K2094" i="72"/>
  <c r="J2094" i="72"/>
  <c r="R2093" i="72"/>
  <c r="S2093" i="72" s="1"/>
  <c r="M2093" i="72"/>
  <c r="L2093" i="72"/>
  <c r="K2093" i="72"/>
  <c r="J2093" i="72"/>
  <c r="R2092" i="72"/>
  <c r="S2092" i="72" s="1"/>
  <c r="M2092" i="72"/>
  <c r="L2092" i="72"/>
  <c r="K2092" i="72"/>
  <c r="J2092" i="72"/>
  <c r="R2091" i="72"/>
  <c r="S2091" i="72" s="1"/>
  <c r="M2091" i="72"/>
  <c r="L2091" i="72"/>
  <c r="K2091" i="72"/>
  <c r="J2091" i="72"/>
  <c r="R2090" i="72"/>
  <c r="S2090" i="72" s="1"/>
  <c r="M2090" i="72"/>
  <c r="L2090" i="72"/>
  <c r="K2090" i="72"/>
  <c r="J2090" i="72"/>
  <c r="R2089" i="72"/>
  <c r="S2089" i="72" s="1"/>
  <c r="M2089" i="72"/>
  <c r="L2089" i="72"/>
  <c r="K2089" i="72"/>
  <c r="J2089" i="72"/>
  <c r="R2088" i="72"/>
  <c r="S2088" i="72"/>
  <c r="M2088" i="72"/>
  <c r="L2088" i="72"/>
  <c r="K2088" i="72"/>
  <c r="J2088" i="72"/>
  <c r="R2087" i="72"/>
  <c r="S2087" i="72" s="1"/>
  <c r="M2087" i="72"/>
  <c r="L2087" i="72"/>
  <c r="K2087" i="72"/>
  <c r="J2087" i="72"/>
  <c r="R2086" i="72"/>
  <c r="S2086" i="72" s="1"/>
  <c r="M2086" i="72"/>
  <c r="L2086" i="72"/>
  <c r="K2086" i="72"/>
  <c r="J2086" i="72"/>
  <c r="R2085" i="72"/>
  <c r="S2085" i="72" s="1"/>
  <c r="M2085" i="72"/>
  <c r="L2085" i="72"/>
  <c r="K2085" i="72"/>
  <c r="J2085" i="72"/>
  <c r="R2084" i="72"/>
  <c r="S2084" i="72"/>
  <c r="M2084" i="72"/>
  <c r="L2084" i="72"/>
  <c r="K2084" i="72"/>
  <c r="J2084" i="72"/>
  <c r="R2083" i="72"/>
  <c r="S2083" i="72" s="1"/>
  <c r="M2083" i="72"/>
  <c r="L2083" i="72"/>
  <c r="K2083" i="72"/>
  <c r="J2083" i="72"/>
  <c r="R2082" i="72"/>
  <c r="S2082" i="72" s="1"/>
  <c r="M2082" i="72"/>
  <c r="L2082" i="72"/>
  <c r="K2082" i="72"/>
  <c r="J2082" i="72"/>
  <c r="R2081" i="72"/>
  <c r="S2081" i="72" s="1"/>
  <c r="M2081" i="72"/>
  <c r="L2081" i="72"/>
  <c r="K2081" i="72"/>
  <c r="J2081" i="72"/>
  <c r="R2080" i="72"/>
  <c r="S2080" i="72"/>
  <c r="M2080" i="72"/>
  <c r="L2080" i="72"/>
  <c r="K2080" i="72"/>
  <c r="J2080" i="72"/>
  <c r="R2079" i="72"/>
  <c r="S2079" i="72" s="1"/>
  <c r="M2079" i="72"/>
  <c r="L2079" i="72"/>
  <c r="K2079" i="72"/>
  <c r="J2079" i="72"/>
  <c r="R2078" i="72"/>
  <c r="S2078" i="72" s="1"/>
  <c r="M2078" i="72"/>
  <c r="L2078" i="72"/>
  <c r="K2078" i="72"/>
  <c r="J2078" i="72"/>
  <c r="R2077" i="72"/>
  <c r="S2077" i="72" s="1"/>
  <c r="M2077" i="72"/>
  <c r="L2077" i="72"/>
  <c r="K2077" i="72"/>
  <c r="J2077" i="72"/>
  <c r="R2076" i="72"/>
  <c r="S2076" i="72" s="1"/>
  <c r="M2076" i="72"/>
  <c r="L2076" i="72"/>
  <c r="K2076" i="72"/>
  <c r="J2076" i="72"/>
  <c r="R2075" i="72"/>
  <c r="S2075" i="72" s="1"/>
  <c r="M2075" i="72"/>
  <c r="L2075" i="72"/>
  <c r="K2075" i="72"/>
  <c r="J2075" i="72"/>
  <c r="R2074" i="72"/>
  <c r="S2074" i="72" s="1"/>
  <c r="M2074" i="72"/>
  <c r="L2074" i="72"/>
  <c r="K2074" i="72"/>
  <c r="J2074" i="72"/>
  <c r="R2073" i="72"/>
  <c r="S2073" i="72" s="1"/>
  <c r="M2073" i="72"/>
  <c r="L2073" i="72"/>
  <c r="K2073" i="72"/>
  <c r="J2073" i="72"/>
  <c r="R2072" i="72"/>
  <c r="S2072" i="72"/>
  <c r="M2072" i="72"/>
  <c r="L2072" i="72"/>
  <c r="K2072" i="72"/>
  <c r="J2072" i="72"/>
  <c r="R2071" i="72"/>
  <c r="S2071" i="72" s="1"/>
  <c r="M2071" i="72"/>
  <c r="L2071" i="72"/>
  <c r="K2071" i="72"/>
  <c r="J2071" i="72"/>
  <c r="R2070" i="72"/>
  <c r="S2070" i="72" s="1"/>
  <c r="M2070" i="72"/>
  <c r="L2070" i="72"/>
  <c r="K2070" i="72"/>
  <c r="J2070" i="72"/>
  <c r="R2069" i="72"/>
  <c r="S2069" i="72" s="1"/>
  <c r="M2069" i="72"/>
  <c r="L2069" i="72"/>
  <c r="K2069" i="72"/>
  <c r="J2069" i="72"/>
  <c r="R2068" i="72"/>
  <c r="S2068" i="72"/>
  <c r="M2068" i="72"/>
  <c r="L2068" i="72"/>
  <c r="K2068" i="72"/>
  <c r="J2068" i="72"/>
  <c r="R2067" i="72"/>
  <c r="S2067" i="72" s="1"/>
  <c r="M2067" i="72"/>
  <c r="L2067" i="72"/>
  <c r="K2067" i="72"/>
  <c r="J2067" i="72"/>
  <c r="R2066" i="72"/>
  <c r="S2066" i="72" s="1"/>
  <c r="M2066" i="72"/>
  <c r="L2066" i="72"/>
  <c r="K2066" i="72"/>
  <c r="J2066" i="72"/>
  <c r="R2065" i="72"/>
  <c r="S2065" i="72" s="1"/>
  <c r="M2065" i="72"/>
  <c r="L2065" i="72"/>
  <c r="K2065" i="72"/>
  <c r="J2065" i="72"/>
  <c r="R2064" i="72"/>
  <c r="S2064" i="72"/>
  <c r="M2064" i="72"/>
  <c r="L2064" i="72"/>
  <c r="K2064" i="72"/>
  <c r="J2064" i="72"/>
  <c r="R2063" i="72"/>
  <c r="S2063" i="72" s="1"/>
  <c r="M2063" i="72"/>
  <c r="L2063" i="72"/>
  <c r="K2063" i="72"/>
  <c r="J2063" i="72"/>
  <c r="R2062" i="72"/>
  <c r="S2062" i="72" s="1"/>
  <c r="M2062" i="72"/>
  <c r="L2062" i="72"/>
  <c r="K2062" i="72"/>
  <c r="J2062" i="72"/>
  <c r="R2061" i="72"/>
  <c r="S2061" i="72" s="1"/>
  <c r="M2061" i="72"/>
  <c r="L2061" i="72"/>
  <c r="K2061" i="72"/>
  <c r="J2061" i="72"/>
  <c r="R2060" i="72"/>
  <c r="S2060" i="72" s="1"/>
  <c r="M2060" i="72"/>
  <c r="L2060" i="72"/>
  <c r="K2060" i="72"/>
  <c r="J2060" i="72"/>
  <c r="R2059" i="72"/>
  <c r="S2059" i="72" s="1"/>
  <c r="M2059" i="72"/>
  <c r="L2059" i="72"/>
  <c r="K2059" i="72"/>
  <c r="J2059" i="72"/>
  <c r="R2058" i="72"/>
  <c r="S2058" i="72" s="1"/>
  <c r="M2058" i="72"/>
  <c r="L2058" i="72"/>
  <c r="K2058" i="72"/>
  <c r="J2058" i="72"/>
  <c r="R2057" i="72"/>
  <c r="S2057" i="72" s="1"/>
  <c r="M2057" i="72"/>
  <c r="L2057" i="72"/>
  <c r="K2057" i="72"/>
  <c r="J2057" i="72"/>
  <c r="R2056" i="72"/>
  <c r="S2056" i="72"/>
  <c r="M2056" i="72"/>
  <c r="L2056" i="72"/>
  <c r="K2056" i="72"/>
  <c r="J2056" i="72"/>
  <c r="R2055" i="72"/>
  <c r="S2055" i="72" s="1"/>
  <c r="M2055" i="72"/>
  <c r="L2055" i="72"/>
  <c r="K2055" i="72"/>
  <c r="J2055" i="72"/>
  <c r="R2054" i="72"/>
  <c r="S2054" i="72" s="1"/>
  <c r="M2054" i="72"/>
  <c r="L2054" i="72"/>
  <c r="K2054" i="72"/>
  <c r="J2054" i="72"/>
  <c r="R2053" i="72"/>
  <c r="S2053" i="72" s="1"/>
  <c r="M2053" i="72"/>
  <c r="L2053" i="72"/>
  <c r="K2053" i="72"/>
  <c r="J2053" i="72"/>
  <c r="R2052" i="72"/>
  <c r="S2052" i="72"/>
  <c r="M2052" i="72"/>
  <c r="L2052" i="72"/>
  <c r="K2052" i="72"/>
  <c r="J2052" i="72"/>
  <c r="R2051" i="72"/>
  <c r="S2051" i="72" s="1"/>
  <c r="M2051" i="72"/>
  <c r="L2051" i="72"/>
  <c r="K2051" i="72"/>
  <c r="J2051" i="72"/>
  <c r="R2050" i="72"/>
  <c r="S2050" i="72" s="1"/>
  <c r="M2050" i="72"/>
  <c r="L2050" i="72"/>
  <c r="K2050" i="72"/>
  <c r="J2050" i="72"/>
  <c r="R2049" i="72"/>
  <c r="S2049" i="72" s="1"/>
  <c r="M2049" i="72"/>
  <c r="L2049" i="72"/>
  <c r="K2049" i="72"/>
  <c r="J2049" i="72"/>
  <c r="R2048" i="72"/>
  <c r="S2048" i="72"/>
  <c r="M2048" i="72"/>
  <c r="L2048" i="72"/>
  <c r="K2048" i="72"/>
  <c r="J2048" i="72"/>
  <c r="R2047" i="72"/>
  <c r="S2047" i="72" s="1"/>
  <c r="M2047" i="72"/>
  <c r="L2047" i="72"/>
  <c r="K2047" i="72"/>
  <c r="J2047" i="72"/>
  <c r="R2046" i="72"/>
  <c r="S2046" i="72" s="1"/>
  <c r="M2046" i="72"/>
  <c r="L2046" i="72"/>
  <c r="K2046" i="72"/>
  <c r="J2046" i="72"/>
  <c r="R2045" i="72"/>
  <c r="S2045" i="72" s="1"/>
  <c r="M2045" i="72"/>
  <c r="L2045" i="72"/>
  <c r="K2045" i="72"/>
  <c r="J2045" i="72"/>
  <c r="R2044" i="72"/>
  <c r="S2044" i="72" s="1"/>
  <c r="M2044" i="72"/>
  <c r="L2044" i="72"/>
  <c r="K2044" i="72"/>
  <c r="J2044" i="72"/>
  <c r="R2043" i="72"/>
  <c r="S2043" i="72" s="1"/>
  <c r="M2043" i="72"/>
  <c r="L2043" i="72"/>
  <c r="K2043" i="72"/>
  <c r="J2043" i="72"/>
  <c r="R2042" i="72"/>
  <c r="S2042" i="72" s="1"/>
  <c r="M2042" i="72"/>
  <c r="L2042" i="72"/>
  <c r="K2042" i="72"/>
  <c r="J2042" i="72"/>
  <c r="R2041" i="72"/>
  <c r="S2041" i="72" s="1"/>
  <c r="M2041" i="72"/>
  <c r="L2041" i="72"/>
  <c r="K2041" i="72"/>
  <c r="J2041" i="72"/>
  <c r="R2040" i="72"/>
  <c r="S2040" i="72"/>
  <c r="M2040" i="72"/>
  <c r="L2040" i="72"/>
  <c r="K2040" i="72"/>
  <c r="J2040" i="72"/>
  <c r="R2039" i="72"/>
  <c r="S2039" i="72" s="1"/>
  <c r="M2039" i="72"/>
  <c r="L2039" i="72"/>
  <c r="K2039" i="72"/>
  <c r="J2039" i="72"/>
  <c r="R2038" i="72"/>
  <c r="S2038" i="72" s="1"/>
  <c r="M2038" i="72"/>
  <c r="L2038" i="72"/>
  <c r="K2038" i="72"/>
  <c r="J2038" i="72"/>
  <c r="R2037" i="72"/>
  <c r="S2037" i="72" s="1"/>
  <c r="M2037" i="72"/>
  <c r="L2037" i="72"/>
  <c r="K2037" i="72"/>
  <c r="J2037" i="72"/>
  <c r="R2036" i="72"/>
  <c r="S2036" i="72"/>
  <c r="M2036" i="72"/>
  <c r="L2036" i="72"/>
  <c r="K2036" i="72"/>
  <c r="J2036" i="72"/>
  <c r="R2035" i="72"/>
  <c r="S2035" i="72" s="1"/>
  <c r="M2035" i="72"/>
  <c r="L2035" i="72"/>
  <c r="K2035" i="72"/>
  <c r="J2035" i="72"/>
  <c r="R2034" i="72"/>
  <c r="S2034" i="72" s="1"/>
  <c r="M2034" i="72"/>
  <c r="L2034" i="72"/>
  <c r="K2034" i="72"/>
  <c r="J2034" i="72"/>
  <c r="R2033" i="72"/>
  <c r="S2033" i="72" s="1"/>
  <c r="M2033" i="72"/>
  <c r="L2033" i="72"/>
  <c r="K2033" i="72"/>
  <c r="J2033" i="72"/>
  <c r="R2032" i="72"/>
  <c r="S2032" i="72"/>
  <c r="M2032" i="72"/>
  <c r="L2032" i="72"/>
  <c r="K2032" i="72"/>
  <c r="J2032" i="72"/>
  <c r="R2031" i="72"/>
  <c r="S2031" i="72" s="1"/>
  <c r="M2031" i="72"/>
  <c r="L2031" i="72"/>
  <c r="K2031" i="72"/>
  <c r="J2031" i="72"/>
  <c r="R2030" i="72"/>
  <c r="S2030" i="72" s="1"/>
  <c r="M2030" i="72"/>
  <c r="L2030" i="72"/>
  <c r="K2030" i="72"/>
  <c r="J2030" i="72"/>
  <c r="R2029" i="72"/>
  <c r="S2029" i="72" s="1"/>
  <c r="M2029" i="72"/>
  <c r="L2029" i="72"/>
  <c r="K2029" i="72"/>
  <c r="J2029" i="72"/>
  <c r="R2028" i="72"/>
  <c r="S2028" i="72" s="1"/>
  <c r="M2028" i="72"/>
  <c r="L2028" i="72"/>
  <c r="K2028" i="72"/>
  <c r="J2028" i="72"/>
  <c r="R2027" i="72"/>
  <c r="S2027" i="72" s="1"/>
  <c r="M2027" i="72"/>
  <c r="L2027" i="72"/>
  <c r="K2027" i="72"/>
  <c r="J2027" i="72"/>
  <c r="R2026" i="72"/>
  <c r="S2026" i="72" s="1"/>
  <c r="M2026" i="72"/>
  <c r="L2026" i="72"/>
  <c r="K2026" i="72"/>
  <c r="J2026" i="72"/>
  <c r="R2025" i="72"/>
  <c r="S2025" i="72" s="1"/>
  <c r="M2025" i="72"/>
  <c r="L2025" i="72"/>
  <c r="K2025" i="72"/>
  <c r="J2025" i="72"/>
  <c r="R2024" i="72"/>
  <c r="S2024" i="72"/>
  <c r="M2024" i="72"/>
  <c r="L2024" i="72"/>
  <c r="K2024" i="72"/>
  <c r="J2024" i="72"/>
  <c r="R2023" i="72"/>
  <c r="S2023" i="72" s="1"/>
  <c r="M2023" i="72"/>
  <c r="L2023" i="72"/>
  <c r="K2023" i="72"/>
  <c r="J2023" i="72"/>
  <c r="R2022" i="72"/>
  <c r="S2022" i="72" s="1"/>
  <c r="M2022" i="72"/>
  <c r="L2022" i="72"/>
  <c r="K2022" i="72"/>
  <c r="J2022" i="72"/>
  <c r="R2021" i="72"/>
  <c r="S2021" i="72" s="1"/>
  <c r="M2021" i="72"/>
  <c r="L2021" i="72"/>
  <c r="K2021" i="72"/>
  <c r="J2021" i="72"/>
  <c r="R2020" i="72"/>
  <c r="S2020" i="72"/>
  <c r="M2020" i="72"/>
  <c r="L2020" i="72"/>
  <c r="K2020" i="72"/>
  <c r="J2020" i="72"/>
  <c r="R2019" i="72"/>
  <c r="S2019" i="72" s="1"/>
  <c r="M2019" i="72"/>
  <c r="L2019" i="72"/>
  <c r="K2019" i="72"/>
  <c r="J2019" i="72"/>
  <c r="R2018" i="72"/>
  <c r="S2018" i="72" s="1"/>
  <c r="M2018" i="72"/>
  <c r="L2018" i="72"/>
  <c r="K2018" i="72"/>
  <c r="J2018" i="72"/>
  <c r="R2017" i="72"/>
  <c r="S2017" i="72" s="1"/>
  <c r="M2017" i="72"/>
  <c r="L2017" i="72"/>
  <c r="K2017" i="72"/>
  <c r="J2017" i="72"/>
  <c r="R2016" i="72"/>
  <c r="S2016" i="72"/>
  <c r="M2016" i="72"/>
  <c r="L2016" i="72"/>
  <c r="K2016" i="72"/>
  <c r="J2016" i="72"/>
  <c r="R2015" i="72"/>
  <c r="S2015" i="72" s="1"/>
  <c r="M2015" i="72"/>
  <c r="L2015" i="72"/>
  <c r="K2015" i="72"/>
  <c r="J2015" i="72"/>
  <c r="R2014" i="72"/>
  <c r="S2014" i="72" s="1"/>
  <c r="M2014" i="72"/>
  <c r="L2014" i="72"/>
  <c r="K2014" i="72"/>
  <c r="J2014" i="72"/>
  <c r="R2013" i="72"/>
  <c r="S2013" i="72" s="1"/>
  <c r="M2013" i="72"/>
  <c r="L2013" i="72"/>
  <c r="K2013" i="72"/>
  <c r="J2013" i="72"/>
  <c r="R2012" i="72"/>
  <c r="S2012" i="72" s="1"/>
  <c r="M2012" i="72"/>
  <c r="L2012" i="72"/>
  <c r="K2012" i="72"/>
  <c r="J2012" i="72"/>
  <c r="R2011" i="72"/>
  <c r="S2011" i="72" s="1"/>
  <c r="M2011" i="72"/>
  <c r="L2011" i="72"/>
  <c r="K2011" i="72"/>
  <c r="J2011" i="72"/>
  <c r="R2010" i="72"/>
  <c r="S2010" i="72" s="1"/>
  <c r="M2010" i="72"/>
  <c r="L2010" i="72"/>
  <c r="K2010" i="72"/>
  <c r="J2010" i="72"/>
  <c r="R2009" i="72"/>
  <c r="S2009" i="72" s="1"/>
  <c r="M2009" i="72"/>
  <c r="L2009" i="72"/>
  <c r="K2009" i="72"/>
  <c r="J2009" i="72"/>
  <c r="R2008" i="72"/>
  <c r="S2008" i="72"/>
  <c r="M2008" i="72"/>
  <c r="L2008" i="72"/>
  <c r="K2008" i="72"/>
  <c r="J2008" i="72"/>
  <c r="R2007" i="72"/>
  <c r="S2007" i="72" s="1"/>
  <c r="M2007" i="72"/>
  <c r="L2007" i="72"/>
  <c r="K2007" i="72"/>
  <c r="J2007" i="72"/>
  <c r="R2006" i="72"/>
  <c r="S2006" i="72" s="1"/>
  <c r="M2006" i="72"/>
  <c r="L2006" i="72"/>
  <c r="K2006" i="72"/>
  <c r="J2006" i="72"/>
  <c r="R2005" i="72"/>
  <c r="S2005" i="72" s="1"/>
  <c r="M2005" i="72"/>
  <c r="L2005" i="72"/>
  <c r="K2005" i="72"/>
  <c r="J2005" i="72"/>
  <c r="R2004" i="72"/>
  <c r="S2004" i="72"/>
  <c r="M2004" i="72"/>
  <c r="L2004" i="72"/>
  <c r="K2004" i="72"/>
  <c r="J2004" i="72"/>
  <c r="R2003" i="72"/>
  <c r="S2003" i="72" s="1"/>
  <c r="M2003" i="72"/>
  <c r="L2003" i="72"/>
  <c r="K2003" i="72"/>
  <c r="J2003" i="72"/>
  <c r="R2002" i="72"/>
  <c r="S2002" i="72" s="1"/>
  <c r="M2002" i="72"/>
  <c r="L2002" i="72"/>
  <c r="K2002" i="72"/>
  <c r="J2002" i="72"/>
  <c r="R2001" i="72"/>
  <c r="S2001" i="72" s="1"/>
  <c r="M2001" i="72"/>
  <c r="L2001" i="72"/>
  <c r="K2001" i="72"/>
  <c r="J2001" i="72"/>
  <c r="R2000" i="72"/>
  <c r="S2000" i="72"/>
  <c r="M2000" i="72"/>
  <c r="L2000" i="72"/>
  <c r="K2000" i="72"/>
  <c r="J2000" i="72"/>
  <c r="R1999" i="72"/>
  <c r="S1999" i="72" s="1"/>
  <c r="M1999" i="72"/>
  <c r="L1999" i="72"/>
  <c r="K1999" i="72"/>
  <c r="J1999" i="72"/>
  <c r="R1998" i="72"/>
  <c r="S1998" i="72" s="1"/>
  <c r="M1998" i="72"/>
  <c r="L1998" i="72"/>
  <c r="K1998" i="72"/>
  <c r="J1998" i="72"/>
  <c r="R1997" i="72"/>
  <c r="S1997" i="72" s="1"/>
  <c r="M1997" i="72"/>
  <c r="L1997" i="72"/>
  <c r="K1997" i="72"/>
  <c r="J1997" i="72"/>
  <c r="R1996" i="72"/>
  <c r="S1996" i="72" s="1"/>
  <c r="M1996" i="72"/>
  <c r="L1996" i="72"/>
  <c r="K1996" i="72"/>
  <c r="J1996" i="72"/>
  <c r="R1995" i="72"/>
  <c r="S1995" i="72" s="1"/>
  <c r="M1995" i="72"/>
  <c r="L1995" i="72"/>
  <c r="K1995" i="72"/>
  <c r="J1995" i="72"/>
  <c r="R1994" i="72"/>
  <c r="S1994" i="72" s="1"/>
  <c r="M1994" i="72"/>
  <c r="L1994" i="72"/>
  <c r="K1994" i="72"/>
  <c r="J1994" i="72"/>
  <c r="R1993" i="72"/>
  <c r="S1993" i="72" s="1"/>
  <c r="M1993" i="72"/>
  <c r="L1993" i="72"/>
  <c r="K1993" i="72"/>
  <c r="J1993" i="72"/>
  <c r="R1992" i="72"/>
  <c r="S1992" i="72"/>
  <c r="M1992" i="72"/>
  <c r="L1992" i="72"/>
  <c r="K1992" i="72"/>
  <c r="J1992" i="72"/>
  <c r="R1991" i="72"/>
  <c r="S1991" i="72" s="1"/>
  <c r="M1991" i="72"/>
  <c r="L1991" i="72"/>
  <c r="K1991" i="72"/>
  <c r="J1991" i="72"/>
  <c r="R1990" i="72"/>
  <c r="S1990" i="72" s="1"/>
  <c r="M1990" i="72"/>
  <c r="L1990" i="72"/>
  <c r="K1990" i="72"/>
  <c r="J1990" i="72"/>
  <c r="R1989" i="72"/>
  <c r="S1989" i="72" s="1"/>
  <c r="M1989" i="72"/>
  <c r="L1989" i="72"/>
  <c r="K1989" i="72"/>
  <c r="J1989" i="72"/>
  <c r="R1988" i="72"/>
  <c r="S1988" i="72"/>
  <c r="M1988" i="72"/>
  <c r="L1988" i="72"/>
  <c r="K1988" i="72"/>
  <c r="J1988" i="72"/>
  <c r="R1987" i="72"/>
  <c r="S1987" i="72" s="1"/>
  <c r="M1987" i="72"/>
  <c r="L1987" i="72"/>
  <c r="K1987" i="72"/>
  <c r="J1987" i="72"/>
  <c r="R1986" i="72"/>
  <c r="S1986" i="72" s="1"/>
  <c r="M1986" i="72"/>
  <c r="L1986" i="72"/>
  <c r="K1986" i="72"/>
  <c r="J1986" i="72"/>
  <c r="R1985" i="72"/>
  <c r="S1985" i="72" s="1"/>
  <c r="M1985" i="72"/>
  <c r="L1985" i="72"/>
  <c r="K1985" i="72"/>
  <c r="J1985" i="72"/>
  <c r="R1984" i="72"/>
  <c r="S1984" i="72"/>
  <c r="M1984" i="72"/>
  <c r="L1984" i="72"/>
  <c r="K1984" i="72"/>
  <c r="J1984" i="72"/>
  <c r="R1983" i="72"/>
  <c r="S1983" i="72" s="1"/>
  <c r="M1983" i="72"/>
  <c r="L1983" i="72"/>
  <c r="K1983" i="72"/>
  <c r="J1983" i="72"/>
  <c r="R1982" i="72"/>
  <c r="S1982" i="72" s="1"/>
  <c r="M1982" i="72"/>
  <c r="L1982" i="72"/>
  <c r="K1982" i="72"/>
  <c r="J1982" i="72"/>
  <c r="R1981" i="72"/>
  <c r="S1981" i="72" s="1"/>
  <c r="M1981" i="72"/>
  <c r="L1981" i="72"/>
  <c r="K1981" i="72"/>
  <c r="J1981" i="72"/>
  <c r="R1980" i="72"/>
  <c r="S1980" i="72" s="1"/>
  <c r="M1980" i="72"/>
  <c r="L1980" i="72"/>
  <c r="K1980" i="72"/>
  <c r="J1980" i="72"/>
  <c r="R1979" i="72"/>
  <c r="S1979" i="72" s="1"/>
  <c r="M1979" i="72"/>
  <c r="L1979" i="72"/>
  <c r="K1979" i="72"/>
  <c r="J1979" i="72"/>
  <c r="R1978" i="72"/>
  <c r="S1978" i="72" s="1"/>
  <c r="M1978" i="72"/>
  <c r="L1978" i="72"/>
  <c r="K1978" i="72"/>
  <c r="J1978" i="72"/>
  <c r="R1977" i="72"/>
  <c r="S1977" i="72" s="1"/>
  <c r="M1977" i="72"/>
  <c r="L1977" i="72"/>
  <c r="K1977" i="72"/>
  <c r="J1977" i="72"/>
  <c r="R1976" i="72"/>
  <c r="S1976" i="72"/>
  <c r="M1976" i="72"/>
  <c r="L1976" i="72"/>
  <c r="K1976" i="72"/>
  <c r="J1976" i="72"/>
  <c r="R1975" i="72"/>
  <c r="S1975" i="72" s="1"/>
  <c r="M1975" i="72"/>
  <c r="L1975" i="72"/>
  <c r="K1975" i="72"/>
  <c r="J1975" i="72"/>
  <c r="R1974" i="72"/>
  <c r="S1974" i="72" s="1"/>
  <c r="M1974" i="72"/>
  <c r="L1974" i="72"/>
  <c r="K1974" i="72"/>
  <c r="J1974" i="72"/>
  <c r="R1973" i="72"/>
  <c r="S1973" i="72" s="1"/>
  <c r="M1973" i="72"/>
  <c r="L1973" i="72"/>
  <c r="K1973" i="72"/>
  <c r="J1973" i="72"/>
  <c r="R1972" i="72"/>
  <c r="S1972" i="72"/>
  <c r="M1972" i="72"/>
  <c r="L1972" i="72"/>
  <c r="K1972" i="72"/>
  <c r="J1972" i="72"/>
  <c r="R1971" i="72"/>
  <c r="S1971" i="72" s="1"/>
  <c r="M1971" i="72"/>
  <c r="L1971" i="72"/>
  <c r="K1971" i="72"/>
  <c r="J1971" i="72"/>
  <c r="R1970" i="72"/>
  <c r="S1970" i="72" s="1"/>
  <c r="M1970" i="72"/>
  <c r="L1970" i="72"/>
  <c r="K1970" i="72"/>
  <c r="J1970" i="72"/>
  <c r="R1969" i="72"/>
  <c r="S1969" i="72" s="1"/>
  <c r="M1969" i="72"/>
  <c r="L1969" i="72"/>
  <c r="K1969" i="72"/>
  <c r="J1969" i="72"/>
  <c r="R1968" i="72"/>
  <c r="S1968" i="72"/>
  <c r="M1968" i="72"/>
  <c r="L1968" i="72"/>
  <c r="K1968" i="72"/>
  <c r="J1968" i="72"/>
  <c r="R1967" i="72"/>
  <c r="S1967" i="72" s="1"/>
  <c r="M1967" i="72"/>
  <c r="L1967" i="72"/>
  <c r="K1967" i="72"/>
  <c r="J1967" i="72"/>
  <c r="R1966" i="72"/>
  <c r="S1966" i="72"/>
  <c r="M1966" i="72"/>
  <c r="L1966" i="72"/>
  <c r="K1966" i="72"/>
  <c r="J1966" i="72"/>
  <c r="R1965" i="72"/>
  <c r="S1965" i="72"/>
  <c r="M1965" i="72"/>
  <c r="L1965" i="72"/>
  <c r="K1965" i="72"/>
  <c r="J1965" i="72"/>
  <c r="R1964" i="72"/>
  <c r="S1964" i="72"/>
  <c r="M1964" i="72"/>
  <c r="L1964" i="72"/>
  <c r="K1964" i="72"/>
  <c r="J1964" i="72"/>
  <c r="R1963" i="72"/>
  <c r="S1963" i="72" s="1"/>
  <c r="M1963" i="72"/>
  <c r="L1963" i="72"/>
  <c r="K1963" i="72"/>
  <c r="J1963" i="72"/>
  <c r="R1962" i="72"/>
  <c r="S1962" i="72"/>
  <c r="M1962" i="72"/>
  <c r="L1962" i="72"/>
  <c r="K1962" i="72"/>
  <c r="J1962" i="72"/>
  <c r="R1961" i="72"/>
  <c r="S1961" i="72"/>
  <c r="M1961" i="72"/>
  <c r="L1961" i="72"/>
  <c r="K1961" i="72"/>
  <c r="J1961" i="72"/>
  <c r="R1960" i="72"/>
  <c r="S1960" i="72"/>
  <c r="M1960" i="72"/>
  <c r="L1960" i="72"/>
  <c r="K1960" i="72"/>
  <c r="J1960" i="72"/>
  <c r="R1959" i="72"/>
  <c r="S1959" i="72" s="1"/>
  <c r="M1959" i="72"/>
  <c r="L1959" i="72"/>
  <c r="K1959" i="72"/>
  <c r="J1959" i="72"/>
  <c r="R1958" i="72"/>
  <c r="S1958" i="72"/>
  <c r="M1958" i="72"/>
  <c r="L1958" i="72"/>
  <c r="K1958" i="72"/>
  <c r="J1958" i="72"/>
  <c r="R1957" i="72"/>
  <c r="S1957" i="72"/>
  <c r="M1957" i="72"/>
  <c r="L1957" i="72"/>
  <c r="K1957" i="72"/>
  <c r="J1957" i="72"/>
  <c r="R1956" i="72"/>
  <c r="S1956" i="72"/>
  <c r="M1956" i="72"/>
  <c r="L1956" i="72"/>
  <c r="K1956" i="72"/>
  <c r="J1956" i="72"/>
  <c r="R1955" i="72"/>
  <c r="S1955" i="72" s="1"/>
  <c r="M1955" i="72"/>
  <c r="L1955" i="72"/>
  <c r="K1955" i="72"/>
  <c r="J1955" i="72"/>
  <c r="R1954" i="72"/>
  <c r="S1954" i="72"/>
  <c r="M1954" i="72"/>
  <c r="L1954" i="72"/>
  <c r="K1954" i="72"/>
  <c r="J1954" i="72"/>
  <c r="R1953" i="72"/>
  <c r="S1953" i="72"/>
  <c r="M1953" i="72"/>
  <c r="L1953" i="72"/>
  <c r="K1953" i="72"/>
  <c r="J1953" i="72"/>
  <c r="R1952" i="72"/>
  <c r="S1952" i="72"/>
  <c r="M1952" i="72"/>
  <c r="L1952" i="72"/>
  <c r="K1952" i="72"/>
  <c r="J1952" i="72"/>
  <c r="R1951" i="72"/>
  <c r="S1951" i="72" s="1"/>
  <c r="M1951" i="72"/>
  <c r="L1951" i="72"/>
  <c r="K1951" i="72"/>
  <c r="J1951" i="72"/>
  <c r="R1950" i="72"/>
  <c r="S1950" i="72"/>
  <c r="M1950" i="72"/>
  <c r="L1950" i="72"/>
  <c r="K1950" i="72"/>
  <c r="J1950" i="72"/>
  <c r="R1949" i="72"/>
  <c r="S1949" i="72"/>
  <c r="M1949" i="72"/>
  <c r="L1949" i="72"/>
  <c r="K1949" i="72"/>
  <c r="J1949" i="72"/>
  <c r="R1948" i="72"/>
  <c r="S1948" i="72"/>
  <c r="M1948" i="72"/>
  <c r="L1948" i="72"/>
  <c r="K1948" i="72"/>
  <c r="J1948" i="72"/>
  <c r="R1947" i="72"/>
  <c r="S1947" i="72" s="1"/>
  <c r="M1947" i="72"/>
  <c r="L1947" i="72"/>
  <c r="K1947" i="72"/>
  <c r="J1947" i="72"/>
  <c r="R1946" i="72"/>
  <c r="S1946" i="72"/>
  <c r="M1946" i="72"/>
  <c r="L1946" i="72"/>
  <c r="K1946" i="72"/>
  <c r="J1946" i="72"/>
  <c r="R1945" i="72"/>
  <c r="S1945" i="72"/>
  <c r="M1945" i="72"/>
  <c r="L1945" i="72"/>
  <c r="K1945" i="72"/>
  <c r="J1945" i="72"/>
  <c r="R1944" i="72"/>
  <c r="S1944" i="72"/>
  <c r="M1944" i="72"/>
  <c r="L1944" i="72"/>
  <c r="K1944" i="72"/>
  <c r="J1944" i="72"/>
  <c r="R1943" i="72"/>
  <c r="S1943" i="72" s="1"/>
  <c r="M1943" i="72"/>
  <c r="L1943" i="72"/>
  <c r="K1943" i="72"/>
  <c r="J1943" i="72"/>
  <c r="R1942" i="72"/>
  <c r="S1942" i="72"/>
  <c r="M1942" i="72"/>
  <c r="L1942" i="72"/>
  <c r="K1942" i="72"/>
  <c r="J1942" i="72"/>
  <c r="R1941" i="72"/>
  <c r="S1941" i="72"/>
  <c r="M1941" i="72"/>
  <c r="L1941" i="72"/>
  <c r="K1941" i="72"/>
  <c r="J1941" i="72"/>
  <c r="R1940" i="72"/>
  <c r="S1940" i="72"/>
  <c r="M1940" i="72"/>
  <c r="L1940" i="72"/>
  <c r="K1940" i="72"/>
  <c r="J1940" i="72"/>
  <c r="R1939" i="72"/>
  <c r="S1939" i="72" s="1"/>
  <c r="M1939" i="72"/>
  <c r="L1939" i="72"/>
  <c r="K1939" i="72"/>
  <c r="J1939" i="72"/>
  <c r="R1938" i="72"/>
  <c r="S1938" i="72"/>
  <c r="M1938" i="72"/>
  <c r="L1938" i="72"/>
  <c r="K1938" i="72"/>
  <c r="J1938" i="72"/>
  <c r="R1937" i="72"/>
  <c r="S1937" i="72"/>
  <c r="M1937" i="72"/>
  <c r="L1937" i="72"/>
  <c r="K1937" i="72"/>
  <c r="J1937" i="72"/>
  <c r="R1936" i="72"/>
  <c r="S1936" i="72"/>
  <c r="M1936" i="72"/>
  <c r="L1936" i="72"/>
  <c r="K1936" i="72"/>
  <c r="J1936" i="72"/>
  <c r="R1935" i="72"/>
  <c r="S1935" i="72" s="1"/>
  <c r="M1935" i="72"/>
  <c r="L1935" i="72"/>
  <c r="K1935" i="72"/>
  <c r="J1935" i="72"/>
  <c r="R1934" i="72"/>
  <c r="S1934" i="72"/>
  <c r="M1934" i="72"/>
  <c r="L1934" i="72"/>
  <c r="K1934" i="72"/>
  <c r="J1934" i="72"/>
  <c r="R1933" i="72"/>
  <c r="S1933" i="72"/>
  <c r="M1933" i="72"/>
  <c r="L1933" i="72"/>
  <c r="K1933" i="72"/>
  <c r="J1933" i="72"/>
  <c r="R1932" i="72"/>
  <c r="S1932" i="72"/>
  <c r="M1932" i="72"/>
  <c r="L1932" i="72"/>
  <c r="K1932" i="72"/>
  <c r="J1932" i="72"/>
  <c r="R1931" i="72"/>
  <c r="S1931" i="72" s="1"/>
  <c r="M1931" i="72"/>
  <c r="L1931" i="72"/>
  <c r="K1931" i="72"/>
  <c r="J1931" i="72"/>
  <c r="R1930" i="72"/>
  <c r="S1930" i="72"/>
  <c r="M1930" i="72"/>
  <c r="L1930" i="72"/>
  <c r="K1930" i="72"/>
  <c r="J1930" i="72"/>
  <c r="R1929" i="72"/>
  <c r="S1929" i="72"/>
  <c r="M1929" i="72"/>
  <c r="L1929" i="72"/>
  <c r="K1929" i="72"/>
  <c r="J1929" i="72"/>
  <c r="R1928" i="72"/>
  <c r="S1928" i="72"/>
  <c r="M1928" i="72"/>
  <c r="L1928" i="72"/>
  <c r="K1928" i="72"/>
  <c r="J1928" i="72"/>
  <c r="R1927" i="72"/>
  <c r="S1927" i="72" s="1"/>
  <c r="M1927" i="72"/>
  <c r="L1927" i="72"/>
  <c r="K1927" i="72"/>
  <c r="J1927" i="72"/>
  <c r="R1926" i="72"/>
  <c r="S1926" i="72"/>
  <c r="M1926" i="72"/>
  <c r="L1926" i="72"/>
  <c r="K1926" i="72"/>
  <c r="J1926" i="72"/>
  <c r="R1925" i="72"/>
  <c r="S1925" i="72"/>
  <c r="M1925" i="72"/>
  <c r="L1925" i="72"/>
  <c r="K1925" i="72"/>
  <c r="J1925" i="72"/>
  <c r="R1924" i="72"/>
  <c r="S1924" i="72"/>
  <c r="M1924" i="72"/>
  <c r="L1924" i="72"/>
  <c r="K1924" i="72"/>
  <c r="J1924" i="72"/>
  <c r="R1923" i="72"/>
  <c r="S1923" i="72" s="1"/>
  <c r="M1923" i="72"/>
  <c r="L1923" i="72"/>
  <c r="K1923" i="72"/>
  <c r="J1923" i="72"/>
  <c r="R1922" i="72"/>
  <c r="S1922" i="72"/>
  <c r="M1922" i="72"/>
  <c r="L1922" i="72"/>
  <c r="K1922" i="72"/>
  <c r="J1922" i="72"/>
  <c r="R1921" i="72"/>
  <c r="S1921" i="72"/>
  <c r="M1921" i="72"/>
  <c r="L1921" i="72"/>
  <c r="K1921" i="72"/>
  <c r="J1921" i="72"/>
  <c r="R1920" i="72"/>
  <c r="S1920" i="72"/>
  <c r="M1920" i="72"/>
  <c r="L1920" i="72"/>
  <c r="K1920" i="72"/>
  <c r="J1920" i="72"/>
  <c r="R1919" i="72"/>
  <c r="S1919" i="72" s="1"/>
  <c r="M1919" i="72"/>
  <c r="L1919" i="72"/>
  <c r="K1919" i="72"/>
  <c r="J1919" i="72"/>
  <c r="R1918" i="72"/>
  <c r="S1918" i="72"/>
  <c r="M1918" i="72"/>
  <c r="L1918" i="72"/>
  <c r="K1918" i="72"/>
  <c r="J1918" i="72"/>
  <c r="R1917" i="72"/>
  <c r="S1917" i="72"/>
  <c r="M1917" i="72"/>
  <c r="L1917" i="72"/>
  <c r="K1917" i="72"/>
  <c r="J1917" i="72"/>
  <c r="R1916" i="72"/>
  <c r="S1916" i="72"/>
  <c r="M1916" i="72"/>
  <c r="L1916" i="72"/>
  <c r="K1916" i="72"/>
  <c r="J1916" i="72"/>
  <c r="R1915" i="72"/>
  <c r="S1915" i="72" s="1"/>
  <c r="M1915" i="72"/>
  <c r="L1915" i="72"/>
  <c r="K1915" i="72"/>
  <c r="J1915" i="72"/>
  <c r="R1914" i="72"/>
  <c r="S1914" i="72"/>
  <c r="M1914" i="72"/>
  <c r="L1914" i="72"/>
  <c r="K1914" i="72"/>
  <c r="J1914" i="72"/>
  <c r="R1913" i="72"/>
  <c r="S1913" i="72"/>
  <c r="M1913" i="72"/>
  <c r="L1913" i="72"/>
  <c r="K1913" i="72"/>
  <c r="J1913" i="72"/>
  <c r="R1912" i="72"/>
  <c r="S1912" i="72"/>
  <c r="M1912" i="72"/>
  <c r="L1912" i="72"/>
  <c r="K1912" i="72"/>
  <c r="J1912" i="72"/>
  <c r="R1911" i="72"/>
  <c r="S1911" i="72" s="1"/>
  <c r="M1911" i="72"/>
  <c r="L1911" i="72"/>
  <c r="K1911" i="72"/>
  <c r="J1911" i="72"/>
  <c r="R1910" i="72"/>
  <c r="S1910" i="72"/>
  <c r="M1910" i="72"/>
  <c r="L1910" i="72"/>
  <c r="K1910" i="72"/>
  <c r="J1910" i="72"/>
  <c r="R1909" i="72"/>
  <c r="S1909" i="72"/>
  <c r="M1909" i="72"/>
  <c r="L1909" i="72"/>
  <c r="K1909" i="72"/>
  <c r="J1909" i="72"/>
  <c r="R1908" i="72"/>
  <c r="S1908" i="72"/>
  <c r="M1908" i="72"/>
  <c r="L1908" i="72"/>
  <c r="K1908" i="72"/>
  <c r="J1908" i="72"/>
  <c r="R1907" i="72"/>
  <c r="S1907" i="72" s="1"/>
  <c r="M1907" i="72"/>
  <c r="L1907" i="72"/>
  <c r="K1907" i="72"/>
  <c r="J1907" i="72"/>
  <c r="R1906" i="72"/>
  <c r="S1906" i="72"/>
  <c r="M1906" i="72"/>
  <c r="L1906" i="72"/>
  <c r="K1906" i="72"/>
  <c r="J1906" i="72"/>
  <c r="R1905" i="72"/>
  <c r="S1905" i="72"/>
  <c r="M1905" i="72"/>
  <c r="L1905" i="72"/>
  <c r="K1905" i="72"/>
  <c r="J1905" i="72"/>
  <c r="R1904" i="72"/>
  <c r="S1904" i="72"/>
  <c r="M1904" i="72"/>
  <c r="L1904" i="72"/>
  <c r="K1904" i="72"/>
  <c r="J1904" i="72"/>
  <c r="R1903" i="72"/>
  <c r="S1903" i="72" s="1"/>
  <c r="M1903" i="72"/>
  <c r="L1903" i="72"/>
  <c r="K1903" i="72"/>
  <c r="J1903" i="72"/>
  <c r="R1902" i="72"/>
  <c r="S1902" i="72"/>
  <c r="M1902" i="72"/>
  <c r="L1902" i="72"/>
  <c r="K1902" i="72"/>
  <c r="J1902" i="72"/>
  <c r="R1901" i="72"/>
  <c r="S1901" i="72"/>
  <c r="M1901" i="72"/>
  <c r="L1901" i="72"/>
  <c r="K1901" i="72"/>
  <c r="J1901" i="72"/>
  <c r="R1900" i="72"/>
  <c r="S1900" i="72"/>
  <c r="M1900" i="72"/>
  <c r="L1900" i="72"/>
  <c r="K1900" i="72"/>
  <c r="J1900" i="72"/>
  <c r="R1899" i="72"/>
  <c r="S1899" i="72" s="1"/>
  <c r="M1899" i="72"/>
  <c r="L1899" i="72"/>
  <c r="K1899" i="72"/>
  <c r="J1899" i="72"/>
  <c r="R1898" i="72"/>
  <c r="S1898" i="72"/>
  <c r="M1898" i="72"/>
  <c r="L1898" i="72"/>
  <c r="K1898" i="72"/>
  <c r="J1898" i="72"/>
  <c r="R1897" i="72"/>
  <c r="S1897" i="72"/>
  <c r="M1897" i="72"/>
  <c r="L1897" i="72"/>
  <c r="K1897" i="72"/>
  <c r="J1897" i="72"/>
  <c r="R1896" i="72"/>
  <c r="S1896" i="72"/>
  <c r="M1896" i="72"/>
  <c r="L1896" i="72"/>
  <c r="K1896" i="72"/>
  <c r="J1896" i="72"/>
  <c r="R1895" i="72"/>
  <c r="S1895" i="72" s="1"/>
  <c r="M1895" i="72"/>
  <c r="L1895" i="72"/>
  <c r="K1895" i="72"/>
  <c r="J1895" i="72"/>
  <c r="R1894" i="72"/>
  <c r="S1894" i="72"/>
  <c r="M1894" i="72"/>
  <c r="L1894" i="72"/>
  <c r="K1894" i="72"/>
  <c r="J1894" i="72"/>
  <c r="R1893" i="72"/>
  <c r="S1893" i="72"/>
  <c r="M1893" i="72"/>
  <c r="L1893" i="72"/>
  <c r="K1893" i="72"/>
  <c r="J1893" i="72"/>
  <c r="R1892" i="72"/>
  <c r="S1892" i="72"/>
  <c r="M1892" i="72"/>
  <c r="L1892" i="72"/>
  <c r="K1892" i="72"/>
  <c r="J1892" i="72"/>
  <c r="R1891" i="72"/>
  <c r="S1891" i="72" s="1"/>
  <c r="M1891" i="72"/>
  <c r="L1891" i="72"/>
  <c r="K1891" i="72"/>
  <c r="J1891" i="72"/>
  <c r="R1890" i="72"/>
  <c r="S1890" i="72"/>
  <c r="M1890" i="72"/>
  <c r="L1890" i="72"/>
  <c r="K1890" i="72"/>
  <c r="J1890" i="72"/>
  <c r="R1889" i="72"/>
  <c r="S1889" i="72"/>
  <c r="M1889" i="72"/>
  <c r="L1889" i="72"/>
  <c r="K1889" i="72"/>
  <c r="J1889" i="72"/>
  <c r="R1888" i="72"/>
  <c r="S1888" i="72"/>
  <c r="M1888" i="72"/>
  <c r="L1888" i="72"/>
  <c r="K1888" i="72"/>
  <c r="J1888" i="72"/>
  <c r="R1887" i="72"/>
  <c r="S1887" i="72" s="1"/>
  <c r="M1887" i="72"/>
  <c r="L1887" i="72"/>
  <c r="K1887" i="72"/>
  <c r="J1887" i="72"/>
  <c r="R1886" i="72"/>
  <c r="S1886" i="72"/>
  <c r="M1886" i="72"/>
  <c r="L1886" i="72"/>
  <c r="K1886" i="72"/>
  <c r="J1886" i="72"/>
  <c r="R1885" i="72"/>
  <c r="S1885" i="72"/>
  <c r="M1885" i="72"/>
  <c r="L1885" i="72"/>
  <c r="K1885" i="72"/>
  <c r="J1885" i="72"/>
  <c r="R1884" i="72"/>
  <c r="S1884" i="72"/>
  <c r="M1884" i="72"/>
  <c r="L1884" i="72"/>
  <c r="K1884" i="72"/>
  <c r="J1884" i="72"/>
  <c r="R1883" i="72"/>
  <c r="S1883" i="72" s="1"/>
  <c r="M1883" i="72"/>
  <c r="L1883" i="72"/>
  <c r="K1883" i="72"/>
  <c r="J1883" i="72"/>
  <c r="R1882" i="72"/>
  <c r="S1882" i="72"/>
  <c r="M1882" i="72"/>
  <c r="L1882" i="72"/>
  <c r="K1882" i="72"/>
  <c r="J1882" i="72"/>
  <c r="R1881" i="72"/>
  <c r="S1881" i="72"/>
  <c r="M1881" i="72"/>
  <c r="L1881" i="72"/>
  <c r="K1881" i="72"/>
  <c r="J1881" i="72"/>
  <c r="R1880" i="72"/>
  <c r="S1880" i="72"/>
  <c r="M1880" i="72"/>
  <c r="L1880" i="72"/>
  <c r="K1880" i="72"/>
  <c r="J1880" i="72"/>
  <c r="R1879" i="72"/>
  <c r="S1879" i="72" s="1"/>
  <c r="M1879" i="72"/>
  <c r="L1879" i="72"/>
  <c r="K1879" i="72"/>
  <c r="J1879" i="72"/>
  <c r="R1878" i="72"/>
  <c r="S1878" i="72"/>
  <c r="M1878" i="72"/>
  <c r="L1878" i="72"/>
  <c r="K1878" i="72"/>
  <c r="J1878" i="72"/>
  <c r="R1877" i="72"/>
  <c r="S1877" i="72"/>
  <c r="M1877" i="72"/>
  <c r="L1877" i="72"/>
  <c r="K1877" i="72"/>
  <c r="J1877" i="72"/>
  <c r="R1876" i="72"/>
  <c r="S1876" i="72"/>
  <c r="M1876" i="72"/>
  <c r="L1876" i="72"/>
  <c r="K1876" i="72"/>
  <c r="J1876" i="72"/>
  <c r="R1875" i="72"/>
  <c r="S1875" i="72" s="1"/>
  <c r="M1875" i="72"/>
  <c r="L1875" i="72"/>
  <c r="K1875" i="72"/>
  <c r="J1875" i="72"/>
  <c r="R1874" i="72"/>
  <c r="S1874" i="72"/>
  <c r="M1874" i="72"/>
  <c r="L1874" i="72"/>
  <c r="K1874" i="72"/>
  <c r="J1874" i="72"/>
  <c r="R1873" i="72"/>
  <c r="S1873" i="72"/>
  <c r="M1873" i="72"/>
  <c r="L1873" i="72"/>
  <c r="K1873" i="72"/>
  <c r="J1873" i="72"/>
  <c r="R1872" i="72"/>
  <c r="S1872" i="72"/>
  <c r="M1872" i="72"/>
  <c r="L1872" i="72"/>
  <c r="K1872" i="72"/>
  <c r="J1872" i="72"/>
  <c r="R1871" i="72"/>
  <c r="S1871" i="72" s="1"/>
  <c r="M1871" i="72"/>
  <c r="L1871" i="72"/>
  <c r="K1871" i="72"/>
  <c r="J1871" i="72"/>
  <c r="R1870" i="72"/>
  <c r="S1870" i="72"/>
  <c r="M1870" i="72"/>
  <c r="L1870" i="72"/>
  <c r="K1870" i="72"/>
  <c r="J1870" i="72"/>
  <c r="R1869" i="72"/>
  <c r="S1869" i="72"/>
  <c r="M1869" i="72"/>
  <c r="L1869" i="72"/>
  <c r="K1869" i="72"/>
  <c r="J1869" i="72"/>
  <c r="R1868" i="72"/>
  <c r="S1868" i="72"/>
  <c r="M1868" i="72"/>
  <c r="L1868" i="72"/>
  <c r="K1868" i="72"/>
  <c r="J1868" i="72"/>
  <c r="R1867" i="72"/>
  <c r="S1867" i="72" s="1"/>
  <c r="M1867" i="72"/>
  <c r="L1867" i="72"/>
  <c r="K1867" i="72"/>
  <c r="J1867" i="72"/>
  <c r="R1866" i="72"/>
  <c r="S1866" i="72"/>
  <c r="M1866" i="72"/>
  <c r="L1866" i="72"/>
  <c r="K1866" i="72"/>
  <c r="J1866" i="72"/>
  <c r="R1865" i="72"/>
  <c r="S1865" i="72"/>
  <c r="M1865" i="72"/>
  <c r="L1865" i="72"/>
  <c r="K1865" i="72"/>
  <c r="J1865" i="72"/>
  <c r="R1864" i="72"/>
  <c r="S1864" i="72"/>
  <c r="M1864" i="72"/>
  <c r="L1864" i="72"/>
  <c r="K1864" i="72"/>
  <c r="J1864" i="72"/>
  <c r="R1863" i="72"/>
  <c r="S1863" i="72" s="1"/>
  <c r="M1863" i="72"/>
  <c r="L1863" i="72"/>
  <c r="K1863" i="72"/>
  <c r="J1863" i="72"/>
  <c r="R1862" i="72"/>
  <c r="S1862" i="72"/>
  <c r="M1862" i="72"/>
  <c r="L1862" i="72"/>
  <c r="K1862" i="72"/>
  <c r="J1862" i="72"/>
  <c r="R1861" i="72"/>
  <c r="S1861" i="72"/>
  <c r="M1861" i="72"/>
  <c r="L1861" i="72"/>
  <c r="K1861" i="72"/>
  <c r="J1861" i="72"/>
  <c r="R1860" i="72"/>
  <c r="S1860" i="72"/>
  <c r="M1860" i="72"/>
  <c r="L1860" i="72"/>
  <c r="K1860" i="72"/>
  <c r="J1860" i="72"/>
  <c r="R1859" i="72"/>
  <c r="S1859" i="72" s="1"/>
  <c r="M1859" i="72"/>
  <c r="L1859" i="72"/>
  <c r="K1859" i="72"/>
  <c r="J1859" i="72"/>
  <c r="R1858" i="72"/>
  <c r="S1858" i="72"/>
  <c r="M1858" i="72"/>
  <c r="L1858" i="72"/>
  <c r="K1858" i="72"/>
  <c r="J1858" i="72"/>
  <c r="R1857" i="72"/>
  <c r="S1857" i="72"/>
  <c r="M1857" i="72"/>
  <c r="L1857" i="72"/>
  <c r="K1857" i="72"/>
  <c r="J1857" i="72"/>
  <c r="R1856" i="72"/>
  <c r="S1856" i="72"/>
  <c r="M1856" i="72"/>
  <c r="L1856" i="72"/>
  <c r="K1856" i="72"/>
  <c r="J1856" i="72"/>
  <c r="R1855" i="72"/>
  <c r="S1855" i="72" s="1"/>
  <c r="M1855" i="72"/>
  <c r="L1855" i="72"/>
  <c r="K1855" i="72"/>
  <c r="J1855" i="72"/>
  <c r="R1854" i="72"/>
  <c r="S1854" i="72"/>
  <c r="M1854" i="72"/>
  <c r="L1854" i="72"/>
  <c r="K1854" i="72"/>
  <c r="J1854" i="72"/>
  <c r="R1853" i="72"/>
  <c r="S1853" i="72"/>
  <c r="M1853" i="72"/>
  <c r="L1853" i="72"/>
  <c r="K1853" i="72"/>
  <c r="J1853" i="72"/>
  <c r="R1852" i="72"/>
  <c r="S1852" i="72"/>
  <c r="M1852" i="72"/>
  <c r="L1852" i="72"/>
  <c r="K1852" i="72"/>
  <c r="J1852" i="72"/>
  <c r="R1851" i="72"/>
  <c r="S1851" i="72" s="1"/>
  <c r="M1851" i="72"/>
  <c r="L1851" i="72"/>
  <c r="K1851" i="72"/>
  <c r="J1851" i="72"/>
  <c r="R1850" i="72"/>
  <c r="S1850" i="72"/>
  <c r="M1850" i="72"/>
  <c r="L1850" i="72"/>
  <c r="K1850" i="72"/>
  <c r="J1850" i="72"/>
  <c r="R1849" i="72"/>
  <c r="S1849" i="72"/>
  <c r="M1849" i="72"/>
  <c r="L1849" i="72"/>
  <c r="K1849" i="72"/>
  <c r="J1849" i="72"/>
  <c r="R1848" i="72"/>
  <c r="S1848" i="72"/>
  <c r="M1848" i="72"/>
  <c r="L1848" i="72"/>
  <c r="K1848" i="72"/>
  <c r="J1848" i="72"/>
  <c r="R1847" i="72"/>
  <c r="S1847" i="72" s="1"/>
  <c r="M1847" i="72"/>
  <c r="L1847" i="72"/>
  <c r="K1847" i="72"/>
  <c r="J1847" i="72"/>
  <c r="R1846" i="72"/>
  <c r="S1846" i="72"/>
  <c r="M1846" i="72"/>
  <c r="L1846" i="72"/>
  <c r="K1846" i="72"/>
  <c r="J1846" i="72"/>
  <c r="R1845" i="72"/>
  <c r="S1845" i="72"/>
  <c r="M1845" i="72"/>
  <c r="L1845" i="72"/>
  <c r="K1845" i="72"/>
  <c r="J1845" i="72"/>
  <c r="R1844" i="72"/>
  <c r="S1844" i="72"/>
  <c r="M1844" i="72"/>
  <c r="L1844" i="72"/>
  <c r="K1844" i="72"/>
  <c r="J1844" i="72"/>
  <c r="R1843" i="72"/>
  <c r="S1843" i="72" s="1"/>
  <c r="M1843" i="72"/>
  <c r="L1843" i="72"/>
  <c r="K1843" i="72"/>
  <c r="J1843" i="72"/>
  <c r="R1842" i="72"/>
  <c r="S1842" i="72"/>
  <c r="M1842" i="72"/>
  <c r="L1842" i="72"/>
  <c r="K1842" i="72"/>
  <c r="J1842" i="72"/>
  <c r="R1841" i="72"/>
  <c r="S1841" i="72"/>
  <c r="M1841" i="72"/>
  <c r="L1841" i="72"/>
  <c r="K1841" i="72"/>
  <c r="J1841" i="72"/>
  <c r="R1840" i="72"/>
  <c r="S1840" i="72"/>
  <c r="M1840" i="72"/>
  <c r="L1840" i="72"/>
  <c r="K1840" i="72"/>
  <c r="J1840" i="72"/>
  <c r="R1839" i="72"/>
  <c r="S1839" i="72" s="1"/>
  <c r="M1839" i="72"/>
  <c r="L1839" i="72"/>
  <c r="K1839" i="72"/>
  <c r="J1839" i="72"/>
  <c r="R1838" i="72"/>
  <c r="S1838" i="72"/>
  <c r="M1838" i="72"/>
  <c r="L1838" i="72"/>
  <c r="K1838" i="72"/>
  <c r="J1838" i="72"/>
  <c r="R1837" i="72"/>
  <c r="S1837" i="72"/>
  <c r="M1837" i="72"/>
  <c r="L1837" i="72"/>
  <c r="K1837" i="72"/>
  <c r="J1837" i="72"/>
  <c r="R1836" i="72"/>
  <c r="S1836" i="72"/>
  <c r="M1836" i="72"/>
  <c r="L1836" i="72"/>
  <c r="K1836" i="72"/>
  <c r="J1836" i="72"/>
  <c r="R1835" i="72"/>
  <c r="S1835" i="72" s="1"/>
  <c r="M1835" i="72"/>
  <c r="L1835" i="72"/>
  <c r="K1835" i="72"/>
  <c r="J1835" i="72"/>
  <c r="R1834" i="72"/>
  <c r="S1834" i="72"/>
  <c r="M1834" i="72"/>
  <c r="L1834" i="72"/>
  <c r="K1834" i="72"/>
  <c r="J1834" i="72"/>
  <c r="R1833" i="72"/>
  <c r="S1833" i="72"/>
  <c r="M1833" i="72"/>
  <c r="L1833" i="72"/>
  <c r="K1833" i="72"/>
  <c r="J1833" i="72"/>
  <c r="R1832" i="72"/>
  <c r="S1832" i="72"/>
  <c r="M1832" i="72"/>
  <c r="L1832" i="72"/>
  <c r="K1832" i="72"/>
  <c r="J1832" i="72"/>
  <c r="R1831" i="72"/>
  <c r="S1831" i="72" s="1"/>
  <c r="M1831" i="72"/>
  <c r="L1831" i="72"/>
  <c r="K1831" i="72"/>
  <c r="J1831" i="72"/>
  <c r="R1830" i="72"/>
  <c r="S1830" i="72"/>
  <c r="M1830" i="72"/>
  <c r="L1830" i="72"/>
  <c r="K1830" i="72"/>
  <c r="J1830" i="72"/>
  <c r="R1829" i="72"/>
  <c r="S1829" i="72"/>
  <c r="M1829" i="72"/>
  <c r="L1829" i="72"/>
  <c r="K1829" i="72"/>
  <c r="J1829" i="72"/>
  <c r="R1828" i="72"/>
  <c r="S1828" i="72"/>
  <c r="M1828" i="72"/>
  <c r="L1828" i="72"/>
  <c r="K1828" i="72"/>
  <c r="J1828" i="72"/>
  <c r="R1827" i="72"/>
  <c r="S1827" i="72" s="1"/>
  <c r="M1827" i="72"/>
  <c r="L1827" i="72"/>
  <c r="K1827" i="72"/>
  <c r="J1827" i="72"/>
  <c r="R1826" i="72"/>
  <c r="S1826" i="72"/>
  <c r="M1826" i="72"/>
  <c r="L1826" i="72"/>
  <c r="K1826" i="72"/>
  <c r="J1826" i="72"/>
  <c r="R1825" i="72"/>
  <c r="S1825" i="72"/>
  <c r="M1825" i="72"/>
  <c r="L1825" i="72"/>
  <c r="K1825" i="72"/>
  <c r="J1825" i="72"/>
  <c r="R1824" i="72"/>
  <c r="S1824" i="72"/>
  <c r="M1824" i="72"/>
  <c r="L1824" i="72"/>
  <c r="K1824" i="72"/>
  <c r="J1824" i="72"/>
  <c r="R1823" i="72"/>
  <c r="S1823" i="72" s="1"/>
  <c r="M1823" i="72"/>
  <c r="L1823" i="72"/>
  <c r="K1823" i="72"/>
  <c r="J1823" i="72"/>
  <c r="R1822" i="72"/>
  <c r="S1822" i="72"/>
  <c r="M1822" i="72"/>
  <c r="L1822" i="72"/>
  <c r="K1822" i="72"/>
  <c r="J1822" i="72"/>
  <c r="R1821" i="72"/>
  <c r="S1821" i="72"/>
  <c r="M1821" i="72"/>
  <c r="L1821" i="72"/>
  <c r="K1821" i="72"/>
  <c r="J1821" i="72"/>
  <c r="R1820" i="72"/>
  <c r="S1820" i="72"/>
  <c r="M1820" i="72"/>
  <c r="L1820" i="72"/>
  <c r="K1820" i="72"/>
  <c r="J1820" i="72"/>
  <c r="R1819" i="72"/>
  <c r="S1819" i="72" s="1"/>
  <c r="M1819" i="72"/>
  <c r="L1819" i="72"/>
  <c r="K1819" i="72"/>
  <c r="J1819" i="72"/>
  <c r="R1818" i="72"/>
  <c r="S1818" i="72"/>
  <c r="M1818" i="72"/>
  <c r="L1818" i="72"/>
  <c r="K1818" i="72"/>
  <c r="J1818" i="72"/>
  <c r="R1817" i="72"/>
  <c r="S1817" i="72"/>
  <c r="M1817" i="72"/>
  <c r="L1817" i="72"/>
  <c r="K1817" i="72"/>
  <c r="J1817" i="72"/>
  <c r="R1816" i="72"/>
  <c r="S1816" i="72"/>
  <c r="M1816" i="72"/>
  <c r="L1816" i="72"/>
  <c r="K1816" i="72"/>
  <c r="J1816" i="72"/>
  <c r="R1815" i="72"/>
  <c r="S1815" i="72" s="1"/>
  <c r="M1815" i="72"/>
  <c r="L1815" i="72"/>
  <c r="K1815" i="72"/>
  <c r="J1815" i="72"/>
  <c r="R1814" i="72"/>
  <c r="S1814" i="72"/>
  <c r="M1814" i="72"/>
  <c r="L1814" i="72"/>
  <c r="K1814" i="72"/>
  <c r="J1814" i="72"/>
  <c r="R1813" i="72"/>
  <c r="S1813" i="72"/>
  <c r="M1813" i="72"/>
  <c r="L1813" i="72"/>
  <c r="K1813" i="72"/>
  <c r="J1813" i="72"/>
  <c r="R1812" i="72"/>
  <c r="S1812" i="72"/>
  <c r="M1812" i="72"/>
  <c r="L1812" i="72"/>
  <c r="K1812" i="72"/>
  <c r="J1812" i="72"/>
  <c r="R1811" i="72"/>
  <c r="S1811" i="72" s="1"/>
  <c r="M1811" i="72"/>
  <c r="L1811" i="72"/>
  <c r="K1811" i="72"/>
  <c r="J1811" i="72"/>
  <c r="R1810" i="72"/>
  <c r="S1810" i="72"/>
  <c r="M1810" i="72"/>
  <c r="L1810" i="72"/>
  <c r="K1810" i="72"/>
  <c r="J1810" i="72"/>
  <c r="R1809" i="72"/>
  <c r="S1809" i="72"/>
  <c r="M1809" i="72"/>
  <c r="L1809" i="72"/>
  <c r="K1809" i="72"/>
  <c r="J1809" i="72"/>
  <c r="R1808" i="72"/>
  <c r="S1808" i="72"/>
  <c r="M1808" i="72"/>
  <c r="L1808" i="72"/>
  <c r="K1808" i="72"/>
  <c r="J1808" i="72"/>
  <c r="R1807" i="72"/>
  <c r="S1807" i="72" s="1"/>
  <c r="M1807" i="72"/>
  <c r="L1807" i="72"/>
  <c r="K1807" i="72"/>
  <c r="J1807" i="72"/>
  <c r="R1806" i="72"/>
  <c r="S1806" i="72"/>
  <c r="M1806" i="72"/>
  <c r="L1806" i="72"/>
  <c r="K1806" i="72"/>
  <c r="J1806" i="72"/>
  <c r="R1805" i="72"/>
  <c r="S1805" i="72"/>
  <c r="M1805" i="72"/>
  <c r="L1805" i="72"/>
  <c r="K1805" i="72"/>
  <c r="J1805" i="72"/>
  <c r="R1804" i="72"/>
  <c r="S1804" i="72"/>
  <c r="M1804" i="72"/>
  <c r="L1804" i="72"/>
  <c r="K1804" i="72"/>
  <c r="J1804" i="72"/>
  <c r="R1803" i="72"/>
  <c r="S1803" i="72" s="1"/>
  <c r="M1803" i="72"/>
  <c r="L1803" i="72"/>
  <c r="K1803" i="72"/>
  <c r="J1803" i="72"/>
  <c r="R1802" i="72"/>
  <c r="S1802" i="72"/>
  <c r="M1802" i="72"/>
  <c r="L1802" i="72"/>
  <c r="K1802" i="72"/>
  <c r="J1802" i="72"/>
  <c r="R1801" i="72"/>
  <c r="S1801" i="72"/>
  <c r="M1801" i="72"/>
  <c r="L1801" i="72"/>
  <c r="K1801" i="72"/>
  <c r="J1801" i="72"/>
  <c r="R1800" i="72"/>
  <c r="S1800" i="72"/>
  <c r="M1800" i="72"/>
  <c r="L1800" i="72"/>
  <c r="K1800" i="72"/>
  <c r="J1800" i="72"/>
  <c r="R1799" i="72"/>
  <c r="S1799" i="72" s="1"/>
  <c r="M1799" i="72"/>
  <c r="L1799" i="72"/>
  <c r="K1799" i="72"/>
  <c r="J1799" i="72"/>
  <c r="R1798" i="72"/>
  <c r="S1798" i="72"/>
  <c r="M1798" i="72"/>
  <c r="L1798" i="72"/>
  <c r="K1798" i="72"/>
  <c r="J1798" i="72"/>
  <c r="R1797" i="72"/>
  <c r="S1797" i="72"/>
  <c r="M1797" i="72"/>
  <c r="L1797" i="72"/>
  <c r="K1797" i="72"/>
  <c r="J1797" i="72"/>
  <c r="R1796" i="72"/>
  <c r="S1796" i="72"/>
  <c r="M1796" i="72"/>
  <c r="L1796" i="72"/>
  <c r="K1796" i="72"/>
  <c r="J1796" i="72"/>
  <c r="R1795" i="72"/>
  <c r="S1795" i="72" s="1"/>
  <c r="M1795" i="72"/>
  <c r="L1795" i="72"/>
  <c r="K1795" i="72"/>
  <c r="J1795" i="72"/>
  <c r="R1794" i="72"/>
  <c r="S1794" i="72"/>
  <c r="M1794" i="72"/>
  <c r="L1794" i="72"/>
  <c r="K1794" i="72"/>
  <c r="J1794" i="72"/>
  <c r="R1793" i="72"/>
  <c r="S1793" i="72"/>
  <c r="M1793" i="72"/>
  <c r="L1793" i="72"/>
  <c r="K1793" i="72"/>
  <c r="J1793" i="72"/>
  <c r="R1792" i="72"/>
  <c r="S1792" i="72"/>
  <c r="M1792" i="72"/>
  <c r="L1792" i="72"/>
  <c r="K1792" i="72"/>
  <c r="J1792" i="72"/>
  <c r="R1791" i="72"/>
  <c r="S1791" i="72" s="1"/>
  <c r="M1791" i="72"/>
  <c r="L1791" i="72"/>
  <c r="K1791" i="72"/>
  <c r="J1791" i="72"/>
  <c r="R1790" i="72"/>
  <c r="S1790" i="72"/>
  <c r="M1790" i="72"/>
  <c r="L1790" i="72"/>
  <c r="K1790" i="72"/>
  <c r="J1790" i="72"/>
  <c r="R1789" i="72"/>
  <c r="S1789" i="72"/>
  <c r="M1789" i="72"/>
  <c r="L1789" i="72"/>
  <c r="K1789" i="72"/>
  <c r="J1789" i="72"/>
  <c r="R1788" i="72"/>
  <c r="S1788" i="72"/>
  <c r="M1788" i="72"/>
  <c r="L1788" i="72"/>
  <c r="K1788" i="72"/>
  <c r="J1788" i="72"/>
  <c r="R1787" i="72"/>
  <c r="S1787" i="72" s="1"/>
  <c r="M1787" i="72"/>
  <c r="L1787" i="72"/>
  <c r="K1787" i="72"/>
  <c r="J1787" i="72"/>
  <c r="R1786" i="72"/>
  <c r="S1786" i="72"/>
  <c r="M1786" i="72"/>
  <c r="L1786" i="72"/>
  <c r="K1786" i="72"/>
  <c r="J1786" i="72"/>
  <c r="R1785" i="72"/>
  <c r="S1785" i="72"/>
  <c r="M1785" i="72"/>
  <c r="L1785" i="72"/>
  <c r="K1785" i="72"/>
  <c r="J1785" i="72"/>
  <c r="R1784" i="72"/>
  <c r="S1784" i="72"/>
  <c r="M1784" i="72"/>
  <c r="L1784" i="72"/>
  <c r="K1784" i="72"/>
  <c r="J1784" i="72"/>
  <c r="R1783" i="72"/>
  <c r="S1783" i="72" s="1"/>
  <c r="M1783" i="72"/>
  <c r="L1783" i="72"/>
  <c r="K1783" i="72"/>
  <c r="J1783" i="72"/>
  <c r="R1782" i="72"/>
  <c r="S1782" i="72"/>
  <c r="M1782" i="72"/>
  <c r="L1782" i="72"/>
  <c r="K1782" i="72"/>
  <c r="J1782" i="72"/>
  <c r="R1781" i="72"/>
  <c r="S1781" i="72"/>
  <c r="M1781" i="72"/>
  <c r="L1781" i="72"/>
  <c r="K1781" i="72"/>
  <c r="J1781" i="72"/>
  <c r="R1780" i="72"/>
  <c r="S1780" i="72"/>
  <c r="M1780" i="72"/>
  <c r="L1780" i="72"/>
  <c r="K1780" i="72"/>
  <c r="J1780" i="72"/>
  <c r="R1779" i="72"/>
  <c r="S1779" i="72" s="1"/>
  <c r="M1779" i="72"/>
  <c r="L1779" i="72"/>
  <c r="K1779" i="72"/>
  <c r="J1779" i="72"/>
  <c r="R1778" i="72"/>
  <c r="S1778" i="72"/>
  <c r="M1778" i="72"/>
  <c r="L1778" i="72"/>
  <c r="K1778" i="72"/>
  <c r="J1778" i="72"/>
  <c r="R1777" i="72"/>
  <c r="S1777" i="72"/>
  <c r="M1777" i="72"/>
  <c r="L1777" i="72"/>
  <c r="K1777" i="72"/>
  <c r="J1777" i="72"/>
  <c r="R1776" i="72"/>
  <c r="S1776" i="72"/>
  <c r="M1776" i="72"/>
  <c r="L1776" i="72"/>
  <c r="K1776" i="72"/>
  <c r="J1776" i="72"/>
  <c r="R1775" i="72"/>
  <c r="S1775" i="72" s="1"/>
  <c r="M1775" i="72"/>
  <c r="L1775" i="72"/>
  <c r="K1775" i="72"/>
  <c r="J1775" i="72"/>
  <c r="R1774" i="72"/>
  <c r="S1774" i="72"/>
  <c r="M1774" i="72"/>
  <c r="L1774" i="72"/>
  <c r="K1774" i="72"/>
  <c r="J1774" i="72"/>
  <c r="R1773" i="72"/>
  <c r="S1773" i="72"/>
  <c r="M1773" i="72"/>
  <c r="L1773" i="72"/>
  <c r="K1773" i="72"/>
  <c r="J1773" i="72"/>
  <c r="R1772" i="72"/>
  <c r="S1772" i="72"/>
  <c r="M1772" i="72"/>
  <c r="L1772" i="72"/>
  <c r="K1772" i="72"/>
  <c r="J1772" i="72"/>
  <c r="R1771" i="72"/>
  <c r="S1771" i="72" s="1"/>
  <c r="M1771" i="72"/>
  <c r="L1771" i="72"/>
  <c r="K1771" i="72"/>
  <c r="J1771" i="72"/>
  <c r="R1770" i="72"/>
  <c r="S1770" i="72"/>
  <c r="M1770" i="72"/>
  <c r="L1770" i="72"/>
  <c r="K1770" i="72"/>
  <c r="J1770" i="72"/>
  <c r="R1769" i="72"/>
  <c r="S1769" i="72"/>
  <c r="M1769" i="72"/>
  <c r="L1769" i="72"/>
  <c r="K1769" i="72"/>
  <c r="J1769" i="72"/>
  <c r="R1768" i="72"/>
  <c r="S1768" i="72"/>
  <c r="M1768" i="72"/>
  <c r="L1768" i="72"/>
  <c r="K1768" i="72"/>
  <c r="J1768" i="72"/>
  <c r="R1767" i="72"/>
  <c r="S1767" i="72" s="1"/>
  <c r="M1767" i="72"/>
  <c r="L1767" i="72"/>
  <c r="K1767" i="72"/>
  <c r="J1767" i="72"/>
  <c r="R1766" i="72"/>
  <c r="S1766" i="72"/>
  <c r="M1766" i="72"/>
  <c r="L1766" i="72"/>
  <c r="K1766" i="72"/>
  <c r="J1766" i="72"/>
  <c r="R1765" i="72"/>
  <c r="S1765" i="72"/>
  <c r="M1765" i="72"/>
  <c r="L1765" i="72"/>
  <c r="K1765" i="72"/>
  <c r="J1765" i="72"/>
  <c r="R1764" i="72"/>
  <c r="S1764" i="72"/>
  <c r="M1764" i="72"/>
  <c r="L1764" i="72"/>
  <c r="K1764" i="72"/>
  <c r="J1764" i="72"/>
  <c r="R1763" i="72"/>
  <c r="S1763" i="72" s="1"/>
  <c r="M1763" i="72"/>
  <c r="L1763" i="72"/>
  <c r="K1763" i="72"/>
  <c r="J1763" i="72"/>
  <c r="R1762" i="72"/>
  <c r="S1762" i="72"/>
  <c r="M1762" i="72"/>
  <c r="L1762" i="72"/>
  <c r="K1762" i="72"/>
  <c r="J1762" i="72"/>
  <c r="R1761" i="72"/>
  <c r="S1761" i="72"/>
  <c r="M1761" i="72"/>
  <c r="L1761" i="72"/>
  <c r="K1761" i="72"/>
  <c r="J1761" i="72"/>
  <c r="R1760" i="72"/>
  <c r="S1760" i="72"/>
  <c r="M1760" i="72"/>
  <c r="L1760" i="72"/>
  <c r="K1760" i="72"/>
  <c r="J1760" i="72"/>
  <c r="R1759" i="72"/>
  <c r="S1759" i="72" s="1"/>
  <c r="M1759" i="72"/>
  <c r="L1759" i="72"/>
  <c r="K1759" i="72"/>
  <c r="J1759" i="72"/>
  <c r="R1758" i="72"/>
  <c r="S1758" i="72"/>
  <c r="M1758" i="72"/>
  <c r="L1758" i="72"/>
  <c r="K1758" i="72"/>
  <c r="J1758" i="72"/>
  <c r="R1757" i="72"/>
  <c r="S1757" i="72"/>
  <c r="M1757" i="72"/>
  <c r="L1757" i="72"/>
  <c r="K1757" i="72"/>
  <c r="J1757" i="72"/>
  <c r="R1756" i="72"/>
  <c r="S1756" i="72"/>
  <c r="M1756" i="72"/>
  <c r="L1756" i="72"/>
  <c r="K1756" i="72"/>
  <c r="J1756" i="72"/>
  <c r="R1755" i="72"/>
  <c r="S1755" i="72" s="1"/>
  <c r="M1755" i="72"/>
  <c r="L1755" i="72"/>
  <c r="K1755" i="72"/>
  <c r="J1755" i="72"/>
  <c r="R1754" i="72"/>
  <c r="S1754" i="72"/>
  <c r="M1754" i="72"/>
  <c r="L1754" i="72"/>
  <c r="K1754" i="72"/>
  <c r="J1754" i="72"/>
  <c r="R1753" i="72"/>
  <c r="S1753" i="72"/>
  <c r="M1753" i="72"/>
  <c r="L1753" i="72"/>
  <c r="K1753" i="72"/>
  <c r="J1753" i="72"/>
  <c r="R1752" i="72"/>
  <c r="S1752" i="72"/>
  <c r="M1752" i="72"/>
  <c r="L1752" i="72"/>
  <c r="K1752" i="72"/>
  <c r="J1752" i="72"/>
  <c r="R1751" i="72"/>
  <c r="S1751" i="72" s="1"/>
  <c r="M1751" i="72"/>
  <c r="L1751" i="72"/>
  <c r="K1751" i="72"/>
  <c r="J1751" i="72"/>
  <c r="R1750" i="72"/>
  <c r="S1750" i="72"/>
  <c r="M1750" i="72"/>
  <c r="L1750" i="72"/>
  <c r="K1750" i="72"/>
  <c r="J1750" i="72"/>
  <c r="R1749" i="72"/>
  <c r="S1749" i="72"/>
  <c r="M1749" i="72"/>
  <c r="L1749" i="72"/>
  <c r="K1749" i="72"/>
  <c r="J1749" i="72"/>
  <c r="R1748" i="72"/>
  <c r="S1748" i="72"/>
  <c r="M1748" i="72"/>
  <c r="L1748" i="72"/>
  <c r="K1748" i="72"/>
  <c r="J1748" i="72"/>
  <c r="R1747" i="72"/>
  <c r="S1747" i="72" s="1"/>
  <c r="M1747" i="72"/>
  <c r="L1747" i="72"/>
  <c r="K1747" i="72"/>
  <c r="J1747" i="72"/>
  <c r="R1746" i="72"/>
  <c r="S1746" i="72"/>
  <c r="M1746" i="72"/>
  <c r="L1746" i="72"/>
  <c r="K1746" i="72"/>
  <c r="J1746" i="72"/>
  <c r="R1745" i="72"/>
  <c r="S1745" i="72"/>
  <c r="M1745" i="72"/>
  <c r="L1745" i="72"/>
  <c r="K1745" i="72"/>
  <c r="J1745" i="72"/>
  <c r="R1744" i="72"/>
  <c r="S1744" i="72"/>
  <c r="M1744" i="72"/>
  <c r="L1744" i="72"/>
  <c r="K1744" i="72"/>
  <c r="J1744" i="72"/>
  <c r="R1743" i="72"/>
  <c r="S1743" i="72" s="1"/>
  <c r="M1743" i="72"/>
  <c r="L1743" i="72"/>
  <c r="K1743" i="72"/>
  <c r="J1743" i="72"/>
  <c r="R1742" i="72"/>
  <c r="S1742" i="72"/>
  <c r="M1742" i="72"/>
  <c r="L1742" i="72"/>
  <c r="K1742" i="72"/>
  <c r="J1742" i="72"/>
  <c r="R1741" i="72"/>
  <c r="S1741" i="72"/>
  <c r="M1741" i="72"/>
  <c r="L1741" i="72"/>
  <c r="K1741" i="72"/>
  <c r="J1741" i="72"/>
  <c r="R1740" i="72"/>
  <c r="S1740" i="72"/>
  <c r="M1740" i="72"/>
  <c r="L1740" i="72"/>
  <c r="K1740" i="72"/>
  <c r="J1740" i="72"/>
  <c r="R1739" i="72"/>
  <c r="S1739" i="72" s="1"/>
  <c r="M1739" i="72"/>
  <c r="L1739" i="72"/>
  <c r="K1739" i="72"/>
  <c r="J1739" i="72"/>
  <c r="R1738" i="72"/>
  <c r="S1738" i="72"/>
  <c r="M1738" i="72"/>
  <c r="L1738" i="72"/>
  <c r="K1738" i="72"/>
  <c r="J1738" i="72"/>
  <c r="R1737" i="72"/>
  <c r="S1737" i="72"/>
  <c r="M1737" i="72"/>
  <c r="L1737" i="72"/>
  <c r="K1737" i="72"/>
  <c r="J1737" i="72"/>
  <c r="R1736" i="72"/>
  <c r="S1736" i="72"/>
  <c r="M1736" i="72"/>
  <c r="L1736" i="72"/>
  <c r="K1736" i="72"/>
  <c r="J1736" i="72"/>
  <c r="R1735" i="72"/>
  <c r="S1735" i="72" s="1"/>
  <c r="M1735" i="72"/>
  <c r="L1735" i="72"/>
  <c r="K1735" i="72"/>
  <c r="J1735" i="72"/>
  <c r="R1734" i="72"/>
  <c r="S1734" i="72"/>
  <c r="M1734" i="72"/>
  <c r="L1734" i="72"/>
  <c r="K1734" i="72"/>
  <c r="J1734" i="72"/>
  <c r="R1733" i="72"/>
  <c r="S1733" i="72"/>
  <c r="M1733" i="72"/>
  <c r="L1733" i="72"/>
  <c r="K1733" i="72"/>
  <c r="J1733" i="72"/>
  <c r="R1732" i="72"/>
  <c r="S1732" i="72"/>
  <c r="M1732" i="72"/>
  <c r="L1732" i="72"/>
  <c r="K1732" i="72"/>
  <c r="J1732" i="72"/>
  <c r="R1731" i="72"/>
  <c r="S1731" i="72" s="1"/>
  <c r="M1731" i="72"/>
  <c r="L1731" i="72"/>
  <c r="K1731" i="72"/>
  <c r="J1731" i="72"/>
  <c r="R1730" i="72"/>
  <c r="S1730" i="72"/>
  <c r="M1730" i="72"/>
  <c r="L1730" i="72"/>
  <c r="K1730" i="72"/>
  <c r="J1730" i="72"/>
  <c r="R1729" i="72"/>
  <c r="S1729" i="72"/>
  <c r="M1729" i="72"/>
  <c r="L1729" i="72"/>
  <c r="K1729" i="72"/>
  <c r="J1729" i="72"/>
  <c r="R1728" i="72"/>
  <c r="S1728" i="72"/>
  <c r="M1728" i="72"/>
  <c r="L1728" i="72"/>
  <c r="K1728" i="72"/>
  <c r="J1728" i="72"/>
  <c r="R1727" i="72"/>
  <c r="S1727" i="72" s="1"/>
  <c r="M1727" i="72"/>
  <c r="L1727" i="72"/>
  <c r="K1727" i="72"/>
  <c r="J1727" i="72"/>
  <c r="R1726" i="72"/>
  <c r="S1726" i="72"/>
  <c r="M1726" i="72"/>
  <c r="L1726" i="72"/>
  <c r="K1726" i="72"/>
  <c r="J1726" i="72"/>
  <c r="R1725" i="72"/>
  <c r="S1725" i="72"/>
  <c r="M1725" i="72"/>
  <c r="L1725" i="72"/>
  <c r="K1725" i="72"/>
  <c r="J1725" i="72"/>
  <c r="R1724" i="72"/>
  <c r="S1724" i="72"/>
  <c r="M1724" i="72"/>
  <c r="L1724" i="72"/>
  <c r="K1724" i="72"/>
  <c r="J1724" i="72"/>
  <c r="R1723" i="72"/>
  <c r="S1723" i="72" s="1"/>
  <c r="M1723" i="72"/>
  <c r="L1723" i="72"/>
  <c r="K1723" i="72"/>
  <c r="J1723" i="72"/>
  <c r="R1722" i="72"/>
  <c r="S1722" i="72"/>
  <c r="M1722" i="72"/>
  <c r="L1722" i="72"/>
  <c r="K1722" i="72"/>
  <c r="J1722" i="72"/>
  <c r="R1721" i="72"/>
  <c r="S1721" i="72"/>
  <c r="M1721" i="72"/>
  <c r="L1721" i="72"/>
  <c r="K1721" i="72"/>
  <c r="J1721" i="72"/>
  <c r="R1720" i="72"/>
  <c r="S1720" i="72"/>
  <c r="M1720" i="72"/>
  <c r="L1720" i="72"/>
  <c r="K1720" i="72"/>
  <c r="J1720" i="72"/>
  <c r="R1719" i="72"/>
  <c r="S1719" i="72" s="1"/>
  <c r="M1719" i="72"/>
  <c r="L1719" i="72"/>
  <c r="K1719" i="72"/>
  <c r="J1719" i="72"/>
  <c r="R1718" i="72"/>
  <c r="S1718" i="72"/>
  <c r="M1718" i="72"/>
  <c r="L1718" i="72"/>
  <c r="K1718" i="72"/>
  <c r="J1718" i="72"/>
  <c r="R1717" i="72"/>
  <c r="S1717" i="72"/>
  <c r="M1717" i="72"/>
  <c r="L1717" i="72"/>
  <c r="K1717" i="72"/>
  <c r="J1717" i="72"/>
  <c r="R1716" i="72"/>
  <c r="S1716" i="72"/>
  <c r="M1716" i="72"/>
  <c r="L1716" i="72"/>
  <c r="K1716" i="72"/>
  <c r="J1716" i="72"/>
  <c r="R1715" i="72"/>
  <c r="S1715" i="72" s="1"/>
  <c r="M1715" i="72"/>
  <c r="L1715" i="72"/>
  <c r="K1715" i="72"/>
  <c r="J1715" i="72"/>
  <c r="R1714" i="72"/>
  <c r="S1714" i="72"/>
  <c r="M1714" i="72"/>
  <c r="L1714" i="72"/>
  <c r="K1714" i="72"/>
  <c r="J1714" i="72"/>
  <c r="R1713" i="72"/>
  <c r="S1713" i="72"/>
  <c r="M1713" i="72"/>
  <c r="L1713" i="72"/>
  <c r="K1713" i="72"/>
  <c r="J1713" i="72"/>
  <c r="R1712" i="72"/>
  <c r="S1712" i="72"/>
  <c r="M1712" i="72"/>
  <c r="L1712" i="72"/>
  <c r="K1712" i="72"/>
  <c r="J1712" i="72"/>
  <c r="R1711" i="72"/>
  <c r="S1711" i="72" s="1"/>
  <c r="M1711" i="72"/>
  <c r="L1711" i="72"/>
  <c r="K1711" i="72"/>
  <c r="J1711" i="72"/>
  <c r="R1710" i="72"/>
  <c r="S1710" i="72"/>
  <c r="M1710" i="72"/>
  <c r="L1710" i="72"/>
  <c r="K1710" i="72"/>
  <c r="J1710" i="72"/>
  <c r="R1709" i="72"/>
  <c r="S1709" i="72"/>
  <c r="M1709" i="72"/>
  <c r="L1709" i="72"/>
  <c r="K1709" i="72"/>
  <c r="J1709" i="72"/>
  <c r="R1708" i="72"/>
  <c r="S1708" i="72"/>
  <c r="M1708" i="72"/>
  <c r="L1708" i="72"/>
  <c r="K1708" i="72"/>
  <c r="J1708" i="72"/>
  <c r="R1707" i="72"/>
  <c r="S1707" i="72" s="1"/>
  <c r="M1707" i="72"/>
  <c r="L1707" i="72"/>
  <c r="K1707" i="72"/>
  <c r="J1707" i="72"/>
  <c r="R1706" i="72"/>
  <c r="S1706" i="72"/>
  <c r="M1706" i="72"/>
  <c r="L1706" i="72"/>
  <c r="K1706" i="72"/>
  <c r="J1706" i="72"/>
  <c r="R1705" i="72"/>
  <c r="S1705" i="72"/>
  <c r="M1705" i="72"/>
  <c r="L1705" i="72"/>
  <c r="K1705" i="72"/>
  <c r="J1705" i="72"/>
  <c r="R1704" i="72"/>
  <c r="S1704" i="72"/>
  <c r="M1704" i="72"/>
  <c r="L1704" i="72"/>
  <c r="K1704" i="72"/>
  <c r="J1704" i="72"/>
  <c r="R1703" i="72"/>
  <c r="S1703" i="72" s="1"/>
  <c r="M1703" i="72"/>
  <c r="L1703" i="72"/>
  <c r="K1703" i="72"/>
  <c r="J1703" i="72"/>
  <c r="R1702" i="72"/>
  <c r="S1702" i="72"/>
  <c r="M1702" i="72"/>
  <c r="L1702" i="72"/>
  <c r="K1702" i="72"/>
  <c r="J1702" i="72"/>
  <c r="R1701" i="72"/>
  <c r="S1701" i="72"/>
  <c r="M1701" i="72"/>
  <c r="L1701" i="72"/>
  <c r="K1701" i="72"/>
  <c r="J1701" i="72"/>
  <c r="R1700" i="72"/>
  <c r="S1700" i="72"/>
  <c r="M1700" i="72"/>
  <c r="L1700" i="72"/>
  <c r="K1700" i="72"/>
  <c r="J1700" i="72"/>
  <c r="R1699" i="72"/>
  <c r="S1699" i="72" s="1"/>
  <c r="M1699" i="72"/>
  <c r="L1699" i="72"/>
  <c r="K1699" i="72"/>
  <c r="J1699" i="72"/>
  <c r="R1698" i="72"/>
  <c r="S1698" i="72"/>
  <c r="M1698" i="72"/>
  <c r="L1698" i="72"/>
  <c r="K1698" i="72"/>
  <c r="J1698" i="72"/>
  <c r="R1697" i="72"/>
  <c r="S1697" i="72"/>
  <c r="M1697" i="72"/>
  <c r="L1697" i="72"/>
  <c r="K1697" i="72"/>
  <c r="J1697" i="72"/>
  <c r="R1696" i="72"/>
  <c r="S1696" i="72"/>
  <c r="M1696" i="72"/>
  <c r="L1696" i="72"/>
  <c r="K1696" i="72"/>
  <c r="J1696" i="72"/>
  <c r="R1695" i="72"/>
  <c r="S1695" i="72" s="1"/>
  <c r="M1695" i="72"/>
  <c r="L1695" i="72"/>
  <c r="K1695" i="72"/>
  <c r="J1695" i="72"/>
  <c r="R1694" i="72"/>
  <c r="S1694" i="72"/>
  <c r="M1694" i="72"/>
  <c r="L1694" i="72"/>
  <c r="K1694" i="72"/>
  <c r="J1694" i="72"/>
  <c r="R1693" i="72"/>
  <c r="S1693" i="72"/>
  <c r="M1693" i="72"/>
  <c r="L1693" i="72"/>
  <c r="K1693" i="72"/>
  <c r="J1693" i="72"/>
  <c r="R1692" i="72"/>
  <c r="S1692" i="72"/>
  <c r="M1692" i="72"/>
  <c r="L1692" i="72"/>
  <c r="K1692" i="72"/>
  <c r="J1692" i="72"/>
  <c r="R1691" i="72"/>
  <c r="S1691" i="72" s="1"/>
  <c r="M1691" i="72"/>
  <c r="L1691" i="72"/>
  <c r="K1691" i="72"/>
  <c r="J1691" i="72"/>
  <c r="R1690" i="72"/>
  <c r="S1690" i="72"/>
  <c r="M1690" i="72"/>
  <c r="L1690" i="72"/>
  <c r="K1690" i="72"/>
  <c r="J1690" i="72"/>
  <c r="R1689" i="72"/>
  <c r="S1689" i="72"/>
  <c r="M1689" i="72"/>
  <c r="L1689" i="72"/>
  <c r="K1689" i="72"/>
  <c r="J1689" i="72"/>
  <c r="R1688" i="72"/>
  <c r="S1688" i="72"/>
  <c r="M1688" i="72"/>
  <c r="L1688" i="72"/>
  <c r="K1688" i="72"/>
  <c r="J1688" i="72"/>
  <c r="R1687" i="72"/>
  <c r="S1687" i="72" s="1"/>
  <c r="M1687" i="72"/>
  <c r="L1687" i="72"/>
  <c r="K1687" i="72"/>
  <c r="J1687" i="72"/>
  <c r="R1686" i="72"/>
  <c r="S1686" i="72"/>
  <c r="M1686" i="72"/>
  <c r="L1686" i="72"/>
  <c r="K1686" i="72"/>
  <c r="J1686" i="72"/>
  <c r="R1685" i="72"/>
  <c r="S1685" i="72"/>
  <c r="M1685" i="72"/>
  <c r="L1685" i="72"/>
  <c r="K1685" i="72"/>
  <c r="J1685" i="72"/>
  <c r="R1684" i="72"/>
  <c r="S1684" i="72"/>
  <c r="M1684" i="72"/>
  <c r="L1684" i="72"/>
  <c r="K1684" i="72"/>
  <c r="J1684" i="72"/>
  <c r="R1683" i="72"/>
  <c r="S1683" i="72" s="1"/>
  <c r="M1683" i="72"/>
  <c r="L1683" i="72"/>
  <c r="K1683" i="72"/>
  <c r="J1683" i="72"/>
  <c r="R1682" i="72"/>
  <c r="S1682" i="72"/>
  <c r="M1682" i="72"/>
  <c r="L1682" i="72"/>
  <c r="K1682" i="72"/>
  <c r="J1682" i="72"/>
  <c r="R1681" i="72"/>
  <c r="S1681" i="72"/>
  <c r="M1681" i="72"/>
  <c r="L1681" i="72"/>
  <c r="K1681" i="72"/>
  <c r="J1681" i="72"/>
  <c r="R1680" i="72"/>
  <c r="S1680" i="72"/>
  <c r="M1680" i="72"/>
  <c r="L1680" i="72"/>
  <c r="K1680" i="72"/>
  <c r="J1680" i="72"/>
  <c r="R1679" i="72"/>
  <c r="S1679" i="72" s="1"/>
  <c r="M1679" i="72"/>
  <c r="L1679" i="72"/>
  <c r="K1679" i="72"/>
  <c r="J1679" i="72"/>
  <c r="R1678" i="72"/>
  <c r="S1678" i="72"/>
  <c r="M1678" i="72"/>
  <c r="L1678" i="72"/>
  <c r="K1678" i="72"/>
  <c r="J1678" i="72"/>
  <c r="R1677" i="72"/>
  <c r="S1677" i="72"/>
  <c r="M1677" i="72"/>
  <c r="L1677" i="72"/>
  <c r="K1677" i="72"/>
  <c r="J1677" i="72"/>
  <c r="R1676" i="72"/>
  <c r="S1676" i="72"/>
  <c r="M1676" i="72"/>
  <c r="L1676" i="72"/>
  <c r="K1676" i="72"/>
  <c r="J1676" i="72"/>
  <c r="R1675" i="72"/>
  <c r="S1675" i="72" s="1"/>
  <c r="M1675" i="72"/>
  <c r="L1675" i="72"/>
  <c r="K1675" i="72"/>
  <c r="J1675" i="72"/>
  <c r="R1674" i="72"/>
  <c r="S1674" i="72"/>
  <c r="M1674" i="72"/>
  <c r="L1674" i="72"/>
  <c r="K1674" i="72"/>
  <c r="J1674" i="72"/>
  <c r="R1673" i="72"/>
  <c r="S1673" i="72"/>
  <c r="M1673" i="72"/>
  <c r="L1673" i="72"/>
  <c r="K1673" i="72"/>
  <c r="J1673" i="72"/>
  <c r="R1672" i="72"/>
  <c r="S1672" i="72"/>
  <c r="M1672" i="72"/>
  <c r="L1672" i="72"/>
  <c r="K1672" i="72"/>
  <c r="J1672" i="72"/>
  <c r="R1671" i="72"/>
  <c r="S1671" i="72" s="1"/>
  <c r="M1671" i="72"/>
  <c r="L1671" i="72"/>
  <c r="K1671" i="72"/>
  <c r="J1671" i="72"/>
  <c r="R1670" i="72"/>
  <c r="S1670" i="72"/>
  <c r="M1670" i="72"/>
  <c r="L1670" i="72"/>
  <c r="K1670" i="72"/>
  <c r="J1670" i="72"/>
  <c r="R1669" i="72"/>
  <c r="S1669" i="72"/>
  <c r="M1669" i="72"/>
  <c r="L1669" i="72"/>
  <c r="K1669" i="72"/>
  <c r="J1669" i="72"/>
  <c r="R1668" i="72"/>
  <c r="S1668" i="72"/>
  <c r="M1668" i="72"/>
  <c r="L1668" i="72"/>
  <c r="K1668" i="72"/>
  <c r="J1668" i="72"/>
  <c r="R1667" i="72"/>
  <c r="S1667" i="72" s="1"/>
  <c r="M1667" i="72"/>
  <c r="L1667" i="72"/>
  <c r="K1667" i="72"/>
  <c r="J1667" i="72"/>
  <c r="R1666" i="72"/>
  <c r="S1666" i="72"/>
  <c r="M1666" i="72"/>
  <c r="L1666" i="72"/>
  <c r="K1666" i="72"/>
  <c r="J1666" i="72"/>
  <c r="R1665" i="72"/>
  <c r="S1665" i="72"/>
  <c r="M1665" i="72"/>
  <c r="L1665" i="72"/>
  <c r="K1665" i="72"/>
  <c r="J1665" i="72"/>
  <c r="R1664" i="72"/>
  <c r="S1664" i="72"/>
  <c r="M1664" i="72"/>
  <c r="L1664" i="72"/>
  <c r="K1664" i="72"/>
  <c r="J1664" i="72"/>
  <c r="R1663" i="72"/>
  <c r="S1663" i="72" s="1"/>
  <c r="M1663" i="72"/>
  <c r="L1663" i="72"/>
  <c r="K1663" i="72"/>
  <c r="J1663" i="72"/>
  <c r="R1662" i="72"/>
  <c r="S1662" i="72"/>
  <c r="M1662" i="72"/>
  <c r="L1662" i="72"/>
  <c r="K1662" i="72"/>
  <c r="J1662" i="72"/>
  <c r="R1661" i="72"/>
  <c r="S1661" i="72"/>
  <c r="M1661" i="72"/>
  <c r="L1661" i="72"/>
  <c r="K1661" i="72"/>
  <c r="J1661" i="72"/>
  <c r="R1660" i="72"/>
  <c r="S1660" i="72"/>
  <c r="M1660" i="72"/>
  <c r="L1660" i="72"/>
  <c r="K1660" i="72"/>
  <c r="J1660" i="72"/>
  <c r="R1659" i="72"/>
  <c r="S1659" i="72" s="1"/>
  <c r="M1659" i="72"/>
  <c r="L1659" i="72"/>
  <c r="K1659" i="72"/>
  <c r="J1659" i="72"/>
  <c r="R1658" i="72"/>
  <c r="S1658" i="72"/>
  <c r="M1658" i="72"/>
  <c r="L1658" i="72"/>
  <c r="K1658" i="72"/>
  <c r="J1658" i="72"/>
  <c r="R1657" i="72"/>
  <c r="S1657" i="72"/>
  <c r="M1657" i="72"/>
  <c r="L1657" i="72"/>
  <c r="K1657" i="72"/>
  <c r="J1657" i="72"/>
  <c r="R1656" i="72"/>
  <c r="S1656" i="72"/>
  <c r="M1656" i="72"/>
  <c r="L1656" i="72"/>
  <c r="K1656" i="72"/>
  <c r="J1656" i="72"/>
  <c r="R1655" i="72"/>
  <c r="S1655" i="72" s="1"/>
  <c r="M1655" i="72"/>
  <c r="L1655" i="72"/>
  <c r="K1655" i="72"/>
  <c r="J1655" i="72"/>
  <c r="R1654" i="72"/>
  <c r="S1654" i="72"/>
  <c r="M1654" i="72"/>
  <c r="L1654" i="72"/>
  <c r="K1654" i="72"/>
  <c r="J1654" i="72"/>
  <c r="R1653" i="72"/>
  <c r="S1653" i="72"/>
  <c r="M1653" i="72"/>
  <c r="L1653" i="72"/>
  <c r="K1653" i="72"/>
  <c r="J1653" i="72"/>
  <c r="R1652" i="72"/>
  <c r="S1652" i="72"/>
  <c r="M1652" i="72"/>
  <c r="L1652" i="72"/>
  <c r="K1652" i="72"/>
  <c r="J1652" i="72"/>
  <c r="R1651" i="72"/>
  <c r="S1651" i="72" s="1"/>
  <c r="M1651" i="72"/>
  <c r="L1651" i="72"/>
  <c r="K1651" i="72"/>
  <c r="J1651" i="72"/>
  <c r="R1650" i="72"/>
  <c r="S1650" i="72"/>
  <c r="M1650" i="72"/>
  <c r="L1650" i="72"/>
  <c r="K1650" i="72"/>
  <c r="J1650" i="72"/>
  <c r="R1649" i="72"/>
  <c r="S1649" i="72"/>
  <c r="M1649" i="72"/>
  <c r="L1649" i="72"/>
  <c r="K1649" i="72"/>
  <c r="J1649" i="72"/>
  <c r="R1648" i="72"/>
  <c r="S1648" i="72"/>
  <c r="M1648" i="72"/>
  <c r="L1648" i="72"/>
  <c r="K1648" i="72"/>
  <c r="J1648" i="72"/>
  <c r="R1647" i="72"/>
  <c r="S1647" i="72" s="1"/>
  <c r="M1647" i="72"/>
  <c r="L1647" i="72"/>
  <c r="K1647" i="72"/>
  <c r="J1647" i="72"/>
  <c r="R1646" i="72"/>
  <c r="S1646" i="72"/>
  <c r="M1646" i="72"/>
  <c r="L1646" i="72"/>
  <c r="K1646" i="72"/>
  <c r="J1646" i="72"/>
  <c r="R1645" i="72"/>
  <c r="S1645" i="72"/>
  <c r="M1645" i="72"/>
  <c r="L1645" i="72"/>
  <c r="K1645" i="72"/>
  <c r="J1645" i="72"/>
  <c r="R1644" i="72"/>
  <c r="S1644" i="72"/>
  <c r="M1644" i="72"/>
  <c r="L1644" i="72"/>
  <c r="K1644" i="72"/>
  <c r="J1644" i="72"/>
  <c r="R1643" i="72"/>
  <c r="S1643" i="72" s="1"/>
  <c r="M1643" i="72"/>
  <c r="L1643" i="72"/>
  <c r="K1643" i="72"/>
  <c r="J1643" i="72"/>
  <c r="R1642" i="72"/>
  <c r="S1642" i="72"/>
  <c r="M1642" i="72"/>
  <c r="L1642" i="72"/>
  <c r="K1642" i="72"/>
  <c r="J1642" i="72"/>
  <c r="R1641" i="72"/>
  <c r="S1641" i="72"/>
  <c r="M1641" i="72"/>
  <c r="L1641" i="72"/>
  <c r="K1641" i="72"/>
  <c r="J1641" i="72"/>
  <c r="R1640" i="72"/>
  <c r="S1640" i="72"/>
  <c r="M1640" i="72"/>
  <c r="L1640" i="72"/>
  <c r="K1640" i="72"/>
  <c r="J1640" i="72"/>
  <c r="R1639" i="72"/>
  <c r="S1639" i="72" s="1"/>
  <c r="M1639" i="72"/>
  <c r="L1639" i="72"/>
  <c r="K1639" i="72"/>
  <c r="J1639" i="72"/>
  <c r="R1638" i="72"/>
  <c r="S1638" i="72"/>
  <c r="M1638" i="72"/>
  <c r="L1638" i="72"/>
  <c r="K1638" i="72"/>
  <c r="J1638" i="72"/>
  <c r="R1637" i="72"/>
  <c r="S1637" i="72"/>
  <c r="M1637" i="72"/>
  <c r="L1637" i="72"/>
  <c r="K1637" i="72"/>
  <c r="J1637" i="72"/>
  <c r="R1636" i="72"/>
  <c r="S1636" i="72"/>
  <c r="M1636" i="72"/>
  <c r="L1636" i="72"/>
  <c r="K1636" i="72"/>
  <c r="J1636" i="72"/>
  <c r="R1635" i="72"/>
  <c r="S1635" i="72" s="1"/>
  <c r="M1635" i="72"/>
  <c r="L1635" i="72"/>
  <c r="K1635" i="72"/>
  <c r="J1635" i="72"/>
  <c r="R1634" i="72"/>
  <c r="S1634" i="72"/>
  <c r="M1634" i="72"/>
  <c r="L1634" i="72"/>
  <c r="K1634" i="72"/>
  <c r="J1634" i="72"/>
  <c r="R1633" i="72"/>
  <c r="S1633" i="72"/>
  <c r="M1633" i="72"/>
  <c r="L1633" i="72"/>
  <c r="K1633" i="72"/>
  <c r="J1633" i="72"/>
  <c r="R1632" i="72"/>
  <c r="S1632" i="72"/>
  <c r="M1632" i="72"/>
  <c r="L1632" i="72"/>
  <c r="K1632" i="72"/>
  <c r="J1632" i="72"/>
  <c r="R1631" i="72"/>
  <c r="S1631" i="72" s="1"/>
  <c r="M1631" i="72"/>
  <c r="L1631" i="72"/>
  <c r="K1631" i="72"/>
  <c r="J1631" i="72"/>
  <c r="R1630" i="72"/>
  <c r="S1630" i="72"/>
  <c r="M1630" i="72"/>
  <c r="L1630" i="72"/>
  <c r="K1630" i="72"/>
  <c r="J1630" i="72"/>
  <c r="R1629" i="72"/>
  <c r="S1629" i="72"/>
  <c r="M1629" i="72"/>
  <c r="L1629" i="72"/>
  <c r="K1629" i="72"/>
  <c r="J1629" i="72"/>
  <c r="R1628" i="72"/>
  <c r="S1628" i="72"/>
  <c r="M1628" i="72"/>
  <c r="L1628" i="72"/>
  <c r="K1628" i="72"/>
  <c r="J1628" i="72"/>
  <c r="R1627" i="72"/>
  <c r="S1627" i="72" s="1"/>
  <c r="M1627" i="72"/>
  <c r="L1627" i="72"/>
  <c r="K1627" i="72"/>
  <c r="J1627" i="72"/>
  <c r="R1626" i="72"/>
  <c r="S1626" i="72"/>
  <c r="M1626" i="72"/>
  <c r="L1626" i="72"/>
  <c r="K1626" i="72"/>
  <c r="J1626" i="72"/>
  <c r="R1625" i="72"/>
  <c r="S1625" i="72"/>
  <c r="M1625" i="72"/>
  <c r="L1625" i="72"/>
  <c r="K1625" i="72"/>
  <c r="J1625" i="72"/>
  <c r="R1624" i="72"/>
  <c r="S1624" i="72"/>
  <c r="M1624" i="72"/>
  <c r="L1624" i="72"/>
  <c r="K1624" i="72"/>
  <c r="J1624" i="72"/>
  <c r="R1623" i="72"/>
  <c r="S1623" i="72" s="1"/>
  <c r="M1623" i="72"/>
  <c r="L1623" i="72"/>
  <c r="K1623" i="72"/>
  <c r="J1623" i="72"/>
  <c r="R1622" i="72"/>
  <c r="S1622" i="72"/>
  <c r="M1622" i="72"/>
  <c r="L1622" i="72"/>
  <c r="K1622" i="72"/>
  <c r="J1622" i="72"/>
  <c r="R1621" i="72"/>
  <c r="S1621" i="72"/>
  <c r="M1621" i="72"/>
  <c r="L1621" i="72"/>
  <c r="K1621" i="72"/>
  <c r="J1621" i="72"/>
  <c r="R1620" i="72"/>
  <c r="S1620" i="72"/>
  <c r="M1620" i="72"/>
  <c r="L1620" i="72"/>
  <c r="K1620" i="72"/>
  <c r="J1620" i="72"/>
  <c r="R1619" i="72"/>
  <c r="S1619" i="72" s="1"/>
  <c r="M1619" i="72"/>
  <c r="L1619" i="72"/>
  <c r="K1619" i="72"/>
  <c r="J1619" i="72"/>
  <c r="R1618" i="72"/>
  <c r="S1618" i="72"/>
  <c r="M1618" i="72"/>
  <c r="L1618" i="72"/>
  <c r="K1618" i="72"/>
  <c r="J1618" i="72"/>
  <c r="R1617" i="72"/>
  <c r="S1617" i="72"/>
  <c r="M1617" i="72"/>
  <c r="L1617" i="72"/>
  <c r="K1617" i="72"/>
  <c r="J1617" i="72"/>
  <c r="R1616" i="72"/>
  <c r="S1616" i="72"/>
  <c r="M1616" i="72"/>
  <c r="L1616" i="72"/>
  <c r="K1616" i="72"/>
  <c r="J1616" i="72"/>
  <c r="R1615" i="72"/>
  <c r="S1615" i="72" s="1"/>
  <c r="M1615" i="72"/>
  <c r="L1615" i="72"/>
  <c r="K1615" i="72"/>
  <c r="J1615" i="72"/>
  <c r="R1614" i="72"/>
  <c r="S1614" i="72"/>
  <c r="M1614" i="72"/>
  <c r="L1614" i="72"/>
  <c r="K1614" i="72"/>
  <c r="J1614" i="72"/>
  <c r="R1613" i="72"/>
  <c r="S1613" i="72"/>
  <c r="M1613" i="72"/>
  <c r="L1613" i="72"/>
  <c r="K1613" i="72"/>
  <c r="J1613" i="72"/>
  <c r="R1612" i="72"/>
  <c r="S1612" i="72"/>
  <c r="M1612" i="72"/>
  <c r="L1612" i="72"/>
  <c r="K1612" i="72"/>
  <c r="J1612" i="72"/>
  <c r="R1611" i="72"/>
  <c r="S1611" i="72" s="1"/>
  <c r="M1611" i="72"/>
  <c r="L1611" i="72"/>
  <c r="K1611" i="72"/>
  <c r="J1611" i="72"/>
  <c r="R1610" i="72"/>
  <c r="S1610" i="72"/>
  <c r="M1610" i="72"/>
  <c r="L1610" i="72"/>
  <c r="K1610" i="72"/>
  <c r="J1610" i="72"/>
  <c r="R1609" i="72"/>
  <c r="S1609" i="72"/>
  <c r="M1609" i="72"/>
  <c r="L1609" i="72"/>
  <c r="K1609" i="72"/>
  <c r="J1609" i="72"/>
  <c r="R1608" i="72"/>
  <c r="S1608" i="72"/>
  <c r="M1608" i="72"/>
  <c r="L1608" i="72"/>
  <c r="K1608" i="72"/>
  <c r="J1608" i="72"/>
  <c r="R1607" i="72"/>
  <c r="S1607" i="72" s="1"/>
  <c r="M1607" i="72"/>
  <c r="L1607" i="72"/>
  <c r="K1607" i="72"/>
  <c r="J1607" i="72"/>
  <c r="R1606" i="72"/>
  <c r="S1606" i="72"/>
  <c r="M1606" i="72"/>
  <c r="L1606" i="72"/>
  <c r="K1606" i="72"/>
  <c r="J1606" i="72"/>
  <c r="R1605" i="72"/>
  <c r="S1605" i="72" s="1"/>
  <c r="M1605" i="72"/>
  <c r="L1605" i="72"/>
  <c r="K1605" i="72"/>
  <c r="J1605" i="72"/>
  <c r="R1604" i="72"/>
  <c r="S1604" i="72"/>
  <c r="M1604" i="72"/>
  <c r="L1604" i="72"/>
  <c r="K1604" i="72"/>
  <c r="J1604" i="72"/>
  <c r="R1603" i="72"/>
  <c r="S1603" i="72" s="1"/>
  <c r="M1603" i="72"/>
  <c r="L1603" i="72"/>
  <c r="K1603" i="72"/>
  <c r="J1603" i="72"/>
  <c r="R1602" i="72"/>
  <c r="S1602" i="72"/>
  <c r="M1602" i="72"/>
  <c r="L1602" i="72"/>
  <c r="K1602" i="72"/>
  <c r="J1602" i="72"/>
  <c r="R1601" i="72"/>
  <c r="S1601" i="72" s="1"/>
  <c r="M1601" i="72"/>
  <c r="L1601" i="72"/>
  <c r="K1601" i="72"/>
  <c r="J1601" i="72"/>
  <c r="R1600" i="72"/>
  <c r="S1600" i="72"/>
  <c r="M1600" i="72"/>
  <c r="L1600" i="72"/>
  <c r="K1600" i="72"/>
  <c r="J1600" i="72"/>
  <c r="R1599" i="72"/>
  <c r="S1599" i="72" s="1"/>
  <c r="M1599" i="72"/>
  <c r="L1599" i="72"/>
  <c r="K1599" i="72"/>
  <c r="J1599" i="72"/>
  <c r="R1598" i="72"/>
  <c r="S1598" i="72"/>
  <c r="M1598" i="72"/>
  <c r="L1598" i="72"/>
  <c r="K1598" i="72"/>
  <c r="J1598" i="72"/>
  <c r="R1597" i="72"/>
  <c r="S1597" i="72"/>
  <c r="M1597" i="72"/>
  <c r="L1597" i="72"/>
  <c r="K1597" i="72"/>
  <c r="J1597" i="72"/>
  <c r="R1596" i="72"/>
  <c r="S1596" i="72"/>
  <c r="M1596" i="72"/>
  <c r="L1596" i="72"/>
  <c r="K1596" i="72"/>
  <c r="J1596" i="72"/>
  <c r="R1595" i="72"/>
  <c r="S1595" i="72" s="1"/>
  <c r="M1595" i="72"/>
  <c r="L1595" i="72"/>
  <c r="K1595" i="72"/>
  <c r="J1595" i="72"/>
  <c r="R1594" i="72"/>
  <c r="S1594" i="72"/>
  <c r="M1594" i="72"/>
  <c r="L1594" i="72"/>
  <c r="K1594" i="72"/>
  <c r="J1594" i="72"/>
  <c r="R1593" i="72"/>
  <c r="S1593" i="72"/>
  <c r="M1593" i="72"/>
  <c r="L1593" i="72"/>
  <c r="K1593" i="72"/>
  <c r="J1593" i="72"/>
  <c r="R1592" i="72"/>
  <c r="S1592" i="72"/>
  <c r="M1592" i="72"/>
  <c r="L1592" i="72"/>
  <c r="K1592" i="72"/>
  <c r="J1592" i="72"/>
  <c r="R1591" i="72"/>
  <c r="S1591" i="72" s="1"/>
  <c r="M1591" i="72"/>
  <c r="L1591" i="72"/>
  <c r="K1591" i="72"/>
  <c r="J1591" i="72"/>
  <c r="R1590" i="72"/>
  <c r="S1590" i="72"/>
  <c r="M1590" i="72"/>
  <c r="L1590" i="72"/>
  <c r="K1590" i="72"/>
  <c r="J1590" i="72"/>
  <c r="R1589" i="72"/>
  <c r="S1589" i="72" s="1"/>
  <c r="M1589" i="72"/>
  <c r="L1589" i="72"/>
  <c r="K1589" i="72"/>
  <c r="J1589" i="72"/>
  <c r="R1588" i="72"/>
  <c r="S1588" i="72"/>
  <c r="M1588" i="72"/>
  <c r="L1588" i="72"/>
  <c r="K1588" i="72"/>
  <c r="J1588" i="72"/>
  <c r="R1587" i="72"/>
  <c r="S1587" i="72" s="1"/>
  <c r="M1587" i="72"/>
  <c r="L1587" i="72"/>
  <c r="K1587" i="72"/>
  <c r="J1587" i="72"/>
  <c r="R1586" i="72"/>
  <c r="S1586" i="72"/>
  <c r="M1586" i="72"/>
  <c r="L1586" i="72"/>
  <c r="K1586" i="72"/>
  <c r="J1586" i="72"/>
  <c r="R1585" i="72"/>
  <c r="S1585" i="72" s="1"/>
  <c r="M1585" i="72"/>
  <c r="L1585" i="72"/>
  <c r="K1585" i="72"/>
  <c r="J1585" i="72"/>
  <c r="R1584" i="72"/>
  <c r="S1584" i="72"/>
  <c r="M1584" i="72"/>
  <c r="L1584" i="72"/>
  <c r="K1584" i="72"/>
  <c r="J1584" i="72"/>
  <c r="R1583" i="72"/>
  <c r="S1583" i="72" s="1"/>
  <c r="M1583" i="72"/>
  <c r="L1583" i="72"/>
  <c r="K1583" i="72"/>
  <c r="J1583" i="72"/>
  <c r="R1582" i="72"/>
  <c r="S1582" i="72"/>
  <c r="M1582" i="72"/>
  <c r="L1582" i="72"/>
  <c r="K1582" i="72"/>
  <c r="J1582" i="72"/>
  <c r="R1581" i="72"/>
  <c r="S1581" i="72"/>
  <c r="M1581" i="72"/>
  <c r="L1581" i="72"/>
  <c r="K1581" i="72"/>
  <c r="J1581" i="72"/>
  <c r="R1580" i="72"/>
  <c r="S1580" i="72"/>
  <c r="M1580" i="72"/>
  <c r="L1580" i="72"/>
  <c r="K1580" i="72"/>
  <c r="J1580" i="72"/>
  <c r="R1579" i="72"/>
  <c r="S1579" i="72" s="1"/>
  <c r="M1579" i="72"/>
  <c r="L1579" i="72"/>
  <c r="K1579" i="72"/>
  <c r="J1579" i="72"/>
  <c r="R1578" i="72"/>
  <c r="S1578" i="72"/>
  <c r="M1578" i="72"/>
  <c r="L1578" i="72"/>
  <c r="K1578" i="72"/>
  <c r="J1578" i="72"/>
  <c r="R1577" i="72"/>
  <c r="S1577" i="72"/>
  <c r="M1577" i="72"/>
  <c r="L1577" i="72"/>
  <c r="K1577" i="72"/>
  <c r="J1577" i="72"/>
  <c r="R1576" i="72"/>
  <c r="S1576" i="72"/>
  <c r="M1576" i="72"/>
  <c r="L1576" i="72"/>
  <c r="K1576" i="72"/>
  <c r="J1576" i="72"/>
  <c r="R1575" i="72"/>
  <c r="S1575" i="72" s="1"/>
  <c r="M1575" i="72"/>
  <c r="L1575" i="72"/>
  <c r="K1575" i="72"/>
  <c r="J1575" i="72"/>
  <c r="R1574" i="72"/>
  <c r="S1574" i="72"/>
  <c r="M1574" i="72"/>
  <c r="L1574" i="72"/>
  <c r="K1574" i="72"/>
  <c r="J1574" i="72"/>
  <c r="R1573" i="72"/>
  <c r="S1573" i="72" s="1"/>
  <c r="M1573" i="72"/>
  <c r="L1573" i="72"/>
  <c r="K1573" i="72"/>
  <c r="J1573" i="72"/>
  <c r="R1572" i="72"/>
  <c r="S1572" i="72"/>
  <c r="M1572" i="72"/>
  <c r="L1572" i="72"/>
  <c r="K1572" i="72"/>
  <c r="J1572" i="72"/>
  <c r="R1571" i="72"/>
  <c r="S1571" i="72" s="1"/>
  <c r="M1571" i="72"/>
  <c r="L1571" i="72"/>
  <c r="K1571" i="72"/>
  <c r="J1571" i="72"/>
  <c r="R1570" i="72"/>
  <c r="S1570" i="72"/>
  <c r="M1570" i="72"/>
  <c r="L1570" i="72"/>
  <c r="K1570" i="72"/>
  <c r="J1570" i="72"/>
  <c r="R1569" i="72"/>
  <c r="S1569" i="72" s="1"/>
  <c r="M1569" i="72"/>
  <c r="L1569" i="72"/>
  <c r="K1569" i="72"/>
  <c r="J1569" i="72"/>
  <c r="R1568" i="72"/>
  <c r="S1568" i="72"/>
  <c r="M1568" i="72"/>
  <c r="L1568" i="72"/>
  <c r="K1568" i="72"/>
  <c r="J1568" i="72"/>
  <c r="R1567" i="72"/>
  <c r="S1567" i="72" s="1"/>
  <c r="M1567" i="72"/>
  <c r="L1567" i="72"/>
  <c r="K1567" i="72"/>
  <c r="J1567" i="72"/>
  <c r="R1566" i="72"/>
  <c r="S1566" i="72"/>
  <c r="M1566" i="72"/>
  <c r="L1566" i="72"/>
  <c r="K1566" i="72"/>
  <c r="J1566" i="72"/>
  <c r="R1565" i="72"/>
  <c r="S1565" i="72"/>
  <c r="M1565" i="72"/>
  <c r="L1565" i="72"/>
  <c r="K1565" i="72"/>
  <c r="J1565" i="72"/>
  <c r="R1564" i="72"/>
  <c r="S1564" i="72"/>
  <c r="M1564" i="72"/>
  <c r="L1564" i="72"/>
  <c r="K1564" i="72"/>
  <c r="J1564" i="72"/>
  <c r="R1563" i="72"/>
  <c r="S1563" i="72" s="1"/>
  <c r="M1563" i="72"/>
  <c r="L1563" i="72"/>
  <c r="K1563" i="72"/>
  <c r="J1563" i="72"/>
  <c r="R1562" i="72"/>
  <c r="S1562" i="72"/>
  <c r="M1562" i="72"/>
  <c r="L1562" i="72"/>
  <c r="K1562" i="72"/>
  <c r="J1562" i="72"/>
  <c r="R1561" i="72"/>
  <c r="S1561" i="72"/>
  <c r="M1561" i="72"/>
  <c r="L1561" i="72"/>
  <c r="K1561" i="72"/>
  <c r="J1561" i="72"/>
  <c r="R1560" i="72"/>
  <c r="S1560" i="72"/>
  <c r="M1560" i="72"/>
  <c r="L1560" i="72"/>
  <c r="K1560" i="72"/>
  <c r="J1560" i="72"/>
  <c r="R1559" i="72"/>
  <c r="S1559" i="72" s="1"/>
  <c r="M1559" i="72"/>
  <c r="L1559" i="72"/>
  <c r="K1559" i="72"/>
  <c r="J1559" i="72"/>
  <c r="R1558" i="72"/>
  <c r="S1558" i="72"/>
  <c r="M1558" i="72"/>
  <c r="L1558" i="72"/>
  <c r="K1558" i="72"/>
  <c r="J1558" i="72"/>
  <c r="R1557" i="72"/>
  <c r="S1557" i="72" s="1"/>
  <c r="M1557" i="72"/>
  <c r="L1557" i="72"/>
  <c r="K1557" i="72"/>
  <c r="J1557" i="72"/>
  <c r="R1556" i="72"/>
  <c r="S1556" i="72"/>
  <c r="M1556" i="72"/>
  <c r="L1556" i="72"/>
  <c r="K1556" i="72"/>
  <c r="J1556" i="72"/>
  <c r="R1555" i="72"/>
  <c r="S1555" i="72" s="1"/>
  <c r="M1555" i="72"/>
  <c r="L1555" i="72"/>
  <c r="K1555" i="72"/>
  <c r="J1555" i="72"/>
  <c r="R1554" i="72"/>
  <c r="S1554" i="72"/>
  <c r="M1554" i="72"/>
  <c r="L1554" i="72"/>
  <c r="K1554" i="72"/>
  <c r="J1554" i="72"/>
  <c r="R1553" i="72"/>
  <c r="S1553" i="72" s="1"/>
  <c r="M1553" i="72"/>
  <c r="L1553" i="72"/>
  <c r="K1553" i="72"/>
  <c r="J1553" i="72"/>
  <c r="R1552" i="72"/>
  <c r="S1552" i="72"/>
  <c r="M1552" i="72"/>
  <c r="L1552" i="72"/>
  <c r="K1552" i="72"/>
  <c r="J1552" i="72"/>
  <c r="R1551" i="72"/>
  <c r="S1551" i="72" s="1"/>
  <c r="M1551" i="72"/>
  <c r="L1551" i="72"/>
  <c r="K1551" i="72"/>
  <c r="J1551" i="72"/>
  <c r="R1550" i="72"/>
  <c r="S1550" i="72"/>
  <c r="M1550" i="72"/>
  <c r="L1550" i="72"/>
  <c r="K1550" i="72"/>
  <c r="J1550" i="72"/>
  <c r="R1549" i="72"/>
  <c r="S1549" i="72"/>
  <c r="M1549" i="72"/>
  <c r="L1549" i="72"/>
  <c r="K1549" i="72"/>
  <c r="J1549" i="72"/>
  <c r="R1548" i="72"/>
  <c r="S1548" i="72"/>
  <c r="M1548" i="72"/>
  <c r="L1548" i="72"/>
  <c r="K1548" i="72"/>
  <c r="J1548" i="72"/>
  <c r="R1547" i="72"/>
  <c r="S1547" i="72" s="1"/>
  <c r="M1547" i="72"/>
  <c r="L1547" i="72"/>
  <c r="K1547" i="72"/>
  <c r="J1547" i="72"/>
  <c r="R1546" i="72"/>
  <c r="S1546" i="72"/>
  <c r="M1546" i="72"/>
  <c r="L1546" i="72"/>
  <c r="K1546" i="72"/>
  <c r="J1546" i="72"/>
  <c r="R1545" i="72"/>
  <c r="S1545" i="72"/>
  <c r="M1545" i="72"/>
  <c r="L1545" i="72"/>
  <c r="K1545" i="72"/>
  <c r="J1545" i="72"/>
  <c r="R1544" i="72"/>
  <c r="S1544" i="72"/>
  <c r="M1544" i="72"/>
  <c r="L1544" i="72"/>
  <c r="K1544" i="72"/>
  <c r="J1544" i="72"/>
  <c r="R1543" i="72"/>
  <c r="S1543" i="72" s="1"/>
  <c r="M1543" i="72"/>
  <c r="L1543" i="72"/>
  <c r="K1543" i="72"/>
  <c r="J1543" i="72"/>
  <c r="R1542" i="72"/>
  <c r="S1542" i="72"/>
  <c r="M1542" i="72"/>
  <c r="L1542" i="72"/>
  <c r="K1542" i="72"/>
  <c r="J1542" i="72"/>
  <c r="R1541" i="72"/>
  <c r="S1541" i="72" s="1"/>
  <c r="M1541" i="72"/>
  <c r="L1541" i="72"/>
  <c r="K1541" i="72"/>
  <c r="J1541" i="72"/>
  <c r="R1540" i="72"/>
  <c r="S1540" i="72"/>
  <c r="M1540" i="72"/>
  <c r="L1540" i="72"/>
  <c r="K1540" i="72"/>
  <c r="J1540" i="72"/>
  <c r="R1539" i="72"/>
  <c r="S1539" i="72" s="1"/>
  <c r="M1539" i="72"/>
  <c r="L1539" i="72"/>
  <c r="K1539" i="72"/>
  <c r="J1539" i="72"/>
  <c r="R1538" i="72"/>
  <c r="S1538" i="72"/>
  <c r="M1538" i="72"/>
  <c r="L1538" i="72"/>
  <c r="K1538" i="72"/>
  <c r="J1538" i="72"/>
  <c r="R1537" i="72"/>
  <c r="S1537" i="72" s="1"/>
  <c r="M1537" i="72"/>
  <c r="L1537" i="72"/>
  <c r="K1537" i="72"/>
  <c r="J1537" i="72"/>
  <c r="R1536" i="72"/>
  <c r="S1536" i="72"/>
  <c r="M1536" i="72"/>
  <c r="L1536" i="72"/>
  <c r="K1536" i="72"/>
  <c r="J1536" i="72"/>
  <c r="R1535" i="72"/>
  <c r="S1535" i="72" s="1"/>
  <c r="M1535" i="72"/>
  <c r="L1535" i="72"/>
  <c r="K1535" i="72"/>
  <c r="J1535" i="72"/>
  <c r="R1534" i="72"/>
  <c r="S1534" i="72" s="1"/>
  <c r="M1534" i="72"/>
  <c r="L1534" i="72"/>
  <c r="K1534" i="72"/>
  <c r="J1534" i="72"/>
  <c r="R1533" i="72"/>
  <c r="S1533" i="72"/>
  <c r="M1533" i="72"/>
  <c r="L1533" i="72"/>
  <c r="K1533" i="72"/>
  <c r="J1533" i="72"/>
  <c r="R1532" i="72"/>
  <c r="S1532" i="72"/>
  <c r="M1532" i="72"/>
  <c r="L1532" i="72"/>
  <c r="K1532" i="72"/>
  <c r="J1532" i="72"/>
  <c r="R1531" i="72"/>
  <c r="S1531" i="72" s="1"/>
  <c r="M1531" i="72"/>
  <c r="L1531" i="72"/>
  <c r="K1531" i="72"/>
  <c r="J1531" i="72"/>
  <c r="R1530" i="72"/>
  <c r="S1530" i="72" s="1"/>
  <c r="M1530" i="72"/>
  <c r="L1530" i="72"/>
  <c r="K1530" i="72"/>
  <c r="J1530" i="72"/>
  <c r="R1529" i="72"/>
  <c r="S1529" i="72"/>
  <c r="M1529" i="72"/>
  <c r="L1529" i="72"/>
  <c r="K1529" i="72"/>
  <c r="J1529" i="72"/>
  <c r="R1528" i="72"/>
  <c r="S1528" i="72"/>
  <c r="M1528" i="72"/>
  <c r="L1528" i="72"/>
  <c r="K1528" i="72"/>
  <c r="J1528" i="72"/>
  <c r="R1527" i="72"/>
  <c r="S1527" i="72" s="1"/>
  <c r="M1527" i="72"/>
  <c r="L1527" i="72"/>
  <c r="K1527" i="72"/>
  <c r="J1527" i="72"/>
  <c r="R1526" i="72"/>
  <c r="S1526" i="72"/>
  <c r="M1526" i="72"/>
  <c r="L1526" i="72"/>
  <c r="K1526" i="72"/>
  <c r="J1526" i="72"/>
  <c r="R1525" i="72"/>
  <c r="S1525" i="72" s="1"/>
  <c r="M1525" i="72"/>
  <c r="L1525" i="72"/>
  <c r="K1525" i="72"/>
  <c r="J1525" i="72"/>
  <c r="R1524" i="72"/>
  <c r="S1524" i="72"/>
  <c r="M1524" i="72"/>
  <c r="L1524" i="72"/>
  <c r="K1524" i="72"/>
  <c r="J1524" i="72"/>
  <c r="R1523" i="72"/>
  <c r="S1523" i="72" s="1"/>
  <c r="M1523" i="72"/>
  <c r="L1523" i="72"/>
  <c r="K1523" i="72"/>
  <c r="J1523" i="72"/>
  <c r="R1522" i="72"/>
  <c r="S1522" i="72"/>
  <c r="M1522" i="72"/>
  <c r="L1522" i="72"/>
  <c r="K1522" i="72"/>
  <c r="J1522" i="72"/>
  <c r="R1521" i="72"/>
  <c r="S1521" i="72" s="1"/>
  <c r="M1521" i="72"/>
  <c r="L1521" i="72"/>
  <c r="K1521" i="72"/>
  <c r="J1521" i="72"/>
  <c r="R1520" i="72"/>
  <c r="S1520" i="72"/>
  <c r="M1520" i="72"/>
  <c r="L1520" i="72"/>
  <c r="K1520" i="72"/>
  <c r="J1520" i="72"/>
  <c r="R1519" i="72"/>
  <c r="S1519" i="72" s="1"/>
  <c r="M1519" i="72"/>
  <c r="L1519" i="72"/>
  <c r="K1519" i="72"/>
  <c r="J1519" i="72"/>
  <c r="R1518" i="72"/>
  <c r="S1518" i="72" s="1"/>
  <c r="M1518" i="72"/>
  <c r="L1518" i="72"/>
  <c r="K1518" i="72"/>
  <c r="J1518" i="72"/>
  <c r="R1517" i="72"/>
  <c r="S1517" i="72"/>
  <c r="M1517" i="72"/>
  <c r="L1517" i="72"/>
  <c r="K1517" i="72"/>
  <c r="J1517" i="72"/>
  <c r="R1516" i="72"/>
  <c r="S1516" i="72" s="1"/>
  <c r="M1516" i="72"/>
  <c r="L1516" i="72"/>
  <c r="K1516" i="72"/>
  <c r="J1516" i="72"/>
  <c r="R1515" i="72"/>
  <c r="S1515" i="72" s="1"/>
  <c r="M1515" i="72"/>
  <c r="L1515" i="72"/>
  <c r="K1515" i="72"/>
  <c r="J1515" i="72"/>
  <c r="R1514" i="72"/>
  <c r="S1514" i="72" s="1"/>
  <c r="M1514" i="72"/>
  <c r="L1514" i="72"/>
  <c r="K1514" i="72"/>
  <c r="J1514" i="72"/>
  <c r="R1513" i="72"/>
  <c r="S1513" i="72"/>
  <c r="M1513" i="72"/>
  <c r="L1513" i="72"/>
  <c r="K1513" i="72"/>
  <c r="J1513" i="72"/>
  <c r="R1512" i="72"/>
  <c r="S1512" i="72" s="1"/>
  <c r="M1512" i="72"/>
  <c r="L1512" i="72"/>
  <c r="K1512" i="72"/>
  <c r="J1512" i="72"/>
  <c r="R1511" i="72"/>
  <c r="S1511" i="72" s="1"/>
  <c r="M1511" i="72"/>
  <c r="L1511" i="72"/>
  <c r="K1511" i="72"/>
  <c r="J1511" i="72"/>
  <c r="R1510" i="72"/>
  <c r="S1510" i="72"/>
  <c r="M1510" i="72"/>
  <c r="L1510" i="72"/>
  <c r="K1510" i="72"/>
  <c r="J1510" i="72"/>
  <c r="R1509" i="72"/>
  <c r="S1509" i="72" s="1"/>
  <c r="M1509" i="72"/>
  <c r="L1509" i="72"/>
  <c r="K1509" i="72"/>
  <c r="J1509" i="72"/>
  <c r="R1508" i="72"/>
  <c r="S1508" i="72"/>
  <c r="M1508" i="72"/>
  <c r="L1508" i="72"/>
  <c r="K1508" i="72"/>
  <c r="J1508" i="72"/>
  <c r="R1507" i="72"/>
  <c r="S1507" i="72" s="1"/>
  <c r="M1507" i="72"/>
  <c r="L1507" i="72"/>
  <c r="K1507" i="72"/>
  <c r="J1507" i="72"/>
  <c r="R1506" i="72"/>
  <c r="S1506" i="72"/>
  <c r="M1506" i="72"/>
  <c r="L1506" i="72"/>
  <c r="K1506" i="72"/>
  <c r="J1506" i="72"/>
  <c r="R1505" i="72"/>
  <c r="S1505" i="72" s="1"/>
  <c r="M1505" i="72"/>
  <c r="L1505" i="72"/>
  <c r="K1505" i="72"/>
  <c r="J1505" i="72"/>
  <c r="R1504" i="72"/>
  <c r="S1504" i="72"/>
  <c r="M1504" i="72"/>
  <c r="L1504" i="72"/>
  <c r="K1504" i="72"/>
  <c r="J1504" i="72"/>
  <c r="R1503" i="72"/>
  <c r="S1503" i="72" s="1"/>
  <c r="M1503" i="72"/>
  <c r="L1503" i="72"/>
  <c r="K1503" i="72"/>
  <c r="J1503" i="72"/>
  <c r="R1502" i="72"/>
  <c r="S1502" i="72" s="1"/>
  <c r="M1502" i="72"/>
  <c r="L1502" i="72"/>
  <c r="K1502" i="72"/>
  <c r="J1502" i="72"/>
  <c r="R1501" i="72"/>
  <c r="S1501" i="72"/>
  <c r="M1501" i="72"/>
  <c r="L1501" i="72"/>
  <c r="K1501" i="72"/>
  <c r="J1501" i="72"/>
  <c r="R1500" i="72"/>
  <c r="S1500" i="72" s="1"/>
  <c r="M1500" i="72"/>
  <c r="L1500" i="72"/>
  <c r="K1500" i="72"/>
  <c r="J1500" i="72"/>
  <c r="R1499" i="72"/>
  <c r="S1499" i="72" s="1"/>
  <c r="M1499" i="72"/>
  <c r="L1499" i="72"/>
  <c r="K1499" i="72"/>
  <c r="J1499" i="72"/>
  <c r="R1498" i="72"/>
  <c r="S1498" i="72" s="1"/>
  <c r="M1498" i="72"/>
  <c r="L1498" i="72"/>
  <c r="K1498" i="72"/>
  <c r="J1498" i="72"/>
  <c r="R1497" i="72"/>
  <c r="S1497" i="72"/>
  <c r="M1497" i="72"/>
  <c r="L1497" i="72"/>
  <c r="K1497" i="72"/>
  <c r="J1497" i="72"/>
  <c r="R1496" i="72"/>
  <c r="S1496" i="72" s="1"/>
  <c r="M1496" i="72"/>
  <c r="L1496" i="72"/>
  <c r="K1496" i="72"/>
  <c r="J1496" i="72"/>
  <c r="R1495" i="72"/>
  <c r="S1495" i="72" s="1"/>
  <c r="M1495" i="72"/>
  <c r="L1495" i="72"/>
  <c r="K1495" i="72"/>
  <c r="J1495" i="72"/>
  <c r="R1494" i="72"/>
  <c r="S1494" i="72"/>
  <c r="M1494" i="72"/>
  <c r="L1494" i="72"/>
  <c r="K1494" i="72"/>
  <c r="J1494" i="72"/>
  <c r="R1493" i="72"/>
  <c r="S1493" i="72" s="1"/>
  <c r="M1493" i="72"/>
  <c r="L1493" i="72"/>
  <c r="K1493" i="72"/>
  <c r="J1493" i="72"/>
  <c r="R1492" i="72"/>
  <c r="S1492" i="72"/>
  <c r="M1492" i="72"/>
  <c r="L1492" i="72"/>
  <c r="K1492" i="72"/>
  <c r="J1492" i="72"/>
  <c r="R1491" i="72"/>
  <c r="S1491" i="72" s="1"/>
  <c r="M1491" i="72"/>
  <c r="L1491" i="72"/>
  <c r="K1491" i="72"/>
  <c r="J1491" i="72"/>
  <c r="R1490" i="72"/>
  <c r="S1490" i="72"/>
  <c r="M1490" i="72"/>
  <c r="L1490" i="72"/>
  <c r="K1490" i="72"/>
  <c r="J1490" i="72"/>
  <c r="R1489" i="72"/>
  <c r="S1489" i="72" s="1"/>
  <c r="M1489" i="72"/>
  <c r="L1489" i="72"/>
  <c r="K1489" i="72"/>
  <c r="J1489" i="72"/>
  <c r="R1488" i="72"/>
  <c r="S1488" i="72"/>
  <c r="M1488" i="72"/>
  <c r="L1488" i="72"/>
  <c r="K1488" i="72"/>
  <c r="J1488" i="72"/>
  <c r="R1487" i="72"/>
  <c r="S1487" i="72" s="1"/>
  <c r="M1487" i="72"/>
  <c r="L1487" i="72"/>
  <c r="K1487" i="72"/>
  <c r="J1487" i="72"/>
  <c r="R1486" i="72"/>
  <c r="S1486" i="72" s="1"/>
  <c r="M1486" i="72"/>
  <c r="L1486" i="72"/>
  <c r="K1486" i="72"/>
  <c r="J1486" i="72"/>
  <c r="R1485" i="72"/>
  <c r="S1485" i="72"/>
  <c r="M1485" i="72"/>
  <c r="L1485" i="72"/>
  <c r="K1485" i="72"/>
  <c r="J1485" i="72"/>
  <c r="R1484" i="72"/>
  <c r="S1484" i="72" s="1"/>
  <c r="M1484" i="72"/>
  <c r="L1484" i="72"/>
  <c r="K1484" i="72"/>
  <c r="J1484" i="72"/>
  <c r="R1483" i="72"/>
  <c r="S1483" i="72" s="1"/>
  <c r="M1483" i="72"/>
  <c r="L1483" i="72"/>
  <c r="K1483" i="72"/>
  <c r="J1483" i="72"/>
  <c r="R1482" i="72"/>
  <c r="S1482" i="72" s="1"/>
  <c r="M1482" i="72"/>
  <c r="L1482" i="72"/>
  <c r="K1482" i="72"/>
  <c r="J1482" i="72"/>
  <c r="R1481" i="72"/>
  <c r="S1481" i="72"/>
  <c r="M1481" i="72"/>
  <c r="L1481" i="72"/>
  <c r="K1481" i="72"/>
  <c r="J1481" i="72"/>
  <c r="R1480" i="72"/>
  <c r="S1480" i="72" s="1"/>
  <c r="M1480" i="72"/>
  <c r="L1480" i="72"/>
  <c r="K1480" i="72"/>
  <c r="J1480" i="72"/>
  <c r="R1479" i="72"/>
  <c r="S1479" i="72" s="1"/>
  <c r="M1479" i="72"/>
  <c r="L1479" i="72"/>
  <c r="K1479" i="72"/>
  <c r="J1479" i="72"/>
  <c r="R1478" i="72"/>
  <c r="S1478" i="72"/>
  <c r="M1478" i="72"/>
  <c r="L1478" i="72"/>
  <c r="K1478" i="72"/>
  <c r="J1478" i="72"/>
  <c r="R1477" i="72"/>
  <c r="S1477" i="72" s="1"/>
  <c r="M1477" i="72"/>
  <c r="L1477" i="72"/>
  <c r="K1477" i="72"/>
  <c r="J1477" i="72"/>
  <c r="R1476" i="72"/>
  <c r="S1476" i="72"/>
  <c r="M1476" i="72"/>
  <c r="L1476" i="72"/>
  <c r="K1476" i="72"/>
  <c r="J1476" i="72"/>
  <c r="R1475" i="72"/>
  <c r="S1475" i="72" s="1"/>
  <c r="M1475" i="72"/>
  <c r="L1475" i="72"/>
  <c r="K1475" i="72"/>
  <c r="J1475" i="72"/>
  <c r="R1474" i="72"/>
  <c r="S1474" i="72"/>
  <c r="M1474" i="72"/>
  <c r="L1474" i="72"/>
  <c r="K1474" i="72"/>
  <c r="J1474" i="72"/>
  <c r="R1473" i="72"/>
  <c r="S1473" i="72" s="1"/>
  <c r="M1473" i="72"/>
  <c r="L1473" i="72"/>
  <c r="K1473" i="72"/>
  <c r="J1473" i="72"/>
  <c r="R1472" i="72"/>
  <c r="S1472" i="72"/>
  <c r="M1472" i="72"/>
  <c r="L1472" i="72"/>
  <c r="K1472" i="72"/>
  <c r="J1472" i="72"/>
  <c r="R1471" i="72"/>
  <c r="S1471" i="72" s="1"/>
  <c r="M1471" i="72"/>
  <c r="L1471" i="72"/>
  <c r="K1471" i="72"/>
  <c r="J1471" i="72"/>
  <c r="R1470" i="72"/>
  <c r="S1470" i="72" s="1"/>
  <c r="M1470" i="72"/>
  <c r="L1470" i="72"/>
  <c r="K1470" i="72"/>
  <c r="J1470" i="72"/>
  <c r="R1469" i="72"/>
  <c r="S1469" i="72"/>
  <c r="M1469" i="72"/>
  <c r="L1469" i="72"/>
  <c r="K1469" i="72"/>
  <c r="J1469" i="72"/>
  <c r="R1468" i="72"/>
  <c r="S1468" i="72" s="1"/>
  <c r="M1468" i="72"/>
  <c r="L1468" i="72"/>
  <c r="K1468" i="72"/>
  <c r="J1468" i="72"/>
  <c r="R1467" i="72"/>
  <c r="S1467" i="72" s="1"/>
  <c r="M1467" i="72"/>
  <c r="L1467" i="72"/>
  <c r="K1467" i="72"/>
  <c r="J1467" i="72"/>
  <c r="R1466" i="72"/>
  <c r="S1466" i="72" s="1"/>
  <c r="M1466" i="72"/>
  <c r="L1466" i="72"/>
  <c r="K1466" i="72"/>
  <c r="J1466" i="72"/>
  <c r="R1465" i="72"/>
  <c r="S1465" i="72"/>
  <c r="M1465" i="72"/>
  <c r="L1465" i="72"/>
  <c r="K1465" i="72"/>
  <c r="J1465" i="72"/>
  <c r="R1464" i="72"/>
  <c r="S1464" i="72" s="1"/>
  <c r="M1464" i="72"/>
  <c r="L1464" i="72"/>
  <c r="K1464" i="72"/>
  <c r="J1464" i="72"/>
  <c r="R1463" i="72"/>
  <c r="S1463" i="72" s="1"/>
  <c r="M1463" i="72"/>
  <c r="L1463" i="72"/>
  <c r="K1463" i="72"/>
  <c r="J1463" i="72"/>
  <c r="R1462" i="72"/>
  <c r="S1462" i="72"/>
  <c r="M1462" i="72"/>
  <c r="L1462" i="72"/>
  <c r="K1462" i="72"/>
  <c r="J1462" i="72"/>
  <c r="R1461" i="72"/>
  <c r="S1461" i="72" s="1"/>
  <c r="M1461" i="72"/>
  <c r="L1461" i="72"/>
  <c r="K1461" i="72"/>
  <c r="J1461" i="72"/>
  <c r="R1460" i="72"/>
  <c r="S1460" i="72" s="1"/>
  <c r="M1460" i="72"/>
  <c r="L1460" i="72"/>
  <c r="K1460" i="72"/>
  <c r="J1460" i="72"/>
  <c r="R1459" i="72"/>
  <c r="S1459" i="72" s="1"/>
  <c r="M1459" i="72"/>
  <c r="L1459" i="72"/>
  <c r="K1459" i="72"/>
  <c r="J1459" i="72"/>
  <c r="R1458" i="72"/>
  <c r="S1458" i="72"/>
  <c r="M1458" i="72"/>
  <c r="L1458" i="72"/>
  <c r="K1458" i="72"/>
  <c r="J1458" i="72"/>
  <c r="R1457" i="72"/>
  <c r="S1457" i="72" s="1"/>
  <c r="M1457" i="72"/>
  <c r="L1457" i="72"/>
  <c r="K1457" i="72"/>
  <c r="J1457" i="72"/>
  <c r="R1456" i="72"/>
  <c r="S1456" i="72" s="1"/>
  <c r="M1456" i="72"/>
  <c r="L1456" i="72"/>
  <c r="K1456" i="72"/>
  <c r="J1456" i="72"/>
  <c r="R1455" i="72"/>
  <c r="S1455" i="72" s="1"/>
  <c r="M1455" i="72"/>
  <c r="L1455" i="72"/>
  <c r="K1455" i="72"/>
  <c r="J1455" i="72"/>
  <c r="R1454" i="72"/>
  <c r="S1454" i="72" s="1"/>
  <c r="M1454" i="72"/>
  <c r="L1454" i="72"/>
  <c r="K1454" i="72"/>
  <c r="J1454" i="72"/>
  <c r="R1453" i="72"/>
  <c r="S1453" i="72"/>
  <c r="M1453" i="72"/>
  <c r="L1453" i="72"/>
  <c r="K1453" i="72"/>
  <c r="J1453" i="72"/>
  <c r="R1452" i="72"/>
  <c r="S1452" i="72" s="1"/>
  <c r="M1452" i="72"/>
  <c r="L1452" i="72"/>
  <c r="K1452" i="72"/>
  <c r="J1452" i="72"/>
  <c r="R1451" i="72"/>
  <c r="S1451" i="72" s="1"/>
  <c r="M1451" i="72"/>
  <c r="L1451" i="72"/>
  <c r="K1451" i="72"/>
  <c r="J1451" i="72"/>
  <c r="R1450" i="72"/>
  <c r="S1450" i="72" s="1"/>
  <c r="M1450" i="72"/>
  <c r="L1450" i="72"/>
  <c r="K1450" i="72"/>
  <c r="J1450" i="72"/>
  <c r="R1449" i="72"/>
  <c r="S1449" i="72"/>
  <c r="M1449" i="72"/>
  <c r="L1449" i="72"/>
  <c r="K1449" i="72"/>
  <c r="J1449" i="72"/>
  <c r="R1448" i="72"/>
  <c r="S1448" i="72" s="1"/>
  <c r="M1448" i="72"/>
  <c r="L1448" i="72"/>
  <c r="K1448" i="72"/>
  <c r="J1448" i="72"/>
  <c r="R1447" i="72"/>
  <c r="S1447" i="72" s="1"/>
  <c r="M1447" i="72"/>
  <c r="L1447" i="72"/>
  <c r="K1447" i="72"/>
  <c r="J1447" i="72"/>
  <c r="R1446" i="72"/>
  <c r="S1446" i="72"/>
  <c r="M1446" i="72"/>
  <c r="L1446" i="72"/>
  <c r="K1446" i="72"/>
  <c r="J1446" i="72"/>
  <c r="R1445" i="72"/>
  <c r="S1445" i="72" s="1"/>
  <c r="M1445" i="72"/>
  <c r="L1445" i="72"/>
  <c r="K1445" i="72"/>
  <c r="J1445" i="72"/>
  <c r="R1444" i="72"/>
  <c r="S1444" i="72"/>
  <c r="M1444" i="72"/>
  <c r="L1444" i="72"/>
  <c r="K1444" i="72"/>
  <c r="J1444" i="72"/>
  <c r="R1443" i="72"/>
  <c r="S1443" i="72" s="1"/>
  <c r="M1443" i="72"/>
  <c r="L1443" i="72"/>
  <c r="K1443" i="72"/>
  <c r="J1443" i="72"/>
  <c r="R1442" i="72"/>
  <c r="S1442" i="72"/>
  <c r="M1442" i="72"/>
  <c r="L1442" i="72"/>
  <c r="K1442" i="72"/>
  <c r="J1442" i="72"/>
  <c r="R2301" i="72"/>
  <c r="S2301" i="72" s="1"/>
  <c r="M2301" i="72"/>
  <c r="L2301" i="72"/>
  <c r="K2301" i="72"/>
  <c r="J2301" i="72"/>
  <c r="R2300" i="72"/>
  <c r="S2300" i="72"/>
  <c r="M2300" i="72"/>
  <c r="L2300" i="72"/>
  <c r="K2300" i="72"/>
  <c r="J2300" i="72"/>
  <c r="R2299" i="72"/>
  <c r="S2299" i="72" s="1"/>
  <c r="M2299" i="72"/>
  <c r="L2299" i="72"/>
  <c r="K2299" i="72"/>
  <c r="J2299" i="72"/>
  <c r="R2298" i="72"/>
  <c r="S2298" i="72" s="1"/>
  <c r="M2298" i="72"/>
  <c r="L2298" i="72"/>
  <c r="K2298" i="72"/>
  <c r="J2298" i="72"/>
  <c r="R2297" i="72"/>
  <c r="S2297" i="72"/>
  <c r="M2297" i="72"/>
  <c r="L2297" i="72"/>
  <c r="K2297" i="72"/>
  <c r="J2297" i="72"/>
  <c r="R2296" i="72"/>
  <c r="S2296" i="72" s="1"/>
  <c r="M2296" i="72"/>
  <c r="L2296" i="72"/>
  <c r="K2296" i="72"/>
  <c r="J2296" i="72"/>
  <c r="R2295" i="72"/>
  <c r="S2295" i="72" s="1"/>
  <c r="M2295" i="72"/>
  <c r="L2295" i="72"/>
  <c r="K2295" i="72"/>
  <c r="J2295" i="72"/>
  <c r="R2294" i="72"/>
  <c r="S2294" i="72" s="1"/>
  <c r="M2294" i="72"/>
  <c r="L2294" i="72"/>
  <c r="K2294" i="72"/>
  <c r="J2294" i="72"/>
  <c r="R2293" i="72"/>
  <c r="S2293" i="72"/>
  <c r="M2293" i="72"/>
  <c r="L2293" i="72"/>
  <c r="K2293" i="72"/>
  <c r="J2293" i="72"/>
  <c r="R2292" i="72"/>
  <c r="S2292" i="72" s="1"/>
  <c r="M2292" i="72"/>
  <c r="L2292" i="72"/>
  <c r="K2292" i="72"/>
  <c r="J2292" i="72"/>
  <c r="R1441" i="72"/>
  <c r="S1441" i="72" s="1"/>
  <c r="M1441" i="72"/>
  <c r="L1441" i="72"/>
  <c r="K1441" i="72"/>
  <c r="J1441" i="72"/>
  <c r="R1440" i="72"/>
  <c r="S1440" i="72" s="1"/>
  <c r="M1440" i="72"/>
  <c r="L1440" i="72"/>
  <c r="K1440" i="72"/>
  <c r="J1440" i="72"/>
  <c r="R1439" i="72"/>
  <c r="S1439" i="72" s="1"/>
  <c r="M1439" i="72"/>
  <c r="L1439" i="72"/>
  <c r="K1439" i="72"/>
  <c r="J1439" i="72"/>
  <c r="R1438" i="72"/>
  <c r="S1438" i="72"/>
  <c r="M1438" i="72"/>
  <c r="L1438" i="72"/>
  <c r="K1438" i="72"/>
  <c r="J1438" i="72"/>
  <c r="R1437" i="72"/>
  <c r="S1437" i="72" s="1"/>
  <c r="M1437" i="72"/>
  <c r="L1437" i="72"/>
  <c r="K1437" i="72"/>
  <c r="J1437" i="72"/>
  <c r="R1436" i="72"/>
  <c r="S1436" i="72" s="1"/>
  <c r="M1436" i="72"/>
  <c r="L1436" i="72"/>
  <c r="K1436" i="72"/>
  <c r="J1436" i="72"/>
  <c r="R1435" i="72"/>
  <c r="S1435" i="72" s="1"/>
  <c r="M1435" i="72"/>
  <c r="L1435" i="72"/>
  <c r="K1435" i="72"/>
  <c r="J1435" i="72"/>
  <c r="R1434" i="72"/>
  <c r="S1434" i="72"/>
  <c r="M1434" i="72"/>
  <c r="L1434" i="72"/>
  <c r="K1434" i="72"/>
  <c r="J1434" i="72"/>
  <c r="R1433" i="72"/>
  <c r="S1433" i="72" s="1"/>
  <c r="M1433" i="72"/>
  <c r="L1433" i="72"/>
  <c r="K1433" i="72"/>
  <c r="J1433" i="72"/>
  <c r="R1432" i="72"/>
  <c r="S1432" i="72" s="1"/>
  <c r="M1432" i="72"/>
  <c r="L1432" i="72"/>
  <c r="K1432" i="72"/>
  <c r="J1432" i="72"/>
  <c r="R1431" i="72"/>
  <c r="S1431" i="72"/>
  <c r="M1431" i="72"/>
  <c r="L1431" i="72"/>
  <c r="K1431" i="72"/>
  <c r="J1431" i="72"/>
  <c r="R1430" i="72"/>
  <c r="S1430" i="72" s="1"/>
  <c r="M1430" i="72"/>
  <c r="L1430" i="72"/>
  <c r="K1430" i="72"/>
  <c r="J1430" i="72"/>
  <c r="R1429" i="72"/>
  <c r="S1429" i="72" s="1"/>
  <c r="M1429" i="72"/>
  <c r="L1429" i="72"/>
  <c r="K1429" i="72"/>
  <c r="J1429" i="72"/>
  <c r="R1428" i="72"/>
  <c r="S1428" i="72" s="1"/>
  <c r="M1428" i="72"/>
  <c r="L1428" i="72"/>
  <c r="K1428" i="72"/>
  <c r="J1428" i="72"/>
  <c r="R1427" i="72"/>
  <c r="S1427" i="72"/>
  <c r="M1427" i="72"/>
  <c r="L1427" i="72"/>
  <c r="K1427" i="72"/>
  <c r="J1427" i="72"/>
  <c r="R1426" i="72"/>
  <c r="S1426" i="72" s="1"/>
  <c r="M1426" i="72"/>
  <c r="L1426" i="72"/>
  <c r="K1426" i="72"/>
  <c r="J1426" i="72"/>
  <c r="R1425" i="72"/>
  <c r="S1425" i="72" s="1"/>
  <c r="M1425" i="72"/>
  <c r="L1425" i="72"/>
  <c r="K1425" i="72"/>
  <c r="J1425" i="72"/>
  <c r="R1424" i="72"/>
  <c r="S1424" i="72"/>
  <c r="M1424" i="72"/>
  <c r="L1424" i="72"/>
  <c r="K1424" i="72"/>
  <c r="J1424" i="72"/>
  <c r="R1423" i="72"/>
  <c r="S1423" i="72" s="1"/>
  <c r="M1423" i="72"/>
  <c r="L1423" i="72"/>
  <c r="K1423" i="72"/>
  <c r="J1423" i="72"/>
  <c r="R1422" i="72"/>
  <c r="S1422" i="72"/>
  <c r="M1422" i="72"/>
  <c r="L1422" i="72"/>
  <c r="K1422" i="72"/>
  <c r="J1422" i="72"/>
  <c r="R1421" i="72"/>
  <c r="S1421" i="72" s="1"/>
  <c r="M1421" i="72"/>
  <c r="L1421" i="72"/>
  <c r="K1421" i="72"/>
  <c r="J1421" i="72"/>
  <c r="R1420" i="72"/>
  <c r="S1420" i="72" s="1"/>
  <c r="M1420" i="72"/>
  <c r="L1420" i="72"/>
  <c r="K1420" i="72"/>
  <c r="J1420" i="72"/>
  <c r="R1419" i="72"/>
  <c r="S1419" i="72" s="1"/>
  <c r="M1419" i="72"/>
  <c r="L1419" i="72"/>
  <c r="K1419" i="72"/>
  <c r="J1419" i="72"/>
  <c r="R1418" i="72"/>
  <c r="S1418" i="72" s="1"/>
  <c r="M1418" i="72"/>
  <c r="L1418" i="72"/>
  <c r="K1418" i="72"/>
  <c r="J1418" i="72"/>
  <c r="R1417" i="72"/>
  <c r="S1417" i="72" s="1"/>
  <c r="M1417" i="72"/>
  <c r="L1417" i="72"/>
  <c r="K1417" i="72"/>
  <c r="J1417" i="72"/>
  <c r="R1416" i="72"/>
  <c r="S1416" i="72" s="1"/>
  <c r="M1416" i="72"/>
  <c r="L1416" i="72"/>
  <c r="K1416" i="72"/>
  <c r="J1416" i="72"/>
  <c r="R1415" i="72"/>
  <c r="S1415" i="72"/>
  <c r="M1415" i="72"/>
  <c r="L1415" i="72"/>
  <c r="K1415" i="72"/>
  <c r="J1415" i="72"/>
  <c r="R1414" i="72"/>
  <c r="S1414" i="72" s="1"/>
  <c r="M1414" i="72"/>
  <c r="L1414" i="72"/>
  <c r="K1414" i="72"/>
  <c r="J1414" i="72"/>
  <c r="R1413" i="72"/>
  <c r="S1413" i="72" s="1"/>
  <c r="M1413" i="72"/>
  <c r="L1413" i="72"/>
  <c r="K1413" i="72"/>
  <c r="J1413" i="72"/>
  <c r="R1412" i="72"/>
  <c r="S1412" i="72" s="1"/>
  <c r="M1412" i="72"/>
  <c r="L1412" i="72"/>
  <c r="K1412" i="72"/>
  <c r="J1412" i="72"/>
  <c r="R1411" i="72"/>
  <c r="S1411" i="72"/>
  <c r="M1411" i="72"/>
  <c r="L1411" i="72"/>
  <c r="K1411" i="72"/>
  <c r="J1411" i="72"/>
  <c r="R1410" i="72"/>
  <c r="S1410" i="72" s="1"/>
  <c r="M1410" i="72"/>
  <c r="L1410" i="72"/>
  <c r="K1410" i="72"/>
  <c r="J1410" i="72"/>
  <c r="R1409" i="72"/>
  <c r="S1409" i="72" s="1"/>
  <c r="M1409" i="72"/>
  <c r="L1409" i="72"/>
  <c r="K1409" i="72"/>
  <c r="J1409" i="72"/>
  <c r="R1408" i="72"/>
  <c r="S1408" i="72"/>
  <c r="M1408" i="72"/>
  <c r="L1408" i="72"/>
  <c r="K1408" i="72"/>
  <c r="J1408" i="72"/>
  <c r="R1407" i="72"/>
  <c r="S1407" i="72" s="1"/>
  <c r="M1407" i="72"/>
  <c r="L1407" i="72"/>
  <c r="K1407" i="72"/>
  <c r="J1407" i="72"/>
  <c r="R1406" i="72"/>
  <c r="S1406" i="72"/>
  <c r="M1406" i="72"/>
  <c r="L1406" i="72"/>
  <c r="K1406" i="72"/>
  <c r="J1406" i="72"/>
  <c r="R1405" i="72"/>
  <c r="S1405" i="72" s="1"/>
  <c r="M1405" i="72"/>
  <c r="L1405" i="72"/>
  <c r="K1405" i="72"/>
  <c r="J1405" i="72"/>
  <c r="R1404" i="72"/>
  <c r="S1404" i="72"/>
  <c r="M1404" i="72"/>
  <c r="L1404" i="72"/>
  <c r="K1404" i="72"/>
  <c r="J1404" i="72"/>
  <c r="R1403" i="72"/>
  <c r="S1403" i="72" s="1"/>
  <c r="M1403" i="72"/>
  <c r="L1403" i="72"/>
  <c r="K1403" i="72"/>
  <c r="J1403" i="72"/>
  <c r="R1402" i="72"/>
  <c r="S1402" i="72"/>
  <c r="M1402" i="72"/>
  <c r="L1402" i="72"/>
  <c r="K1402" i="72"/>
  <c r="J1402" i="72"/>
  <c r="R1401" i="72"/>
  <c r="S1401" i="72" s="1"/>
  <c r="M1401" i="72"/>
  <c r="L1401" i="72"/>
  <c r="K1401" i="72"/>
  <c r="J1401" i="72"/>
  <c r="R1400" i="72"/>
  <c r="S1400" i="72" s="1"/>
  <c r="M1400" i="72"/>
  <c r="L1400" i="72"/>
  <c r="K1400" i="72"/>
  <c r="J1400" i="72"/>
  <c r="R1399" i="72"/>
  <c r="S1399" i="72" s="1"/>
  <c r="M1399" i="72"/>
  <c r="L1399" i="72"/>
  <c r="K1399" i="72"/>
  <c r="J1399" i="72"/>
  <c r="R1398" i="72"/>
  <c r="S1398" i="72" s="1"/>
  <c r="M1398" i="72"/>
  <c r="L1398" i="72"/>
  <c r="K1398" i="72"/>
  <c r="J1398" i="72"/>
  <c r="R1397" i="72"/>
  <c r="S1397" i="72" s="1"/>
  <c r="M1397" i="72"/>
  <c r="L1397" i="72"/>
  <c r="K1397" i="72"/>
  <c r="J1397" i="72"/>
  <c r="R1396" i="72"/>
  <c r="S1396" i="72" s="1"/>
  <c r="M1396" i="72"/>
  <c r="L1396" i="72"/>
  <c r="K1396" i="72"/>
  <c r="J1396" i="72"/>
  <c r="R1395" i="72"/>
  <c r="S1395" i="72" s="1"/>
  <c r="M1395" i="72"/>
  <c r="L1395" i="72"/>
  <c r="K1395" i="72"/>
  <c r="J1395" i="72"/>
  <c r="R1394" i="72"/>
  <c r="S1394" i="72" s="1"/>
  <c r="M1394" i="72"/>
  <c r="L1394" i="72"/>
  <c r="K1394" i="72"/>
  <c r="J1394" i="72"/>
  <c r="R1393" i="72"/>
  <c r="S1393" i="72" s="1"/>
  <c r="M1393" i="72"/>
  <c r="L1393" i="72"/>
  <c r="K1393" i="72"/>
  <c r="J1393" i="72"/>
  <c r="R1392" i="72"/>
  <c r="S1392" i="72"/>
  <c r="M1392" i="72"/>
  <c r="L1392" i="72"/>
  <c r="K1392" i="72"/>
  <c r="J1392" i="72"/>
  <c r="R1391" i="72"/>
  <c r="S1391" i="72" s="1"/>
  <c r="M1391" i="72"/>
  <c r="L1391" i="72"/>
  <c r="K1391" i="72"/>
  <c r="J1391" i="72"/>
  <c r="R1390" i="72"/>
  <c r="S1390" i="72"/>
  <c r="M1390" i="72"/>
  <c r="L1390" i="72"/>
  <c r="K1390" i="72"/>
  <c r="J1390" i="72"/>
  <c r="R1389" i="72"/>
  <c r="S1389" i="72" s="1"/>
  <c r="M1389" i="72"/>
  <c r="L1389" i="72"/>
  <c r="K1389" i="72"/>
  <c r="J1389" i="72"/>
  <c r="R1388" i="72"/>
  <c r="S1388" i="72" s="1"/>
  <c r="M1388" i="72"/>
  <c r="L1388" i="72"/>
  <c r="K1388" i="72"/>
  <c r="J1388" i="72"/>
  <c r="R1387" i="72"/>
  <c r="S1387" i="72" s="1"/>
  <c r="M1387" i="72"/>
  <c r="L1387" i="72"/>
  <c r="K1387" i="72"/>
  <c r="J1387" i="72"/>
  <c r="R1386" i="72"/>
  <c r="S1386" i="72"/>
  <c r="M1386" i="72"/>
  <c r="L1386" i="72"/>
  <c r="K1386" i="72"/>
  <c r="J1386" i="72"/>
  <c r="R1385" i="72"/>
  <c r="S1385" i="72" s="1"/>
  <c r="M1385" i="72"/>
  <c r="L1385" i="72"/>
  <c r="K1385" i="72"/>
  <c r="J1385" i="72"/>
  <c r="R1384" i="72"/>
  <c r="S1384" i="72" s="1"/>
  <c r="M1384" i="72"/>
  <c r="L1384" i="72"/>
  <c r="K1384" i="72"/>
  <c r="J1384" i="72"/>
  <c r="R1383" i="72"/>
  <c r="S1383" i="72" s="1"/>
  <c r="M1383" i="72"/>
  <c r="L1383" i="72"/>
  <c r="K1383" i="72"/>
  <c r="J1383" i="72"/>
  <c r="R1382" i="72"/>
  <c r="S1382" i="72"/>
  <c r="M1382" i="72"/>
  <c r="L1382" i="72"/>
  <c r="K1382" i="72"/>
  <c r="J1382" i="72"/>
  <c r="R1381" i="72"/>
  <c r="S1381" i="72" s="1"/>
  <c r="M1381" i="72"/>
  <c r="L1381" i="72"/>
  <c r="K1381" i="72"/>
  <c r="J1381" i="72"/>
  <c r="R1380" i="72"/>
  <c r="S1380" i="72"/>
  <c r="M1380" i="72"/>
  <c r="L1380" i="72"/>
  <c r="K1380" i="72"/>
  <c r="J1380" i="72"/>
  <c r="R1379" i="72"/>
  <c r="S1379" i="72" s="1"/>
  <c r="M1379" i="72"/>
  <c r="L1379" i="72"/>
  <c r="K1379" i="72"/>
  <c r="J1379" i="72"/>
  <c r="R1378" i="72"/>
  <c r="S1378" i="72"/>
  <c r="M1378" i="72"/>
  <c r="L1378" i="72"/>
  <c r="K1378" i="72"/>
  <c r="J1378" i="72"/>
  <c r="R1377" i="72"/>
  <c r="S1377" i="72" s="1"/>
  <c r="M1377" i="72"/>
  <c r="L1377" i="72"/>
  <c r="K1377" i="72"/>
  <c r="J1377" i="72"/>
  <c r="R1376" i="72"/>
  <c r="S1376" i="72"/>
  <c r="M1376" i="72"/>
  <c r="L1376" i="72"/>
  <c r="K1376" i="72"/>
  <c r="J1376" i="72"/>
  <c r="R1375" i="72"/>
  <c r="S1375" i="72" s="1"/>
  <c r="M1375" i="72"/>
  <c r="L1375" i="72"/>
  <c r="K1375" i="72"/>
  <c r="J1375" i="72"/>
  <c r="R1374" i="72"/>
  <c r="S1374" i="72"/>
  <c r="M1374" i="72"/>
  <c r="L1374" i="72"/>
  <c r="K1374" i="72"/>
  <c r="J1374" i="72"/>
  <c r="R1373" i="72"/>
  <c r="S1373" i="72" s="1"/>
  <c r="M1373" i="72"/>
  <c r="L1373" i="72"/>
  <c r="K1373" i="72"/>
  <c r="J1373" i="72"/>
  <c r="R1372" i="72"/>
  <c r="S1372" i="72" s="1"/>
  <c r="M1372" i="72"/>
  <c r="L1372" i="72"/>
  <c r="K1372" i="72"/>
  <c r="J1372" i="72"/>
  <c r="R1371" i="72"/>
  <c r="S1371" i="72" s="1"/>
  <c r="M1371" i="72"/>
  <c r="L1371" i="72"/>
  <c r="K1371" i="72"/>
  <c r="J1371" i="72"/>
  <c r="R1370" i="72"/>
  <c r="S1370" i="72" s="1"/>
  <c r="M1370" i="72"/>
  <c r="L1370" i="72"/>
  <c r="K1370" i="72"/>
  <c r="J1370" i="72"/>
  <c r="R1369" i="72"/>
  <c r="S1369" i="72" s="1"/>
  <c r="M1369" i="72"/>
  <c r="L1369" i="72"/>
  <c r="K1369" i="72"/>
  <c r="J1369" i="72"/>
  <c r="R1368" i="72"/>
  <c r="S1368" i="72"/>
  <c r="M1368" i="72"/>
  <c r="L1368" i="72"/>
  <c r="K1368" i="72"/>
  <c r="J1368" i="72"/>
  <c r="R1367" i="72"/>
  <c r="S1367" i="72" s="1"/>
  <c r="M1367" i="72"/>
  <c r="L1367" i="72"/>
  <c r="K1367" i="72"/>
  <c r="J1367" i="72"/>
  <c r="R1366" i="72"/>
  <c r="S1366" i="72" s="1"/>
  <c r="M1366" i="72"/>
  <c r="L1366" i="72"/>
  <c r="K1366" i="72"/>
  <c r="J1366" i="72"/>
  <c r="R1365" i="72"/>
  <c r="S1365" i="72" s="1"/>
  <c r="M1365" i="72"/>
  <c r="L1365" i="72"/>
  <c r="K1365" i="72"/>
  <c r="J1365" i="72"/>
  <c r="R1364" i="72"/>
  <c r="S1364" i="72"/>
  <c r="M1364" i="72"/>
  <c r="L1364" i="72"/>
  <c r="K1364" i="72"/>
  <c r="J1364" i="72"/>
  <c r="R1363" i="72"/>
  <c r="S1363" i="72" s="1"/>
  <c r="M1363" i="72"/>
  <c r="L1363" i="72"/>
  <c r="K1363" i="72"/>
  <c r="J1363" i="72"/>
  <c r="R1362" i="72"/>
  <c r="S1362" i="72"/>
  <c r="M1362" i="72"/>
  <c r="L1362" i="72"/>
  <c r="K1362" i="72"/>
  <c r="J1362" i="72"/>
  <c r="R1361" i="72"/>
  <c r="S1361" i="72" s="1"/>
  <c r="M1361" i="72"/>
  <c r="L1361" i="72"/>
  <c r="K1361" i="72"/>
  <c r="J1361" i="72"/>
  <c r="R1360" i="72"/>
  <c r="S1360" i="72"/>
  <c r="M1360" i="72"/>
  <c r="L1360" i="72"/>
  <c r="K1360" i="72"/>
  <c r="J1360" i="72"/>
  <c r="R1359" i="72"/>
  <c r="S1359" i="72" s="1"/>
  <c r="M1359" i="72"/>
  <c r="L1359" i="72"/>
  <c r="K1359" i="72"/>
  <c r="J1359" i="72"/>
  <c r="R1358" i="72"/>
  <c r="S1358" i="72"/>
  <c r="M1358" i="72"/>
  <c r="L1358" i="72"/>
  <c r="K1358" i="72"/>
  <c r="J1358" i="72"/>
  <c r="R1357" i="72"/>
  <c r="S1357" i="72" s="1"/>
  <c r="M1357" i="72"/>
  <c r="L1357" i="72"/>
  <c r="K1357" i="72"/>
  <c r="J1357" i="72"/>
  <c r="R1356" i="72"/>
  <c r="S1356" i="72"/>
  <c r="M1356" i="72"/>
  <c r="L1356" i="72"/>
  <c r="K1356" i="72"/>
  <c r="J1356" i="72"/>
  <c r="R1355" i="72"/>
  <c r="S1355" i="72" s="1"/>
  <c r="M1355" i="72"/>
  <c r="L1355" i="72"/>
  <c r="K1355" i="72"/>
  <c r="J1355" i="72"/>
  <c r="R1354" i="72"/>
  <c r="S1354" i="72" s="1"/>
  <c r="M1354" i="72"/>
  <c r="L1354" i="72"/>
  <c r="K1354" i="72"/>
  <c r="J1354" i="72"/>
  <c r="R1353" i="72"/>
  <c r="S1353" i="72" s="1"/>
  <c r="M1353" i="72"/>
  <c r="L1353" i="72"/>
  <c r="K1353" i="72"/>
  <c r="J1353" i="72"/>
  <c r="R1352" i="72"/>
  <c r="S1352" i="72"/>
  <c r="M1352" i="72"/>
  <c r="L1352" i="72"/>
  <c r="K1352" i="72"/>
  <c r="J1352" i="72"/>
  <c r="R1351" i="72"/>
  <c r="S1351" i="72" s="1"/>
  <c r="M1351" i="72"/>
  <c r="L1351" i="72"/>
  <c r="K1351" i="72"/>
  <c r="J1351" i="72"/>
  <c r="R1350" i="72"/>
  <c r="S1350" i="72"/>
  <c r="M1350" i="72"/>
  <c r="L1350" i="72"/>
  <c r="K1350" i="72"/>
  <c r="J1350" i="72"/>
  <c r="R1349" i="72"/>
  <c r="S1349" i="72" s="1"/>
  <c r="M1349" i="72"/>
  <c r="L1349" i="72"/>
  <c r="K1349" i="72"/>
  <c r="J1349" i="72"/>
  <c r="R1348" i="72"/>
  <c r="S1348" i="72" s="1"/>
  <c r="M1348" i="72"/>
  <c r="L1348" i="72"/>
  <c r="K1348" i="72"/>
  <c r="J1348" i="72"/>
  <c r="R1347" i="72"/>
  <c r="S1347" i="72" s="1"/>
  <c r="M1347" i="72"/>
  <c r="L1347" i="72"/>
  <c r="K1347" i="72"/>
  <c r="J1347" i="72"/>
  <c r="R1346" i="72"/>
  <c r="S1346" i="72"/>
  <c r="M1346" i="72"/>
  <c r="L1346" i="72"/>
  <c r="K1346" i="72"/>
  <c r="J1346" i="72"/>
  <c r="R1345" i="72"/>
  <c r="S1345" i="72" s="1"/>
  <c r="M1345" i="72"/>
  <c r="L1345" i="72"/>
  <c r="K1345" i="72"/>
  <c r="J1345" i="72"/>
  <c r="R1344" i="72"/>
  <c r="S1344" i="72" s="1"/>
  <c r="M1344" i="72"/>
  <c r="L1344" i="72"/>
  <c r="K1344" i="72"/>
  <c r="J1344" i="72"/>
  <c r="R1343" i="72"/>
  <c r="S1343" i="72" s="1"/>
  <c r="M1343" i="72"/>
  <c r="L1343" i="72"/>
  <c r="K1343" i="72"/>
  <c r="J1343" i="72"/>
  <c r="R1342" i="72"/>
  <c r="S1342" i="72"/>
  <c r="M1342" i="72"/>
  <c r="L1342" i="72"/>
  <c r="K1342" i="72"/>
  <c r="J1342" i="72"/>
  <c r="R1341" i="72"/>
  <c r="S1341" i="72" s="1"/>
  <c r="M1341" i="72"/>
  <c r="L1341" i="72"/>
  <c r="K1341" i="72"/>
  <c r="J1341" i="72"/>
  <c r="R1340" i="72"/>
  <c r="S1340" i="72"/>
  <c r="M1340" i="72"/>
  <c r="L1340" i="72"/>
  <c r="K1340" i="72"/>
  <c r="J1340" i="72"/>
  <c r="R1339" i="72"/>
  <c r="S1339" i="72" s="1"/>
  <c r="M1339" i="72"/>
  <c r="L1339" i="72"/>
  <c r="K1339" i="72"/>
  <c r="J1339" i="72"/>
  <c r="R1338" i="72"/>
  <c r="S1338" i="72"/>
  <c r="M1338" i="72"/>
  <c r="L1338" i="72"/>
  <c r="K1338" i="72"/>
  <c r="J1338" i="72"/>
  <c r="R1337" i="72"/>
  <c r="S1337" i="72" s="1"/>
  <c r="M1337" i="72"/>
  <c r="L1337" i="72"/>
  <c r="K1337" i="72"/>
  <c r="J1337" i="72"/>
  <c r="R1336" i="72"/>
  <c r="S1336" i="72"/>
  <c r="M1336" i="72"/>
  <c r="L1336" i="72"/>
  <c r="K1336" i="72"/>
  <c r="J1336" i="72"/>
  <c r="R1335" i="72"/>
  <c r="S1335" i="72" s="1"/>
  <c r="M1335" i="72"/>
  <c r="L1335" i="72"/>
  <c r="K1335" i="72"/>
  <c r="J1335" i="72"/>
  <c r="R1334" i="72"/>
  <c r="S1334" i="72"/>
  <c r="M1334" i="72"/>
  <c r="L1334" i="72"/>
  <c r="K1334" i="72"/>
  <c r="J1334" i="72"/>
  <c r="R1333" i="72"/>
  <c r="S1333" i="72" s="1"/>
  <c r="M1333" i="72"/>
  <c r="L1333" i="72"/>
  <c r="K1333" i="72"/>
  <c r="J1333" i="72"/>
  <c r="R1332" i="72"/>
  <c r="S1332" i="72" s="1"/>
  <c r="M1332" i="72"/>
  <c r="L1332" i="72"/>
  <c r="K1332" i="72"/>
  <c r="J1332" i="72"/>
  <c r="R1331" i="72"/>
  <c r="S1331" i="72" s="1"/>
  <c r="M1331" i="72"/>
  <c r="L1331" i="72"/>
  <c r="K1331" i="72"/>
  <c r="J1331" i="72"/>
  <c r="R1330" i="72"/>
  <c r="S1330" i="72" s="1"/>
  <c r="M1330" i="72"/>
  <c r="L1330" i="72"/>
  <c r="K1330" i="72"/>
  <c r="J1330" i="72"/>
  <c r="R1329" i="72"/>
  <c r="S1329" i="72" s="1"/>
  <c r="M1329" i="72"/>
  <c r="L1329" i="72"/>
  <c r="K1329" i="72"/>
  <c r="J1329" i="72"/>
  <c r="R1328" i="72"/>
  <c r="S1328" i="72"/>
  <c r="M1328" i="72"/>
  <c r="L1328" i="72"/>
  <c r="K1328" i="72"/>
  <c r="J1328" i="72"/>
  <c r="R1327" i="72"/>
  <c r="S1327" i="72" s="1"/>
  <c r="M1327" i="72"/>
  <c r="L1327" i="72"/>
  <c r="K1327" i="72"/>
  <c r="J1327" i="72"/>
  <c r="R1326" i="72"/>
  <c r="S1326" i="72" s="1"/>
  <c r="M1326" i="72"/>
  <c r="L1326" i="72"/>
  <c r="K1326" i="72"/>
  <c r="J1326" i="72"/>
  <c r="R1325" i="72"/>
  <c r="S1325" i="72" s="1"/>
  <c r="M1325" i="72"/>
  <c r="L1325" i="72"/>
  <c r="K1325" i="72"/>
  <c r="J1325" i="72"/>
  <c r="R1324" i="72"/>
  <c r="S1324" i="72"/>
  <c r="M1324" i="72"/>
  <c r="L1324" i="72"/>
  <c r="K1324" i="72"/>
  <c r="J1324" i="72"/>
  <c r="R1323" i="72"/>
  <c r="S1323" i="72" s="1"/>
  <c r="M1323" i="72"/>
  <c r="L1323" i="72"/>
  <c r="K1323" i="72"/>
  <c r="J1323" i="72"/>
  <c r="R1322" i="72"/>
  <c r="S1322" i="72"/>
  <c r="M1322" i="72"/>
  <c r="L1322" i="72"/>
  <c r="K1322" i="72"/>
  <c r="J1322" i="72"/>
  <c r="R1321" i="72"/>
  <c r="S1321" i="72" s="1"/>
  <c r="M1321" i="72"/>
  <c r="L1321" i="72"/>
  <c r="K1321" i="72"/>
  <c r="J1321" i="72"/>
  <c r="R1320" i="72"/>
  <c r="S1320" i="72"/>
  <c r="M1320" i="72"/>
  <c r="L1320" i="72"/>
  <c r="K1320" i="72"/>
  <c r="J1320" i="72"/>
  <c r="R1319" i="72"/>
  <c r="S1319" i="72" s="1"/>
  <c r="M1319" i="72"/>
  <c r="L1319" i="72"/>
  <c r="K1319" i="72"/>
  <c r="J1319" i="72"/>
  <c r="R1318" i="72"/>
  <c r="S1318" i="72"/>
  <c r="M1318" i="72"/>
  <c r="L1318" i="72"/>
  <c r="K1318" i="72"/>
  <c r="J1318" i="72"/>
  <c r="R1317" i="72"/>
  <c r="S1317" i="72" s="1"/>
  <c r="M1317" i="72"/>
  <c r="L1317" i="72"/>
  <c r="K1317" i="72"/>
  <c r="J1317" i="72"/>
  <c r="R1316" i="72"/>
  <c r="S1316" i="72"/>
  <c r="M1316" i="72"/>
  <c r="L1316" i="72"/>
  <c r="K1316" i="72"/>
  <c r="J1316" i="72"/>
  <c r="R1315" i="72"/>
  <c r="S1315" i="72" s="1"/>
  <c r="M1315" i="72"/>
  <c r="L1315" i="72"/>
  <c r="K1315" i="72"/>
  <c r="J1315" i="72"/>
  <c r="R1314" i="72"/>
  <c r="S1314" i="72" s="1"/>
  <c r="M1314" i="72"/>
  <c r="L1314" i="72"/>
  <c r="K1314" i="72"/>
  <c r="J1314" i="72"/>
  <c r="R1313" i="72"/>
  <c r="S1313" i="72" s="1"/>
  <c r="M1313" i="72"/>
  <c r="L1313" i="72"/>
  <c r="K1313" i="72"/>
  <c r="J1313" i="72"/>
  <c r="R1312" i="72"/>
  <c r="S1312" i="72"/>
  <c r="M1312" i="72"/>
  <c r="L1312" i="72"/>
  <c r="K1312" i="72"/>
  <c r="J1312" i="72"/>
  <c r="R1311" i="72"/>
  <c r="S1311" i="72" s="1"/>
  <c r="M1311" i="72"/>
  <c r="L1311" i="72"/>
  <c r="K1311" i="72"/>
  <c r="J1311" i="72"/>
  <c r="R1310" i="72"/>
  <c r="S1310" i="72"/>
  <c r="M1310" i="72"/>
  <c r="L1310" i="72"/>
  <c r="K1310" i="72"/>
  <c r="J1310" i="72"/>
  <c r="R1309" i="72"/>
  <c r="S1309" i="72" s="1"/>
  <c r="M1309" i="72"/>
  <c r="L1309" i="72"/>
  <c r="K1309" i="72"/>
  <c r="J1309" i="72"/>
  <c r="R1308" i="72"/>
  <c r="S1308" i="72" s="1"/>
  <c r="M1308" i="72"/>
  <c r="L1308" i="72"/>
  <c r="K1308" i="72"/>
  <c r="J1308" i="72"/>
  <c r="R1307" i="72"/>
  <c r="S1307" i="72" s="1"/>
  <c r="M1307" i="72"/>
  <c r="L1307" i="72"/>
  <c r="K1307" i="72"/>
  <c r="J1307" i="72"/>
  <c r="R1306" i="72"/>
  <c r="S1306" i="72"/>
  <c r="M1306" i="72"/>
  <c r="L1306" i="72"/>
  <c r="K1306" i="72"/>
  <c r="J1306" i="72"/>
  <c r="R1305" i="72"/>
  <c r="S1305" i="72" s="1"/>
  <c r="M1305" i="72"/>
  <c r="L1305" i="72"/>
  <c r="K1305" i="72"/>
  <c r="J1305" i="72"/>
  <c r="R1304" i="72"/>
  <c r="S1304" i="72" s="1"/>
  <c r="M1304" i="72"/>
  <c r="L1304" i="72"/>
  <c r="K1304" i="72"/>
  <c r="J1304" i="72"/>
  <c r="R1303" i="72"/>
  <c r="S1303" i="72" s="1"/>
  <c r="M1303" i="72"/>
  <c r="L1303" i="72"/>
  <c r="K1303" i="72"/>
  <c r="J1303" i="72"/>
  <c r="R1302" i="72"/>
  <c r="S1302" i="72"/>
  <c r="M1302" i="72"/>
  <c r="L1302" i="72"/>
  <c r="K1302" i="72"/>
  <c r="J1302" i="72"/>
  <c r="R1301" i="72"/>
  <c r="S1301" i="72" s="1"/>
  <c r="M1301" i="72"/>
  <c r="L1301" i="72"/>
  <c r="K1301" i="72"/>
  <c r="J1301" i="72"/>
  <c r="R1300" i="72"/>
  <c r="S1300" i="72"/>
  <c r="M1300" i="72"/>
  <c r="L1300" i="72"/>
  <c r="K1300" i="72"/>
  <c r="J1300" i="72"/>
  <c r="R1299" i="72"/>
  <c r="S1299" i="72" s="1"/>
  <c r="M1299" i="72"/>
  <c r="L1299" i="72"/>
  <c r="K1299" i="72"/>
  <c r="J1299" i="72"/>
  <c r="R1298" i="72"/>
  <c r="S1298" i="72"/>
  <c r="M1298" i="72"/>
  <c r="L1298" i="72"/>
  <c r="K1298" i="72"/>
  <c r="J1298" i="72"/>
  <c r="R1297" i="72"/>
  <c r="S1297" i="72" s="1"/>
  <c r="M1297" i="72"/>
  <c r="L1297" i="72"/>
  <c r="K1297" i="72"/>
  <c r="J1297" i="72"/>
  <c r="R1296" i="72"/>
  <c r="S1296" i="72"/>
  <c r="M1296" i="72"/>
  <c r="L1296" i="72"/>
  <c r="K1296" i="72"/>
  <c r="J1296" i="72"/>
  <c r="R1295" i="72"/>
  <c r="S1295" i="72" s="1"/>
  <c r="M1295" i="72"/>
  <c r="L1295" i="72"/>
  <c r="K1295" i="72"/>
  <c r="J1295" i="72"/>
  <c r="R1294" i="72"/>
  <c r="S1294" i="72"/>
  <c r="M1294" i="72"/>
  <c r="L1294" i="72"/>
  <c r="K1294" i="72"/>
  <c r="J1294" i="72"/>
  <c r="R1293" i="72"/>
  <c r="S1293" i="72" s="1"/>
  <c r="M1293" i="72"/>
  <c r="L1293" i="72"/>
  <c r="K1293" i="72"/>
  <c r="J1293" i="72"/>
  <c r="R1292" i="72"/>
  <c r="S1292" i="72" s="1"/>
  <c r="M1292" i="72"/>
  <c r="L1292" i="72"/>
  <c r="K1292" i="72"/>
  <c r="J1292" i="72"/>
  <c r="R1291" i="72"/>
  <c r="S1291" i="72" s="1"/>
  <c r="M1291" i="72"/>
  <c r="L1291" i="72"/>
  <c r="K1291" i="72"/>
  <c r="J1291" i="72"/>
  <c r="R1290" i="72"/>
  <c r="S1290" i="72" s="1"/>
  <c r="M1290" i="72"/>
  <c r="L1290" i="72"/>
  <c r="K1290" i="72"/>
  <c r="J1290" i="72"/>
  <c r="R1289" i="72"/>
  <c r="S1289" i="72" s="1"/>
  <c r="M1289" i="72"/>
  <c r="L1289" i="72"/>
  <c r="K1289" i="72"/>
  <c r="J1289" i="72"/>
  <c r="R1288" i="72"/>
  <c r="S1288" i="72"/>
  <c r="M1288" i="72"/>
  <c r="L1288" i="72"/>
  <c r="K1288" i="72"/>
  <c r="J1288" i="72"/>
  <c r="R1287" i="72"/>
  <c r="S1287" i="72" s="1"/>
  <c r="M1287" i="72"/>
  <c r="L1287" i="72"/>
  <c r="K1287" i="72"/>
  <c r="J1287" i="72"/>
  <c r="R1286" i="72"/>
  <c r="S1286" i="72" s="1"/>
  <c r="M1286" i="72"/>
  <c r="L1286" i="72"/>
  <c r="K1286" i="72"/>
  <c r="J1286" i="72"/>
  <c r="R1285" i="72"/>
  <c r="S1285" i="72" s="1"/>
  <c r="M1285" i="72"/>
  <c r="L1285" i="72"/>
  <c r="K1285" i="72"/>
  <c r="J1285" i="72"/>
  <c r="R1284" i="72"/>
  <c r="S1284" i="72"/>
  <c r="M1284" i="72"/>
  <c r="L1284" i="72"/>
  <c r="K1284" i="72"/>
  <c r="J1284" i="72"/>
  <c r="R1283" i="72"/>
  <c r="S1283" i="72" s="1"/>
  <c r="M1283" i="72"/>
  <c r="L1283" i="72"/>
  <c r="K1283" i="72"/>
  <c r="J1283" i="72"/>
  <c r="R1282" i="72"/>
  <c r="S1282" i="72"/>
  <c r="M1282" i="72"/>
  <c r="L1282" i="72"/>
  <c r="K1282" i="72"/>
  <c r="J1282" i="72"/>
  <c r="R1281" i="72"/>
  <c r="S1281" i="72" s="1"/>
  <c r="M1281" i="72"/>
  <c r="L1281" i="72"/>
  <c r="K1281" i="72"/>
  <c r="J1281" i="72"/>
  <c r="R1280" i="72"/>
  <c r="S1280" i="72"/>
  <c r="M1280" i="72"/>
  <c r="L1280" i="72"/>
  <c r="K1280" i="72"/>
  <c r="J1280" i="72"/>
  <c r="R1279" i="72"/>
  <c r="S1279" i="72" s="1"/>
  <c r="M1279" i="72"/>
  <c r="L1279" i="72"/>
  <c r="K1279" i="72"/>
  <c r="J1279" i="72"/>
  <c r="R1278" i="72"/>
  <c r="S1278" i="72"/>
  <c r="M1278" i="72"/>
  <c r="L1278" i="72"/>
  <c r="K1278" i="72"/>
  <c r="J1278" i="72"/>
  <c r="R1277" i="72"/>
  <c r="S1277" i="72" s="1"/>
  <c r="M1277" i="72"/>
  <c r="L1277" i="72"/>
  <c r="K1277" i="72"/>
  <c r="J1277" i="72"/>
  <c r="R1276" i="72"/>
  <c r="S1276" i="72"/>
  <c r="M1276" i="72"/>
  <c r="L1276" i="72"/>
  <c r="K1276" i="72"/>
  <c r="J1276" i="72"/>
  <c r="R1275" i="72"/>
  <c r="S1275" i="72" s="1"/>
  <c r="M1275" i="72"/>
  <c r="L1275" i="72"/>
  <c r="K1275" i="72"/>
  <c r="J1275" i="72"/>
  <c r="R1274" i="72"/>
  <c r="S1274" i="72" s="1"/>
  <c r="M1274" i="72"/>
  <c r="L1274" i="72"/>
  <c r="K1274" i="72"/>
  <c r="J1274" i="72"/>
  <c r="R1273" i="72"/>
  <c r="S1273" i="72" s="1"/>
  <c r="M1273" i="72"/>
  <c r="L1273" i="72"/>
  <c r="K1273" i="72"/>
  <c r="J1273" i="72"/>
  <c r="R1272" i="72"/>
  <c r="S1272" i="72"/>
  <c r="M1272" i="72"/>
  <c r="L1272" i="72"/>
  <c r="K1272" i="72"/>
  <c r="J1272" i="72"/>
  <c r="R1271" i="72"/>
  <c r="S1271" i="72" s="1"/>
  <c r="M1271" i="72"/>
  <c r="L1271" i="72"/>
  <c r="K1271" i="72"/>
  <c r="J1271" i="72"/>
  <c r="R1270" i="72"/>
  <c r="S1270" i="72"/>
  <c r="M1270" i="72"/>
  <c r="L1270" i="72"/>
  <c r="K1270" i="72"/>
  <c r="J1270" i="72"/>
  <c r="R1269" i="72"/>
  <c r="S1269" i="72" s="1"/>
  <c r="M1269" i="72"/>
  <c r="L1269" i="72"/>
  <c r="K1269" i="72"/>
  <c r="J1269" i="72"/>
  <c r="R1268" i="72"/>
  <c r="S1268" i="72" s="1"/>
  <c r="M1268" i="72"/>
  <c r="L1268" i="72"/>
  <c r="K1268" i="72"/>
  <c r="J1268" i="72"/>
  <c r="R1267" i="72"/>
  <c r="S1267" i="72" s="1"/>
  <c r="M1267" i="72"/>
  <c r="L1267" i="72"/>
  <c r="K1267" i="72"/>
  <c r="J1267" i="72"/>
  <c r="R1266" i="72"/>
  <c r="S1266" i="72"/>
  <c r="M1266" i="72"/>
  <c r="L1266" i="72"/>
  <c r="K1266" i="72"/>
  <c r="J1266" i="72"/>
  <c r="R1265" i="72"/>
  <c r="S1265" i="72" s="1"/>
  <c r="M1265" i="72"/>
  <c r="L1265" i="72"/>
  <c r="K1265" i="72"/>
  <c r="J1265" i="72"/>
  <c r="R1264" i="72"/>
  <c r="S1264" i="72" s="1"/>
  <c r="M1264" i="72"/>
  <c r="L1264" i="72"/>
  <c r="K1264" i="72"/>
  <c r="J1264" i="72"/>
  <c r="R1263" i="72"/>
  <c r="S1263" i="72" s="1"/>
  <c r="M1263" i="72"/>
  <c r="L1263" i="72"/>
  <c r="K1263" i="72"/>
  <c r="J1263" i="72"/>
  <c r="R1262" i="72"/>
  <c r="S1262" i="72"/>
  <c r="M1262" i="72"/>
  <c r="L1262" i="72"/>
  <c r="K1262" i="72"/>
  <c r="J1262" i="72"/>
  <c r="R1261" i="72"/>
  <c r="S1261" i="72" s="1"/>
  <c r="M1261" i="72"/>
  <c r="L1261" i="72"/>
  <c r="K1261" i="72"/>
  <c r="J1261" i="72"/>
  <c r="R1260" i="72"/>
  <c r="S1260" i="72" s="1"/>
  <c r="M1260" i="72"/>
  <c r="L1260" i="72"/>
  <c r="K1260" i="72"/>
  <c r="J1260" i="72"/>
  <c r="R1259" i="72"/>
  <c r="S1259" i="72" s="1"/>
  <c r="M1259" i="72"/>
  <c r="L1259" i="72"/>
  <c r="K1259" i="72"/>
  <c r="J1259" i="72"/>
  <c r="R1258" i="72"/>
  <c r="S1258" i="72"/>
  <c r="M1258" i="72"/>
  <c r="L1258" i="72"/>
  <c r="K1258" i="72"/>
  <c r="J1258" i="72"/>
  <c r="R1257" i="72"/>
  <c r="S1257" i="72" s="1"/>
  <c r="M1257" i="72"/>
  <c r="L1257" i="72"/>
  <c r="K1257" i="72"/>
  <c r="J1257" i="72"/>
  <c r="R1256" i="72"/>
  <c r="S1256" i="72"/>
  <c r="M1256" i="72"/>
  <c r="L1256" i="72"/>
  <c r="K1256" i="72"/>
  <c r="J1256" i="72"/>
  <c r="R1255" i="72"/>
  <c r="S1255" i="72" s="1"/>
  <c r="M1255" i="72"/>
  <c r="L1255" i="72"/>
  <c r="K1255" i="72"/>
  <c r="J1255" i="72"/>
  <c r="R1254" i="72"/>
  <c r="S1254" i="72"/>
  <c r="M1254" i="72"/>
  <c r="L1254" i="72"/>
  <c r="K1254" i="72"/>
  <c r="J1254" i="72"/>
  <c r="R1253" i="72"/>
  <c r="S1253" i="72" s="1"/>
  <c r="M1253" i="72"/>
  <c r="L1253" i="72"/>
  <c r="K1253" i="72"/>
  <c r="J1253" i="72"/>
  <c r="R1252" i="72"/>
  <c r="S1252" i="72" s="1"/>
  <c r="M1252" i="72"/>
  <c r="L1252" i="72"/>
  <c r="K1252" i="72"/>
  <c r="J1252" i="72"/>
  <c r="R1251" i="72"/>
  <c r="S1251" i="72" s="1"/>
  <c r="M1251" i="72"/>
  <c r="L1251" i="72"/>
  <c r="K1251" i="72"/>
  <c r="J1251" i="72"/>
  <c r="R1250" i="72"/>
  <c r="S1250" i="72" s="1"/>
  <c r="M1250" i="72"/>
  <c r="L1250" i="72"/>
  <c r="K1250" i="72"/>
  <c r="J1250" i="72"/>
  <c r="R1249" i="72"/>
  <c r="S1249" i="72" s="1"/>
  <c r="M1249" i="72"/>
  <c r="L1249" i="72"/>
  <c r="K1249" i="72"/>
  <c r="J1249" i="72"/>
  <c r="R1248" i="72"/>
  <c r="S1248" i="72"/>
  <c r="M1248" i="72"/>
  <c r="L1248" i="72"/>
  <c r="K1248" i="72"/>
  <c r="J1248" i="72"/>
  <c r="R1247" i="72"/>
  <c r="S1247" i="72" s="1"/>
  <c r="M1247" i="72"/>
  <c r="L1247" i="72"/>
  <c r="K1247" i="72"/>
  <c r="J1247" i="72"/>
  <c r="R1246" i="72"/>
  <c r="S1246" i="72" s="1"/>
  <c r="M1246" i="72"/>
  <c r="L1246" i="72"/>
  <c r="K1246" i="72"/>
  <c r="J1246" i="72"/>
  <c r="R1245" i="72"/>
  <c r="S1245" i="72" s="1"/>
  <c r="M1245" i="72"/>
  <c r="L1245" i="72"/>
  <c r="K1245" i="72"/>
  <c r="J1245" i="72"/>
  <c r="R1244" i="72"/>
  <c r="S1244" i="72"/>
  <c r="M1244" i="72"/>
  <c r="L1244" i="72"/>
  <c r="K1244" i="72"/>
  <c r="J1244" i="72"/>
  <c r="R1243" i="72"/>
  <c r="S1243" i="72" s="1"/>
  <c r="M1243" i="72"/>
  <c r="L1243" i="72"/>
  <c r="K1243" i="72"/>
  <c r="J1243" i="72"/>
  <c r="R1242" i="72"/>
  <c r="S1242" i="72"/>
  <c r="M1242" i="72"/>
  <c r="L1242" i="72"/>
  <c r="K1242" i="72"/>
  <c r="J1242" i="72"/>
  <c r="R1241" i="72"/>
  <c r="S1241" i="72" s="1"/>
  <c r="M1241" i="72"/>
  <c r="L1241" i="72"/>
  <c r="K1241" i="72"/>
  <c r="J1241" i="72"/>
  <c r="R1240" i="72"/>
  <c r="S1240" i="72"/>
  <c r="M1240" i="72"/>
  <c r="L1240" i="72"/>
  <c r="K1240" i="72"/>
  <c r="J1240" i="72"/>
  <c r="R1239" i="72"/>
  <c r="S1239" i="72" s="1"/>
  <c r="M1239" i="72"/>
  <c r="L1239" i="72"/>
  <c r="K1239" i="72"/>
  <c r="J1239" i="72"/>
  <c r="R1238" i="72"/>
  <c r="S1238" i="72"/>
  <c r="M1238" i="72"/>
  <c r="L1238" i="72"/>
  <c r="K1238" i="72"/>
  <c r="J1238" i="72"/>
  <c r="R1237" i="72"/>
  <c r="S1237" i="72" s="1"/>
  <c r="M1237" i="72"/>
  <c r="L1237" i="72"/>
  <c r="K1237" i="72"/>
  <c r="J1237" i="72"/>
  <c r="R1236" i="72"/>
  <c r="S1236" i="72"/>
  <c r="M1236" i="72"/>
  <c r="L1236" i="72"/>
  <c r="K1236" i="72"/>
  <c r="J1236" i="72"/>
  <c r="R1235" i="72"/>
  <c r="S1235" i="72" s="1"/>
  <c r="M1235" i="72"/>
  <c r="L1235" i="72"/>
  <c r="K1235" i="72"/>
  <c r="J1235" i="72"/>
  <c r="R1234" i="72"/>
  <c r="S1234" i="72" s="1"/>
  <c r="M1234" i="72"/>
  <c r="L1234" i="72"/>
  <c r="K1234" i="72"/>
  <c r="J1234" i="72"/>
  <c r="R1233" i="72"/>
  <c r="S1233" i="72" s="1"/>
  <c r="M1233" i="72"/>
  <c r="L1233" i="72"/>
  <c r="K1233" i="72"/>
  <c r="J1233" i="72"/>
  <c r="R1232" i="72"/>
  <c r="S1232" i="72"/>
  <c r="M1232" i="72"/>
  <c r="L1232" i="72"/>
  <c r="K1232" i="72"/>
  <c r="J1232" i="72"/>
  <c r="R1231" i="72"/>
  <c r="S1231" i="72" s="1"/>
  <c r="M1231" i="72"/>
  <c r="L1231" i="72"/>
  <c r="K1231" i="72"/>
  <c r="J1231" i="72"/>
  <c r="R1230" i="72"/>
  <c r="S1230" i="72"/>
  <c r="M1230" i="72"/>
  <c r="L1230" i="72"/>
  <c r="K1230" i="72"/>
  <c r="J1230" i="72"/>
  <c r="R1229" i="72"/>
  <c r="S1229" i="72" s="1"/>
  <c r="M1229" i="72"/>
  <c r="L1229" i="72"/>
  <c r="K1229" i="72"/>
  <c r="J1229" i="72"/>
  <c r="R1228" i="72"/>
  <c r="S1228" i="72" s="1"/>
  <c r="M1228" i="72"/>
  <c r="L1228" i="72"/>
  <c r="K1228" i="72"/>
  <c r="J1228" i="72"/>
  <c r="R1227" i="72"/>
  <c r="S1227" i="72" s="1"/>
  <c r="M1227" i="72"/>
  <c r="L1227" i="72"/>
  <c r="K1227" i="72"/>
  <c r="J1227" i="72"/>
  <c r="R1226" i="72"/>
  <c r="S1226" i="72"/>
  <c r="M1226" i="72"/>
  <c r="L1226" i="72"/>
  <c r="K1226" i="72"/>
  <c r="J1226" i="72"/>
  <c r="R1225" i="72"/>
  <c r="S1225" i="72" s="1"/>
  <c r="M1225" i="72"/>
  <c r="L1225" i="72"/>
  <c r="K1225" i="72"/>
  <c r="J1225" i="72"/>
  <c r="R1224" i="72"/>
  <c r="S1224" i="72" s="1"/>
  <c r="M1224" i="72"/>
  <c r="L1224" i="72"/>
  <c r="K1224" i="72"/>
  <c r="J1224" i="72"/>
  <c r="R1223" i="72"/>
  <c r="S1223" i="72" s="1"/>
  <c r="M1223" i="72"/>
  <c r="L1223" i="72"/>
  <c r="K1223" i="72"/>
  <c r="J1223" i="72"/>
  <c r="R1222" i="72"/>
  <c r="S1222" i="72"/>
  <c r="M1222" i="72"/>
  <c r="L1222" i="72"/>
  <c r="K1222" i="72"/>
  <c r="J1222" i="72"/>
  <c r="R1221" i="72"/>
  <c r="S1221" i="72" s="1"/>
  <c r="M1221" i="72"/>
  <c r="L1221" i="72"/>
  <c r="K1221" i="72"/>
  <c r="J1221" i="72"/>
  <c r="R1220" i="72"/>
  <c r="S1220" i="72"/>
  <c r="M1220" i="72"/>
  <c r="L1220" i="72"/>
  <c r="K1220" i="72"/>
  <c r="J1220" i="72"/>
  <c r="R1219" i="72"/>
  <c r="S1219" i="72" s="1"/>
  <c r="M1219" i="72"/>
  <c r="L1219" i="72"/>
  <c r="K1219" i="72"/>
  <c r="J1219" i="72"/>
  <c r="R1218" i="72"/>
  <c r="S1218" i="72"/>
  <c r="M1218" i="72"/>
  <c r="L1218" i="72"/>
  <c r="K1218" i="72"/>
  <c r="J1218" i="72"/>
  <c r="R1217" i="72"/>
  <c r="S1217" i="72" s="1"/>
  <c r="M1217" i="72"/>
  <c r="L1217" i="72"/>
  <c r="K1217" i="72"/>
  <c r="J1217" i="72"/>
  <c r="R1216" i="72"/>
  <c r="S1216" i="72"/>
  <c r="M1216" i="72"/>
  <c r="L1216" i="72"/>
  <c r="K1216" i="72"/>
  <c r="J1216" i="72"/>
  <c r="R1215" i="72"/>
  <c r="S1215" i="72" s="1"/>
  <c r="M1215" i="72"/>
  <c r="L1215" i="72"/>
  <c r="K1215" i="72"/>
  <c r="J1215" i="72"/>
  <c r="R1214" i="72"/>
  <c r="S1214" i="72"/>
  <c r="M1214" i="72"/>
  <c r="L1214" i="72"/>
  <c r="K1214" i="72"/>
  <c r="J1214" i="72"/>
  <c r="R1213" i="72"/>
  <c r="S1213" i="72" s="1"/>
  <c r="M1213" i="72"/>
  <c r="L1213" i="72"/>
  <c r="K1213" i="72"/>
  <c r="J1213" i="72"/>
  <c r="R1212" i="72"/>
  <c r="S1212" i="72"/>
  <c r="M1212" i="72"/>
  <c r="L1212" i="72"/>
  <c r="K1212" i="72"/>
  <c r="J1212" i="72"/>
  <c r="R1211" i="72"/>
  <c r="S1211" i="72" s="1"/>
  <c r="M1211" i="72"/>
  <c r="L1211" i="72"/>
  <c r="K1211" i="72"/>
  <c r="J1211" i="72"/>
  <c r="R1210" i="72"/>
  <c r="S1210" i="72" s="1"/>
  <c r="M1210" i="72"/>
  <c r="L1210" i="72"/>
  <c r="K1210" i="72"/>
  <c r="J1210" i="72"/>
  <c r="R1209" i="72"/>
  <c r="S1209" i="72" s="1"/>
  <c r="M1209" i="72"/>
  <c r="L1209" i="72"/>
  <c r="K1209" i="72"/>
  <c r="J1209" i="72"/>
  <c r="R1208" i="72"/>
  <c r="S1208" i="72"/>
  <c r="M1208" i="72"/>
  <c r="L1208" i="72"/>
  <c r="K1208" i="72"/>
  <c r="J1208" i="72"/>
  <c r="R1207" i="72"/>
  <c r="S1207" i="72" s="1"/>
  <c r="M1207" i="72"/>
  <c r="L1207" i="72"/>
  <c r="K1207" i="72"/>
  <c r="J1207" i="72"/>
  <c r="R1206" i="72"/>
  <c r="S1206" i="72" s="1"/>
  <c r="M1206" i="72"/>
  <c r="L1206" i="72"/>
  <c r="K1206" i="72"/>
  <c r="J1206" i="72"/>
  <c r="R1205" i="72"/>
  <c r="S1205" i="72" s="1"/>
  <c r="M1205" i="72"/>
  <c r="L1205" i="72"/>
  <c r="K1205" i="72"/>
  <c r="J1205" i="72"/>
  <c r="R1204" i="72"/>
  <c r="S1204" i="72"/>
  <c r="M1204" i="72"/>
  <c r="L1204" i="72"/>
  <c r="K1204" i="72"/>
  <c r="J1204" i="72"/>
  <c r="R1203" i="72"/>
  <c r="S1203" i="72" s="1"/>
  <c r="M1203" i="72"/>
  <c r="L1203" i="72"/>
  <c r="K1203" i="72"/>
  <c r="J1203" i="72"/>
  <c r="R1202" i="72"/>
  <c r="S1202" i="72"/>
  <c r="M1202" i="72"/>
  <c r="L1202" i="72"/>
  <c r="K1202" i="72"/>
  <c r="J1202" i="72"/>
  <c r="R1201" i="72"/>
  <c r="S1201" i="72" s="1"/>
  <c r="M1201" i="72"/>
  <c r="L1201" i="72"/>
  <c r="K1201" i="72"/>
  <c r="J1201" i="72"/>
  <c r="R1200" i="72"/>
  <c r="S1200" i="72"/>
  <c r="M1200" i="72"/>
  <c r="L1200" i="72"/>
  <c r="K1200" i="72"/>
  <c r="J1200" i="72"/>
  <c r="R1199" i="72"/>
  <c r="S1199" i="72" s="1"/>
  <c r="M1199" i="72"/>
  <c r="L1199" i="72"/>
  <c r="K1199" i="72"/>
  <c r="J1199" i="72"/>
  <c r="R1198" i="72"/>
  <c r="S1198" i="72"/>
  <c r="M1198" i="72"/>
  <c r="L1198" i="72"/>
  <c r="K1198" i="72"/>
  <c r="J1198" i="72"/>
  <c r="R1197" i="72"/>
  <c r="S1197" i="72" s="1"/>
  <c r="M1197" i="72"/>
  <c r="L1197" i="72"/>
  <c r="K1197" i="72"/>
  <c r="J1197" i="72"/>
  <c r="R1196" i="72"/>
  <c r="S1196" i="72"/>
  <c r="M1196" i="72"/>
  <c r="L1196" i="72"/>
  <c r="K1196" i="72"/>
  <c r="J1196" i="72"/>
  <c r="R1195" i="72"/>
  <c r="S1195" i="72" s="1"/>
  <c r="M1195" i="72"/>
  <c r="L1195" i="72"/>
  <c r="K1195" i="72"/>
  <c r="J1195" i="72"/>
  <c r="R1194" i="72"/>
  <c r="S1194" i="72" s="1"/>
  <c r="M1194" i="72"/>
  <c r="L1194" i="72"/>
  <c r="K1194" i="72"/>
  <c r="J1194" i="72"/>
  <c r="R1193" i="72"/>
  <c r="S1193" i="72" s="1"/>
  <c r="M1193" i="72"/>
  <c r="L1193" i="72"/>
  <c r="K1193" i="72"/>
  <c r="J1193" i="72"/>
  <c r="R1192" i="72"/>
  <c r="S1192" i="72"/>
  <c r="M1192" i="72"/>
  <c r="L1192" i="72"/>
  <c r="K1192" i="72"/>
  <c r="J1192" i="72"/>
  <c r="R1191" i="72"/>
  <c r="S1191" i="72" s="1"/>
  <c r="M1191" i="72"/>
  <c r="L1191" i="72"/>
  <c r="K1191" i="72"/>
  <c r="J1191" i="72"/>
  <c r="R1190" i="72"/>
  <c r="S1190" i="72"/>
  <c r="M1190" i="72"/>
  <c r="L1190" i="72"/>
  <c r="K1190" i="72"/>
  <c r="J1190" i="72"/>
  <c r="R1189" i="72"/>
  <c r="S1189" i="72" s="1"/>
  <c r="M1189" i="72"/>
  <c r="L1189" i="72"/>
  <c r="K1189" i="72"/>
  <c r="J1189" i="72"/>
  <c r="R1188" i="72"/>
  <c r="S1188" i="72" s="1"/>
  <c r="M1188" i="72"/>
  <c r="L1188" i="72"/>
  <c r="K1188" i="72"/>
  <c r="J1188" i="72"/>
  <c r="R1187" i="72"/>
  <c r="S1187" i="72" s="1"/>
  <c r="M1187" i="72"/>
  <c r="L1187" i="72"/>
  <c r="K1187" i="72"/>
  <c r="J1187" i="72"/>
  <c r="R1186" i="72"/>
  <c r="S1186" i="72"/>
  <c r="M1186" i="72"/>
  <c r="L1186" i="72"/>
  <c r="K1186" i="72"/>
  <c r="J1186" i="72"/>
  <c r="R1185" i="72"/>
  <c r="S1185" i="72" s="1"/>
  <c r="M1185" i="72"/>
  <c r="L1185" i="72"/>
  <c r="K1185" i="72"/>
  <c r="J1185" i="72"/>
  <c r="R1184" i="72"/>
  <c r="S1184" i="72" s="1"/>
  <c r="M1184" i="72"/>
  <c r="L1184" i="72"/>
  <c r="K1184" i="72"/>
  <c r="J1184" i="72"/>
  <c r="R1183" i="72"/>
  <c r="S1183" i="72" s="1"/>
  <c r="M1183" i="72"/>
  <c r="L1183" i="72"/>
  <c r="K1183" i="72"/>
  <c r="J1183" i="72"/>
  <c r="R1182" i="72"/>
  <c r="S1182" i="72"/>
  <c r="M1182" i="72"/>
  <c r="L1182" i="72"/>
  <c r="K1182" i="72"/>
  <c r="J1182" i="72"/>
  <c r="R1181" i="72"/>
  <c r="S1181" i="72" s="1"/>
  <c r="M1181" i="72"/>
  <c r="L1181" i="72"/>
  <c r="K1181" i="72"/>
  <c r="J1181" i="72"/>
  <c r="R1180" i="72"/>
  <c r="S1180" i="72"/>
  <c r="M1180" i="72"/>
  <c r="L1180" i="72"/>
  <c r="K1180" i="72"/>
  <c r="J1180" i="72"/>
  <c r="R1179" i="72"/>
  <c r="S1179" i="72" s="1"/>
  <c r="M1179" i="72"/>
  <c r="L1179" i="72"/>
  <c r="K1179" i="72"/>
  <c r="J1179" i="72"/>
  <c r="R1178" i="72"/>
  <c r="S1178" i="72"/>
  <c r="M1178" i="72"/>
  <c r="L1178" i="72"/>
  <c r="K1178" i="72"/>
  <c r="J1178" i="72"/>
  <c r="R1177" i="72"/>
  <c r="S1177" i="72" s="1"/>
  <c r="M1177" i="72"/>
  <c r="L1177" i="72"/>
  <c r="K1177" i="72"/>
  <c r="J1177" i="72"/>
  <c r="R1176" i="72"/>
  <c r="S1176" i="72"/>
  <c r="M1176" i="72"/>
  <c r="L1176" i="72"/>
  <c r="K1176" i="72"/>
  <c r="J1176" i="72"/>
  <c r="R1175" i="72"/>
  <c r="S1175" i="72" s="1"/>
  <c r="M1175" i="72"/>
  <c r="L1175" i="72"/>
  <c r="K1175" i="72"/>
  <c r="J1175" i="72"/>
  <c r="R1174" i="72"/>
  <c r="S1174" i="72"/>
  <c r="M1174" i="72"/>
  <c r="L1174" i="72"/>
  <c r="K1174" i="72"/>
  <c r="J1174" i="72"/>
  <c r="R1173" i="72"/>
  <c r="S1173" i="72" s="1"/>
  <c r="M1173" i="72"/>
  <c r="L1173" i="72"/>
  <c r="K1173" i="72"/>
  <c r="J1173" i="72"/>
  <c r="R1172" i="72"/>
  <c r="S1172" i="72" s="1"/>
  <c r="M1172" i="72"/>
  <c r="L1172" i="72"/>
  <c r="K1172" i="72"/>
  <c r="J1172" i="72"/>
  <c r="R1171" i="72"/>
  <c r="S1171" i="72" s="1"/>
  <c r="M1171" i="72"/>
  <c r="L1171" i="72"/>
  <c r="K1171" i="72"/>
  <c r="J1171" i="72"/>
  <c r="R1170" i="72"/>
  <c r="S1170" i="72" s="1"/>
  <c r="M1170" i="72"/>
  <c r="L1170" i="72"/>
  <c r="K1170" i="72"/>
  <c r="J1170" i="72"/>
  <c r="R1169" i="72"/>
  <c r="S1169" i="72" s="1"/>
  <c r="M1169" i="72"/>
  <c r="L1169" i="72"/>
  <c r="K1169" i="72"/>
  <c r="J1169" i="72"/>
  <c r="R1168" i="72"/>
  <c r="S1168" i="72"/>
  <c r="M1168" i="72"/>
  <c r="L1168" i="72"/>
  <c r="K1168" i="72"/>
  <c r="J1168" i="72"/>
  <c r="R1167" i="72"/>
  <c r="S1167" i="72" s="1"/>
  <c r="M1167" i="72"/>
  <c r="L1167" i="72"/>
  <c r="K1167" i="72"/>
  <c r="J1167" i="72"/>
  <c r="R1166" i="72"/>
  <c r="S1166" i="72" s="1"/>
  <c r="M1166" i="72"/>
  <c r="L1166" i="72"/>
  <c r="K1166" i="72"/>
  <c r="J1166" i="72"/>
  <c r="R1165" i="72"/>
  <c r="S1165" i="72" s="1"/>
  <c r="M1165" i="72"/>
  <c r="L1165" i="72"/>
  <c r="K1165" i="72"/>
  <c r="J1165" i="72"/>
  <c r="R1164" i="72"/>
  <c r="S1164" i="72"/>
  <c r="M1164" i="72"/>
  <c r="L1164" i="72"/>
  <c r="K1164" i="72"/>
  <c r="J1164" i="72"/>
  <c r="R1163" i="72"/>
  <c r="S1163" i="72" s="1"/>
  <c r="M1163" i="72"/>
  <c r="L1163" i="72"/>
  <c r="K1163" i="72"/>
  <c r="J1163" i="72"/>
  <c r="R1162" i="72"/>
  <c r="S1162" i="72"/>
  <c r="M1162" i="72"/>
  <c r="L1162" i="72"/>
  <c r="K1162" i="72"/>
  <c r="J1162" i="72"/>
  <c r="R1161" i="72"/>
  <c r="S1161" i="72" s="1"/>
  <c r="M1161" i="72"/>
  <c r="L1161" i="72"/>
  <c r="K1161" i="72"/>
  <c r="J1161" i="72"/>
  <c r="R1160" i="72"/>
  <c r="S1160" i="72"/>
  <c r="M1160" i="72"/>
  <c r="L1160" i="72"/>
  <c r="K1160" i="72"/>
  <c r="J1160" i="72"/>
  <c r="R1159" i="72"/>
  <c r="S1159" i="72" s="1"/>
  <c r="M1159" i="72"/>
  <c r="L1159" i="72"/>
  <c r="K1159" i="72"/>
  <c r="J1159" i="72"/>
  <c r="R1158" i="72"/>
  <c r="S1158" i="72"/>
  <c r="M1158" i="72"/>
  <c r="L1158" i="72"/>
  <c r="K1158" i="72"/>
  <c r="J1158" i="72"/>
  <c r="R1157" i="72"/>
  <c r="S1157" i="72" s="1"/>
  <c r="M1157" i="72"/>
  <c r="L1157" i="72"/>
  <c r="K1157" i="72"/>
  <c r="J1157" i="72"/>
  <c r="R1156" i="72"/>
  <c r="S1156" i="72"/>
  <c r="M1156" i="72"/>
  <c r="L1156" i="72"/>
  <c r="K1156" i="72"/>
  <c r="J1156" i="72"/>
  <c r="R1155" i="72"/>
  <c r="S1155" i="72" s="1"/>
  <c r="M1155" i="72"/>
  <c r="L1155" i="72"/>
  <c r="K1155" i="72"/>
  <c r="J1155" i="72"/>
  <c r="R1154" i="72"/>
  <c r="S1154" i="72" s="1"/>
  <c r="M1154" i="72"/>
  <c r="L1154" i="72"/>
  <c r="K1154" i="72"/>
  <c r="J1154" i="72"/>
  <c r="R1153" i="72"/>
  <c r="S1153" i="72" s="1"/>
  <c r="M1153" i="72"/>
  <c r="L1153" i="72"/>
  <c r="K1153" i="72"/>
  <c r="J1153" i="72"/>
  <c r="R1152" i="72"/>
  <c r="S1152" i="72"/>
  <c r="M1152" i="72"/>
  <c r="L1152" i="72"/>
  <c r="K1152" i="72"/>
  <c r="J1152" i="72"/>
  <c r="R1151" i="72"/>
  <c r="S1151" i="72" s="1"/>
  <c r="M1151" i="72"/>
  <c r="L1151" i="72"/>
  <c r="K1151" i="72"/>
  <c r="J1151" i="72"/>
  <c r="R1150" i="72"/>
  <c r="S1150" i="72"/>
  <c r="M1150" i="72"/>
  <c r="L1150" i="72"/>
  <c r="K1150" i="72"/>
  <c r="J1150" i="72"/>
  <c r="R1149" i="72"/>
  <c r="S1149" i="72" s="1"/>
  <c r="M1149" i="72"/>
  <c r="L1149" i="72"/>
  <c r="K1149" i="72"/>
  <c r="J1149" i="72"/>
  <c r="R1148" i="72"/>
  <c r="S1148" i="72" s="1"/>
  <c r="M1148" i="72"/>
  <c r="L1148" i="72"/>
  <c r="K1148" i="72"/>
  <c r="J1148" i="72"/>
  <c r="R1147" i="72"/>
  <c r="S1147" i="72" s="1"/>
  <c r="M1147" i="72"/>
  <c r="L1147" i="72"/>
  <c r="K1147" i="72"/>
  <c r="J1147" i="72"/>
  <c r="R1146" i="72"/>
  <c r="S1146" i="72"/>
  <c r="M1146" i="72"/>
  <c r="L1146" i="72"/>
  <c r="K1146" i="72"/>
  <c r="J1146" i="72"/>
  <c r="R1145" i="72"/>
  <c r="S1145" i="72" s="1"/>
  <c r="M1145" i="72"/>
  <c r="L1145" i="72"/>
  <c r="K1145" i="72"/>
  <c r="J1145" i="72"/>
  <c r="R1144" i="72"/>
  <c r="S1144" i="72" s="1"/>
  <c r="M1144" i="72"/>
  <c r="L1144" i="72"/>
  <c r="K1144" i="72"/>
  <c r="J1144" i="72"/>
  <c r="R1143" i="72"/>
  <c r="S1143" i="72" s="1"/>
  <c r="M1143" i="72"/>
  <c r="L1143" i="72"/>
  <c r="K1143" i="72"/>
  <c r="J1143" i="72"/>
  <c r="R1142" i="72"/>
  <c r="S1142" i="72"/>
  <c r="M1142" i="72"/>
  <c r="L1142" i="72"/>
  <c r="K1142" i="72"/>
  <c r="J1142" i="72"/>
  <c r="R1141" i="72"/>
  <c r="S1141" i="72" s="1"/>
  <c r="M1141" i="72"/>
  <c r="L1141" i="72"/>
  <c r="K1141" i="72"/>
  <c r="J1141" i="72"/>
  <c r="R1140" i="72"/>
  <c r="S1140" i="72" s="1"/>
  <c r="M1140" i="72"/>
  <c r="L1140" i="72"/>
  <c r="K1140" i="72"/>
  <c r="J1140" i="72"/>
  <c r="R1139" i="72"/>
  <c r="S1139" i="72" s="1"/>
  <c r="M1139" i="72"/>
  <c r="L1139" i="72"/>
  <c r="K1139" i="72"/>
  <c r="J1139" i="72"/>
  <c r="R1138" i="72"/>
  <c r="S1138" i="72"/>
  <c r="M1138" i="72"/>
  <c r="L1138" i="72"/>
  <c r="K1138" i="72"/>
  <c r="J1138" i="72"/>
  <c r="R1137" i="72"/>
  <c r="S1137" i="72" s="1"/>
  <c r="M1137" i="72"/>
  <c r="L1137" i="72"/>
  <c r="K1137" i="72"/>
  <c r="J1137" i="72"/>
  <c r="R1136" i="72"/>
  <c r="S1136" i="72"/>
  <c r="M1136" i="72"/>
  <c r="L1136" i="72"/>
  <c r="K1136" i="72"/>
  <c r="J1136" i="72"/>
  <c r="R1135" i="72"/>
  <c r="S1135" i="72" s="1"/>
  <c r="M1135" i="72"/>
  <c r="L1135" i="72"/>
  <c r="K1135" i="72"/>
  <c r="J1135" i="72"/>
  <c r="R1134" i="72"/>
  <c r="S1134" i="72"/>
  <c r="M1134" i="72"/>
  <c r="L1134" i="72"/>
  <c r="K1134" i="72"/>
  <c r="J1134" i="72"/>
  <c r="R1133" i="72"/>
  <c r="S1133" i="72" s="1"/>
  <c r="M1133" i="72"/>
  <c r="L1133" i="72"/>
  <c r="K1133" i="72"/>
  <c r="J1133" i="72"/>
  <c r="R1132" i="72"/>
  <c r="S1132" i="72" s="1"/>
  <c r="M1132" i="72"/>
  <c r="L1132" i="72"/>
  <c r="K1132" i="72"/>
  <c r="J1132" i="72"/>
  <c r="R1131" i="72"/>
  <c r="S1131" i="72" s="1"/>
  <c r="M1131" i="72"/>
  <c r="L1131" i="72"/>
  <c r="K1131" i="72"/>
  <c r="J1131" i="72"/>
  <c r="R1130" i="72"/>
  <c r="S1130" i="72" s="1"/>
  <c r="M1130" i="72"/>
  <c r="L1130" i="72"/>
  <c r="K1130" i="72"/>
  <c r="J1130" i="72"/>
  <c r="R1129" i="72"/>
  <c r="S1129" i="72" s="1"/>
  <c r="M1129" i="72"/>
  <c r="L1129" i="72"/>
  <c r="K1129" i="72"/>
  <c r="J1129" i="72"/>
  <c r="R1128" i="72"/>
  <c r="S1128" i="72"/>
  <c r="M1128" i="72"/>
  <c r="L1128" i="72"/>
  <c r="K1128" i="72"/>
  <c r="J1128" i="72"/>
  <c r="R1127" i="72"/>
  <c r="S1127" i="72" s="1"/>
  <c r="M1127" i="72"/>
  <c r="L1127" i="72"/>
  <c r="K1127" i="72"/>
  <c r="J1127" i="72"/>
  <c r="R1126" i="72"/>
  <c r="S1126" i="72" s="1"/>
  <c r="M1126" i="72"/>
  <c r="L1126" i="72"/>
  <c r="K1126" i="72"/>
  <c r="J1126" i="72"/>
  <c r="R1125" i="72"/>
  <c r="S1125" i="72" s="1"/>
  <c r="M1125" i="72"/>
  <c r="L1125" i="72"/>
  <c r="K1125" i="72"/>
  <c r="J1125" i="72"/>
  <c r="R1124" i="72"/>
  <c r="S1124" i="72"/>
  <c r="M1124" i="72"/>
  <c r="L1124" i="72"/>
  <c r="K1124" i="72"/>
  <c r="J1124" i="72"/>
  <c r="R1123" i="72"/>
  <c r="S1123" i="72" s="1"/>
  <c r="M1123" i="72"/>
  <c r="L1123" i="72"/>
  <c r="K1123" i="72"/>
  <c r="J1123" i="72"/>
  <c r="R1122" i="72"/>
  <c r="S1122" i="72"/>
  <c r="M1122" i="72"/>
  <c r="L1122" i="72"/>
  <c r="K1122" i="72"/>
  <c r="J1122" i="72"/>
  <c r="R1121" i="72"/>
  <c r="S1121" i="72" s="1"/>
  <c r="M1121" i="72"/>
  <c r="L1121" i="72"/>
  <c r="K1121" i="72"/>
  <c r="J1121" i="72"/>
  <c r="R1120" i="72"/>
  <c r="S1120" i="72"/>
  <c r="M1120" i="72"/>
  <c r="L1120" i="72"/>
  <c r="K1120" i="72"/>
  <c r="J1120" i="72"/>
  <c r="R1119" i="72"/>
  <c r="S1119" i="72" s="1"/>
  <c r="M1119" i="72"/>
  <c r="L1119" i="72"/>
  <c r="K1119" i="72"/>
  <c r="J1119" i="72"/>
  <c r="R1118" i="72"/>
  <c r="S1118" i="72"/>
  <c r="M1118" i="72"/>
  <c r="L1118" i="72"/>
  <c r="K1118" i="72"/>
  <c r="J1118" i="72"/>
  <c r="R1117" i="72"/>
  <c r="S1117" i="72" s="1"/>
  <c r="M1117" i="72"/>
  <c r="L1117" i="72"/>
  <c r="K1117" i="72"/>
  <c r="J1117" i="72"/>
  <c r="R1116" i="72"/>
  <c r="S1116" i="72"/>
  <c r="M1116" i="72"/>
  <c r="L1116" i="72"/>
  <c r="K1116" i="72"/>
  <c r="J1116" i="72"/>
  <c r="R1115" i="72"/>
  <c r="S1115" i="72" s="1"/>
  <c r="M1115" i="72"/>
  <c r="L1115" i="72"/>
  <c r="K1115" i="72"/>
  <c r="J1115" i="72"/>
  <c r="R1114" i="72"/>
  <c r="S1114" i="72" s="1"/>
  <c r="M1114" i="72"/>
  <c r="L1114" i="72"/>
  <c r="K1114" i="72"/>
  <c r="J1114" i="72"/>
  <c r="R1113" i="72"/>
  <c r="S1113" i="72" s="1"/>
  <c r="M1113" i="72"/>
  <c r="L1113" i="72"/>
  <c r="K1113" i="72"/>
  <c r="J1113" i="72"/>
  <c r="R1112" i="72"/>
  <c r="S1112" i="72"/>
  <c r="M1112" i="72"/>
  <c r="L1112" i="72"/>
  <c r="K1112" i="72"/>
  <c r="J1112" i="72"/>
  <c r="R1111" i="72"/>
  <c r="S1111" i="72"/>
  <c r="M1111" i="72"/>
  <c r="L1111" i="72"/>
  <c r="K1111" i="72"/>
  <c r="J1111" i="72"/>
  <c r="R1110" i="72"/>
  <c r="S1110" i="72"/>
  <c r="M1110" i="72"/>
  <c r="L1110" i="72"/>
  <c r="K1110" i="72"/>
  <c r="J1110" i="72"/>
  <c r="R1109" i="72"/>
  <c r="S1109" i="72" s="1"/>
  <c r="M1109" i="72"/>
  <c r="L1109" i="72"/>
  <c r="K1109" i="72"/>
  <c r="J1109" i="72"/>
  <c r="R1108" i="72"/>
  <c r="S1108" i="72" s="1"/>
  <c r="M1108" i="72"/>
  <c r="L1108" i="72"/>
  <c r="K1108" i="72"/>
  <c r="J1108" i="72"/>
  <c r="R1107" i="72"/>
  <c r="S1107" i="72" s="1"/>
  <c r="M1107" i="72"/>
  <c r="L1107" i="72"/>
  <c r="K1107" i="72"/>
  <c r="J1107" i="72"/>
  <c r="R1106" i="72"/>
  <c r="S1106" i="72"/>
  <c r="M1106" i="72"/>
  <c r="L1106" i="72"/>
  <c r="K1106" i="72"/>
  <c r="J1106" i="72"/>
  <c r="R1105" i="72"/>
  <c r="S1105" i="72" s="1"/>
  <c r="M1105" i="72"/>
  <c r="L1105" i="72"/>
  <c r="K1105" i="72"/>
  <c r="J1105" i="72"/>
  <c r="R1104" i="72"/>
  <c r="S1104" i="72"/>
  <c r="M1104" i="72"/>
  <c r="L1104" i="72"/>
  <c r="K1104" i="72"/>
  <c r="J1104" i="72"/>
  <c r="R1103" i="72"/>
  <c r="S1103" i="72" s="1"/>
  <c r="M1103" i="72"/>
  <c r="L1103" i="72"/>
  <c r="K1103" i="72"/>
  <c r="J1103" i="72"/>
  <c r="R1102" i="72"/>
  <c r="S1102" i="72"/>
  <c r="M1102" i="72"/>
  <c r="L1102" i="72"/>
  <c r="K1102" i="72"/>
  <c r="J1102" i="72"/>
  <c r="R1101" i="72"/>
  <c r="S1101" i="72" s="1"/>
  <c r="M1101" i="72"/>
  <c r="L1101" i="72"/>
  <c r="K1101" i="72"/>
  <c r="J1101" i="72"/>
  <c r="R1100" i="72"/>
  <c r="S1100" i="72"/>
  <c r="M1100" i="72"/>
  <c r="L1100" i="72"/>
  <c r="K1100" i="72"/>
  <c r="J1100" i="72"/>
  <c r="R1099" i="72"/>
  <c r="S1099" i="72" s="1"/>
  <c r="M1099" i="72"/>
  <c r="L1099" i="72"/>
  <c r="K1099" i="72"/>
  <c r="J1099" i="72"/>
  <c r="R1098" i="72"/>
  <c r="S1098" i="72"/>
  <c r="M1098" i="72"/>
  <c r="L1098" i="72"/>
  <c r="K1098" i="72"/>
  <c r="J1098" i="72"/>
  <c r="R1097" i="72"/>
  <c r="S1097" i="72" s="1"/>
  <c r="M1097" i="72"/>
  <c r="L1097" i="72"/>
  <c r="K1097" i="72"/>
  <c r="J1097" i="72"/>
  <c r="R1096" i="72"/>
  <c r="S1096" i="72" s="1"/>
  <c r="M1096" i="72"/>
  <c r="L1096" i="72"/>
  <c r="K1096" i="72"/>
  <c r="J1096" i="72"/>
  <c r="R1095" i="72"/>
  <c r="S1095" i="72"/>
  <c r="M1095" i="72"/>
  <c r="L1095" i="72"/>
  <c r="K1095" i="72"/>
  <c r="J1095" i="72"/>
  <c r="R1094" i="72"/>
  <c r="S1094" i="72"/>
  <c r="M1094" i="72"/>
  <c r="L1094" i="72"/>
  <c r="K1094" i="72"/>
  <c r="J1094" i="72"/>
  <c r="R1093" i="72"/>
  <c r="S1093" i="72" s="1"/>
  <c r="M1093" i="72"/>
  <c r="L1093" i="72"/>
  <c r="K1093" i="72"/>
  <c r="J1093" i="72"/>
  <c r="R1092" i="72"/>
  <c r="S1092" i="72"/>
  <c r="M1092" i="72"/>
  <c r="L1092" i="72"/>
  <c r="K1092" i="72"/>
  <c r="J1092" i="72"/>
  <c r="R1091" i="72"/>
  <c r="S1091" i="72"/>
  <c r="M1091" i="72"/>
  <c r="L1091" i="72"/>
  <c r="K1091" i="72"/>
  <c r="J1091" i="72"/>
  <c r="R1090" i="72"/>
  <c r="S1090" i="72"/>
  <c r="M1090" i="72"/>
  <c r="L1090" i="72"/>
  <c r="K1090" i="72"/>
  <c r="J1090" i="72"/>
  <c r="R1089" i="72"/>
  <c r="S1089" i="72" s="1"/>
  <c r="M1089" i="72"/>
  <c r="L1089" i="72"/>
  <c r="K1089" i="72"/>
  <c r="J1089" i="72"/>
  <c r="R1088" i="72"/>
  <c r="S1088" i="72"/>
  <c r="M1088" i="72"/>
  <c r="L1088" i="72"/>
  <c r="K1088" i="72"/>
  <c r="J1088" i="72"/>
  <c r="R1087" i="72"/>
  <c r="S1087" i="72" s="1"/>
  <c r="M1087" i="72"/>
  <c r="L1087" i="72"/>
  <c r="K1087" i="72"/>
  <c r="J1087" i="72"/>
  <c r="R1086" i="72"/>
  <c r="S1086" i="72"/>
  <c r="M1086" i="72"/>
  <c r="L1086" i="72"/>
  <c r="K1086" i="72"/>
  <c r="J1086" i="72"/>
  <c r="R1085" i="72"/>
  <c r="S1085" i="72" s="1"/>
  <c r="M1085" i="72"/>
  <c r="L1085" i="72"/>
  <c r="K1085" i="72"/>
  <c r="J1085" i="72"/>
  <c r="R1084" i="72"/>
  <c r="S1084" i="72"/>
  <c r="M1084" i="72"/>
  <c r="L1084" i="72"/>
  <c r="K1084" i="72"/>
  <c r="J1084" i="72"/>
  <c r="R1083" i="72"/>
  <c r="S1083" i="72" s="1"/>
  <c r="M1083" i="72"/>
  <c r="L1083" i="72"/>
  <c r="K1083" i="72"/>
  <c r="J1083" i="72"/>
  <c r="R1082" i="72"/>
  <c r="S1082" i="72" s="1"/>
  <c r="M1082" i="72"/>
  <c r="L1082" i="72"/>
  <c r="K1082" i="72"/>
  <c r="J1082" i="72"/>
  <c r="R1081" i="72"/>
  <c r="S1081" i="72" s="1"/>
  <c r="M1081" i="72"/>
  <c r="L1081" i="72"/>
  <c r="K1081" i="72"/>
  <c r="J1081" i="72"/>
  <c r="R1080" i="72"/>
  <c r="S1080" i="72"/>
  <c r="M1080" i="72"/>
  <c r="L1080" i="72"/>
  <c r="K1080" i="72"/>
  <c r="J1080" i="72"/>
  <c r="R1079" i="72"/>
  <c r="S1079" i="72"/>
  <c r="M1079" i="72"/>
  <c r="L1079" i="72"/>
  <c r="K1079" i="72"/>
  <c r="J1079" i="72"/>
  <c r="R1078" i="72"/>
  <c r="S1078" i="72"/>
  <c r="M1078" i="72"/>
  <c r="L1078" i="72"/>
  <c r="K1078" i="72"/>
  <c r="J1078" i="72"/>
  <c r="R1077" i="72"/>
  <c r="S1077" i="72" s="1"/>
  <c r="M1077" i="72"/>
  <c r="L1077" i="72"/>
  <c r="K1077" i="72"/>
  <c r="J1077" i="72"/>
  <c r="R1076" i="72"/>
  <c r="S1076" i="72" s="1"/>
  <c r="M1076" i="72"/>
  <c r="L1076" i="72"/>
  <c r="K1076" i="72"/>
  <c r="J1076" i="72"/>
  <c r="R1075" i="72"/>
  <c r="S1075" i="72" s="1"/>
  <c r="M1075" i="72"/>
  <c r="L1075" i="72"/>
  <c r="K1075" i="72"/>
  <c r="J1075" i="72"/>
  <c r="R1074" i="72"/>
  <c r="S1074" i="72"/>
  <c r="M1074" i="72"/>
  <c r="L1074" i="72"/>
  <c r="K1074" i="72"/>
  <c r="J1074" i="72"/>
  <c r="R1073" i="72"/>
  <c r="S1073" i="72" s="1"/>
  <c r="M1073" i="72"/>
  <c r="L1073" i="72"/>
  <c r="K1073" i="72"/>
  <c r="J1073" i="72"/>
  <c r="R1072" i="72"/>
  <c r="S1072" i="72"/>
  <c r="M1072" i="72"/>
  <c r="L1072" i="72"/>
  <c r="K1072" i="72"/>
  <c r="J1072" i="72"/>
  <c r="R1071" i="72"/>
  <c r="S1071" i="72" s="1"/>
  <c r="M1071" i="72"/>
  <c r="L1071" i="72"/>
  <c r="K1071" i="72"/>
  <c r="J1071" i="72"/>
  <c r="R1070" i="72"/>
  <c r="S1070" i="72"/>
  <c r="M1070" i="72"/>
  <c r="L1070" i="72"/>
  <c r="K1070" i="72"/>
  <c r="J1070" i="72"/>
  <c r="R1069" i="72"/>
  <c r="S1069" i="72" s="1"/>
  <c r="M1069" i="72"/>
  <c r="L1069" i="72"/>
  <c r="K1069" i="72"/>
  <c r="J1069" i="72"/>
  <c r="R1068" i="72"/>
  <c r="S1068" i="72"/>
  <c r="M1068" i="72"/>
  <c r="L1068" i="72"/>
  <c r="K1068" i="72"/>
  <c r="J1068" i="72"/>
  <c r="R1067" i="72"/>
  <c r="S1067" i="72" s="1"/>
  <c r="M1067" i="72"/>
  <c r="L1067" i="72"/>
  <c r="K1067" i="72"/>
  <c r="J1067" i="72"/>
  <c r="R1066" i="72"/>
  <c r="S1066" i="72"/>
  <c r="M1066" i="72"/>
  <c r="L1066" i="72"/>
  <c r="K1066" i="72"/>
  <c r="J1066" i="72"/>
  <c r="R1065" i="72"/>
  <c r="S1065" i="72" s="1"/>
  <c r="M1065" i="72"/>
  <c r="L1065" i="72"/>
  <c r="K1065" i="72"/>
  <c r="J1065" i="72"/>
  <c r="R1064" i="72"/>
  <c r="S1064" i="72" s="1"/>
  <c r="M1064" i="72"/>
  <c r="L1064" i="72"/>
  <c r="K1064" i="72"/>
  <c r="J1064" i="72"/>
  <c r="R1063" i="72"/>
  <c r="S1063" i="72"/>
  <c r="M1063" i="72"/>
  <c r="L1063" i="72"/>
  <c r="K1063" i="72"/>
  <c r="J1063" i="72"/>
  <c r="R1062" i="72"/>
  <c r="S1062" i="72"/>
  <c r="M1062" i="72"/>
  <c r="L1062" i="72"/>
  <c r="K1062" i="72"/>
  <c r="J1062" i="72"/>
  <c r="R1061" i="72"/>
  <c r="S1061" i="72" s="1"/>
  <c r="M1061" i="72"/>
  <c r="L1061" i="72"/>
  <c r="K1061" i="72"/>
  <c r="J1061" i="72"/>
  <c r="R1060" i="72"/>
  <c r="S1060" i="72"/>
  <c r="M1060" i="72"/>
  <c r="L1060" i="72"/>
  <c r="K1060" i="72"/>
  <c r="J1060" i="72"/>
  <c r="R1059" i="72"/>
  <c r="S1059" i="72"/>
  <c r="M1059" i="72"/>
  <c r="L1059" i="72"/>
  <c r="K1059" i="72"/>
  <c r="J1059" i="72"/>
  <c r="R1058" i="72"/>
  <c r="S1058" i="72"/>
  <c r="M1058" i="72"/>
  <c r="L1058" i="72"/>
  <c r="K1058" i="72"/>
  <c r="J1058" i="72"/>
  <c r="R1057" i="72"/>
  <c r="S1057" i="72" s="1"/>
  <c r="M1057" i="72"/>
  <c r="L1057" i="72"/>
  <c r="K1057" i="72"/>
  <c r="J1057" i="72"/>
  <c r="R1056" i="72"/>
  <c r="S1056" i="72"/>
  <c r="M1056" i="72"/>
  <c r="L1056" i="72"/>
  <c r="K1056" i="72"/>
  <c r="J1056" i="72"/>
  <c r="R1055" i="72"/>
  <c r="S1055" i="72" s="1"/>
  <c r="M1055" i="72"/>
  <c r="L1055" i="72"/>
  <c r="K1055" i="72"/>
  <c r="J1055" i="72"/>
  <c r="R1054" i="72"/>
  <c r="S1054" i="72"/>
  <c r="M1054" i="72"/>
  <c r="L1054" i="72"/>
  <c r="K1054" i="72"/>
  <c r="J1054" i="72"/>
  <c r="R1053" i="72"/>
  <c r="S1053" i="72" s="1"/>
  <c r="M1053" i="72"/>
  <c r="L1053" i="72"/>
  <c r="K1053" i="72"/>
  <c r="J1053" i="72"/>
  <c r="R1052" i="72"/>
  <c r="S1052" i="72"/>
  <c r="M1052" i="72"/>
  <c r="L1052" i="72"/>
  <c r="K1052" i="72"/>
  <c r="J1052" i="72"/>
  <c r="R1051" i="72"/>
  <c r="S1051" i="72" s="1"/>
  <c r="M1051" i="72"/>
  <c r="L1051" i="72"/>
  <c r="K1051" i="72"/>
  <c r="J1051" i="72"/>
  <c r="R1050" i="72"/>
  <c r="S1050" i="72" s="1"/>
  <c r="M1050" i="72"/>
  <c r="L1050" i="72"/>
  <c r="K1050" i="72"/>
  <c r="J1050" i="72"/>
  <c r="R1049" i="72"/>
  <c r="S1049" i="72" s="1"/>
  <c r="M1049" i="72"/>
  <c r="L1049" i="72"/>
  <c r="K1049" i="72"/>
  <c r="J1049" i="72"/>
  <c r="R1048" i="72"/>
  <c r="S1048" i="72" s="1"/>
  <c r="M1048" i="72"/>
  <c r="L1048" i="72"/>
  <c r="K1048" i="72"/>
  <c r="J1048" i="72"/>
  <c r="R1047" i="72"/>
  <c r="S1047" i="72"/>
  <c r="M1047" i="72"/>
  <c r="L1047" i="72"/>
  <c r="K1047" i="72"/>
  <c r="J1047" i="72"/>
  <c r="R1046" i="72"/>
  <c r="S1046" i="72"/>
  <c r="M1046" i="72"/>
  <c r="L1046" i="72"/>
  <c r="K1046" i="72"/>
  <c r="J1046" i="72"/>
  <c r="R1045" i="72"/>
  <c r="S1045" i="72" s="1"/>
  <c r="M1045" i="72"/>
  <c r="L1045" i="72"/>
  <c r="K1045" i="72"/>
  <c r="J1045" i="72"/>
  <c r="R1044" i="72"/>
  <c r="S1044" i="72" s="1"/>
  <c r="M1044" i="72"/>
  <c r="L1044" i="72"/>
  <c r="K1044" i="72"/>
  <c r="J1044" i="72"/>
  <c r="R1043" i="72"/>
  <c r="S1043" i="72"/>
  <c r="M1043" i="72"/>
  <c r="L1043" i="72"/>
  <c r="K1043" i="72"/>
  <c r="J1043" i="72"/>
  <c r="R1042" i="72"/>
  <c r="S1042" i="72"/>
  <c r="M1042" i="72"/>
  <c r="L1042" i="72"/>
  <c r="K1042" i="72"/>
  <c r="J1042" i="72"/>
  <c r="R1041" i="72"/>
  <c r="S1041" i="72" s="1"/>
  <c r="M1041" i="72"/>
  <c r="L1041" i="72"/>
  <c r="K1041" i="72"/>
  <c r="J1041" i="72"/>
  <c r="R1040" i="72"/>
  <c r="S1040" i="72" s="1"/>
  <c r="M1040" i="72"/>
  <c r="L1040" i="72"/>
  <c r="K1040" i="72"/>
  <c r="J1040" i="72"/>
  <c r="R1039" i="72"/>
  <c r="S1039" i="72" s="1"/>
  <c r="M1039" i="72"/>
  <c r="L1039" i="72"/>
  <c r="K1039" i="72"/>
  <c r="J1039" i="72"/>
  <c r="R1038" i="72"/>
  <c r="S1038" i="72"/>
  <c r="M1038" i="72"/>
  <c r="L1038" i="72"/>
  <c r="K1038" i="72"/>
  <c r="J1038" i="72"/>
  <c r="R1037" i="72"/>
  <c r="S1037" i="72" s="1"/>
  <c r="M1037" i="72"/>
  <c r="L1037" i="72"/>
  <c r="K1037" i="72"/>
  <c r="J1037" i="72"/>
  <c r="R1036" i="72"/>
  <c r="S1036" i="72"/>
  <c r="M1036" i="72"/>
  <c r="L1036" i="72"/>
  <c r="K1036" i="72"/>
  <c r="J1036" i="72"/>
  <c r="R1035" i="72"/>
  <c r="S1035" i="72" s="1"/>
  <c r="M1035" i="72"/>
  <c r="L1035" i="72"/>
  <c r="K1035" i="72"/>
  <c r="J1035" i="72"/>
  <c r="R1034" i="72"/>
  <c r="S1034" i="72"/>
  <c r="M1034" i="72"/>
  <c r="L1034" i="72"/>
  <c r="K1034" i="72"/>
  <c r="J1034" i="72"/>
  <c r="R1033" i="72"/>
  <c r="S1033" i="72" s="1"/>
  <c r="M1033" i="72"/>
  <c r="L1033" i="72"/>
  <c r="K1033" i="72"/>
  <c r="J1033" i="72"/>
  <c r="R1032" i="72"/>
  <c r="S1032" i="72" s="1"/>
  <c r="M1032" i="72"/>
  <c r="L1032" i="72"/>
  <c r="K1032" i="72"/>
  <c r="J1032" i="72"/>
  <c r="R1031" i="72"/>
  <c r="S1031" i="72"/>
  <c r="M1031" i="72"/>
  <c r="L1031" i="72"/>
  <c r="K1031" i="72"/>
  <c r="J1031" i="72"/>
  <c r="R1030" i="72"/>
  <c r="S1030" i="72"/>
  <c r="M1030" i="72"/>
  <c r="L1030" i="72"/>
  <c r="K1030" i="72"/>
  <c r="J1030" i="72"/>
  <c r="R1029" i="72"/>
  <c r="S1029" i="72" s="1"/>
  <c r="M1029" i="72"/>
  <c r="L1029" i="72"/>
  <c r="K1029" i="72"/>
  <c r="J1029" i="72"/>
  <c r="R1028" i="72"/>
  <c r="S1028" i="72" s="1"/>
  <c r="M1028" i="72"/>
  <c r="L1028" i="72"/>
  <c r="K1028" i="72"/>
  <c r="J1028" i="72"/>
  <c r="R1027" i="72"/>
  <c r="S1027" i="72"/>
  <c r="M1027" i="72"/>
  <c r="L1027" i="72"/>
  <c r="K1027" i="72"/>
  <c r="J1027" i="72"/>
  <c r="R1026" i="72"/>
  <c r="S1026" i="72" s="1"/>
  <c r="M1026" i="72"/>
  <c r="L1026" i="72"/>
  <c r="K1026" i="72"/>
  <c r="J1026" i="72"/>
  <c r="R1025" i="72"/>
  <c r="S1025" i="72" s="1"/>
  <c r="M1025" i="72"/>
  <c r="L1025" i="72"/>
  <c r="K1025" i="72"/>
  <c r="J1025" i="72"/>
  <c r="R1024" i="72"/>
  <c r="S1024" i="72"/>
  <c r="M1024" i="72"/>
  <c r="L1024" i="72"/>
  <c r="K1024" i="72"/>
  <c r="J1024" i="72"/>
  <c r="R1023" i="72"/>
  <c r="S1023" i="72" s="1"/>
  <c r="M1023" i="72"/>
  <c r="L1023" i="72"/>
  <c r="K1023" i="72"/>
  <c r="J1023" i="72"/>
  <c r="R1022" i="72"/>
  <c r="S1022" i="72" s="1"/>
  <c r="M1022" i="72"/>
  <c r="L1022" i="72"/>
  <c r="K1022" i="72"/>
  <c r="J1022" i="72"/>
  <c r="R1021" i="72"/>
  <c r="S1021" i="72" s="1"/>
  <c r="M1021" i="72"/>
  <c r="L1021" i="72"/>
  <c r="K1021" i="72"/>
  <c r="J1021" i="72"/>
  <c r="R1020" i="72"/>
  <c r="S1020" i="72"/>
  <c r="M1020" i="72"/>
  <c r="L1020" i="72"/>
  <c r="K1020" i="72"/>
  <c r="J1020" i="72"/>
  <c r="R1019" i="72"/>
  <c r="S1019" i="72" s="1"/>
  <c r="M1019" i="72"/>
  <c r="L1019" i="72"/>
  <c r="K1019" i="72"/>
  <c r="J1019" i="72"/>
  <c r="R1018" i="72"/>
  <c r="S1018" i="72"/>
  <c r="M1018" i="72"/>
  <c r="L1018" i="72"/>
  <c r="K1018" i="72"/>
  <c r="J1018" i="72"/>
  <c r="R1017" i="72"/>
  <c r="S1017" i="72" s="1"/>
  <c r="M1017" i="72"/>
  <c r="L1017" i="72"/>
  <c r="K1017" i="72"/>
  <c r="J1017" i="72"/>
  <c r="R1016" i="72"/>
  <c r="S1016" i="72" s="1"/>
  <c r="M1016" i="72"/>
  <c r="L1016" i="72"/>
  <c r="K1016" i="72"/>
  <c r="J1016" i="72"/>
  <c r="R1015" i="72"/>
  <c r="S1015" i="72" s="1"/>
  <c r="M1015" i="72"/>
  <c r="L1015" i="72"/>
  <c r="K1015" i="72"/>
  <c r="J1015" i="72"/>
  <c r="R1014" i="72"/>
  <c r="S1014" i="72"/>
  <c r="M1014" i="72"/>
  <c r="L1014" i="72"/>
  <c r="K1014" i="72"/>
  <c r="J1014" i="72"/>
  <c r="R1013" i="72"/>
  <c r="S1013" i="72" s="1"/>
  <c r="M1013" i="72"/>
  <c r="L1013" i="72"/>
  <c r="K1013" i="72"/>
  <c r="J1013" i="72"/>
  <c r="R1012" i="72"/>
  <c r="S1012" i="72" s="1"/>
  <c r="M1012" i="72"/>
  <c r="L1012" i="72"/>
  <c r="K1012" i="72"/>
  <c r="J1012" i="72"/>
  <c r="R1011" i="72"/>
  <c r="S1011" i="72" s="1"/>
  <c r="M1011" i="72"/>
  <c r="L1011" i="72"/>
  <c r="K1011" i="72"/>
  <c r="J1011" i="72"/>
  <c r="R1010" i="72"/>
  <c r="S1010" i="72" s="1"/>
  <c r="M1010" i="72"/>
  <c r="L1010" i="72"/>
  <c r="K1010" i="72"/>
  <c r="J1010" i="72"/>
  <c r="R1009" i="72"/>
  <c r="S1009" i="72" s="1"/>
  <c r="M1009" i="72"/>
  <c r="L1009" i="72"/>
  <c r="K1009" i="72"/>
  <c r="J1009" i="72"/>
  <c r="R1008" i="72"/>
  <c r="S1008" i="72"/>
  <c r="M1008" i="72"/>
  <c r="L1008" i="72"/>
  <c r="K1008" i="72"/>
  <c r="J1008" i="72"/>
  <c r="R1007" i="72"/>
  <c r="S1007" i="72" s="1"/>
  <c r="M1007" i="72"/>
  <c r="L1007" i="72"/>
  <c r="K1007" i="72"/>
  <c r="J1007" i="72"/>
  <c r="R1006" i="72"/>
  <c r="S1006" i="72"/>
  <c r="M1006" i="72"/>
  <c r="L1006" i="72"/>
  <c r="K1006" i="72"/>
  <c r="J1006" i="72"/>
  <c r="R1005" i="72"/>
  <c r="S1005" i="72" s="1"/>
  <c r="M1005" i="72"/>
  <c r="L1005" i="72"/>
  <c r="K1005" i="72"/>
  <c r="J1005" i="72"/>
  <c r="R1004" i="72"/>
  <c r="S1004" i="72"/>
  <c r="M1004" i="72"/>
  <c r="L1004" i="72"/>
  <c r="K1004" i="72"/>
  <c r="J1004" i="72"/>
  <c r="R1003" i="72"/>
  <c r="S1003" i="72" s="1"/>
  <c r="M1003" i="72"/>
  <c r="L1003" i="72"/>
  <c r="K1003" i="72"/>
  <c r="J1003" i="72"/>
  <c r="R1002" i="72"/>
  <c r="S1002" i="72"/>
  <c r="M1002" i="72"/>
  <c r="L1002" i="72"/>
  <c r="K1002" i="72"/>
  <c r="J1002" i="72"/>
  <c r="R1001" i="72"/>
  <c r="S1001" i="72" s="1"/>
  <c r="M1001" i="72"/>
  <c r="L1001" i="72"/>
  <c r="K1001" i="72"/>
  <c r="J1001" i="72"/>
  <c r="R1000" i="72"/>
  <c r="S1000" i="72" s="1"/>
  <c r="M1000" i="72"/>
  <c r="L1000" i="72"/>
  <c r="K1000" i="72"/>
  <c r="J1000" i="72"/>
  <c r="R999" i="72"/>
  <c r="S999" i="72" s="1"/>
  <c r="M999" i="72"/>
  <c r="L999" i="72"/>
  <c r="K999" i="72"/>
  <c r="J999" i="72"/>
  <c r="R998" i="72"/>
  <c r="S998" i="72" s="1"/>
  <c r="M998" i="72"/>
  <c r="L998" i="72"/>
  <c r="K998" i="72"/>
  <c r="J998" i="72"/>
  <c r="R997" i="72"/>
  <c r="S997" i="72" s="1"/>
  <c r="M997" i="72"/>
  <c r="L997" i="72"/>
  <c r="K997" i="72"/>
  <c r="J997" i="72"/>
  <c r="R996" i="72"/>
  <c r="S996" i="72" s="1"/>
  <c r="M996" i="72"/>
  <c r="L996" i="72"/>
  <c r="K996" i="72"/>
  <c r="J996" i="72"/>
  <c r="R995" i="72"/>
  <c r="S995" i="72" s="1"/>
  <c r="M995" i="72"/>
  <c r="L995" i="72"/>
  <c r="K995" i="72"/>
  <c r="J995" i="72"/>
  <c r="R994" i="72"/>
  <c r="S994" i="72" s="1"/>
  <c r="M994" i="72"/>
  <c r="L994" i="72"/>
  <c r="K994" i="72"/>
  <c r="J994" i="72"/>
  <c r="R993" i="72"/>
  <c r="S993" i="72" s="1"/>
  <c r="M993" i="72"/>
  <c r="L993" i="72"/>
  <c r="K993" i="72"/>
  <c r="J993" i="72"/>
  <c r="R992" i="72"/>
  <c r="S992" i="72"/>
  <c r="M992" i="72"/>
  <c r="L992" i="72"/>
  <c r="K992" i="72"/>
  <c r="J992" i="72"/>
  <c r="R991" i="72"/>
  <c r="S991" i="72" s="1"/>
  <c r="M991" i="72"/>
  <c r="L991" i="72"/>
  <c r="K991" i="72"/>
  <c r="J991" i="72"/>
  <c r="R990" i="72"/>
  <c r="S990" i="72" s="1"/>
  <c r="M990" i="72"/>
  <c r="L990" i="72"/>
  <c r="K990" i="72"/>
  <c r="J990" i="72"/>
  <c r="R989" i="72"/>
  <c r="S989" i="72" s="1"/>
  <c r="M989" i="72"/>
  <c r="L989" i="72"/>
  <c r="K989" i="72"/>
  <c r="J989" i="72"/>
  <c r="R988" i="72"/>
  <c r="S988" i="72"/>
  <c r="M988" i="72"/>
  <c r="L988" i="72"/>
  <c r="K988" i="72"/>
  <c r="J988" i="72"/>
  <c r="R987" i="72"/>
  <c r="S987" i="72" s="1"/>
  <c r="M987" i="72"/>
  <c r="L987" i="72"/>
  <c r="K987" i="72"/>
  <c r="J987" i="72"/>
  <c r="R986" i="72"/>
  <c r="S986" i="72"/>
  <c r="M986" i="72"/>
  <c r="L986" i="72"/>
  <c r="K986" i="72"/>
  <c r="J986" i="72"/>
  <c r="R985" i="72"/>
  <c r="S985" i="72" s="1"/>
  <c r="M985" i="72"/>
  <c r="L985" i="72"/>
  <c r="K985" i="72"/>
  <c r="J985" i="72"/>
  <c r="R984" i="72"/>
  <c r="S984" i="72" s="1"/>
  <c r="M984" i="72"/>
  <c r="L984" i="72"/>
  <c r="K984" i="72"/>
  <c r="J984" i="72"/>
  <c r="R983" i="72"/>
  <c r="S983" i="72" s="1"/>
  <c r="M983" i="72"/>
  <c r="L983" i="72"/>
  <c r="K983" i="72"/>
  <c r="J983" i="72"/>
  <c r="R982" i="72"/>
  <c r="S982" i="72" s="1"/>
  <c r="M982" i="72"/>
  <c r="L982" i="72"/>
  <c r="K982" i="72"/>
  <c r="J982" i="72"/>
  <c r="R981" i="72"/>
  <c r="S981" i="72" s="1"/>
  <c r="M981" i="72"/>
  <c r="L981" i="72"/>
  <c r="K981" i="72"/>
  <c r="J981" i="72"/>
  <c r="R980" i="72"/>
  <c r="S980" i="72" s="1"/>
  <c r="M980" i="72"/>
  <c r="L980" i="72"/>
  <c r="K980" i="72"/>
  <c r="J980" i="72"/>
  <c r="R979" i="72"/>
  <c r="S979" i="72" s="1"/>
  <c r="M979" i="72"/>
  <c r="L979" i="72"/>
  <c r="K979" i="72"/>
  <c r="J979" i="72"/>
  <c r="R978" i="72"/>
  <c r="S978" i="72" s="1"/>
  <c r="M978" i="72"/>
  <c r="L978" i="72"/>
  <c r="K978" i="72"/>
  <c r="J978" i="72"/>
  <c r="R977" i="72"/>
  <c r="S977" i="72"/>
  <c r="M977" i="72"/>
  <c r="L977" i="72"/>
  <c r="K977" i="72"/>
  <c r="J977" i="72"/>
  <c r="R976" i="72"/>
  <c r="S976" i="72" s="1"/>
  <c r="M976" i="72"/>
  <c r="L976" i="72"/>
  <c r="K976" i="72"/>
  <c r="J976" i="72"/>
  <c r="R975" i="72"/>
  <c r="S975" i="72" s="1"/>
  <c r="M975" i="72"/>
  <c r="L975" i="72"/>
  <c r="K975" i="72"/>
  <c r="J975" i="72"/>
  <c r="R974" i="72"/>
  <c r="S974" i="72" s="1"/>
  <c r="M974" i="72"/>
  <c r="L974" i="72"/>
  <c r="K974" i="72"/>
  <c r="J974" i="72"/>
  <c r="R973" i="72"/>
  <c r="S973" i="72"/>
  <c r="M973" i="72"/>
  <c r="L973" i="72"/>
  <c r="K973" i="72"/>
  <c r="J973" i="72"/>
  <c r="R972" i="72"/>
  <c r="S972" i="72" s="1"/>
  <c r="M972" i="72"/>
  <c r="L972" i="72"/>
  <c r="K972" i="72"/>
  <c r="J972" i="72"/>
  <c r="R971" i="72"/>
  <c r="S971" i="72" s="1"/>
  <c r="M971" i="72"/>
  <c r="L971" i="72"/>
  <c r="K971" i="72"/>
  <c r="J971" i="72"/>
  <c r="R970" i="72"/>
  <c r="S970" i="72" s="1"/>
  <c r="M970" i="72"/>
  <c r="L970" i="72"/>
  <c r="K970" i="72"/>
  <c r="J970" i="72"/>
  <c r="R969" i="72"/>
  <c r="S969" i="72"/>
  <c r="M969" i="72"/>
  <c r="L969" i="72"/>
  <c r="K969" i="72"/>
  <c r="J969" i="72"/>
  <c r="R968" i="72"/>
  <c r="S968" i="72" s="1"/>
  <c r="M968" i="72"/>
  <c r="L968" i="72"/>
  <c r="K968" i="72"/>
  <c r="J968" i="72"/>
  <c r="R967" i="72"/>
  <c r="S967" i="72" s="1"/>
  <c r="M967" i="72"/>
  <c r="L967" i="72"/>
  <c r="K967" i="72"/>
  <c r="J967" i="72"/>
  <c r="R966" i="72"/>
  <c r="S966" i="72" s="1"/>
  <c r="M966" i="72"/>
  <c r="L966" i="72"/>
  <c r="K966" i="72"/>
  <c r="J966" i="72"/>
  <c r="R965" i="72"/>
  <c r="S965" i="72"/>
  <c r="M965" i="72"/>
  <c r="L965" i="72"/>
  <c r="K965" i="72"/>
  <c r="J965" i="72"/>
  <c r="R964" i="72"/>
  <c r="S964" i="72" s="1"/>
  <c r="M964" i="72"/>
  <c r="L964" i="72"/>
  <c r="K964" i="72"/>
  <c r="J964" i="72"/>
  <c r="R963" i="72"/>
  <c r="S963" i="72" s="1"/>
  <c r="M963" i="72"/>
  <c r="L963" i="72"/>
  <c r="K963" i="72"/>
  <c r="J963" i="72"/>
  <c r="R962" i="72"/>
  <c r="S962" i="72" s="1"/>
  <c r="M962" i="72"/>
  <c r="L962" i="72"/>
  <c r="K962" i="72"/>
  <c r="J962" i="72"/>
  <c r="R961" i="72"/>
  <c r="S961" i="72" s="1"/>
  <c r="M961" i="72"/>
  <c r="L961" i="72"/>
  <c r="K961" i="72"/>
  <c r="J961" i="72"/>
  <c r="R960" i="72"/>
  <c r="S960" i="72" s="1"/>
  <c r="M960" i="72"/>
  <c r="L960" i="72"/>
  <c r="K960" i="72"/>
  <c r="J960" i="72"/>
  <c r="R959" i="72"/>
  <c r="S959" i="72" s="1"/>
  <c r="M959" i="72"/>
  <c r="L959" i="72"/>
  <c r="K959" i="72"/>
  <c r="J959" i="72"/>
  <c r="R958" i="72"/>
  <c r="S958" i="72" s="1"/>
  <c r="M958" i="72"/>
  <c r="L958" i="72"/>
  <c r="K958" i="72"/>
  <c r="J958" i="72"/>
  <c r="R957" i="72"/>
  <c r="S957" i="72" s="1"/>
  <c r="M957" i="72"/>
  <c r="L957" i="72"/>
  <c r="K957" i="72"/>
  <c r="J957" i="72"/>
  <c r="R956" i="72"/>
  <c r="S956" i="72" s="1"/>
  <c r="M956" i="72"/>
  <c r="L956" i="72"/>
  <c r="K956" i="72"/>
  <c r="J956" i="72"/>
  <c r="R955" i="72"/>
  <c r="S955" i="72" s="1"/>
  <c r="M955" i="72"/>
  <c r="L955" i="72"/>
  <c r="K955" i="72"/>
  <c r="J955" i="72"/>
  <c r="R954" i="72"/>
  <c r="S954" i="72" s="1"/>
  <c r="M954" i="72"/>
  <c r="L954" i="72"/>
  <c r="K954" i="72"/>
  <c r="J954" i="72"/>
  <c r="R953" i="72"/>
  <c r="S953" i="72"/>
  <c r="M953" i="72"/>
  <c r="L953" i="72"/>
  <c r="K953" i="72"/>
  <c r="J953" i="72"/>
  <c r="R952" i="72"/>
  <c r="S952" i="72" s="1"/>
  <c r="M952" i="72"/>
  <c r="L952" i="72"/>
  <c r="K952" i="72"/>
  <c r="J952" i="72"/>
  <c r="R951" i="72"/>
  <c r="S951" i="72" s="1"/>
  <c r="M951" i="72"/>
  <c r="L951" i="72"/>
  <c r="K951" i="72"/>
  <c r="J951" i="72"/>
  <c r="R950" i="72"/>
  <c r="S950" i="72" s="1"/>
  <c r="M950" i="72"/>
  <c r="L950" i="72"/>
  <c r="K950" i="72"/>
  <c r="J950" i="72"/>
  <c r="R949" i="72"/>
  <c r="S949" i="72"/>
  <c r="M949" i="72"/>
  <c r="L949" i="72"/>
  <c r="K949" i="72"/>
  <c r="J949" i="72"/>
  <c r="R948" i="72"/>
  <c r="S948" i="72" s="1"/>
  <c r="M948" i="72"/>
  <c r="L948" i="72"/>
  <c r="K948" i="72"/>
  <c r="J948" i="72"/>
  <c r="R947" i="72"/>
  <c r="S947" i="72" s="1"/>
  <c r="M947" i="72"/>
  <c r="L947" i="72"/>
  <c r="K947" i="72"/>
  <c r="J947" i="72"/>
  <c r="R946" i="72"/>
  <c r="S946" i="72" s="1"/>
  <c r="M946" i="72"/>
  <c r="L946" i="72"/>
  <c r="K946" i="72"/>
  <c r="J946" i="72"/>
  <c r="R945" i="72"/>
  <c r="S945" i="72"/>
  <c r="M945" i="72"/>
  <c r="L945" i="72"/>
  <c r="K945" i="72"/>
  <c r="J945" i="72"/>
  <c r="R944" i="72"/>
  <c r="S944" i="72" s="1"/>
  <c r="M944" i="72"/>
  <c r="L944" i="72"/>
  <c r="K944" i="72"/>
  <c r="J944" i="72"/>
  <c r="R943" i="72"/>
  <c r="S943" i="72" s="1"/>
  <c r="M943" i="72"/>
  <c r="L943" i="72"/>
  <c r="K943" i="72"/>
  <c r="J943" i="72"/>
  <c r="R942" i="72"/>
  <c r="S942" i="72" s="1"/>
  <c r="M942" i="72"/>
  <c r="L942" i="72"/>
  <c r="K942" i="72"/>
  <c r="J942" i="72"/>
  <c r="R941" i="72"/>
  <c r="S941" i="72"/>
  <c r="M941" i="72"/>
  <c r="L941" i="72"/>
  <c r="K941" i="72"/>
  <c r="J941" i="72"/>
  <c r="R940" i="72"/>
  <c r="S940" i="72" s="1"/>
  <c r="M940" i="72"/>
  <c r="L940" i="72"/>
  <c r="K940" i="72"/>
  <c r="J940" i="72"/>
  <c r="R939" i="72"/>
  <c r="S939" i="72" s="1"/>
  <c r="M939" i="72"/>
  <c r="L939" i="72"/>
  <c r="K939" i="72"/>
  <c r="J939" i="72"/>
  <c r="R938" i="72"/>
  <c r="S938" i="72" s="1"/>
  <c r="M938" i="72"/>
  <c r="L938" i="72"/>
  <c r="K938" i="72"/>
  <c r="J938" i="72"/>
  <c r="R937" i="72"/>
  <c r="S937" i="72"/>
  <c r="M937" i="72"/>
  <c r="L937" i="72"/>
  <c r="K937" i="72"/>
  <c r="J937" i="72"/>
  <c r="R936" i="72"/>
  <c r="S936" i="72" s="1"/>
  <c r="M936" i="72"/>
  <c r="L936" i="72"/>
  <c r="K936" i="72"/>
  <c r="J936" i="72"/>
  <c r="R935" i="72"/>
  <c r="S935" i="72" s="1"/>
  <c r="M935" i="72"/>
  <c r="L935" i="72"/>
  <c r="K935" i="72"/>
  <c r="J935" i="72"/>
  <c r="R934" i="72"/>
  <c r="S934" i="72" s="1"/>
  <c r="M934" i="72"/>
  <c r="L934" i="72"/>
  <c r="K934" i="72"/>
  <c r="J934" i="72"/>
  <c r="R933" i="72"/>
  <c r="S933" i="72"/>
  <c r="M933" i="72"/>
  <c r="L933" i="72"/>
  <c r="K933" i="72"/>
  <c r="J933" i="72"/>
  <c r="R932" i="72"/>
  <c r="S932" i="72" s="1"/>
  <c r="M932" i="72"/>
  <c r="L932" i="72"/>
  <c r="K932" i="72"/>
  <c r="J932" i="72"/>
  <c r="R931" i="72"/>
  <c r="S931" i="72" s="1"/>
  <c r="M931" i="72"/>
  <c r="L931" i="72"/>
  <c r="K931" i="72"/>
  <c r="J931" i="72"/>
  <c r="R930" i="72"/>
  <c r="S930" i="72" s="1"/>
  <c r="M930" i="72"/>
  <c r="L930" i="72"/>
  <c r="K930" i="72"/>
  <c r="J930" i="72"/>
  <c r="R929" i="72"/>
  <c r="S929" i="72"/>
  <c r="M929" i="72"/>
  <c r="L929" i="72"/>
  <c r="K929" i="72"/>
  <c r="J929" i="72"/>
  <c r="R928" i="72"/>
  <c r="S928" i="72" s="1"/>
  <c r="M928" i="72"/>
  <c r="L928" i="72"/>
  <c r="K928" i="72"/>
  <c r="J928" i="72"/>
  <c r="R927" i="72"/>
  <c r="S927" i="72" s="1"/>
  <c r="M927" i="72"/>
  <c r="L927" i="72"/>
  <c r="K927" i="72"/>
  <c r="J927" i="72"/>
  <c r="R926" i="72"/>
  <c r="S926" i="72" s="1"/>
  <c r="M926" i="72"/>
  <c r="L926" i="72"/>
  <c r="K926" i="72"/>
  <c r="J926" i="72"/>
  <c r="R925" i="72"/>
  <c r="S925" i="72"/>
  <c r="M925" i="72"/>
  <c r="L925" i="72"/>
  <c r="K925" i="72"/>
  <c r="J925" i="72"/>
  <c r="R924" i="72"/>
  <c r="S924" i="72" s="1"/>
  <c r="M924" i="72"/>
  <c r="L924" i="72"/>
  <c r="K924" i="72"/>
  <c r="J924" i="72"/>
  <c r="R923" i="72"/>
  <c r="S923" i="72" s="1"/>
  <c r="M923" i="72"/>
  <c r="L923" i="72"/>
  <c r="K923" i="72"/>
  <c r="J923" i="72"/>
  <c r="R922" i="72"/>
  <c r="S922" i="72" s="1"/>
  <c r="M922" i="72"/>
  <c r="L922" i="72"/>
  <c r="K922" i="72"/>
  <c r="J922" i="72"/>
  <c r="R921" i="72"/>
  <c r="S921" i="72"/>
  <c r="M921" i="72"/>
  <c r="L921" i="72"/>
  <c r="K921" i="72"/>
  <c r="J921" i="72"/>
  <c r="R920" i="72"/>
  <c r="S920" i="72" s="1"/>
  <c r="M920" i="72"/>
  <c r="L920" i="72"/>
  <c r="K920" i="72"/>
  <c r="J920" i="72"/>
  <c r="R919" i="72"/>
  <c r="S919" i="72" s="1"/>
  <c r="M919" i="72"/>
  <c r="L919" i="72"/>
  <c r="K919" i="72"/>
  <c r="J919" i="72"/>
  <c r="R918" i="72"/>
  <c r="S918" i="72" s="1"/>
  <c r="M918" i="72"/>
  <c r="L918" i="72"/>
  <c r="K918" i="72"/>
  <c r="J918" i="72"/>
  <c r="R917" i="72"/>
  <c r="S917" i="72"/>
  <c r="M917" i="72"/>
  <c r="L917" i="72"/>
  <c r="K917" i="72"/>
  <c r="J917" i="72"/>
  <c r="R916" i="72"/>
  <c r="S916" i="72" s="1"/>
  <c r="M916" i="72"/>
  <c r="L916" i="72"/>
  <c r="K916" i="72"/>
  <c r="J916" i="72"/>
  <c r="R915" i="72"/>
  <c r="S915" i="72" s="1"/>
  <c r="M915" i="72"/>
  <c r="L915" i="72"/>
  <c r="K915" i="72"/>
  <c r="J915" i="72"/>
  <c r="R914" i="72"/>
  <c r="S914" i="72" s="1"/>
  <c r="M914" i="72"/>
  <c r="L914" i="72"/>
  <c r="K914" i="72"/>
  <c r="J914" i="72"/>
  <c r="R913" i="72"/>
  <c r="S913" i="72" s="1"/>
  <c r="M913" i="72"/>
  <c r="L913" i="72"/>
  <c r="K913" i="72"/>
  <c r="J913" i="72"/>
  <c r="R912" i="72"/>
  <c r="S912" i="72" s="1"/>
  <c r="M912" i="72"/>
  <c r="L912" i="72"/>
  <c r="K912" i="72"/>
  <c r="J912" i="72"/>
  <c r="R911" i="72"/>
  <c r="S911" i="72" s="1"/>
  <c r="M911" i="72"/>
  <c r="L911" i="72"/>
  <c r="K911" i="72"/>
  <c r="J911" i="72"/>
  <c r="R910" i="72"/>
  <c r="S910" i="72" s="1"/>
  <c r="M910" i="72"/>
  <c r="L910" i="72"/>
  <c r="K910" i="72"/>
  <c r="J910" i="72"/>
  <c r="R909" i="72"/>
  <c r="S909" i="72"/>
  <c r="M909" i="72"/>
  <c r="L909" i="72"/>
  <c r="K909" i="72"/>
  <c r="J909" i="72"/>
  <c r="R908" i="72"/>
  <c r="S908" i="72" s="1"/>
  <c r="M908" i="72"/>
  <c r="L908" i="72"/>
  <c r="K908" i="72"/>
  <c r="J908" i="72"/>
  <c r="R907" i="72"/>
  <c r="S907" i="72" s="1"/>
  <c r="M907" i="72"/>
  <c r="L907" i="72"/>
  <c r="K907" i="72"/>
  <c r="J907" i="72"/>
  <c r="R906" i="72"/>
  <c r="S906" i="72" s="1"/>
  <c r="M906" i="72"/>
  <c r="L906" i="72"/>
  <c r="K906" i="72"/>
  <c r="J906" i="72"/>
  <c r="R905" i="72"/>
  <c r="S905" i="72" s="1"/>
  <c r="M905" i="72"/>
  <c r="L905" i="72"/>
  <c r="K905" i="72"/>
  <c r="J905" i="72"/>
  <c r="R904" i="72"/>
  <c r="S904" i="72" s="1"/>
  <c r="M904" i="72"/>
  <c r="L904" i="72"/>
  <c r="K904" i="72"/>
  <c r="J904" i="72"/>
  <c r="R903" i="72"/>
  <c r="S903" i="72" s="1"/>
  <c r="M903" i="72"/>
  <c r="L903" i="72"/>
  <c r="K903" i="72"/>
  <c r="J903" i="72"/>
  <c r="R902" i="72"/>
  <c r="S902" i="72" s="1"/>
  <c r="M902" i="72"/>
  <c r="L902" i="72"/>
  <c r="K902" i="72"/>
  <c r="J902" i="72"/>
  <c r="R901" i="72"/>
  <c r="S901" i="72" s="1"/>
  <c r="M901" i="72"/>
  <c r="L901" i="72"/>
  <c r="K901" i="72"/>
  <c r="J901" i="72"/>
  <c r="R900" i="72"/>
  <c r="S900" i="72" s="1"/>
  <c r="M900" i="72"/>
  <c r="L900" i="72"/>
  <c r="K900" i="72"/>
  <c r="J900" i="72"/>
  <c r="R899" i="72"/>
  <c r="S899" i="72" s="1"/>
  <c r="M899" i="72"/>
  <c r="L899" i="72"/>
  <c r="K899" i="72"/>
  <c r="J899" i="72"/>
  <c r="R898" i="72"/>
  <c r="S898" i="72" s="1"/>
  <c r="M898" i="72"/>
  <c r="L898" i="72"/>
  <c r="K898" i="72"/>
  <c r="J898" i="72"/>
  <c r="R897" i="72"/>
  <c r="S897" i="72" s="1"/>
  <c r="M897" i="72"/>
  <c r="L897" i="72"/>
  <c r="K897" i="72"/>
  <c r="J897" i="72"/>
  <c r="R896" i="72"/>
  <c r="S896" i="72" s="1"/>
  <c r="M896" i="72"/>
  <c r="L896" i="72"/>
  <c r="K896" i="72"/>
  <c r="J896" i="72"/>
  <c r="R895" i="72"/>
  <c r="S895" i="72" s="1"/>
  <c r="M895" i="72"/>
  <c r="L895" i="72"/>
  <c r="K895" i="72"/>
  <c r="J895" i="72"/>
  <c r="R894" i="72"/>
  <c r="S894" i="72" s="1"/>
  <c r="M894" i="72"/>
  <c r="L894" i="72"/>
  <c r="K894" i="72"/>
  <c r="J894" i="72"/>
  <c r="R893" i="72"/>
  <c r="S893" i="72"/>
  <c r="M893" i="72"/>
  <c r="L893" i="72"/>
  <c r="K893" i="72"/>
  <c r="J893" i="72"/>
  <c r="R892" i="72"/>
  <c r="S892" i="72" s="1"/>
  <c r="M892" i="72"/>
  <c r="L892" i="72"/>
  <c r="K892" i="72"/>
  <c r="J892" i="72"/>
  <c r="R891" i="72"/>
  <c r="S891" i="72" s="1"/>
  <c r="M891" i="72"/>
  <c r="L891" i="72"/>
  <c r="K891" i="72"/>
  <c r="J891" i="72"/>
  <c r="R890" i="72"/>
  <c r="S890" i="72" s="1"/>
  <c r="M890" i="72"/>
  <c r="L890" i="72"/>
  <c r="K890" i="72"/>
  <c r="J890" i="72"/>
  <c r="R889" i="72"/>
  <c r="S889" i="72"/>
  <c r="M889" i="72"/>
  <c r="L889" i="72"/>
  <c r="K889" i="72"/>
  <c r="J889" i="72"/>
  <c r="R888" i="72"/>
  <c r="S888" i="72" s="1"/>
  <c r="M888" i="72"/>
  <c r="L888" i="72"/>
  <c r="K888" i="72"/>
  <c r="J888" i="72"/>
  <c r="R887" i="72"/>
  <c r="S887" i="72" s="1"/>
  <c r="M887" i="72"/>
  <c r="L887" i="72"/>
  <c r="K887" i="72"/>
  <c r="J887" i="72"/>
  <c r="R886" i="72"/>
  <c r="S886" i="72" s="1"/>
  <c r="M886" i="72"/>
  <c r="L886" i="72"/>
  <c r="K886" i="72"/>
  <c r="J886" i="72"/>
  <c r="R885" i="72"/>
  <c r="S885" i="72" s="1"/>
  <c r="M885" i="72"/>
  <c r="L885" i="72"/>
  <c r="K885" i="72"/>
  <c r="J885" i="72"/>
  <c r="R884" i="72"/>
  <c r="S884" i="72" s="1"/>
  <c r="M884" i="72"/>
  <c r="L884" i="72"/>
  <c r="K884" i="72"/>
  <c r="J884" i="72"/>
  <c r="R883" i="72"/>
  <c r="S883" i="72" s="1"/>
  <c r="M883" i="72"/>
  <c r="L883" i="72"/>
  <c r="K883" i="72"/>
  <c r="J883" i="72"/>
  <c r="R882" i="72"/>
  <c r="S882" i="72" s="1"/>
  <c r="M882" i="72"/>
  <c r="L882" i="72"/>
  <c r="K882" i="72"/>
  <c r="J882" i="72"/>
  <c r="R881" i="72"/>
  <c r="S881" i="72" s="1"/>
  <c r="M881" i="72"/>
  <c r="L881" i="72"/>
  <c r="K881" i="72"/>
  <c r="J881" i="72"/>
  <c r="R880" i="72"/>
  <c r="S880" i="72" s="1"/>
  <c r="M880" i="72"/>
  <c r="L880" i="72"/>
  <c r="K880" i="72"/>
  <c r="J880" i="72"/>
  <c r="R879" i="72"/>
  <c r="S879" i="72" s="1"/>
  <c r="M879" i="72"/>
  <c r="L879" i="72"/>
  <c r="K879" i="72"/>
  <c r="J879" i="72"/>
  <c r="R878" i="72"/>
  <c r="S878" i="72" s="1"/>
  <c r="M878" i="72"/>
  <c r="L878" i="72"/>
  <c r="K878" i="72"/>
  <c r="J878" i="72"/>
  <c r="R877" i="72"/>
  <c r="S877" i="72"/>
  <c r="M877" i="72"/>
  <c r="L877" i="72"/>
  <c r="K877" i="72"/>
  <c r="J877" i="72"/>
  <c r="R876" i="72"/>
  <c r="S876" i="72" s="1"/>
  <c r="M876" i="72"/>
  <c r="L876" i="72"/>
  <c r="K876" i="72"/>
  <c r="J876" i="72"/>
  <c r="R875" i="72"/>
  <c r="S875" i="72" s="1"/>
  <c r="M875" i="72"/>
  <c r="L875" i="72"/>
  <c r="K875" i="72"/>
  <c r="J875" i="72"/>
  <c r="R874" i="72"/>
  <c r="S874" i="72" s="1"/>
  <c r="M874" i="72"/>
  <c r="L874" i="72"/>
  <c r="K874" i="72"/>
  <c r="J874" i="72"/>
  <c r="R873" i="72"/>
  <c r="S873" i="72" s="1"/>
  <c r="M873" i="72"/>
  <c r="L873" i="72"/>
  <c r="K873" i="72"/>
  <c r="J873" i="72"/>
  <c r="R872" i="72"/>
  <c r="S872" i="72" s="1"/>
  <c r="M872" i="72"/>
  <c r="L872" i="72"/>
  <c r="K872" i="72"/>
  <c r="J872" i="72"/>
  <c r="R871" i="72"/>
  <c r="S871" i="72"/>
  <c r="M871" i="72"/>
  <c r="L871" i="72"/>
  <c r="K871" i="72"/>
  <c r="J871" i="72"/>
  <c r="R870" i="72"/>
  <c r="S870" i="72" s="1"/>
  <c r="M870" i="72"/>
  <c r="L870" i="72"/>
  <c r="K870" i="72"/>
  <c r="J870" i="72"/>
  <c r="R869" i="72"/>
  <c r="S869" i="72" s="1"/>
  <c r="M869" i="72"/>
  <c r="L869" i="72"/>
  <c r="K869" i="72"/>
  <c r="J869" i="72"/>
  <c r="R868" i="72"/>
  <c r="S868" i="72" s="1"/>
  <c r="M868" i="72"/>
  <c r="L868" i="72"/>
  <c r="K868" i="72"/>
  <c r="J868" i="72"/>
  <c r="R867" i="72"/>
  <c r="S867" i="72" s="1"/>
  <c r="M867" i="72"/>
  <c r="L867" i="72"/>
  <c r="K867" i="72"/>
  <c r="J867" i="72"/>
  <c r="R866" i="72"/>
  <c r="S866" i="72" s="1"/>
  <c r="M866" i="72"/>
  <c r="L866" i="72"/>
  <c r="K866" i="72"/>
  <c r="J866" i="72"/>
  <c r="R865" i="72"/>
  <c r="S865" i="72" s="1"/>
  <c r="M865" i="72"/>
  <c r="L865" i="72"/>
  <c r="K865" i="72"/>
  <c r="J865" i="72"/>
  <c r="R864" i="72"/>
  <c r="S864" i="72" s="1"/>
  <c r="M864" i="72"/>
  <c r="L864" i="72"/>
  <c r="K864" i="72"/>
  <c r="J864" i="72"/>
  <c r="R863" i="72"/>
  <c r="S863" i="72"/>
  <c r="M863" i="72"/>
  <c r="L863" i="72"/>
  <c r="K863" i="72"/>
  <c r="J863" i="72"/>
  <c r="R862" i="72"/>
  <c r="S862" i="72" s="1"/>
  <c r="M862" i="72"/>
  <c r="L862" i="72"/>
  <c r="K862" i="72"/>
  <c r="J862" i="72"/>
  <c r="R861" i="72"/>
  <c r="S861" i="72"/>
  <c r="M861" i="72"/>
  <c r="L861" i="72"/>
  <c r="K861" i="72"/>
  <c r="J861" i="72"/>
  <c r="R860" i="72"/>
  <c r="S860" i="72" s="1"/>
  <c r="M860" i="72"/>
  <c r="L860" i="72"/>
  <c r="K860" i="72"/>
  <c r="J860" i="72"/>
  <c r="R859" i="72"/>
  <c r="S859" i="72" s="1"/>
  <c r="M859" i="72"/>
  <c r="L859" i="72"/>
  <c r="K859" i="72"/>
  <c r="J859" i="72"/>
  <c r="R858" i="72"/>
  <c r="S858" i="72" s="1"/>
  <c r="M858" i="72"/>
  <c r="L858" i="72"/>
  <c r="K858" i="72"/>
  <c r="J858" i="72"/>
  <c r="R857" i="72"/>
  <c r="S857" i="72" s="1"/>
  <c r="M857" i="72"/>
  <c r="L857" i="72"/>
  <c r="K857" i="72"/>
  <c r="J857" i="72"/>
  <c r="R856" i="72"/>
  <c r="S856" i="72" s="1"/>
  <c r="M856" i="72"/>
  <c r="L856" i="72"/>
  <c r="K856" i="72"/>
  <c r="J856" i="72"/>
  <c r="R855" i="72"/>
  <c r="S855" i="72" s="1"/>
  <c r="M855" i="72"/>
  <c r="L855" i="72"/>
  <c r="K855" i="72"/>
  <c r="J855" i="72"/>
  <c r="R854" i="72"/>
  <c r="S854" i="72" s="1"/>
  <c r="M854" i="72"/>
  <c r="L854" i="72"/>
  <c r="K854" i="72"/>
  <c r="J854" i="72"/>
  <c r="R853" i="72"/>
  <c r="S853" i="72"/>
  <c r="M853" i="72"/>
  <c r="L853" i="72"/>
  <c r="K853" i="72"/>
  <c r="J853" i="72"/>
  <c r="R852" i="72"/>
  <c r="S852" i="72" s="1"/>
  <c r="M852" i="72"/>
  <c r="L852" i="72"/>
  <c r="K852" i="72"/>
  <c r="J852" i="72"/>
  <c r="R851" i="72"/>
  <c r="S851" i="72" s="1"/>
  <c r="M851" i="72"/>
  <c r="L851" i="72"/>
  <c r="K851" i="72"/>
  <c r="J851" i="72"/>
  <c r="R850" i="72"/>
  <c r="S850" i="72" s="1"/>
  <c r="M850" i="72"/>
  <c r="L850" i="72"/>
  <c r="K850" i="72"/>
  <c r="J850" i="72"/>
  <c r="R849" i="72"/>
  <c r="S849" i="72" s="1"/>
  <c r="M849" i="72"/>
  <c r="L849" i="72"/>
  <c r="K849" i="72"/>
  <c r="J849" i="72"/>
  <c r="R848" i="72"/>
  <c r="S848" i="72" s="1"/>
  <c r="M848" i="72"/>
  <c r="L848" i="72"/>
  <c r="K848" i="72"/>
  <c r="J848" i="72"/>
  <c r="R847" i="72"/>
  <c r="S847" i="72" s="1"/>
  <c r="M847" i="72"/>
  <c r="L847" i="72"/>
  <c r="K847" i="72"/>
  <c r="J847" i="72"/>
  <c r="R846" i="72"/>
  <c r="S846" i="72" s="1"/>
  <c r="M846" i="72"/>
  <c r="L846" i="72"/>
  <c r="K846" i="72"/>
  <c r="J846" i="72"/>
  <c r="R845" i="72"/>
  <c r="S845" i="72"/>
  <c r="M845" i="72"/>
  <c r="L845" i="72"/>
  <c r="K845" i="72"/>
  <c r="J845" i="72"/>
  <c r="R844" i="72"/>
  <c r="S844" i="72" s="1"/>
  <c r="M844" i="72"/>
  <c r="L844" i="72"/>
  <c r="K844" i="72"/>
  <c r="J844" i="72"/>
  <c r="R843" i="72"/>
  <c r="S843" i="72" s="1"/>
  <c r="M843" i="72"/>
  <c r="L843" i="72"/>
  <c r="K843" i="72"/>
  <c r="J843" i="72"/>
  <c r="R842" i="72"/>
  <c r="S842" i="72" s="1"/>
  <c r="M842" i="72"/>
  <c r="L842" i="72"/>
  <c r="K842" i="72"/>
  <c r="J842" i="72"/>
  <c r="R841" i="72"/>
  <c r="S841" i="72" s="1"/>
  <c r="M841" i="72"/>
  <c r="L841" i="72"/>
  <c r="K841" i="72"/>
  <c r="J841" i="72"/>
  <c r="R840" i="72"/>
  <c r="S840" i="72" s="1"/>
  <c r="M840" i="72"/>
  <c r="L840" i="72"/>
  <c r="K840" i="72"/>
  <c r="J840" i="72"/>
  <c r="R839" i="72"/>
  <c r="S839" i="72"/>
  <c r="M839" i="72"/>
  <c r="L839" i="72"/>
  <c r="K839" i="72"/>
  <c r="J839" i="72"/>
  <c r="R838" i="72"/>
  <c r="S838" i="72" s="1"/>
  <c r="M838" i="72"/>
  <c r="L838" i="72"/>
  <c r="K838" i="72"/>
  <c r="J838" i="72"/>
  <c r="R837" i="72"/>
  <c r="S837" i="72"/>
  <c r="M837" i="72"/>
  <c r="L837" i="72"/>
  <c r="K837" i="72"/>
  <c r="J837" i="72"/>
  <c r="R836" i="72"/>
  <c r="S836" i="72" s="1"/>
  <c r="M836" i="72"/>
  <c r="L836" i="72"/>
  <c r="K836" i="72"/>
  <c r="J836" i="72"/>
  <c r="R835" i="72"/>
  <c r="S835" i="72" s="1"/>
  <c r="M835" i="72"/>
  <c r="L835" i="72"/>
  <c r="K835" i="72"/>
  <c r="J835" i="72"/>
  <c r="R834" i="72"/>
  <c r="S834" i="72" s="1"/>
  <c r="M834" i="72"/>
  <c r="L834" i="72"/>
  <c r="K834" i="72"/>
  <c r="J834" i="72"/>
  <c r="R833" i="72"/>
  <c r="S833" i="72" s="1"/>
  <c r="M833" i="72"/>
  <c r="L833" i="72"/>
  <c r="K833" i="72"/>
  <c r="J833" i="72"/>
  <c r="R832" i="72"/>
  <c r="S832" i="72" s="1"/>
  <c r="M832" i="72"/>
  <c r="L832" i="72"/>
  <c r="K832" i="72"/>
  <c r="J832" i="72"/>
  <c r="R831" i="72"/>
  <c r="S831" i="72"/>
  <c r="M831" i="72"/>
  <c r="L831" i="72"/>
  <c r="K831" i="72"/>
  <c r="J831" i="72"/>
  <c r="R830" i="72"/>
  <c r="S830" i="72" s="1"/>
  <c r="M830" i="72"/>
  <c r="L830" i="72"/>
  <c r="K830" i="72"/>
  <c r="J830" i="72"/>
  <c r="R829" i="72"/>
  <c r="S829" i="72"/>
  <c r="M829" i="72"/>
  <c r="L829" i="72"/>
  <c r="K829" i="72"/>
  <c r="J829" i="72"/>
  <c r="R828" i="72"/>
  <c r="S828" i="72" s="1"/>
  <c r="M828" i="72"/>
  <c r="L828" i="72"/>
  <c r="K828" i="72"/>
  <c r="J828" i="72"/>
  <c r="R827" i="72"/>
  <c r="S827" i="72" s="1"/>
  <c r="M827" i="72"/>
  <c r="L827" i="72"/>
  <c r="K827" i="72"/>
  <c r="J827" i="72"/>
  <c r="R826" i="72"/>
  <c r="S826" i="72" s="1"/>
  <c r="M826" i="72"/>
  <c r="L826" i="72"/>
  <c r="K826" i="72"/>
  <c r="J826" i="72"/>
  <c r="R825" i="72"/>
  <c r="S825" i="72" s="1"/>
  <c r="M825" i="72"/>
  <c r="L825" i="72"/>
  <c r="K825" i="72"/>
  <c r="J825" i="72"/>
  <c r="R824" i="72"/>
  <c r="S824" i="72" s="1"/>
  <c r="M824" i="72"/>
  <c r="L824" i="72"/>
  <c r="K824" i="72"/>
  <c r="J824" i="72"/>
  <c r="R823" i="72"/>
  <c r="S823" i="72" s="1"/>
  <c r="M823" i="72"/>
  <c r="L823" i="72"/>
  <c r="K823" i="72"/>
  <c r="J823" i="72"/>
  <c r="R822" i="72"/>
  <c r="S822" i="72" s="1"/>
  <c r="M822" i="72"/>
  <c r="L822" i="72"/>
  <c r="K822" i="72"/>
  <c r="J822" i="72"/>
  <c r="R821" i="72"/>
  <c r="S821" i="72" s="1"/>
  <c r="M821" i="72"/>
  <c r="L821" i="72"/>
  <c r="K821" i="72"/>
  <c r="J821" i="72"/>
  <c r="R820" i="72"/>
  <c r="S820" i="72" s="1"/>
  <c r="M820" i="72"/>
  <c r="L820" i="72"/>
  <c r="K820" i="72"/>
  <c r="J820" i="72"/>
  <c r="R819" i="72"/>
  <c r="S819" i="72" s="1"/>
  <c r="M819" i="72"/>
  <c r="L819" i="72"/>
  <c r="K819" i="72"/>
  <c r="J819" i="72"/>
  <c r="R818" i="72"/>
  <c r="S818" i="72" s="1"/>
  <c r="M818" i="72"/>
  <c r="L818" i="72"/>
  <c r="K818" i="72"/>
  <c r="J818" i="72"/>
  <c r="R817" i="72"/>
  <c r="S817" i="72" s="1"/>
  <c r="M817" i="72"/>
  <c r="L817" i="72"/>
  <c r="K817" i="72"/>
  <c r="J817" i="72"/>
  <c r="R816" i="72"/>
  <c r="S816" i="72" s="1"/>
  <c r="M816" i="72"/>
  <c r="L816" i="72"/>
  <c r="K816" i="72"/>
  <c r="J816" i="72"/>
  <c r="R815" i="72"/>
  <c r="S815" i="72"/>
  <c r="M815" i="72"/>
  <c r="L815" i="72"/>
  <c r="K815" i="72"/>
  <c r="J815" i="72"/>
  <c r="R814" i="72"/>
  <c r="S814" i="72" s="1"/>
  <c r="M814" i="72"/>
  <c r="L814" i="72"/>
  <c r="K814" i="72"/>
  <c r="J814" i="72"/>
  <c r="R813" i="72"/>
  <c r="S813" i="72" s="1"/>
  <c r="M813" i="72"/>
  <c r="L813" i="72"/>
  <c r="K813" i="72"/>
  <c r="J813" i="72"/>
  <c r="R812" i="72"/>
  <c r="S812" i="72" s="1"/>
  <c r="M812" i="72"/>
  <c r="L812" i="72"/>
  <c r="K812" i="72"/>
  <c r="J812" i="72"/>
  <c r="R811" i="72"/>
  <c r="S811" i="72" s="1"/>
  <c r="M811" i="72"/>
  <c r="L811" i="72"/>
  <c r="K811" i="72"/>
  <c r="J811" i="72"/>
  <c r="R810" i="72"/>
  <c r="S810" i="72" s="1"/>
  <c r="M810" i="72"/>
  <c r="L810" i="72"/>
  <c r="K810" i="72"/>
  <c r="J810" i="72"/>
  <c r="R809" i="72"/>
  <c r="S809" i="72" s="1"/>
  <c r="M809" i="72"/>
  <c r="L809" i="72"/>
  <c r="K809" i="72"/>
  <c r="J809" i="72"/>
  <c r="R808" i="72"/>
  <c r="S808" i="72" s="1"/>
  <c r="M808" i="72"/>
  <c r="L808" i="72"/>
  <c r="K808" i="72"/>
  <c r="J808" i="72"/>
  <c r="R807" i="72"/>
  <c r="S807" i="72"/>
  <c r="M807" i="72"/>
  <c r="L807" i="72"/>
  <c r="K807" i="72"/>
  <c r="J807" i="72"/>
  <c r="R806" i="72"/>
  <c r="S806" i="72" s="1"/>
  <c r="M806" i="72"/>
  <c r="L806" i="72"/>
  <c r="K806" i="72"/>
  <c r="J806" i="72"/>
  <c r="R805" i="72"/>
  <c r="S805" i="72"/>
  <c r="M805" i="72"/>
  <c r="L805" i="72"/>
  <c r="K805" i="72"/>
  <c r="J805" i="72"/>
  <c r="R804" i="72"/>
  <c r="S804" i="72" s="1"/>
  <c r="M804" i="72"/>
  <c r="L804" i="72"/>
  <c r="K804" i="72"/>
  <c r="J804" i="72"/>
  <c r="R803" i="72"/>
  <c r="S803" i="72" s="1"/>
  <c r="M803" i="72"/>
  <c r="L803" i="72"/>
  <c r="K803" i="72"/>
  <c r="J803" i="72"/>
  <c r="R802" i="72"/>
  <c r="S802" i="72" s="1"/>
  <c r="M802" i="72"/>
  <c r="L802" i="72"/>
  <c r="K802" i="72"/>
  <c r="J802" i="72"/>
  <c r="R801" i="72"/>
  <c r="S801" i="72" s="1"/>
  <c r="M801" i="72"/>
  <c r="L801" i="72"/>
  <c r="K801" i="72"/>
  <c r="J801" i="72"/>
  <c r="R800" i="72"/>
  <c r="S800" i="72" s="1"/>
  <c r="M800" i="72"/>
  <c r="L800" i="72"/>
  <c r="K800" i="72"/>
  <c r="J800" i="72"/>
  <c r="R799" i="72"/>
  <c r="S799" i="72"/>
  <c r="M799" i="72"/>
  <c r="L799" i="72"/>
  <c r="K799" i="72"/>
  <c r="J799" i="72"/>
  <c r="R798" i="72"/>
  <c r="S798" i="72" s="1"/>
  <c r="M798" i="72"/>
  <c r="L798" i="72"/>
  <c r="K798" i="72"/>
  <c r="J798" i="72"/>
  <c r="R797" i="72"/>
  <c r="S797" i="72"/>
  <c r="M797" i="72"/>
  <c r="L797" i="72"/>
  <c r="K797" i="72"/>
  <c r="J797" i="72"/>
  <c r="R796" i="72"/>
  <c r="S796" i="72" s="1"/>
  <c r="M796" i="72"/>
  <c r="L796" i="72"/>
  <c r="K796" i="72"/>
  <c r="J796" i="72"/>
  <c r="R795" i="72"/>
  <c r="S795" i="72" s="1"/>
  <c r="M795" i="72"/>
  <c r="L795" i="72"/>
  <c r="K795" i="72"/>
  <c r="J795" i="72"/>
  <c r="R794" i="72"/>
  <c r="S794" i="72" s="1"/>
  <c r="M794" i="72"/>
  <c r="L794" i="72"/>
  <c r="K794" i="72"/>
  <c r="J794" i="72"/>
  <c r="R793" i="72"/>
  <c r="S793" i="72" s="1"/>
  <c r="M793" i="72"/>
  <c r="L793" i="72"/>
  <c r="K793" i="72"/>
  <c r="J793" i="72"/>
  <c r="R792" i="72"/>
  <c r="S792" i="72" s="1"/>
  <c r="M792" i="72"/>
  <c r="L792" i="72"/>
  <c r="K792" i="72"/>
  <c r="J792" i="72"/>
  <c r="R791" i="72"/>
  <c r="S791" i="72"/>
  <c r="M791" i="72"/>
  <c r="L791" i="72"/>
  <c r="K791" i="72"/>
  <c r="J791" i="72"/>
  <c r="R790" i="72"/>
  <c r="S790" i="72" s="1"/>
  <c r="M790" i="72"/>
  <c r="L790" i="72"/>
  <c r="K790" i="72"/>
  <c r="J790" i="72"/>
  <c r="R789" i="72"/>
  <c r="S789" i="72" s="1"/>
  <c r="M789" i="72"/>
  <c r="L789" i="72"/>
  <c r="K789" i="72"/>
  <c r="J789" i="72"/>
  <c r="R788" i="72"/>
  <c r="S788" i="72" s="1"/>
  <c r="M788" i="72"/>
  <c r="L788" i="72"/>
  <c r="K788" i="72"/>
  <c r="J788" i="72"/>
  <c r="R787" i="72"/>
  <c r="S787" i="72" s="1"/>
  <c r="M787" i="72"/>
  <c r="L787" i="72"/>
  <c r="K787" i="72"/>
  <c r="J787" i="72"/>
  <c r="R786" i="72"/>
  <c r="S786" i="72" s="1"/>
  <c r="M786" i="72"/>
  <c r="L786" i="72"/>
  <c r="K786" i="72"/>
  <c r="J786" i="72"/>
  <c r="R785" i="72"/>
  <c r="S785" i="72" s="1"/>
  <c r="M785" i="72"/>
  <c r="L785" i="72"/>
  <c r="K785" i="72"/>
  <c r="J785" i="72"/>
  <c r="R784" i="72"/>
  <c r="S784" i="72" s="1"/>
  <c r="M784" i="72"/>
  <c r="L784" i="72"/>
  <c r="K784" i="72"/>
  <c r="J784" i="72"/>
  <c r="R783" i="72"/>
  <c r="S783" i="72"/>
  <c r="M783" i="72"/>
  <c r="L783" i="72"/>
  <c r="K783" i="72"/>
  <c r="J783" i="72"/>
  <c r="R782" i="72"/>
  <c r="S782" i="72" s="1"/>
  <c r="M782" i="72"/>
  <c r="L782" i="72"/>
  <c r="K782" i="72"/>
  <c r="J782" i="72"/>
  <c r="R781" i="72"/>
  <c r="S781" i="72"/>
  <c r="M781" i="72"/>
  <c r="L781" i="72"/>
  <c r="K781" i="72"/>
  <c r="J781" i="72"/>
  <c r="R780" i="72"/>
  <c r="S780" i="72" s="1"/>
  <c r="M780" i="72"/>
  <c r="L780" i="72"/>
  <c r="K780" i="72"/>
  <c r="J780" i="72"/>
  <c r="R779" i="72"/>
  <c r="S779" i="72" s="1"/>
  <c r="M779" i="72"/>
  <c r="L779" i="72"/>
  <c r="K779" i="72"/>
  <c r="J779" i="72"/>
  <c r="R778" i="72"/>
  <c r="S778" i="72" s="1"/>
  <c r="M778" i="72"/>
  <c r="L778" i="72"/>
  <c r="K778" i="72"/>
  <c r="J778" i="72"/>
  <c r="R777" i="72"/>
  <c r="S777" i="72" s="1"/>
  <c r="M777" i="72"/>
  <c r="L777" i="72"/>
  <c r="K777" i="72"/>
  <c r="J777" i="72"/>
  <c r="R776" i="72"/>
  <c r="S776" i="72" s="1"/>
  <c r="M776" i="72"/>
  <c r="L776" i="72"/>
  <c r="K776" i="72"/>
  <c r="J776" i="72"/>
  <c r="R775" i="72"/>
  <c r="S775" i="72" s="1"/>
  <c r="M775" i="72"/>
  <c r="L775" i="72"/>
  <c r="K775" i="72"/>
  <c r="J775" i="72"/>
  <c r="R774" i="72"/>
  <c r="S774" i="72" s="1"/>
  <c r="M774" i="72"/>
  <c r="L774" i="72"/>
  <c r="K774" i="72"/>
  <c r="J774" i="72"/>
  <c r="R773" i="72"/>
  <c r="S773" i="72"/>
  <c r="M773" i="72"/>
  <c r="L773" i="72"/>
  <c r="K773" i="72"/>
  <c r="J773" i="72"/>
  <c r="R772" i="72"/>
  <c r="S772" i="72" s="1"/>
  <c r="M772" i="72"/>
  <c r="L772" i="72"/>
  <c r="K772" i="72"/>
  <c r="J772" i="72"/>
  <c r="R771" i="72"/>
  <c r="S771" i="72" s="1"/>
  <c r="M771" i="72"/>
  <c r="L771" i="72"/>
  <c r="K771" i="72"/>
  <c r="J771" i="72"/>
  <c r="R770" i="72"/>
  <c r="S770" i="72" s="1"/>
  <c r="M770" i="72"/>
  <c r="L770" i="72"/>
  <c r="K770" i="72"/>
  <c r="J770" i="72"/>
  <c r="R769" i="72"/>
  <c r="S769" i="72" s="1"/>
  <c r="M769" i="72"/>
  <c r="L769" i="72"/>
  <c r="K769" i="72"/>
  <c r="J769" i="72"/>
  <c r="R768" i="72"/>
  <c r="S768" i="72" s="1"/>
  <c r="M768" i="72"/>
  <c r="L768" i="72"/>
  <c r="K768" i="72"/>
  <c r="J768" i="72"/>
  <c r="R767" i="72"/>
  <c r="S767" i="72" s="1"/>
  <c r="M767" i="72"/>
  <c r="L767" i="72"/>
  <c r="K767" i="72"/>
  <c r="J767" i="72"/>
  <c r="R766" i="72"/>
  <c r="S766" i="72" s="1"/>
  <c r="M766" i="72"/>
  <c r="L766" i="72"/>
  <c r="K766" i="72"/>
  <c r="J766" i="72"/>
  <c r="R765" i="72"/>
  <c r="S765" i="72"/>
  <c r="M765" i="72"/>
  <c r="L765" i="72"/>
  <c r="K765" i="72"/>
  <c r="J765" i="72"/>
  <c r="R764" i="72"/>
  <c r="S764" i="72" s="1"/>
  <c r="M764" i="72"/>
  <c r="L764" i="72"/>
  <c r="K764" i="72"/>
  <c r="J764" i="72"/>
  <c r="R763" i="72"/>
  <c r="S763" i="72" s="1"/>
  <c r="M763" i="72"/>
  <c r="L763" i="72"/>
  <c r="K763" i="72"/>
  <c r="J763" i="72"/>
  <c r="R762" i="72"/>
  <c r="S762" i="72" s="1"/>
  <c r="M762" i="72"/>
  <c r="L762" i="72"/>
  <c r="K762" i="72"/>
  <c r="J762" i="72"/>
  <c r="R761" i="72"/>
  <c r="S761" i="72" s="1"/>
  <c r="M761" i="72"/>
  <c r="L761" i="72"/>
  <c r="K761" i="72"/>
  <c r="J761" i="72"/>
  <c r="R760" i="72"/>
  <c r="S760" i="72" s="1"/>
  <c r="M760" i="72"/>
  <c r="L760" i="72"/>
  <c r="K760" i="72"/>
  <c r="J760" i="72"/>
  <c r="R759" i="72"/>
  <c r="S759" i="72"/>
  <c r="M759" i="72"/>
  <c r="L759" i="72"/>
  <c r="K759" i="72"/>
  <c r="J759" i="72"/>
  <c r="R758" i="72"/>
  <c r="S758" i="72" s="1"/>
  <c r="M758" i="72"/>
  <c r="L758" i="72"/>
  <c r="K758" i="72"/>
  <c r="J758" i="72"/>
  <c r="R757" i="72"/>
  <c r="S757" i="72"/>
  <c r="M757" i="72"/>
  <c r="L757" i="72"/>
  <c r="K757" i="72"/>
  <c r="J757" i="72"/>
  <c r="R756" i="72"/>
  <c r="S756" i="72" s="1"/>
  <c r="M756" i="72"/>
  <c r="L756" i="72"/>
  <c r="K756" i="72"/>
  <c r="J756" i="72"/>
  <c r="R755" i="72"/>
  <c r="S755" i="72" s="1"/>
  <c r="M755" i="72"/>
  <c r="L755" i="72"/>
  <c r="K755" i="72"/>
  <c r="J755" i="72"/>
  <c r="R754" i="72"/>
  <c r="S754" i="72" s="1"/>
  <c r="M754" i="72"/>
  <c r="L754" i="72"/>
  <c r="K754" i="72"/>
  <c r="J754" i="72"/>
  <c r="R753" i="72"/>
  <c r="S753" i="72" s="1"/>
  <c r="M753" i="72"/>
  <c r="L753" i="72"/>
  <c r="K753" i="72"/>
  <c r="J753" i="72"/>
  <c r="R752" i="72"/>
  <c r="S752" i="72" s="1"/>
  <c r="M752" i="72"/>
  <c r="L752" i="72"/>
  <c r="K752" i="72"/>
  <c r="J752" i="72"/>
  <c r="R751" i="72"/>
  <c r="S751" i="72"/>
  <c r="M751" i="72"/>
  <c r="L751" i="72"/>
  <c r="K751" i="72"/>
  <c r="J751" i="72"/>
  <c r="R750" i="72"/>
  <c r="S750" i="72" s="1"/>
  <c r="M750" i="72"/>
  <c r="L750" i="72"/>
  <c r="K750" i="72"/>
  <c r="J750" i="72"/>
  <c r="R749" i="72"/>
  <c r="S749" i="72"/>
  <c r="M749" i="72"/>
  <c r="L749" i="72"/>
  <c r="K749" i="72"/>
  <c r="J749" i="72"/>
  <c r="R748" i="72"/>
  <c r="S748" i="72" s="1"/>
  <c r="M748" i="72"/>
  <c r="L748" i="72"/>
  <c r="K748" i="72"/>
  <c r="J748" i="72"/>
  <c r="R747" i="72"/>
  <c r="S747" i="72" s="1"/>
  <c r="M747" i="72"/>
  <c r="L747" i="72"/>
  <c r="K747" i="72"/>
  <c r="J747" i="72"/>
  <c r="R746" i="72"/>
  <c r="S746" i="72" s="1"/>
  <c r="M746" i="72"/>
  <c r="L746" i="72"/>
  <c r="K746" i="72"/>
  <c r="J746" i="72"/>
  <c r="R745" i="72"/>
  <c r="S745" i="72" s="1"/>
  <c r="M745" i="72"/>
  <c r="L745" i="72"/>
  <c r="K745" i="72"/>
  <c r="J745" i="72"/>
  <c r="R744" i="72"/>
  <c r="S744" i="72" s="1"/>
  <c r="M744" i="72"/>
  <c r="L744" i="72"/>
  <c r="K744" i="72"/>
  <c r="J744" i="72"/>
  <c r="R743" i="72"/>
  <c r="S743" i="72" s="1"/>
  <c r="M743" i="72"/>
  <c r="L743" i="72"/>
  <c r="K743" i="72"/>
  <c r="J743" i="72"/>
  <c r="R742" i="72"/>
  <c r="S742" i="72" s="1"/>
  <c r="M742" i="72"/>
  <c r="L742" i="72"/>
  <c r="K742" i="72"/>
  <c r="J742" i="72"/>
  <c r="R741" i="72"/>
  <c r="S741" i="72" s="1"/>
  <c r="M741" i="72"/>
  <c r="L741" i="72"/>
  <c r="K741" i="72"/>
  <c r="J741" i="72"/>
  <c r="R740" i="72"/>
  <c r="S740" i="72" s="1"/>
  <c r="M740" i="72"/>
  <c r="L740" i="72"/>
  <c r="K740" i="72"/>
  <c r="J740" i="72"/>
  <c r="R739" i="72"/>
  <c r="S739" i="72" s="1"/>
  <c r="M739" i="72"/>
  <c r="L739" i="72"/>
  <c r="K739" i="72"/>
  <c r="J739" i="72"/>
  <c r="R738" i="72"/>
  <c r="S738" i="72" s="1"/>
  <c r="M738" i="72"/>
  <c r="L738" i="72"/>
  <c r="K738" i="72"/>
  <c r="J738" i="72"/>
  <c r="R737" i="72"/>
  <c r="S737" i="72" s="1"/>
  <c r="M737" i="72"/>
  <c r="L737" i="72"/>
  <c r="K737" i="72"/>
  <c r="J737" i="72"/>
  <c r="R736" i="72"/>
  <c r="S736" i="72" s="1"/>
  <c r="M736" i="72"/>
  <c r="L736" i="72"/>
  <c r="K736" i="72"/>
  <c r="J736" i="72"/>
  <c r="R735" i="72"/>
  <c r="S735" i="72"/>
  <c r="M735" i="72"/>
  <c r="L735" i="72"/>
  <c r="K735" i="72"/>
  <c r="J735" i="72"/>
  <c r="R734" i="72"/>
  <c r="S734" i="72" s="1"/>
  <c r="M734" i="72"/>
  <c r="L734" i="72"/>
  <c r="K734" i="72"/>
  <c r="J734" i="72"/>
  <c r="R733" i="72"/>
  <c r="S733" i="72" s="1"/>
  <c r="M733" i="72"/>
  <c r="L733" i="72"/>
  <c r="K733" i="72"/>
  <c r="J733" i="72"/>
  <c r="R732" i="72"/>
  <c r="S732" i="72" s="1"/>
  <c r="M732" i="72"/>
  <c r="L732" i="72"/>
  <c r="K732" i="72"/>
  <c r="J732" i="72"/>
  <c r="R731" i="72"/>
  <c r="S731" i="72" s="1"/>
  <c r="M731" i="72"/>
  <c r="L731" i="72"/>
  <c r="K731" i="72"/>
  <c r="J731" i="72"/>
  <c r="R730" i="72"/>
  <c r="S730" i="72" s="1"/>
  <c r="M730" i="72"/>
  <c r="L730" i="72"/>
  <c r="K730" i="72"/>
  <c r="J730" i="72"/>
  <c r="R729" i="72"/>
  <c r="S729" i="72" s="1"/>
  <c r="M729" i="72"/>
  <c r="L729" i="72"/>
  <c r="K729" i="72"/>
  <c r="J729" i="72"/>
  <c r="R728" i="72"/>
  <c r="S728" i="72" s="1"/>
  <c r="M728" i="72"/>
  <c r="L728" i="72"/>
  <c r="K728" i="72"/>
  <c r="J728" i="72"/>
  <c r="R727" i="72"/>
  <c r="S727" i="72"/>
  <c r="M727" i="72"/>
  <c r="L727" i="72"/>
  <c r="K727" i="72"/>
  <c r="J727" i="72"/>
  <c r="R726" i="72"/>
  <c r="S726" i="72" s="1"/>
  <c r="M726" i="72"/>
  <c r="L726" i="72"/>
  <c r="K726" i="72"/>
  <c r="J726" i="72"/>
  <c r="R725" i="72"/>
  <c r="S725" i="72"/>
  <c r="M725" i="72"/>
  <c r="L725" i="72"/>
  <c r="K725" i="72"/>
  <c r="J725" i="72"/>
  <c r="R724" i="72"/>
  <c r="S724" i="72" s="1"/>
  <c r="M724" i="72"/>
  <c r="L724" i="72"/>
  <c r="K724" i="72"/>
  <c r="J724" i="72"/>
  <c r="R723" i="72"/>
  <c r="S723" i="72" s="1"/>
  <c r="M723" i="72"/>
  <c r="L723" i="72"/>
  <c r="K723" i="72"/>
  <c r="J723" i="72"/>
  <c r="R722" i="72"/>
  <c r="S722" i="72" s="1"/>
  <c r="M722" i="72"/>
  <c r="L722" i="72"/>
  <c r="K722" i="72"/>
  <c r="J722" i="72"/>
  <c r="R721" i="72"/>
  <c r="S721" i="72" s="1"/>
  <c r="M721" i="72"/>
  <c r="L721" i="72"/>
  <c r="K721" i="72"/>
  <c r="J721" i="72"/>
  <c r="R720" i="72"/>
  <c r="S720" i="72" s="1"/>
  <c r="M720" i="72"/>
  <c r="L720" i="72"/>
  <c r="K720" i="72"/>
  <c r="J720" i="72"/>
  <c r="R719" i="72"/>
  <c r="S719" i="72"/>
  <c r="M719" i="72"/>
  <c r="L719" i="72"/>
  <c r="K719" i="72"/>
  <c r="J719" i="72"/>
  <c r="R718" i="72"/>
  <c r="S718" i="72" s="1"/>
  <c r="M718" i="72"/>
  <c r="L718" i="72"/>
  <c r="K718" i="72"/>
  <c r="J718" i="72"/>
  <c r="R717" i="72"/>
  <c r="S717" i="72"/>
  <c r="M717" i="72"/>
  <c r="L717" i="72"/>
  <c r="K717" i="72"/>
  <c r="J717" i="72"/>
  <c r="R716" i="72"/>
  <c r="S716" i="72" s="1"/>
  <c r="M716" i="72"/>
  <c r="L716" i="72"/>
  <c r="K716" i="72"/>
  <c r="J716" i="72"/>
  <c r="R715" i="72"/>
  <c r="S715" i="72" s="1"/>
  <c r="M715" i="72"/>
  <c r="L715" i="72"/>
  <c r="K715" i="72"/>
  <c r="J715" i="72"/>
  <c r="R714" i="72"/>
  <c r="S714" i="72" s="1"/>
  <c r="M714" i="72"/>
  <c r="L714" i="72"/>
  <c r="K714" i="72"/>
  <c r="J714" i="72"/>
  <c r="R713" i="72"/>
  <c r="S713" i="72" s="1"/>
  <c r="M713" i="72"/>
  <c r="L713" i="72"/>
  <c r="K713" i="72"/>
  <c r="J713" i="72"/>
  <c r="R712" i="72"/>
  <c r="S712" i="72" s="1"/>
  <c r="M712" i="72"/>
  <c r="L712" i="72"/>
  <c r="K712" i="72"/>
  <c r="J712" i="72"/>
  <c r="R711" i="72"/>
  <c r="S711" i="72"/>
  <c r="M711" i="72"/>
  <c r="L711" i="72"/>
  <c r="K711" i="72"/>
  <c r="J711" i="72"/>
  <c r="R710" i="72"/>
  <c r="S710" i="72" s="1"/>
  <c r="M710" i="72"/>
  <c r="L710" i="72"/>
  <c r="K710" i="72"/>
  <c r="J710" i="72"/>
  <c r="R709" i="72"/>
  <c r="S709" i="72" s="1"/>
  <c r="M709" i="72"/>
  <c r="L709" i="72"/>
  <c r="K709" i="72"/>
  <c r="J709" i="72"/>
  <c r="R708" i="72"/>
  <c r="S708" i="72" s="1"/>
  <c r="M708" i="72"/>
  <c r="L708" i="72"/>
  <c r="K708" i="72"/>
  <c r="J708" i="72"/>
  <c r="R707" i="72"/>
  <c r="S707" i="72" s="1"/>
  <c r="M707" i="72"/>
  <c r="L707" i="72"/>
  <c r="K707" i="72"/>
  <c r="J707" i="72"/>
  <c r="R706" i="72"/>
  <c r="S706" i="72" s="1"/>
  <c r="M706" i="72"/>
  <c r="L706" i="72"/>
  <c r="K706" i="72"/>
  <c r="J706" i="72"/>
  <c r="R705" i="72"/>
  <c r="S705" i="72" s="1"/>
  <c r="M705" i="72"/>
  <c r="L705" i="72"/>
  <c r="K705" i="72"/>
  <c r="J705" i="72"/>
  <c r="R704" i="72"/>
  <c r="S704" i="72" s="1"/>
  <c r="M704" i="72"/>
  <c r="L704" i="72"/>
  <c r="K704" i="72"/>
  <c r="J704" i="72"/>
  <c r="R703" i="72"/>
  <c r="S703" i="72"/>
  <c r="M703" i="72"/>
  <c r="L703" i="72"/>
  <c r="K703" i="72"/>
  <c r="J703" i="72"/>
  <c r="R702" i="72"/>
  <c r="S702" i="72" s="1"/>
  <c r="M702" i="72"/>
  <c r="L702" i="72"/>
  <c r="K702" i="72"/>
  <c r="J702" i="72"/>
  <c r="R701" i="72"/>
  <c r="S701" i="72"/>
  <c r="M701" i="72"/>
  <c r="L701" i="72"/>
  <c r="K701" i="72"/>
  <c r="J701" i="72"/>
  <c r="R700" i="72"/>
  <c r="S700" i="72" s="1"/>
  <c r="M700" i="72"/>
  <c r="L700" i="72"/>
  <c r="K700" i="72"/>
  <c r="J700" i="72"/>
  <c r="R699" i="72"/>
  <c r="S699" i="72" s="1"/>
  <c r="M699" i="72"/>
  <c r="L699" i="72"/>
  <c r="K699" i="72"/>
  <c r="J699" i="72"/>
  <c r="R698" i="72"/>
  <c r="S698" i="72" s="1"/>
  <c r="M698" i="72"/>
  <c r="L698" i="72"/>
  <c r="K698" i="72"/>
  <c r="J698" i="72"/>
  <c r="R697" i="72"/>
  <c r="S697" i="72" s="1"/>
  <c r="M697" i="72"/>
  <c r="L697" i="72"/>
  <c r="K697" i="72"/>
  <c r="J697" i="72"/>
  <c r="R696" i="72"/>
  <c r="S696" i="72" s="1"/>
  <c r="M696" i="72"/>
  <c r="L696" i="72"/>
  <c r="K696" i="72"/>
  <c r="J696" i="72"/>
  <c r="R695" i="72"/>
  <c r="S695" i="72" s="1"/>
  <c r="M695" i="72"/>
  <c r="L695" i="72"/>
  <c r="K695" i="72"/>
  <c r="J695" i="72"/>
  <c r="R694" i="72"/>
  <c r="S694" i="72" s="1"/>
  <c r="M694" i="72"/>
  <c r="L694" i="72"/>
  <c r="K694" i="72"/>
  <c r="J694" i="72"/>
  <c r="R693" i="72"/>
  <c r="S693" i="72"/>
  <c r="M693" i="72"/>
  <c r="L693" i="72"/>
  <c r="K693" i="72"/>
  <c r="J693" i="72"/>
  <c r="R692" i="72"/>
  <c r="S692" i="72" s="1"/>
  <c r="M692" i="72"/>
  <c r="L692" i="72"/>
  <c r="K692" i="72"/>
  <c r="J692" i="72"/>
  <c r="R691" i="72"/>
  <c r="S691" i="72" s="1"/>
  <c r="M691" i="72"/>
  <c r="L691" i="72"/>
  <c r="K691" i="72"/>
  <c r="J691" i="72"/>
  <c r="R690" i="72"/>
  <c r="S690" i="72" s="1"/>
  <c r="M690" i="72"/>
  <c r="L690" i="72"/>
  <c r="K690" i="72"/>
  <c r="J690" i="72"/>
  <c r="R689" i="72"/>
  <c r="S689" i="72" s="1"/>
  <c r="M689" i="72"/>
  <c r="L689" i="72"/>
  <c r="K689" i="72"/>
  <c r="J689" i="72"/>
  <c r="R688" i="72"/>
  <c r="S688" i="72" s="1"/>
  <c r="M688" i="72"/>
  <c r="L688" i="72"/>
  <c r="K688" i="72"/>
  <c r="J688" i="72"/>
  <c r="R687" i="72"/>
  <c r="S687" i="72" s="1"/>
  <c r="M687" i="72"/>
  <c r="L687" i="72"/>
  <c r="K687" i="72"/>
  <c r="J687" i="72"/>
  <c r="R686" i="72"/>
  <c r="S686" i="72" s="1"/>
  <c r="M686" i="72"/>
  <c r="L686" i="72"/>
  <c r="K686" i="72"/>
  <c r="J686" i="72"/>
  <c r="R685" i="72"/>
  <c r="S685" i="72"/>
  <c r="M685" i="72"/>
  <c r="L685" i="72"/>
  <c r="K685" i="72"/>
  <c r="J685" i="72"/>
  <c r="R684" i="72"/>
  <c r="S684" i="72" s="1"/>
  <c r="M684" i="72"/>
  <c r="L684" i="72"/>
  <c r="K684" i="72"/>
  <c r="J684" i="72"/>
  <c r="R683" i="72"/>
  <c r="S683" i="72" s="1"/>
  <c r="M683" i="72"/>
  <c r="L683" i="72"/>
  <c r="K683" i="72"/>
  <c r="J683" i="72"/>
  <c r="R682" i="72"/>
  <c r="S682" i="72" s="1"/>
  <c r="M682" i="72"/>
  <c r="L682" i="72"/>
  <c r="K682" i="72"/>
  <c r="J682" i="72"/>
  <c r="R681" i="72"/>
  <c r="S681" i="72" s="1"/>
  <c r="M681" i="72"/>
  <c r="L681" i="72"/>
  <c r="K681" i="72"/>
  <c r="J681" i="72"/>
  <c r="R680" i="72"/>
  <c r="S680" i="72" s="1"/>
  <c r="M680" i="72"/>
  <c r="L680" i="72"/>
  <c r="K680" i="72"/>
  <c r="J680" i="72"/>
  <c r="R679" i="72"/>
  <c r="S679" i="72"/>
  <c r="M679" i="72"/>
  <c r="L679" i="72"/>
  <c r="K679" i="72"/>
  <c r="J679" i="72"/>
  <c r="R678" i="72"/>
  <c r="S678" i="72" s="1"/>
  <c r="M678" i="72"/>
  <c r="L678" i="72"/>
  <c r="K678" i="72"/>
  <c r="J678" i="72"/>
  <c r="R677" i="72"/>
  <c r="S677" i="72"/>
  <c r="M677" i="72"/>
  <c r="L677" i="72"/>
  <c r="K677" i="72"/>
  <c r="J677" i="72"/>
  <c r="R676" i="72"/>
  <c r="S676" i="72" s="1"/>
  <c r="M676" i="72"/>
  <c r="L676" i="72"/>
  <c r="K676" i="72"/>
  <c r="J676" i="72"/>
  <c r="R675" i="72"/>
  <c r="S675" i="72" s="1"/>
  <c r="M675" i="72"/>
  <c r="L675" i="72"/>
  <c r="K675" i="72"/>
  <c r="J675" i="72"/>
  <c r="R674" i="72"/>
  <c r="S674" i="72"/>
  <c r="M674" i="72"/>
  <c r="L674" i="72"/>
  <c r="K674" i="72"/>
  <c r="J674" i="72"/>
  <c r="R673" i="72"/>
  <c r="S673" i="72" s="1"/>
  <c r="M673" i="72"/>
  <c r="L673" i="72"/>
  <c r="K673" i="72"/>
  <c r="J673" i="72"/>
  <c r="R672" i="72"/>
  <c r="S672" i="72" s="1"/>
  <c r="M672" i="72"/>
  <c r="L672" i="72"/>
  <c r="K672" i="72"/>
  <c r="J672" i="72"/>
  <c r="R671" i="72"/>
  <c r="S671" i="72" s="1"/>
  <c r="M671" i="72"/>
  <c r="L671" i="72"/>
  <c r="K671" i="72"/>
  <c r="J671" i="72"/>
  <c r="R670" i="72"/>
  <c r="S670" i="72"/>
  <c r="M670" i="72"/>
  <c r="L670" i="72"/>
  <c r="K670" i="72"/>
  <c r="J670" i="72"/>
  <c r="R669" i="72"/>
  <c r="S669" i="72" s="1"/>
  <c r="M669" i="72"/>
  <c r="L669" i="72"/>
  <c r="K669" i="72"/>
  <c r="J669" i="72"/>
  <c r="R668" i="72"/>
  <c r="S668" i="72"/>
  <c r="M668" i="72"/>
  <c r="L668" i="72"/>
  <c r="K668" i="72"/>
  <c r="J668" i="72"/>
  <c r="R667" i="72"/>
  <c r="S667" i="72" s="1"/>
  <c r="M667" i="72"/>
  <c r="L667" i="72"/>
  <c r="K667" i="72"/>
  <c r="J667" i="72"/>
  <c r="R666" i="72"/>
  <c r="S666" i="72"/>
  <c r="M666" i="72"/>
  <c r="L666" i="72"/>
  <c r="K666" i="72"/>
  <c r="J666" i="72"/>
  <c r="R665" i="72"/>
  <c r="S665" i="72" s="1"/>
  <c r="M665" i="72"/>
  <c r="L665" i="72"/>
  <c r="K665" i="72"/>
  <c r="J665" i="72"/>
  <c r="R664" i="72"/>
  <c r="S664" i="72"/>
  <c r="M664" i="72"/>
  <c r="L664" i="72"/>
  <c r="K664" i="72"/>
  <c r="J664" i="72"/>
  <c r="R663" i="72"/>
  <c r="S663" i="72" s="1"/>
  <c r="M663" i="72"/>
  <c r="L663" i="72"/>
  <c r="K663" i="72"/>
  <c r="J663" i="72"/>
  <c r="R662" i="72"/>
  <c r="S662" i="72"/>
  <c r="M662" i="72"/>
  <c r="L662" i="72"/>
  <c r="K662" i="72"/>
  <c r="J662" i="72"/>
  <c r="R661" i="72"/>
  <c r="S661" i="72" s="1"/>
  <c r="M661" i="72"/>
  <c r="L661" i="72"/>
  <c r="K661" i="72"/>
  <c r="J661" i="72"/>
  <c r="R660" i="72"/>
  <c r="S660" i="72" s="1"/>
  <c r="M660" i="72"/>
  <c r="L660" i="72"/>
  <c r="K660" i="72"/>
  <c r="J660" i="72"/>
  <c r="R659" i="72"/>
  <c r="S659" i="72" s="1"/>
  <c r="M659" i="72"/>
  <c r="L659" i="72"/>
  <c r="K659" i="72"/>
  <c r="J659" i="72"/>
  <c r="R658" i="72"/>
  <c r="S658" i="72" s="1"/>
  <c r="M658" i="72"/>
  <c r="L658" i="72"/>
  <c r="K658" i="72"/>
  <c r="J658" i="72"/>
  <c r="R657" i="72"/>
  <c r="S657" i="72" s="1"/>
  <c r="M657" i="72"/>
  <c r="L657" i="72"/>
  <c r="K657" i="72"/>
  <c r="J657" i="72"/>
  <c r="R656" i="72"/>
  <c r="S656" i="72"/>
  <c r="M656" i="72"/>
  <c r="L656" i="72"/>
  <c r="K656" i="72"/>
  <c r="J656" i="72"/>
  <c r="R655" i="72"/>
  <c r="S655" i="72" s="1"/>
  <c r="M655" i="72"/>
  <c r="L655" i="72"/>
  <c r="K655" i="72"/>
  <c r="J655" i="72"/>
  <c r="R654" i="72"/>
  <c r="S654" i="72" s="1"/>
  <c r="M654" i="72"/>
  <c r="L654" i="72"/>
  <c r="K654" i="72"/>
  <c r="J654" i="72"/>
  <c r="R653" i="72"/>
  <c r="S653" i="72" s="1"/>
  <c r="M653" i="72"/>
  <c r="L653" i="72"/>
  <c r="K653" i="72"/>
  <c r="J653" i="72"/>
  <c r="R652" i="72"/>
  <c r="S652" i="72"/>
  <c r="M652" i="72"/>
  <c r="L652" i="72"/>
  <c r="K652" i="72"/>
  <c r="J652" i="72"/>
  <c r="R651" i="72"/>
  <c r="S651" i="72" s="1"/>
  <c r="M651" i="72"/>
  <c r="L651" i="72"/>
  <c r="K651" i="72"/>
  <c r="J651" i="72"/>
  <c r="R650" i="72"/>
  <c r="S650" i="72"/>
  <c r="M650" i="72"/>
  <c r="L650" i="72"/>
  <c r="K650" i="72"/>
  <c r="J650" i="72"/>
  <c r="R649" i="72"/>
  <c r="S649" i="72" s="1"/>
  <c r="M649" i="72"/>
  <c r="L649" i="72"/>
  <c r="K649" i="72"/>
  <c r="J649" i="72"/>
  <c r="R648" i="72"/>
  <c r="S648" i="72"/>
  <c r="M648" i="72"/>
  <c r="L648" i="72"/>
  <c r="K648" i="72"/>
  <c r="J648" i="72"/>
  <c r="R647" i="72"/>
  <c r="S647" i="72" s="1"/>
  <c r="M647" i="72"/>
  <c r="L647" i="72"/>
  <c r="K647" i="72"/>
  <c r="J647" i="72"/>
  <c r="R646" i="72"/>
  <c r="S646" i="72"/>
  <c r="M646" i="72"/>
  <c r="L646" i="72"/>
  <c r="K646" i="72"/>
  <c r="J646" i="72"/>
  <c r="R645" i="72"/>
  <c r="S645" i="72" s="1"/>
  <c r="M645" i="72"/>
  <c r="L645" i="72"/>
  <c r="K645" i="72"/>
  <c r="J645" i="72"/>
  <c r="R644" i="72"/>
  <c r="S644" i="72"/>
  <c r="M644" i="72"/>
  <c r="L644" i="72"/>
  <c r="K644" i="72"/>
  <c r="J644" i="72"/>
  <c r="R643" i="72"/>
  <c r="S643" i="72" s="1"/>
  <c r="M643" i="72"/>
  <c r="L643" i="72"/>
  <c r="K643" i="72"/>
  <c r="J643" i="72"/>
  <c r="R642" i="72"/>
  <c r="S642" i="72" s="1"/>
  <c r="M642" i="72"/>
  <c r="L642" i="72"/>
  <c r="K642" i="72"/>
  <c r="J642" i="72"/>
  <c r="R641" i="72"/>
  <c r="S641" i="72" s="1"/>
  <c r="M641" i="72"/>
  <c r="L641" i="72"/>
  <c r="K641" i="72"/>
  <c r="J641" i="72"/>
  <c r="R640" i="72"/>
  <c r="S640" i="72"/>
  <c r="M640" i="72"/>
  <c r="L640" i="72"/>
  <c r="K640" i="72"/>
  <c r="J640" i="72"/>
  <c r="R639" i="72"/>
  <c r="S639" i="72" s="1"/>
  <c r="M639" i="72"/>
  <c r="L639" i="72"/>
  <c r="K639" i="72"/>
  <c r="J639" i="72"/>
  <c r="R638" i="72"/>
  <c r="S638" i="72"/>
  <c r="M638" i="72"/>
  <c r="L638" i="72"/>
  <c r="K638" i="72"/>
  <c r="J638" i="72"/>
  <c r="R637" i="72"/>
  <c r="S637" i="72" s="1"/>
  <c r="M637" i="72"/>
  <c r="L637" i="72"/>
  <c r="K637" i="72"/>
  <c r="J637" i="72"/>
  <c r="R636" i="72"/>
  <c r="S636" i="72"/>
  <c r="M636" i="72"/>
  <c r="L636" i="72"/>
  <c r="K636" i="72"/>
  <c r="J636" i="72"/>
  <c r="R635" i="72"/>
  <c r="S635" i="72" s="1"/>
  <c r="M635" i="72"/>
  <c r="L635" i="72"/>
  <c r="K635" i="72"/>
  <c r="J635" i="72"/>
  <c r="R634" i="72"/>
  <c r="S634" i="72"/>
  <c r="M634" i="72"/>
  <c r="L634" i="72"/>
  <c r="K634" i="72"/>
  <c r="J634" i="72"/>
  <c r="R633" i="72"/>
  <c r="S633" i="72" s="1"/>
  <c r="M633" i="72"/>
  <c r="L633" i="72"/>
  <c r="K633" i="72"/>
  <c r="J633" i="72"/>
  <c r="R632" i="72"/>
  <c r="S632" i="72" s="1"/>
  <c r="M632" i="72"/>
  <c r="L632" i="72"/>
  <c r="K632" i="72"/>
  <c r="J632" i="72"/>
  <c r="R631" i="72"/>
  <c r="S631" i="72" s="1"/>
  <c r="M631" i="72"/>
  <c r="L631" i="72"/>
  <c r="K631" i="72"/>
  <c r="J631" i="72"/>
  <c r="R630" i="72"/>
  <c r="S630" i="72"/>
  <c r="M630" i="72"/>
  <c r="L630" i="72"/>
  <c r="K630" i="72"/>
  <c r="J630" i="72"/>
  <c r="R629" i="72"/>
  <c r="S629" i="72" s="1"/>
  <c r="M629" i="72"/>
  <c r="L629" i="72"/>
  <c r="K629" i="72"/>
  <c r="J629" i="72"/>
  <c r="R628" i="72"/>
  <c r="S628" i="72"/>
  <c r="M628" i="72"/>
  <c r="L628" i="72"/>
  <c r="K628" i="72"/>
  <c r="J628" i="72"/>
  <c r="R627" i="72"/>
  <c r="S627" i="72" s="1"/>
  <c r="M627" i="72"/>
  <c r="L627" i="72"/>
  <c r="K627" i="72"/>
  <c r="J627" i="72"/>
  <c r="R626" i="72"/>
  <c r="S626" i="72"/>
  <c r="M626" i="72"/>
  <c r="L626" i="72"/>
  <c r="K626" i="72"/>
  <c r="J626" i="72"/>
  <c r="R625" i="72"/>
  <c r="S625" i="72" s="1"/>
  <c r="M625" i="72"/>
  <c r="L625" i="72"/>
  <c r="K625" i="72"/>
  <c r="J625" i="72"/>
  <c r="R624" i="72"/>
  <c r="S624" i="72"/>
  <c r="M624" i="72"/>
  <c r="L624" i="72"/>
  <c r="K624" i="72"/>
  <c r="J624" i="72"/>
  <c r="R623" i="72"/>
  <c r="S623" i="72" s="1"/>
  <c r="M623" i="72"/>
  <c r="L623" i="72"/>
  <c r="K623" i="72"/>
  <c r="J623" i="72"/>
  <c r="R622" i="72"/>
  <c r="S622" i="72"/>
  <c r="M622" i="72"/>
  <c r="L622" i="72"/>
  <c r="K622" i="72"/>
  <c r="J622" i="72"/>
  <c r="R621" i="72"/>
  <c r="S621" i="72" s="1"/>
  <c r="M621" i="72"/>
  <c r="L621" i="72"/>
  <c r="K621" i="72"/>
  <c r="J621" i="72"/>
  <c r="R620" i="72"/>
  <c r="S620" i="72" s="1"/>
  <c r="M620" i="72"/>
  <c r="L620" i="72"/>
  <c r="K620" i="72"/>
  <c r="J620" i="72"/>
  <c r="R619" i="72"/>
  <c r="S619" i="72" s="1"/>
  <c r="M619" i="72"/>
  <c r="L619" i="72"/>
  <c r="K619" i="72"/>
  <c r="J619" i="72"/>
  <c r="R618" i="72"/>
  <c r="S618" i="72" s="1"/>
  <c r="M618" i="72"/>
  <c r="L618" i="72"/>
  <c r="K618" i="72"/>
  <c r="J618" i="72"/>
  <c r="R617" i="72"/>
  <c r="S617" i="72" s="1"/>
  <c r="M617" i="72"/>
  <c r="L617" i="72"/>
  <c r="K617" i="72"/>
  <c r="J617" i="72"/>
  <c r="R616" i="72"/>
  <c r="S616" i="72"/>
  <c r="M616" i="72"/>
  <c r="L616" i="72"/>
  <c r="K616" i="72"/>
  <c r="J616" i="72"/>
  <c r="R615" i="72"/>
  <c r="S615" i="72" s="1"/>
  <c r="M615" i="72"/>
  <c r="L615" i="72"/>
  <c r="K615" i="72"/>
  <c r="J615" i="72"/>
  <c r="R614" i="72"/>
  <c r="S614" i="72" s="1"/>
  <c r="M614" i="72"/>
  <c r="L614" i="72"/>
  <c r="K614" i="72"/>
  <c r="J614" i="72"/>
  <c r="R613" i="72"/>
  <c r="S613" i="72" s="1"/>
  <c r="M613" i="72"/>
  <c r="L613" i="72"/>
  <c r="K613" i="72"/>
  <c r="J613" i="72"/>
  <c r="R612" i="72"/>
  <c r="S612" i="72"/>
  <c r="M612" i="72"/>
  <c r="L612" i="72"/>
  <c r="K612" i="72"/>
  <c r="J612" i="72"/>
  <c r="R2721" i="72"/>
  <c r="S2721" i="72" s="1"/>
  <c r="M2721" i="72"/>
  <c r="L2721" i="72"/>
  <c r="K2721" i="72"/>
  <c r="J2721" i="72"/>
  <c r="R2720" i="72"/>
  <c r="S2720" i="72"/>
  <c r="M2720" i="72"/>
  <c r="L2720" i="72"/>
  <c r="K2720" i="72"/>
  <c r="J2720" i="72"/>
  <c r="R2719" i="72"/>
  <c r="S2719" i="72" s="1"/>
  <c r="M2719" i="72"/>
  <c r="L2719" i="72"/>
  <c r="K2719" i="72"/>
  <c r="J2719" i="72"/>
  <c r="R2718" i="72"/>
  <c r="S2718" i="72"/>
  <c r="M2718" i="72"/>
  <c r="L2718" i="72"/>
  <c r="K2718" i="72"/>
  <c r="J2718" i="72"/>
  <c r="R2717" i="72"/>
  <c r="S2717" i="72" s="1"/>
  <c r="M2717" i="72"/>
  <c r="L2717" i="72"/>
  <c r="K2717" i="72"/>
  <c r="J2717" i="72"/>
  <c r="R2716" i="72"/>
  <c r="S2716" i="72"/>
  <c r="M2716" i="72"/>
  <c r="L2716" i="72"/>
  <c r="K2716" i="72"/>
  <c r="J2716" i="72"/>
  <c r="R2715" i="72"/>
  <c r="S2715" i="72" s="1"/>
  <c r="M2715" i="72"/>
  <c r="L2715" i="72"/>
  <c r="K2715" i="72"/>
  <c r="J2715" i="72"/>
  <c r="R2714" i="72"/>
  <c r="S2714" i="72"/>
  <c r="M2714" i="72"/>
  <c r="L2714" i="72"/>
  <c r="K2714" i="72"/>
  <c r="J2714" i="72"/>
  <c r="R2713" i="72"/>
  <c r="S2713" i="72" s="1"/>
  <c r="M2713" i="72"/>
  <c r="L2713" i="72"/>
  <c r="K2713" i="72"/>
  <c r="J2713" i="72"/>
  <c r="R2712" i="72"/>
  <c r="S2712" i="72"/>
  <c r="M2712" i="72"/>
  <c r="L2712" i="72"/>
  <c r="K2712" i="72"/>
  <c r="J2712" i="72"/>
  <c r="R2711" i="72"/>
  <c r="S2711" i="72" s="1"/>
  <c r="M2711" i="72"/>
  <c r="L2711" i="72"/>
  <c r="K2711" i="72"/>
  <c r="J2711" i="72"/>
  <c r="R2710" i="72"/>
  <c r="S2710" i="72"/>
  <c r="M2710" i="72"/>
  <c r="L2710" i="72"/>
  <c r="K2710" i="72"/>
  <c r="J2710" i="72"/>
  <c r="R2709" i="72"/>
  <c r="S2709" i="72" s="1"/>
  <c r="M2709" i="72"/>
  <c r="L2709" i="72"/>
  <c r="K2709" i="72"/>
  <c r="J2709" i="72"/>
  <c r="R2708" i="72"/>
  <c r="S2708" i="72"/>
  <c r="M2708" i="72"/>
  <c r="L2708" i="72"/>
  <c r="K2708" i="72"/>
  <c r="J2708" i="72"/>
  <c r="R2707" i="72"/>
  <c r="S2707" i="72" s="1"/>
  <c r="M2707" i="72"/>
  <c r="L2707" i="72"/>
  <c r="K2707" i="72"/>
  <c r="J2707" i="72"/>
  <c r="R2706" i="72"/>
  <c r="S2706" i="72"/>
  <c r="M2706" i="72"/>
  <c r="L2706" i="72"/>
  <c r="K2706" i="72"/>
  <c r="J2706" i="72"/>
  <c r="R2705" i="72"/>
  <c r="S2705" i="72" s="1"/>
  <c r="M2705" i="72"/>
  <c r="L2705" i="72"/>
  <c r="K2705" i="72"/>
  <c r="J2705" i="72"/>
  <c r="R2704" i="72"/>
  <c r="S2704" i="72" s="1"/>
  <c r="M2704" i="72"/>
  <c r="L2704" i="72"/>
  <c r="K2704" i="72"/>
  <c r="J2704" i="72"/>
  <c r="R2703" i="72"/>
  <c r="S2703" i="72" s="1"/>
  <c r="M2703" i="72"/>
  <c r="L2703" i="72"/>
  <c r="K2703" i="72"/>
  <c r="J2703" i="72"/>
  <c r="R2702" i="72"/>
  <c r="S2702" i="72" s="1"/>
  <c r="M2702" i="72"/>
  <c r="L2702" i="72"/>
  <c r="K2702" i="72"/>
  <c r="J2702" i="72"/>
  <c r="R2701" i="72"/>
  <c r="S2701" i="72" s="1"/>
  <c r="M2701" i="72"/>
  <c r="L2701" i="72"/>
  <c r="K2701" i="72"/>
  <c r="J2701" i="72"/>
  <c r="R2700" i="72"/>
  <c r="S2700" i="72"/>
  <c r="M2700" i="72"/>
  <c r="L2700" i="72"/>
  <c r="K2700" i="72"/>
  <c r="J2700" i="72"/>
  <c r="R2699" i="72"/>
  <c r="S2699" i="72" s="1"/>
  <c r="M2699" i="72"/>
  <c r="L2699" i="72"/>
  <c r="K2699" i="72"/>
  <c r="J2699" i="72"/>
  <c r="R2698" i="72"/>
  <c r="S2698" i="72"/>
  <c r="M2698" i="72"/>
  <c r="L2698" i="72"/>
  <c r="K2698" i="72"/>
  <c r="J2698" i="72"/>
  <c r="R2697" i="72"/>
  <c r="S2697" i="72" s="1"/>
  <c r="M2697" i="72"/>
  <c r="L2697" i="72"/>
  <c r="K2697" i="72"/>
  <c r="J2697" i="72"/>
  <c r="R2696" i="72"/>
  <c r="S2696" i="72" s="1"/>
  <c r="M2696" i="72"/>
  <c r="L2696" i="72"/>
  <c r="K2696" i="72"/>
  <c r="J2696" i="72"/>
  <c r="R2695" i="72"/>
  <c r="S2695" i="72" s="1"/>
  <c r="M2695" i="72"/>
  <c r="L2695" i="72"/>
  <c r="K2695" i="72"/>
  <c r="J2695" i="72"/>
  <c r="R2694" i="72"/>
  <c r="S2694" i="72" s="1"/>
  <c r="M2694" i="72"/>
  <c r="L2694" i="72"/>
  <c r="K2694" i="72"/>
  <c r="J2694" i="72"/>
  <c r="R2693" i="72"/>
  <c r="S2693" i="72" s="1"/>
  <c r="M2693" i="72"/>
  <c r="L2693" i="72"/>
  <c r="K2693" i="72"/>
  <c r="J2693" i="72"/>
  <c r="R2692" i="72"/>
  <c r="S2692" i="72"/>
  <c r="M2692" i="72"/>
  <c r="L2692" i="72"/>
  <c r="K2692" i="72"/>
  <c r="J2692" i="72"/>
  <c r="R2691" i="72"/>
  <c r="S2691" i="72" s="1"/>
  <c r="M2691" i="72"/>
  <c r="L2691" i="72"/>
  <c r="K2691" i="72"/>
  <c r="J2691" i="72"/>
  <c r="R2690" i="72"/>
  <c r="S2690" i="72"/>
  <c r="M2690" i="72"/>
  <c r="L2690" i="72"/>
  <c r="K2690" i="72"/>
  <c r="J2690" i="72"/>
  <c r="R2689" i="72"/>
  <c r="S2689" i="72" s="1"/>
  <c r="M2689" i="72"/>
  <c r="L2689" i="72"/>
  <c r="K2689" i="72"/>
  <c r="J2689" i="72"/>
  <c r="R2688" i="72"/>
  <c r="S2688" i="72" s="1"/>
  <c r="M2688" i="72"/>
  <c r="L2688" i="72"/>
  <c r="K2688" i="72"/>
  <c r="J2688" i="72"/>
  <c r="R2687" i="72"/>
  <c r="S2687" i="72" s="1"/>
  <c r="M2687" i="72"/>
  <c r="L2687" i="72"/>
  <c r="K2687" i="72"/>
  <c r="J2687" i="72"/>
  <c r="R2686" i="72"/>
  <c r="S2686" i="72" s="1"/>
  <c r="M2686" i="72"/>
  <c r="L2686" i="72"/>
  <c r="K2686" i="72"/>
  <c r="J2686" i="72"/>
  <c r="R2685" i="72"/>
  <c r="S2685" i="72" s="1"/>
  <c r="M2685" i="72"/>
  <c r="L2685" i="72"/>
  <c r="K2685" i="72"/>
  <c r="J2685" i="72"/>
  <c r="R2684" i="72"/>
  <c r="S2684" i="72"/>
  <c r="M2684" i="72"/>
  <c r="L2684" i="72"/>
  <c r="K2684" i="72"/>
  <c r="J2684" i="72"/>
  <c r="R2683" i="72"/>
  <c r="S2683" i="72" s="1"/>
  <c r="M2683" i="72"/>
  <c r="L2683" i="72"/>
  <c r="K2683" i="72"/>
  <c r="J2683" i="72"/>
  <c r="R2682" i="72"/>
  <c r="S2682" i="72"/>
  <c r="M2682" i="72"/>
  <c r="L2682" i="72"/>
  <c r="K2682" i="72"/>
  <c r="J2682" i="72"/>
  <c r="R2681" i="72"/>
  <c r="S2681" i="72" s="1"/>
  <c r="M2681" i="72"/>
  <c r="L2681" i="72"/>
  <c r="K2681" i="72"/>
  <c r="J2681" i="72"/>
  <c r="R2680" i="72"/>
  <c r="S2680" i="72" s="1"/>
  <c r="M2680" i="72"/>
  <c r="L2680" i="72"/>
  <c r="K2680" i="72"/>
  <c r="J2680" i="72"/>
  <c r="R2679" i="72"/>
  <c r="S2679" i="72" s="1"/>
  <c r="M2679" i="72"/>
  <c r="L2679" i="72"/>
  <c r="K2679" i="72"/>
  <c r="J2679" i="72"/>
  <c r="R2678" i="72"/>
  <c r="S2678" i="72" s="1"/>
  <c r="M2678" i="72"/>
  <c r="L2678" i="72"/>
  <c r="K2678" i="72"/>
  <c r="J2678" i="72"/>
  <c r="R2677" i="72"/>
  <c r="S2677" i="72" s="1"/>
  <c r="M2677" i="72"/>
  <c r="L2677" i="72"/>
  <c r="K2677" i="72"/>
  <c r="J2677" i="72"/>
  <c r="R2676" i="72"/>
  <c r="S2676" i="72"/>
  <c r="M2676" i="72"/>
  <c r="L2676" i="72"/>
  <c r="K2676" i="72"/>
  <c r="J2676" i="72"/>
  <c r="R2675" i="72"/>
  <c r="S2675" i="72" s="1"/>
  <c r="M2675" i="72"/>
  <c r="L2675" i="72"/>
  <c r="K2675" i="72"/>
  <c r="J2675" i="72"/>
  <c r="R2674" i="72"/>
  <c r="S2674" i="72"/>
  <c r="M2674" i="72"/>
  <c r="L2674" i="72"/>
  <c r="K2674" i="72"/>
  <c r="J2674" i="72"/>
  <c r="R2673" i="72"/>
  <c r="S2673" i="72" s="1"/>
  <c r="M2673" i="72"/>
  <c r="L2673" i="72"/>
  <c r="K2673" i="72"/>
  <c r="J2673" i="72"/>
  <c r="R2672" i="72"/>
  <c r="S2672" i="72" s="1"/>
  <c r="M2672" i="72"/>
  <c r="L2672" i="72"/>
  <c r="K2672" i="72"/>
  <c r="J2672" i="72"/>
  <c r="R2671" i="72"/>
  <c r="S2671" i="72" s="1"/>
  <c r="M2671" i="72"/>
  <c r="L2671" i="72"/>
  <c r="K2671" i="72"/>
  <c r="J2671" i="72"/>
  <c r="R2670" i="72"/>
  <c r="S2670" i="72" s="1"/>
  <c r="M2670" i="72"/>
  <c r="L2670" i="72"/>
  <c r="K2670" i="72"/>
  <c r="J2670" i="72"/>
  <c r="R2669" i="72"/>
  <c r="S2669" i="72" s="1"/>
  <c r="M2669" i="72"/>
  <c r="L2669" i="72"/>
  <c r="K2669" i="72"/>
  <c r="J2669" i="72"/>
  <c r="R2668" i="72"/>
  <c r="S2668" i="72"/>
  <c r="M2668" i="72"/>
  <c r="L2668" i="72"/>
  <c r="K2668" i="72"/>
  <c r="J2668" i="72"/>
  <c r="R2667" i="72"/>
  <c r="S2667" i="72" s="1"/>
  <c r="M2667" i="72"/>
  <c r="L2667" i="72"/>
  <c r="K2667" i="72"/>
  <c r="J2667" i="72"/>
  <c r="R2666" i="72"/>
  <c r="S2666" i="72"/>
  <c r="M2666" i="72"/>
  <c r="L2666" i="72"/>
  <c r="K2666" i="72"/>
  <c r="J2666" i="72"/>
  <c r="R2665" i="72"/>
  <c r="S2665" i="72" s="1"/>
  <c r="M2665" i="72"/>
  <c r="L2665" i="72"/>
  <c r="K2665" i="72"/>
  <c r="J2665" i="72"/>
  <c r="R2664" i="72"/>
  <c r="S2664" i="72" s="1"/>
  <c r="M2664" i="72"/>
  <c r="L2664" i="72"/>
  <c r="K2664" i="72"/>
  <c r="J2664" i="72"/>
  <c r="R2663" i="72"/>
  <c r="S2663" i="72" s="1"/>
  <c r="M2663" i="72"/>
  <c r="L2663" i="72"/>
  <c r="K2663" i="72"/>
  <c r="J2663" i="72"/>
  <c r="R2662" i="72"/>
  <c r="S2662" i="72" s="1"/>
  <c r="M2662" i="72"/>
  <c r="L2662" i="72"/>
  <c r="K2662" i="72"/>
  <c r="J2662" i="72"/>
  <c r="R2661" i="72"/>
  <c r="S2661" i="72" s="1"/>
  <c r="M2661" i="72"/>
  <c r="L2661" i="72"/>
  <c r="K2661" i="72"/>
  <c r="J2661" i="72"/>
  <c r="R2660" i="72"/>
  <c r="S2660" i="72"/>
  <c r="M2660" i="72"/>
  <c r="L2660" i="72"/>
  <c r="K2660" i="72"/>
  <c r="J2660" i="72"/>
  <c r="R2659" i="72"/>
  <c r="S2659" i="72" s="1"/>
  <c r="M2659" i="72"/>
  <c r="L2659" i="72"/>
  <c r="K2659" i="72"/>
  <c r="J2659" i="72"/>
  <c r="R2658" i="72"/>
  <c r="S2658" i="72"/>
  <c r="M2658" i="72"/>
  <c r="L2658" i="72"/>
  <c r="K2658" i="72"/>
  <c r="J2658" i="72"/>
  <c r="R2657" i="72"/>
  <c r="S2657" i="72" s="1"/>
  <c r="M2657" i="72"/>
  <c r="L2657" i="72"/>
  <c r="K2657" i="72"/>
  <c r="J2657" i="72"/>
  <c r="R2656" i="72"/>
  <c r="S2656" i="72" s="1"/>
  <c r="M2656" i="72"/>
  <c r="L2656" i="72"/>
  <c r="K2656" i="72"/>
  <c r="J2656" i="72"/>
  <c r="R2655" i="72"/>
  <c r="S2655" i="72" s="1"/>
  <c r="M2655" i="72"/>
  <c r="L2655" i="72"/>
  <c r="K2655" i="72"/>
  <c r="J2655" i="72"/>
  <c r="R2654" i="72"/>
  <c r="S2654" i="72" s="1"/>
  <c r="M2654" i="72"/>
  <c r="L2654" i="72"/>
  <c r="K2654" i="72"/>
  <c r="J2654" i="72"/>
  <c r="R2653" i="72"/>
  <c r="S2653" i="72" s="1"/>
  <c r="M2653" i="72"/>
  <c r="L2653" i="72"/>
  <c r="K2653" i="72"/>
  <c r="J2653" i="72"/>
  <c r="R2652" i="72"/>
  <c r="S2652" i="72"/>
  <c r="M2652" i="72"/>
  <c r="L2652" i="72"/>
  <c r="K2652" i="72"/>
  <c r="J2652" i="72"/>
  <c r="R2651" i="72"/>
  <c r="S2651" i="72" s="1"/>
  <c r="M2651" i="72"/>
  <c r="L2651" i="72"/>
  <c r="K2651" i="72"/>
  <c r="J2651" i="72"/>
  <c r="R2650" i="72"/>
  <c r="S2650" i="72"/>
  <c r="M2650" i="72"/>
  <c r="L2650" i="72"/>
  <c r="K2650" i="72"/>
  <c r="J2650" i="72"/>
  <c r="R2649" i="72"/>
  <c r="S2649" i="72" s="1"/>
  <c r="M2649" i="72"/>
  <c r="L2649" i="72"/>
  <c r="K2649" i="72"/>
  <c r="J2649" i="72"/>
  <c r="R2648" i="72"/>
  <c r="S2648" i="72" s="1"/>
  <c r="M2648" i="72"/>
  <c r="L2648" i="72"/>
  <c r="K2648" i="72"/>
  <c r="J2648" i="72"/>
  <c r="R2647" i="72"/>
  <c r="S2647" i="72" s="1"/>
  <c r="M2647" i="72"/>
  <c r="L2647" i="72"/>
  <c r="K2647" i="72"/>
  <c r="J2647" i="72"/>
  <c r="R2646" i="72"/>
  <c r="S2646" i="72" s="1"/>
  <c r="M2646" i="72"/>
  <c r="L2646" i="72"/>
  <c r="K2646" i="72"/>
  <c r="J2646" i="72"/>
  <c r="R2645" i="72"/>
  <c r="S2645" i="72" s="1"/>
  <c r="M2645" i="72"/>
  <c r="L2645" i="72"/>
  <c r="K2645" i="72"/>
  <c r="J2645" i="72"/>
  <c r="R2644" i="72"/>
  <c r="S2644" i="72"/>
  <c r="M2644" i="72"/>
  <c r="L2644" i="72"/>
  <c r="K2644" i="72"/>
  <c r="J2644" i="72"/>
  <c r="R2643" i="72"/>
  <c r="S2643" i="72" s="1"/>
  <c r="M2643" i="72"/>
  <c r="L2643" i="72"/>
  <c r="K2643" i="72"/>
  <c r="J2643" i="72"/>
  <c r="R2642" i="72"/>
  <c r="S2642" i="72"/>
  <c r="M2642" i="72"/>
  <c r="L2642" i="72"/>
  <c r="K2642" i="72"/>
  <c r="J2642" i="72"/>
  <c r="R2641" i="72"/>
  <c r="S2641" i="72" s="1"/>
  <c r="M2641" i="72"/>
  <c r="L2641" i="72"/>
  <c r="K2641" i="72"/>
  <c r="J2641" i="72"/>
  <c r="R2640" i="72"/>
  <c r="S2640" i="72" s="1"/>
  <c r="M2640" i="72"/>
  <c r="L2640" i="72"/>
  <c r="K2640" i="72"/>
  <c r="J2640" i="72"/>
  <c r="R2639" i="72"/>
  <c r="S2639" i="72" s="1"/>
  <c r="M2639" i="72"/>
  <c r="L2639" i="72"/>
  <c r="K2639" i="72"/>
  <c r="J2639" i="72"/>
  <c r="R2638" i="72"/>
  <c r="S2638" i="72" s="1"/>
  <c r="M2638" i="72"/>
  <c r="L2638" i="72"/>
  <c r="K2638" i="72"/>
  <c r="J2638" i="72"/>
  <c r="R2637" i="72"/>
  <c r="S2637" i="72" s="1"/>
  <c r="M2637" i="72"/>
  <c r="L2637" i="72"/>
  <c r="K2637" i="72"/>
  <c r="J2637" i="72"/>
  <c r="R2636" i="72"/>
  <c r="S2636" i="72"/>
  <c r="M2636" i="72"/>
  <c r="L2636" i="72"/>
  <c r="K2636" i="72"/>
  <c r="J2636" i="72"/>
  <c r="R2635" i="72"/>
  <c r="S2635" i="72" s="1"/>
  <c r="M2635" i="72"/>
  <c r="L2635" i="72"/>
  <c r="K2635" i="72"/>
  <c r="J2635" i="72"/>
  <c r="R2634" i="72"/>
  <c r="S2634" i="72"/>
  <c r="M2634" i="72"/>
  <c r="L2634" i="72"/>
  <c r="K2634" i="72"/>
  <c r="J2634" i="72"/>
  <c r="R2633" i="72"/>
  <c r="S2633" i="72" s="1"/>
  <c r="M2633" i="72"/>
  <c r="L2633" i="72"/>
  <c r="K2633" i="72"/>
  <c r="J2633" i="72"/>
  <c r="R2632" i="72"/>
  <c r="S2632" i="72" s="1"/>
  <c r="M2632" i="72"/>
  <c r="L2632" i="72"/>
  <c r="K2632" i="72"/>
  <c r="J2632" i="72"/>
  <c r="R2631" i="72"/>
  <c r="S2631" i="72" s="1"/>
  <c r="M2631" i="72"/>
  <c r="L2631" i="72"/>
  <c r="K2631" i="72"/>
  <c r="J2631" i="72"/>
  <c r="R2630" i="72"/>
  <c r="S2630" i="72" s="1"/>
  <c r="M2630" i="72"/>
  <c r="L2630" i="72"/>
  <c r="K2630" i="72"/>
  <c r="J2630" i="72"/>
  <c r="R2629" i="72"/>
  <c r="S2629" i="72" s="1"/>
  <c r="M2629" i="72"/>
  <c r="L2629" i="72"/>
  <c r="K2629" i="72"/>
  <c r="J2629" i="72"/>
  <c r="R2628" i="72"/>
  <c r="S2628" i="72"/>
  <c r="M2628" i="72"/>
  <c r="L2628" i="72"/>
  <c r="K2628" i="72"/>
  <c r="J2628" i="72"/>
  <c r="R2627" i="72"/>
  <c r="S2627" i="72" s="1"/>
  <c r="M2627" i="72"/>
  <c r="L2627" i="72"/>
  <c r="K2627" i="72"/>
  <c r="J2627" i="72"/>
  <c r="R2626" i="72"/>
  <c r="S2626" i="72"/>
  <c r="M2626" i="72"/>
  <c r="L2626" i="72"/>
  <c r="K2626" i="72"/>
  <c r="J2626" i="72"/>
  <c r="R2625" i="72"/>
  <c r="S2625" i="72" s="1"/>
  <c r="M2625" i="72"/>
  <c r="L2625" i="72"/>
  <c r="K2625" i="72"/>
  <c r="J2625" i="72"/>
  <c r="R2624" i="72"/>
  <c r="S2624" i="72" s="1"/>
  <c r="M2624" i="72"/>
  <c r="L2624" i="72"/>
  <c r="K2624" i="72"/>
  <c r="J2624" i="72"/>
  <c r="R2623" i="72"/>
  <c r="S2623" i="72" s="1"/>
  <c r="M2623" i="72"/>
  <c r="L2623" i="72"/>
  <c r="K2623" i="72"/>
  <c r="J2623" i="72"/>
  <c r="R2622" i="72"/>
  <c r="S2622" i="72" s="1"/>
  <c r="M2622" i="72"/>
  <c r="L2622" i="72"/>
  <c r="K2622" i="72"/>
  <c r="J2622" i="72"/>
  <c r="R2621" i="72"/>
  <c r="S2621" i="72" s="1"/>
  <c r="M2621" i="72"/>
  <c r="L2621" i="72"/>
  <c r="K2621" i="72"/>
  <c r="J2621" i="72"/>
  <c r="R2620" i="72"/>
  <c r="S2620" i="72"/>
  <c r="M2620" i="72"/>
  <c r="L2620" i="72"/>
  <c r="K2620" i="72"/>
  <c r="J2620" i="72"/>
  <c r="R2619" i="72"/>
  <c r="S2619" i="72" s="1"/>
  <c r="M2619" i="72"/>
  <c r="L2619" i="72"/>
  <c r="K2619" i="72"/>
  <c r="J2619" i="72"/>
  <c r="R2618" i="72"/>
  <c r="S2618" i="72"/>
  <c r="M2618" i="72"/>
  <c r="L2618" i="72"/>
  <c r="K2618" i="72"/>
  <c r="J2618" i="72"/>
  <c r="R2617" i="72"/>
  <c r="S2617" i="72" s="1"/>
  <c r="M2617" i="72"/>
  <c r="L2617" i="72"/>
  <c r="K2617" i="72"/>
  <c r="J2617" i="72"/>
  <c r="R2616" i="72"/>
  <c r="S2616" i="72" s="1"/>
  <c r="M2616" i="72"/>
  <c r="L2616" i="72"/>
  <c r="K2616" i="72"/>
  <c r="J2616" i="72"/>
  <c r="R2615" i="72"/>
  <c r="S2615" i="72" s="1"/>
  <c r="M2615" i="72"/>
  <c r="L2615" i="72"/>
  <c r="K2615" i="72"/>
  <c r="J2615" i="72"/>
  <c r="R2614" i="72"/>
  <c r="S2614" i="72" s="1"/>
  <c r="M2614" i="72"/>
  <c r="L2614" i="72"/>
  <c r="K2614" i="72"/>
  <c r="J2614" i="72"/>
  <c r="R2613" i="72"/>
  <c r="S2613" i="72" s="1"/>
  <c r="M2613" i="72"/>
  <c r="L2613" i="72"/>
  <c r="K2613" i="72"/>
  <c r="J2613" i="72"/>
  <c r="R2612" i="72"/>
  <c r="S2612" i="72"/>
  <c r="M2612" i="72"/>
  <c r="L2612" i="72"/>
  <c r="K2612" i="72"/>
  <c r="J2612" i="72"/>
  <c r="R2611" i="72"/>
  <c r="S2611" i="72" s="1"/>
  <c r="M2611" i="72"/>
  <c r="L2611" i="72"/>
  <c r="K2611" i="72"/>
  <c r="J2611" i="72"/>
  <c r="R2610" i="72"/>
  <c r="S2610" i="72"/>
  <c r="M2610" i="72"/>
  <c r="L2610" i="72"/>
  <c r="K2610" i="72"/>
  <c r="J2610" i="72"/>
  <c r="R2609" i="72"/>
  <c r="S2609" i="72" s="1"/>
  <c r="M2609" i="72"/>
  <c r="L2609" i="72"/>
  <c r="K2609" i="72"/>
  <c r="J2609" i="72"/>
  <c r="R2608" i="72"/>
  <c r="S2608" i="72" s="1"/>
  <c r="M2608" i="72"/>
  <c r="L2608" i="72"/>
  <c r="K2608" i="72"/>
  <c r="J2608" i="72"/>
  <c r="R2607" i="72"/>
  <c r="S2607" i="72" s="1"/>
  <c r="M2607" i="72"/>
  <c r="L2607" i="72"/>
  <c r="K2607" i="72"/>
  <c r="J2607" i="72"/>
  <c r="R2606" i="72"/>
  <c r="S2606" i="72" s="1"/>
  <c r="M2606" i="72"/>
  <c r="L2606" i="72"/>
  <c r="K2606" i="72"/>
  <c r="J2606" i="72"/>
  <c r="R2605" i="72"/>
  <c r="S2605" i="72" s="1"/>
  <c r="M2605" i="72"/>
  <c r="L2605" i="72"/>
  <c r="K2605" i="72"/>
  <c r="J2605" i="72"/>
  <c r="R2604" i="72"/>
  <c r="S2604" i="72" s="1"/>
  <c r="M2604" i="72"/>
  <c r="L2604" i="72"/>
  <c r="K2604" i="72"/>
  <c r="J2604" i="72"/>
  <c r="R2603" i="72"/>
  <c r="S2603" i="72" s="1"/>
  <c r="M2603" i="72"/>
  <c r="L2603" i="72"/>
  <c r="K2603" i="72"/>
  <c r="J2603" i="72"/>
  <c r="R2602" i="72"/>
  <c r="S2602" i="72"/>
  <c r="M2602" i="72"/>
  <c r="L2602" i="72"/>
  <c r="K2602" i="72"/>
  <c r="J2602" i="72"/>
  <c r="R2601" i="72"/>
  <c r="S2601" i="72" s="1"/>
  <c r="M2601" i="72"/>
  <c r="L2601" i="72"/>
  <c r="K2601" i="72"/>
  <c r="J2601" i="72"/>
  <c r="R2600" i="72"/>
  <c r="S2600" i="72" s="1"/>
  <c r="M2600" i="72"/>
  <c r="L2600" i="72"/>
  <c r="K2600" i="72"/>
  <c r="J2600" i="72"/>
  <c r="R2599" i="72"/>
  <c r="S2599" i="72" s="1"/>
  <c r="M2599" i="72"/>
  <c r="L2599" i="72"/>
  <c r="K2599" i="72"/>
  <c r="J2599" i="72"/>
  <c r="R2598" i="72"/>
  <c r="S2598" i="72" s="1"/>
  <c r="M2598" i="72"/>
  <c r="L2598" i="72"/>
  <c r="K2598" i="72"/>
  <c r="J2598" i="72"/>
  <c r="R2597" i="72"/>
  <c r="S2597" i="72" s="1"/>
  <c r="M2597" i="72"/>
  <c r="L2597" i="72"/>
  <c r="K2597" i="72"/>
  <c r="J2597" i="72"/>
  <c r="R2596" i="72"/>
  <c r="S2596" i="72"/>
  <c r="M2596" i="72"/>
  <c r="L2596" i="72"/>
  <c r="K2596" i="72"/>
  <c r="J2596" i="72"/>
  <c r="R2595" i="72"/>
  <c r="S2595" i="72" s="1"/>
  <c r="M2595" i="72"/>
  <c r="L2595" i="72"/>
  <c r="K2595" i="72"/>
  <c r="J2595" i="72"/>
  <c r="R2594" i="72"/>
  <c r="S2594" i="72"/>
  <c r="M2594" i="72"/>
  <c r="L2594" i="72"/>
  <c r="K2594" i="72"/>
  <c r="J2594" i="72"/>
  <c r="R2593" i="72"/>
  <c r="S2593" i="72" s="1"/>
  <c r="M2593" i="72"/>
  <c r="L2593" i="72"/>
  <c r="K2593" i="72"/>
  <c r="J2593" i="72"/>
  <c r="R2592" i="72"/>
  <c r="S2592" i="72" s="1"/>
  <c r="M2592" i="72"/>
  <c r="L2592" i="72"/>
  <c r="K2592" i="72"/>
  <c r="J2592" i="72"/>
  <c r="R2591" i="72"/>
  <c r="S2591" i="72" s="1"/>
  <c r="M2591" i="72"/>
  <c r="L2591" i="72"/>
  <c r="K2591" i="72"/>
  <c r="J2591" i="72"/>
  <c r="R2590" i="72"/>
  <c r="S2590" i="72" s="1"/>
  <c r="M2590" i="72"/>
  <c r="L2590" i="72"/>
  <c r="K2590" i="72"/>
  <c r="J2590" i="72"/>
  <c r="R2589" i="72"/>
  <c r="S2589" i="72" s="1"/>
  <c r="M2589" i="72"/>
  <c r="L2589" i="72"/>
  <c r="K2589" i="72"/>
  <c r="J2589" i="72"/>
  <c r="R2588" i="72"/>
  <c r="S2588" i="72" s="1"/>
  <c r="M2588" i="72"/>
  <c r="L2588" i="72"/>
  <c r="K2588" i="72"/>
  <c r="J2588" i="72"/>
  <c r="R2587" i="72"/>
  <c r="S2587" i="72" s="1"/>
  <c r="M2587" i="72"/>
  <c r="L2587" i="72"/>
  <c r="K2587" i="72"/>
  <c r="J2587" i="72"/>
  <c r="R2586" i="72"/>
  <c r="S2586" i="72"/>
  <c r="M2586" i="72"/>
  <c r="L2586" i="72"/>
  <c r="K2586" i="72"/>
  <c r="J2586" i="72"/>
  <c r="R2585" i="72"/>
  <c r="S2585" i="72" s="1"/>
  <c r="M2585" i="72"/>
  <c r="L2585" i="72"/>
  <c r="K2585" i="72"/>
  <c r="J2585" i="72"/>
  <c r="R2584" i="72"/>
  <c r="S2584" i="72" s="1"/>
  <c r="M2584" i="72"/>
  <c r="L2584" i="72"/>
  <c r="K2584" i="72"/>
  <c r="J2584" i="72"/>
  <c r="R2583" i="72"/>
  <c r="S2583" i="72" s="1"/>
  <c r="M2583" i="72"/>
  <c r="L2583" i="72"/>
  <c r="K2583" i="72"/>
  <c r="J2583" i="72"/>
  <c r="R2582" i="72"/>
  <c r="S2582" i="72" s="1"/>
  <c r="M2582" i="72"/>
  <c r="L2582" i="72"/>
  <c r="K2582" i="72"/>
  <c r="J2582" i="72"/>
  <c r="R2581" i="72"/>
  <c r="S2581" i="72" s="1"/>
  <c r="M2581" i="72"/>
  <c r="L2581" i="72"/>
  <c r="K2581" i="72"/>
  <c r="J2581" i="72"/>
  <c r="R2580" i="72"/>
  <c r="S2580" i="72"/>
  <c r="M2580" i="72"/>
  <c r="L2580" i="72"/>
  <c r="K2580" i="72"/>
  <c r="J2580" i="72"/>
  <c r="R2579" i="72"/>
  <c r="S2579" i="72" s="1"/>
  <c r="M2579" i="72"/>
  <c r="L2579" i="72"/>
  <c r="K2579" i="72"/>
  <c r="J2579" i="72"/>
  <c r="R2578" i="72"/>
  <c r="S2578" i="72"/>
  <c r="M2578" i="72"/>
  <c r="L2578" i="72"/>
  <c r="K2578" i="72"/>
  <c r="J2578" i="72"/>
  <c r="R2577" i="72"/>
  <c r="S2577" i="72" s="1"/>
  <c r="M2577" i="72"/>
  <c r="L2577" i="72"/>
  <c r="K2577" i="72"/>
  <c r="J2577" i="72"/>
  <c r="R2576" i="72"/>
  <c r="S2576" i="72" s="1"/>
  <c r="M2576" i="72"/>
  <c r="L2576" i="72"/>
  <c r="K2576" i="72"/>
  <c r="J2576" i="72"/>
  <c r="R2575" i="72"/>
  <c r="S2575" i="72" s="1"/>
  <c r="M2575" i="72"/>
  <c r="L2575" i="72"/>
  <c r="K2575" i="72"/>
  <c r="J2575" i="72"/>
  <c r="R2574" i="72"/>
  <c r="S2574" i="72" s="1"/>
  <c r="M2574" i="72"/>
  <c r="L2574" i="72"/>
  <c r="K2574" i="72"/>
  <c r="J2574" i="72"/>
  <c r="R2573" i="72"/>
  <c r="S2573" i="72" s="1"/>
  <c r="M2573" i="72"/>
  <c r="L2573" i="72"/>
  <c r="K2573" i="72"/>
  <c r="J2573" i="72"/>
  <c r="R2572" i="72"/>
  <c r="S2572" i="72" s="1"/>
  <c r="M2572" i="72"/>
  <c r="L2572" i="72"/>
  <c r="K2572" i="72"/>
  <c r="J2572" i="72"/>
  <c r="R2571" i="72"/>
  <c r="S2571" i="72" s="1"/>
  <c r="M2571" i="72"/>
  <c r="L2571" i="72"/>
  <c r="K2571" i="72"/>
  <c r="J2571" i="72"/>
  <c r="R2570" i="72"/>
  <c r="S2570" i="72"/>
  <c r="M2570" i="72"/>
  <c r="L2570" i="72"/>
  <c r="K2570" i="72"/>
  <c r="J2570" i="72"/>
  <c r="R2569" i="72"/>
  <c r="S2569" i="72" s="1"/>
  <c r="M2569" i="72"/>
  <c r="L2569" i="72"/>
  <c r="K2569" i="72"/>
  <c r="J2569" i="72"/>
  <c r="R2568" i="72"/>
  <c r="S2568" i="72" s="1"/>
  <c r="M2568" i="72"/>
  <c r="L2568" i="72"/>
  <c r="K2568" i="72"/>
  <c r="J2568" i="72"/>
  <c r="R2567" i="72"/>
  <c r="S2567" i="72" s="1"/>
  <c r="M2567" i="72"/>
  <c r="L2567" i="72"/>
  <c r="K2567" i="72"/>
  <c r="J2567" i="72"/>
  <c r="R2566" i="72"/>
  <c r="S2566" i="72" s="1"/>
  <c r="M2566" i="72"/>
  <c r="L2566" i="72"/>
  <c r="K2566" i="72"/>
  <c r="J2566" i="72"/>
  <c r="R2565" i="72"/>
  <c r="S2565" i="72" s="1"/>
  <c r="M2565" i="72"/>
  <c r="L2565" i="72"/>
  <c r="K2565" i="72"/>
  <c r="J2565" i="72"/>
  <c r="R2564" i="72"/>
  <c r="S2564" i="72" s="1"/>
  <c r="M2564" i="72"/>
  <c r="L2564" i="72"/>
  <c r="K2564" i="72"/>
  <c r="J2564" i="72"/>
  <c r="R2563" i="72"/>
  <c r="S2563" i="72" s="1"/>
  <c r="M2563" i="72"/>
  <c r="L2563" i="72"/>
  <c r="K2563" i="72"/>
  <c r="J2563" i="72"/>
  <c r="R2562" i="72"/>
  <c r="S2562" i="72"/>
  <c r="M2562" i="72"/>
  <c r="L2562" i="72"/>
  <c r="K2562" i="72"/>
  <c r="J2562" i="72"/>
  <c r="R2561" i="72"/>
  <c r="S2561" i="72" s="1"/>
  <c r="M2561" i="72"/>
  <c r="L2561" i="72"/>
  <c r="K2561" i="72"/>
  <c r="J2561" i="72"/>
  <c r="R2560" i="72"/>
  <c r="S2560" i="72" s="1"/>
  <c r="M2560" i="72"/>
  <c r="L2560" i="72"/>
  <c r="K2560" i="72"/>
  <c r="J2560" i="72"/>
  <c r="R2559" i="72"/>
  <c r="S2559" i="72" s="1"/>
  <c r="M2559" i="72"/>
  <c r="L2559" i="72"/>
  <c r="K2559" i="72"/>
  <c r="J2559" i="72"/>
  <c r="R2558" i="72"/>
  <c r="S2558" i="72" s="1"/>
  <c r="M2558" i="72"/>
  <c r="L2558" i="72"/>
  <c r="K2558" i="72"/>
  <c r="J2558" i="72"/>
  <c r="R2557" i="72"/>
  <c r="S2557" i="72" s="1"/>
  <c r="M2557" i="72"/>
  <c r="L2557" i="72"/>
  <c r="K2557" i="72"/>
  <c r="J2557" i="72"/>
  <c r="R2556" i="72"/>
  <c r="S2556" i="72" s="1"/>
  <c r="M2556" i="72"/>
  <c r="L2556" i="72"/>
  <c r="K2556" i="72"/>
  <c r="J2556" i="72"/>
  <c r="R2555" i="72"/>
  <c r="S2555" i="72" s="1"/>
  <c r="M2555" i="72"/>
  <c r="L2555" i="72"/>
  <c r="K2555" i="72"/>
  <c r="J2555" i="72"/>
  <c r="R2554" i="72"/>
  <c r="S2554" i="72"/>
  <c r="M2554" i="72"/>
  <c r="L2554" i="72"/>
  <c r="K2554" i="72"/>
  <c r="J2554" i="72"/>
  <c r="R2553" i="72"/>
  <c r="S2553" i="72" s="1"/>
  <c r="M2553" i="72"/>
  <c r="L2553" i="72"/>
  <c r="K2553" i="72"/>
  <c r="J2553" i="72"/>
  <c r="R2552" i="72"/>
  <c r="S2552" i="72" s="1"/>
  <c r="M2552" i="72"/>
  <c r="L2552" i="72"/>
  <c r="K2552" i="72"/>
  <c r="J2552" i="72"/>
  <c r="R2551" i="72"/>
  <c r="S2551" i="72" s="1"/>
  <c r="M2551" i="72"/>
  <c r="L2551" i="72"/>
  <c r="K2551" i="72"/>
  <c r="J2551" i="72"/>
  <c r="R2550" i="72"/>
  <c r="S2550" i="72" s="1"/>
  <c r="M2550" i="72"/>
  <c r="L2550" i="72"/>
  <c r="K2550" i="72"/>
  <c r="J2550" i="72"/>
  <c r="R2549" i="72"/>
  <c r="S2549" i="72" s="1"/>
  <c r="M2549" i="72"/>
  <c r="L2549" i="72"/>
  <c r="K2549" i="72"/>
  <c r="J2549" i="72"/>
  <c r="R2548" i="72"/>
  <c r="S2548" i="72" s="1"/>
  <c r="M2548" i="72"/>
  <c r="L2548" i="72"/>
  <c r="K2548" i="72"/>
  <c r="J2548" i="72"/>
  <c r="R2547" i="72"/>
  <c r="S2547" i="72" s="1"/>
  <c r="M2547" i="72"/>
  <c r="L2547" i="72"/>
  <c r="K2547" i="72"/>
  <c r="J2547" i="72"/>
  <c r="R2546" i="72"/>
  <c r="S2546" i="72"/>
  <c r="M2546" i="72"/>
  <c r="L2546" i="72"/>
  <c r="K2546" i="72"/>
  <c r="J2546" i="72"/>
  <c r="R2545" i="72"/>
  <c r="S2545" i="72" s="1"/>
  <c r="M2545" i="72"/>
  <c r="L2545" i="72"/>
  <c r="K2545" i="72"/>
  <c r="J2545" i="72"/>
  <c r="R2544" i="72"/>
  <c r="S2544" i="72" s="1"/>
  <c r="M2544" i="72"/>
  <c r="L2544" i="72"/>
  <c r="K2544" i="72"/>
  <c r="J2544" i="72"/>
  <c r="R2543" i="72"/>
  <c r="S2543" i="72" s="1"/>
  <c r="M2543" i="72"/>
  <c r="L2543" i="72"/>
  <c r="K2543" i="72"/>
  <c r="J2543" i="72"/>
  <c r="R2542" i="72"/>
  <c r="S2542" i="72" s="1"/>
  <c r="M2542" i="72"/>
  <c r="L2542" i="72"/>
  <c r="K2542" i="72"/>
  <c r="J2542" i="72"/>
  <c r="R2541" i="72"/>
  <c r="S2541" i="72" s="1"/>
  <c r="M2541" i="72"/>
  <c r="L2541" i="72"/>
  <c r="K2541" i="72"/>
  <c r="J2541" i="72"/>
  <c r="R2540" i="72"/>
  <c r="S2540" i="72" s="1"/>
  <c r="M2540" i="72"/>
  <c r="L2540" i="72"/>
  <c r="K2540" i="72"/>
  <c r="J2540" i="72"/>
  <c r="R2539" i="72"/>
  <c r="S2539" i="72" s="1"/>
  <c r="M2539" i="72"/>
  <c r="L2539" i="72"/>
  <c r="K2539" i="72"/>
  <c r="J2539" i="72"/>
  <c r="R2538" i="72"/>
  <c r="S2538" i="72"/>
  <c r="M2538" i="72"/>
  <c r="L2538" i="72"/>
  <c r="K2538" i="72"/>
  <c r="J2538" i="72"/>
  <c r="R2537" i="72"/>
  <c r="S2537" i="72" s="1"/>
  <c r="M2537" i="72"/>
  <c r="L2537" i="72"/>
  <c r="K2537" i="72"/>
  <c r="J2537" i="72"/>
  <c r="R2536" i="72"/>
  <c r="S2536" i="72" s="1"/>
  <c r="M2536" i="72"/>
  <c r="L2536" i="72"/>
  <c r="K2536" i="72"/>
  <c r="J2536" i="72"/>
  <c r="R2535" i="72"/>
  <c r="S2535" i="72" s="1"/>
  <c r="M2535" i="72"/>
  <c r="L2535" i="72"/>
  <c r="K2535" i="72"/>
  <c r="J2535" i="72"/>
  <c r="R2534" i="72"/>
  <c r="S2534" i="72" s="1"/>
  <c r="M2534" i="72"/>
  <c r="L2534" i="72"/>
  <c r="K2534" i="72"/>
  <c r="J2534" i="72"/>
  <c r="R2533" i="72"/>
  <c r="S2533" i="72" s="1"/>
  <c r="M2533" i="72"/>
  <c r="L2533" i="72"/>
  <c r="K2533" i="72"/>
  <c r="J2533" i="72"/>
  <c r="R2532" i="72"/>
  <c r="S2532" i="72" s="1"/>
  <c r="M2532" i="72"/>
  <c r="L2532" i="72"/>
  <c r="K2532" i="72"/>
  <c r="J2532" i="72"/>
  <c r="R2531" i="72"/>
  <c r="S2531" i="72" s="1"/>
  <c r="M2531" i="72"/>
  <c r="L2531" i="72"/>
  <c r="K2531" i="72"/>
  <c r="J2531" i="72"/>
  <c r="R2530" i="72"/>
  <c r="S2530" i="72"/>
  <c r="M2530" i="72"/>
  <c r="L2530" i="72"/>
  <c r="K2530" i="72"/>
  <c r="J2530" i="72"/>
  <c r="R2529" i="72"/>
  <c r="S2529" i="72" s="1"/>
  <c r="M2529" i="72"/>
  <c r="L2529" i="72"/>
  <c r="K2529" i="72"/>
  <c r="J2529" i="72"/>
  <c r="R2528" i="72"/>
  <c r="S2528" i="72" s="1"/>
  <c r="M2528" i="72"/>
  <c r="L2528" i="72"/>
  <c r="K2528" i="72"/>
  <c r="J2528" i="72"/>
  <c r="R2527" i="72"/>
  <c r="S2527" i="72" s="1"/>
  <c r="M2527" i="72"/>
  <c r="L2527" i="72"/>
  <c r="K2527" i="72"/>
  <c r="J2527" i="72"/>
  <c r="R2526" i="72"/>
  <c r="S2526" i="72" s="1"/>
  <c r="M2526" i="72"/>
  <c r="L2526" i="72"/>
  <c r="K2526" i="72"/>
  <c r="J2526" i="72"/>
  <c r="R2525" i="72"/>
  <c r="S2525" i="72" s="1"/>
  <c r="M2525" i="72"/>
  <c r="L2525" i="72"/>
  <c r="K2525" i="72"/>
  <c r="J2525" i="72"/>
  <c r="R2524" i="72"/>
  <c r="S2524" i="72" s="1"/>
  <c r="M2524" i="72"/>
  <c r="L2524" i="72"/>
  <c r="K2524" i="72"/>
  <c r="J2524" i="72"/>
  <c r="R2523" i="72"/>
  <c r="S2523" i="72" s="1"/>
  <c r="M2523" i="72"/>
  <c r="L2523" i="72"/>
  <c r="K2523" i="72"/>
  <c r="J2523" i="72"/>
  <c r="R2522" i="72"/>
  <c r="S2522" i="72"/>
  <c r="M2522" i="72"/>
  <c r="L2522" i="72"/>
  <c r="K2522" i="72"/>
  <c r="J2522" i="72"/>
  <c r="R2521" i="72"/>
  <c r="S2521" i="72" s="1"/>
  <c r="M2521" i="72"/>
  <c r="L2521" i="72"/>
  <c r="K2521" i="72"/>
  <c r="J2521" i="72"/>
  <c r="R2520" i="72"/>
  <c r="S2520" i="72" s="1"/>
  <c r="M2520" i="72"/>
  <c r="L2520" i="72"/>
  <c r="K2520" i="72"/>
  <c r="J2520" i="72"/>
  <c r="R2519" i="72"/>
  <c r="S2519" i="72" s="1"/>
  <c r="M2519" i="72"/>
  <c r="L2519" i="72"/>
  <c r="K2519" i="72"/>
  <c r="J2519" i="72"/>
  <c r="R2518" i="72"/>
  <c r="S2518" i="72" s="1"/>
  <c r="M2518" i="72"/>
  <c r="L2518" i="72"/>
  <c r="K2518" i="72"/>
  <c r="J2518" i="72"/>
  <c r="R2517" i="72"/>
  <c r="S2517" i="72" s="1"/>
  <c r="M2517" i="72"/>
  <c r="L2517" i="72"/>
  <c r="K2517" i="72"/>
  <c r="J2517" i="72"/>
  <c r="R2516" i="72"/>
  <c r="S2516" i="72" s="1"/>
  <c r="M2516" i="72"/>
  <c r="L2516" i="72"/>
  <c r="K2516" i="72"/>
  <c r="J2516" i="72"/>
  <c r="R2515" i="72"/>
  <c r="S2515" i="72" s="1"/>
  <c r="M2515" i="72"/>
  <c r="L2515" i="72"/>
  <c r="K2515" i="72"/>
  <c r="J2515" i="72"/>
  <c r="R2514" i="72"/>
  <c r="S2514" i="72"/>
  <c r="M2514" i="72"/>
  <c r="L2514" i="72"/>
  <c r="K2514" i="72"/>
  <c r="J2514" i="72"/>
  <c r="R2513" i="72"/>
  <c r="S2513" i="72" s="1"/>
  <c r="M2513" i="72"/>
  <c r="L2513" i="72"/>
  <c r="K2513" i="72"/>
  <c r="J2513" i="72"/>
  <c r="R2512" i="72"/>
  <c r="S2512" i="72" s="1"/>
  <c r="M2512" i="72"/>
  <c r="L2512" i="72"/>
  <c r="K2512" i="72"/>
  <c r="J2512" i="72"/>
  <c r="R2511" i="72"/>
  <c r="S2511" i="72" s="1"/>
  <c r="M2511" i="72"/>
  <c r="L2511" i="72"/>
  <c r="K2511" i="72"/>
  <c r="J2511" i="72"/>
  <c r="R2510" i="72"/>
  <c r="S2510" i="72" s="1"/>
  <c r="M2510" i="72"/>
  <c r="L2510" i="72"/>
  <c r="K2510" i="72"/>
  <c r="J2510" i="72"/>
  <c r="R2509" i="72"/>
  <c r="S2509" i="72" s="1"/>
  <c r="M2509" i="72"/>
  <c r="L2509" i="72"/>
  <c r="K2509" i="72"/>
  <c r="J2509" i="72"/>
  <c r="R2508" i="72"/>
  <c r="S2508" i="72" s="1"/>
  <c r="M2508" i="72"/>
  <c r="L2508" i="72"/>
  <c r="K2508" i="72"/>
  <c r="J2508" i="72"/>
  <c r="R2507" i="72"/>
  <c r="S2507" i="72" s="1"/>
  <c r="M2507" i="72"/>
  <c r="L2507" i="72"/>
  <c r="K2507" i="72"/>
  <c r="J2507" i="72"/>
  <c r="R2506" i="72"/>
  <c r="S2506" i="72"/>
  <c r="M2506" i="72"/>
  <c r="L2506" i="72"/>
  <c r="K2506" i="72"/>
  <c r="J2506" i="72"/>
  <c r="R2505" i="72"/>
  <c r="S2505" i="72" s="1"/>
  <c r="M2505" i="72"/>
  <c r="L2505" i="72"/>
  <c r="K2505" i="72"/>
  <c r="J2505" i="72"/>
  <c r="R2504" i="72"/>
  <c r="S2504" i="72" s="1"/>
  <c r="M2504" i="72"/>
  <c r="L2504" i="72"/>
  <c r="K2504" i="72"/>
  <c r="J2504" i="72"/>
  <c r="R2503" i="72"/>
  <c r="S2503" i="72" s="1"/>
  <c r="M2503" i="72"/>
  <c r="L2503" i="72"/>
  <c r="K2503" i="72"/>
  <c r="J2503" i="72"/>
  <c r="R2502" i="72"/>
  <c r="S2502" i="72" s="1"/>
  <c r="M2502" i="72"/>
  <c r="L2502" i="72"/>
  <c r="K2502" i="72"/>
  <c r="J2502" i="72"/>
  <c r="R2501" i="72"/>
  <c r="S2501" i="72" s="1"/>
  <c r="M2501" i="72"/>
  <c r="L2501" i="72"/>
  <c r="K2501" i="72"/>
  <c r="J2501" i="72"/>
  <c r="R2500" i="72"/>
  <c r="S2500" i="72" s="1"/>
  <c r="M2500" i="72"/>
  <c r="L2500" i="72"/>
  <c r="K2500" i="72"/>
  <c r="J2500" i="72"/>
  <c r="R2499" i="72"/>
  <c r="S2499" i="72" s="1"/>
  <c r="M2499" i="72"/>
  <c r="L2499" i="72"/>
  <c r="K2499" i="72"/>
  <c r="J2499" i="72"/>
  <c r="R2498" i="72"/>
  <c r="S2498" i="72"/>
  <c r="M2498" i="72"/>
  <c r="L2498" i="72"/>
  <c r="K2498" i="72"/>
  <c r="J2498" i="72"/>
  <c r="R2497" i="72"/>
  <c r="S2497" i="72" s="1"/>
  <c r="M2497" i="72"/>
  <c r="L2497" i="72"/>
  <c r="K2497" i="72"/>
  <c r="J2497" i="72"/>
  <c r="R2496" i="72"/>
  <c r="S2496" i="72"/>
  <c r="M2496" i="72"/>
  <c r="L2496" i="72"/>
  <c r="K2496" i="72"/>
  <c r="J2496" i="72"/>
  <c r="R2495" i="72"/>
  <c r="S2495" i="72" s="1"/>
  <c r="M2495" i="72"/>
  <c r="L2495" i="72"/>
  <c r="K2495" i="72"/>
  <c r="J2495" i="72"/>
  <c r="R2494" i="72"/>
  <c r="S2494" i="72"/>
  <c r="M2494" i="72"/>
  <c r="L2494" i="72"/>
  <c r="K2494" i="72"/>
  <c r="J2494" i="72"/>
  <c r="R2493" i="72"/>
  <c r="S2493" i="72" s="1"/>
  <c r="M2493" i="72"/>
  <c r="L2493" i="72"/>
  <c r="K2493" i="72"/>
  <c r="J2493" i="72"/>
  <c r="R2492" i="72"/>
  <c r="S2492" i="72"/>
  <c r="M2492" i="72"/>
  <c r="L2492" i="72"/>
  <c r="K2492" i="72"/>
  <c r="J2492" i="72"/>
  <c r="R2491" i="72"/>
  <c r="S2491" i="72" s="1"/>
  <c r="M2491" i="72"/>
  <c r="L2491" i="72"/>
  <c r="K2491" i="72"/>
  <c r="J2491" i="72"/>
  <c r="R2490" i="72"/>
  <c r="S2490" i="72"/>
  <c r="M2490" i="72"/>
  <c r="L2490" i="72"/>
  <c r="K2490" i="72"/>
  <c r="J2490" i="72"/>
  <c r="R2489" i="72"/>
  <c r="S2489" i="72" s="1"/>
  <c r="M2489" i="72"/>
  <c r="L2489" i="72"/>
  <c r="K2489" i="72"/>
  <c r="J2489" i="72"/>
  <c r="R2488" i="72"/>
  <c r="S2488" i="72"/>
  <c r="M2488" i="72"/>
  <c r="L2488" i="72"/>
  <c r="K2488" i="72"/>
  <c r="J2488" i="72"/>
  <c r="R2487" i="72"/>
  <c r="S2487" i="72" s="1"/>
  <c r="M2487" i="72"/>
  <c r="L2487" i="72"/>
  <c r="K2487" i="72"/>
  <c r="J2487" i="72"/>
  <c r="R2486" i="72"/>
  <c r="S2486" i="72"/>
  <c r="M2486" i="72"/>
  <c r="L2486" i="72"/>
  <c r="K2486" i="72"/>
  <c r="J2486" i="72"/>
  <c r="R2485" i="72"/>
  <c r="S2485" i="72" s="1"/>
  <c r="M2485" i="72"/>
  <c r="L2485" i="72"/>
  <c r="K2485" i="72"/>
  <c r="J2485" i="72"/>
  <c r="R2484" i="72"/>
  <c r="S2484" i="72"/>
  <c r="M2484" i="72"/>
  <c r="L2484" i="72"/>
  <c r="K2484" i="72"/>
  <c r="J2484" i="72"/>
  <c r="R2483" i="72"/>
  <c r="S2483" i="72" s="1"/>
  <c r="M2483" i="72"/>
  <c r="L2483" i="72"/>
  <c r="K2483" i="72"/>
  <c r="J2483" i="72"/>
  <c r="R2482" i="72"/>
  <c r="S2482" i="72"/>
  <c r="M2482" i="72"/>
  <c r="L2482" i="72"/>
  <c r="K2482" i="72"/>
  <c r="J2482" i="72"/>
  <c r="R2481" i="72"/>
  <c r="S2481" i="72" s="1"/>
  <c r="M2481" i="72"/>
  <c r="L2481" i="72"/>
  <c r="K2481" i="72"/>
  <c r="J2481" i="72"/>
  <c r="R2480" i="72"/>
  <c r="S2480" i="72"/>
  <c r="M2480" i="72"/>
  <c r="L2480" i="72"/>
  <c r="K2480" i="72"/>
  <c r="J2480" i="72"/>
  <c r="R2479" i="72"/>
  <c r="S2479" i="72" s="1"/>
  <c r="M2479" i="72"/>
  <c r="L2479" i="72"/>
  <c r="K2479" i="72"/>
  <c r="J2479" i="72"/>
  <c r="R2478" i="72"/>
  <c r="S2478" i="72"/>
  <c r="M2478" i="72"/>
  <c r="L2478" i="72"/>
  <c r="K2478" i="72"/>
  <c r="J2478" i="72"/>
  <c r="R2477" i="72"/>
  <c r="S2477" i="72" s="1"/>
  <c r="M2477" i="72"/>
  <c r="L2477" i="72"/>
  <c r="K2477" i="72"/>
  <c r="J2477" i="72"/>
  <c r="R2476" i="72"/>
  <c r="S2476" i="72"/>
  <c r="M2476" i="72"/>
  <c r="L2476" i="72"/>
  <c r="K2476" i="72"/>
  <c r="J2476" i="72"/>
  <c r="R2475" i="72"/>
  <c r="S2475" i="72" s="1"/>
  <c r="M2475" i="72"/>
  <c r="L2475" i="72"/>
  <c r="K2475" i="72"/>
  <c r="J2475" i="72"/>
  <c r="R2474" i="72"/>
  <c r="S2474" i="72"/>
  <c r="M2474" i="72"/>
  <c r="L2474" i="72"/>
  <c r="K2474" i="72"/>
  <c r="J2474" i="72"/>
  <c r="R2473" i="72"/>
  <c r="S2473" i="72" s="1"/>
  <c r="M2473" i="72"/>
  <c r="L2473" i="72"/>
  <c r="K2473" i="72"/>
  <c r="J2473" i="72"/>
  <c r="R2472" i="72"/>
  <c r="S2472" i="72"/>
  <c r="M2472" i="72"/>
  <c r="L2472" i="72"/>
  <c r="K2472" i="72"/>
  <c r="J2472" i="72"/>
  <c r="R2471" i="72"/>
  <c r="S2471" i="72" s="1"/>
  <c r="M2471" i="72"/>
  <c r="L2471" i="72"/>
  <c r="K2471" i="72"/>
  <c r="J2471" i="72"/>
  <c r="R2470" i="72"/>
  <c r="S2470" i="72"/>
  <c r="M2470" i="72"/>
  <c r="L2470" i="72"/>
  <c r="K2470" i="72"/>
  <c r="J2470" i="72"/>
  <c r="R2469" i="72"/>
  <c r="S2469" i="72" s="1"/>
  <c r="M2469" i="72"/>
  <c r="L2469" i="72"/>
  <c r="K2469" i="72"/>
  <c r="J2469" i="72"/>
  <c r="R2468" i="72"/>
  <c r="S2468" i="72"/>
  <c r="M2468" i="72"/>
  <c r="L2468" i="72"/>
  <c r="K2468" i="72"/>
  <c r="J2468" i="72"/>
  <c r="R2467" i="72"/>
  <c r="S2467" i="72" s="1"/>
  <c r="M2467" i="72"/>
  <c r="L2467" i="72"/>
  <c r="K2467" i="72"/>
  <c r="J2467" i="72"/>
  <c r="R2466" i="72"/>
  <c r="S2466" i="72"/>
  <c r="M2466" i="72"/>
  <c r="L2466" i="72"/>
  <c r="K2466" i="72"/>
  <c r="J2466" i="72"/>
  <c r="R2465" i="72"/>
  <c r="S2465" i="72" s="1"/>
  <c r="M2465" i="72"/>
  <c r="L2465" i="72"/>
  <c r="K2465" i="72"/>
  <c r="J2465" i="72"/>
  <c r="R2464" i="72"/>
  <c r="S2464" i="72"/>
  <c r="M2464" i="72"/>
  <c r="L2464" i="72"/>
  <c r="K2464" i="72"/>
  <c r="J2464" i="72"/>
  <c r="R2463" i="72"/>
  <c r="S2463" i="72" s="1"/>
  <c r="M2463" i="72"/>
  <c r="L2463" i="72"/>
  <c r="K2463" i="72"/>
  <c r="J2463" i="72"/>
  <c r="R2462" i="72"/>
  <c r="S2462" i="72"/>
  <c r="M2462" i="72"/>
  <c r="L2462" i="72"/>
  <c r="K2462" i="72"/>
  <c r="J2462" i="72"/>
  <c r="R2461" i="72"/>
  <c r="S2461" i="72" s="1"/>
  <c r="M2461" i="72"/>
  <c r="L2461" i="72"/>
  <c r="K2461" i="72"/>
  <c r="J2461" i="72"/>
  <c r="R2460" i="72"/>
  <c r="S2460" i="72"/>
  <c r="M2460" i="72"/>
  <c r="L2460" i="72"/>
  <c r="K2460" i="72"/>
  <c r="J2460" i="72"/>
  <c r="R2459" i="72"/>
  <c r="S2459" i="72" s="1"/>
  <c r="M2459" i="72"/>
  <c r="L2459" i="72"/>
  <c r="K2459" i="72"/>
  <c r="J2459" i="72"/>
  <c r="R2458" i="72"/>
  <c r="S2458" i="72"/>
  <c r="M2458" i="72"/>
  <c r="L2458" i="72"/>
  <c r="K2458" i="72"/>
  <c r="J2458" i="72"/>
  <c r="R2457" i="72"/>
  <c r="S2457" i="72" s="1"/>
  <c r="M2457" i="72"/>
  <c r="L2457" i="72"/>
  <c r="K2457" i="72"/>
  <c r="J2457" i="72"/>
  <c r="R2456" i="72"/>
  <c r="S2456" i="72"/>
  <c r="M2456" i="72"/>
  <c r="L2456" i="72"/>
  <c r="K2456" i="72"/>
  <c r="J2456" i="72"/>
  <c r="R2455" i="72"/>
  <c r="S2455" i="72" s="1"/>
  <c r="M2455" i="72"/>
  <c r="L2455" i="72"/>
  <c r="K2455" i="72"/>
  <c r="J2455" i="72"/>
  <c r="R2454" i="72"/>
  <c r="S2454" i="72"/>
  <c r="M2454" i="72"/>
  <c r="L2454" i="72"/>
  <c r="K2454" i="72"/>
  <c r="J2454" i="72"/>
  <c r="R2453" i="72"/>
  <c r="S2453" i="72" s="1"/>
  <c r="M2453" i="72"/>
  <c r="L2453" i="72"/>
  <c r="K2453" i="72"/>
  <c r="J2453" i="72"/>
  <c r="R2452" i="72"/>
  <c r="S2452" i="72"/>
  <c r="M2452" i="72"/>
  <c r="L2452" i="72"/>
  <c r="K2452" i="72"/>
  <c r="J2452" i="72"/>
  <c r="R2451" i="72"/>
  <c r="S2451" i="72" s="1"/>
  <c r="M2451" i="72"/>
  <c r="L2451" i="72"/>
  <c r="K2451" i="72"/>
  <c r="J2451" i="72"/>
  <c r="R2450" i="72"/>
  <c r="S2450" i="72"/>
  <c r="M2450" i="72"/>
  <c r="L2450" i="72"/>
  <c r="K2450" i="72"/>
  <c r="J2450" i="72"/>
  <c r="R2449" i="72"/>
  <c r="S2449" i="72" s="1"/>
  <c r="M2449" i="72"/>
  <c r="L2449" i="72"/>
  <c r="K2449" i="72"/>
  <c r="J2449" i="72"/>
  <c r="R2448" i="72"/>
  <c r="S2448" i="72"/>
  <c r="M2448" i="72"/>
  <c r="L2448" i="72"/>
  <c r="K2448" i="72"/>
  <c r="J2448" i="72"/>
  <c r="R2447" i="72"/>
  <c r="S2447" i="72" s="1"/>
  <c r="M2447" i="72"/>
  <c r="L2447" i="72"/>
  <c r="K2447" i="72"/>
  <c r="J2447" i="72"/>
  <c r="R2446" i="72"/>
  <c r="S2446" i="72"/>
  <c r="M2446" i="72"/>
  <c r="L2446" i="72"/>
  <c r="K2446" i="72"/>
  <c r="J2446" i="72"/>
  <c r="R2445" i="72"/>
  <c r="S2445" i="72" s="1"/>
  <c r="M2445" i="72"/>
  <c r="L2445" i="72"/>
  <c r="K2445" i="72"/>
  <c r="J2445" i="72"/>
  <c r="R2444" i="72"/>
  <c r="S2444" i="72"/>
  <c r="M2444" i="72"/>
  <c r="L2444" i="72"/>
  <c r="K2444" i="72"/>
  <c r="J2444" i="72"/>
  <c r="R2443" i="72"/>
  <c r="S2443" i="72" s="1"/>
  <c r="M2443" i="72"/>
  <c r="L2443" i="72"/>
  <c r="K2443" i="72"/>
  <c r="J2443" i="72"/>
  <c r="R2442" i="72"/>
  <c r="S2442" i="72"/>
  <c r="M2442" i="72"/>
  <c r="L2442" i="72"/>
  <c r="K2442" i="72"/>
  <c r="J2442" i="72"/>
  <c r="R2441" i="72"/>
  <c r="S2441" i="72" s="1"/>
  <c r="M2441" i="72"/>
  <c r="L2441" i="72"/>
  <c r="K2441" i="72"/>
  <c r="J2441" i="72"/>
  <c r="R2440" i="72"/>
  <c r="S2440" i="72"/>
  <c r="M2440" i="72"/>
  <c r="L2440" i="72"/>
  <c r="K2440" i="72"/>
  <c r="J2440" i="72"/>
  <c r="R2439" i="72"/>
  <c r="S2439" i="72" s="1"/>
  <c r="M2439" i="72"/>
  <c r="L2439" i="72"/>
  <c r="K2439" i="72"/>
  <c r="J2439" i="72"/>
  <c r="R2438" i="72"/>
  <c r="S2438" i="72"/>
  <c r="M2438" i="72"/>
  <c r="L2438" i="72"/>
  <c r="K2438" i="72"/>
  <c r="J2438" i="72"/>
  <c r="R2437" i="72"/>
  <c r="S2437" i="72" s="1"/>
  <c r="M2437" i="72"/>
  <c r="L2437" i="72"/>
  <c r="K2437" i="72"/>
  <c r="J2437" i="72"/>
  <c r="R2436" i="72"/>
  <c r="S2436" i="72"/>
  <c r="M2436" i="72"/>
  <c r="L2436" i="72"/>
  <c r="K2436" i="72"/>
  <c r="J2436" i="72"/>
  <c r="R2435" i="72"/>
  <c r="S2435" i="72" s="1"/>
  <c r="M2435" i="72"/>
  <c r="L2435" i="72"/>
  <c r="K2435" i="72"/>
  <c r="J2435" i="72"/>
  <c r="R2434" i="72"/>
  <c r="S2434" i="72"/>
  <c r="M2434" i="72"/>
  <c r="L2434" i="72"/>
  <c r="K2434" i="72"/>
  <c r="J2434" i="72"/>
  <c r="R2433" i="72"/>
  <c r="S2433" i="72" s="1"/>
  <c r="M2433" i="72"/>
  <c r="L2433" i="72"/>
  <c r="K2433" i="72"/>
  <c r="J2433" i="72"/>
  <c r="R2432" i="72"/>
  <c r="S2432" i="72"/>
  <c r="M2432" i="72"/>
  <c r="L2432" i="72"/>
  <c r="K2432" i="72"/>
  <c r="J2432" i="72"/>
  <c r="R2431" i="72"/>
  <c r="S2431" i="72" s="1"/>
  <c r="M2431" i="72"/>
  <c r="L2431" i="72"/>
  <c r="K2431" i="72"/>
  <c r="J2431" i="72"/>
  <c r="R2430" i="72"/>
  <c r="S2430" i="72"/>
  <c r="M2430" i="72"/>
  <c r="L2430" i="72"/>
  <c r="K2430" i="72"/>
  <c r="J2430" i="72"/>
  <c r="R2429" i="72"/>
  <c r="S2429" i="72" s="1"/>
  <c r="M2429" i="72"/>
  <c r="L2429" i="72"/>
  <c r="K2429" i="72"/>
  <c r="J2429" i="72"/>
  <c r="R2428" i="72"/>
  <c r="S2428" i="72"/>
  <c r="M2428" i="72"/>
  <c r="L2428" i="72"/>
  <c r="K2428" i="72"/>
  <c r="J2428" i="72"/>
  <c r="R2427" i="72"/>
  <c r="S2427" i="72" s="1"/>
  <c r="M2427" i="72"/>
  <c r="L2427" i="72"/>
  <c r="K2427" i="72"/>
  <c r="J2427" i="72"/>
  <c r="R2426" i="72"/>
  <c r="S2426" i="72"/>
  <c r="M2426" i="72"/>
  <c r="L2426" i="72"/>
  <c r="K2426" i="72"/>
  <c r="J2426" i="72"/>
  <c r="R2425" i="72"/>
  <c r="S2425" i="72" s="1"/>
  <c r="M2425" i="72"/>
  <c r="L2425" i="72"/>
  <c r="K2425" i="72"/>
  <c r="J2425" i="72"/>
  <c r="R2424" i="72"/>
  <c r="S2424" i="72"/>
  <c r="M2424" i="72"/>
  <c r="L2424" i="72"/>
  <c r="K2424" i="72"/>
  <c r="J2424" i="72"/>
  <c r="R2423" i="72"/>
  <c r="S2423" i="72" s="1"/>
  <c r="M2423" i="72"/>
  <c r="L2423" i="72"/>
  <c r="K2423" i="72"/>
  <c r="J2423" i="72"/>
  <c r="R2422" i="72"/>
  <c r="S2422" i="72"/>
  <c r="M2422" i="72"/>
  <c r="L2422" i="72"/>
  <c r="K2422" i="72"/>
  <c r="J2422" i="72"/>
  <c r="R2421" i="72"/>
  <c r="S2421" i="72" s="1"/>
  <c r="M2421" i="72"/>
  <c r="L2421" i="72"/>
  <c r="K2421" i="72"/>
  <c r="J2421" i="72"/>
  <c r="R2420" i="72"/>
  <c r="S2420" i="72"/>
  <c r="M2420" i="72"/>
  <c r="L2420" i="72"/>
  <c r="K2420" i="72"/>
  <c r="J2420" i="72"/>
  <c r="R2419" i="72"/>
  <c r="S2419" i="72" s="1"/>
  <c r="M2419" i="72"/>
  <c r="L2419" i="72"/>
  <c r="K2419" i="72"/>
  <c r="J2419" i="72"/>
  <c r="R2418" i="72"/>
  <c r="S2418" i="72"/>
  <c r="M2418" i="72"/>
  <c r="L2418" i="72"/>
  <c r="K2418" i="72"/>
  <c r="J2418" i="72"/>
  <c r="R2417" i="72"/>
  <c r="S2417" i="72" s="1"/>
  <c r="M2417" i="72"/>
  <c r="L2417" i="72"/>
  <c r="K2417" i="72"/>
  <c r="J2417" i="72"/>
  <c r="R2416" i="72"/>
  <c r="S2416" i="72"/>
  <c r="M2416" i="72"/>
  <c r="L2416" i="72"/>
  <c r="K2416" i="72"/>
  <c r="J2416" i="72"/>
  <c r="R2415" i="72"/>
  <c r="S2415" i="72" s="1"/>
  <c r="M2415" i="72"/>
  <c r="L2415" i="72"/>
  <c r="K2415" i="72"/>
  <c r="J2415" i="72"/>
  <c r="R2414" i="72"/>
  <c r="S2414" i="72"/>
  <c r="M2414" i="72"/>
  <c r="L2414" i="72"/>
  <c r="K2414" i="72"/>
  <c r="J2414" i="72"/>
  <c r="R2413" i="72"/>
  <c r="S2413" i="72" s="1"/>
  <c r="M2413" i="72"/>
  <c r="L2413" i="72"/>
  <c r="K2413" i="72"/>
  <c r="J2413" i="72"/>
  <c r="R2412" i="72"/>
  <c r="S2412" i="72"/>
  <c r="M2412" i="72"/>
  <c r="L2412" i="72"/>
  <c r="K2412" i="72"/>
  <c r="J2412" i="72"/>
  <c r="R2411" i="72"/>
  <c r="S2411" i="72" s="1"/>
  <c r="M2411" i="72"/>
  <c r="L2411" i="72"/>
  <c r="K2411" i="72"/>
  <c r="J2411" i="72"/>
  <c r="R2410" i="72"/>
  <c r="S2410" i="72"/>
  <c r="M2410" i="72"/>
  <c r="L2410" i="72"/>
  <c r="K2410" i="72"/>
  <c r="J2410" i="72"/>
  <c r="R2409" i="72"/>
  <c r="S2409" i="72" s="1"/>
  <c r="M2409" i="72"/>
  <c r="L2409" i="72"/>
  <c r="K2409" i="72"/>
  <c r="J2409" i="72"/>
  <c r="R2408" i="72"/>
  <c r="S2408" i="72"/>
  <c r="M2408" i="72"/>
  <c r="L2408" i="72"/>
  <c r="K2408" i="72"/>
  <c r="J2408" i="72"/>
  <c r="R2407" i="72"/>
  <c r="S2407" i="72" s="1"/>
  <c r="M2407" i="72"/>
  <c r="L2407" i="72"/>
  <c r="K2407" i="72"/>
  <c r="J2407" i="72"/>
  <c r="R2406" i="72"/>
  <c r="S2406" i="72"/>
  <c r="M2406" i="72"/>
  <c r="L2406" i="72"/>
  <c r="K2406" i="72"/>
  <c r="J2406" i="72"/>
  <c r="R2405" i="72"/>
  <c r="S2405" i="72" s="1"/>
  <c r="M2405" i="72"/>
  <c r="L2405" i="72"/>
  <c r="K2405" i="72"/>
  <c r="J2405" i="72"/>
  <c r="R2404" i="72"/>
  <c r="S2404" i="72"/>
  <c r="M2404" i="72"/>
  <c r="L2404" i="72"/>
  <c r="K2404" i="72"/>
  <c r="J2404" i="72"/>
  <c r="R2403" i="72"/>
  <c r="S2403" i="72" s="1"/>
  <c r="M2403" i="72"/>
  <c r="L2403" i="72"/>
  <c r="K2403" i="72"/>
  <c r="J2403" i="72"/>
  <c r="R2402" i="72"/>
  <c r="S2402" i="72"/>
  <c r="M2402" i="72"/>
  <c r="L2402" i="72"/>
  <c r="K2402" i="72"/>
  <c r="J2402" i="72"/>
  <c r="R2401" i="72"/>
  <c r="S2401" i="72" s="1"/>
  <c r="M2401" i="72"/>
  <c r="L2401" i="72"/>
  <c r="K2401" i="72"/>
  <c r="J2401" i="72"/>
  <c r="R2400" i="72"/>
  <c r="S2400" i="72"/>
  <c r="M2400" i="72"/>
  <c r="L2400" i="72"/>
  <c r="K2400" i="72"/>
  <c r="J2400" i="72"/>
  <c r="R2399" i="72"/>
  <c r="S2399" i="72" s="1"/>
  <c r="M2399" i="72"/>
  <c r="L2399" i="72"/>
  <c r="K2399" i="72"/>
  <c r="J2399" i="72"/>
  <c r="R2398" i="72"/>
  <c r="S2398" i="72"/>
  <c r="M2398" i="72"/>
  <c r="L2398" i="72"/>
  <c r="K2398" i="72"/>
  <c r="J2398" i="72"/>
  <c r="R2397" i="72"/>
  <c r="S2397" i="72" s="1"/>
  <c r="M2397" i="72"/>
  <c r="L2397" i="72"/>
  <c r="K2397" i="72"/>
  <c r="J2397" i="72"/>
  <c r="R2396" i="72"/>
  <c r="S2396" i="72"/>
  <c r="M2396" i="72"/>
  <c r="L2396" i="72"/>
  <c r="K2396" i="72"/>
  <c r="J2396" i="72"/>
  <c r="R2395" i="72"/>
  <c r="S2395" i="72" s="1"/>
  <c r="M2395" i="72"/>
  <c r="L2395" i="72"/>
  <c r="K2395" i="72"/>
  <c r="J2395" i="72"/>
  <c r="R2394" i="72"/>
  <c r="S2394" i="72"/>
  <c r="M2394" i="72"/>
  <c r="L2394" i="72"/>
  <c r="K2394" i="72"/>
  <c r="J2394" i="72"/>
  <c r="R2393" i="72"/>
  <c r="S2393" i="72" s="1"/>
  <c r="M2393" i="72"/>
  <c r="L2393" i="72"/>
  <c r="K2393" i="72"/>
  <c r="J2393" i="72"/>
  <c r="R2392" i="72"/>
  <c r="S2392" i="72"/>
  <c r="M2392" i="72"/>
  <c r="L2392" i="72"/>
  <c r="K2392" i="72"/>
  <c r="J2392" i="72"/>
  <c r="R2391" i="72"/>
  <c r="S2391" i="72" s="1"/>
  <c r="M2391" i="72"/>
  <c r="L2391" i="72"/>
  <c r="K2391" i="72"/>
  <c r="J2391" i="72"/>
  <c r="R2390" i="72"/>
  <c r="S2390" i="72"/>
  <c r="M2390" i="72"/>
  <c r="L2390" i="72"/>
  <c r="K2390" i="72"/>
  <c r="J2390" i="72"/>
  <c r="R2389" i="72"/>
  <c r="S2389" i="72" s="1"/>
  <c r="M2389" i="72"/>
  <c r="L2389" i="72"/>
  <c r="K2389" i="72"/>
  <c r="J2389" i="72"/>
  <c r="R2388" i="72"/>
  <c r="S2388" i="72"/>
  <c r="M2388" i="72"/>
  <c r="L2388" i="72"/>
  <c r="K2388" i="72"/>
  <c r="J2388" i="72"/>
  <c r="R2387" i="72"/>
  <c r="S2387" i="72" s="1"/>
  <c r="M2387" i="72"/>
  <c r="L2387" i="72"/>
  <c r="K2387" i="72"/>
  <c r="J2387" i="72"/>
  <c r="R2386" i="72"/>
  <c r="S2386" i="72"/>
  <c r="M2386" i="72"/>
  <c r="L2386" i="72"/>
  <c r="K2386" i="72"/>
  <c r="J2386" i="72"/>
  <c r="R2385" i="72"/>
  <c r="S2385" i="72" s="1"/>
  <c r="M2385" i="72"/>
  <c r="L2385" i="72"/>
  <c r="K2385" i="72"/>
  <c r="J2385" i="72"/>
  <c r="R2384" i="72"/>
  <c r="S2384" i="72"/>
  <c r="M2384" i="72"/>
  <c r="L2384" i="72"/>
  <c r="K2384" i="72"/>
  <c r="J2384" i="72"/>
  <c r="R2383" i="72"/>
  <c r="S2383" i="72" s="1"/>
  <c r="M2383" i="72"/>
  <c r="L2383" i="72"/>
  <c r="K2383" i="72"/>
  <c r="J2383" i="72"/>
  <c r="R2382" i="72"/>
  <c r="S2382" i="72"/>
  <c r="M2382" i="72"/>
  <c r="L2382" i="72"/>
  <c r="K2382" i="72"/>
  <c r="J2382" i="72"/>
  <c r="R2381" i="72"/>
  <c r="S2381" i="72" s="1"/>
  <c r="M2381" i="72"/>
  <c r="L2381" i="72"/>
  <c r="K2381" i="72"/>
  <c r="J2381" i="72"/>
  <c r="R2380" i="72"/>
  <c r="S2380" i="72"/>
  <c r="M2380" i="72"/>
  <c r="L2380" i="72"/>
  <c r="K2380" i="72"/>
  <c r="J2380" i="72"/>
  <c r="R2379" i="72"/>
  <c r="S2379" i="72" s="1"/>
  <c r="M2379" i="72"/>
  <c r="L2379" i="72"/>
  <c r="K2379" i="72"/>
  <c r="J2379" i="72"/>
  <c r="R2378" i="72"/>
  <c r="S2378" i="72"/>
  <c r="M2378" i="72"/>
  <c r="L2378" i="72"/>
  <c r="K2378" i="72"/>
  <c r="J2378" i="72"/>
  <c r="R2377" i="72"/>
  <c r="S2377" i="72" s="1"/>
  <c r="M2377" i="72"/>
  <c r="L2377" i="72"/>
  <c r="K2377" i="72"/>
  <c r="J2377" i="72"/>
  <c r="R2376" i="72"/>
  <c r="S2376" i="72"/>
  <c r="M2376" i="72"/>
  <c r="L2376" i="72"/>
  <c r="K2376" i="72"/>
  <c r="J2376" i="72"/>
  <c r="R2375" i="72"/>
  <c r="S2375" i="72" s="1"/>
  <c r="M2375" i="72"/>
  <c r="L2375" i="72"/>
  <c r="K2375" i="72"/>
  <c r="J2375" i="72"/>
  <c r="R2374" i="72"/>
  <c r="S2374" i="72"/>
  <c r="M2374" i="72"/>
  <c r="L2374" i="72"/>
  <c r="K2374" i="72"/>
  <c r="J2374" i="72"/>
  <c r="R2373" i="72"/>
  <c r="S2373" i="72" s="1"/>
  <c r="M2373" i="72"/>
  <c r="L2373" i="72"/>
  <c r="K2373" i="72"/>
  <c r="J2373" i="72"/>
  <c r="R2372" i="72"/>
  <c r="S2372" i="72"/>
  <c r="M2372" i="72"/>
  <c r="L2372" i="72"/>
  <c r="K2372" i="72"/>
  <c r="J2372" i="72"/>
  <c r="R2371" i="72"/>
  <c r="S2371" i="72" s="1"/>
  <c r="M2371" i="72"/>
  <c r="L2371" i="72"/>
  <c r="K2371" i="72"/>
  <c r="J2371" i="72"/>
  <c r="R2370" i="72"/>
  <c r="S2370" i="72"/>
  <c r="M2370" i="72"/>
  <c r="L2370" i="72"/>
  <c r="K2370" i="72"/>
  <c r="J2370" i="72"/>
  <c r="R2369" i="72"/>
  <c r="S2369" i="72" s="1"/>
  <c r="M2369" i="72"/>
  <c r="L2369" i="72"/>
  <c r="K2369" i="72"/>
  <c r="J2369" i="72"/>
  <c r="R2368" i="72"/>
  <c r="S2368" i="72"/>
  <c r="M2368" i="72"/>
  <c r="L2368" i="72"/>
  <c r="K2368" i="72"/>
  <c r="J2368" i="72"/>
  <c r="R2367" i="72"/>
  <c r="S2367" i="72" s="1"/>
  <c r="M2367" i="72"/>
  <c r="L2367" i="72"/>
  <c r="K2367" i="72"/>
  <c r="J2367" i="72"/>
  <c r="R2366" i="72"/>
  <c r="S2366" i="72"/>
  <c r="M2366" i="72"/>
  <c r="L2366" i="72"/>
  <c r="K2366" i="72"/>
  <c r="J2366" i="72"/>
  <c r="R2365" i="72"/>
  <c r="S2365" i="72" s="1"/>
  <c r="M2365" i="72"/>
  <c r="L2365" i="72"/>
  <c r="K2365" i="72"/>
  <c r="J2365" i="72"/>
  <c r="R2364" i="72"/>
  <c r="S2364" i="72"/>
  <c r="M2364" i="72"/>
  <c r="L2364" i="72"/>
  <c r="K2364" i="72"/>
  <c r="J2364" i="72"/>
  <c r="R2363" i="72"/>
  <c r="S2363" i="72" s="1"/>
  <c r="M2363" i="72"/>
  <c r="L2363" i="72"/>
  <c r="K2363" i="72"/>
  <c r="J2363" i="72"/>
  <c r="R2362" i="72"/>
  <c r="S2362" i="72"/>
  <c r="M2362" i="72"/>
  <c r="L2362" i="72"/>
  <c r="K2362" i="72"/>
  <c r="J2362" i="72"/>
  <c r="R2361" i="72"/>
  <c r="S2361" i="72" s="1"/>
  <c r="M2361" i="72"/>
  <c r="L2361" i="72"/>
  <c r="K2361" i="72"/>
  <c r="J2361" i="72"/>
  <c r="R2360" i="72"/>
  <c r="S2360" i="72"/>
  <c r="M2360" i="72"/>
  <c r="L2360" i="72"/>
  <c r="K2360" i="72"/>
  <c r="J2360" i="72"/>
  <c r="R2359" i="72"/>
  <c r="S2359" i="72" s="1"/>
  <c r="M2359" i="72"/>
  <c r="L2359" i="72"/>
  <c r="K2359" i="72"/>
  <c r="J2359" i="72"/>
  <c r="R2358" i="72"/>
  <c r="S2358" i="72"/>
  <c r="M2358" i="72"/>
  <c r="L2358" i="72"/>
  <c r="K2358" i="72"/>
  <c r="J2358" i="72"/>
  <c r="R2357" i="72"/>
  <c r="S2357" i="72" s="1"/>
  <c r="M2357" i="72"/>
  <c r="L2357" i="72"/>
  <c r="K2357" i="72"/>
  <c r="J2357" i="72"/>
  <c r="R2356" i="72"/>
  <c r="S2356" i="72"/>
  <c r="M2356" i="72"/>
  <c r="L2356" i="72"/>
  <c r="K2356" i="72"/>
  <c r="J2356" i="72"/>
  <c r="R2355" i="72"/>
  <c r="S2355" i="72" s="1"/>
  <c r="M2355" i="72"/>
  <c r="L2355" i="72"/>
  <c r="K2355" i="72"/>
  <c r="J2355" i="72"/>
  <c r="R2354" i="72"/>
  <c r="S2354" i="72"/>
  <c r="M2354" i="72"/>
  <c r="L2354" i="72"/>
  <c r="K2354" i="72"/>
  <c r="J2354" i="72"/>
  <c r="R2353" i="72"/>
  <c r="S2353" i="72" s="1"/>
  <c r="M2353" i="72"/>
  <c r="L2353" i="72"/>
  <c r="K2353" i="72"/>
  <c r="J2353" i="72"/>
  <c r="R2352" i="72"/>
  <c r="S2352" i="72"/>
  <c r="M2352" i="72"/>
  <c r="L2352" i="72"/>
  <c r="K2352" i="72"/>
  <c r="J2352" i="72"/>
  <c r="R2351" i="72"/>
  <c r="S2351" i="72" s="1"/>
  <c r="M2351" i="72"/>
  <c r="L2351" i="72"/>
  <c r="K2351" i="72"/>
  <c r="J2351" i="72"/>
  <c r="R2350" i="72"/>
  <c r="S2350" i="72"/>
  <c r="M2350" i="72"/>
  <c r="L2350" i="72"/>
  <c r="K2350" i="72"/>
  <c r="J2350" i="72"/>
  <c r="R2349" i="72"/>
  <c r="S2349" i="72" s="1"/>
  <c r="M2349" i="72"/>
  <c r="L2349" i="72"/>
  <c r="K2349" i="72"/>
  <c r="J2349" i="72"/>
  <c r="R2348" i="72"/>
  <c r="S2348" i="72"/>
  <c r="M2348" i="72"/>
  <c r="L2348" i="72"/>
  <c r="K2348" i="72"/>
  <c r="J2348" i="72"/>
  <c r="R2347" i="72"/>
  <c r="S2347" i="72" s="1"/>
  <c r="M2347" i="72"/>
  <c r="L2347" i="72"/>
  <c r="K2347" i="72"/>
  <c r="J2347" i="72"/>
  <c r="R2346" i="72"/>
  <c r="S2346" i="72"/>
  <c r="M2346" i="72"/>
  <c r="L2346" i="72"/>
  <c r="K2346" i="72"/>
  <c r="J2346" i="72"/>
  <c r="R2345" i="72"/>
  <c r="S2345" i="72" s="1"/>
  <c r="M2345" i="72"/>
  <c r="L2345" i="72"/>
  <c r="K2345" i="72"/>
  <c r="J2345" i="72"/>
  <c r="R2344" i="72"/>
  <c r="S2344" i="72"/>
  <c r="M2344" i="72"/>
  <c r="L2344" i="72"/>
  <c r="K2344" i="72"/>
  <c r="J2344" i="72"/>
  <c r="R2343" i="72"/>
  <c r="S2343" i="72" s="1"/>
  <c r="M2343" i="72"/>
  <c r="L2343" i="72"/>
  <c r="K2343" i="72"/>
  <c r="J2343" i="72"/>
  <c r="R2342" i="72"/>
  <c r="S2342" i="72"/>
  <c r="M2342" i="72"/>
  <c r="L2342" i="72"/>
  <c r="K2342" i="72"/>
  <c r="J2342" i="72"/>
  <c r="R2341" i="72"/>
  <c r="S2341" i="72" s="1"/>
  <c r="M2341" i="72"/>
  <c r="L2341" i="72"/>
  <c r="K2341" i="72"/>
  <c r="J2341" i="72"/>
  <c r="R2340" i="72"/>
  <c r="S2340" i="72"/>
  <c r="M2340" i="72"/>
  <c r="L2340" i="72"/>
  <c r="K2340" i="72"/>
  <c r="J2340" i="72"/>
  <c r="R2339" i="72"/>
  <c r="S2339" i="72" s="1"/>
  <c r="M2339" i="72"/>
  <c r="L2339" i="72"/>
  <c r="K2339" i="72"/>
  <c r="J2339" i="72"/>
  <c r="R2338" i="72"/>
  <c r="S2338" i="72"/>
  <c r="M2338" i="72"/>
  <c r="L2338" i="72"/>
  <c r="K2338" i="72"/>
  <c r="J2338" i="72"/>
  <c r="R2337" i="72"/>
  <c r="S2337" i="72" s="1"/>
  <c r="M2337" i="72"/>
  <c r="L2337" i="72"/>
  <c r="K2337" i="72"/>
  <c r="J2337" i="72"/>
  <c r="R2336" i="72"/>
  <c r="S2336" i="72"/>
  <c r="M2336" i="72"/>
  <c r="L2336" i="72"/>
  <c r="K2336" i="72"/>
  <c r="J2336" i="72"/>
  <c r="R2335" i="72"/>
  <c r="S2335" i="72" s="1"/>
  <c r="M2335" i="72"/>
  <c r="L2335" i="72"/>
  <c r="K2335" i="72"/>
  <c r="J2335" i="72"/>
  <c r="R2334" i="72"/>
  <c r="S2334" i="72"/>
  <c r="M2334" i="72"/>
  <c r="L2334" i="72"/>
  <c r="K2334" i="72"/>
  <c r="J2334" i="72"/>
  <c r="R2333" i="72"/>
  <c r="S2333" i="72" s="1"/>
  <c r="M2333" i="72"/>
  <c r="L2333" i="72"/>
  <c r="K2333" i="72"/>
  <c r="J2333" i="72"/>
  <c r="R2332" i="72"/>
  <c r="S2332" i="72"/>
  <c r="M2332" i="72"/>
  <c r="L2332" i="72"/>
  <c r="K2332" i="72"/>
  <c r="J2332" i="72"/>
  <c r="R2331" i="72"/>
  <c r="S2331" i="72" s="1"/>
  <c r="M2331" i="72"/>
  <c r="L2331" i="72"/>
  <c r="K2331" i="72"/>
  <c r="J2331" i="72"/>
  <c r="R2330" i="72"/>
  <c r="S2330" i="72"/>
  <c r="M2330" i="72"/>
  <c r="L2330" i="72"/>
  <c r="K2330" i="72"/>
  <c r="J2330" i="72"/>
  <c r="R2329" i="72"/>
  <c r="S2329" i="72" s="1"/>
  <c r="M2329" i="72"/>
  <c r="L2329" i="72"/>
  <c r="K2329" i="72"/>
  <c r="J2329" i="72"/>
  <c r="R2328" i="72"/>
  <c r="S2328" i="72"/>
  <c r="M2328" i="72"/>
  <c r="L2328" i="72"/>
  <c r="K2328" i="72"/>
  <c r="J2328" i="72"/>
  <c r="R2327" i="72"/>
  <c r="S2327" i="72" s="1"/>
  <c r="M2327" i="72"/>
  <c r="L2327" i="72"/>
  <c r="K2327" i="72"/>
  <c r="J2327" i="72"/>
  <c r="R2326" i="72"/>
  <c r="S2326" i="72"/>
  <c r="M2326" i="72"/>
  <c r="L2326" i="72"/>
  <c r="K2326" i="72"/>
  <c r="J2326" i="72"/>
  <c r="R2325" i="72"/>
  <c r="S2325" i="72" s="1"/>
  <c r="M2325" i="72"/>
  <c r="L2325" i="72"/>
  <c r="K2325" i="72"/>
  <c r="J2325" i="72"/>
  <c r="R2324" i="72"/>
  <c r="S2324" i="72"/>
  <c r="M2324" i="72"/>
  <c r="L2324" i="72"/>
  <c r="K2324" i="72"/>
  <c r="J2324" i="72"/>
  <c r="R2323" i="72"/>
  <c r="S2323" i="72" s="1"/>
  <c r="M2323" i="72"/>
  <c r="L2323" i="72"/>
  <c r="K2323" i="72"/>
  <c r="J2323" i="72"/>
  <c r="R2322" i="72"/>
  <c r="S2322" i="72"/>
  <c r="M2322" i="72"/>
  <c r="L2322" i="72"/>
  <c r="K2322" i="72"/>
  <c r="J2322" i="72"/>
  <c r="R2321" i="72"/>
  <c r="S2321" i="72" s="1"/>
  <c r="M2321" i="72"/>
  <c r="L2321" i="72"/>
  <c r="K2321" i="72"/>
  <c r="J2321" i="72"/>
  <c r="R2320" i="72"/>
  <c r="S2320" i="72"/>
  <c r="M2320" i="72"/>
  <c r="L2320" i="72"/>
  <c r="K2320" i="72"/>
  <c r="J2320" i="72"/>
  <c r="R2319" i="72"/>
  <c r="S2319" i="72" s="1"/>
  <c r="M2319" i="72"/>
  <c r="L2319" i="72"/>
  <c r="K2319" i="72"/>
  <c r="J2319" i="72"/>
  <c r="R2318" i="72"/>
  <c r="S2318" i="72"/>
  <c r="M2318" i="72"/>
  <c r="L2318" i="72"/>
  <c r="K2318" i="72"/>
  <c r="J2318" i="72"/>
  <c r="R2317" i="72"/>
  <c r="S2317" i="72" s="1"/>
  <c r="M2317" i="72"/>
  <c r="L2317" i="72"/>
  <c r="K2317" i="72"/>
  <c r="J2317" i="72"/>
  <c r="R2316" i="72"/>
  <c r="S2316" i="72"/>
  <c r="M2316" i="72"/>
  <c r="L2316" i="72"/>
  <c r="K2316" i="72"/>
  <c r="J2316" i="72"/>
  <c r="R2315" i="72"/>
  <c r="S2315" i="72" s="1"/>
  <c r="M2315" i="72"/>
  <c r="L2315" i="72"/>
  <c r="K2315" i="72"/>
  <c r="J2315" i="72"/>
  <c r="R2314" i="72"/>
  <c r="S2314" i="72"/>
  <c r="M2314" i="72"/>
  <c r="L2314" i="72"/>
  <c r="K2314" i="72"/>
  <c r="J2314" i="72"/>
  <c r="R2313" i="72"/>
  <c r="S2313" i="72" s="1"/>
  <c r="M2313" i="72"/>
  <c r="L2313" i="72"/>
  <c r="K2313" i="72"/>
  <c r="J2313" i="72"/>
  <c r="R2312" i="72"/>
  <c r="S2312" i="72"/>
  <c r="M2312" i="72"/>
  <c r="L2312" i="72"/>
  <c r="K2312" i="72"/>
  <c r="J2312" i="72"/>
  <c r="R2311" i="72"/>
  <c r="S2311" i="72" s="1"/>
  <c r="M2311" i="72"/>
  <c r="L2311" i="72"/>
  <c r="K2311" i="72"/>
  <c r="J2311" i="72"/>
  <c r="R2310" i="72"/>
  <c r="S2310" i="72"/>
  <c r="M2310" i="72"/>
  <c r="L2310" i="72"/>
  <c r="K2310" i="72"/>
  <c r="J2310" i="72"/>
  <c r="R2309" i="72"/>
  <c r="S2309" i="72" s="1"/>
  <c r="M2309" i="72"/>
  <c r="L2309" i="72"/>
  <c r="K2309" i="72"/>
  <c r="J2309" i="72"/>
  <c r="R2308" i="72"/>
  <c r="S2308" i="72"/>
  <c r="M2308" i="72"/>
  <c r="L2308" i="72"/>
  <c r="K2308" i="72"/>
  <c r="J2308" i="72"/>
  <c r="R2307" i="72"/>
  <c r="S2307" i="72" s="1"/>
  <c r="M2307" i="72"/>
  <c r="L2307" i="72"/>
  <c r="K2307" i="72"/>
  <c r="J2307" i="72"/>
  <c r="R2306" i="72"/>
  <c r="S2306" i="72"/>
  <c r="M2306" i="72"/>
  <c r="L2306" i="72"/>
  <c r="K2306" i="72"/>
  <c r="J2306" i="72"/>
  <c r="R2305" i="72"/>
  <c r="S2305" i="72" s="1"/>
  <c r="M2305" i="72"/>
  <c r="L2305" i="72"/>
  <c r="K2305" i="72"/>
  <c r="J2305" i="72"/>
  <c r="R2304" i="72"/>
  <c r="S2304" i="72"/>
  <c r="M2304" i="72"/>
  <c r="L2304" i="72"/>
  <c r="K2304" i="72"/>
  <c r="J2304" i="72"/>
  <c r="R2303" i="72"/>
  <c r="S2303" i="72" s="1"/>
  <c r="M2303" i="72"/>
  <c r="L2303" i="72"/>
  <c r="K2303" i="72"/>
  <c r="J2303" i="72"/>
  <c r="R2302" i="72"/>
  <c r="S2302" i="72"/>
  <c r="M2302" i="72"/>
  <c r="L2302" i="72"/>
  <c r="K2302" i="72"/>
  <c r="J2302" i="72"/>
  <c r="AB3" i="9"/>
  <c r="Z3" i="9"/>
  <c r="X619" i="9"/>
  <c r="X617" i="9"/>
  <c r="S617" i="9" s="1"/>
  <c r="H16" i="72" a="1"/>
  <c r="H16" i="72" s="1"/>
  <c r="N16" i="51"/>
  <c r="S11" i="51" a="1"/>
  <c r="S11" i="51" s="1"/>
  <c r="H11" i="48" a="1"/>
  <c r="H11" i="48" s="1"/>
  <c r="H10" i="69" s="1"/>
  <c r="S11" i="48" a="1"/>
  <c r="S11" i="48" s="1"/>
  <c r="J154" i="9"/>
  <c r="J151" i="9"/>
  <c r="X15" i="47"/>
  <c r="W15" i="47"/>
  <c r="X14" i="47"/>
  <c r="W14" i="47"/>
  <c r="X13" i="47"/>
  <c r="W13" i="47"/>
  <c r="O56" i="12"/>
  <c r="O60" i="12"/>
  <c r="O64" i="12"/>
  <c r="O54" i="12"/>
  <c r="Z78" i="9"/>
  <c r="Y78" i="9"/>
  <c r="AN6" i="72"/>
  <c r="R551" i="72"/>
  <c r="S551" i="72" s="1"/>
  <c r="L551" i="72"/>
  <c r="K551" i="72"/>
  <c r="J551" i="72"/>
  <c r="R550" i="72"/>
  <c r="S550" i="72"/>
  <c r="M550" i="72"/>
  <c r="L550" i="72"/>
  <c r="K550" i="72"/>
  <c r="J550" i="72"/>
  <c r="R549" i="72"/>
  <c r="S549" i="72" s="1"/>
  <c r="L549" i="72"/>
  <c r="K549" i="72"/>
  <c r="J549" i="72"/>
  <c r="R548" i="72"/>
  <c r="S548" i="72"/>
  <c r="L548" i="72"/>
  <c r="K548" i="72"/>
  <c r="J548" i="72"/>
  <c r="R547" i="72"/>
  <c r="S547" i="72" s="1"/>
  <c r="L547" i="72"/>
  <c r="K547" i="72"/>
  <c r="J547" i="72"/>
  <c r="R546" i="72"/>
  <c r="S546" i="72"/>
  <c r="M546" i="72"/>
  <c r="L546" i="72"/>
  <c r="K546" i="72"/>
  <c r="J546" i="72"/>
  <c r="R545" i="72"/>
  <c r="S545" i="72" s="1"/>
  <c r="L545" i="72"/>
  <c r="K545" i="72"/>
  <c r="J545" i="72"/>
  <c r="R544" i="72"/>
  <c r="S544" i="72"/>
  <c r="L544" i="72"/>
  <c r="K544" i="72"/>
  <c r="J544" i="72"/>
  <c r="R543" i="72"/>
  <c r="S543" i="72"/>
  <c r="L543" i="72"/>
  <c r="K543" i="72"/>
  <c r="J543" i="72"/>
  <c r="R542" i="72"/>
  <c r="S542" i="72" s="1"/>
  <c r="M542" i="72"/>
  <c r="L542" i="72"/>
  <c r="K542" i="72"/>
  <c r="J542" i="72"/>
  <c r="R541" i="72"/>
  <c r="S541" i="72" s="1"/>
  <c r="L541" i="72"/>
  <c r="K541" i="72"/>
  <c r="J541" i="72"/>
  <c r="R540" i="72"/>
  <c r="S540" i="72"/>
  <c r="L540" i="72"/>
  <c r="K540" i="72"/>
  <c r="J540" i="72"/>
  <c r="R539" i="72"/>
  <c r="S539" i="72" s="1"/>
  <c r="L539" i="72"/>
  <c r="K539" i="72"/>
  <c r="J539" i="72"/>
  <c r="R538" i="72"/>
  <c r="S538" i="72" s="1"/>
  <c r="L538" i="72"/>
  <c r="K538" i="72"/>
  <c r="J538" i="72"/>
  <c r="R537" i="72"/>
  <c r="S537" i="72" s="1"/>
  <c r="L537" i="72"/>
  <c r="K537" i="72"/>
  <c r="J537" i="72"/>
  <c r="R536" i="72"/>
  <c r="S536" i="72" s="1"/>
  <c r="L536" i="72"/>
  <c r="K536" i="72"/>
  <c r="J536" i="72"/>
  <c r="R535" i="72"/>
  <c r="S535" i="72" s="1"/>
  <c r="L535" i="72"/>
  <c r="K535" i="72"/>
  <c r="J535" i="72"/>
  <c r="R534" i="72"/>
  <c r="S534" i="72"/>
  <c r="M534" i="72"/>
  <c r="L534" i="72"/>
  <c r="K534" i="72"/>
  <c r="J534" i="72"/>
  <c r="R533" i="72"/>
  <c r="S533" i="72"/>
  <c r="L533" i="72"/>
  <c r="K533" i="72"/>
  <c r="J533" i="72"/>
  <c r="R532" i="72"/>
  <c r="S532" i="72" s="1"/>
  <c r="L532" i="72"/>
  <c r="K532" i="72"/>
  <c r="J532" i="72"/>
  <c r="R531" i="72"/>
  <c r="S531" i="72"/>
  <c r="L531" i="72"/>
  <c r="K531" i="72"/>
  <c r="J531" i="72"/>
  <c r="R530" i="72"/>
  <c r="S530" i="72"/>
  <c r="L530" i="72"/>
  <c r="K530" i="72"/>
  <c r="J530" i="72"/>
  <c r="R529" i="72"/>
  <c r="S529" i="72"/>
  <c r="L529" i="72"/>
  <c r="K529" i="72"/>
  <c r="J529" i="72"/>
  <c r="R528" i="72"/>
  <c r="S528" i="72" s="1"/>
  <c r="L528" i="72"/>
  <c r="K528" i="72"/>
  <c r="J528" i="72"/>
  <c r="R527" i="72"/>
  <c r="S527" i="72" s="1"/>
  <c r="L527" i="72"/>
  <c r="K527" i="72"/>
  <c r="J527" i="72"/>
  <c r="R526" i="72"/>
  <c r="S526" i="72" s="1"/>
  <c r="M526" i="72"/>
  <c r="L526" i="72"/>
  <c r="K526" i="72"/>
  <c r="J526" i="72"/>
  <c r="R525" i="72"/>
  <c r="S525" i="72" s="1"/>
  <c r="L525" i="72"/>
  <c r="K525" i="72"/>
  <c r="J525" i="72"/>
  <c r="R524" i="72"/>
  <c r="S524" i="72" s="1"/>
  <c r="L524" i="72"/>
  <c r="K524" i="72"/>
  <c r="J524" i="72"/>
  <c r="R523" i="72"/>
  <c r="S523" i="72" s="1"/>
  <c r="L523" i="72"/>
  <c r="K523" i="72"/>
  <c r="J523" i="72"/>
  <c r="R522" i="72"/>
  <c r="S522" i="72"/>
  <c r="M522" i="72"/>
  <c r="L522" i="72"/>
  <c r="K522" i="72"/>
  <c r="J522" i="72"/>
  <c r="R521" i="72"/>
  <c r="S521" i="72" s="1"/>
  <c r="L521" i="72"/>
  <c r="K521" i="72"/>
  <c r="J521" i="72"/>
  <c r="R520" i="72"/>
  <c r="S520" i="72" s="1"/>
  <c r="L520" i="72"/>
  <c r="K520" i="72"/>
  <c r="J520" i="72"/>
  <c r="R519" i="72"/>
  <c r="S519" i="72" s="1"/>
  <c r="L519" i="72"/>
  <c r="K519" i="72"/>
  <c r="J519" i="72"/>
  <c r="R518" i="72"/>
  <c r="S518" i="72" s="1"/>
  <c r="L518" i="72"/>
  <c r="K518" i="72"/>
  <c r="J518" i="72"/>
  <c r="R517" i="72"/>
  <c r="S517" i="72"/>
  <c r="L517" i="72"/>
  <c r="K517" i="72"/>
  <c r="J517" i="72"/>
  <c r="R516" i="72"/>
  <c r="S516" i="72"/>
  <c r="L516" i="72"/>
  <c r="K516" i="72"/>
  <c r="J516" i="72"/>
  <c r="R515" i="72"/>
  <c r="S515" i="72"/>
  <c r="L515" i="72"/>
  <c r="K515" i="72"/>
  <c r="J515" i="72"/>
  <c r="R514" i="72"/>
  <c r="S514" i="72" s="1"/>
  <c r="L514" i="72"/>
  <c r="K514" i="72"/>
  <c r="J514" i="72"/>
  <c r="R513" i="72"/>
  <c r="S513" i="72" s="1"/>
  <c r="L513" i="72"/>
  <c r="K513" i="72"/>
  <c r="J513" i="72"/>
  <c r="R512" i="72"/>
  <c r="S512" i="72" s="1"/>
  <c r="L512" i="72"/>
  <c r="K512" i="72"/>
  <c r="J512" i="72"/>
  <c r="R511" i="72"/>
  <c r="S511" i="72"/>
  <c r="L511" i="72"/>
  <c r="K511" i="72"/>
  <c r="J511" i="72"/>
  <c r="R510" i="72"/>
  <c r="S510" i="72" s="1"/>
  <c r="M510" i="72"/>
  <c r="L510" i="72"/>
  <c r="K510" i="72"/>
  <c r="J510" i="72"/>
  <c r="R509" i="72"/>
  <c r="S509" i="72" s="1"/>
  <c r="L509" i="72"/>
  <c r="K509" i="72"/>
  <c r="J509" i="72"/>
  <c r="R508" i="72"/>
  <c r="S508" i="72"/>
  <c r="L508" i="72"/>
  <c r="K508" i="72"/>
  <c r="J508" i="72"/>
  <c r="R507" i="72"/>
  <c r="S507" i="72" s="1"/>
  <c r="L507" i="72"/>
  <c r="K507" i="72"/>
  <c r="J507" i="72"/>
  <c r="R506" i="72"/>
  <c r="S506" i="72"/>
  <c r="L506" i="72"/>
  <c r="K506" i="72"/>
  <c r="J506" i="72"/>
  <c r="R505" i="72"/>
  <c r="S505" i="72"/>
  <c r="L505" i="72"/>
  <c r="K505" i="72"/>
  <c r="J505" i="72"/>
  <c r="R504" i="72"/>
  <c r="S504" i="72"/>
  <c r="L504" i="72"/>
  <c r="K504" i="72"/>
  <c r="J504" i="72"/>
  <c r="R503" i="72"/>
  <c r="S503" i="72" s="1"/>
  <c r="L503" i="72"/>
  <c r="K503" i="72"/>
  <c r="J503" i="72"/>
  <c r="R502" i="72"/>
  <c r="S502" i="72" s="1"/>
  <c r="L502" i="72"/>
  <c r="K502" i="72"/>
  <c r="J502" i="72"/>
  <c r="R501" i="72"/>
  <c r="S501" i="72" s="1"/>
  <c r="L501" i="72"/>
  <c r="K501" i="72"/>
  <c r="J501" i="72"/>
  <c r="R500" i="72"/>
  <c r="S500" i="72" s="1"/>
  <c r="L500" i="72"/>
  <c r="K500" i="72"/>
  <c r="J500" i="72"/>
  <c r="R499" i="72"/>
  <c r="S499" i="72" s="1"/>
  <c r="L499" i="72"/>
  <c r="K499" i="72"/>
  <c r="J499" i="72"/>
  <c r="R498" i="72"/>
  <c r="S498" i="72"/>
  <c r="L498" i="72"/>
  <c r="K498" i="72"/>
  <c r="J498" i="72"/>
  <c r="R497" i="72"/>
  <c r="S497" i="72" s="1"/>
  <c r="L497" i="72"/>
  <c r="K497" i="72"/>
  <c r="J497" i="72"/>
  <c r="R496" i="72"/>
  <c r="S496" i="72"/>
  <c r="L496" i="72"/>
  <c r="K496" i="72"/>
  <c r="J496" i="72"/>
  <c r="R495" i="72"/>
  <c r="S495" i="72" s="1"/>
  <c r="L495" i="72"/>
  <c r="K495" i="72"/>
  <c r="J495" i="72"/>
  <c r="R494" i="72"/>
  <c r="S494" i="72" s="1"/>
  <c r="M494" i="72"/>
  <c r="L494" i="72"/>
  <c r="K494" i="72"/>
  <c r="J494" i="72"/>
  <c r="R493" i="72"/>
  <c r="S493" i="72"/>
  <c r="L493" i="72"/>
  <c r="K493" i="72"/>
  <c r="J493" i="72"/>
  <c r="R492" i="72"/>
  <c r="S492" i="72" s="1"/>
  <c r="L492" i="72"/>
  <c r="K492" i="72"/>
  <c r="J492" i="72"/>
  <c r="R491" i="72"/>
  <c r="S491" i="72" s="1"/>
  <c r="L491" i="72"/>
  <c r="K491" i="72"/>
  <c r="J491" i="72"/>
  <c r="R490" i="72"/>
  <c r="S490" i="72" s="1"/>
  <c r="M490" i="72"/>
  <c r="L490" i="72"/>
  <c r="K490" i="72"/>
  <c r="J490" i="72"/>
  <c r="R489" i="72"/>
  <c r="S489" i="72" s="1"/>
  <c r="L489" i="72"/>
  <c r="K489" i="72"/>
  <c r="J489" i="72"/>
  <c r="R488" i="72"/>
  <c r="S488" i="72" s="1"/>
  <c r="L488" i="72"/>
  <c r="K488" i="72"/>
  <c r="J488" i="72"/>
  <c r="R487" i="72"/>
  <c r="S487" i="72" s="1"/>
  <c r="L487" i="72"/>
  <c r="K487" i="72"/>
  <c r="J487" i="72"/>
  <c r="R486" i="72"/>
  <c r="S486" i="72"/>
  <c r="M486" i="72"/>
  <c r="L486" i="72"/>
  <c r="K486" i="72"/>
  <c r="J486" i="72"/>
  <c r="R485" i="72"/>
  <c r="S485" i="72" s="1"/>
  <c r="L485" i="72"/>
  <c r="K485" i="72"/>
  <c r="J485" i="72"/>
  <c r="R484" i="72"/>
  <c r="S484" i="72" s="1"/>
  <c r="L484" i="72"/>
  <c r="K484" i="72"/>
  <c r="J484" i="72"/>
  <c r="R483" i="72"/>
  <c r="S483" i="72" s="1"/>
  <c r="L483" i="72"/>
  <c r="K483" i="72"/>
  <c r="J483" i="72"/>
  <c r="R482" i="72"/>
  <c r="S482" i="72" s="1"/>
  <c r="L482" i="72"/>
  <c r="K482" i="72"/>
  <c r="J482" i="72"/>
  <c r="R481" i="72"/>
  <c r="S481" i="72"/>
  <c r="L481" i="72"/>
  <c r="K481" i="72"/>
  <c r="J481" i="72"/>
  <c r="R480" i="72"/>
  <c r="S480" i="72"/>
  <c r="L480" i="72"/>
  <c r="K480" i="72"/>
  <c r="J480" i="72"/>
  <c r="R479" i="72"/>
  <c r="S479" i="72" s="1"/>
  <c r="L479" i="72"/>
  <c r="K479" i="72"/>
  <c r="J479" i="72"/>
  <c r="R478" i="72"/>
  <c r="S478" i="72" s="1"/>
  <c r="L478" i="72"/>
  <c r="K478" i="72"/>
  <c r="J478" i="72"/>
  <c r="R477" i="72"/>
  <c r="S477" i="72" s="1"/>
  <c r="L477" i="72"/>
  <c r="K477" i="72"/>
  <c r="J477" i="72"/>
  <c r="R476" i="72"/>
  <c r="S476" i="72" s="1"/>
  <c r="L476" i="72"/>
  <c r="K476" i="72"/>
  <c r="J476" i="72"/>
  <c r="R475" i="72"/>
  <c r="S475" i="72"/>
  <c r="L475" i="72"/>
  <c r="K475" i="72"/>
  <c r="J475" i="72"/>
  <c r="R474" i="72"/>
  <c r="S474" i="72" s="1"/>
  <c r="L474" i="72"/>
  <c r="K474" i="72"/>
  <c r="J474" i="72"/>
  <c r="R473" i="72"/>
  <c r="S473" i="72" s="1"/>
  <c r="L473" i="72"/>
  <c r="K473" i="72"/>
  <c r="J473" i="72"/>
  <c r="R472" i="72"/>
  <c r="S472" i="72"/>
  <c r="L472" i="72"/>
  <c r="K472" i="72"/>
  <c r="J472" i="72"/>
  <c r="R471" i="72"/>
  <c r="S471" i="72"/>
  <c r="L471" i="72"/>
  <c r="K471" i="72"/>
  <c r="J471" i="72"/>
  <c r="R470" i="72"/>
  <c r="S470" i="72" s="1"/>
  <c r="M470" i="72"/>
  <c r="L470" i="72"/>
  <c r="K470" i="72"/>
  <c r="J470" i="72"/>
  <c r="R469" i="72"/>
  <c r="S469" i="72" s="1"/>
  <c r="L469" i="72"/>
  <c r="K469" i="72"/>
  <c r="J469" i="72"/>
  <c r="R468" i="72"/>
  <c r="S468" i="72"/>
  <c r="L468" i="72"/>
  <c r="K468" i="72"/>
  <c r="J468" i="72"/>
  <c r="R467" i="72"/>
  <c r="S467" i="72" s="1"/>
  <c r="L467" i="72"/>
  <c r="K467" i="72"/>
  <c r="J467" i="72"/>
  <c r="R466" i="72"/>
  <c r="S466" i="72" s="1"/>
  <c r="L466" i="72"/>
  <c r="K466" i="72"/>
  <c r="J466" i="72"/>
  <c r="R465" i="72"/>
  <c r="S465" i="72" s="1"/>
  <c r="L465" i="72"/>
  <c r="K465" i="72"/>
  <c r="J465" i="72"/>
  <c r="R464" i="72"/>
  <c r="S464" i="72"/>
  <c r="L464" i="72"/>
  <c r="K464" i="72"/>
  <c r="J464" i="72"/>
  <c r="R463" i="72"/>
  <c r="S463" i="72" s="1"/>
  <c r="L463" i="72"/>
  <c r="K463" i="72"/>
  <c r="J463" i="72"/>
  <c r="R462" i="72"/>
  <c r="S462" i="72"/>
  <c r="M462" i="72"/>
  <c r="L462" i="72"/>
  <c r="K462" i="72"/>
  <c r="J462" i="72"/>
  <c r="R461" i="72"/>
  <c r="S461" i="72"/>
  <c r="L461" i="72"/>
  <c r="K461" i="72"/>
  <c r="J461" i="72"/>
  <c r="R460" i="72"/>
  <c r="S460" i="72" s="1"/>
  <c r="L460" i="72"/>
  <c r="K460" i="72"/>
  <c r="J460" i="72"/>
  <c r="R459" i="72"/>
  <c r="S459" i="72"/>
  <c r="L459" i="72"/>
  <c r="K459" i="72"/>
  <c r="J459" i="72"/>
  <c r="R458" i="72"/>
  <c r="S458" i="72"/>
  <c r="M458" i="72"/>
  <c r="L458" i="72"/>
  <c r="K458" i="72"/>
  <c r="J458" i="72"/>
  <c r="R457" i="72"/>
  <c r="S457" i="72" s="1"/>
  <c r="L457" i="72"/>
  <c r="K457" i="72"/>
  <c r="J457" i="72"/>
  <c r="R456" i="72"/>
  <c r="S456" i="72"/>
  <c r="L456" i="72"/>
  <c r="K456" i="72"/>
  <c r="J456" i="72"/>
  <c r="R455" i="72"/>
  <c r="S455" i="72"/>
  <c r="L455" i="72"/>
  <c r="K455" i="72"/>
  <c r="J455" i="72"/>
  <c r="R454" i="72"/>
  <c r="S454" i="72"/>
  <c r="M454" i="72"/>
  <c r="L454" i="72"/>
  <c r="K454" i="72"/>
  <c r="J454" i="72"/>
  <c r="R453" i="72"/>
  <c r="S453" i="72"/>
  <c r="L453" i="72"/>
  <c r="K453" i="72"/>
  <c r="J453" i="72"/>
  <c r="R452" i="72"/>
  <c r="S452" i="72"/>
  <c r="L452" i="72"/>
  <c r="K452" i="72"/>
  <c r="J452" i="72"/>
  <c r="R451" i="72"/>
  <c r="S451" i="72"/>
  <c r="L451" i="72"/>
  <c r="K451" i="72"/>
  <c r="J451" i="72"/>
  <c r="R450" i="72"/>
  <c r="S450" i="72" s="1"/>
  <c r="M450" i="72"/>
  <c r="L450" i="72"/>
  <c r="K450" i="72"/>
  <c r="J450" i="72"/>
  <c r="R449" i="72"/>
  <c r="S449" i="72"/>
  <c r="L449" i="72"/>
  <c r="K449" i="72"/>
  <c r="J449" i="72"/>
  <c r="R448" i="72"/>
  <c r="S448" i="72"/>
  <c r="L448" i="72"/>
  <c r="K448" i="72"/>
  <c r="J448" i="72"/>
  <c r="R447" i="72"/>
  <c r="S447" i="72" s="1"/>
  <c r="L447" i="72"/>
  <c r="K447" i="72"/>
  <c r="J447" i="72"/>
  <c r="R446" i="72"/>
  <c r="S446" i="72" s="1"/>
  <c r="M446" i="72"/>
  <c r="L446" i="72"/>
  <c r="K446" i="72"/>
  <c r="J446" i="72"/>
  <c r="R445" i="72"/>
  <c r="S445" i="72"/>
  <c r="L445" i="72"/>
  <c r="K445" i="72"/>
  <c r="J445" i="72"/>
  <c r="R444" i="72"/>
  <c r="S444" i="72" s="1"/>
  <c r="L444" i="72"/>
  <c r="K444" i="72"/>
  <c r="J444" i="72"/>
  <c r="R443" i="72"/>
  <c r="S443" i="72" s="1"/>
  <c r="L443" i="72"/>
  <c r="K443" i="72"/>
  <c r="J443" i="72"/>
  <c r="R442" i="72"/>
  <c r="S442" i="72" s="1"/>
  <c r="M442" i="72"/>
  <c r="L442" i="72"/>
  <c r="K442" i="72"/>
  <c r="J442" i="72"/>
  <c r="R441" i="72"/>
  <c r="S441" i="72" s="1"/>
  <c r="L441" i="72"/>
  <c r="K441" i="72"/>
  <c r="J441" i="72"/>
  <c r="R440" i="72"/>
  <c r="S440" i="72" s="1"/>
  <c r="L440" i="72"/>
  <c r="K440" i="72"/>
  <c r="J440" i="72"/>
  <c r="R439" i="72"/>
  <c r="S439" i="72" s="1"/>
  <c r="L439" i="72"/>
  <c r="K439" i="72"/>
  <c r="J439" i="72"/>
  <c r="R438" i="72"/>
  <c r="S438" i="72"/>
  <c r="L438" i="72"/>
  <c r="K438" i="72"/>
  <c r="J438" i="72"/>
  <c r="R437" i="72"/>
  <c r="S437" i="72" s="1"/>
  <c r="L437" i="72"/>
  <c r="K437" i="72"/>
  <c r="J437" i="72"/>
  <c r="R436" i="72"/>
  <c r="S436" i="72" s="1"/>
  <c r="L436" i="72"/>
  <c r="K436" i="72"/>
  <c r="J436" i="72"/>
  <c r="R435" i="72"/>
  <c r="S435" i="72" s="1"/>
  <c r="L435" i="72"/>
  <c r="K435" i="72"/>
  <c r="J435" i="72"/>
  <c r="R434" i="72"/>
  <c r="S434" i="72"/>
  <c r="L434" i="72"/>
  <c r="K434" i="72"/>
  <c r="J434" i="72"/>
  <c r="R433" i="72"/>
  <c r="S433" i="72" s="1"/>
  <c r="L433" i="72"/>
  <c r="K433" i="72"/>
  <c r="J433" i="72"/>
  <c r="R432" i="72"/>
  <c r="S432" i="72" s="1"/>
  <c r="L432" i="72"/>
  <c r="K432" i="72"/>
  <c r="J432" i="72"/>
  <c r="R431" i="72"/>
  <c r="S431" i="72" s="1"/>
  <c r="L431" i="72"/>
  <c r="K431" i="72"/>
  <c r="J431" i="72"/>
  <c r="R430" i="72"/>
  <c r="S430" i="72"/>
  <c r="M430" i="72"/>
  <c r="L430" i="72"/>
  <c r="K430" i="72"/>
  <c r="J430" i="72"/>
  <c r="R429" i="72"/>
  <c r="S429" i="72" s="1"/>
  <c r="L429" i="72"/>
  <c r="K429" i="72"/>
  <c r="J429" i="72"/>
  <c r="R428" i="72"/>
  <c r="S428" i="72" s="1"/>
  <c r="L428" i="72"/>
  <c r="K428" i="72"/>
  <c r="J428" i="72"/>
  <c r="R427" i="72"/>
  <c r="S427" i="72"/>
  <c r="L427" i="72"/>
  <c r="K427" i="72"/>
  <c r="J427" i="72"/>
  <c r="R426" i="72"/>
  <c r="S426" i="72" s="1"/>
  <c r="M426" i="72"/>
  <c r="L426" i="72"/>
  <c r="K426" i="72"/>
  <c r="J426" i="72"/>
  <c r="R425" i="72"/>
  <c r="S425" i="72" s="1"/>
  <c r="L425" i="72"/>
  <c r="K425" i="72"/>
  <c r="J425" i="72"/>
  <c r="R424" i="72"/>
  <c r="S424" i="72"/>
  <c r="L424" i="72"/>
  <c r="K424" i="72"/>
  <c r="J424" i="72"/>
  <c r="R423" i="72"/>
  <c r="S423" i="72" s="1"/>
  <c r="L423" i="72"/>
  <c r="K423" i="72"/>
  <c r="J423" i="72"/>
  <c r="R422" i="72"/>
  <c r="S422" i="72"/>
  <c r="L422" i="72"/>
  <c r="K422" i="72"/>
  <c r="J422" i="72"/>
  <c r="R421" i="72"/>
  <c r="S421" i="72"/>
  <c r="L421" i="72"/>
  <c r="K421" i="72"/>
  <c r="J421" i="72"/>
  <c r="R420" i="72"/>
  <c r="S420" i="72"/>
  <c r="L420" i="72"/>
  <c r="K420" i="72"/>
  <c r="J420" i="72"/>
  <c r="R419" i="72"/>
  <c r="S419" i="72" s="1"/>
  <c r="L419" i="72"/>
  <c r="K419" i="72"/>
  <c r="J419" i="72"/>
  <c r="R418" i="72"/>
  <c r="S418" i="72" s="1"/>
  <c r="M418" i="72"/>
  <c r="L418" i="72"/>
  <c r="K418" i="72"/>
  <c r="J418" i="72"/>
  <c r="R417" i="72"/>
  <c r="S417" i="72"/>
  <c r="L417" i="72"/>
  <c r="K417" i="72"/>
  <c r="J417" i="72"/>
  <c r="R416" i="72"/>
  <c r="S416" i="72" s="1"/>
  <c r="L416" i="72"/>
  <c r="K416" i="72"/>
  <c r="J416" i="72"/>
  <c r="R415" i="72"/>
  <c r="S415" i="72" s="1"/>
  <c r="L415" i="72"/>
  <c r="K415" i="72"/>
  <c r="J415" i="72"/>
  <c r="R414" i="72"/>
  <c r="S414" i="72" s="1"/>
  <c r="L414" i="72"/>
  <c r="K414" i="72"/>
  <c r="J414" i="72"/>
  <c r="R413" i="72"/>
  <c r="S413" i="72" s="1"/>
  <c r="L413" i="72"/>
  <c r="K413" i="72"/>
  <c r="J413" i="72"/>
  <c r="R412" i="72"/>
  <c r="S412" i="72" s="1"/>
  <c r="L412" i="72"/>
  <c r="K412" i="72"/>
  <c r="J412" i="72"/>
  <c r="R411" i="72"/>
  <c r="S411" i="72"/>
  <c r="L411" i="72"/>
  <c r="K411" i="72"/>
  <c r="J411" i="72"/>
  <c r="R410" i="72"/>
  <c r="S410" i="72" s="1"/>
  <c r="L410" i="72"/>
  <c r="K410" i="72"/>
  <c r="J410" i="72"/>
  <c r="R409" i="72"/>
  <c r="S409" i="72"/>
  <c r="L409" i="72"/>
  <c r="K409" i="72"/>
  <c r="J409" i="72"/>
  <c r="R408" i="72"/>
  <c r="S408" i="72" s="1"/>
  <c r="L408" i="72"/>
  <c r="K408" i="72"/>
  <c r="J408" i="72"/>
  <c r="R407" i="72"/>
  <c r="S407" i="72" s="1"/>
  <c r="L407" i="72"/>
  <c r="K407" i="72"/>
  <c r="J407" i="72"/>
  <c r="R406" i="72"/>
  <c r="S406" i="72" s="1"/>
  <c r="M406" i="72"/>
  <c r="L406" i="72"/>
  <c r="K406" i="72"/>
  <c r="J406" i="72"/>
  <c r="R405" i="72"/>
  <c r="S405" i="72" s="1"/>
  <c r="L405" i="72"/>
  <c r="K405" i="72"/>
  <c r="J405" i="72"/>
  <c r="R404" i="72"/>
  <c r="S404" i="72" s="1"/>
  <c r="L404" i="72"/>
  <c r="K404" i="72"/>
  <c r="J404" i="72"/>
  <c r="R403" i="72"/>
  <c r="S403" i="72" s="1"/>
  <c r="L403" i="72"/>
  <c r="K403" i="72"/>
  <c r="J403" i="72"/>
  <c r="R402" i="72"/>
  <c r="S402" i="72"/>
  <c r="M402" i="72"/>
  <c r="L402" i="72"/>
  <c r="K402" i="72"/>
  <c r="J402" i="72"/>
  <c r="R401" i="72"/>
  <c r="S401" i="72" s="1"/>
  <c r="L401" i="72"/>
  <c r="K401" i="72"/>
  <c r="J401" i="72"/>
  <c r="R400" i="72"/>
  <c r="S400" i="72" s="1"/>
  <c r="L400" i="72"/>
  <c r="K400" i="72"/>
  <c r="J400" i="72"/>
  <c r="R399" i="72"/>
  <c r="S399" i="72"/>
  <c r="L399" i="72"/>
  <c r="K399" i="72"/>
  <c r="J399" i="72"/>
  <c r="R398" i="72"/>
  <c r="S398" i="72" s="1"/>
  <c r="L398" i="72"/>
  <c r="K398" i="72"/>
  <c r="J398" i="72"/>
  <c r="R397" i="72"/>
  <c r="S397" i="72" s="1"/>
  <c r="L397" i="72"/>
  <c r="K397" i="72"/>
  <c r="J397" i="72"/>
  <c r="R396" i="72"/>
  <c r="S396" i="72"/>
  <c r="L396" i="72"/>
  <c r="K396" i="72"/>
  <c r="J396" i="72"/>
  <c r="R395" i="72"/>
  <c r="S395" i="72"/>
  <c r="L395" i="72"/>
  <c r="K395" i="72"/>
  <c r="J395" i="72"/>
  <c r="R394" i="72"/>
  <c r="S394" i="72" s="1"/>
  <c r="M394" i="72"/>
  <c r="L394" i="72"/>
  <c r="K394" i="72"/>
  <c r="J394" i="72"/>
  <c r="R393" i="72"/>
  <c r="S393" i="72" s="1"/>
  <c r="L393" i="72"/>
  <c r="K393" i="72"/>
  <c r="J393" i="72"/>
  <c r="R392" i="72"/>
  <c r="S392" i="72"/>
  <c r="L392" i="72"/>
  <c r="K392" i="72"/>
  <c r="J392" i="72"/>
  <c r="R391" i="72"/>
  <c r="S391" i="72" s="1"/>
  <c r="L391" i="72"/>
  <c r="K391" i="72"/>
  <c r="J391" i="72"/>
  <c r="R390" i="72"/>
  <c r="S390" i="72" s="1"/>
  <c r="L390" i="72"/>
  <c r="K390" i="72"/>
  <c r="J390" i="72"/>
  <c r="R389" i="72"/>
  <c r="S389" i="72" s="1"/>
  <c r="L389" i="72"/>
  <c r="K389" i="72"/>
  <c r="J389" i="72"/>
  <c r="R388" i="72"/>
  <c r="S388" i="72" s="1"/>
  <c r="L388" i="72"/>
  <c r="K388" i="72"/>
  <c r="J388" i="72"/>
  <c r="R387" i="72"/>
  <c r="S387" i="72" s="1"/>
  <c r="L387" i="72"/>
  <c r="K387" i="72"/>
  <c r="J387" i="72"/>
  <c r="R386" i="72"/>
  <c r="S386" i="72"/>
  <c r="M386" i="72"/>
  <c r="L386" i="72"/>
  <c r="K386" i="72"/>
  <c r="J386" i="72"/>
  <c r="R385" i="72"/>
  <c r="S385" i="72"/>
  <c r="L385" i="72"/>
  <c r="K385" i="72"/>
  <c r="J385" i="72"/>
  <c r="R384" i="72"/>
  <c r="S384" i="72" s="1"/>
  <c r="L384" i="72"/>
  <c r="K384" i="72"/>
  <c r="J384" i="72"/>
  <c r="R383" i="72"/>
  <c r="S383" i="72" s="1"/>
  <c r="L383" i="72"/>
  <c r="K383" i="72"/>
  <c r="J383" i="72"/>
  <c r="R382" i="72"/>
  <c r="S382" i="72"/>
  <c r="M382" i="72"/>
  <c r="L382" i="72"/>
  <c r="K382" i="72"/>
  <c r="J382" i="72"/>
  <c r="R381" i="72"/>
  <c r="S381" i="72" s="1"/>
  <c r="L381" i="72"/>
  <c r="K381" i="72"/>
  <c r="J381" i="72"/>
  <c r="R380" i="72"/>
  <c r="S380" i="72"/>
  <c r="L380" i="72"/>
  <c r="K380" i="72"/>
  <c r="J380" i="72"/>
  <c r="R379" i="72"/>
  <c r="S379" i="72" s="1"/>
  <c r="L379" i="72"/>
  <c r="K379" i="72"/>
  <c r="J379" i="72"/>
  <c r="R378" i="72"/>
  <c r="S378" i="72"/>
  <c r="L378" i="72"/>
  <c r="K378" i="72"/>
  <c r="J378" i="72"/>
  <c r="R377" i="72"/>
  <c r="S377" i="72" s="1"/>
  <c r="L377" i="72"/>
  <c r="K377" i="72"/>
  <c r="J377" i="72"/>
  <c r="R376" i="72"/>
  <c r="S376" i="72" s="1"/>
  <c r="L376" i="72"/>
  <c r="K376" i="72"/>
  <c r="J376" i="72"/>
  <c r="R375" i="72"/>
  <c r="S375" i="72" s="1"/>
  <c r="L375" i="72"/>
  <c r="K375" i="72"/>
  <c r="J375" i="72"/>
  <c r="R374" i="72"/>
  <c r="S374" i="72" s="1"/>
  <c r="L374" i="72"/>
  <c r="K374" i="72"/>
  <c r="J374" i="72"/>
  <c r="R373" i="72"/>
  <c r="S373" i="72" s="1"/>
  <c r="L373" i="72"/>
  <c r="K373" i="72"/>
  <c r="J373" i="72"/>
  <c r="R372" i="72"/>
  <c r="S372" i="72"/>
  <c r="L372" i="72"/>
  <c r="K372" i="72"/>
  <c r="J372" i="72"/>
  <c r="R371" i="72"/>
  <c r="S371" i="72" s="1"/>
  <c r="L371" i="72"/>
  <c r="K371" i="72"/>
  <c r="J371" i="72"/>
  <c r="R370" i="72"/>
  <c r="S370" i="72"/>
  <c r="M370" i="72"/>
  <c r="L370" i="72"/>
  <c r="K370" i="72"/>
  <c r="J370" i="72"/>
  <c r="R369" i="72"/>
  <c r="S369" i="72"/>
  <c r="L369" i="72"/>
  <c r="K369" i="72"/>
  <c r="J369" i="72"/>
  <c r="R368" i="72"/>
  <c r="S368" i="72"/>
  <c r="L368" i="72"/>
  <c r="K368" i="72"/>
  <c r="J368" i="72"/>
  <c r="R367" i="72"/>
  <c r="S367" i="72" s="1"/>
  <c r="L367" i="72"/>
  <c r="K367" i="72"/>
  <c r="J367" i="72"/>
  <c r="R366" i="72"/>
  <c r="S366" i="72" s="1"/>
  <c r="M366" i="72"/>
  <c r="L366" i="72"/>
  <c r="K366" i="72"/>
  <c r="J366" i="72"/>
  <c r="R365" i="72"/>
  <c r="S365" i="72"/>
  <c r="L365" i="72"/>
  <c r="K365" i="72"/>
  <c r="J365" i="72"/>
  <c r="R364" i="72"/>
  <c r="S364" i="72"/>
  <c r="L364" i="72"/>
  <c r="K364" i="72"/>
  <c r="J364" i="72"/>
  <c r="R363" i="72"/>
  <c r="S363" i="72" s="1"/>
  <c r="L363" i="72"/>
  <c r="K363" i="72"/>
  <c r="J363" i="72"/>
  <c r="R362" i="72"/>
  <c r="S362" i="72" s="1"/>
  <c r="L362" i="72"/>
  <c r="K362" i="72"/>
  <c r="J362" i="72"/>
  <c r="R361" i="72"/>
  <c r="S361" i="72" s="1"/>
  <c r="L361" i="72"/>
  <c r="K361" i="72"/>
  <c r="J361" i="72"/>
  <c r="R360" i="72"/>
  <c r="S360" i="72"/>
  <c r="L360" i="72"/>
  <c r="K360" i="72"/>
  <c r="J360" i="72"/>
  <c r="R359" i="72"/>
  <c r="S359" i="72" s="1"/>
  <c r="L359" i="72"/>
  <c r="K359" i="72"/>
  <c r="J359" i="72"/>
  <c r="R358" i="72"/>
  <c r="S358" i="72"/>
  <c r="L358" i="72"/>
  <c r="K358" i="72"/>
  <c r="J358" i="72"/>
  <c r="R357" i="72"/>
  <c r="S357" i="72" s="1"/>
  <c r="L357" i="72"/>
  <c r="K357" i="72"/>
  <c r="J357" i="72"/>
  <c r="R356" i="72"/>
  <c r="S356" i="72"/>
  <c r="L356" i="72"/>
  <c r="K356" i="72"/>
  <c r="J356" i="72"/>
  <c r="R355" i="72"/>
  <c r="S355" i="72" s="1"/>
  <c r="L355" i="72"/>
  <c r="K355" i="72"/>
  <c r="J355" i="72"/>
  <c r="R354" i="72"/>
  <c r="S354" i="72" s="1"/>
  <c r="M354" i="72"/>
  <c r="L354" i="72"/>
  <c r="K354" i="72"/>
  <c r="J354" i="72"/>
  <c r="R353" i="72"/>
  <c r="S353" i="72" s="1"/>
  <c r="L353" i="72"/>
  <c r="K353" i="72"/>
  <c r="J353" i="72"/>
  <c r="R352" i="72"/>
  <c r="S352" i="72" s="1"/>
  <c r="L352" i="72"/>
  <c r="K352" i="72"/>
  <c r="J352" i="72"/>
  <c r="R351" i="72"/>
  <c r="S351" i="72" s="1"/>
  <c r="L351" i="72"/>
  <c r="K351" i="72"/>
  <c r="J351" i="72"/>
  <c r="R350" i="72"/>
  <c r="S350" i="72" s="1"/>
  <c r="M350" i="72"/>
  <c r="L350" i="72"/>
  <c r="K350" i="72"/>
  <c r="J350" i="72"/>
  <c r="R349" i="72"/>
  <c r="S349" i="72" s="1"/>
  <c r="L349" i="72"/>
  <c r="K349" i="72"/>
  <c r="J349" i="72"/>
  <c r="R348" i="72"/>
  <c r="S348" i="72" s="1"/>
  <c r="L348" i="72"/>
  <c r="K348" i="72"/>
  <c r="J348" i="72"/>
  <c r="R347" i="72"/>
  <c r="S347" i="72" s="1"/>
  <c r="L347" i="72"/>
  <c r="K347" i="72"/>
  <c r="J347" i="72"/>
  <c r="R346" i="72"/>
  <c r="S346" i="72"/>
  <c r="L346" i="72"/>
  <c r="K346" i="72"/>
  <c r="J346" i="72"/>
  <c r="R345" i="72"/>
  <c r="S345" i="72" s="1"/>
  <c r="L345" i="72"/>
  <c r="K345" i="72"/>
  <c r="J345" i="72"/>
  <c r="R344" i="72"/>
  <c r="S344" i="72"/>
  <c r="L344" i="72"/>
  <c r="K344" i="72"/>
  <c r="J344" i="72"/>
  <c r="R343" i="72"/>
  <c r="S343" i="72"/>
  <c r="L343" i="72"/>
  <c r="K343" i="72"/>
  <c r="J343" i="72"/>
  <c r="R342" i="72"/>
  <c r="S342" i="72"/>
  <c r="L342" i="72"/>
  <c r="K342" i="72"/>
  <c r="J342" i="72"/>
  <c r="R341" i="72"/>
  <c r="S341" i="72" s="1"/>
  <c r="L341" i="72"/>
  <c r="K341" i="72"/>
  <c r="J341" i="72"/>
  <c r="R340" i="72"/>
  <c r="S340" i="72" s="1"/>
  <c r="L340" i="72"/>
  <c r="K340" i="72"/>
  <c r="J340" i="72"/>
  <c r="R339" i="72"/>
  <c r="S339" i="72" s="1"/>
  <c r="L339" i="72"/>
  <c r="K339" i="72"/>
  <c r="J339" i="72"/>
  <c r="R338" i="72"/>
  <c r="S338" i="72"/>
  <c r="L338" i="72"/>
  <c r="K338" i="72"/>
  <c r="J338" i="72"/>
  <c r="R337" i="72"/>
  <c r="S337" i="72" s="1"/>
  <c r="L337" i="72"/>
  <c r="K337" i="72"/>
  <c r="J337" i="72"/>
  <c r="R336" i="72"/>
  <c r="S336" i="72" s="1"/>
  <c r="L336" i="72"/>
  <c r="K336" i="72"/>
  <c r="J336" i="72"/>
  <c r="R335" i="72"/>
  <c r="S335" i="72" s="1"/>
  <c r="L335" i="72"/>
  <c r="K335" i="72"/>
  <c r="J335" i="72"/>
  <c r="R334" i="72"/>
  <c r="S334" i="72"/>
  <c r="M334" i="72"/>
  <c r="L334" i="72"/>
  <c r="K334" i="72"/>
  <c r="J334" i="72"/>
  <c r="R333" i="72"/>
  <c r="S333" i="72"/>
  <c r="L333" i="72"/>
  <c r="K333" i="72"/>
  <c r="J333" i="72"/>
  <c r="R332" i="72"/>
  <c r="S332" i="72"/>
  <c r="L332" i="72"/>
  <c r="K332" i="72"/>
  <c r="J332" i="72"/>
  <c r="R331" i="72"/>
  <c r="S331" i="72"/>
  <c r="L331" i="72"/>
  <c r="K331" i="72"/>
  <c r="J331" i="72"/>
  <c r="R330" i="72"/>
  <c r="S330" i="72" s="1"/>
  <c r="M330" i="72"/>
  <c r="L330" i="72"/>
  <c r="K330" i="72"/>
  <c r="J330" i="72"/>
  <c r="R329" i="72"/>
  <c r="S329" i="72"/>
  <c r="L329" i="72"/>
  <c r="K329" i="72"/>
  <c r="J329" i="72"/>
  <c r="R328" i="72"/>
  <c r="S328" i="72"/>
  <c r="L328" i="72"/>
  <c r="K328" i="72"/>
  <c r="J328" i="72"/>
  <c r="R327" i="72"/>
  <c r="S327" i="72" s="1"/>
  <c r="L327" i="72"/>
  <c r="K327" i="72"/>
  <c r="J327" i="72"/>
  <c r="R326" i="72"/>
  <c r="S326" i="72" s="1"/>
  <c r="M326" i="72"/>
  <c r="L326" i="72"/>
  <c r="K326" i="72"/>
  <c r="J326" i="72"/>
  <c r="R325" i="72"/>
  <c r="S325" i="72"/>
  <c r="L325" i="72"/>
  <c r="K325" i="72"/>
  <c r="J325" i="72"/>
  <c r="R324" i="72"/>
  <c r="S324" i="72" s="1"/>
  <c r="L324" i="72"/>
  <c r="K324" i="72"/>
  <c r="J324" i="72"/>
  <c r="R323" i="72"/>
  <c r="S323" i="72" s="1"/>
  <c r="L323" i="72"/>
  <c r="K323" i="72"/>
  <c r="J323" i="72"/>
  <c r="R322" i="72"/>
  <c r="S322" i="72" s="1"/>
  <c r="L322" i="72"/>
  <c r="K322" i="72"/>
  <c r="J322" i="72"/>
  <c r="R321" i="72"/>
  <c r="S321" i="72"/>
  <c r="L321" i="72"/>
  <c r="K321" i="72"/>
  <c r="J321" i="72"/>
  <c r="R320" i="72"/>
  <c r="S320" i="72" s="1"/>
  <c r="L320" i="72"/>
  <c r="K320" i="72"/>
  <c r="J320" i="72"/>
  <c r="R319" i="72"/>
  <c r="S319" i="72"/>
  <c r="L319" i="72"/>
  <c r="K319" i="72"/>
  <c r="J319" i="72"/>
  <c r="R318" i="72"/>
  <c r="S318" i="72"/>
  <c r="M318" i="72"/>
  <c r="L318" i="72"/>
  <c r="K318" i="72"/>
  <c r="J318" i="72"/>
  <c r="R317" i="72"/>
  <c r="S317" i="72" s="1"/>
  <c r="L317" i="72"/>
  <c r="K317" i="72"/>
  <c r="J317" i="72"/>
  <c r="R316" i="72"/>
  <c r="S316" i="72"/>
  <c r="L316" i="72"/>
  <c r="K316" i="72"/>
  <c r="J316" i="72"/>
  <c r="R315" i="72"/>
  <c r="S315" i="72"/>
  <c r="L315" i="72"/>
  <c r="K315" i="72"/>
  <c r="J315" i="72"/>
  <c r="R314" i="72"/>
  <c r="S314" i="72" s="1"/>
  <c r="M314" i="72"/>
  <c r="L314" i="72"/>
  <c r="K314" i="72"/>
  <c r="J314" i="72"/>
  <c r="R313" i="72"/>
  <c r="S313" i="72"/>
  <c r="L313" i="72"/>
  <c r="K313" i="72"/>
  <c r="J313" i="72"/>
  <c r="R312" i="72"/>
  <c r="S312" i="72" s="1"/>
  <c r="L312" i="72"/>
  <c r="K312" i="72"/>
  <c r="J312" i="72"/>
  <c r="R311" i="72"/>
  <c r="S311" i="72"/>
  <c r="L311" i="72"/>
  <c r="K311" i="72"/>
  <c r="J311" i="72"/>
  <c r="R310" i="72"/>
  <c r="S310" i="72" s="1"/>
  <c r="M310" i="72"/>
  <c r="L310" i="72"/>
  <c r="K310" i="72"/>
  <c r="J310" i="72"/>
  <c r="R309" i="72"/>
  <c r="S309" i="72"/>
  <c r="L309" i="72"/>
  <c r="K309" i="72"/>
  <c r="J309" i="72"/>
  <c r="R308" i="72"/>
  <c r="S308" i="72" s="1"/>
  <c r="L308" i="72"/>
  <c r="K308" i="72"/>
  <c r="J308" i="72"/>
  <c r="R307" i="72"/>
  <c r="S307" i="72" s="1"/>
  <c r="L307" i="72"/>
  <c r="K307" i="72"/>
  <c r="J307" i="72"/>
  <c r="R306" i="72"/>
  <c r="S306" i="72" s="1"/>
  <c r="M306" i="72"/>
  <c r="L306" i="72"/>
  <c r="K306" i="72"/>
  <c r="J306" i="72"/>
  <c r="R305" i="72"/>
  <c r="S305" i="72"/>
  <c r="L305" i="72"/>
  <c r="K305" i="72"/>
  <c r="J305" i="72"/>
  <c r="R304" i="72"/>
  <c r="S304" i="72" s="1"/>
  <c r="L304" i="72"/>
  <c r="K304" i="72"/>
  <c r="J304" i="72"/>
  <c r="R303" i="72"/>
  <c r="S303" i="72" s="1"/>
  <c r="L303" i="72"/>
  <c r="K303" i="72"/>
  <c r="J303" i="72"/>
  <c r="R302" i="72"/>
  <c r="S302" i="72" s="1"/>
  <c r="L302" i="72"/>
  <c r="K302" i="72"/>
  <c r="J302" i="72"/>
  <c r="R301" i="72"/>
  <c r="S301" i="72"/>
  <c r="L301" i="72"/>
  <c r="K301" i="72"/>
  <c r="J301" i="72"/>
  <c r="R300" i="72"/>
  <c r="S300" i="72" s="1"/>
  <c r="L300" i="72"/>
  <c r="K300" i="72"/>
  <c r="J300" i="72"/>
  <c r="R299" i="72"/>
  <c r="S299" i="72" s="1"/>
  <c r="L299" i="72"/>
  <c r="K299" i="72"/>
  <c r="J299" i="72"/>
  <c r="R298" i="72"/>
  <c r="S298" i="72"/>
  <c r="M298" i="72"/>
  <c r="L298" i="72"/>
  <c r="K298" i="72"/>
  <c r="J298" i="72"/>
  <c r="R297" i="72"/>
  <c r="S297" i="72" s="1"/>
  <c r="L297" i="72"/>
  <c r="K297" i="72"/>
  <c r="J297" i="72"/>
  <c r="R296" i="72"/>
  <c r="S296" i="72"/>
  <c r="L296" i="72"/>
  <c r="K296" i="72"/>
  <c r="J296" i="72"/>
  <c r="R295" i="72"/>
  <c r="S295" i="72" s="1"/>
  <c r="L295" i="72"/>
  <c r="K295" i="72"/>
  <c r="J295" i="72"/>
  <c r="R294" i="72"/>
  <c r="S294" i="72"/>
  <c r="M294" i="72"/>
  <c r="L294" i="72"/>
  <c r="K294" i="72"/>
  <c r="J294" i="72"/>
  <c r="R293" i="72"/>
  <c r="S293" i="72"/>
  <c r="L293" i="72"/>
  <c r="K293" i="72"/>
  <c r="J293" i="72"/>
  <c r="R292" i="72"/>
  <c r="S292" i="72"/>
  <c r="L292" i="72"/>
  <c r="K292" i="72"/>
  <c r="J292" i="72"/>
  <c r="R291" i="72"/>
  <c r="S291" i="72"/>
  <c r="L291" i="72"/>
  <c r="K291" i="72"/>
  <c r="J291" i="72"/>
  <c r="R290" i="72"/>
  <c r="S290" i="72" s="1"/>
  <c r="M290" i="72"/>
  <c r="L290" i="72"/>
  <c r="K290" i="72"/>
  <c r="J290" i="72"/>
  <c r="R289" i="72"/>
  <c r="S289" i="72"/>
  <c r="L289" i="72"/>
  <c r="K289" i="72"/>
  <c r="J289" i="72"/>
  <c r="R288" i="72"/>
  <c r="S288" i="72"/>
  <c r="L288" i="72"/>
  <c r="K288" i="72"/>
  <c r="J288" i="72"/>
  <c r="R287" i="72"/>
  <c r="S287" i="72" s="1"/>
  <c r="L287" i="72"/>
  <c r="K287" i="72"/>
  <c r="J287" i="72"/>
  <c r="R286" i="72"/>
  <c r="S286" i="72" s="1"/>
  <c r="M286" i="72"/>
  <c r="L286" i="72"/>
  <c r="K286" i="72"/>
  <c r="J286" i="72"/>
  <c r="R285" i="72"/>
  <c r="S285" i="72"/>
  <c r="L285" i="72"/>
  <c r="K285" i="72"/>
  <c r="J285" i="72"/>
  <c r="R284" i="72"/>
  <c r="S284" i="72" s="1"/>
  <c r="L284" i="72"/>
  <c r="K284" i="72"/>
  <c r="J284" i="72"/>
  <c r="R283" i="72"/>
  <c r="S283" i="72" s="1"/>
  <c r="L283" i="72"/>
  <c r="K283" i="72"/>
  <c r="J283" i="72"/>
  <c r="R282" i="72"/>
  <c r="S282" i="72" s="1"/>
  <c r="L282" i="72"/>
  <c r="K282" i="72"/>
  <c r="J282" i="72"/>
  <c r="R281" i="72"/>
  <c r="S281" i="72"/>
  <c r="L281" i="72"/>
  <c r="K281" i="72"/>
  <c r="J281" i="72"/>
  <c r="R280" i="72"/>
  <c r="S280" i="72" s="1"/>
  <c r="L280" i="72"/>
  <c r="K280" i="72"/>
  <c r="J280" i="72"/>
  <c r="R279" i="72"/>
  <c r="S279" i="72"/>
  <c r="L279" i="72"/>
  <c r="K279" i="72"/>
  <c r="J279" i="72"/>
  <c r="R278" i="72"/>
  <c r="S278" i="72"/>
  <c r="L278" i="72"/>
  <c r="K278" i="72"/>
  <c r="J278" i="72"/>
  <c r="R277" i="72"/>
  <c r="S277" i="72" s="1"/>
  <c r="L277" i="72"/>
  <c r="K277" i="72"/>
  <c r="J277" i="72"/>
  <c r="R276" i="72"/>
  <c r="S276" i="72" s="1"/>
  <c r="L276" i="72"/>
  <c r="K276" i="72"/>
  <c r="J276" i="72"/>
  <c r="R275" i="72"/>
  <c r="S275" i="72" s="1"/>
  <c r="L275" i="72"/>
  <c r="K275" i="72"/>
  <c r="J275" i="72"/>
  <c r="R274" i="72"/>
  <c r="S274" i="72" s="1"/>
  <c r="L274" i="72"/>
  <c r="K274" i="72"/>
  <c r="J274" i="72"/>
  <c r="R273" i="72"/>
  <c r="S273" i="72" s="1"/>
  <c r="L273" i="72"/>
  <c r="K273" i="72"/>
  <c r="J273" i="72"/>
  <c r="R272" i="72"/>
  <c r="S272" i="72" s="1"/>
  <c r="L272" i="72"/>
  <c r="K272" i="72"/>
  <c r="J272" i="72"/>
  <c r="R271" i="72"/>
  <c r="S271" i="72"/>
  <c r="L271" i="72"/>
  <c r="K271" i="72"/>
  <c r="J271" i="72"/>
  <c r="R270" i="72"/>
  <c r="S270" i="72"/>
  <c r="M270" i="72"/>
  <c r="L270" i="72"/>
  <c r="K270" i="72"/>
  <c r="J270" i="72"/>
  <c r="R269" i="72"/>
  <c r="S269" i="72" s="1"/>
  <c r="L269" i="72"/>
  <c r="K269" i="72"/>
  <c r="J269" i="72"/>
  <c r="R268" i="72"/>
  <c r="S268" i="72"/>
  <c r="L268" i="72"/>
  <c r="K268" i="72"/>
  <c r="J268" i="72"/>
  <c r="R267" i="72"/>
  <c r="S267" i="72"/>
  <c r="L267" i="72"/>
  <c r="K267" i="72"/>
  <c r="J267" i="72"/>
  <c r="R266" i="72"/>
  <c r="S266" i="72"/>
  <c r="M266" i="72"/>
  <c r="L266" i="72"/>
  <c r="K266" i="72"/>
  <c r="J266" i="72"/>
  <c r="R265" i="72"/>
  <c r="S265" i="72" s="1"/>
  <c r="L265" i="72"/>
  <c r="K265" i="72"/>
  <c r="J265" i="72"/>
  <c r="R264" i="72"/>
  <c r="S264" i="72" s="1"/>
  <c r="L264" i="72"/>
  <c r="K264" i="72"/>
  <c r="J264" i="72"/>
  <c r="R263" i="72"/>
  <c r="S263" i="72"/>
  <c r="L263" i="72"/>
  <c r="K263" i="72"/>
  <c r="J263" i="72"/>
  <c r="R262" i="72"/>
  <c r="S262" i="72" s="1"/>
  <c r="M262" i="72"/>
  <c r="L262" i="72"/>
  <c r="K262" i="72"/>
  <c r="J262" i="72"/>
  <c r="R261" i="72"/>
  <c r="S261" i="72" s="1"/>
  <c r="L261" i="72"/>
  <c r="K261" i="72"/>
  <c r="J261" i="72"/>
  <c r="R260" i="72"/>
  <c r="S260" i="72" s="1"/>
  <c r="L260" i="72"/>
  <c r="K260" i="72"/>
  <c r="J260" i="72"/>
  <c r="R259" i="72"/>
  <c r="S259" i="72" s="1"/>
  <c r="L259" i="72"/>
  <c r="K259" i="72"/>
  <c r="J259" i="72"/>
  <c r="R258" i="72"/>
  <c r="S258" i="72" s="1"/>
  <c r="L258" i="72"/>
  <c r="K258" i="72"/>
  <c r="J258" i="72"/>
  <c r="R257" i="72"/>
  <c r="S257" i="72" s="1"/>
  <c r="L257" i="72"/>
  <c r="K257" i="72"/>
  <c r="J257" i="72"/>
  <c r="R256" i="72"/>
  <c r="S256" i="72"/>
  <c r="L256" i="72"/>
  <c r="K256" i="72"/>
  <c r="J256" i="72"/>
  <c r="R255" i="72"/>
  <c r="S255" i="72" s="1"/>
  <c r="L255" i="72"/>
  <c r="K255" i="72"/>
  <c r="J255" i="72"/>
  <c r="R254" i="72"/>
  <c r="S254" i="72"/>
  <c r="M254" i="72"/>
  <c r="L254" i="72"/>
  <c r="K254" i="72"/>
  <c r="J254" i="72"/>
  <c r="R253" i="72"/>
  <c r="S253" i="72" s="1"/>
  <c r="L253" i="72"/>
  <c r="K253" i="72"/>
  <c r="J253" i="72"/>
  <c r="R252" i="72"/>
  <c r="S252" i="72" s="1"/>
  <c r="L252" i="72"/>
  <c r="K252" i="72"/>
  <c r="J252" i="72"/>
  <c r="R251" i="72"/>
  <c r="S251" i="72" s="1"/>
  <c r="L251" i="72"/>
  <c r="K251" i="72"/>
  <c r="J251" i="72"/>
  <c r="R250" i="72"/>
  <c r="S250" i="72"/>
  <c r="M250" i="72"/>
  <c r="L250" i="72"/>
  <c r="K250" i="72"/>
  <c r="J250" i="72"/>
  <c r="R249" i="72"/>
  <c r="S249" i="72" s="1"/>
  <c r="L249" i="72"/>
  <c r="K249" i="72"/>
  <c r="J249" i="72"/>
  <c r="R248" i="72"/>
  <c r="S248" i="72"/>
  <c r="L248" i="72"/>
  <c r="K248" i="72"/>
  <c r="J248" i="72"/>
  <c r="R247" i="72"/>
  <c r="S247" i="72" s="1"/>
  <c r="L247" i="72"/>
  <c r="K247" i="72"/>
  <c r="J247" i="72"/>
  <c r="R246" i="72"/>
  <c r="S246" i="72"/>
  <c r="M246" i="72"/>
  <c r="L246" i="72"/>
  <c r="K246" i="72"/>
  <c r="J246" i="72"/>
  <c r="R245" i="72"/>
  <c r="S245" i="72" s="1"/>
  <c r="L245" i="72"/>
  <c r="K245" i="72"/>
  <c r="J245" i="72"/>
  <c r="R244" i="72"/>
  <c r="S244" i="72"/>
  <c r="L244" i="72"/>
  <c r="K244" i="72"/>
  <c r="J244" i="72"/>
  <c r="R243" i="72"/>
  <c r="S243" i="72"/>
  <c r="L243" i="72"/>
  <c r="K243" i="72"/>
  <c r="J243" i="72"/>
  <c r="R242" i="72"/>
  <c r="S242" i="72" s="1"/>
  <c r="M242" i="72"/>
  <c r="L242" i="72"/>
  <c r="K242" i="72"/>
  <c r="J242" i="72"/>
  <c r="R241" i="72"/>
  <c r="S241" i="72" s="1"/>
  <c r="L241" i="72"/>
  <c r="K241" i="72"/>
  <c r="J241" i="72"/>
  <c r="R240" i="72"/>
  <c r="S240" i="72"/>
  <c r="L240" i="72"/>
  <c r="K240" i="72"/>
  <c r="J240" i="72"/>
  <c r="R239" i="72"/>
  <c r="S239" i="72" s="1"/>
  <c r="L239" i="72"/>
  <c r="K239" i="72"/>
  <c r="J239" i="72"/>
  <c r="R238" i="72"/>
  <c r="S238" i="72" s="1"/>
  <c r="L238" i="72"/>
  <c r="K238" i="72"/>
  <c r="J238" i="72"/>
  <c r="R237" i="72"/>
  <c r="S237" i="72" s="1"/>
  <c r="L237" i="72"/>
  <c r="K237" i="72"/>
  <c r="J237" i="72"/>
  <c r="R236" i="72"/>
  <c r="S236" i="72"/>
  <c r="L236" i="72"/>
  <c r="K236" i="72"/>
  <c r="J236" i="72"/>
  <c r="R235" i="72"/>
  <c r="S235" i="72" s="1"/>
  <c r="L235" i="72"/>
  <c r="K235" i="72"/>
  <c r="J235" i="72"/>
  <c r="R234" i="72"/>
  <c r="S234" i="72"/>
  <c r="M234" i="72"/>
  <c r="L234" i="72"/>
  <c r="K234" i="72"/>
  <c r="J234" i="72"/>
  <c r="R233" i="72"/>
  <c r="S233" i="72"/>
  <c r="L233" i="72"/>
  <c r="K233" i="72"/>
  <c r="J233" i="72"/>
  <c r="R232" i="72"/>
  <c r="S232" i="72" s="1"/>
  <c r="L232" i="72"/>
  <c r="K232" i="72"/>
  <c r="J232" i="72"/>
  <c r="R231" i="72"/>
  <c r="S231" i="72" s="1"/>
  <c r="L231" i="72"/>
  <c r="K231" i="72"/>
  <c r="J231" i="72"/>
  <c r="R230" i="72"/>
  <c r="S230" i="72"/>
  <c r="M230" i="72"/>
  <c r="L230" i="72"/>
  <c r="K230" i="72"/>
  <c r="J230" i="72"/>
  <c r="R229" i="72"/>
  <c r="S229" i="72" s="1"/>
  <c r="L229" i="72"/>
  <c r="K229" i="72"/>
  <c r="J229" i="72"/>
  <c r="R228" i="72"/>
  <c r="S228" i="72"/>
  <c r="L228" i="72"/>
  <c r="K228" i="72"/>
  <c r="J228" i="72"/>
  <c r="R227" i="72"/>
  <c r="S227" i="72" s="1"/>
  <c r="L227" i="72"/>
  <c r="K227" i="72"/>
  <c r="J227" i="72"/>
  <c r="R226" i="72"/>
  <c r="S226" i="72"/>
  <c r="M226" i="72"/>
  <c r="L226" i="72"/>
  <c r="K226" i="72"/>
  <c r="J226" i="72"/>
  <c r="R225" i="72"/>
  <c r="S225" i="72"/>
  <c r="L225" i="72"/>
  <c r="K225" i="72"/>
  <c r="J225" i="72"/>
  <c r="R224" i="72"/>
  <c r="S224" i="72" s="1"/>
  <c r="L224" i="72"/>
  <c r="K224" i="72"/>
  <c r="J224" i="72"/>
  <c r="R223" i="72"/>
  <c r="S223" i="72"/>
  <c r="L223" i="72"/>
  <c r="K223" i="72"/>
  <c r="J223" i="72"/>
  <c r="R222" i="72"/>
  <c r="S222" i="72" s="1"/>
  <c r="M222" i="72"/>
  <c r="L222" i="72"/>
  <c r="K222" i="72"/>
  <c r="J222" i="72"/>
  <c r="R221" i="72"/>
  <c r="S221" i="72"/>
  <c r="L221" i="72"/>
  <c r="K221" i="72"/>
  <c r="J221" i="72"/>
  <c r="R220" i="72"/>
  <c r="S220" i="72" s="1"/>
  <c r="L220" i="72"/>
  <c r="K220" i="72"/>
  <c r="J220" i="72"/>
  <c r="R219" i="72"/>
  <c r="S219" i="72" s="1"/>
  <c r="L219" i="72"/>
  <c r="K219" i="72"/>
  <c r="J219" i="72"/>
  <c r="R218" i="72"/>
  <c r="S218" i="72" s="1"/>
  <c r="L218" i="72"/>
  <c r="K218" i="72"/>
  <c r="J218" i="72"/>
  <c r="R217" i="72"/>
  <c r="S217" i="72" s="1"/>
  <c r="L217" i="72"/>
  <c r="K217" i="72"/>
  <c r="J217" i="72"/>
  <c r="R216" i="72"/>
  <c r="S216" i="72"/>
  <c r="L216" i="72"/>
  <c r="K216" i="72"/>
  <c r="J216" i="72"/>
  <c r="R215" i="72"/>
  <c r="S215" i="72" s="1"/>
  <c r="L215" i="72"/>
  <c r="K215" i="72"/>
  <c r="J215" i="72"/>
  <c r="R214" i="72"/>
  <c r="S214" i="72" s="1"/>
  <c r="L214" i="72"/>
  <c r="K214" i="72"/>
  <c r="J214" i="72"/>
  <c r="R213" i="72"/>
  <c r="S213" i="72"/>
  <c r="L213" i="72"/>
  <c r="K213" i="72"/>
  <c r="J213" i="72"/>
  <c r="R212" i="72"/>
  <c r="S212" i="72"/>
  <c r="L212" i="72"/>
  <c r="K212" i="72"/>
  <c r="J212" i="72"/>
  <c r="R211" i="72"/>
  <c r="S211" i="72" s="1"/>
  <c r="L211" i="72"/>
  <c r="K211" i="72"/>
  <c r="J211" i="72"/>
  <c r="R210" i="72"/>
  <c r="S210" i="72" s="1"/>
  <c r="M210" i="72"/>
  <c r="L210" i="72"/>
  <c r="K210" i="72"/>
  <c r="J210" i="72"/>
  <c r="R209" i="72"/>
  <c r="S209" i="72"/>
  <c r="L209" i="72"/>
  <c r="K209" i="72"/>
  <c r="J209" i="72"/>
  <c r="R208" i="72"/>
  <c r="S208" i="72" s="1"/>
  <c r="L208" i="72"/>
  <c r="K208" i="72"/>
  <c r="J208" i="72"/>
  <c r="R207" i="72"/>
  <c r="S207" i="72" s="1"/>
  <c r="L207" i="72"/>
  <c r="K207" i="72"/>
  <c r="J207" i="72"/>
  <c r="R206" i="72"/>
  <c r="S206" i="72" s="1"/>
  <c r="M206" i="72"/>
  <c r="L206" i="72"/>
  <c r="K206" i="72"/>
  <c r="J206" i="72"/>
  <c r="R205" i="72"/>
  <c r="S205" i="72" s="1"/>
  <c r="L205" i="72"/>
  <c r="K205" i="72"/>
  <c r="J205" i="72"/>
  <c r="R204" i="72"/>
  <c r="S204" i="72" s="1"/>
  <c r="L204" i="72"/>
  <c r="K204" i="72"/>
  <c r="J204" i="72"/>
  <c r="R203" i="72"/>
  <c r="S203" i="72" s="1"/>
  <c r="L203" i="72"/>
  <c r="K203" i="72"/>
  <c r="J203" i="72"/>
  <c r="R202" i="72"/>
  <c r="S202" i="72" s="1"/>
  <c r="M202" i="72"/>
  <c r="L202" i="72"/>
  <c r="K202" i="72"/>
  <c r="J202" i="72"/>
  <c r="R201" i="72"/>
  <c r="S201" i="72" s="1"/>
  <c r="L201" i="72"/>
  <c r="K201" i="72"/>
  <c r="J201" i="72"/>
  <c r="R200" i="72"/>
  <c r="S200" i="72" s="1"/>
  <c r="L200" i="72"/>
  <c r="K200" i="72"/>
  <c r="J200" i="72"/>
  <c r="R199" i="72"/>
  <c r="S199" i="72"/>
  <c r="L199" i="72"/>
  <c r="K199" i="72"/>
  <c r="J199" i="72"/>
  <c r="R198" i="72"/>
  <c r="S198" i="72" s="1"/>
  <c r="L198" i="72"/>
  <c r="K198" i="72"/>
  <c r="J198" i="72"/>
  <c r="R197" i="72"/>
  <c r="S197" i="72"/>
  <c r="L197" i="72"/>
  <c r="K197" i="72"/>
  <c r="J197" i="72"/>
  <c r="R196" i="72"/>
  <c r="S196" i="72"/>
  <c r="L196" i="72"/>
  <c r="K196" i="72"/>
  <c r="J196" i="72"/>
  <c r="R195" i="72"/>
  <c r="S195" i="72"/>
  <c r="L195" i="72"/>
  <c r="K195" i="72"/>
  <c r="J195" i="72"/>
  <c r="R194" i="72"/>
  <c r="S194" i="72" s="1"/>
  <c r="L194" i="72"/>
  <c r="K194" i="72"/>
  <c r="J194" i="72"/>
  <c r="R193" i="72"/>
  <c r="S193" i="72" s="1"/>
  <c r="L193" i="72"/>
  <c r="K193" i="72"/>
  <c r="J193" i="72"/>
  <c r="R192" i="72"/>
  <c r="S192" i="72" s="1"/>
  <c r="L192" i="72"/>
  <c r="K192" i="72"/>
  <c r="J192" i="72"/>
  <c r="R191" i="72"/>
  <c r="S191" i="72"/>
  <c r="L191" i="72"/>
  <c r="K191" i="72"/>
  <c r="J191" i="72"/>
  <c r="R190" i="72"/>
  <c r="S190" i="72" s="1"/>
  <c r="M190" i="72"/>
  <c r="L190" i="72"/>
  <c r="K190" i="72"/>
  <c r="J190" i="72"/>
  <c r="R189" i="72"/>
  <c r="S189" i="72" s="1"/>
  <c r="L189" i="72"/>
  <c r="K189" i="72"/>
  <c r="J189" i="72"/>
  <c r="R188" i="72"/>
  <c r="S188" i="72" s="1"/>
  <c r="L188" i="72"/>
  <c r="K188" i="72"/>
  <c r="J188" i="72"/>
  <c r="R187" i="72"/>
  <c r="S187" i="72" s="1"/>
  <c r="L187" i="72"/>
  <c r="K187" i="72"/>
  <c r="J187" i="72"/>
  <c r="R186" i="72"/>
  <c r="S186" i="72"/>
  <c r="M186" i="72"/>
  <c r="L186" i="72"/>
  <c r="K186" i="72"/>
  <c r="J186" i="72"/>
  <c r="R185" i="72"/>
  <c r="S185" i="72"/>
  <c r="L185" i="72"/>
  <c r="K185" i="72"/>
  <c r="J185" i="72"/>
  <c r="R184" i="72"/>
  <c r="S184" i="72" s="1"/>
  <c r="L184" i="72"/>
  <c r="K184" i="72"/>
  <c r="J184" i="72"/>
  <c r="R183" i="72"/>
  <c r="S183" i="72"/>
  <c r="L183" i="72"/>
  <c r="K183" i="72"/>
  <c r="J183" i="72"/>
  <c r="R182" i="72"/>
  <c r="S182" i="72"/>
  <c r="M182" i="72"/>
  <c r="L182" i="72"/>
  <c r="K182" i="72"/>
  <c r="J182" i="72"/>
  <c r="R181" i="72"/>
  <c r="S181" i="72" s="1"/>
  <c r="L181" i="72"/>
  <c r="K181" i="72"/>
  <c r="J181" i="72"/>
  <c r="R180" i="72"/>
  <c r="S180" i="72"/>
  <c r="L180" i="72"/>
  <c r="K180" i="72"/>
  <c r="J180" i="72"/>
  <c r="R179" i="72"/>
  <c r="S179" i="72"/>
  <c r="L179" i="72"/>
  <c r="K179" i="72"/>
  <c r="J179" i="72"/>
  <c r="R178" i="72"/>
  <c r="S178" i="72"/>
  <c r="M178" i="72"/>
  <c r="L178" i="72"/>
  <c r="K178" i="72"/>
  <c r="J178" i="72"/>
  <c r="R177" i="72"/>
  <c r="S177" i="72"/>
  <c r="L177" i="72"/>
  <c r="K177" i="72"/>
  <c r="J177" i="72"/>
  <c r="R176" i="72"/>
  <c r="S176" i="72" s="1"/>
  <c r="L176" i="72"/>
  <c r="K176" i="72"/>
  <c r="J176" i="72"/>
  <c r="R175" i="72"/>
  <c r="S175" i="72"/>
  <c r="L175" i="72"/>
  <c r="K175" i="72"/>
  <c r="J175" i="72"/>
  <c r="R174" i="72"/>
  <c r="S174" i="72" s="1"/>
  <c r="M174" i="72"/>
  <c r="L174" i="72"/>
  <c r="K174" i="72"/>
  <c r="J174" i="72"/>
  <c r="R173" i="72"/>
  <c r="S173" i="72"/>
  <c r="L173" i="72"/>
  <c r="K173" i="72"/>
  <c r="J173" i="72"/>
  <c r="R172" i="72"/>
  <c r="S172" i="72" s="1"/>
  <c r="L172" i="72"/>
  <c r="K172" i="72"/>
  <c r="J172" i="72"/>
  <c r="R171" i="72"/>
  <c r="S171" i="72" s="1"/>
  <c r="L171" i="72"/>
  <c r="K171" i="72"/>
  <c r="J171" i="72"/>
  <c r="R170" i="72"/>
  <c r="S170" i="72" s="1"/>
  <c r="L170" i="72"/>
  <c r="K170" i="72"/>
  <c r="J170" i="72"/>
  <c r="R169" i="72"/>
  <c r="S169" i="72" s="1"/>
  <c r="L169" i="72"/>
  <c r="K169" i="72"/>
  <c r="J169" i="72"/>
  <c r="R168" i="72"/>
  <c r="S168" i="72" s="1"/>
  <c r="L168" i="72"/>
  <c r="K168" i="72"/>
  <c r="J168" i="72"/>
  <c r="R167" i="72"/>
  <c r="S167" i="72" s="1"/>
  <c r="L167" i="72"/>
  <c r="K167" i="72"/>
  <c r="J167" i="72"/>
  <c r="R166" i="72"/>
  <c r="S166" i="72"/>
  <c r="M166" i="72"/>
  <c r="L166" i="72"/>
  <c r="K166" i="72"/>
  <c r="J166" i="72"/>
  <c r="R165" i="72"/>
  <c r="S165" i="72"/>
  <c r="L165" i="72"/>
  <c r="K165" i="72"/>
  <c r="J165" i="72"/>
  <c r="R164" i="72"/>
  <c r="S164" i="72" s="1"/>
  <c r="L164" i="72"/>
  <c r="K164" i="72"/>
  <c r="J164" i="72"/>
  <c r="R163" i="72"/>
  <c r="S163" i="72"/>
  <c r="L163" i="72"/>
  <c r="K163" i="72"/>
  <c r="J163" i="72"/>
  <c r="R162" i="72"/>
  <c r="S162" i="72"/>
  <c r="L162" i="72"/>
  <c r="K162" i="72"/>
  <c r="J162" i="72"/>
  <c r="R161" i="72"/>
  <c r="S161" i="72"/>
  <c r="L161" i="72"/>
  <c r="K161" i="72"/>
  <c r="J161" i="72"/>
  <c r="R160" i="72"/>
  <c r="S160" i="72" s="1"/>
  <c r="L160" i="72"/>
  <c r="K160" i="72"/>
  <c r="J160" i="72"/>
  <c r="R159" i="72"/>
  <c r="S159" i="72" s="1"/>
  <c r="L159" i="72"/>
  <c r="K159" i="72"/>
  <c r="J159" i="72"/>
  <c r="R158" i="72"/>
  <c r="S158" i="72" s="1"/>
  <c r="L158" i="72"/>
  <c r="K158" i="72"/>
  <c r="J158" i="72"/>
  <c r="R157" i="72"/>
  <c r="S157" i="72"/>
  <c r="L157" i="72"/>
  <c r="K157" i="72"/>
  <c r="J157" i="72"/>
  <c r="R156" i="72"/>
  <c r="S156" i="72" s="1"/>
  <c r="L156" i="72"/>
  <c r="K156" i="72"/>
  <c r="J156" i="72"/>
  <c r="R155" i="72"/>
  <c r="S155" i="72" s="1"/>
  <c r="L155" i="72"/>
  <c r="K155" i="72"/>
  <c r="J155" i="72"/>
  <c r="R154" i="72"/>
  <c r="S154" i="72" s="1"/>
  <c r="L154" i="72"/>
  <c r="K154" i="72"/>
  <c r="J154" i="72"/>
  <c r="R153" i="72"/>
  <c r="S153" i="72"/>
  <c r="L153" i="72"/>
  <c r="K153" i="72"/>
  <c r="J153" i="72"/>
  <c r="R152" i="72"/>
  <c r="S152" i="72" s="1"/>
  <c r="L152" i="72"/>
  <c r="K152" i="72"/>
  <c r="J152" i="72"/>
  <c r="R151" i="72"/>
  <c r="S151" i="72" s="1"/>
  <c r="L151" i="72"/>
  <c r="K151" i="72"/>
  <c r="J151" i="72"/>
  <c r="R150" i="72"/>
  <c r="S150" i="72" s="1"/>
  <c r="L150" i="72"/>
  <c r="K150" i="72"/>
  <c r="J150" i="72"/>
  <c r="R149" i="72"/>
  <c r="S149" i="72"/>
  <c r="L149" i="72"/>
  <c r="K149" i="72"/>
  <c r="J149" i="72"/>
  <c r="R148" i="72"/>
  <c r="S148" i="72" s="1"/>
  <c r="L148" i="72"/>
  <c r="K148" i="72"/>
  <c r="J148" i="72"/>
  <c r="R147" i="72"/>
  <c r="S147" i="72"/>
  <c r="L147" i="72"/>
  <c r="K147" i="72"/>
  <c r="J147" i="72"/>
  <c r="R146" i="72"/>
  <c r="S146" i="72"/>
  <c r="L146" i="72"/>
  <c r="K146" i="72"/>
  <c r="J146" i="72"/>
  <c r="R145" i="72"/>
  <c r="S145" i="72"/>
  <c r="L145" i="72"/>
  <c r="K145" i="72"/>
  <c r="J145" i="72"/>
  <c r="R144" i="72"/>
  <c r="S144" i="72" s="1"/>
  <c r="L144" i="72"/>
  <c r="K144" i="72"/>
  <c r="J144" i="72"/>
  <c r="R143" i="72"/>
  <c r="S143" i="72" s="1"/>
  <c r="L143" i="72"/>
  <c r="K143" i="72"/>
  <c r="J143" i="72"/>
  <c r="R142" i="72"/>
  <c r="S142" i="72" s="1"/>
  <c r="L142" i="72"/>
  <c r="K142" i="72"/>
  <c r="J142" i="72"/>
  <c r="R141" i="72"/>
  <c r="S141" i="72" s="1"/>
  <c r="L141" i="72"/>
  <c r="K141" i="72"/>
  <c r="J141" i="72"/>
  <c r="R140" i="72"/>
  <c r="S140" i="72" s="1"/>
  <c r="L140" i="72"/>
  <c r="K140" i="72"/>
  <c r="J140" i="72"/>
  <c r="R139" i="72"/>
  <c r="S139" i="72"/>
  <c r="L139" i="72"/>
  <c r="K139" i="72"/>
  <c r="J139" i="72"/>
  <c r="R138" i="72"/>
  <c r="S138" i="72" s="1"/>
  <c r="M138" i="72"/>
  <c r="L138" i="72"/>
  <c r="K138" i="72"/>
  <c r="J138" i="72"/>
  <c r="R137" i="72"/>
  <c r="S137" i="72" s="1"/>
  <c r="L137" i="72"/>
  <c r="K137" i="72"/>
  <c r="J137" i="72"/>
  <c r="R136" i="72"/>
  <c r="S136" i="72"/>
  <c r="L136" i="72"/>
  <c r="K136" i="72"/>
  <c r="J136" i="72"/>
  <c r="R135" i="72"/>
  <c r="S135" i="72"/>
  <c r="L135" i="72"/>
  <c r="K135" i="72"/>
  <c r="J135" i="72"/>
  <c r="R134" i="72"/>
  <c r="S134" i="72" s="1"/>
  <c r="L134" i="72"/>
  <c r="K134" i="72"/>
  <c r="J134" i="72"/>
  <c r="R133" i="72"/>
  <c r="S133" i="72" s="1"/>
  <c r="L133" i="72"/>
  <c r="K133" i="72"/>
  <c r="J133" i="72"/>
  <c r="R132" i="72"/>
  <c r="S132" i="72" s="1"/>
  <c r="L132" i="72"/>
  <c r="K132" i="72"/>
  <c r="J132" i="72"/>
  <c r="R131" i="72"/>
  <c r="S131" i="72" s="1"/>
  <c r="L131" i="72"/>
  <c r="K131" i="72"/>
  <c r="J131" i="72"/>
  <c r="R130" i="72"/>
  <c r="S130" i="72"/>
  <c r="L130" i="72"/>
  <c r="K130" i="72"/>
  <c r="J130" i="72"/>
  <c r="R129" i="72"/>
  <c r="S129" i="72" s="1"/>
  <c r="L129" i="72"/>
  <c r="K129" i="72"/>
  <c r="J129" i="72"/>
  <c r="R128" i="72"/>
  <c r="S128" i="72" s="1"/>
  <c r="L128" i="72"/>
  <c r="K128" i="72"/>
  <c r="J128" i="72"/>
  <c r="R127" i="72"/>
  <c r="S127" i="72"/>
  <c r="L127" i="72"/>
  <c r="K127" i="72"/>
  <c r="J127" i="72"/>
  <c r="R126" i="72"/>
  <c r="S126" i="72"/>
  <c r="L126" i="72"/>
  <c r="K126" i="72"/>
  <c r="J126" i="72"/>
  <c r="R125" i="72"/>
  <c r="S125" i="72" s="1"/>
  <c r="L125" i="72"/>
  <c r="K125" i="72"/>
  <c r="J125" i="72"/>
  <c r="R124" i="72"/>
  <c r="S124" i="72" s="1"/>
  <c r="L124" i="72"/>
  <c r="K124" i="72"/>
  <c r="J124" i="72"/>
  <c r="R123" i="72"/>
  <c r="S123" i="72" s="1"/>
  <c r="L123" i="72"/>
  <c r="K123" i="72"/>
  <c r="J123" i="72"/>
  <c r="R122" i="72"/>
  <c r="S122" i="72"/>
  <c r="M122" i="72"/>
  <c r="L122" i="72"/>
  <c r="K122" i="72"/>
  <c r="J122" i="72"/>
  <c r="R121" i="72"/>
  <c r="S121" i="72" s="1"/>
  <c r="L121" i="72"/>
  <c r="K121" i="72"/>
  <c r="J121" i="72"/>
  <c r="R120" i="72"/>
  <c r="S120" i="72" s="1"/>
  <c r="L120" i="72"/>
  <c r="K120" i="72"/>
  <c r="J120" i="72"/>
  <c r="R119" i="72"/>
  <c r="S119" i="72"/>
  <c r="L119" i="72"/>
  <c r="K119" i="72"/>
  <c r="J119" i="72"/>
  <c r="R118" i="72"/>
  <c r="S118" i="72" s="1"/>
  <c r="M118" i="72"/>
  <c r="L118" i="72"/>
  <c r="K118" i="72"/>
  <c r="J118" i="72"/>
  <c r="R117" i="72"/>
  <c r="S117" i="72" s="1"/>
  <c r="L117" i="72"/>
  <c r="K117" i="72"/>
  <c r="J117" i="72"/>
  <c r="R116" i="72"/>
  <c r="S116" i="72"/>
  <c r="L116" i="72"/>
  <c r="K116" i="72"/>
  <c r="J116" i="72"/>
  <c r="R115" i="72"/>
  <c r="S115" i="72" s="1"/>
  <c r="L115" i="72"/>
  <c r="K115" i="72"/>
  <c r="J115" i="72"/>
  <c r="R114" i="72"/>
  <c r="S114" i="72"/>
  <c r="L114" i="72"/>
  <c r="K114" i="72"/>
  <c r="J114" i="72"/>
  <c r="R113" i="72"/>
  <c r="S113" i="72"/>
  <c r="L113" i="72"/>
  <c r="K113" i="72"/>
  <c r="J113" i="72"/>
  <c r="R112" i="72"/>
  <c r="S112" i="72" s="1"/>
  <c r="L112" i="72"/>
  <c r="K112" i="72"/>
  <c r="J112" i="72"/>
  <c r="R111" i="72"/>
  <c r="S111" i="72" s="1"/>
  <c r="L111" i="72"/>
  <c r="K111" i="72"/>
  <c r="J111" i="72"/>
  <c r="R110" i="72"/>
  <c r="S110" i="72" s="1"/>
  <c r="M110" i="72"/>
  <c r="L110" i="72"/>
  <c r="K110" i="72"/>
  <c r="J110" i="72"/>
  <c r="R109" i="72"/>
  <c r="S109" i="72"/>
  <c r="L109" i="72"/>
  <c r="K109" i="72"/>
  <c r="J109" i="72"/>
  <c r="R108" i="72"/>
  <c r="S108" i="72" s="1"/>
  <c r="L108" i="72"/>
  <c r="K108" i="72"/>
  <c r="J108" i="72"/>
  <c r="R107" i="72"/>
  <c r="S107" i="72" s="1"/>
  <c r="L107" i="72"/>
  <c r="K107" i="72"/>
  <c r="J107" i="72"/>
  <c r="R106" i="72"/>
  <c r="S106" i="72" s="1"/>
  <c r="L106" i="72"/>
  <c r="K106" i="72"/>
  <c r="J106" i="72"/>
  <c r="R105" i="72"/>
  <c r="S105" i="72"/>
  <c r="L105" i="72"/>
  <c r="K105" i="72"/>
  <c r="J105" i="72"/>
  <c r="R104" i="72"/>
  <c r="S104" i="72" s="1"/>
  <c r="L104" i="72"/>
  <c r="K104" i="72"/>
  <c r="J104" i="72"/>
  <c r="R103" i="72"/>
  <c r="S103" i="72" s="1"/>
  <c r="L103" i="72"/>
  <c r="K103" i="72"/>
  <c r="J103" i="72"/>
  <c r="R102" i="72"/>
  <c r="S102" i="72"/>
  <c r="M102" i="72"/>
  <c r="L102" i="72"/>
  <c r="K102" i="72"/>
  <c r="J102" i="72"/>
  <c r="R101" i="72"/>
  <c r="S101" i="72" s="1"/>
  <c r="L101" i="72"/>
  <c r="K101" i="72"/>
  <c r="J101" i="72"/>
  <c r="R100" i="72"/>
  <c r="S100" i="72"/>
  <c r="L100" i="72"/>
  <c r="K100" i="72"/>
  <c r="J100" i="72"/>
  <c r="R99" i="72"/>
  <c r="S99" i="72" s="1"/>
  <c r="L99" i="72"/>
  <c r="K99" i="72"/>
  <c r="J99" i="72"/>
  <c r="R98" i="72"/>
  <c r="S98" i="72"/>
  <c r="M98" i="72"/>
  <c r="L98" i="72"/>
  <c r="K98" i="72"/>
  <c r="J98" i="72"/>
  <c r="R97" i="72"/>
  <c r="S97" i="72"/>
  <c r="L97" i="72"/>
  <c r="K97" i="72"/>
  <c r="J97" i="72"/>
  <c r="R96" i="72"/>
  <c r="S96" i="72"/>
  <c r="L96" i="72"/>
  <c r="K96" i="72"/>
  <c r="J96" i="72"/>
  <c r="R95" i="72"/>
  <c r="S95" i="72"/>
  <c r="L95" i="72"/>
  <c r="K95" i="72"/>
  <c r="J95" i="72"/>
  <c r="R94" i="72"/>
  <c r="S94" i="72" s="1"/>
  <c r="M94" i="72"/>
  <c r="L94" i="72"/>
  <c r="K94" i="72"/>
  <c r="J94" i="72"/>
  <c r="R93" i="72"/>
  <c r="S93" i="72"/>
  <c r="L93" i="72"/>
  <c r="K93" i="72"/>
  <c r="J93" i="72"/>
  <c r="R92" i="72"/>
  <c r="S92" i="72"/>
  <c r="L92" i="72"/>
  <c r="K92" i="72"/>
  <c r="J92" i="72"/>
  <c r="R91" i="72"/>
  <c r="S91" i="72" s="1"/>
  <c r="L91" i="72"/>
  <c r="K91" i="72"/>
  <c r="J91" i="72"/>
  <c r="R90" i="72"/>
  <c r="S90" i="72" s="1"/>
  <c r="L90" i="72"/>
  <c r="K90" i="72"/>
  <c r="J90" i="72"/>
  <c r="R89" i="72"/>
  <c r="S89" i="72" s="1"/>
  <c r="L89" i="72"/>
  <c r="K89" i="72"/>
  <c r="J89" i="72"/>
  <c r="R88" i="72"/>
  <c r="S88" i="72"/>
  <c r="L88" i="72"/>
  <c r="K88" i="72"/>
  <c r="J88" i="72"/>
  <c r="R87" i="72"/>
  <c r="S87" i="72" s="1"/>
  <c r="L87" i="72"/>
  <c r="K87" i="72"/>
  <c r="J87" i="72"/>
  <c r="R86" i="72"/>
  <c r="S86" i="72" s="1"/>
  <c r="M86" i="72"/>
  <c r="L86" i="72"/>
  <c r="K86" i="72"/>
  <c r="J86" i="72"/>
  <c r="R85" i="72"/>
  <c r="S85" i="72" s="1"/>
  <c r="L85" i="72"/>
  <c r="K85" i="72"/>
  <c r="J85" i="72"/>
  <c r="R84" i="72"/>
  <c r="S84" i="72" s="1"/>
  <c r="L84" i="72"/>
  <c r="K84" i="72"/>
  <c r="J84" i="72"/>
  <c r="R83" i="72"/>
  <c r="S83" i="72"/>
  <c r="L83" i="72"/>
  <c r="K83" i="72"/>
  <c r="J83" i="72"/>
  <c r="R82" i="72"/>
  <c r="S82" i="72" s="1"/>
  <c r="M82" i="72"/>
  <c r="L82" i="72"/>
  <c r="K82" i="72"/>
  <c r="J82" i="72"/>
  <c r="R81" i="72"/>
  <c r="S81" i="72" s="1"/>
  <c r="L81" i="72"/>
  <c r="K81" i="72"/>
  <c r="J81" i="72"/>
  <c r="R80" i="72"/>
  <c r="S80" i="72"/>
  <c r="L80" i="72"/>
  <c r="K80" i="72"/>
  <c r="J80" i="72"/>
  <c r="R79" i="72"/>
  <c r="S79" i="72"/>
  <c r="L79" i="72"/>
  <c r="K79" i="72"/>
  <c r="J79" i="72"/>
  <c r="R78" i="72"/>
  <c r="S78" i="72" s="1"/>
  <c r="M78" i="72"/>
  <c r="L78" i="72"/>
  <c r="K78" i="72"/>
  <c r="J78" i="72"/>
  <c r="R77" i="72"/>
  <c r="S77" i="72" s="1"/>
  <c r="L77" i="72"/>
  <c r="K77" i="72"/>
  <c r="J77" i="72"/>
  <c r="R76" i="72"/>
  <c r="S76" i="72"/>
  <c r="L76" i="72"/>
  <c r="K76" i="72"/>
  <c r="J76" i="72"/>
  <c r="R75" i="72"/>
  <c r="S75" i="72"/>
  <c r="L75" i="72"/>
  <c r="K75" i="72"/>
  <c r="J75" i="72"/>
  <c r="R74" i="72"/>
  <c r="S74" i="72" s="1"/>
  <c r="L74" i="72"/>
  <c r="K74" i="72"/>
  <c r="J74" i="72"/>
  <c r="R73" i="72"/>
  <c r="S73" i="72" s="1"/>
  <c r="L73" i="72"/>
  <c r="K73" i="72"/>
  <c r="J73" i="72"/>
  <c r="R72" i="72"/>
  <c r="S72" i="72" s="1"/>
  <c r="L72" i="72"/>
  <c r="K72" i="72"/>
  <c r="J72" i="72"/>
  <c r="R2901" i="72"/>
  <c r="S2901" i="72"/>
  <c r="M2901" i="72"/>
  <c r="L2901" i="72"/>
  <c r="K2901" i="72"/>
  <c r="J2901" i="72"/>
  <c r="R2900" i="72"/>
  <c r="S2900" i="72" s="1"/>
  <c r="M2900" i="72"/>
  <c r="L2900" i="72"/>
  <c r="K2900" i="72"/>
  <c r="J2900" i="72"/>
  <c r="R2899" i="72"/>
  <c r="S2899" i="72"/>
  <c r="M2899" i="72"/>
  <c r="L2899" i="72"/>
  <c r="K2899" i="72"/>
  <c r="J2899" i="72"/>
  <c r="R2898" i="72"/>
  <c r="S2898" i="72"/>
  <c r="M2898" i="72"/>
  <c r="L2898" i="72"/>
  <c r="K2898" i="72"/>
  <c r="J2898" i="72"/>
  <c r="R2897" i="72"/>
  <c r="S2897" i="72"/>
  <c r="M2897" i="72"/>
  <c r="L2897" i="72"/>
  <c r="K2897" i="72"/>
  <c r="J2897" i="72"/>
  <c r="R2896" i="72"/>
  <c r="S2896" i="72" s="1"/>
  <c r="M2896" i="72"/>
  <c r="L2896" i="72"/>
  <c r="K2896" i="72"/>
  <c r="J2896" i="72"/>
  <c r="R2895" i="72"/>
  <c r="S2895" i="72"/>
  <c r="M2895" i="72"/>
  <c r="L2895" i="72"/>
  <c r="K2895" i="72"/>
  <c r="J2895" i="72"/>
  <c r="R2894" i="72"/>
  <c r="S2894" i="72"/>
  <c r="M2894" i="72"/>
  <c r="L2894" i="72"/>
  <c r="K2894" i="72"/>
  <c r="J2894" i="72"/>
  <c r="R2893" i="72"/>
  <c r="S2893" i="72"/>
  <c r="M2893" i="72"/>
  <c r="L2893" i="72"/>
  <c r="K2893" i="72"/>
  <c r="J2893" i="72"/>
  <c r="R2892" i="72"/>
  <c r="S2892" i="72" s="1"/>
  <c r="M2892" i="72"/>
  <c r="L2892" i="72"/>
  <c r="K2892" i="72"/>
  <c r="J2892" i="72"/>
  <c r="R2891" i="72"/>
  <c r="S2891" i="72"/>
  <c r="M2891" i="72"/>
  <c r="L2891" i="72"/>
  <c r="K2891" i="72"/>
  <c r="J2891" i="72"/>
  <c r="R2890" i="72"/>
  <c r="S2890" i="72"/>
  <c r="M2890" i="72"/>
  <c r="L2890" i="72"/>
  <c r="K2890" i="72"/>
  <c r="J2890" i="72"/>
  <c r="R2889" i="72"/>
  <c r="S2889" i="72"/>
  <c r="M2889" i="72"/>
  <c r="L2889" i="72"/>
  <c r="K2889" i="72"/>
  <c r="J2889" i="72"/>
  <c r="R2888" i="72"/>
  <c r="S2888" i="72" s="1"/>
  <c r="M2888" i="72"/>
  <c r="L2888" i="72"/>
  <c r="K2888" i="72"/>
  <c r="J2888" i="72"/>
  <c r="R2887" i="72"/>
  <c r="S2887" i="72"/>
  <c r="M2887" i="72"/>
  <c r="L2887" i="72"/>
  <c r="K2887" i="72"/>
  <c r="J2887" i="72"/>
  <c r="R2886" i="72"/>
  <c r="S2886" i="72"/>
  <c r="M2886" i="72"/>
  <c r="L2886" i="72"/>
  <c r="K2886" i="72"/>
  <c r="J2886" i="72"/>
  <c r="R2885" i="72"/>
  <c r="S2885" i="72"/>
  <c r="M2885" i="72"/>
  <c r="L2885" i="72"/>
  <c r="K2885" i="72"/>
  <c r="J2885" i="72"/>
  <c r="R2884" i="72"/>
  <c r="S2884" i="72" s="1"/>
  <c r="M2884" i="72"/>
  <c r="L2884" i="72"/>
  <c r="K2884" i="72"/>
  <c r="J2884" i="72"/>
  <c r="R2883" i="72"/>
  <c r="S2883" i="72"/>
  <c r="M2883" i="72"/>
  <c r="L2883" i="72"/>
  <c r="K2883" i="72"/>
  <c r="J2883" i="72"/>
  <c r="R2882" i="72"/>
  <c r="S2882" i="72"/>
  <c r="M2882" i="72"/>
  <c r="L2882" i="72"/>
  <c r="K2882" i="72"/>
  <c r="J2882" i="72"/>
  <c r="R2881" i="72"/>
  <c r="S2881" i="72"/>
  <c r="M2881" i="72"/>
  <c r="L2881" i="72"/>
  <c r="K2881" i="72"/>
  <c r="J2881" i="72"/>
  <c r="R2880" i="72"/>
  <c r="S2880" i="72" s="1"/>
  <c r="M2880" i="72"/>
  <c r="L2880" i="72"/>
  <c r="K2880" i="72"/>
  <c r="J2880" i="72"/>
  <c r="R2879" i="72"/>
  <c r="S2879" i="72"/>
  <c r="M2879" i="72"/>
  <c r="L2879" i="72"/>
  <c r="K2879" i="72"/>
  <c r="J2879" i="72"/>
  <c r="R2878" i="72"/>
  <c r="S2878" i="72"/>
  <c r="M2878" i="72"/>
  <c r="L2878" i="72"/>
  <c r="K2878" i="72"/>
  <c r="J2878" i="72"/>
  <c r="R2877" i="72"/>
  <c r="S2877" i="72"/>
  <c r="M2877" i="72"/>
  <c r="L2877" i="72"/>
  <c r="K2877" i="72"/>
  <c r="J2877" i="72"/>
  <c r="R2876" i="72"/>
  <c r="S2876" i="72" s="1"/>
  <c r="M2876" i="72"/>
  <c r="L2876" i="72"/>
  <c r="K2876" i="72"/>
  <c r="J2876" i="72"/>
  <c r="R2875" i="72"/>
  <c r="S2875" i="72"/>
  <c r="M2875" i="72"/>
  <c r="L2875" i="72"/>
  <c r="K2875" i="72"/>
  <c r="J2875" i="72"/>
  <c r="R2874" i="72"/>
  <c r="S2874" i="72"/>
  <c r="M2874" i="72"/>
  <c r="L2874" i="72"/>
  <c r="K2874" i="72"/>
  <c r="J2874" i="72"/>
  <c r="R2873" i="72"/>
  <c r="S2873" i="72"/>
  <c r="M2873" i="72"/>
  <c r="L2873" i="72"/>
  <c r="K2873" i="72"/>
  <c r="J2873" i="72"/>
  <c r="R2872" i="72"/>
  <c r="S2872" i="72" s="1"/>
  <c r="M2872" i="72"/>
  <c r="L2872" i="72"/>
  <c r="K2872" i="72"/>
  <c r="J2872" i="72"/>
  <c r="R2871" i="72"/>
  <c r="S2871" i="72"/>
  <c r="M2871" i="72"/>
  <c r="L2871" i="72"/>
  <c r="K2871" i="72"/>
  <c r="J2871" i="72"/>
  <c r="R2870" i="72"/>
  <c r="S2870" i="72"/>
  <c r="M2870" i="72"/>
  <c r="L2870" i="72"/>
  <c r="K2870" i="72"/>
  <c r="J2870" i="72"/>
  <c r="R2869" i="72"/>
  <c r="S2869" i="72"/>
  <c r="M2869" i="72"/>
  <c r="L2869" i="72"/>
  <c r="K2869" i="72"/>
  <c r="J2869" i="72"/>
  <c r="R2868" i="72"/>
  <c r="S2868" i="72" s="1"/>
  <c r="M2868" i="72"/>
  <c r="L2868" i="72"/>
  <c r="K2868" i="72"/>
  <c r="J2868" i="72"/>
  <c r="R2867" i="72"/>
  <c r="S2867" i="72"/>
  <c r="M2867" i="72"/>
  <c r="L2867" i="72"/>
  <c r="K2867" i="72"/>
  <c r="J2867" i="72"/>
  <c r="R2866" i="72"/>
  <c r="S2866" i="72"/>
  <c r="M2866" i="72"/>
  <c r="L2866" i="72"/>
  <c r="K2866" i="72"/>
  <c r="J2866" i="72"/>
  <c r="R2865" i="72"/>
  <c r="S2865" i="72"/>
  <c r="M2865" i="72"/>
  <c r="L2865" i="72"/>
  <c r="K2865" i="72"/>
  <c r="J2865" i="72"/>
  <c r="R2864" i="72"/>
  <c r="S2864" i="72" s="1"/>
  <c r="M2864" i="72"/>
  <c r="L2864" i="72"/>
  <c r="K2864" i="72"/>
  <c r="J2864" i="72"/>
  <c r="R2863" i="72"/>
  <c r="S2863" i="72"/>
  <c r="M2863" i="72"/>
  <c r="L2863" i="72"/>
  <c r="K2863" i="72"/>
  <c r="J2863" i="72"/>
  <c r="R2862" i="72"/>
  <c r="S2862" i="72"/>
  <c r="M2862" i="72"/>
  <c r="L2862" i="72"/>
  <c r="K2862" i="72"/>
  <c r="J2862" i="72"/>
  <c r="R2861" i="72"/>
  <c r="S2861" i="72"/>
  <c r="M2861" i="72"/>
  <c r="L2861" i="72"/>
  <c r="K2861" i="72"/>
  <c r="J2861" i="72"/>
  <c r="R2860" i="72"/>
  <c r="S2860" i="72" s="1"/>
  <c r="M2860" i="72"/>
  <c r="L2860" i="72"/>
  <c r="K2860" i="72"/>
  <c r="J2860" i="72"/>
  <c r="R2859" i="72"/>
  <c r="S2859" i="72"/>
  <c r="M2859" i="72"/>
  <c r="L2859" i="72"/>
  <c r="K2859" i="72"/>
  <c r="J2859" i="72"/>
  <c r="R2858" i="72"/>
  <c r="S2858" i="72"/>
  <c r="M2858" i="72"/>
  <c r="L2858" i="72"/>
  <c r="K2858" i="72"/>
  <c r="J2858" i="72"/>
  <c r="R2857" i="72"/>
  <c r="S2857" i="72"/>
  <c r="M2857" i="72"/>
  <c r="L2857" i="72"/>
  <c r="K2857" i="72"/>
  <c r="J2857" i="72"/>
  <c r="R2856" i="72"/>
  <c r="S2856" i="72" s="1"/>
  <c r="M2856" i="72"/>
  <c r="L2856" i="72"/>
  <c r="K2856" i="72"/>
  <c r="J2856" i="72"/>
  <c r="R2855" i="72"/>
  <c r="S2855" i="72"/>
  <c r="M2855" i="72"/>
  <c r="L2855" i="72"/>
  <c r="K2855" i="72"/>
  <c r="J2855" i="72"/>
  <c r="R2854" i="72"/>
  <c r="S2854" i="72"/>
  <c r="M2854" i="72"/>
  <c r="L2854" i="72"/>
  <c r="K2854" i="72"/>
  <c r="J2854" i="72"/>
  <c r="R2853" i="72"/>
  <c r="S2853" i="72"/>
  <c r="M2853" i="72"/>
  <c r="L2853" i="72"/>
  <c r="K2853" i="72"/>
  <c r="J2853" i="72"/>
  <c r="R2852" i="72"/>
  <c r="S2852" i="72" s="1"/>
  <c r="M2852" i="72"/>
  <c r="L2852" i="72"/>
  <c r="K2852" i="72"/>
  <c r="J2852" i="72"/>
  <c r="R2851" i="72"/>
  <c r="S2851" i="72"/>
  <c r="M2851" i="72"/>
  <c r="L2851" i="72"/>
  <c r="K2851" i="72"/>
  <c r="J2851" i="72"/>
  <c r="R2850" i="72"/>
  <c r="S2850" i="72"/>
  <c r="M2850" i="72"/>
  <c r="L2850" i="72"/>
  <c r="K2850" i="72"/>
  <c r="J2850" i="72"/>
  <c r="R2849" i="72"/>
  <c r="S2849" i="72"/>
  <c r="M2849" i="72"/>
  <c r="L2849" i="72"/>
  <c r="K2849" i="72"/>
  <c r="J2849" i="72"/>
  <c r="R2848" i="72"/>
  <c r="S2848" i="72" s="1"/>
  <c r="M2848" i="72"/>
  <c r="L2848" i="72"/>
  <c r="K2848" i="72"/>
  <c r="J2848" i="72"/>
  <c r="R2847" i="72"/>
  <c r="S2847" i="72"/>
  <c r="M2847" i="72"/>
  <c r="L2847" i="72"/>
  <c r="K2847" i="72"/>
  <c r="J2847" i="72"/>
  <c r="R2846" i="72"/>
  <c r="S2846" i="72"/>
  <c r="M2846" i="72"/>
  <c r="L2846" i="72"/>
  <c r="K2846" i="72"/>
  <c r="J2846" i="72"/>
  <c r="R2845" i="72"/>
  <c r="S2845" i="72" s="1"/>
  <c r="M2845" i="72"/>
  <c r="L2845" i="72"/>
  <c r="K2845" i="72"/>
  <c r="J2845" i="72"/>
  <c r="R2844" i="72"/>
  <c r="S2844" i="72" s="1"/>
  <c r="M2844" i="72"/>
  <c r="L2844" i="72"/>
  <c r="K2844" i="72"/>
  <c r="J2844" i="72"/>
  <c r="R2843" i="72"/>
  <c r="S2843" i="72"/>
  <c r="M2843" i="72"/>
  <c r="L2843" i="72"/>
  <c r="K2843" i="72"/>
  <c r="J2843" i="72"/>
  <c r="R2842" i="72"/>
  <c r="S2842" i="72"/>
  <c r="M2842" i="72"/>
  <c r="L2842" i="72"/>
  <c r="K2842" i="72"/>
  <c r="J2842" i="72"/>
  <c r="R2841" i="72"/>
  <c r="S2841" i="72" s="1"/>
  <c r="M2841" i="72"/>
  <c r="L2841" i="72"/>
  <c r="K2841" i="72"/>
  <c r="J2841" i="72"/>
  <c r="R2840" i="72"/>
  <c r="S2840" i="72" s="1"/>
  <c r="M2840" i="72"/>
  <c r="L2840" i="72"/>
  <c r="K2840" i="72"/>
  <c r="J2840" i="72"/>
  <c r="R2839" i="72"/>
  <c r="S2839" i="72"/>
  <c r="M2839" i="72"/>
  <c r="L2839" i="72"/>
  <c r="K2839" i="72"/>
  <c r="J2839" i="72"/>
  <c r="R2838" i="72"/>
  <c r="S2838" i="72"/>
  <c r="M2838" i="72"/>
  <c r="L2838" i="72"/>
  <c r="K2838" i="72"/>
  <c r="J2838" i="72"/>
  <c r="R2837" i="72"/>
  <c r="S2837" i="72" s="1"/>
  <c r="M2837" i="72"/>
  <c r="L2837" i="72"/>
  <c r="K2837" i="72"/>
  <c r="J2837" i="72"/>
  <c r="R2836" i="72"/>
  <c r="S2836" i="72" s="1"/>
  <c r="M2836" i="72"/>
  <c r="L2836" i="72"/>
  <c r="K2836" i="72"/>
  <c r="J2836" i="72"/>
  <c r="R2835" i="72"/>
  <c r="S2835" i="72"/>
  <c r="M2835" i="72"/>
  <c r="L2835" i="72"/>
  <c r="K2835" i="72"/>
  <c r="J2835" i="72"/>
  <c r="R2834" i="72"/>
  <c r="S2834" i="72"/>
  <c r="M2834" i="72"/>
  <c r="L2834" i="72"/>
  <c r="K2834" i="72"/>
  <c r="J2834" i="72"/>
  <c r="R2833" i="72"/>
  <c r="S2833" i="72"/>
  <c r="M2833" i="72"/>
  <c r="L2833" i="72"/>
  <c r="K2833" i="72"/>
  <c r="J2833" i="72"/>
  <c r="R2832" i="72"/>
  <c r="S2832" i="72" s="1"/>
  <c r="M2832" i="72"/>
  <c r="L2832" i="72"/>
  <c r="K2832" i="72"/>
  <c r="J2832" i="72"/>
  <c r="R2831" i="72"/>
  <c r="S2831" i="72"/>
  <c r="M2831" i="72"/>
  <c r="L2831" i="72"/>
  <c r="K2831" i="72"/>
  <c r="J2831" i="72"/>
  <c r="R2830" i="72"/>
  <c r="S2830" i="72"/>
  <c r="M2830" i="72"/>
  <c r="L2830" i="72"/>
  <c r="K2830" i="72"/>
  <c r="J2830" i="72"/>
  <c r="R2829" i="72"/>
  <c r="S2829" i="72" s="1"/>
  <c r="M2829" i="72"/>
  <c r="L2829" i="72"/>
  <c r="K2829" i="72"/>
  <c r="J2829" i="72"/>
  <c r="R2828" i="72"/>
  <c r="S2828" i="72" s="1"/>
  <c r="M2828" i="72"/>
  <c r="L2828" i="72"/>
  <c r="K2828" i="72"/>
  <c r="J2828" i="72"/>
  <c r="R2827" i="72"/>
  <c r="S2827" i="72"/>
  <c r="M2827" i="72"/>
  <c r="L2827" i="72"/>
  <c r="K2827" i="72"/>
  <c r="J2827" i="72"/>
  <c r="R2826" i="72"/>
  <c r="S2826" i="72"/>
  <c r="M2826" i="72"/>
  <c r="L2826" i="72"/>
  <c r="K2826" i="72"/>
  <c r="J2826" i="72"/>
  <c r="R2825" i="72"/>
  <c r="S2825" i="72"/>
  <c r="M2825" i="72"/>
  <c r="L2825" i="72"/>
  <c r="K2825" i="72"/>
  <c r="J2825" i="72"/>
  <c r="R2824" i="72"/>
  <c r="S2824" i="72" s="1"/>
  <c r="M2824" i="72"/>
  <c r="L2824" i="72"/>
  <c r="K2824" i="72"/>
  <c r="J2824" i="72"/>
  <c r="R2823" i="72"/>
  <c r="S2823" i="72"/>
  <c r="M2823" i="72"/>
  <c r="L2823" i="72"/>
  <c r="K2823" i="72"/>
  <c r="J2823" i="72"/>
  <c r="R2822" i="72"/>
  <c r="S2822" i="72"/>
  <c r="M2822" i="72"/>
  <c r="L2822" i="72"/>
  <c r="K2822" i="72"/>
  <c r="J2822" i="72"/>
  <c r="R2821" i="72"/>
  <c r="S2821" i="72"/>
  <c r="M2821" i="72"/>
  <c r="L2821" i="72"/>
  <c r="K2821" i="72"/>
  <c r="J2821" i="72"/>
  <c r="R2820" i="72"/>
  <c r="S2820" i="72" s="1"/>
  <c r="M2820" i="72"/>
  <c r="L2820" i="72"/>
  <c r="K2820" i="72"/>
  <c r="J2820" i="72"/>
  <c r="R2819" i="72"/>
  <c r="S2819" i="72"/>
  <c r="M2819" i="72"/>
  <c r="L2819" i="72"/>
  <c r="K2819" i="72"/>
  <c r="J2819" i="72"/>
  <c r="R2818" i="72"/>
  <c r="S2818" i="72"/>
  <c r="M2818" i="72"/>
  <c r="L2818" i="72"/>
  <c r="K2818" i="72"/>
  <c r="J2818" i="72"/>
  <c r="R2817" i="72"/>
  <c r="S2817" i="72"/>
  <c r="M2817" i="72"/>
  <c r="L2817" i="72"/>
  <c r="K2817" i="72"/>
  <c r="J2817" i="72"/>
  <c r="R2816" i="72"/>
  <c r="S2816" i="72" s="1"/>
  <c r="M2816" i="72"/>
  <c r="L2816" i="72"/>
  <c r="K2816" i="72"/>
  <c r="J2816" i="72"/>
  <c r="R2815" i="72"/>
  <c r="S2815" i="72"/>
  <c r="M2815" i="72"/>
  <c r="L2815" i="72"/>
  <c r="K2815" i="72"/>
  <c r="J2815" i="72"/>
  <c r="R2814" i="72"/>
  <c r="S2814" i="72"/>
  <c r="M2814" i="72"/>
  <c r="L2814" i="72"/>
  <c r="K2814" i="72"/>
  <c r="J2814" i="72"/>
  <c r="R2813" i="72"/>
  <c r="S2813" i="72" s="1"/>
  <c r="M2813" i="72"/>
  <c r="L2813" i="72"/>
  <c r="K2813" i="72"/>
  <c r="J2813" i="72"/>
  <c r="R2812" i="72"/>
  <c r="S2812" i="72" s="1"/>
  <c r="M2812" i="72"/>
  <c r="L2812" i="72"/>
  <c r="K2812" i="72"/>
  <c r="J2812" i="72"/>
  <c r="R2811" i="72"/>
  <c r="S2811" i="72"/>
  <c r="M2811" i="72"/>
  <c r="L2811" i="72"/>
  <c r="K2811" i="72"/>
  <c r="J2811" i="72"/>
  <c r="R2810" i="72"/>
  <c r="S2810" i="72"/>
  <c r="M2810" i="72"/>
  <c r="L2810" i="72"/>
  <c r="K2810" i="72"/>
  <c r="J2810" i="72"/>
  <c r="R2809" i="72"/>
  <c r="S2809" i="72" s="1"/>
  <c r="M2809" i="72"/>
  <c r="L2809" i="72"/>
  <c r="K2809" i="72"/>
  <c r="J2809" i="72"/>
  <c r="R2808" i="72"/>
  <c r="S2808" i="72" s="1"/>
  <c r="M2808" i="72"/>
  <c r="L2808" i="72"/>
  <c r="K2808" i="72"/>
  <c r="J2808" i="72"/>
  <c r="R2807" i="72"/>
  <c r="S2807" i="72"/>
  <c r="M2807" i="72"/>
  <c r="L2807" i="72"/>
  <c r="K2807" i="72"/>
  <c r="J2807" i="72"/>
  <c r="R2806" i="72"/>
  <c r="S2806" i="72"/>
  <c r="M2806" i="72"/>
  <c r="L2806" i="72"/>
  <c r="K2806" i="72"/>
  <c r="J2806" i="72"/>
  <c r="R2805" i="72"/>
  <c r="S2805" i="72" s="1"/>
  <c r="M2805" i="72"/>
  <c r="L2805" i="72"/>
  <c r="K2805" i="72"/>
  <c r="J2805" i="72"/>
  <c r="R2804" i="72"/>
  <c r="S2804" i="72" s="1"/>
  <c r="M2804" i="72"/>
  <c r="L2804" i="72"/>
  <c r="K2804" i="72"/>
  <c r="J2804" i="72"/>
  <c r="R2803" i="72"/>
  <c r="S2803" i="72"/>
  <c r="M2803" i="72"/>
  <c r="L2803" i="72"/>
  <c r="K2803" i="72"/>
  <c r="J2803" i="72"/>
  <c r="R2802" i="72"/>
  <c r="S2802" i="72"/>
  <c r="M2802" i="72"/>
  <c r="L2802" i="72"/>
  <c r="K2802" i="72"/>
  <c r="J2802" i="72"/>
  <c r="R2801" i="72"/>
  <c r="S2801" i="72"/>
  <c r="M2801" i="72"/>
  <c r="L2801" i="72"/>
  <c r="K2801" i="72"/>
  <c r="J2801" i="72"/>
  <c r="R2800" i="72"/>
  <c r="S2800" i="72" s="1"/>
  <c r="M2800" i="72"/>
  <c r="L2800" i="72"/>
  <c r="K2800" i="72"/>
  <c r="J2800" i="72"/>
  <c r="R2799" i="72"/>
  <c r="S2799" i="72"/>
  <c r="M2799" i="72"/>
  <c r="L2799" i="72"/>
  <c r="K2799" i="72"/>
  <c r="J2799" i="72"/>
  <c r="R2798" i="72"/>
  <c r="S2798" i="72" s="1"/>
  <c r="M2798" i="72"/>
  <c r="L2798" i="72"/>
  <c r="K2798" i="72"/>
  <c r="J2798" i="72"/>
  <c r="R2797" i="72"/>
  <c r="S2797" i="72" s="1"/>
  <c r="M2797" i="72"/>
  <c r="L2797" i="72"/>
  <c r="K2797" i="72"/>
  <c r="J2797" i="72"/>
  <c r="R2796" i="72"/>
  <c r="S2796" i="72" s="1"/>
  <c r="M2796" i="72"/>
  <c r="L2796" i="72"/>
  <c r="K2796" i="72"/>
  <c r="J2796" i="72"/>
  <c r="R2795" i="72"/>
  <c r="S2795" i="72"/>
  <c r="M2795" i="72"/>
  <c r="L2795" i="72"/>
  <c r="K2795" i="72"/>
  <c r="J2795" i="72"/>
  <c r="R2794" i="72"/>
  <c r="S2794" i="72"/>
  <c r="M2794" i="72"/>
  <c r="L2794" i="72"/>
  <c r="K2794" i="72"/>
  <c r="J2794" i="72"/>
  <c r="R2793" i="72"/>
  <c r="S2793" i="72"/>
  <c r="M2793" i="72"/>
  <c r="L2793" i="72"/>
  <c r="K2793" i="72"/>
  <c r="J2793" i="72"/>
  <c r="R2792" i="72"/>
  <c r="S2792" i="72" s="1"/>
  <c r="M2792" i="72"/>
  <c r="L2792" i="72"/>
  <c r="K2792" i="72"/>
  <c r="J2792" i="72"/>
  <c r="R2791" i="72"/>
  <c r="S2791" i="72"/>
  <c r="M2791" i="72"/>
  <c r="L2791" i="72"/>
  <c r="K2791" i="72"/>
  <c r="J2791" i="72"/>
  <c r="R2790" i="72"/>
  <c r="S2790" i="72" s="1"/>
  <c r="M2790" i="72"/>
  <c r="L2790" i="72"/>
  <c r="K2790" i="72"/>
  <c r="J2790" i="72"/>
  <c r="R2789" i="72"/>
  <c r="S2789" i="72"/>
  <c r="M2789" i="72"/>
  <c r="L2789" i="72"/>
  <c r="K2789" i="72"/>
  <c r="J2789" i="72"/>
  <c r="R2788" i="72"/>
  <c r="S2788" i="72" s="1"/>
  <c r="M2788" i="72"/>
  <c r="L2788" i="72"/>
  <c r="K2788" i="72"/>
  <c r="J2788" i="72"/>
  <c r="R2787" i="72"/>
  <c r="S2787" i="72"/>
  <c r="M2787" i="72"/>
  <c r="L2787" i="72"/>
  <c r="K2787" i="72"/>
  <c r="J2787" i="72"/>
  <c r="R2786" i="72"/>
  <c r="S2786" i="72"/>
  <c r="M2786" i="72"/>
  <c r="L2786" i="72"/>
  <c r="K2786" i="72"/>
  <c r="J2786" i="72"/>
  <c r="R2785" i="72"/>
  <c r="S2785" i="72"/>
  <c r="M2785" i="72"/>
  <c r="L2785" i="72"/>
  <c r="K2785" i="72"/>
  <c r="J2785" i="72"/>
  <c r="R2784" i="72"/>
  <c r="S2784" i="72" s="1"/>
  <c r="M2784" i="72"/>
  <c r="L2784" i="72"/>
  <c r="K2784" i="72"/>
  <c r="J2784" i="72"/>
  <c r="R2783" i="72"/>
  <c r="S2783" i="72"/>
  <c r="M2783" i="72"/>
  <c r="L2783" i="72"/>
  <c r="K2783" i="72"/>
  <c r="J2783" i="72"/>
  <c r="R2782" i="72"/>
  <c r="S2782" i="72"/>
  <c r="M2782" i="72"/>
  <c r="L2782" i="72"/>
  <c r="K2782" i="72"/>
  <c r="J2782" i="72"/>
  <c r="R2781" i="72"/>
  <c r="S2781" i="72" s="1"/>
  <c r="M2781" i="72"/>
  <c r="L2781" i="72"/>
  <c r="K2781" i="72"/>
  <c r="J2781" i="72"/>
  <c r="R2780" i="72"/>
  <c r="S2780" i="72" s="1"/>
  <c r="M2780" i="72"/>
  <c r="L2780" i="72"/>
  <c r="K2780" i="72"/>
  <c r="J2780" i="72"/>
  <c r="R2779" i="72"/>
  <c r="S2779" i="72"/>
  <c r="M2779" i="72"/>
  <c r="L2779" i="72"/>
  <c r="K2779" i="72"/>
  <c r="J2779" i="72"/>
  <c r="R2778" i="72"/>
  <c r="S2778" i="72"/>
  <c r="M2778" i="72"/>
  <c r="L2778" i="72"/>
  <c r="K2778" i="72"/>
  <c r="J2778" i="72"/>
  <c r="R2777" i="72"/>
  <c r="S2777" i="72" s="1"/>
  <c r="M2777" i="72"/>
  <c r="L2777" i="72"/>
  <c r="K2777" i="72"/>
  <c r="J2777" i="72"/>
  <c r="R2776" i="72"/>
  <c r="S2776" i="72" s="1"/>
  <c r="M2776" i="72"/>
  <c r="L2776" i="72"/>
  <c r="K2776" i="72"/>
  <c r="J2776" i="72"/>
  <c r="R2775" i="72"/>
  <c r="S2775" i="72"/>
  <c r="M2775" i="72"/>
  <c r="L2775" i="72"/>
  <c r="K2775" i="72"/>
  <c r="J2775" i="72"/>
  <c r="R2774" i="72"/>
  <c r="S2774" i="72" s="1"/>
  <c r="M2774" i="72"/>
  <c r="L2774" i="72"/>
  <c r="K2774" i="72"/>
  <c r="J2774" i="72"/>
  <c r="R2773" i="72"/>
  <c r="S2773" i="72" s="1"/>
  <c r="M2773" i="72"/>
  <c r="L2773" i="72"/>
  <c r="K2773" i="72"/>
  <c r="J2773" i="72"/>
  <c r="R2772" i="72"/>
  <c r="S2772" i="72" s="1"/>
  <c r="M2772" i="72"/>
  <c r="L2772" i="72"/>
  <c r="K2772" i="72"/>
  <c r="J2772" i="72"/>
  <c r="R2771" i="72"/>
  <c r="S2771" i="72"/>
  <c r="M2771" i="72"/>
  <c r="L2771" i="72"/>
  <c r="K2771" i="72"/>
  <c r="J2771" i="72"/>
  <c r="R2770" i="72"/>
  <c r="S2770" i="72" s="1"/>
  <c r="M2770" i="72"/>
  <c r="L2770" i="72"/>
  <c r="K2770" i="72"/>
  <c r="J2770" i="72"/>
  <c r="R2769" i="72"/>
  <c r="S2769" i="72"/>
  <c r="M2769" i="72"/>
  <c r="L2769" i="72"/>
  <c r="K2769" i="72"/>
  <c r="J2769" i="72"/>
  <c r="R2768" i="72"/>
  <c r="S2768" i="72" s="1"/>
  <c r="M2768" i="72"/>
  <c r="L2768" i="72"/>
  <c r="K2768" i="72"/>
  <c r="J2768" i="72"/>
  <c r="R2767" i="72"/>
  <c r="S2767" i="72"/>
  <c r="M2767" i="72"/>
  <c r="L2767" i="72"/>
  <c r="K2767" i="72"/>
  <c r="J2767" i="72"/>
  <c r="R2766" i="72"/>
  <c r="S2766" i="72" s="1"/>
  <c r="M2766" i="72"/>
  <c r="L2766" i="72"/>
  <c r="K2766" i="72"/>
  <c r="J2766" i="72"/>
  <c r="R2765" i="72"/>
  <c r="S2765" i="72" s="1"/>
  <c r="M2765" i="72"/>
  <c r="L2765" i="72"/>
  <c r="K2765" i="72"/>
  <c r="J2765" i="72"/>
  <c r="R2764" i="72"/>
  <c r="S2764" i="72" s="1"/>
  <c r="M2764" i="72"/>
  <c r="L2764" i="72"/>
  <c r="K2764" i="72"/>
  <c r="J2764" i="72"/>
  <c r="R2763" i="72"/>
  <c r="S2763" i="72"/>
  <c r="M2763" i="72"/>
  <c r="L2763" i="72"/>
  <c r="K2763" i="72"/>
  <c r="J2763" i="72"/>
  <c r="R2762" i="72"/>
  <c r="S2762" i="72"/>
  <c r="M2762" i="72"/>
  <c r="L2762" i="72"/>
  <c r="K2762" i="72"/>
  <c r="J2762" i="72"/>
  <c r="R2761" i="72"/>
  <c r="S2761" i="72" s="1"/>
  <c r="M2761" i="72"/>
  <c r="L2761" i="72"/>
  <c r="K2761" i="72"/>
  <c r="J2761" i="72"/>
  <c r="R2760" i="72"/>
  <c r="S2760" i="72" s="1"/>
  <c r="M2760" i="72"/>
  <c r="L2760" i="72"/>
  <c r="K2760" i="72"/>
  <c r="J2760" i="72"/>
  <c r="R2759" i="72"/>
  <c r="S2759" i="72"/>
  <c r="M2759" i="72"/>
  <c r="L2759" i="72"/>
  <c r="K2759" i="72"/>
  <c r="J2759" i="72"/>
  <c r="R2758" i="72"/>
  <c r="S2758" i="72" s="1"/>
  <c r="M2758" i="72"/>
  <c r="L2758" i="72"/>
  <c r="K2758" i="72"/>
  <c r="J2758" i="72"/>
  <c r="R2757" i="72"/>
  <c r="S2757" i="72"/>
  <c r="M2757" i="72"/>
  <c r="L2757" i="72"/>
  <c r="K2757" i="72"/>
  <c r="J2757" i="72"/>
  <c r="R2756" i="72"/>
  <c r="S2756" i="72" s="1"/>
  <c r="M2756" i="72"/>
  <c r="L2756" i="72"/>
  <c r="K2756" i="72"/>
  <c r="J2756" i="72"/>
  <c r="R2755" i="72"/>
  <c r="S2755" i="72"/>
  <c r="M2755" i="72"/>
  <c r="L2755" i="72"/>
  <c r="K2755" i="72"/>
  <c r="J2755" i="72"/>
  <c r="R2754" i="72"/>
  <c r="S2754" i="72" s="1"/>
  <c r="M2754" i="72"/>
  <c r="L2754" i="72"/>
  <c r="K2754" i="72"/>
  <c r="J2754" i="72"/>
  <c r="R2753" i="72"/>
  <c r="S2753" i="72"/>
  <c r="M2753" i="72"/>
  <c r="L2753" i="72"/>
  <c r="K2753" i="72"/>
  <c r="J2753" i="72"/>
  <c r="R2752" i="72"/>
  <c r="S2752" i="72" s="1"/>
  <c r="M2752" i="72"/>
  <c r="L2752" i="72"/>
  <c r="K2752" i="72"/>
  <c r="J2752" i="72"/>
  <c r="R2751" i="72"/>
  <c r="S2751" i="72"/>
  <c r="M2751" i="72"/>
  <c r="L2751" i="72"/>
  <c r="K2751" i="72"/>
  <c r="J2751" i="72"/>
  <c r="R2750" i="72"/>
  <c r="S2750" i="72"/>
  <c r="M2750" i="72"/>
  <c r="L2750" i="72"/>
  <c r="K2750" i="72"/>
  <c r="J2750" i="72"/>
  <c r="R2749" i="72"/>
  <c r="S2749" i="72" s="1"/>
  <c r="M2749" i="72"/>
  <c r="L2749" i="72"/>
  <c r="K2749" i="72"/>
  <c r="J2749" i="72"/>
  <c r="R2748" i="72"/>
  <c r="S2748" i="72" s="1"/>
  <c r="M2748" i="72"/>
  <c r="L2748" i="72"/>
  <c r="K2748" i="72"/>
  <c r="J2748" i="72"/>
  <c r="R2747" i="72"/>
  <c r="S2747" i="72"/>
  <c r="M2747" i="72"/>
  <c r="L2747" i="72"/>
  <c r="K2747" i="72"/>
  <c r="J2747" i="72"/>
  <c r="R2746" i="72"/>
  <c r="S2746" i="72"/>
  <c r="M2746" i="72"/>
  <c r="L2746" i="72"/>
  <c r="K2746" i="72"/>
  <c r="J2746" i="72"/>
  <c r="R2745" i="72"/>
  <c r="S2745" i="72" s="1"/>
  <c r="M2745" i="72"/>
  <c r="L2745" i="72"/>
  <c r="K2745" i="72"/>
  <c r="J2745" i="72"/>
  <c r="R2744" i="72"/>
  <c r="S2744" i="72" s="1"/>
  <c r="M2744" i="72"/>
  <c r="L2744" i="72"/>
  <c r="K2744" i="72"/>
  <c r="J2744" i="72"/>
  <c r="R2743" i="72"/>
  <c r="S2743" i="72"/>
  <c r="M2743" i="72"/>
  <c r="L2743" i="72"/>
  <c r="K2743" i="72"/>
  <c r="J2743" i="72"/>
  <c r="R2742" i="72"/>
  <c r="S2742" i="72" s="1"/>
  <c r="M2742" i="72"/>
  <c r="L2742" i="72"/>
  <c r="K2742" i="72"/>
  <c r="J2742" i="72"/>
  <c r="R2741" i="72"/>
  <c r="S2741" i="72" s="1"/>
  <c r="M2741" i="72"/>
  <c r="L2741" i="72"/>
  <c r="K2741" i="72"/>
  <c r="J2741" i="72"/>
  <c r="R2740" i="72"/>
  <c r="S2740" i="72" s="1"/>
  <c r="M2740" i="72"/>
  <c r="L2740" i="72"/>
  <c r="K2740" i="72"/>
  <c r="J2740" i="72"/>
  <c r="R2739" i="72"/>
  <c r="S2739" i="72"/>
  <c r="M2739" i="72"/>
  <c r="L2739" i="72"/>
  <c r="K2739" i="72"/>
  <c r="J2739" i="72"/>
  <c r="R2738" i="72"/>
  <c r="S2738" i="72" s="1"/>
  <c r="M2738" i="72"/>
  <c r="L2738" i="72"/>
  <c r="K2738" i="72"/>
  <c r="J2738" i="72"/>
  <c r="R2737" i="72"/>
  <c r="S2737" i="72"/>
  <c r="M2737" i="72"/>
  <c r="L2737" i="72"/>
  <c r="K2737" i="72"/>
  <c r="J2737" i="72"/>
  <c r="R2736" i="72"/>
  <c r="S2736" i="72" s="1"/>
  <c r="M2736" i="72"/>
  <c r="L2736" i="72"/>
  <c r="K2736" i="72"/>
  <c r="J2736" i="72"/>
  <c r="R2735" i="72"/>
  <c r="S2735" i="72"/>
  <c r="M2735" i="72"/>
  <c r="L2735" i="72"/>
  <c r="K2735" i="72"/>
  <c r="J2735" i="72"/>
  <c r="R2734" i="72"/>
  <c r="S2734" i="72" s="1"/>
  <c r="M2734" i="72"/>
  <c r="L2734" i="72"/>
  <c r="K2734" i="72"/>
  <c r="J2734" i="72"/>
  <c r="R2733" i="72"/>
  <c r="S2733" i="72" s="1"/>
  <c r="M2733" i="72"/>
  <c r="L2733" i="72"/>
  <c r="K2733" i="72"/>
  <c r="J2733" i="72"/>
  <c r="R2732" i="72"/>
  <c r="S2732" i="72" s="1"/>
  <c r="M2732" i="72"/>
  <c r="L2732" i="72"/>
  <c r="K2732" i="72"/>
  <c r="J2732" i="72"/>
  <c r="R2731" i="72"/>
  <c r="S2731" i="72"/>
  <c r="M2731" i="72"/>
  <c r="L2731" i="72"/>
  <c r="K2731" i="72"/>
  <c r="J2731" i="72"/>
  <c r="R2730" i="72"/>
  <c r="S2730" i="72"/>
  <c r="M2730" i="72"/>
  <c r="L2730" i="72"/>
  <c r="K2730" i="72"/>
  <c r="J2730" i="72"/>
  <c r="R2729" i="72"/>
  <c r="S2729" i="72" s="1"/>
  <c r="M2729" i="72"/>
  <c r="L2729" i="72"/>
  <c r="K2729" i="72"/>
  <c r="J2729" i="72"/>
  <c r="R2728" i="72"/>
  <c r="S2728" i="72" s="1"/>
  <c r="M2728" i="72"/>
  <c r="L2728" i="72"/>
  <c r="K2728" i="72"/>
  <c r="J2728" i="72"/>
  <c r="R2727" i="72"/>
  <c r="S2727" i="72"/>
  <c r="M2727" i="72"/>
  <c r="L2727" i="72"/>
  <c r="K2727" i="72"/>
  <c r="J2727" i="72"/>
  <c r="R2726" i="72"/>
  <c r="S2726" i="72" s="1"/>
  <c r="M2726" i="72"/>
  <c r="L2726" i="72"/>
  <c r="K2726" i="72"/>
  <c r="J2726" i="72"/>
  <c r="R2725" i="72"/>
  <c r="S2725" i="72"/>
  <c r="M2725" i="72"/>
  <c r="L2725" i="72"/>
  <c r="K2725" i="72"/>
  <c r="J2725" i="72"/>
  <c r="R2724" i="72"/>
  <c r="S2724" i="72" s="1"/>
  <c r="M2724" i="72"/>
  <c r="L2724" i="72"/>
  <c r="K2724" i="72"/>
  <c r="J2724" i="72"/>
  <c r="R2723" i="72"/>
  <c r="S2723" i="72"/>
  <c r="M2723" i="72"/>
  <c r="L2723" i="72"/>
  <c r="K2723" i="72"/>
  <c r="J2723" i="72"/>
  <c r="R2722" i="72"/>
  <c r="S2722" i="72" s="1"/>
  <c r="M2722" i="72"/>
  <c r="L2722" i="72"/>
  <c r="K2722" i="72"/>
  <c r="J2722" i="72"/>
  <c r="R611" i="72"/>
  <c r="S611" i="72" s="1"/>
  <c r="M611" i="72"/>
  <c r="L611" i="72"/>
  <c r="K611" i="72"/>
  <c r="J611" i="72"/>
  <c r="R610" i="72"/>
  <c r="S610" i="72" s="1"/>
  <c r="M610" i="72"/>
  <c r="L610" i="72"/>
  <c r="K610" i="72"/>
  <c r="J610" i="72"/>
  <c r="R609" i="72"/>
  <c r="S609" i="72"/>
  <c r="M609" i="72"/>
  <c r="L609" i="72"/>
  <c r="K609" i="72"/>
  <c r="J609" i="72"/>
  <c r="R608" i="72"/>
  <c r="S608" i="72"/>
  <c r="M608" i="72"/>
  <c r="L608" i="72"/>
  <c r="K608" i="72"/>
  <c r="J608" i="72"/>
  <c r="R607" i="72"/>
  <c r="S607" i="72" s="1"/>
  <c r="M607" i="72"/>
  <c r="L607" i="72"/>
  <c r="K607" i="72"/>
  <c r="J607" i="72"/>
  <c r="R606" i="72"/>
  <c r="S606" i="72" s="1"/>
  <c r="M606" i="72"/>
  <c r="L606" i="72"/>
  <c r="K606" i="72"/>
  <c r="J606" i="72"/>
  <c r="R605" i="72"/>
  <c r="S605" i="72"/>
  <c r="M605" i="72"/>
  <c r="L605" i="72"/>
  <c r="K605" i="72"/>
  <c r="J605" i="72"/>
  <c r="R604" i="72"/>
  <c r="S604" i="72"/>
  <c r="M604" i="72"/>
  <c r="L604" i="72"/>
  <c r="K604" i="72"/>
  <c r="J604" i="72"/>
  <c r="R603" i="72"/>
  <c r="S603" i="72" s="1"/>
  <c r="M603" i="72"/>
  <c r="L603" i="72"/>
  <c r="K603" i="72"/>
  <c r="J603" i="72"/>
  <c r="R602" i="72"/>
  <c r="S602" i="72" s="1"/>
  <c r="M602" i="72"/>
  <c r="L602" i="72"/>
  <c r="K602" i="72"/>
  <c r="J602" i="72"/>
  <c r="R601" i="72"/>
  <c r="S601" i="72"/>
  <c r="M601" i="72"/>
  <c r="L601" i="72"/>
  <c r="K601" i="72"/>
  <c r="J601" i="72"/>
  <c r="R600" i="72"/>
  <c r="S600" i="72" s="1"/>
  <c r="M600" i="72"/>
  <c r="L600" i="72"/>
  <c r="K600" i="72"/>
  <c r="J600" i="72"/>
  <c r="R599" i="72"/>
  <c r="S599" i="72" s="1"/>
  <c r="M599" i="72"/>
  <c r="L599" i="72"/>
  <c r="K599" i="72"/>
  <c r="J599" i="72"/>
  <c r="R598" i="72"/>
  <c r="S598" i="72" s="1"/>
  <c r="M598" i="72"/>
  <c r="L598" i="72"/>
  <c r="K598" i="72"/>
  <c r="J598" i="72"/>
  <c r="R597" i="72"/>
  <c r="S597" i="72"/>
  <c r="M597" i="72"/>
  <c r="L597" i="72"/>
  <c r="K597" i="72"/>
  <c r="J597" i="72"/>
  <c r="R596" i="72"/>
  <c r="S596" i="72" s="1"/>
  <c r="M596" i="72"/>
  <c r="L596" i="72"/>
  <c r="K596" i="72"/>
  <c r="J596" i="72"/>
  <c r="R595" i="72"/>
  <c r="S595" i="72"/>
  <c r="M595" i="72"/>
  <c r="L595" i="72"/>
  <c r="K595" i="72"/>
  <c r="J595" i="72"/>
  <c r="R594" i="72"/>
  <c r="S594" i="72" s="1"/>
  <c r="M594" i="72"/>
  <c r="L594" i="72"/>
  <c r="K594" i="72"/>
  <c r="J594" i="72"/>
  <c r="R593" i="72"/>
  <c r="S593" i="72" s="1"/>
  <c r="M593" i="72"/>
  <c r="L593" i="72"/>
  <c r="K593" i="72"/>
  <c r="J593" i="72"/>
  <c r="R592" i="72"/>
  <c r="S592" i="72" s="1"/>
  <c r="M592" i="72"/>
  <c r="L592" i="72"/>
  <c r="K592" i="72"/>
  <c r="J592" i="72"/>
  <c r="R591" i="72"/>
  <c r="S591" i="72" s="1"/>
  <c r="M591" i="72"/>
  <c r="L591" i="72"/>
  <c r="K591" i="72"/>
  <c r="J591" i="72"/>
  <c r="R590" i="72"/>
  <c r="S590" i="72" s="1"/>
  <c r="M590" i="72"/>
  <c r="L590" i="72"/>
  <c r="K590" i="72"/>
  <c r="J590" i="72"/>
  <c r="R589" i="72"/>
  <c r="S589" i="72" s="1"/>
  <c r="M589" i="72"/>
  <c r="L589" i="72"/>
  <c r="K589" i="72"/>
  <c r="J589" i="72"/>
  <c r="R588" i="72"/>
  <c r="S588" i="72" s="1"/>
  <c r="M588" i="72"/>
  <c r="L588" i="72"/>
  <c r="K588" i="72"/>
  <c r="J588" i="72"/>
  <c r="R587" i="72"/>
  <c r="S587" i="72" s="1"/>
  <c r="M587" i="72"/>
  <c r="L587" i="72"/>
  <c r="K587" i="72"/>
  <c r="J587" i="72"/>
  <c r="R586" i="72"/>
  <c r="S586" i="72" s="1"/>
  <c r="M586" i="72"/>
  <c r="L586" i="72"/>
  <c r="K586" i="72"/>
  <c r="J586" i="72"/>
  <c r="R585" i="72"/>
  <c r="S585" i="72" s="1"/>
  <c r="M585" i="72"/>
  <c r="L585" i="72"/>
  <c r="K585" i="72"/>
  <c r="J585" i="72"/>
  <c r="R584" i="72"/>
  <c r="M584" i="72"/>
  <c r="L584" i="72"/>
  <c r="K584" i="72"/>
  <c r="J584" i="72"/>
  <c r="R583" i="72"/>
  <c r="S583" i="72"/>
  <c r="M583" i="72"/>
  <c r="L583" i="72"/>
  <c r="K583" i="72"/>
  <c r="J583" i="72"/>
  <c r="R582" i="72"/>
  <c r="S582" i="72" s="1"/>
  <c r="M582" i="72"/>
  <c r="L582" i="72"/>
  <c r="K582" i="72"/>
  <c r="J582" i="72"/>
  <c r="R581" i="72"/>
  <c r="S581" i="72" s="1"/>
  <c r="M581" i="72"/>
  <c r="L581" i="72"/>
  <c r="K581" i="72"/>
  <c r="J581" i="72"/>
  <c r="R580" i="72"/>
  <c r="S580" i="72" s="1"/>
  <c r="M580" i="72"/>
  <c r="L580" i="72"/>
  <c r="K580" i="72"/>
  <c r="J580" i="72"/>
  <c r="R579" i="72"/>
  <c r="S579" i="72"/>
  <c r="M579" i="72"/>
  <c r="L579" i="72"/>
  <c r="K579" i="72"/>
  <c r="J579" i="72"/>
  <c r="R578" i="72"/>
  <c r="S578" i="72" s="1"/>
  <c r="M578" i="72"/>
  <c r="L578" i="72"/>
  <c r="K578" i="72"/>
  <c r="J578" i="72"/>
  <c r="R577" i="72"/>
  <c r="S577" i="72" s="1"/>
  <c r="M577" i="72"/>
  <c r="L577" i="72"/>
  <c r="K577" i="72"/>
  <c r="J577" i="72"/>
  <c r="R576" i="72"/>
  <c r="S576" i="72" s="1"/>
  <c r="M576" i="72"/>
  <c r="L576" i="72"/>
  <c r="K576" i="72"/>
  <c r="J576" i="72"/>
  <c r="R575" i="72"/>
  <c r="S575" i="72"/>
  <c r="M575" i="72"/>
  <c r="L575" i="72"/>
  <c r="K575" i="72"/>
  <c r="J575" i="72"/>
  <c r="R574" i="72"/>
  <c r="S574" i="72" s="1"/>
  <c r="M574" i="72"/>
  <c r="L574" i="72"/>
  <c r="K574" i="72"/>
  <c r="J574" i="72"/>
  <c r="R573" i="72"/>
  <c r="S573" i="72"/>
  <c r="M573" i="72"/>
  <c r="L573" i="72"/>
  <c r="K573" i="72"/>
  <c r="J573" i="72"/>
  <c r="R572" i="72"/>
  <c r="S572" i="72" s="1"/>
  <c r="M572" i="72"/>
  <c r="L572" i="72"/>
  <c r="K572" i="72"/>
  <c r="J572" i="72"/>
  <c r="R571" i="72"/>
  <c r="S571" i="72"/>
  <c r="M571" i="72"/>
  <c r="L571" i="72"/>
  <c r="K571" i="72"/>
  <c r="J571" i="72"/>
  <c r="R570" i="72"/>
  <c r="S570" i="72" s="1"/>
  <c r="M570" i="72"/>
  <c r="L570" i="72"/>
  <c r="K570" i="72"/>
  <c r="J570" i="72"/>
  <c r="R569" i="72"/>
  <c r="S569" i="72" s="1"/>
  <c r="M569" i="72"/>
  <c r="L569" i="72"/>
  <c r="K569" i="72"/>
  <c r="J569" i="72"/>
  <c r="R568" i="72"/>
  <c r="S568" i="72" s="1"/>
  <c r="L568" i="72"/>
  <c r="K568" i="72"/>
  <c r="J568" i="72"/>
  <c r="R567" i="72"/>
  <c r="S567" i="72" s="1"/>
  <c r="M567" i="72"/>
  <c r="L567" i="72"/>
  <c r="K567" i="72"/>
  <c r="J567" i="72"/>
  <c r="R566" i="72"/>
  <c r="S566" i="72"/>
  <c r="M566" i="72"/>
  <c r="L566" i="72"/>
  <c r="K566" i="72"/>
  <c r="J566" i="72"/>
  <c r="R565" i="72"/>
  <c r="S565" i="72" s="1"/>
  <c r="L565" i="72"/>
  <c r="K565" i="72"/>
  <c r="J565" i="72"/>
  <c r="R564" i="72"/>
  <c r="S564" i="72" s="1"/>
  <c r="L564" i="72"/>
  <c r="K564" i="72"/>
  <c r="J564" i="72"/>
  <c r="R563" i="72"/>
  <c r="S563" i="72"/>
  <c r="L563" i="72"/>
  <c r="K563" i="72"/>
  <c r="J563" i="72"/>
  <c r="R562" i="72"/>
  <c r="S562" i="72" s="1"/>
  <c r="M562" i="72"/>
  <c r="L562" i="72"/>
  <c r="K562" i="72"/>
  <c r="J562" i="72"/>
  <c r="R561" i="72"/>
  <c r="S561" i="72" s="1"/>
  <c r="L561" i="72"/>
  <c r="K561" i="72"/>
  <c r="J561" i="72"/>
  <c r="R560" i="72"/>
  <c r="S560" i="72"/>
  <c r="L560" i="72"/>
  <c r="K560" i="72"/>
  <c r="J560" i="72"/>
  <c r="R559" i="72"/>
  <c r="S559" i="72"/>
  <c r="L559" i="72"/>
  <c r="K559" i="72"/>
  <c r="J559" i="72"/>
  <c r="R558" i="72"/>
  <c r="S558" i="72" s="1"/>
  <c r="M558" i="72"/>
  <c r="L558" i="72"/>
  <c r="K558" i="72"/>
  <c r="J558" i="72"/>
  <c r="R557" i="72"/>
  <c r="S557" i="72"/>
  <c r="L557" i="72"/>
  <c r="K557" i="72"/>
  <c r="J557" i="72"/>
  <c r="R556" i="72"/>
  <c r="S556" i="72"/>
  <c r="L556" i="72"/>
  <c r="K556" i="72"/>
  <c r="J556" i="72"/>
  <c r="R555" i="72"/>
  <c r="S555" i="72" s="1"/>
  <c r="L555" i="72"/>
  <c r="K555" i="72"/>
  <c r="J555" i="72"/>
  <c r="R554" i="72"/>
  <c r="S554" i="72" s="1"/>
  <c r="M554" i="72"/>
  <c r="L554" i="72"/>
  <c r="K554" i="72"/>
  <c r="J554" i="72"/>
  <c r="R553" i="72"/>
  <c r="S553" i="72"/>
  <c r="L553" i="72"/>
  <c r="K553" i="72"/>
  <c r="J553" i="72"/>
  <c r="R552" i="72"/>
  <c r="S552" i="72" s="1"/>
  <c r="L552" i="72"/>
  <c r="K552" i="72"/>
  <c r="J552" i="72"/>
  <c r="R3021" i="72"/>
  <c r="S3021" i="72" s="1"/>
  <c r="M3021" i="72"/>
  <c r="L3021" i="72"/>
  <c r="K3021" i="72"/>
  <c r="J3021" i="72"/>
  <c r="R3020" i="72"/>
  <c r="S3020" i="72"/>
  <c r="M3020" i="72"/>
  <c r="L3020" i="72"/>
  <c r="K3020" i="72"/>
  <c r="J3020" i="72"/>
  <c r="R3019" i="72"/>
  <c r="S3019" i="72" s="1"/>
  <c r="M3019" i="72"/>
  <c r="L3019" i="72"/>
  <c r="K3019" i="72"/>
  <c r="J3019" i="72"/>
  <c r="R3018" i="72"/>
  <c r="S3018" i="72" s="1"/>
  <c r="M3018" i="72"/>
  <c r="L3018" i="72"/>
  <c r="K3018" i="72"/>
  <c r="J3018" i="72"/>
  <c r="R3017" i="72"/>
  <c r="S3017" i="72" s="1"/>
  <c r="M3017" i="72"/>
  <c r="L3017" i="72"/>
  <c r="K3017" i="72"/>
  <c r="J3017" i="72"/>
  <c r="R3016" i="72"/>
  <c r="S3016" i="72"/>
  <c r="M3016" i="72"/>
  <c r="L3016" i="72"/>
  <c r="K3016" i="72"/>
  <c r="J3016" i="72"/>
  <c r="R3015" i="72"/>
  <c r="S3015" i="72" s="1"/>
  <c r="M3015" i="72"/>
  <c r="L3015" i="72"/>
  <c r="K3015" i="72"/>
  <c r="J3015" i="72"/>
  <c r="R3014" i="72"/>
  <c r="S3014" i="72" s="1"/>
  <c r="M3014" i="72"/>
  <c r="L3014" i="72"/>
  <c r="K3014" i="72"/>
  <c r="J3014" i="72"/>
  <c r="R3013" i="72"/>
  <c r="S3013" i="72" s="1"/>
  <c r="M3013" i="72"/>
  <c r="L3013" i="72"/>
  <c r="K3013" i="72"/>
  <c r="J3013" i="72"/>
  <c r="R3012" i="72"/>
  <c r="S3012" i="72"/>
  <c r="M3012" i="72"/>
  <c r="L3012" i="72"/>
  <c r="K3012" i="72"/>
  <c r="J3012" i="72"/>
  <c r="R3011" i="72"/>
  <c r="S3011" i="72" s="1"/>
  <c r="M3011" i="72"/>
  <c r="L3011" i="72"/>
  <c r="K3011" i="72"/>
  <c r="J3011" i="72"/>
  <c r="R3010" i="72"/>
  <c r="S3010" i="72" s="1"/>
  <c r="M3010" i="72"/>
  <c r="L3010" i="72"/>
  <c r="K3010" i="72"/>
  <c r="J3010" i="72"/>
  <c r="R3009" i="72"/>
  <c r="S3009" i="72" s="1"/>
  <c r="M3009" i="72"/>
  <c r="L3009" i="72"/>
  <c r="K3009" i="72"/>
  <c r="J3009" i="72"/>
  <c r="R3008" i="72"/>
  <c r="S3008" i="72"/>
  <c r="M3008" i="72"/>
  <c r="L3008" i="72"/>
  <c r="K3008" i="72"/>
  <c r="J3008" i="72"/>
  <c r="R3007" i="72"/>
  <c r="S3007" i="72" s="1"/>
  <c r="M3007" i="72"/>
  <c r="L3007" i="72"/>
  <c r="K3007" i="72"/>
  <c r="J3007" i="72"/>
  <c r="R3006" i="72"/>
  <c r="S3006" i="72" s="1"/>
  <c r="M3006" i="72"/>
  <c r="L3006" i="72"/>
  <c r="K3006" i="72"/>
  <c r="J3006" i="72"/>
  <c r="R3005" i="72"/>
  <c r="S3005" i="72" s="1"/>
  <c r="M3005" i="72"/>
  <c r="L3005" i="72"/>
  <c r="K3005" i="72"/>
  <c r="J3005" i="72"/>
  <c r="R3004" i="72"/>
  <c r="S3004" i="72"/>
  <c r="M3004" i="72"/>
  <c r="L3004" i="72"/>
  <c r="K3004" i="72"/>
  <c r="J3004" i="72"/>
  <c r="R3003" i="72"/>
  <c r="S3003" i="72" s="1"/>
  <c r="M3003" i="72"/>
  <c r="L3003" i="72"/>
  <c r="K3003" i="72"/>
  <c r="J3003" i="72"/>
  <c r="R3002" i="72"/>
  <c r="S3002" i="72" s="1"/>
  <c r="M3002" i="72"/>
  <c r="L3002" i="72"/>
  <c r="K3002" i="72"/>
  <c r="J3002" i="72"/>
  <c r="R3001" i="72"/>
  <c r="S3001" i="72" s="1"/>
  <c r="M3001" i="72"/>
  <c r="L3001" i="72"/>
  <c r="K3001" i="72"/>
  <c r="J3001" i="72"/>
  <c r="R3000" i="72"/>
  <c r="S3000" i="72"/>
  <c r="M3000" i="72"/>
  <c r="L3000" i="72"/>
  <c r="K3000" i="72"/>
  <c r="J3000" i="72"/>
  <c r="R2999" i="72"/>
  <c r="S2999" i="72" s="1"/>
  <c r="M2999" i="72"/>
  <c r="L2999" i="72"/>
  <c r="K2999" i="72"/>
  <c r="J2999" i="72"/>
  <c r="R2998" i="72"/>
  <c r="S2998" i="72" s="1"/>
  <c r="M2998" i="72"/>
  <c r="L2998" i="72"/>
  <c r="K2998" i="72"/>
  <c r="J2998" i="72"/>
  <c r="R2997" i="72"/>
  <c r="S2997" i="72" s="1"/>
  <c r="M2997" i="72"/>
  <c r="L2997" i="72"/>
  <c r="K2997" i="72"/>
  <c r="J2997" i="72"/>
  <c r="R2996" i="72"/>
  <c r="S2996" i="72"/>
  <c r="M2996" i="72"/>
  <c r="L2996" i="72"/>
  <c r="K2996" i="72"/>
  <c r="J2996" i="72"/>
  <c r="R2995" i="72"/>
  <c r="S2995" i="72" s="1"/>
  <c r="M2995" i="72"/>
  <c r="L2995" i="72"/>
  <c r="K2995" i="72"/>
  <c r="J2995" i="72"/>
  <c r="R2994" i="72"/>
  <c r="S2994" i="72" s="1"/>
  <c r="M2994" i="72"/>
  <c r="L2994" i="72"/>
  <c r="K2994" i="72"/>
  <c r="J2994" i="72"/>
  <c r="R2993" i="72"/>
  <c r="S2993" i="72" s="1"/>
  <c r="M2993" i="72"/>
  <c r="L2993" i="72"/>
  <c r="K2993" i="72"/>
  <c r="J2993" i="72"/>
  <c r="R2992" i="72"/>
  <c r="S2992" i="72"/>
  <c r="M2992" i="72"/>
  <c r="L2992" i="72"/>
  <c r="K2992" i="72"/>
  <c r="J2992" i="72"/>
  <c r="R2991" i="72"/>
  <c r="S2991" i="72" s="1"/>
  <c r="M2991" i="72"/>
  <c r="L2991" i="72"/>
  <c r="K2991" i="72"/>
  <c r="J2991" i="72"/>
  <c r="R2990" i="72"/>
  <c r="S2990" i="72" s="1"/>
  <c r="M2990" i="72"/>
  <c r="L2990" i="72"/>
  <c r="K2990" i="72"/>
  <c r="J2990" i="72"/>
  <c r="R2989" i="72"/>
  <c r="S2989" i="72" s="1"/>
  <c r="M2989" i="72"/>
  <c r="L2989" i="72"/>
  <c r="K2989" i="72"/>
  <c r="J2989" i="72"/>
  <c r="R2988" i="72"/>
  <c r="S2988" i="72"/>
  <c r="M2988" i="72"/>
  <c r="L2988" i="72"/>
  <c r="K2988" i="72"/>
  <c r="J2988" i="72"/>
  <c r="R2987" i="72"/>
  <c r="S2987" i="72" s="1"/>
  <c r="M2987" i="72"/>
  <c r="L2987" i="72"/>
  <c r="K2987" i="72"/>
  <c r="J2987" i="72"/>
  <c r="R2986" i="72"/>
  <c r="S2986" i="72" s="1"/>
  <c r="M2986" i="72"/>
  <c r="L2986" i="72"/>
  <c r="K2986" i="72"/>
  <c r="J2986" i="72"/>
  <c r="R2985" i="72"/>
  <c r="S2985" i="72" s="1"/>
  <c r="M2985" i="72"/>
  <c r="L2985" i="72"/>
  <c r="K2985" i="72"/>
  <c r="J2985" i="72"/>
  <c r="R2984" i="72"/>
  <c r="S2984" i="72"/>
  <c r="M2984" i="72"/>
  <c r="L2984" i="72"/>
  <c r="K2984" i="72"/>
  <c r="J2984" i="72"/>
  <c r="R2983" i="72"/>
  <c r="S2983" i="72" s="1"/>
  <c r="M2983" i="72"/>
  <c r="L2983" i="72"/>
  <c r="K2983" i="72"/>
  <c r="J2983" i="72"/>
  <c r="R2982" i="72"/>
  <c r="S2982" i="72" s="1"/>
  <c r="M2982" i="72"/>
  <c r="L2982" i="72"/>
  <c r="K2982" i="72"/>
  <c r="J2982" i="72"/>
  <c r="R2981" i="72"/>
  <c r="S2981" i="72" s="1"/>
  <c r="M2981" i="72"/>
  <c r="L2981" i="72"/>
  <c r="K2981" i="72"/>
  <c r="J2981" i="72"/>
  <c r="R2980" i="72"/>
  <c r="S2980" i="72"/>
  <c r="M2980" i="72"/>
  <c r="L2980" i="72"/>
  <c r="K2980" i="72"/>
  <c r="J2980" i="72"/>
  <c r="R2979" i="72"/>
  <c r="S2979" i="72" s="1"/>
  <c r="M2979" i="72"/>
  <c r="L2979" i="72"/>
  <c r="K2979" i="72"/>
  <c r="J2979" i="72"/>
  <c r="R2978" i="72"/>
  <c r="S2978" i="72" s="1"/>
  <c r="M2978" i="72"/>
  <c r="L2978" i="72"/>
  <c r="K2978" i="72"/>
  <c r="J2978" i="72"/>
  <c r="R2977" i="72"/>
  <c r="S2977" i="72" s="1"/>
  <c r="M2977" i="72"/>
  <c r="L2977" i="72"/>
  <c r="K2977" i="72"/>
  <c r="J2977" i="72"/>
  <c r="R2976" i="72"/>
  <c r="S2976" i="72"/>
  <c r="M2976" i="72"/>
  <c r="L2976" i="72"/>
  <c r="K2976" i="72"/>
  <c r="J2976" i="72"/>
  <c r="R2975" i="72"/>
  <c r="S2975" i="72" s="1"/>
  <c r="M2975" i="72"/>
  <c r="L2975" i="72"/>
  <c r="K2975" i="72"/>
  <c r="J2975" i="72"/>
  <c r="R2974" i="72"/>
  <c r="S2974" i="72" s="1"/>
  <c r="M2974" i="72"/>
  <c r="L2974" i="72"/>
  <c r="K2974" i="72"/>
  <c r="J2974" i="72"/>
  <c r="R2973" i="72"/>
  <c r="S2973" i="72" s="1"/>
  <c r="M2973" i="72"/>
  <c r="L2973" i="72"/>
  <c r="K2973" i="72"/>
  <c r="J2973" i="72"/>
  <c r="R2972" i="72"/>
  <c r="S2972" i="72"/>
  <c r="M2972" i="72"/>
  <c r="L2972" i="72"/>
  <c r="K2972" i="72"/>
  <c r="J2972" i="72"/>
  <c r="R2971" i="72"/>
  <c r="S2971" i="72" s="1"/>
  <c r="M2971" i="72"/>
  <c r="L2971" i="72"/>
  <c r="K2971" i="72"/>
  <c r="J2971" i="72"/>
  <c r="R2970" i="72"/>
  <c r="S2970" i="72" s="1"/>
  <c r="M2970" i="72"/>
  <c r="L2970" i="72"/>
  <c r="K2970" i="72"/>
  <c r="J2970" i="72"/>
  <c r="R2969" i="72"/>
  <c r="S2969" i="72" s="1"/>
  <c r="M2969" i="72"/>
  <c r="L2969" i="72"/>
  <c r="K2969" i="72"/>
  <c r="J2969" i="72"/>
  <c r="R2968" i="72"/>
  <c r="S2968" i="72"/>
  <c r="M2968" i="72"/>
  <c r="L2968" i="72"/>
  <c r="K2968" i="72"/>
  <c r="J2968" i="72"/>
  <c r="R2967" i="72"/>
  <c r="S2967" i="72" s="1"/>
  <c r="M2967" i="72"/>
  <c r="L2967" i="72"/>
  <c r="K2967" i="72"/>
  <c r="J2967" i="72"/>
  <c r="R2966" i="72"/>
  <c r="S2966" i="72" s="1"/>
  <c r="M2966" i="72"/>
  <c r="L2966" i="72"/>
  <c r="K2966" i="72"/>
  <c r="J2966" i="72"/>
  <c r="R2965" i="72"/>
  <c r="S2965" i="72" s="1"/>
  <c r="M2965" i="72"/>
  <c r="L2965" i="72"/>
  <c r="K2965" i="72"/>
  <c r="J2965" i="72"/>
  <c r="R2964" i="72"/>
  <c r="S2964" i="72"/>
  <c r="M2964" i="72"/>
  <c r="L2964" i="72"/>
  <c r="K2964" i="72"/>
  <c r="J2964" i="72"/>
  <c r="R2963" i="72"/>
  <c r="S2963" i="72" s="1"/>
  <c r="M2963" i="72"/>
  <c r="L2963" i="72"/>
  <c r="K2963" i="72"/>
  <c r="J2963" i="72"/>
  <c r="R2962" i="72"/>
  <c r="S2962" i="72" s="1"/>
  <c r="M2962" i="72"/>
  <c r="L2962" i="72"/>
  <c r="K2962" i="72"/>
  <c r="J2962" i="72"/>
  <c r="R2961" i="72"/>
  <c r="S2961" i="72" s="1"/>
  <c r="M2961" i="72"/>
  <c r="L2961" i="72"/>
  <c r="K2961" i="72"/>
  <c r="J2961" i="72"/>
  <c r="R2960" i="72"/>
  <c r="S2960" i="72"/>
  <c r="M2960" i="72"/>
  <c r="L2960" i="72"/>
  <c r="K2960" i="72"/>
  <c r="J2960" i="72"/>
  <c r="R2959" i="72"/>
  <c r="S2959" i="72" s="1"/>
  <c r="M2959" i="72"/>
  <c r="L2959" i="72"/>
  <c r="K2959" i="72"/>
  <c r="J2959" i="72"/>
  <c r="R2958" i="72"/>
  <c r="S2958" i="72" s="1"/>
  <c r="M2958" i="72"/>
  <c r="L2958" i="72"/>
  <c r="K2958" i="72"/>
  <c r="J2958" i="72"/>
  <c r="R2957" i="72"/>
  <c r="S2957" i="72" s="1"/>
  <c r="M2957" i="72"/>
  <c r="L2957" i="72"/>
  <c r="K2957" i="72"/>
  <c r="J2957" i="72"/>
  <c r="R2956" i="72"/>
  <c r="S2956" i="72"/>
  <c r="M2956" i="72"/>
  <c r="L2956" i="72"/>
  <c r="K2956" i="72"/>
  <c r="J2956" i="72"/>
  <c r="R2955" i="72"/>
  <c r="S2955" i="72" s="1"/>
  <c r="M2955" i="72"/>
  <c r="L2955" i="72"/>
  <c r="K2955" i="72"/>
  <c r="J2955" i="72"/>
  <c r="R2954" i="72"/>
  <c r="S2954" i="72" s="1"/>
  <c r="M2954" i="72"/>
  <c r="L2954" i="72"/>
  <c r="K2954" i="72"/>
  <c r="J2954" i="72"/>
  <c r="R2953" i="72"/>
  <c r="S2953" i="72" s="1"/>
  <c r="M2953" i="72"/>
  <c r="L2953" i="72"/>
  <c r="K2953" i="72"/>
  <c r="J2953" i="72"/>
  <c r="R2952" i="72"/>
  <c r="S2952" i="72"/>
  <c r="M2952" i="72"/>
  <c r="L2952" i="72"/>
  <c r="K2952" i="72"/>
  <c r="J2952" i="72"/>
  <c r="R2951" i="72"/>
  <c r="S2951" i="72" s="1"/>
  <c r="M2951" i="72"/>
  <c r="L2951" i="72"/>
  <c r="K2951" i="72"/>
  <c r="J2951" i="72"/>
  <c r="R2950" i="72"/>
  <c r="S2950" i="72" s="1"/>
  <c r="M2950" i="72"/>
  <c r="L2950" i="72"/>
  <c r="K2950" i="72"/>
  <c r="J2950" i="72"/>
  <c r="R2949" i="72"/>
  <c r="S2949" i="72" s="1"/>
  <c r="M2949" i="72"/>
  <c r="L2949" i="72"/>
  <c r="K2949" i="72"/>
  <c r="J2949" i="72"/>
  <c r="R2948" i="72"/>
  <c r="S2948" i="72"/>
  <c r="M2948" i="72"/>
  <c r="L2948" i="72"/>
  <c r="K2948" i="72"/>
  <c r="J2948" i="72"/>
  <c r="R2947" i="72"/>
  <c r="S2947" i="72" s="1"/>
  <c r="M2947" i="72"/>
  <c r="L2947" i="72"/>
  <c r="K2947" i="72"/>
  <c r="J2947" i="72"/>
  <c r="R2946" i="72"/>
  <c r="S2946" i="72" s="1"/>
  <c r="M2946" i="72"/>
  <c r="L2946" i="72"/>
  <c r="K2946" i="72"/>
  <c r="J2946" i="72"/>
  <c r="R2945" i="72"/>
  <c r="S2945" i="72" s="1"/>
  <c r="M2945" i="72"/>
  <c r="L2945" i="72"/>
  <c r="K2945" i="72"/>
  <c r="J2945" i="72"/>
  <c r="R2944" i="72"/>
  <c r="S2944" i="72"/>
  <c r="M2944" i="72"/>
  <c r="L2944" i="72"/>
  <c r="K2944" i="72"/>
  <c r="J2944" i="72"/>
  <c r="R2943" i="72"/>
  <c r="S2943" i="72" s="1"/>
  <c r="M2943" i="72"/>
  <c r="L2943" i="72"/>
  <c r="K2943" i="72"/>
  <c r="J2943" i="72"/>
  <c r="R2942" i="72"/>
  <c r="S2942" i="72" s="1"/>
  <c r="M2942" i="72"/>
  <c r="L2942" i="72"/>
  <c r="K2942" i="72"/>
  <c r="J2942" i="72"/>
  <c r="R2941" i="72"/>
  <c r="S2941" i="72" s="1"/>
  <c r="M2941" i="72"/>
  <c r="L2941" i="72"/>
  <c r="K2941" i="72"/>
  <c r="J2941" i="72"/>
  <c r="R2940" i="72"/>
  <c r="S2940" i="72"/>
  <c r="M2940" i="72"/>
  <c r="L2940" i="72"/>
  <c r="K2940" i="72"/>
  <c r="J2940" i="72"/>
  <c r="R2939" i="72"/>
  <c r="S2939" i="72" s="1"/>
  <c r="M2939" i="72"/>
  <c r="L2939" i="72"/>
  <c r="K2939" i="72"/>
  <c r="J2939" i="72"/>
  <c r="R2938" i="72"/>
  <c r="S2938" i="72" s="1"/>
  <c r="M2938" i="72"/>
  <c r="L2938" i="72"/>
  <c r="K2938" i="72"/>
  <c r="J2938" i="72"/>
  <c r="R2937" i="72"/>
  <c r="S2937" i="72" s="1"/>
  <c r="M2937" i="72"/>
  <c r="L2937" i="72"/>
  <c r="K2937" i="72"/>
  <c r="J2937" i="72"/>
  <c r="R2936" i="72"/>
  <c r="S2936" i="72"/>
  <c r="M2936" i="72"/>
  <c r="L2936" i="72"/>
  <c r="K2936" i="72"/>
  <c r="J2936" i="72"/>
  <c r="R2935" i="72"/>
  <c r="S2935" i="72" s="1"/>
  <c r="M2935" i="72"/>
  <c r="L2935" i="72"/>
  <c r="K2935" i="72"/>
  <c r="J2935" i="72"/>
  <c r="R2934" i="72"/>
  <c r="S2934" i="72" s="1"/>
  <c r="M2934" i="72"/>
  <c r="L2934" i="72"/>
  <c r="K2934" i="72"/>
  <c r="J2934" i="72"/>
  <c r="R2933" i="72"/>
  <c r="S2933" i="72" s="1"/>
  <c r="M2933" i="72"/>
  <c r="L2933" i="72"/>
  <c r="K2933" i="72"/>
  <c r="J2933" i="72"/>
  <c r="R2932" i="72"/>
  <c r="S2932" i="72"/>
  <c r="M2932" i="72"/>
  <c r="L2932" i="72"/>
  <c r="K2932" i="72"/>
  <c r="J2932" i="72"/>
  <c r="R2931" i="72"/>
  <c r="S2931" i="72" s="1"/>
  <c r="M2931" i="72"/>
  <c r="L2931" i="72"/>
  <c r="K2931" i="72"/>
  <c r="J2931" i="72"/>
  <c r="R2930" i="72"/>
  <c r="S2930" i="72" s="1"/>
  <c r="M2930" i="72"/>
  <c r="L2930" i="72"/>
  <c r="K2930" i="72"/>
  <c r="J2930" i="72"/>
  <c r="R2929" i="72"/>
  <c r="S2929" i="72" s="1"/>
  <c r="M2929" i="72"/>
  <c r="L2929" i="72"/>
  <c r="K2929" i="72"/>
  <c r="J2929" i="72"/>
  <c r="R2928" i="72"/>
  <c r="S2928" i="72"/>
  <c r="M2928" i="72"/>
  <c r="L2928" i="72"/>
  <c r="K2928" i="72"/>
  <c r="J2928" i="72"/>
  <c r="R2927" i="72"/>
  <c r="S2927" i="72" s="1"/>
  <c r="M2927" i="72"/>
  <c r="L2927" i="72"/>
  <c r="K2927" i="72"/>
  <c r="J2927" i="72"/>
  <c r="R2926" i="72"/>
  <c r="S2926" i="72" s="1"/>
  <c r="M2926" i="72"/>
  <c r="L2926" i="72"/>
  <c r="K2926" i="72"/>
  <c r="J2926" i="72"/>
  <c r="R2925" i="72"/>
  <c r="S2925" i="72" s="1"/>
  <c r="M2925" i="72"/>
  <c r="L2925" i="72"/>
  <c r="K2925" i="72"/>
  <c r="J2925" i="72"/>
  <c r="R2924" i="72"/>
  <c r="S2924" i="72"/>
  <c r="M2924" i="72"/>
  <c r="L2924" i="72"/>
  <c r="K2924" i="72"/>
  <c r="J2924" i="72"/>
  <c r="R2923" i="72"/>
  <c r="S2923" i="72" s="1"/>
  <c r="M2923" i="72"/>
  <c r="L2923" i="72"/>
  <c r="K2923" i="72"/>
  <c r="J2923" i="72"/>
  <c r="R2922" i="72"/>
  <c r="S2922" i="72" s="1"/>
  <c r="M2922" i="72"/>
  <c r="L2922" i="72"/>
  <c r="K2922" i="72"/>
  <c r="J2922" i="72"/>
  <c r="R2921" i="72"/>
  <c r="S2921" i="72" s="1"/>
  <c r="M2921" i="72"/>
  <c r="L2921" i="72"/>
  <c r="K2921" i="72"/>
  <c r="J2921" i="72"/>
  <c r="R2920" i="72"/>
  <c r="S2920" i="72"/>
  <c r="M2920" i="72"/>
  <c r="L2920" i="72"/>
  <c r="K2920" i="72"/>
  <c r="J2920" i="72"/>
  <c r="R2919" i="72"/>
  <c r="S2919" i="72" s="1"/>
  <c r="M2919" i="72"/>
  <c r="L2919" i="72"/>
  <c r="K2919" i="72"/>
  <c r="J2919" i="72"/>
  <c r="R2918" i="72"/>
  <c r="S2918" i="72" s="1"/>
  <c r="M2918" i="72"/>
  <c r="L2918" i="72"/>
  <c r="K2918" i="72"/>
  <c r="J2918" i="72"/>
  <c r="R2917" i="72"/>
  <c r="S2917" i="72" s="1"/>
  <c r="M2917" i="72"/>
  <c r="L2917" i="72"/>
  <c r="K2917" i="72"/>
  <c r="J2917" i="72"/>
  <c r="R2916" i="72"/>
  <c r="S2916" i="72"/>
  <c r="M2916" i="72"/>
  <c r="L2916" i="72"/>
  <c r="K2916" i="72"/>
  <c r="J2916" i="72"/>
  <c r="R2915" i="72"/>
  <c r="S2915" i="72" s="1"/>
  <c r="M2915" i="72"/>
  <c r="L2915" i="72"/>
  <c r="K2915" i="72"/>
  <c r="J2915" i="72"/>
  <c r="R2914" i="72"/>
  <c r="S2914" i="72" s="1"/>
  <c r="M2914" i="72"/>
  <c r="L2914" i="72"/>
  <c r="K2914" i="72"/>
  <c r="J2914" i="72"/>
  <c r="R2913" i="72"/>
  <c r="S2913" i="72" s="1"/>
  <c r="M2913" i="72"/>
  <c r="L2913" i="72"/>
  <c r="K2913" i="72"/>
  <c r="J2913" i="72"/>
  <c r="R2912" i="72"/>
  <c r="S2912" i="72"/>
  <c r="M2912" i="72"/>
  <c r="L2912" i="72"/>
  <c r="K2912" i="72"/>
  <c r="J2912" i="72"/>
  <c r="R2911" i="72"/>
  <c r="S2911" i="72" s="1"/>
  <c r="M2911" i="72"/>
  <c r="L2911" i="72"/>
  <c r="K2911" i="72"/>
  <c r="J2911" i="72"/>
  <c r="R2910" i="72"/>
  <c r="S2910" i="72" s="1"/>
  <c r="M2910" i="72"/>
  <c r="L2910" i="72"/>
  <c r="K2910" i="72"/>
  <c r="J2910" i="72"/>
  <c r="R2909" i="72"/>
  <c r="S2909" i="72" s="1"/>
  <c r="M2909" i="72"/>
  <c r="L2909" i="72"/>
  <c r="K2909" i="72"/>
  <c r="J2909" i="72"/>
  <c r="R2908" i="72"/>
  <c r="S2908" i="72"/>
  <c r="M2908" i="72"/>
  <c r="L2908" i="72"/>
  <c r="K2908" i="72"/>
  <c r="J2908" i="72"/>
  <c r="R2907" i="72"/>
  <c r="S2907" i="72" s="1"/>
  <c r="M2907" i="72"/>
  <c r="L2907" i="72"/>
  <c r="K2907" i="72"/>
  <c r="J2907" i="72"/>
  <c r="R2906" i="72"/>
  <c r="S2906" i="72" s="1"/>
  <c r="M2906" i="72"/>
  <c r="L2906" i="72"/>
  <c r="K2906" i="72"/>
  <c r="J2906" i="72"/>
  <c r="R2905" i="72"/>
  <c r="S2905" i="72" s="1"/>
  <c r="M2905" i="72"/>
  <c r="L2905" i="72"/>
  <c r="K2905" i="72"/>
  <c r="J2905" i="72"/>
  <c r="R2904" i="72"/>
  <c r="S2904" i="72"/>
  <c r="M2904" i="72"/>
  <c r="L2904" i="72"/>
  <c r="K2904" i="72"/>
  <c r="J2904" i="72"/>
  <c r="R2903" i="72"/>
  <c r="S2903" i="72" s="1"/>
  <c r="M2903" i="72"/>
  <c r="L2903" i="72"/>
  <c r="K2903" i="72"/>
  <c r="J2903" i="72"/>
  <c r="R2902" i="72"/>
  <c r="S2902" i="72" s="1"/>
  <c r="M2902" i="72"/>
  <c r="L2902" i="72"/>
  <c r="K2902" i="72"/>
  <c r="J2902" i="72"/>
  <c r="R3040" i="72"/>
  <c r="S3040" i="72" s="1"/>
  <c r="M3040" i="72"/>
  <c r="L3040" i="72"/>
  <c r="K3040" i="72"/>
  <c r="J3040" i="72"/>
  <c r="R3039" i="72"/>
  <c r="S3039" i="72"/>
  <c r="M3039" i="72"/>
  <c r="L3039" i="72"/>
  <c r="K3039" i="72"/>
  <c r="J3039" i="72"/>
  <c r="R3038" i="72"/>
  <c r="S3038" i="72" s="1"/>
  <c r="M3038" i="72"/>
  <c r="L3038" i="72"/>
  <c r="K3038" i="72"/>
  <c r="J3038" i="72"/>
  <c r="R3037" i="72"/>
  <c r="S3037" i="72" s="1"/>
  <c r="M3037" i="72"/>
  <c r="L3037" i="72"/>
  <c r="K3037" i="72"/>
  <c r="J3037" i="72"/>
  <c r="R3036" i="72"/>
  <c r="S3036" i="72" s="1"/>
  <c r="M3036" i="72"/>
  <c r="L3036" i="72"/>
  <c r="K3036" i="72"/>
  <c r="J3036" i="72"/>
  <c r="R3035" i="72"/>
  <c r="S3035" i="72"/>
  <c r="M3035" i="72"/>
  <c r="L3035" i="72"/>
  <c r="K3035" i="72"/>
  <c r="J3035" i="72"/>
  <c r="R3034" i="72"/>
  <c r="S3034" i="72" s="1"/>
  <c r="M3034" i="72"/>
  <c r="L3034" i="72"/>
  <c r="K3034" i="72"/>
  <c r="J3034" i="72"/>
  <c r="R3033" i="72"/>
  <c r="S3033" i="72" s="1"/>
  <c r="M3033" i="72"/>
  <c r="L3033" i="72"/>
  <c r="K3033" i="72"/>
  <c r="J3033" i="72"/>
  <c r="R3032" i="72"/>
  <c r="S3032" i="72" s="1"/>
  <c r="M3032" i="72"/>
  <c r="L3032" i="72"/>
  <c r="K3032" i="72"/>
  <c r="J3032" i="72"/>
  <c r="R3031" i="72"/>
  <c r="S3031" i="72"/>
  <c r="M3031" i="72"/>
  <c r="L3031" i="72"/>
  <c r="K3031" i="72"/>
  <c r="J3031" i="72"/>
  <c r="R3030" i="72"/>
  <c r="S3030" i="72" s="1"/>
  <c r="M3030" i="72"/>
  <c r="L3030" i="72"/>
  <c r="K3030" i="72"/>
  <c r="J3030" i="72"/>
  <c r="R3029" i="72"/>
  <c r="S3029" i="72" s="1"/>
  <c r="M3029" i="72"/>
  <c r="L3029" i="72"/>
  <c r="K3029" i="72"/>
  <c r="J3029" i="72"/>
  <c r="R3028" i="72"/>
  <c r="S3028" i="72" s="1"/>
  <c r="M3028" i="72"/>
  <c r="L3028" i="72"/>
  <c r="K3028" i="72"/>
  <c r="J3028" i="72"/>
  <c r="R3027" i="72"/>
  <c r="S3027" i="72"/>
  <c r="M3027" i="72"/>
  <c r="L3027" i="72"/>
  <c r="K3027" i="72"/>
  <c r="J3027" i="72"/>
  <c r="R3026" i="72"/>
  <c r="S3026" i="72" s="1"/>
  <c r="M3026" i="72"/>
  <c r="L3026" i="72"/>
  <c r="K3026" i="72"/>
  <c r="J3026" i="72"/>
  <c r="R3025" i="72"/>
  <c r="S3025" i="72" s="1"/>
  <c r="M3025" i="72"/>
  <c r="L3025" i="72"/>
  <c r="K3025" i="72"/>
  <c r="J3025" i="72"/>
  <c r="R3024" i="72"/>
  <c r="S3024" i="72" s="1"/>
  <c r="M3024" i="72"/>
  <c r="L3024" i="72"/>
  <c r="K3024" i="72"/>
  <c r="J3024" i="72"/>
  <c r="R3023" i="72"/>
  <c r="S3023" i="72"/>
  <c r="M3023" i="72"/>
  <c r="L3023" i="72"/>
  <c r="K3023" i="72"/>
  <c r="J3023" i="72"/>
  <c r="R3022" i="72"/>
  <c r="S3022" i="72" s="1"/>
  <c r="M3022" i="72"/>
  <c r="L3022" i="72"/>
  <c r="K3022" i="72"/>
  <c r="J3022" i="72"/>
  <c r="AK131" i="51"/>
  <c r="AJ131" i="51"/>
  <c r="AI131" i="51"/>
  <c r="N131" i="51"/>
  <c r="AK130" i="51"/>
  <c r="AJ130" i="51"/>
  <c r="AI130" i="51"/>
  <c r="N130" i="51"/>
  <c r="AK129" i="51"/>
  <c r="AJ129" i="51"/>
  <c r="AI129" i="51"/>
  <c r="N129" i="51"/>
  <c r="AK128" i="51"/>
  <c r="AJ128" i="51"/>
  <c r="AI128" i="51"/>
  <c r="N128" i="51"/>
  <c r="AK127" i="51"/>
  <c r="AJ127" i="51"/>
  <c r="AI127" i="51"/>
  <c r="N127" i="51"/>
  <c r="AK126" i="51"/>
  <c r="AJ126" i="51"/>
  <c r="AI126" i="51"/>
  <c r="N126" i="51"/>
  <c r="AK125" i="51"/>
  <c r="AJ125" i="51"/>
  <c r="AI125" i="51"/>
  <c r="N125" i="51"/>
  <c r="AK124" i="51"/>
  <c r="AJ124" i="51"/>
  <c r="AI124" i="51"/>
  <c r="N124" i="51"/>
  <c r="AK123" i="51"/>
  <c r="AJ123" i="51"/>
  <c r="AI123" i="51"/>
  <c r="N123" i="51"/>
  <c r="AK122" i="51"/>
  <c r="AJ122" i="51"/>
  <c r="AI122" i="51"/>
  <c r="N122" i="51"/>
  <c r="AK121" i="51"/>
  <c r="AJ121" i="51"/>
  <c r="AI121" i="51"/>
  <c r="N121" i="51"/>
  <c r="AK120" i="51"/>
  <c r="AJ120" i="51"/>
  <c r="AI120" i="51"/>
  <c r="N120" i="51"/>
  <c r="AK119" i="51"/>
  <c r="AJ119" i="51"/>
  <c r="AI119" i="51"/>
  <c r="N119" i="51"/>
  <c r="AK118" i="51"/>
  <c r="AJ118" i="51"/>
  <c r="AI118" i="51"/>
  <c r="N118" i="51"/>
  <c r="AK117" i="51"/>
  <c r="AJ117" i="51"/>
  <c r="AI117" i="51"/>
  <c r="N117" i="51"/>
  <c r="AK116" i="51"/>
  <c r="AJ116" i="51"/>
  <c r="AI116" i="51"/>
  <c r="N116" i="51"/>
  <c r="AK115" i="51"/>
  <c r="AJ115" i="51"/>
  <c r="AI115" i="51"/>
  <c r="N115" i="51"/>
  <c r="AK114" i="51"/>
  <c r="AJ114" i="51"/>
  <c r="AI114" i="51"/>
  <c r="N114" i="51"/>
  <c r="AK113" i="51"/>
  <c r="AJ113" i="51"/>
  <c r="AI113" i="51"/>
  <c r="N113" i="51"/>
  <c r="AK112" i="51"/>
  <c r="AJ112" i="51"/>
  <c r="AI112" i="51"/>
  <c r="N112" i="51"/>
  <c r="AK111" i="51"/>
  <c r="AJ111" i="51"/>
  <c r="AI111" i="51"/>
  <c r="N111" i="51"/>
  <c r="AK110" i="51"/>
  <c r="AJ110" i="51"/>
  <c r="AI110" i="51"/>
  <c r="N110" i="51"/>
  <c r="AK109" i="51"/>
  <c r="AJ109" i="51"/>
  <c r="AI109" i="51"/>
  <c r="N109" i="51"/>
  <c r="AK108" i="51"/>
  <c r="AJ108" i="51"/>
  <c r="AI108" i="51"/>
  <c r="N108" i="51"/>
  <c r="AK107" i="51"/>
  <c r="AJ107" i="51"/>
  <c r="AI107" i="51"/>
  <c r="N107" i="51"/>
  <c r="AK106" i="51"/>
  <c r="AJ106" i="51"/>
  <c r="AI106" i="51"/>
  <c r="N106" i="51"/>
  <c r="AK105" i="51"/>
  <c r="AJ105" i="51"/>
  <c r="AI105" i="51"/>
  <c r="N105" i="51"/>
  <c r="AK104" i="51"/>
  <c r="AJ104" i="51"/>
  <c r="AI104" i="51"/>
  <c r="N104" i="51"/>
  <c r="AK103" i="51"/>
  <c r="AJ103" i="51"/>
  <c r="AI103" i="51"/>
  <c r="N103" i="51"/>
  <c r="AK102" i="51"/>
  <c r="AJ102" i="51"/>
  <c r="AI102" i="51"/>
  <c r="N102" i="51"/>
  <c r="AK101" i="51"/>
  <c r="AJ101" i="51"/>
  <c r="AI101" i="51"/>
  <c r="N101" i="51"/>
  <c r="AK100" i="51"/>
  <c r="AJ100" i="51"/>
  <c r="AI100" i="51"/>
  <c r="N100" i="51"/>
  <c r="AK99" i="51"/>
  <c r="AJ99" i="51"/>
  <c r="AI99" i="51"/>
  <c r="N99" i="51"/>
  <c r="AK98" i="51"/>
  <c r="AJ98" i="51"/>
  <c r="AI98" i="51"/>
  <c r="N98" i="51"/>
  <c r="AK97" i="51"/>
  <c r="AJ97" i="51"/>
  <c r="AI97" i="51"/>
  <c r="N97" i="51"/>
  <c r="AK96" i="51"/>
  <c r="AJ96" i="51"/>
  <c r="AI96" i="51"/>
  <c r="N96" i="51"/>
  <c r="AK95" i="51"/>
  <c r="AJ95" i="51"/>
  <c r="AI95" i="51"/>
  <c r="N95" i="51"/>
  <c r="AK94" i="51"/>
  <c r="AJ94" i="51"/>
  <c r="AI94" i="51"/>
  <c r="N94" i="51"/>
  <c r="AK93" i="51"/>
  <c r="AJ93" i="51"/>
  <c r="AI93" i="51"/>
  <c r="N93" i="51"/>
  <c r="AK92" i="51"/>
  <c r="AJ92" i="51"/>
  <c r="AI92" i="51"/>
  <c r="N92" i="51"/>
  <c r="AK91" i="51"/>
  <c r="AJ91" i="51"/>
  <c r="AI91" i="51"/>
  <c r="N91" i="51"/>
  <c r="AK90" i="51"/>
  <c r="AJ90" i="51"/>
  <c r="AI90" i="51"/>
  <c r="N90" i="51"/>
  <c r="AK89" i="51"/>
  <c r="AJ89" i="51"/>
  <c r="AI89" i="51"/>
  <c r="N89" i="51"/>
  <c r="AK88" i="51"/>
  <c r="AJ88" i="51"/>
  <c r="AI88" i="51"/>
  <c r="N88" i="51"/>
  <c r="AK87" i="51"/>
  <c r="AJ87" i="51"/>
  <c r="AI87" i="51"/>
  <c r="N87" i="51"/>
  <c r="AK86" i="51"/>
  <c r="AJ86" i="51"/>
  <c r="AI86" i="51"/>
  <c r="N86" i="51"/>
  <c r="AK85" i="51"/>
  <c r="AJ85" i="51"/>
  <c r="AI85" i="51"/>
  <c r="N85" i="51"/>
  <c r="AK84" i="51"/>
  <c r="AJ84" i="51"/>
  <c r="AI84" i="51"/>
  <c r="N84" i="51"/>
  <c r="AK83" i="51"/>
  <c r="AJ83" i="51"/>
  <c r="AI83" i="51"/>
  <c r="N83" i="51"/>
  <c r="AK82" i="51"/>
  <c r="AJ82" i="51"/>
  <c r="AI82" i="51"/>
  <c r="N82" i="51"/>
  <c r="AK81" i="51"/>
  <c r="AJ81" i="51"/>
  <c r="AI81" i="51"/>
  <c r="N81" i="51"/>
  <c r="AK80" i="51"/>
  <c r="AJ80" i="51"/>
  <c r="AI80" i="51"/>
  <c r="N80" i="51"/>
  <c r="AK79" i="51"/>
  <c r="AJ79" i="51"/>
  <c r="AI79" i="51"/>
  <c r="N79" i="51"/>
  <c r="AK78" i="51"/>
  <c r="AJ78" i="51"/>
  <c r="AI78" i="51"/>
  <c r="N78" i="51"/>
  <c r="AK77" i="51"/>
  <c r="AJ77" i="51"/>
  <c r="AI77" i="51"/>
  <c r="N77" i="51"/>
  <c r="AK76" i="51"/>
  <c r="AJ76" i="51"/>
  <c r="AI76" i="51"/>
  <c r="N76" i="51"/>
  <c r="AK75" i="51"/>
  <c r="AJ75" i="51"/>
  <c r="AI75" i="51"/>
  <c r="N75" i="51"/>
  <c r="AK74" i="51"/>
  <c r="AJ74" i="51"/>
  <c r="AI74" i="51"/>
  <c r="N74" i="51"/>
  <c r="AK73" i="51"/>
  <c r="AJ73" i="51"/>
  <c r="AI73" i="51"/>
  <c r="N73" i="51"/>
  <c r="AK72" i="51"/>
  <c r="AJ72" i="51"/>
  <c r="AI72" i="51"/>
  <c r="N72" i="51"/>
  <c r="AK371" i="51"/>
  <c r="AJ371" i="51"/>
  <c r="AI371" i="51"/>
  <c r="N371" i="51"/>
  <c r="AK370" i="51"/>
  <c r="AJ370" i="51"/>
  <c r="AI370" i="51"/>
  <c r="N370" i="51"/>
  <c r="AK369" i="51"/>
  <c r="AJ369" i="51"/>
  <c r="AI369" i="51"/>
  <c r="N369" i="51"/>
  <c r="AK368" i="51"/>
  <c r="AJ368" i="51"/>
  <c r="AI368" i="51"/>
  <c r="N368" i="51"/>
  <c r="AK367" i="51"/>
  <c r="AJ367" i="51"/>
  <c r="AI367" i="51"/>
  <c r="N367" i="51"/>
  <c r="AK366" i="51"/>
  <c r="AJ366" i="51"/>
  <c r="AI366" i="51"/>
  <c r="N366" i="51"/>
  <c r="AK365" i="51"/>
  <c r="AJ365" i="51"/>
  <c r="AI365" i="51"/>
  <c r="N365" i="51"/>
  <c r="AK364" i="51"/>
  <c r="AJ364" i="51"/>
  <c r="AI364" i="51"/>
  <c r="N364" i="51"/>
  <c r="AK363" i="51"/>
  <c r="AJ363" i="51"/>
  <c r="AI363" i="51"/>
  <c r="N363" i="51"/>
  <c r="AK362" i="51"/>
  <c r="AJ362" i="51"/>
  <c r="AI362" i="51"/>
  <c r="N362" i="51"/>
  <c r="AK361" i="51"/>
  <c r="AJ361" i="51"/>
  <c r="AI361" i="51"/>
  <c r="N361" i="51"/>
  <c r="AK360" i="51"/>
  <c r="AJ360" i="51"/>
  <c r="AI360" i="51"/>
  <c r="N360" i="51"/>
  <c r="AK359" i="51"/>
  <c r="AJ359" i="51"/>
  <c r="AI359" i="51"/>
  <c r="N359" i="51"/>
  <c r="AK358" i="51"/>
  <c r="AJ358" i="51"/>
  <c r="AI358" i="51"/>
  <c r="N358" i="51"/>
  <c r="AK357" i="51"/>
  <c r="AJ357" i="51"/>
  <c r="AI357" i="51"/>
  <c r="N357" i="51"/>
  <c r="AK356" i="51"/>
  <c r="AJ356" i="51"/>
  <c r="AI356" i="51"/>
  <c r="N356" i="51"/>
  <c r="AK355" i="51"/>
  <c r="AJ355" i="51"/>
  <c r="AI355" i="51"/>
  <c r="N355" i="51"/>
  <c r="AK354" i="51"/>
  <c r="AJ354" i="51"/>
  <c r="AI354" i="51"/>
  <c r="N354" i="51"/>
  <c r="AK353" i="51"/>
  <c r="AJ353" i="51"/>
  <c r="AI353" i="51"/>
  <c r="N353" i="51"/>
  <c r="AK352" i="51"/>
  <c r="AJ352" i="51"/>
  <c r="AI352" i="51"/>
  <c r="N352" i="51"/>
  <c r="AK351" i="51"/>
  <c r="AJ351" i="51"/>
  <c r="AI351" i="51"/>
  <c r="N351" i="51"/>
  <c r="AK350" i="51"/>
  <c r="AJ350" i="51"/>
  <c r="AI350" i="51"/>
  <c r="N350" i="51"/>
  <c r="AK349" i="51"/>
  <c r="AJ349" i="51"/>
  <c r="AI349" i="51"/>
  <c r="N349" i="51"/>
  <c r="AK348" i="51"/>
  <c r="AJ348" i="51"/>
  <c r="AI348" i="51"/>
  <c r="N348" i="51"/>
  <c r="AK347" i="51"/>
  <c r="AJ347" i="51"/>
  <c r="AI347" i="51"/>
  <c r="N347" i="51"/>
  <c r="AK346" i="51"/>
  <c r="AJ346" i="51"/>
  <c r="AI346" i="51"/>
  <c r="N346" i="51"/>
  <c r="AK345" i="51"/>
  <c r="AJ345" i="51"/>
  <c r="AI345" i="51"/>
  <c r="N345" i="51"/>
  <c r="AK344" i="51"/>
  <c r="AJ344" i="51"/>
  <c r="AI344" i="51"/>
  <c r="N344" i="51"/>
  <c r="AK343" i="51"/>
  <c r="AJ343" i="51"/>
  <c r="AI343" i="51"/>
  <c r="N343" i="51"/>
  <c r="AK342" i="51"/>
  <c r="AJ342" i="51"/>
  <c r="AI342" i="51"/>
  <c r="N342" i="51"/>
  <c r="AK341" i="51"/>
  <c r="AJ341" i="51"/>
  <c r="AI341" i="51"/>
  <c r="N341" i="51"/>
  <c r="AK340" i="51"/>
  <c r="AJ340" i="51"/>
  <c r="AI340" i="51"/>
  <c r="N340" i="51"/>
  <c r="AK339" i="51"/>
  <c r="AJ339" i="51"/>
  <c r="AI339" i="51"/>
  <c r="N339" i="51"/>
  <c r="AK338" i="51"/>
  <c r="AJ338" i="51"/>
  <c r="AI338" i="51"/>
  <c r="N338" i="51"/>
  <c r="AK337" i="51"/>
  <c r="AJ337" i="51"/>
  <c r="AI337" i="51"/>
  <c r="N337" i="51"/>
  <c r="AK336" i="51"/>
  <c r="AJ336" i="51"/>
  <c r="AI336" i="51"/>
  <c r="N336" i="51"/>
  <c r="AK335" i="51"/>
  <c r="AJ335" i="51"/>
  <c r="AI335" i="51"/>
  <c r="N335" i="51"/>
  <c r="AK334" i="51"/>
  <c r="AJ334" i="51"/>
  <c r="AI334" i="51"/>
  <c r="N334" i="51"/>
  <c r="AK333" i="51"/>
  <c r="AJ333" i="51"/>
  <c r="AI333" i="51"/>
  <c r="N333" i="51"/>
  <c r="AK332" i="51"/>
  <c r="AJ332" i="51"/>
  <c r="AI332" i="51"/>
  <c r="N332" i="51"/>
  <c r="AK331" i="51"/>
  <c r="AJ331" i="51"/>
  <c r="AI331" i="51"/>
  <c r="N331" i="51"/>
  <c r="AK330" i="51"/>
  <c r="AJ330" i="51"/>
  <c r="AI330" i="51"/>
  <c r="N330" i="51"/>
  <c r="AK329" i="51"/>
  <c r="AJ329" i="51"/>
  <c r="AI329" i="51"/>
  <c r="N329" i="51"/>
  <c r="AK328" i="51"/>
  <c r="AJ328" i="51"/>
  <c r="AI328" i="51"/>
  <c r="N328" i="51"/>
  <c r="AK327" i="51"/>
  <c r="AJ327" i="51"/>
  <c r="AI327" i="51"/>
  <c r="N327" i="51"/>
  <c r="AK326" i="51"/>
  <c r="AJ326" i="51"/>
  <c r="AI326" i="51"/>
  <c r="N326" i="51"/>
  <c r="AK325" i="51"/>
  <c r="AJ325" i="51"/>
  <c r="AI325" i="51"/>
  <c r="N325" i="51"/>
  <c r="AK324" i="51"/>
  <c r="AJ324" i="51"/>
  <c r="AI324" i="51"/>
  <c r="N324" i="51"/>
  <c r="AK323" i="51"/>
  <c r="AJ323" i="51"/>
  <c r="AI323" i="51"/>
  <c r="N323" i="51"/>
  <c r="AK322" i="51"/>
  <c r="AJ322" i="51"/>
  <c r="AI322" i="51"/>
  <c r="N322" i="51"/>
  <c r="AK321" i="51"/>
  <c r="AJ321" i="51"/>
  <c r="AI321" i="51"/>
  <c r="N321" i="51"/>
  <c r="AK320" i="51"/>
  <c r="AJ320" i="51"/>
  <c r="AI320" i="51"/>
  <c r="N320" i="51"/>
  <c r="AK319" i="51"/>
  <c r="AJ319" i="51"/>
  <c r="AI319" i="51"/>
  <c r="N319" i="51"/>
  <c r="AK318" i="51"/>
  <c r="AJ318" i="51"/>
  <c r="AI318" i="51"/>
  <c r="N318" i="51"/>
  <c r="AK317" i="51"/>
  <c r="AJ317" i="51"/>
  <c r="AI317" i="51"/>
  <c r="N317" i="51"/>
  <c r="AK316" i="51"/>
  <c r="AJ316" i="51"/>
  <c r="AI316" i="51"/>
  <c r="N316" i="51"/>
  <c r="AK315" i="51"/>
  <c r="AJ315" i="51"/>
  <c r="AI315" i="51"/>
  <c r="N315" i="51"/>
  <c r="AK314" i="51"/>
  <c r="AJ314" i="51"/>
  <c r="AI314" i="51"/>
  <c r="N314" i="51"/>
  <c r="AK313" i="51"/>
  <c r="AJ313" i="51"/>
  <c r="AI313" i="51"/>
  <c r="N313" i="51"/>
  <c r="AK312" i="51"/>
  <c r="AJ312" i="51"/>
  <c r="AI312" i="51"/>
  <c r="N312" i="51"/>
  <c r="AK311" i="51"/>
  <c r="AJ311" i="51"/>
  <c r="AI311" i="51"/>
  <c r="N311" i="51"/>
  <c r="AK310" i="51"/>
  <c r="AJ310" i="51"/>
  <c r="AI310" i="51"/>
  <c r="N310" i="51"/>
  <c r="AK309" i="51"/>
  <c r="AJ309" i="51"/>
  <c r="AI309" i="51"/>
  <c r="N309" i="51"/>
  <c r="AK308" i="51"/>
  <c r="AJ308" i="51"/>
  <c r="AI308" i="51"/>
  <c r="N308" i="51"/>
  <c r="AK307" i="51"/>
  <c r="AJ307" i="51"/>
  <c r="AI307" i="51"/>
  <c r="N307" i="51"/>
  <c r="AK306" i="51"/>
  <c r="AJ306" i="51"/>
  <c r="AI306" i="51"/>
  <c r="N306" i="51"/>
  <c r="AK305" i="51"/>
  <c r="AJ305" i="51"/>
  <c r="AI305" i="51"/>
  <c r="N305" i="51"/>
  <c r="AK304" i="51"/>
  <c r="AJ304" i="51"/>
  <c r="AI304" i="51"/>
  <c r="N304" i="51"/>
  <c r="AK303" i="51"/>
  <c r="AJ303" i="51"/>
  <c r="AI303" i="51"/>
  <c r="N303" i="51"/>
  <c r="AK302" i="51"/>
  <c r="AJ302" i="51"/>
  <c r="AI302" i="51"/>
  <c r="N302" i="51"/>
  <c r="AK301" i="51"/>
  <c r="AJ301" i="51"/>
  <c r="AI301" i="51"/>
  <c r="N301" i="51"/>
  <c r="AK300" i="51"/>
  <c r="AJ300" i="51"/>
  <c r="AI300" i="51"/>
  <c r="N300" i="51"/>
  <c r="AK299" i="51"/>
  <c r="AJ299" i="51"/>
  <c r="AI299" i="51"/>
  <c r="N299" i="51"/>
  <c r="AK298" i="51"/>
  <c r="AJ298" i="51"/>
  <c r="AI298" i="51"/>
  <c r="N298" i="51"/>
  <c r="AK297" i="51"/>
  <c r="AJ297" i="51"/>
  <c r="AI297" i="51"/>
  <c r="N297" i="51"/>
  <c r="AK296" i="51"/>
  <c r="AJ296" i="51"/>
  <c r="AI296" i="51"/>
  <c r="N296" i="51"/>
  <c r="AK295" i="51"/>
  <c r="AJ295" i="51"/>
  <c r="AI295" i="51"/>
  <c r="N295" i="51"/>
  <c r="AK294" i="51"/>
  <c r="AJ294" i="51"/>
  <c r="AI294" i="51"/>
  <c r="N294" i="51"/>
  <c r="AK293" i="51"/>
  <c r="AJ293" i="51"/>
  <c r="AI293" i="51"/>
  <c r="N293" i="51"/>
  <c r="AK292" i="51"/>
  <c r="AJ292" i="51"/>
  <c r="AI292" i="51"/>
  <c r="N292" i="51"/>
  <c r="AK291" i="51"/>
  <c r="AJ291" i="51"/>
  <c r="AI291" i="51"/>
  <c r="N291" i="51"/>
  <c r="AK290" i="51"/>
  <c r="AJ290" i="51"/>
  <c r="AI290" i="51"/>
  <c r="N290" i="51"/>
  <c r="AK289" i="51"/>
  <c r="AJ289" i="51"/>
  <c r="AI289" i="51"/>
  <c r="N289" i="51"/>
  <c r="AK288" i="51"/>
  <c r="AJ288" i="51"/>
  <c r="AI288" i="51"/>
  <c r="N288" i="51"/>
  <c r="AK287" i="51"/>
  <c r="AJ287" i="51"/>
  <c r="AI287" i="51"/>
  <c r="N287" i="51"/>
  <c r="AK286" i="51"/>
  <c r="AJ286" i="51"/>
  <c r="AI286" i="51"/>
  <c r="N286" i="51"/>
  <c r="AK285" i="51"/>
  <c r="AJ285" i="51"/>
  <c r="AI285" i="51"/>
  <c r="N285" i="51"/>
  <c r="AK284" i="51"/>
  <c r="AJ284" i="51"/>
  <c r="AI284" i="51"/>
  <c r="N284" i="51"/>
  <c r="AK283" i="51"/>
  <c r="AJ283" i="51"/>
  <c r="AI283" i="51"/>
  <c r="N283" i="51"/>
  <c r="AK282" i="51"/>
  <c r="AJ282" i="51"/>
  <c r="AI282" i="51"/>
  <c r="N282" i="51"/>
  <c r="AK281" i="51"/>
  <c r="AJ281" i="51"/>
  <c r="AI281" i="51"/>
  <c r="N281" i="51"/>
  <c r="AK280" i="51"/>
  <c r="AJ280" i="51"/>
  <c r="AI280" i="51"/>
  <c r="N280" i="51"/>
  <c r="AK279" i="51"/>
  <c r="AJ279" i="51"/>
  <c r="AI279" i="51"/>
  <c r="N279" i="51"/>
  <c r="AK278" i="51"/>
  <c r="AJ278" i="51"/>
  <c r="AI278" i="51"/>
  <c r="N278" i="51"/>
  <c r="AK277" i="51"/>
  <c r="AJ277" i="51"/>
  <c r="AI277" i="51"/>
  <c r="N277" i="51"/>
  <c r="AK276" i="51"/>
  <c r="AJ276" i="51"/>
  <c r="AI276" i="51"/>
  <c r="N276" i="51"/>
  <c r="AK275" i="51"/>
  <c r="AJ275" i="51"/>
  <c r="AI275" i="51"/>
  <c r="N275" i="51"/>
  <c r="AK274" i="51"/>
  <c r="AJ274" i="51"/>
  <c r="AI274" i="51"/>
  <c r="N274" i="51"/>
  <c r="AK273" i="51"/>
  <c r="AJ273" i="51"/>
  <c r="AI273" i="51"/>
  <c r="N273" i="51"/>
  <c r="AK272" i="51"/>
  <c r="AJ272" i="51"/>
  <c r="AI272" i="51"/>
  <c r="N272" i="51"/>
  <c r="AK271" i="51"/>
  <c r="AJ271" i="51"/>
  <c r="AI271" i="51"/>
  <c r="N271" i="51"/>
  <c r="AK270" i="51"/>
  <c r="AJ270" i="51"/>
  <c r="AI270" i="51"/>
  <c r="N270" i="51"/>
  <c r="AK269" i="51"/>
  <c r="AJ269" i="51"/>
  <c r="AI269" i="51"/>
  <c r="N269" i="51"/>
  <c r="AK268" i="51"/>
  <c r="AJ268" i="51"/>
  <c r="AI268" i="51"/>
  <c r="N268" i="51"/>
  <c r="AK267" i="51"/>
  <c r="AJ267" i="51"/>
  <c r="AI267" i="51"/>
  <c r="N267" i="51"/>
  <c r="AK266" i="51"/>
  <c r="AJ266" i="51"/>
  <c r="AI266" i="51"/>
  <c r="N266" i="51"/>
  <c r="AK265" i="51"/>
  <c r="AJ265" i="51"/>
  <c r="AI265" i="51"/>
  <c r="N265" i="51"/>
  <c r="AK264" i="51"/>
  <c r="AJ264" i="51"/>
  <c r="AI264" i="51"/>
  <c r="N264" i="51"/>
  <c r="AK263" i="51"/>
  <c r="AJ263" i="51"/>
  <c r="AI263" i="51"/>
  <c r="N263" i="51"/>
  <c r="AK262" i="51"/>
  <c r="AJ262" i="51"/>
  <c r="AI262" i="51"/>
  <c r="N262" i="51"/>
  <c r="AK261" i="51"/>
  <c r="AJ261" i="51"/>
  <c r="AI261" i="51"/>
  <c r="N261" i="51"/>
  <c r="AK260" i="51"/>
  <c r="AJ260" i="51"/>
  <c r="AI260" i="51"/>
  <c r="N260" i="51"/>
  <c r="AK259" i="51"/>
  <c r="AJ259" i="51"/>
  <c r="AI259" i="51"/>
  <c r="N259" i="51"/>
  <c r="AK258" i="51"/>
  <c r="AJ258" i="51"/>
  <c r="AI258" i="51"/>
  <c r="N258" i="51"/>
  <c r="AK257" i="51"/>
  <c r="AJ257" i="51"/>
  <c r="AI257" i="51"/>
  <c r="N257" i="51"/>
  <c r="AK256" i="51"/>
  <c r="AJ256" i="51"/>
  <c r="AI256" i="51"/>
  <c r="N256" i="51"/>
  <c r="AK255" i="51"/>
  <c r="AJ255" i="51"/>
  <c r="AI255" i="51"/>
  <c r="N255" i="51"/>
  <c r="AK254" i="51"/>
  <c r="AJ254" i="51"/>
  <c r="AI254" i="51"/>
  <c r="N254" i="51"/>
  <c r="AK253" i="51"/>
  <c r="AJ253" i="51"/>
  <c r="AI253" i="51"/>
  <c r="N253" i="51"/>
  <c r="AK252" i="51"/>
  <c r="AJ252" i="51"/>
  <c r="AI252" i="51"/>
  <c r="N252" i="51"/>
  <c r="AK251" i="51"/>
  <c r="AJ251" i="51"/>
  <c r="AI251" i="51"/>
  <c r="N251" i="51"/>
  <c r="AK250" i="51"/>
  <c r="AJ250" i="51"/>
  <c r="AI250" i="51"/>
  <c r="N250" i="51"/>
  <c r="AK249" i="51"/>
  <c r="AJ249" i="51"/>
  <c r="AI249" i="51"/>
  <c r="N249" i="51"/>
  <c r="AK248" i="51"/>
  <c r="AJ248" i="51"/>
  <c r="AI248" i="51"/>
  <c r="N248" i="51"/>
  <c r="AK247" i="51"/>
  <c r="AJ247" i="51"/>
  <c r="AI247" i="51"/>
  <c r="N247" i="51"/>
  <c r="AK246" i="51"/>
  <c r="AJ246" i="51"/>
  <c r="AI246" i="51"/>
  <c r="N246" i="51"/>
  <c r="AK245" i="51"/>
  <c r="AJ245" i="51"/>
  <c r="AI245" i="51"/>
  <c r="N245" i="51"/>
  <c r="AK244" i="51"/>
  <c r="AJ244" i="51"/>
  <c r="AI244" i="51"/>
  <c r="N244" i="51"/>
  <c r="AK243" i="51"/>
  <c r="AJ243" i="51"/>
  <c r="AI243" i="51"/>
  <c r="N243" i="51"/>
  <c r="AK242" i="51"/>
  <c r="AJ242" i="51"/>
  <c r="AI242" i="51"/>
  <c r="N242" i="51"/>
  <c r="AK241" i="51"/>
  <c r="AJ241" i="51"/>
  <c r="AI241" i="51"/>
  <c r="N241" i="51"/>
  <c r="AK240" i="51"/>
  <c r="AJ240" i="51"/>
  <c r="AI240" i="51"/>
  <c r="N240" i="51"/>
  <c r="AK239" i="51"/>
  <c r="AJ239" i="51"/>
  <c r="AI239" i="51"/>
  <c r="N239" i="51"/>
  <c r="AK238" i="51"/>
  <c r="AJ238" i="51"/>
  <c r="AI238" i="51"/>
  <c r="N238" i="51"/>
  <c r="AK237" i="51"/>
  <c r="AJ237" i="51"/>
  <c r="AI237" i="51"/>
  <c r="N237" i="51"/>
  <c r="AK236" i="51"/>
  <c r="AJ236" i="51"/>
  <c r="AI236" i="51"/>
  <c r="N236" i="51"/>
  <c r="AK235" i="51"/>
  <c r="AJ235" i="51"/>
  <c r="AI235" i="51"/>
  <c r="N235" i="51"/>
  <c r="AK234" i="51"/>
  <c r="AJ234" i="51"/>
  <c r="AI234" i="51"/>
  <c r="N234" i="51"/>
  <c r="AK233" i="51"/>
  <c r="AJ233" i="51"/>
  <c r="AI233" i="51"/>
  <c r="N233" i="51"/>
  <c r="AK232" i="51"/>
  <c r="AJ232" i="51"/>
  <c r="AI232" i="51"/>
  <c r="N232" i="51"/>
  <c r="AK231" i="51"/>
  <c r="AJ231" i="51"/>
  <c r="AI231" i="51"/>
  <c r="N231" i="51"/>
  <c r="AK230" i="51"/>
  <c r="AJ230" i="51"/>
  <c r="AI230" i="51"/>
  <c r="N230" i="51"/>
  <c r="AK229" i="51"/>
  <c r="AJ229" i="51"/>
  <c r="AI229" i="51"/>
  <c r="N229" i="51"/>
  <c r="AK228" i="51"/>
  <c r="AJ228" i="51"/>
  <c r="AI228" i="51"/>
  <c r="N228" i="51"/>
  <c r="AK227" i="51"/>
  <c r="AJ227" i="51"/>
  <c r="AI227" i="51"/>
  <c r="N227" i="51"/>
  <c r="AK226" i="51"/>
  <c r="AJ226" i="51"/>
  <c r="AI226" i="51"/>
  <c r="N226" i="51"/>
  <c r="AK225" i="51"/>
  <c r="AJ225" i="51"/>
  <c r="AI225" i="51"/>
  <c r="N225" i="51"/>
  <c r="AK224" i="51"/>
  <c r="AJ224" i="51"/>
  <c r="AI224" i="51"/>
  <c r="N224" i="51"/>
  <c r="AK223" i="51"/>
  <c r="AJ223" i="51"/>
  <c r="AI223" i="51"/>
  <c r="N223" i="51"/>
  <c r="AK222" i="51"/>
  <c r="AJ222" i="51"/>
  <c r="AI222" i="51"/>
  <c r="N222" i="51"/>
  <c r="AK221" i="51"/>
  <c r="AJ221" i="51"/>
  <c r="AI221" i="51"/>
  <c r="N221" i="51"/>
  <c r="AK220" i="51"/>
  <c r="AJ220" i="51"/>
  <c r="AI220" i="51"/>
  <c r="N220" i="51"/>
  <c r="AK219" i="51"/>
  <c r="AJ219" i="51"/>
  <c r="AI219" i="51"/>
  <c r="N219" i="51"/>
  <c r="AK218" i="51"/>
  <c r="AJ218" i="51"/>
  <c r="AI218" i="51"/>
  <c r="N218" i="51"/>
  <c r="AK217" i="51"/>
  <c r="AJ217" i="51"/>
  <c r="AI217" i="51"/>
  <c r="N217" i="51"/>
  <c r="AK216" i="51"/>
  <c r="AJ216" i="51"/>
  <c r="AI216" i="51"/>
  <c r="N216" i="51"/>
  <c r="AK215" i="51"/>
  <c r="AJ215" i="51"/>
  <c r="AI215" i="51"/>
  <c r="N215" i="51"/>
  <c r="AK214" i="51"/>
  <c r="AJ214" i="51"/>
  <c r="AI214" i="51"/>
  <c r="N214" i="51"/>
  <c r="AK213" i="51"/>
  <c r="AJ213" i="51"/>
  <c r="AI213" i="51"/>
  <c r="N213" i="51"/>
  <c r="AK212" i="51"/>
  <c r="AJ212" i="51"/>
  <c r="AI212" i="51"/>
  <c r="N212" i="51"/>
  <c r="AK211" i="51"/>
  <c r="AJ211" i="51"/>
  <c r="AI211" i="51"/>
  <c r="N211" i="51"/>
  <c r="AK210" i="51"/>
  <c r="AJ210" i="51"/>
  <c r="AI210" i="51"/>
  <c r="N210" i="51"/>
  <c r="AK209" i="51"/>
  <c r="AJ209" i="51"/>
  <c r="AI209" i="51"/>
  <c r="N209" i="51"/>
  <c r="AK208" i="51"/>
  <c r="AJ208" i="51"/>
  <c r="AI208" i="51"/>
  <c r="N208" i="51"/>
  <c r="AK207" i="51"/>
  <c r="AJ207" i="51"/>
  <c r="AI207" i="51"/>
  <c r="N207" i="51"/>
  <c r="AK206" i="51"/>
  <c r="AJ206" i="51"/>
  <c r="AI206" i="51"/>
  <c r="N206" i="51"/>
  <c r="AK205" i="51"/>
  <c r="AJ205" i="51"/>
  <c r="AI205" i="51"/>
  <c r="N205" i="51"/>
  <c r="AK204" i="51"/>
  <c r="AJ204" i="51"/>
  <c r="AI204" i="51"/>
  <c r="N204" i="51"/>
  <c r="AK203" i="51"/>
  <c r="AJ203" i="51"/>
  <c r="AI203" i="51"/>
  <c r="N203" i="51"/>
  <c r="AK202" i="51"/>
  <c r="AJ202" i="51"/>
  <c r="AI202" i="51"/>
  <c r="N202" i="51"/>
  <c r="AK201" i="51"/>
  <c r="AJ201" i="51"/>
  <c r="AI201" i="51"/>
  <c r="N201" i="51"/>
  <c r="AK200" i="51"/>
  <c r="AJ200" i="51"/>
  <c r="AI200" i="51"/>
  <c r="N200" i="51"/>
  <c r="AK199" i="51"/>
  <c r="AJ199" i="51"/>
  <c r="AI199" i="51"/>
  <c r="N199" i="51"/>
  <c r="AK198" i="51"/>
  <c r="AJ198" i="51"/>
  <c r="AI198" i="51"/>
  <c r="N198" i="51"/>
  <c r="AK197" i="51"/>
  <c r="AJ197" i="51"/>
  <c r="AI197" i="51"/>
  <c r="N197" i="51"/>
  <c r="AK196" i="51"/>
  <c r="AJ196" i="51"/>
  <c r="AI196" i="51"/>
  <c r="N196" i="51"/>
  <c r="AK195" i="51"/>
  <c r="AJ195" i="51"/>
  <c r="AI195" i="51"/>
  <c r="N195" i="51"/>
  <c r="AK194" i="51"/>
  <c r="AJ194" i="51"/>
  <c r="AI194" i="51"/>
  <c r="N194" i="51"/>
  <c r="AK193" i="51"/>
  <c r="AJ193" i="51"/>
  <c r="AI193" i="51"/>
  <c r="N193" i="51"/>
  <c r="AK192" i="51"/>
  <c r="AJ192" i="51"/>
  <c r="AI192" i="51"/>
  <c r="N192" i="51"/>
  <c r="AK191" i="51"/>
  <c r="AJ191" i="51"/>
  <c r="AI191" i="51"/>
  <c r="N191" i="51"/>
  <c r="AK190" i="51"/>
  <c r="AJ190" i="51"/>
  <c r="AI190" i="51"/>
  <c r="N190" i="51"/>
  <c r="AK189" i="51"/>
  <c r="AJ189" i="51"/>
  <c r="AI189" i="51"/>
  <c r="N189" i="51"/>
  <c r="AK188" i="51"/>
  <c r="AJ188" i="51"/>
  <c r="AI188" i="51"/>
  <c r="N188" i="51"/>
  <c r="AK187" i="51"/>
  <c r="AJ187" i="51"/>
  <c r="AI187" i="51"/>
  <c r="N187" i="51"/>
  <c r="AK186" i="51"/>
  <c r="AJ186" i="51"/>
  <c r="AI186" i="51"/>
  <c r="N186" i="51"/>
  <c r="AK185" i="51"/>
  <c r="AJ185" i="51"/>
  <c r="AI185" i="51"/>
  <c r="N185" i="51"/>
  <c r="AK184" i="51"/>
  <c r="AJ184" i="51"/>
  <c r="AI184" i="51"/>
  <c r="N184" i="51"/>
  <c r="AK183" i="51"/>
  <c r="AJ183" i="51"/>
  <c r="AI183" i="51"/>
  <c r="N183" i="51"/>
  <c r="AK182" i="51"/>
  <c r="AJ182" i="51"/>
  <c r="AI182" i="51"/>
  <c r="N182" i="51"/>
  <c r="AK181" i="51"/>
  <c r="AJ181" i="51"/>
  <c r="AI181" i="51"/>
  <c r="N181" i="51"/>
  <c r="AK180" i="51"/>
  <c r="AJ180" i="51"/>
  <c r="AI180" i="51"/>
  <c r="N180" i="51"/>
  <c r="AK179" i="51"/>
  <c r="AJ179" i="51"/>
  <c r="AI179" i="51"/>
  <c r="N179" i="51"/>
  <c r="AK178" i="51"/>
  <c r="AJ178" i="51"/>
  <c r="AI178" i="51"/>
  <c r="N178" i="51"/>
  <c r="AK177" i="51"/>
  <c r="AJ177" i="51"/>
  <c r="AI177" i="51"/>
  <c r="N177" i="51"/>
  <c r="AK176" i="51"/>
  <c r="AJ176" i="51"/>
  <c r="AI176" i="51"/>
  <c r="N176" i="51"/>
  <c r="AK175" i="51"/>
  <c r="AJ175" i="51"/>
  <c r="AI175" i="51"/>
  <c r="N175" i="51"/>
  <c r="AK174" i="51"/>
  <c r="AJ174" i="51"/>
  <c r="AI174" i="51"/>
  <c r="N174" i="51"/>
  <c r="AK173" i="51"/>
  <c r="AJ173" i="51"/>
  <c r="AI173" i="51"/>
  <c r="N173" i="51"/>
  <c r="AK172" i="51"/>
  <c r="AJ172" i="51"/>
  <c r="AI172" i="51"/>
  <c r="N172" i="51"/>
  <c r="AK171" i="51"/>
  <c r="AJ171" i="51"/>
  <c r="AI171" i="51"/>
  <c r="N171" i="51"/>
  <c r="AK170" i="51"/>
  <c r="AJ170" i="51"/>
  <c r="AI170" i="51"/>
  <c r="N170" i="51"/>
  <c r="AK169" i="51"/>
  <c r="AJ169" i="51"/>
  <c r="AI169" i="51"/>
  <c r="N169" i="51"/>
  <c r="AK168" i="51"/>
  <c r="AJ168" i="51"/>
  <c r="AI168" i="51"/>
  <c r="N168" i="51"/>
  <c r="AK167" i="51"/>
  <c r="AJ167" i="51"/>
  <c r="AI167" i="51"/>
  <c r="N167" i="51"/>
  <c r="AK166" i="51"/>
  <c r="AJ166" i="51"/>
  <c r="AI166" i="51"/>
  <c r="N166" i="51"/>
  <c r="AK165" i="51"/>
  <c r="AJ165" i="51"/>
  <c r="AI165" i="51"/>
  <c r="N165" i="51"/>
  <c r="AK164" i="51"/>
  <c r="AJ164" i="51"/>
  <c r="AI164" i="51"/>
  <c r="N164" i="51"/>
  <c r="AK163" i="51"/>
  <c r="AJ163" i="51"/>
  <c r="AI163" i="51"/>
  <c r="N163" i="51"/>
  <c r="AK162" i="51"/>
  <c r="AJ162" i="51"/>
  <c r="AI162" i="51"/>
  <c r="N162" i="51"/>
  <c r="AK161" i="51"/>
  <c r="AJ161" i="51"/>
  <c r="AI161" i="51"/>
  <c r="N161" i="51"/>
  <c r="AK160" i="51"/>
  <c r="AJ160" i="51"/>
  <c r="AI160" i="51"/>
  <c r="N160" i="51"/>
  <c r="AK159" i="51"/>
  <c r="AJ159" i="51"/>
  <c r="AI159" i="51"/>
  <c r="N159" i="51"/>
  <c r="AK158" i="51"/>
  <c r="AJ158" i="51"/>
  <c r="AI158" i="51"/>
  <c r="N158" i="51"/>
  <c r="AK157" i="51"/>
  <c r="AJ157" i="51"/>
  <c r="AI157" i="51"/>
  <c r="N157" i="51"/>
  <c r="AK156" i="51"/>
  <c r="AJ156" i="51"/>
  <c r="AI156" i="51"/>
  <c r="N156" i="51"/>
  <c r="AK155" i="51"/>
  <c r="AJ155" i="51"/>
  <c r="AI155" i="51"/>
  <c r="N155" i="51"/>
  <c r="AK154" i="51"/>
  <c r="AJ154" i="51"/>
  <c r="AI154" i="51"/>
  <c r="N154" i="51"/>
  <c r="AK153" i="51"/>
  <c r="AJ153" i="51"/>
  <c r="AI153" i="51"/>
  <c r="N153" i="51"/>
  <c r="AK152" i="51"/>
  <c r="AJ152" i="51"/>
  <c r="AI152" i="51"/>
  <c r="N152" i="51"/>
  <c r="AK151" i="51"/>
  <c r="AJ151" i="51"/>
  <c r="AI151" i="51"/>
  <c r="N151" i="51"/>
  <c r="AK150" i="51"/>
  <c r="AJ150" i="51"/>
  <c r="AI150" i="51"/>
  <c r="N150" i="51"/>
  <c r="AK149" i="51"/>
  <c r="AJ149" i="51"/>
  <c r="AI149" i="51"/>
  <c r="N149" i="51"/>
  <c r="AK148" i="51"/>
  <c r="AJ148" i="51"/>
  <c r="AI148" i="51"/>
  <c r="N148" i="51"/>
  <c r="AK147" i="51"/>
  <c r="AJ147" i="51"/>
  <c r="AI147" i="51"/>
  <c r="N147" i="51"/>
  <c r="AK146" i="51"/>
  <c r="AJ146" i="51"/>
  <c r="AI146" i="51"/>
  <c r="N146" i="51"/>
  <c r="AK145" i="51"/>
  <c r="AJ145" i="51"/>
  <c r="AI145" i="51"/>
  <c r="N145" i="51"/>
  <c r="AK144" i="51"/>
  <c r="AJ144" i="51"/>
  <c r="AI144" i="51"/>
  <c r="N144" i="51"/>
  <c r="AK143" i="51"/>
  <c r="AJ143" i="51"/>
  <c r="AI143" i="51"/>
  <c r="N143" i="51"/>
  <c r="AK142" i="51"/>
  <c r="AJ142" i="51"/>
  <c r="AI142" i="51"/>
  <c r="N142" i="51"/>
  <c r="AK141" i="51"/>
  <c r="AJ141" i="51"/>
  <c r="AI141" i="51"/>
  <c r="N141" i="51"/>
  <c r="AK140" i="51"/>
  <c r="AJ140" i="51"/>
  <c r="AI140" i="51"/>
  <c r="N140" i="51"/>
  <c r="AK139" i="51"/>
  <c r="AJ139" i="51"/>
  <c r="AI139" i="51"/>
  <c r="N139" i="51"/>
  <c r="AK138" i="51"/>
  <c r="AJ138" i="51"/>
  <c r="AI138" i="51"/>
  <c r="N138" i="51"/>
  <c r="AK137" i="51"/>
  <c r="AJ137" i="51"/>
  <c r="AI137" i="51"/>
  <c r="N137" i="51"/>
  <c r="AK136" i="51"/>
  <c r="AJ136" i="51"/>
  <c r="AI136" i="51"/>
  <c r="N136" i="51"/>
  <c r="AK135" i="51"/>
  <c r="AJ135" i="51"/>
  <c r="AI135" i="51"/>
  <c r="N135" i="51"/>
  <c r="AK134" i="51"/>
  <c r="AJ134" i="51"/>
  <c r="AI134" i="51"/>
  <c r="N134" i="51"/>
  <c r="AK133" i="51"/>
  <c r="AJ133" i="51"/>
  <c r="AI133" i="51"/>
  <c r="N133" i="51"/>
  <c r="AK132" i="51"/>
  <c r="AJ132" i="51"/>
  <c r="AI132" i="51"/>
  <c r="N132" i="51"/>
  <c r="AK491" i="51"/>
  <c r="AJ491" i="51"/>
  <c r="AI491" i="51"/>
  <c r="N491" i="51"/>
  <c r="AK490" i="51"/>
  <c r="AJ490" i="51"/>
  <c r="AI490" i="51"/>
  <c r="N490" i="51"/>
  <c r="AK489" i="51"/>
  <c r="AJ489" i="51"/>
  <c r="AI489" i="51"/>
  <c r="N489" i="51"/>
  <c r="AK488" i="51"/>
  <c r="AJ488" i="51"/>
  <c r="AI488" i="51"/>
  <c r="N488" i="51"/>
  <c r="AK487" i="51"/>
  <c r="AJ487" i="51"/>
  <c r="AI487" i="51"/>
  <c r="N487" i="51"/>
  <c r="AK486" i="51"/>
  <c r="AJ486" i="51"/>
  <c r="AI486" i="51"/>
  <c r="N486" i="51"/>
  <c r="AK485" i="51"/>
  <c r="AJ485" i="51"/>
  <c r="AI485" i="51"/>
  <c r="N485" i="51"/>
  <c r="AK484" i="51"/>
  <c r="AJ484" i="51"/>
  <c r="AI484" i="51"/>
  <c r="N484" i="51"/>
  <c r="AK483" i="51"/>
  <c r="AJ483" i="51"/>
  <c r="AI483" i="51"/>
  <c r="N483" i="51"/>
  <c r="AK482" i="51"/>
  <c r="AJ482" i="51"/>
  <c r="AI482" i="51"/>
  <c r="N482" i="51"/>
  <c r="AK481" i="51"/>
  <c r="AJ481" i="51"/>
  <c r="AI481" i="51"/>
  <c r="N481" i="51"/>
  <c r="AK480" i="51"/>
  <c r="AJ480" i="51"/>
  <c r="AI480" i="51"/>
  <c r="N480" i="51"/>
  <c r="AK479" i="51"/>
  <c r="AJ479" i="51"/>
  <c r="AI479" i="51"/>
  <c r="N479" i="51"/>
  <c r="AK478" i="51"/>
  <c r="AJ478" i="51"/>
  <c r="AI478" i="51"/>
  <c r="N478" i="51"/>
  <c r="AK477" i="51"/>
  <c r="AJ477" i="51"/>
  <c r="AI477" i="51"/>
  <c r="N477" i="51"/>
  <c r="AK476" i="51"/>
  <c r="AJ476" i="51"/>
  <c r="AI476" i="51"/>
  <c r="N476" i="51"/>
  <c r="AK475" i="51"/>
  <c r="AJ475" i="51"/>
  <c r="AI475" i="51"/>
  <c r="N475" i="51"/>
  <c r="AK474" i="51"/>
  <c r="AJ474" i="51"/>
  <c r="AI474" i="51"/>
  <c r="N474" i="51"/>
  <c r="AK473" i="51"/>
  <c r="AJ473" i="51"/>
  <c r="AI473" i="51"/>
  <c r="N473" i="51"/>
  <c r="AK472" i="51"/>
  <c r="AJ472" i="51"/>
  <c r="AI472" i="51"/>
  <c r="N472" i="51"/>
  <c r="AK471" i="51"/>
  <c r="AJ471" i="51"/>
  <c r="AI471" i="51"/>
  <c r="N471" i="51"/>
  <c r="AK470" i="51"/>
  <c r="AJ470" i="51"/>
  <c r="AI470" i="51"/>
  <c r="N470" i="51"/>
  <c r="AK469" i="51"/>
  <c r="AJ469" i="51"/>
  <c r="AI469" i="51"/>
  <c r="N469" i="51"/>
  <c r="AK468" i="51"/>
  <c r="AJ468" i="51"/>
  <c r="AI468" i="51"/>
  <c r="N468" i="51"/>
  <c r="AK467" i="51"/>
  <c r="AJ467" i="51"/>
  <c r="AI467" i="51"/>
  <c r="N467" i="51"/>
  <c r="AK466" i="51"/>
  <c r="AJ466" i="51"/>
  <c r="AI466" i="51"/>
  <c r="N466" i="51"/>
  <c r="AK465" i="51"/>
  <c r="AJ465" i="51"/>
  <c r="AI465" i="51"/>
  <c r="N465" i="51"/>
  <c r="AK464" i="51"/>
  <c r="AJ464" i="51"/>
  <c r="AI464" i="51"/>
  <c r="N464" i="51"/>
  <c r="AK463" i="51"/>
  <c r="AJ463" i="51"/>
  <c r="AI463" i="51"/>
  <c r="N463" i="51"/>
  <c r="AK462" i="51"/>
  <c r="AJ462" i="51"/>
  <c r="AI462" i="51"/>
  <c r="N462" i="51"/>
  <c r="AK461" i="51"/>
  <c r="AJ461" i="51"/>
  <c r="AI461" i="51"/>
  <c r="N461" i="51"/>
  <c r="AK460" i="51"/>
  <c r="AJ460" i="51"/>
  <c r="AI460" i="51"/>
  <c r="N460" i="51"/>
  <c r="AK459" i="51"/>
  <c r="AJ459" i="51"/>
  <c r="AI459" i="51"/>
  <c r="N459" i="51"/>
  <c r="AK458" i="51"/>
  <c r="AJ458" i="51"/>
  <c r="AI458" i="51"/>
  <c r="N458" i="51"/>
  <c r="AK457" i="51"/>
  <c r="AJ457" i="51"/>
  <c r="AI457" i="51"/>
  <c r="N457" i="51"/>
  <c r="AK456" i="51"/>
  <c r="AJ456" i="51"/>
  <c r="AI456" i="51"/>
  <c r="N456" i="51"/>
  <c r="AK455" i="51"/>
  <c r="AJ455" i="51"/>
  <c r="AI455" i="51"/>
  <c r="N455" i="51"/>
  <c r="AK454" i="51"/>
  <c r="AJ454" i="51"/>
  <c r="AI454" i="51"/>
  <c r="N454" i="51"/>
  <c r="AK453" i="51"/>
  <c r="AJ453" i="51"/>
  <c r="AI453" i="51"/>
  <c r="N453" i="51"/>
  <c r="AK452" i="51"/>
  <c r="AJ452" i="51"/>
  <c r="AI452" i="51"/>
  <c r="N452" i="51"/>
  <c r="AK451" i="51"/>
  <c r="AJ451" i="51"/>
  <c r="AI451" i="51"/>
  <c r="N451" i="51"/>
  <c r="AK450" i="51"/>
  <c r="AJ450" i="51"/>
  <c r="AI450" i="51"/>
  <c r="N450" i="51"/>
  <c r="AK449" i="51"/>
  <c r="AJ449" i="51"/>
  <c r="AI449" i="51"/>
  <c r="N449" i="51"/>
  <c r="AK448" i="51"/>
  <c r="AJ448" i="51"/>
  <c r="AI448" i="51"/>
  <c r="N448" i="51"/>
  <c r="AK447" i="51"/>
  <c r="AJ447" i="51"/>
  <c r="AI447" i="51"/>
  <c r="N447" i="51"/>
  <c r="AK446" i="51"/>
  <c r="AJ446" i="51"/>
  <c r="AI446" i="51"/>
  <c r="N446" i="51"/>
  <c r="AK445" i="51"/>
  <c r="AJ445" i="51"/>
  <c r="AI445" i="51"/>
  <c r="N445" i="51"/>
  <c r="AK444" i="51"/>
  <c r="AJ444" i="51"/>
  <c r="AI444" i="51"/>
  <c r="N444" i="51"/>
  <c r="AK443" i="51"/>
  <c r="AJ443" i="51"/>
  <c r="AI443" i="51"/>
  <c r="N443" i="51"/>
  <c r="AK442" i="51"/>
  <c r="AJ442" i="51"/>
  <c r="AI442" i="51"/>
  <c r="N442" i="51"/>
  <c r="AK441" i="51"/>
  <c r="AJ441" i="51"/>
  <c r="AI441" i="51"/>
  <c r="N441" i="51"/>
  <c r="AK440" i="51"/>
  <c r="AJ440" i="51"/>
  <c r="AI440" i="51"/>
  <c r="N440" i="51"/>
  <c r="AK439" i="51"/>
  <c r="AJ439" i="51"/>
  <c r="AI439" i="51"/>
  <c r="N439" i="51"/>
  <c r="AK438" i="51"/>
  <c r="AJ438" i="51"/>
  <c r="AI438" i="51"/>
  <c r="N438" i="51"/>
  <c r="AK437" i="51"/>
  <c r="AJ437" i="51"/>
  <c r="AI437" i="51"/>
  <c r="N437" i="51"/>
  <c r="AK436" i="51"/>
  <c r="AJ436" i="51"/>
  <c r="AI436" i="51"/>
  <c r="N436" i="51"/>
  <c r="AK435" i="51"/>
  <c r="AJ435" i="51"/>
  <c r="AI435" i="51"/>
  <c r="N435" i="51"/>
  <c r="AK434" i="51"/>
  <c r="AJ434" i="51"/>
  <c r="AI434" i="51"/>
  <c r="N434" i="51"/>
  <c r="AK433" i="51"/>
  <c r="AJ433" i="51"/>
  <c r="AI433" i="51"/>
  <c r="N433" i="51"/>
  <c r="AK432" i="51"/>
  <c r="AJ432" i="51"/>
  <c r="AI432" i="51"/>
  <c r="N432" i="51"/>
  <c r="AK431" i="51"/>
  <c r="AJ431" i="51"/>
  <c r="AI431" i="51"/>
  <c r="N431" i="51"/>
  <c r="AK430" i="51"/>
  <c r="AJ430" i="51"/>
  <c r="AI430" i="51"/>
  <c r="N430" i="51"/>
  <c r="AK429" i="51"/>
  <c r="AJ429" i="51"/>
  <c r="AI429" i="51"/>
  <c r="N429" i="51"/>
  <c r="AK428" i="51"/>
  <c r="AJ428" i="51"/>
  <c r="AI428" i="51"/>
  <c r="N428" i="51"/>
  <c r="AK427" i="51"/>
  <c r="AJ427" i="51"/>
  <c r="AI427" i="51"/>
  <c r="N427" i="51"/>
  <c r="AK426" i="51"/>
  <c r="AJ426" i="51"/>
  <c r="AI426" i="51"/>
  <c r="N426" i="51"/>
  <c r="AK425" i="51"/>
  <c r="AJ425" i="51"/>
  <c r="AI425" i="51"/>
  <c r="N425" i="51"/>
  <c r="AK424" i="51"/>
  <c r="AJ424" i="51"/>
  <c r="AI424" i="51"/>
  <c r="N424" i="51"/>
  <c r="AK423" i="51"/>
  <c r="AJ423" i="51"/>
  <c r="AI423" i="51"/>
  <c r="N423" i="51"/>
  <c r="AK422" i="51"/>
  <c r="AJ422" i="51"/>
  <c r="AI422" i="51"/>
  <c r="N422" i="51"/>
  <c r="AK421" i="51"/>
  <c r="AJ421" i="51"/>
  <c r="AI421" i="51"/>
  <c r="N421" i="51"/>
  <c r="AK420" i="51"/>
  <c r="AJ420" i="51"/>
  <c r="AI420" i="51"/>
  <c r="N420" i="51"/>
  <c r="AK419" i="51"/>
  <c r="AJ419" i="51"/>
  <c r="AI419" i="51"/>
  <c r="N419" i="51"/>
  <c r="AK418" i="51"/>
  <c r="AJ418" i="51"/>
  <c r="AI418" i="51"/>
  <c r="N418" i="51"/>
  <c r="AK417" i="51"/>
  <c r="AJ417" i="51"/>
  <c r="AI417" i="51"/>
  <c r="N417" i="51"/>
  <c r="AK416" i="51"/>
  <c r="AJ416" i="51"/>
  <c r="AI416" i="51"/>
  <c r="N416" i="51"/>
  <c r="AK415" i="51"/>
  <c r="AJ415" i="51"/>
  <c r="AI415" i="51"/>
  <c r="N415" i="51"/>
  <c r="AK414" i="51"/>
  <c r="AJ414" i="51"/>
  <c r="AI414" i="51"/>
  <c r="N414" i="51"/>
  <c r="AK413" i="51"/>
  <c r="AJ413" i="51"/>
  <c r="AI413" i="51"/>
  <c r="N413" i="51"/>
  <c r="AK412" i="51"/>
  <c r="AJ412" i="51"/>
  <c r="AI412" i="51"/>
  <c r="N412" i="51"/>
  <c r="AK411" i="51"/>
  <c r="AJ411" i="51"/>
  <c r="AI411" i="51"/>
  <c r="N411" i="51"/>
  <c r="AK410" i="51"/>
  <c r="AJ410" i="51"/>
  <c r="AI410" i="51"/>
  <c r="N410" i="51"/>
  <c r="AK409" i="51"/>
  <c r="AJ409" i="51"/>
  <c r="AI409" i="51"/>
  <c r="N409" i="51"/>
  <c r="AK408" i="51"/>
  <c r="AJ408" i="51"/>
  <c r="AI408" i="51"/>
  <c r="N408" i="51"/>
  <c r="AK407" i="51"/>
  <c r="AJ407" i="51"/>
  <c r="AI407" i="51"/>
  <c r="N407" i="51"/>
  <c r="AK406" i="51"/>
  <c r="AJ406" i="51"/>
  <c r="AI406" i="51"/>
  <c r="N406" i="51"/>
  <c r="AK405" i="51"/>
  <c r="AJ405" i="51"/>
  <c r="AI405" i="51"/>
  <c r="N405" i="51"/>
  <c r="AK404" i="51"/>
  <c r="AJ404" i="51"/>
  <c r="AI404" i="51"/>
  <c r="N404" i="51"/>
  <c r="AK403" i="51"/>
  <c r="AJ403" i="51"/>
  <c r="AI403" i="51"/>
  <c r="N403" i="51"/>
  <c r="AK402" i="51"/>
  <c r="AJ402" i="51"/>
  <c r="AI402" i="51"/>
  <c r="N402" i="51"/>
  <c r="AK401" i="51"/>
  <c r="AJ401" i="51"/>
  <c r="AI401" i="51"/>
  <c r="N401" i="51"/>
  <c r="AK400" i="51"/>
  <c r="AJ400" i="51"/>
  <c r="AI400" i="51"/>
  <c r="N400" i="51"/>
  <c r="AK399" i="51"/>
  <c r="AJ399" i="51"/>
  <c r="AI399" i="51"/>
  <c r="N399" i="51"/>
  <c r="AK398" i="51"/>
  <c r="AJ398" i="51"/>
  <c r="AI398" i="51"/>
  <c r="N398" i="51"/>
  <c r="AK397" i="51"/>
  <c r="AJ397" i="51"/>
  <c r="AI397" i="51"/>
  <c r="N397" i="51"/>
  <c r="AK396" i="51"/>
  <c r="AJ396" i="51"/>
  <c r="AI396" i="51"/>
  <c r="N396" i="51"/>
  <c r="AK395" i="51"/>
  <c r="AJ395" i="51"/>
  <c r="AI395" i="51"/>
  <c r="N395" i="51"/>
  <c r="AK394" i="51"/>
  <c r="AJ394" i="51"/>
  <c r="AI394" i="51"/>
  <c r="N394" i="51"/>
  <c r="AK393" i="51"/>
  <c r="AJ393" i="51"/>
  <c r="AI393" i="51"/>
  <c r="N393" i="51"/>
  <c r="AK392" i="51"/>
  <c r="AJ392" i="51"/>
  <c r="AI392" i="51"/>
  <c r="N392" i="51"/>
  <c r="AK391" i="51"/>
  <c r="AJ391" i="51"/>
  <c r="AI391" i="51"/>
  <c r="N391" i="51"/>
  <c r="AK390" i="51"/>
  <c r="AJ390" i="51"/>
  <c r="AI390" i="51"/>
  <c r="N390" i="51"/>
  <c r="AK389" i="51"/>
  <c r="AJ389" i="51"/>
  <c r="AI389" i="51"/>
  <c r="N389" i="51"/>
  <c r="AK388" i="51"/>
  <c r="AJ388" i="51"/>
  <c r="AI388" i="51"/>
  <c r="N388" i="51"/>
  <c r="AK387" i="51"/>
  <c r="AJ387" i="51"/>
  <c r="AI387" i="51"/>
  <c r="N387" i="51"/>
  <c r="AK386" i="51"/>
  <c r="AJ386" i="51"/>
  <c r="AI386" i="51"/>
  <c r="N386" i="51"/>
  <c r="AK385" i="51"/>
  <c r="AJ385" i="51"/>
  <c r="AI385" i="51"/>
  <c r="N385" i="51"/>
  <c r="AK384" i="51"/>
  <c r="AJ384" i="51"/>
  <c r="AI384" i="51"/>
  <c r="N384" i="51"/>
  <c r="AK383" i="51"/>
  <c r="AJ383" i="51"/>
  <c r="AI383" i="51"/>
  <c r="N383" i="51"/>
  <c r="AK382" i="51"/>
  <c r="AJ382" i="51"/>
  <c r="AI382" i="51"/>
  <c r="N382" i="51"/>
  <c r="AK381" i="51"/>
  <c r="AJ381" i="51"/>
  <c r="AI381" i="51"/>
  <c r="N381" i="51"/>
  <c r="AK380" i="51"/>
  <c r="AJ380" i="51"/>
  <c r="AI380" i="51"/>
  <c r="N380" i="51"/>
  <c r="AK379" i="51"/>
  <c r="AJ379" i="51"/>
  <c r="AI379" i="51"/>
  <c r="N379" i="51"/>
  <c r="AK378" i="51"/>
  <c r="AJ378" i="51"/>
  <c r="AI378" i="51"/>
  <c r="N378" i="51"/>
  <c r="AK377" i="51"/>
  <c r="AJ377" i="51"/>
  <c r="AI377" i="51"/>
  <c r="N377" i="51"/>
  <c r="AK376" i="51"/>
  <c r="AJ376" i="51"/>
  <c r="AI376" i="51"/>
  <c r="N376" i="51"/>
  <c r="AK375" i="51"/>
  <c r="AJ375" i="51"/>
  <c r="AI375" i="51"/>
  <c r="N375" i="51"/>
  <c r="AK374" i="51"/>
  <c r="AJ374" i="51"/>
  <c r="AI374" i="51"/>
  <c r="N374" i="51"/>
  <c r="AK373" i="51"/>
  <c r="AJ373" i="51"/>
  <c r="AI373" i="51"/>
  <c r="N373" i="51"/>
  <c r="AK372" i="51"/>
  <c r="AJ372" i="51"/>
  <c r="AI372" i="51"/>
  <c r="N372" i="51"/>
  <c r="AK551" i="51"/>
  <c r="AJ551" i="51"/>
  <c r="AI551" i="51"/>
  <c r="N551" i="51"/>
  <c r="AK550" i="51"/>
  <c r="AJ550" i="51"/>
  <c r="AI550" i="51"/>
  <c r="N550" i="51"/>
  <c r="AK549" i="51"/>
  <c r="AJ549" i="51"/>
  <c r="AI549" i="51"/>
  <c r="N549" i="51"/>
  <c r="AK548" i="51"/>
  <c r="AJ548" i="51"/>
  <c r="AI548" i="51"/>
  <c r="N548" i="51"/>
  <c r="AK547" i="51"/>
  <c r="AJ547" i="51"/>
  <c r="AI547" i="51"/>
  <c r="N547" i="51"/>
  <c r="AK546" i="51"/>
  <c r="AJ546" i="51"/>
  <c r="AI546" i="51"/>
  <c r="N546" i="51"/>
  <c r="AK545" i="51"/>
  <c r="AJ545" i="51"/>
  <c r="AI545" i="51"/>
  <c r="N545" i="51"/>
  <c r="AK544" i="51"/>
  <c r="AJ544" i="51"/>
  <c r="AI544" i="51"/>
  <c r="N544" i="51"/>
  <c r="AK543" i="51"/>
  <c r="AJ543" i="51"/>
  <c r="AI543" i="51"/>
  <c r="N543" i="51"/>
  <c r="AK542" i="51"/>
  <c r="AJ542" i="51"/>
  <c r="AI542" i="51"/>
  <c r="N542" i="51"/>
  <c r="AK541" i="51"/>
  <c r="AJ541" i="51"/>
  <c r="AI541" i="51"/>
  <c r="N541" i="51"/>
  <c r="AK540" i="51"/>
  <c r="AJ540" i="51"/>
  <c r="AI540" i="51"/>
  <c r="N540" i="51"/>
  <c r="AK539" i="51"/>
  <c r="AJ539" i="51"/>
  <c r="AI539" i="51"/>
  <c r="N539" i="51"/>
  <c r="AK538" i="51"/>
  <c r="AJ538" i="51"/>
  <c r="AI538" i="51"/>
  <c r="N538" i="51"/>
  <c r="AK537" i="51"/>
  <c r="AJ537" i="51"/>
  <c r="AI537" i="51"/>
  <c r="N537" i="51"/>
  <c r="AK536" i="51"/>
  <c r="AJ536" i="51"/>
  <c r="AI536" i="51"/>
  <c r="N536" i="51"/>
  <c r="AK535" i="51"/>
  <c r="AJ535" i="51"/>
  <c r="AI535" i="51"/>
  <c r="N535" i="51"/>
  <c r="AK534" i="51"/>
  <c r="AJ534" i="51"/>
  <c r="AI534" i="51"/>
  <c r="N534" i="51"/>
  <c r="AK533" i="51"/>
  <c r="AJ533" i="51"/>
  <c r="AI533" i="51"/>
  <c r="N533" i="51"/>
  <c r="AK532" i="51"/>
  <c r="AJ532" i="51"/>
  <c r="AI532" i="51"/>
  <c r="N532" i="51"/>
  <c r="AK531" i="51"/>
  <c r="AJ531" i="51"/>
  <c r="AI531" i="51"/>
  <c r="N531" i="51"/>
  <c r="AK530" i="51"/>
  <c r="AJ530" i="51"/>
  <c r="AI530" i="51"/>
  <c r="N530" i="51"/>
  <c r="AK529" i="51"/>
  <c r="AJ529" i="51"/>
  <c r="AI529" i="51"/>
  <c r="N529" i="51"/>
  <c r="AK528" i="51"/>
  <c r="AJ528" i="51"/>
  <c r="AI528" i="51"/>
  <c r="N528" i="51"/>
  <c r="AK527" i="51"/>
  <c r="AJ527" i="51"/>
  <c r="AI527" i="51"/>
  <c r="N527" i="51"/>
  <c r="AK526" i="51"/>
  <c r="AJ526" i="51"/>
  <c r="AI526" i="51"/>
  <c r="N526" i="51"/>
  <c r="AK525" i="51"/>
  <c r="AJ525" i="51"/>
  <c r="AI525" i="51"/>
  <c r="N525" i="51"/>
  <c r="AK524" i="51"/>
  <c r="AJ524" i="51"/>
  <c r="AI524" i="51"/>
  <c r="N524" i="51"/>
  <c r="AK523" i="51"/>
  <c r="AJ523" i="51"/>
  <c r="AI523" i="51"/>
  <c r="N523" i="51"/>
  <c r="AK522" i="51"/>
  <c r="AJ522" i="51"/>
  <c r="AI522" i="51"/>
  <c r="N522" i="51"/>
  <c r="AK521" i="51"/>
  <c r="AJ521" i="51"/>
  <c r="AI521" i="51"/>
  <c r="N521" i="51"/>
  <c r="AK520" i="51"/>
  <c r="AJ520" i="51"/>
  <c r="AI520" i="51"/>
  <c r="N520" i="51"/>
  <c r="AK519" i="51"/>
  <c r="AJ519" i="51"/>
  <c r="AI519" i="51"/>
  <c r="N519" i="51"/>
  <c r="AK518" i="51"/>
  <c r="AJ518" i="51"/>
  <c r="AI518" i="51"/>
  <c r="N518" i="51"/>
  <c r="AK517" i="51"/>
  <c r="AJ517" i="51"/>
  <c r="AI517" i="51"/>
  <c r="N517" i="51"/>
  <c r="AK516" i="51"/>
  <c r="AJ516" i="51"/>
  <c r="AI516" i="51"/>
  <c r="N516" i="51"/>
  <c r="AK515" i="51"/>
  <c r="AJ515" i="51"/>
  <c r="AI515" i="51"/>
  <c r="N515" i="51"/>
  <c r="AK514" i="51"/>
  <c r="AJ514" i="51"/>
  <c r="AI514" i="51"/>
  <c r="N514" i="51"/>
  <c r="AK513" i="51"/>
  <c r="AJ513" i="51"/>
  <c r="AI513" i="51"/>
  <c r="N513" i="51"/>
  <c r="AK512" i="51"/>
  <c r="AJ512" i="51"/>
  <c r="AI512" i="51"/>
  <c r="N512" i="51"/>
  <c r="AK511" i="51"/>
  <c r="AJ511" i="51"/>
  <c r="AI511" i="51"/>
  <c r="N511" i="51"/>
  <c r="AK510" i="51"/>
  <c r="AJ510" i="51"/>
  <c r="AI510" i="51"/>
  <c r="N510" i="51"/>
  <c r="AK509" i="51"/>
  <c r="AJ509" i="51"/>
  <c r="AI509" i="51"/>
  <c r="N509" i="51"/>
  <c r="AK508" i="51"/>
  <c r="AJ508" i="51"/>
  <c r="AI508" i="51"/>
  <c r="N508" i="51"/>
  <c r="AK507" i="51"/>
  <c r="AJ507" i="51"/>
  <c r="AI507" i="51"/>
  <c r="N507" i="51"/>
  <c r="AK506" i="51"/>
  <c r="AJ506" i="51"/>
  <c r="AI506" i="51"/>
  <c r="N506" i="51"/>
  <c r="AK505" i="51"/>
  <c r="AJ505" i="51"/>
  <c r="AI505" i="51"/>
  <c r="N505" i="51"/>
  <c r="AK504" i="51"/>
  <c r="AJ504" i="51"/>
  <c r="AI504" i="51"/>
  <c r="N504" i="51"/>
  <c r="AK503" i="51"/>
  <c r="AJ503" i="51"/>
  <c r="AI503" i="51"/>
  <c r="N503" i="51"/>
  <c r="AK502" i="51"/>
  <c r="AJ502" i="51"/>
  <c r="AI502" i="51"/>
  <c r="N502" i="51"/>
  <c r="AK501" i="51"/>
  <c r="AJ501" i="51"/>
  <c r="AI501" i="51"/>
  <c r="N501" i="51"/>
  <c r="AK500" i="51"/>
  <c r="AJ500" i="51"/>
  <c r="AI500" i="51"/>
  <c r="N500" i="51"/>
  <c r="AK499" i="51"/>
  <c r="AJ499" i="51"/>
  <c r="AI499" i="51"/>
  <c r="N499" i="51"/>
  <c r="AK498" i="51"/>
  <c r="AJ498" i="51"/>
  <c r="AI498" i="51"/>
  <c r="N498" i="51"/>
  <c r="AK497" i="51"/>
  <c r="AJ497" i="51"/>
  <c r="AI497" i="51"/>
  <c r="N497" i="51"/>
  <c r="AK496" i="51"/>
  <c r="AJ496" i="51"/>
  <c r="AI496" i="51"/>
  <c r="N496" i="51"/>
  <c r="AK495" i="51"/>
  <c r="AJ495" i="51"/>
  <c r="AI495" i="51"/>
  <c r="N495" i="51"/>
  <c r="AK494" i="51"/>
  <c r="AJ494" i="51"/>
  <c r="AI494" i="51"/>
  <c r="N494" i="51"/>
  <c r="AK493" i="51"/>
  <c r="AJ493" i="51"/>
  <c r="AI493" i="51"/>
  <c r="N493" i="51"/>
  <c r="AK492" i="51"/>
  <c r="AJ492" i="51"/>
  <c r="AI492" i="51"/>
  <c r="N492" i="51"/>
  <c r="AK581" i="51"/>
  <c r="AJ581" i="51"/>
  <c r="AI581" i="51"/>
  <c r="N581" i="51"/>
  <c r="AK580" i="51"/>
  <c r="AJ580" i="51"/>
  <c r="AI580" i="51"/>
  <c r="N580" i="51"/>
  <c r="AK579" i="51"/>
  <c r="AJ579" i="51"/>
  <c r="AI579" i="51"/>
  <c r="N579" i="51"/>
  <c r="AK578" i="51"/>
  <c r="AJ578" i="51"/>
  <c r="AI578" i="51"/>
  <c r="N578" i="51"/>
  <c r="AK577" i="51"/>
  <c r="AJ577" i="51"/>
  <c r="AI577" i="51"/>
  <c r="N577" i="51"/>
  <c r="AK576" i="51"/>
  <c r="AJ576" i="51"/>
  <c r="AI576" i="51"/>
  <c r="N576" i="51"/>
  <c r="AK575" i="51"/>
  <c r="AJ575" i="51"/>
  <c r="AI575" i="51"/>
  <c r="N575" i="51"/>
  <c r="AK574" i="51"/>
  <c r="AJ574" i="51"/>
  <c r="AI574" i="51"/>
  <c r="N574" i="51"/>
  <c r="AK573" i="51"/>
  <c r="AJ573" i="51"/>
  <c r="AI573" i="51"/>
  <c r="N573" i="51"/>
  <c r="AK572" i="51"/>
  <c r="AJ572" i="51"/>
  <c r="AI572" i="51"/>
  <c r="N572" i="51"/>
  <c r="AK571" i="51"/>
  <c r="AJ571" i="51"/>
  <c r="AI571" i="51"/>
  <c r="N571" i="51"/>
  <c r="AK570" i="51"/>
  <c r="AJ570" i="51"/>
  <c r="AI570" i="51"/>
  <c r="N570" i="51"/>
  <c r="AK569" i="51"/>
  <c r="AJ569" i="51"/>
  <c r="AI569" i="51"/>
  <c r="N569" i="51"/>
  <c r="AK568" i="51"/>
  <c r="AJ568" i="51"/>
  <c r="AI568" i="51"/>
  <c r="N568" i="51"/>
  <c r="AK567" i="51"/>
  <c r="AJ567" i="51"/>
  <c r="AI567" i="51"/>
  <c r="N567" i="51"/>
  <c r="AK566" i="51"/>
  <c r="AJ566" i="51"/>
  <c r="AI566" i="51"/>
  <c r="N566" i="51"/>
  <c r="AK565" i="51"/>
  <c r="AJ565" i="51"/>
  <c r="AI565" i="51"/>
  <c r="N565" i="51"/>
  <c r="AK564" i="51"/>
  <c r="AJ564" i="51"/>
  <c r="AI564" i="51"/>
  <c r="N564" i="51"/>
  <c r="AK563" i="51"/>
  <c r="AJ563" i="51"/>
  <c r="AI563" i="51"/>
  <c r="N563" i="51"/>
  <c r="AK562" i="51"/>
  <c r="AJ562" i="51"/>
  <c r="AI562" i="51"/>
  <c r="N562" i="51"/>
  <c r="AK561" i="51"/>
  <c r="AJ561" i="51"/>
  <c r="AI561" i="51"/>
  <c r="N561" i="51"/>
  <c r="AK560" i="51"/>
  <c r="AJ560" i="51"/>
  <c r="AI560" i="51"/>
  <c r="N560" i="51"/>
  <c r="AK559" i="51"/>
  <c r="AJ559" i="51"/>
  <c r="AI559" i="51"/>
  <c r="N559" i="51"/>
  <c r="AK558" i="51"/>
  <c r="AJ558" i="51"/>
  <c r="AI558" i="51"/>
  <c r="N558" i="51"/>
  <c r="AK557" i="51"/>
  <c r="AJ557" i="51"/>
  <c r="AI557" i="51"/>
  <c r="N557" i="51"/>
  <c r="AK556" i="51"/>
  <c r="AJ556" i="51"/>
  <c r="AI556" i="51"/>
  <c r="N556" i="51"/>
  <c r="AK555" i="51"/>
  <c r="AJ555" i="51"/>
  <c r="AI555" i="51"/>
  <c r="N555" i="51"/>
  <c r="AK554" i="51"/>
  <c r="AJ554" i="51"/>
  <c r="AI554" i="51"/>
  <c r="N554" i="51"/>
  <c r="AK553" i="51"/>
  <c r="AJ553" i="51"/>
  <c r="AI553" i="51"/>
  <c r="N553" i="51"/>
  <c r="AK552" i="51"/>
  <c r="AJ552" i="51"/>
  <c r="AI552" i="51"/>
  <c r="N552" i="51"/>
  <c r="G10" i="63"/>
  <c r="O9" i="63" s="1"/>
  <c r="G5" i="63"/>
  <c r="AJ433" i="9"/>
  <c r="AH433" i="9"/>
  <c r="X433" i="9"/>
  <c r="S433" i="9" s="1"/>
  <c r="K125" i="14" s="1"/>
  <c r="X356" i="9"/>
  <c r="S356" i="9" s="1"/>
  <c r="K93" i="14" s="1"/>
  <c r="AJ356" i="9"/>
  <c r="AH356" i="9"/>
  <c r="N49" i="12"/>
  <c r="L49" i="12"/>
  <c r="X550" i="9"/>
  <c r="S550" i="9" s="1"/>
  <c r="X527" i="9"/>
  <c r="S527" i="9" s="1"/>
  <c r="X526" i="9"/>
  <c r="S526" i="9" s="1"/>
  <c r="AI11" i="52" a="1"/>
  <c r="AI11" i="52" s="1"/>
  <c r="K23" i="69" s="1"/>
  <c r="AH11" i="52" a="1"/>
  <c r="AH11" i="52" s="1"/>
  <c r="J23" i="69" s="1"/>
  <c r="Y11" i="54" a="1"/>
  <c r="Y11" i="54" s="1"/>
  <c r="L24" i="69" s="1"/>
  <c r="V248" i="14"/>
  <c r="K215" i="32" s="1"/>
  <c r="V246" i="14"/>
  <c r="K213" i="32" s="1"/>
  <c r="V245" i="14"/>
  <c r="K212" i="32" s="1"/>
  <c r="V244" i="14"/>
  <c r="K211" i="32" s="1"/>
  <c r="V242" i="14"/>
  <c r="K209" i="32" s="1"/>
  <c r="V240" i="14"/>
  <c r="K207" i="32" s="1"/>
  <c r="V239" i="14"/>
  <c r="K206" i="32" s="1"/>
  <c r="V238" i="14"/>
  <c r="K205" i="32" s="1"/>
  <c r="V230" i="14"/>
  <c r="K198" i="32" s="1"/>
  <c r="V228" i="14"/>
  <c r="K196" i="32" s="1"/>
  <c r="V227" i="14"/>
  <c r="K195" i="32" s="1"/>
  <c r="V226" i="14"/>
  <c r="K194" i="32" s="1"/>
  <c r="V225" i="14"/>
  <c r="K193" i="32" s="1"/>
  <c r="V224" i="14"/>
  <c r="K192" i="32" s="1"/>
  <c r="V223" i="14"/>
  <c r="K191" i="32" s="1"/>
  <c r="V222" i="14"/>
  <c r="K190" i="32" s="1"/>
  <c r="V214" i="14"/>
  <c r="K189" i="32" s="1"/>
  <c r="V213" i="14"/>
  <c r="K188" i="32" s="1"/>
  <c r="V212" i="14"/>
  <c r="K187" i="32" s="1"/>
  <c r="V211" i="14"/>
  <c r="K186" i="32" s="1"/>
  <c r="V210" i="14"/>
  <c r="K185" i="32" s="1"/>
  <c r="V209" i="14"/>
  <c r="K184" i="32" s="1"/>
  <c r="V208" i="14"/>
  <c r="K183" i="32" s="1"/>
  <c r="V207" i="14"/>
  <c r="K182" i="32" s="1"/>
  <c r="V206" i="14"/>
  <c r="K181" i="32" s="1"/>
  <c r="V205" i="14"/>
  <c r="K180" i="32" s="1"/>
  <c r="V201" i="14"/>
  <c r="K176" i="32" s="1"/>
  <c r="V200" i="14"/>
  <c r="K175" i="32" s="1"/>
  <c r="V199" i="14"/>
  <c r="K174" i="32" s="1"/>
  <c r="V193" i="14"/>
  <c r="K168" i="32" s="1"/>
  <c r="V192" i="14"/>
  <c r="K167" i="32" s="1"/>
  <c r="V191" i="14"/>
  <c r="K166" i="32" s="1"/>
  <c r="V190" i="14"/>
  <c r="K165" i="32" s="1"/>
  <c r="V189" i="14"/>
  <c r="K164" i="32" s="1"/>
  <c r="V188" i="14"/>
  <c r="K163" i="32" s="1"/>
  <c r="V187" i="14"/>
  <c r="K162" i="32" s="1"/>
  <c r="V186" i="14"/>
  <c r="K161" i="32" s="1"/>
  <c r="V184" i="14"/>
  <c r="K159" i="32" s="1"/>
  <c r="V183" i="14"/>
  <c r="K158" i="32" s="1"/>
  <c r="V181" i="14"/>
  <c r="K156" i="32" s="1"/>
  <c r="V180" i="14"/>
  <c r="K155" i="32" s="1"/>
  <c r="V179" i="14"/>
  <c r="K154" i="32" s="1"/>
  <c r="V178" i="14"/>
  <c r="K153" i="32" s="1"/>
  <c r="V170" i="14"/>
  <c r="K145" i="32" s="1"/>
  <c r="V169" i="14"/>
  <c r="K144" i="32" s="1"/>
  <c r="V160" i="14"/>
  <c r="K135" i="32" s="1"/>
  <c r="V159" i="14"/>
  <c r="K134" i="32" s="1"/>
  <c r="V156" i="14"/>
  <c r="K131" i="32" s="1"/>
  <c r="V155" i="14"/>
  <c r="K130" i="32" s="1"/>
  <c r="V153" i="14"/>
  <c r="K128" i="32" s="1"/>
  <c r="V152" i="14"/>
  <c r="K127" i="32" s="1"/>
  <c r="V151" i="14"/>
  <c r="K126" i="32" s="1"/>
  <c r="V150" i="14"/>
  <c r="K125" i="32" s="1"/>
  <c r="V149" i="14"/>
  <c r="K124" i="32" s="1"/>
  <c r="V141" i="14"/>
  <c r="K123" i="32" s="1"/>
  <c r="V140" i="14"/>
  <c r="K122" i="32" s="1"/>
  <c r="V139" i="14"/>
  <c r="K121" i="32" s="1"/>
  <c r="V138" i="14"/>
  <c r="K120" i="32" s="1"/>
  <c r="V137" i="14"/>
  <c r="K119" i="32" s="1"/>
  <c r="V136" i="14"/>
  <c r="K118" i="32" s="1"/>
  <c r="V135" i="14"/>
  <c r="K117" i="32" s="1"/>
  <c r="V134" i="14"/>
  <c r="K116" i="32" s="1"/>
  <c r="V133" i="14"/>
  <c r="K115" i="32" s="1"/>
  <c r="V131" i="14"/>
  <c r="K113" i="32" s="1"/>
  <c r="V130" i="14"/>
  <c r="K112" i="32" s="1"/>
  <c r="V129" i="14"/>
  <c r="K111" i="32" s="1"/>
  <c r="V128" i="14"/>
  <c r="K110" i="32" s="1"/>
  <c r="V126" i="14"/>
  <c r="K108" i="32" s="1"/>
  <c r="V124" i="14"/>
  <c r="K106" i="32" s="1"/>
  <c r="V123" i="14"/>
  <c r="K105" i="32" s="1"/>
  <c r="V120" i="14"/>
  <c r="K102" i="32" s="1"/>
  <c r="V119" i="14"/>
  <c r="K101" i="32" s="1"/>
  <c r="V117" i="14"/>
  <c r="K99" i="32" s="1"/>
  <c r="V116" i="14"/>
  <c r="K98" i="32" s="1"/>
  <c r="V114" i="14"/>
  <c r="K96" i="32" s="1"/>
  <c r="V113" i="14"/>
  <c r="K95" i="32" s="1"/>
  <c r="V112" i="14"/>
  <c r="K94" i="32" s="1"/>
  <c r="V106" i="14"/>
  <c r="K88" i="32" s="1"/>
  <c r="V103" i="14"/>
  <c r="K85" i="32" s="1"/>
  <c r="V102" i="14"/>
  <c r="K84" i="32" s="1"/>
  <c r="V101" i="14"/>
  <c r="K83" i="32" s="1"/>
  <c r="V98" i="14"/>
  <c r="K80" i="32" s="1"/>
  <c r="V97" i="14"/>
  <c r="K79" i="32" s="1"/>
  <c r="V95" i="14"/>
  <c r="K77" i="32" s="1"/>
  <c r="V94" i="14"/>
  <c r="K76" i="32" s="1"/>
  <c r="V91" i="14"/>
  <c r="K73" i="32" s="1"/>
  <c r="V88" i="14"/>
  <c r="K70" i="32" s="1"/>
  <c r="V87" i="14"/>
  <c r="K69" i="32" s="1"/>
  <c r="V84" i="14"/>
  <c r="K66" i="32" s="1"/>
  <c r="V83" i="14"/>
  <c r="K65" i="32" s="1"/>
  <c r="V82" i="14"/>
  <c r="K64" i="32" s="1"/>
  <c r="V81" i="14"/>
  <c r="K63" i="32" s="1"/>
  <c r="V66" i="14"/>
  <c r="K55" i="32" s="1"/>
  <c r="V64" i="14"/>
  <c r="K53" i="32" s="1"/>
  <c r="V63" i="14"/>
  <c r="K52" i="32" s="1"/>
  <c r="F200" i="37"/>
  <c r="E200" i="37"/>
  <c r="I198" i="32"/>
  <c r="G198" i="32"/>
  <c r="F198" i="32"/>
  <c r="U230" i="14"/>
  <c r="J198" i="32" s="1"/>
  <c r="E198" i="32"/>
  <c r="X570" i="9"/>
  <c r="S570" i="9" s="1"/>
  <c r="X543" i="9"/>
  <c r="S543" i="9" s="1"/>
  <c r="X544" i="9"/>
  <c r="S544" i="9" s="1"/>
  <c r="X37" i="9"/>
  <c r="S37" i="9" s="1"/>
  <c r="X44" i="12"/>
  <c r="Q44" i="12" s="1"/>
  <c r="I79" i="20"/>
  <c r="O80" i="20"/>
  <c r="L80" i="20"/>
  <c r="I80" i="20"/>
  <c r="L78" i="20"/>
  <c r="L77" i="20"/>
  <c r="I77" i="20"/>
  <c r="L3041" i="72"/>
  <c r="K3041" i="72"/>
  <c r="J3041" i="72"/>
  <c r="L71" i="72"/>
  <c r="K71" i="72"/>
  <c r="J71" i="72"/>
  <c r="L70" i="72"/>
  <c r="K70" i="72"/>
  <c r="J70" i="72"/>
  <c r="L69" i="72"/>
  <c r="K69" i="72"/>
  <c r="J69" i="72"/>
  <c r="L68" i="72"/>
  <c r="K68" i="72"/>
  <c r="J68" i="72"/>
  <c r="L67" i="72"/>
  <c r="K67" i="72"/>
  <c r="J67" i="72"/>
  <c r="L66" i="72"/>
  <c r="K66" i="72"/>
  <c r="J66" i="72"/>
  <c r="L65" i="72"/>
  <c r="K65" i="72"/>
  <c r="J65" i="72"/>
  <c r="L64" i="72"/>
  <c r="K64" i="72"/>
  <c r="J64" i="72"/>
  <c r="L63" i="72"/>
  <c r="K63" i="72"/>
  <c r="J63" i="72"/>
  <c r="L62" i="72"/>
  <c r="K62" i="72"/>
  <c r="J62" i="72"/>
  <c r="L61" i="72"/>
  <c r="K61" i="72"/>
  <c r="J61" i="72"/>
  <c r="L60" i="72"/>
  <c r="K60" i="72"/>
  <c r="J60" i="72"/>
  <c r="L59" i="72"/>
  <c r="K59" i="72"/>
  <c r="J59" i="72"/>
  <c r="L58" i="72"/>
  <c r="K58" i="72"/>
  <c r="J58" i="72"/>
  <c r="L57" i="72"/>
  <c r="K57" i="72"/>
  <c r="J57" i="72"/>
  <c r="L56" i="72"/>
  <c r="K56" i="72"/>
  <c r="J56" i="72"/>
  <c r="L55" i="72"/>
  <c r="K55" i="72"/>
  <c r="J55" i="72"/>
  <c r="L54" i="72"/>
  <c r="K54" i="72"/>
  <c r="J54" i="72"/>
  <c r="L53" i="72"/>
  <c r="K53" i="72"/>
  <c r="J53" i="72"/>
  <c r="L52" i="72"/>
  <c r="K52" i="72"/>
  <c r="J52" i="72"/>
  <c r="L51" i="72"/>
  <c r="K51" i="72"/>
  <c r="J51" i="72"/>
  <c r="L50" i="72"/>
  <c r="K50" i="72"/>
  <c r="J50" i="72"/>
  <c r="L49" i="72"/>
  <c r="K49" i="72"/>
  <c r="J49" i="72"/>
  <c r="L48" i="72"/>
  <c r="K48" i="72"/>
  <c r="J48" i="72"/>
  <c r="L47" i="72"/>
  <c r="K47" i="72"/>
  <c r="J47" i="72"/>
  <c r="L46" i="72"/>
  <c r="K46" i="72"/>
  <c r="J46" i="72"/>
  <c r="L45" i="72"/>
  <c r="K45" i="72"/>
  <c r="J45" i="72"/>
  <c r="L44" i="72"/>
  <c r="K44" i="72"/>
  <c r="J44" i="72"/>
  <c r="L43" i="72"/>
  <c r="K43" i="72"/>
  <c r="J43" i="72"/>
  <c r="L42" i="72"/>
  <c r="K42" i="72"/>
  <c r="J42" i="72"/>
  <c r="L10" i="72" a="1"/>
  <c r="L10" i="72" s="1"/>
  <c r="J10" i="72" a="1"/>
  <c r="J10" i="72" s="1"/>
  <c r="K10" i="72" a="1"/>
  <c r="K10" i="72" s="1"/>
  <c r="L5" i="72"/>
  <c r="K5" i="72"/>
  <c r="J5" i="72"/>
  <c r="K41" i="72"/>
  <c r="J41" i="72"/>
  <c r="AJ534" i="9"/>
  <c r="AH534" i="9"/>
  <c r="AH572" i="9"/>
  <c r="AJ572" i="9"/>
  <c r="X573" i="9"/>
  <c r="S573" i="9" s="1"/>
  <c r="X546" i="9"/>
  <c r="S546" i="9" s="1"/>
  <c r="AJ573" i="9"/>
  <c r="AH573" i="9"/>
  <c r="AJ546" i="9"/>
  <c r="AH546" i="9"/>
  <c r="X535" i="9"/>
  <c r="S535" i="9" s="1"/>
  <c r="AJ535" i="9"/>
  <c r="AH535" i="9"/>
  <c r="X533" i="9"/>
  <c r="S533" i="9" s="1"/>
  <c r="AJ533" i="9"/>
  <c r="AH533" i="9"/>
  <c r="X501" i="9"/>
  <c r="S501" i="9" s="1"/>
  <c r="K159" i="14" s="1"/>
  <c r="X500" i="9"/>
  <c r="S500" i="9" s="1"/>
  <c r="K158" i="14" s="1"/>
  <c r="X493" i="9"/>
  <c r="S493" i="9" s="1"/>
  <c r="X492" i="9"/>
  <c r="S492" i="9" s="1"/>
  <c r="X491" i="9"/>
  <c r="X440" i="9"/>
  <c r="S440" i="9" s="1"/>
  <c r="K132" i="14" s="1"/>
  <c r="X437" i="9"/>
  <c r="S437" i="9" s="1"/>
  <c r="K129" i="14" s="1"/>
  <c r="AJ435" i="9"/>
  <c r="AH435" i="9"/>
  <c r="X435" i="9"/>
  <c r="S435" i="9" s="1"/>
  <c r="K127" i="14" s="1"/>
  <c r="AO44" i="12"/>
  <c r="AL48" i="12"/>
  <c r="X375" i="9"/>
  <c r="S375" i="9" s="1"/>
  <c r="K112" i="14" s="1"/>
  <c r="AH375" i="9"/>
  <c r="X370" i="9"/>
  <c r="S370" i="9" s="1"/>
  <c r="K107" i="14" s="1"/>
  <c r="AJ370" i="9"/>
  <c r="AH370" i="9"/>
  <c r="AJ368" i="9"/>
  <c r="AH368" i="9"/>
  <c r="X368" i="9"/>
  <c r="S368" i="9" s="1"/>
  <c r="K105" i="14" s="1"/>
  <c r="AJ366" i="9"/>
  <c r="AH366" i="9"/>
  <c r="X366" i="9"/>
  <c r="S366" i="9" s="1"/>
  <c r="K103" i="14" s="1"/>
  <c r="AJ364" i="9"/>
  <c r="AH364" i="9"/>
  <c r="X364" i="9"/>
  <c r="S364" i="9" s="1"/>
  <c r="K101" i="14" s="1"/>
  <c r="X363" i="9"/>
  <c r="S363" i="9" s="1"/>
  <c r="K100" i="14" s="1"/>
  <c r="AJ363" i="9"/>
  <c r="AH363" i="9"/>
  <c r="X358" i="9"/>
  <c r="S358" i="9" s="1"/>
  <c r="K95" i="14" s="1"/>
  <c r="AC95" i="14" s="1"/>
  <c r="X357" i="9"/>
  <c r="S357" i="9" s="1"/>
  <c r="K94" i="14" s="1"/>
  <c r="AJ357" i="9"/>
  <c r="AH357" i="9"/>
  <c r="AJ348" i="9"/>
  <c r="X348" i="9" s="1"/>
  <c r="S348" i="9" s="1"/>
  <c r="K85" i="14" s="1"/>
  <c r="AH348" i="9"/>
  <c r="J212" i="9"/>
  <c r="K212" i="9"/>
  <c r="AL212" i="9" s="1"/>
  <c r="M212" i="9"/>
  <c r="O212" i="9"/>
  <c r="P212" i="9"/>
  <c r="I212" i="9" s="1"/>
  <c r="Q212" i="9"/>
  <c r="J213" i="9"/>
  <c r="K213" i="9"/>
  <c r="M213" i="9"/>
  <c r="N213" i="9"/>
  <c r="O213" i="9"/>
  <c r="P213" i="9"/>
  <c r="I213" i="9" s="1"/>
  <c r="Q213" i="9"/>
  <c r="J214" i="9"/>
  <c r="K214" i="9"/>
  <c r="M214" i="9"/>
  <c r="N214" i="9"/>
  <c r="O214" i="9"/>
  <c r="P214" i="9"/>
  <c r="I214" i="9" s="1"/>
  <c r="Q214" i="9"/>
  <c r="AJ65" i="9"/>
  <c r="AJ64" i="9"/>
  <c r="F154" i="32"/>
  <c r="G154" i="32"/>
  <c r="I154" i="32"/>
  <c r="F155" i="32"/>
  <c r="G155" i="32"/>
  <c r="I155" i="32"/>
  <c r="F156" i="32"/>
  <c r="G156" i="32"/>
  <c r="I156" i="32"/>
  <c r="F157" i="32"/>
  <c r="G157" i="32"/>
  <c r="I157" i="32"/>
  <c r="E156" i="37"/>
  <c r="F156" i="37"/>
  <c r="E157" i="37"/>
  <c r="F157" i="37"/>
  <c r="E158" i="37"/>
  <c r="F158" i="37"/>
  <c r="E159" i="37"/>
  <c r="F159" i="37"/>
  <c r="AH601" i="9"/>
  <c r="E202" i="37"/>
  <c r="F202" i="37"/>
  <c r="E203" i="37"/>
  <c r="F203" i="37"/>
  <c r="U41" i="14"/>
  <c r="J30" i="32" s="1"/>
  <c r="V41" i="14"/>
  <c r="K30" i="32" s="1"/>
  <c r="X36" i="9"/>
  <c r="S36" i="9" s="1"/>
  <c r="U179" i="14"/>
  <c r="J154" i="32" s="1"/>
  <c r="F171" i="37"/>
  <c r="E171" i="37"/>
  <c r="I169" i="32"/>
  <c r="G169" i="32"/>
  <c r="F169" i="32"/>
  <c r="U194" i="14"/>
  <c r="J169" i="32" s="1"/>
  <c r="G171" i="37"/>
  <c r="X556" i="9"/>
  <c r="S556" i="9" s="1"/>
  <c r="X518" i="9"/>
  <c r="S518" i="9" s="1"/>
  <c r="X517" i="9"/>
  <c r="S517" i="9" s="1"/>
  <c r="F142" i="37"/>
  <c r="E142" i="37"/>
  <c r="F141" i="37"/>
  <c r="E141" i="37"/>
  <c r="I140" i="32"/>
  <c r="G140" i="32"/>
  <c r="F140" i="32"/>
  <c r="I139" i="32"/>
  <c r="G139" i="32"/>
  <c r="F139" i="32"/>
  <c r="U164" i="14"/>
  <c r="J139" i="32" s="1"/>
  <c r="U165" i="14"/>
  <c r="J140" i="32" s="1"/>
  <c r="E140" i="32"/>
  <c r="AC423" i="9"/>
  <c r="P10" i="71" a="1"/>
  <c r="P10" i="71"/>
  <c r="O63" i="12"/>
  <c r="O62" i="12"/>
  <c r="O61" i="12"/>
  <c r="O59" i="12"/>
  <c r="O58" i="12"/>
  <c r="O57" i="12"/>
  <c r="O55" i="12"/>
  <c r="X33" i="9"/>
  <c r="S33" i="9" s="1"/>
  <c r="I199" i="32"/>
  <c r="T137" i="14"/>
  <c r="I119" i="32" s="1"/>
  <c r="T84" i="14"/>
  <c r="I66" i="32" s="1"/>
  <c r="T83" i="14"/>
  <c r="I65" i="32" s="1"/>
  <c r="T43" i="14"/>
  <c r="I32" i="32" s="1"/>
  <c r="F20" i="37"/>
  <c r="E20" i="37"/>
  <c r="I18" i="32"/>
  <c r="G18" i="32"/>
  <c r="F18" i="32"/>
  <c r="AJ355" i="9"/>
  <c r="AH355" i="9"/>
  <c r="V29" i="14"/>
  <c r="K18" i="32" s="1"/>
  <c r="U29" i="14"/>
  <c r="J18" i="32" s="1"/>
  <c r="G20" i="37"/>
  <c r="X40" i="9"/>
  <c r="S40" i="9" s="1"/>
  <c r="X542" i="9"/>
  <c r="S542" i="9" s="1"/>
  <c r="Z1" i="19"/>
  <c r="Z6" i="72"/>
  <c r="AA6" i="72"/>
  <c r="AB6" i="72"/>
  <c r="AC6" i="72"/>
  <c r="AD6" i="72"/>
  <c r="AE6" i="72"/>
  <c r="AF6" i="72"/>
  <c r="AG6" i="72"/>
  <c r="AH6" i="72"/>
  <c r="AI6" i="72"/>
  <c r="AJ6" i="72"/>
  <c r="AK6" i="72"/>
  <c r="AL6" i="72"/>
  <c r="AM6" i="72"/>
  <c r="F180" i="37"/>
  <c r="E180" i="37"/>
  <c r="E116" i="37"/>
  <c r="F116" i="37"/>
  <c r="F115" i="37"/>
  <c r="E115" i="37"/>
  <c r="E75" i="37"/>
  <c r="F75" i="37"/>
  <c r="E76" i="37"/>
  <c r="F76" i="37"/>
  <c r="E77" i="37"/>
  <c r="F77" i="37"/>
  <c r="E78" i="37"/>
  <c r="F78" i="37"/>
  <c r="E79" i="37"/>
  <c r="F79" i="37"/>
  <c r="E80" i="37"/>
  <c r="F80" i="37"/>
  <c r="E81" i="37"/>
  <c r="F81" i="37"/>
  <c r="E82" i="37"/>
  <c r="F82" i="37"/>
  <c r="E83" i="37"/>
  <c r="F83" i="37"/>
  <c r="E84" i="37"/>
  <c r="F84" i="37"/>
  <c r="E85" i="37"/>
  <c r="F85" i="37"/>
  <c r="E86" i="37"/>
  <c r="F86" i="37"/>
  <c r="E87" i="37"/>
  <c r="F87" i="37"/>
  <c r="E88" i="37"/>
  <c r="F88" i="37"/>
  <c r="E89" i="37"/>
  <c r="F89" i="37"/>
  <c r="E90" i="37"/>
  <c r="F90" i="37"/>
  <c r="E91" i="37"/>
  <c r="F91" i="37"/>
  <c r="F178" i="32"/>
  <c r="G178" i="32"/>
  <c r="I178" i="32"/>
  <c r="F113" i="32"/>
  <c r="G113" i="32"/>
  <c r="I113" i="32"/>
  <c r="F114" i="32"/>
  <c r="G114" i="32"/>
  <c r="I114" i="32"/>
  <c r="F73" i="32"/>
  <c r="G73" i="32"/>
  <c r="I73" i="32"/>
  <c r="F74" i="32"/>
  <c r="G74" i="32"/>
  <c r="I74" i="32"/>
  <c r="F75" i="32"/>
  <c r="G75" i="32"/>
  <c r="I75" i="32"/>
  <c r="F76" i="32"/>
  <c r="G76" i="32"/>
  <c r="I76" i="32"/>
  <c r="F77" i="32"/>
  <c r="G77" i="32"/>
  <c r="I77" i="32"/>
  <c r="F78" i="32"/>
  <c r="G78" i="32"/>
  <c r="I78" i="32"/>
  <c r="F79" i="32"/>
  <c r="G79" i="32"/>
  <c r="I79" i="32"/>
  <c r="F80" i="32"/>
  <c r="G80" i="32"/>
  <c r="I80" i="32"/>
  <c r="F81" i="32"/>
  <c r="G81" i="32"/>
  <c r="I81" i="32"/>
  <c r="F82" i="32"/>
  <c r="G82" i="32"/>
  <c r="I82" i="32"/>
  <c r="F83" i="32"/>
  <c r="G83" i="32"/>
  <c r="I83" i="32"/>
  <c r="F84" i="32"/>
  <c r="G84" i="32"/>
  <c r="I84" i="32"/>
  <c r="F85" i="32"/>
  <c r="G85" i="32"/>
  <c r="I85" i="32"/>
  <c r="F86" i="32"/>
  <c r="G86" i="32"/>
  <c r="I86" i="32"/>
  <c r="F87" i="32"/>
  <c r="G87" i="32"/>
  <c r="I87" i="32"/>
  <c r="F88" i="32"/>
  <c r="G88" i="32"/>
  <c r="I88" i="32"/>
  <c r="F89" i="32"/>
  <c r="G89" i="32"/>
  <c r="I89" i="32"/>
  <c r="AO6" i="52"/>
  <c r="AO11" i="52" s="1" a="1"/>
  <c r="AO11" i="52" s="1"/>
  <c r="AP6" i="52"/>
  <c r="AO7" i="52"/>
  <c r="AR11" i="52" s="1" a="1"/>
  <c r="AR11" i="52" s="1"/>
  <c r="AP7" i="52"/>
  <c r="AS11" i="52" s="1" a="1"/>
  <c r="AS11" i="52" s="1"/>
  <c r="AN7" i="52"/>
  <c r="AQ11" i="52" s="1" a="1"/>
  <c r="AQ11" i="52" s="1"/>
  <c r="AN6" i="52"/>
  <c r="AN11" i="52" s="1" a="1"/>
  <c r="AN11" i="52" s="1"/>
  <c r="L11" i="52" a="1"/>
  <c r="L11" i="52"/>
  <c r="K11" i="52" a="1"/>
  <c r="K11" i="52"/>
  <c r="J11" i="52" a="1"/>
  <c r="J11" i="52"/>
  <c r="U203" i="14"/>
  <c r="J178" i="32" s="1"/>
  <c r="G180" i="37"/>
  <c r="U132" i="14"/>
  <c r="J114" i="32" s="1"/>
  <c r="AA5" i="72"/>
  <c r="AB5" i="72"/>
  <c r="AC5" i="72"/>
  <c r="AD5" i="72"/>
  <c r="AE5" i="72"/>
  <c r="AF5" i="72"/>
  <c r="AG5" i="72"/>
  <c r="AH5" i="72"/>
  <c r="AI5" i="72"/>
  <c r="AJ5" i="72"/>
  <c r="AK5" i="72"/>
  <c r="AL5" i="72"/>
  <c r="AM5" i="72"/>
  <c r="AN5" i="72"/>
  <c r="Z5" i="72"/>
  <c r="Q307" i="9"/>
  <c r="R307" i="9"/>
  <c r="P307" i="9"/>
  <c r="N307" i="9"/>
  <c r="L307" i="9"/>
  <c r="K307" i="9"/>
  <c r="I4" i="60"/>
  <c r="AB447" i="9" s="1"/>
  <c r="I4" i="71"/>
  <c r="AB421" i="9" s="1"/>
  <c r="K4" i="54"/>
  <c r="AB340" i="9" s="1"/>
  <c r="M4" i="52"/>
  <c r="AN13" i="52" s="1"/>
  <c r="I4" i="51"/>
  <c r="AB322" i="9" s="1"/>
  <c r="I4" i="49"/>
  <c r="I4" i="48"/>
  <c r="AB271" i="9" s="1"/>
  <c r="M81" i="20"/>
  <c r="T26" i="20"/>
  <c r="J82" i="20" s="1"/>
  <c r="I82" i="20"/>
  <c r="I81" i="20"/>
  <c r="L73" i="20"/>
  <c r="I73" i="20"/>
  <c r="I78" i="20"/>
  <c r="I72" i="20"/>
  <c r="I70" i="20"/>
  <c r="L72" i="20"/>
  <c r="I71" i="20"/>
  <c r="O71" i="20"/>
  <c r="L71" i="20"/>
  <c r="L70" i="20"/>
  <c r="L69" i="20"/>
  <c r="I69" i="20"/>
  <c r="O68" i="20"/>
  <c r="L68" i="20"/>
  <c r="L67" i="20"/>
  <c r="I68" i="20"/>
  <c r="I67" i="20"/>
  <c r="H5" i="73"/>
  <c r="L5" i="69"/>
  <c r="K5" i="69"/>
  <c r="J5" i="69"/>
  <c r="I5" i="69"/>
  <c r="H5" i="69"/>
  <c r="G5" i="69"/>
  <c r="F5" i="69"/>
  <c r="I5" i="73"/>
  <c r="H5" i="63"/>
  <c r="I5" i="63"/>
  <c r="F5" i="63"/>
  <c r="H6" i="60"/>
  <c r="J6" i="60"/>
  <c r="K6" i="71"/>
  <c r="I5" i="72"/>
  <c r="O6" i="54"/>
  <c r="M6" i="54"/>
  <c r="I6" i="54"/>
  <c r="R6" i="52"/>
  <c r="I6" i="52"/>
  <c r="H6" i="52"/>
  <c r="S6" i="51"/>
  <c r="Q6" i="51"/>
  <c r="N6" i="51"/>
  <c r="L6" i="51"/>
  <c r="J6" i="51"/>
  <c r="J6" i="49"/>
  <c r="I6" i="49"/>
  <c r="H6" i="49"/>
  <c r="K6" i="49"/>
  <c r="M6" i="48"/>
  <c r="L6" i="48"/>
  <c r="H6" i="48"/>
  <c r="K6" i="47"/>
  <c r="J6" i="47"/>
  <c r="H6" i="47"/>
  <c r="AC60" i="19"/>
  <c r="M9" i="73" a="1"/>
  <c r="M9" i="73"/>
  <c r="N9" i="73" a="1"/>
  <c r="N9" i="73" s="1"/>
  <c r="O9" i="73" a="1"/>
  <c r="O9" i="73" s="1"/>
  <c r="P9" i="73" a="1"/>
  <c r="P9" i="73" s="1"/>
  <c r="Q9" i="73" a="1"/>
  <c r="Q9" i="73" s="1"/>
  <c r="R9" i="73" a="1"/>
  <c r="R9" i="73" s="1"/>
  <c r="L9" i="73" a="1"/>
  <c r="L9" i="73" s="1"/>
  <c r="H9" i="73" a="1"/>
  <c r="H9" i="73" s="1"/>
  <c r="O11" i="51" a="1"/>
  <c r="O11" i="51" s="1"/>
  <c r="I9" i="73"/>
  <c r="P8" i="73" s="1"/>
  <c r="D11" i="73"/>
  <c r="D12" i="73" s="1"/>
  <c r="D13" i="73" s="1"/>
  <c r="D14" i="73" s="1"/>
  <c r="D15" i="73" s="1"/>
  <c r="D16" i="73" s="1"/>
  <c r="D17" i="73" s="1"/>
  <c r="D18" i="73" s="1"/>
  <c r="D19" i="73" s="1"/>
  <c r="D20" i="73" s="1"/>
  <c r="D21" i="73" s="1"/>
  <c r="D22" i="73" s="1"/>
  <c r="D23" i="73" s="1"/>
  <c r="D24" i="73" s="1"/>
  <c r="D25" i="73" s="1"/>
  <c r="D26" i="73" s="1"/>
  <c r="D27" i="73" s="1"/>
  <c r="D28" i="73" s="1"/>
  <c r="D29" i="73" s="1"/>
  <c r="D30" i="73" s="1"/>
  <c r="D31" i="73" s="1"/>
  <c r="D32" i="73" s="1"/>
  <c r="D33" i="73" s="1"/>
  <c r="D34" i="73" s="1"/>
  <c r="D35" i="73" s="1"/>
  <c r="D36" i="73" s="1"/>
  <c r="D37" i="73" s="1"/>
  <c r="D38" i="73" s="1"/>
  <c r="D39" i="73" s="1"/>
  <c r="D40" i="73" s="1"/>
  <c r="D41" i="73" s="1"/>
  <c r="D42" i="73" s="1"/>
  <c r="D43" i="73" s="1"/>
  <c r="D44" i="73" s="1"/>
  <c r="D45" i="73" s="1"/>
  <c r="D46" i="73" s="1"/>
  <c r="D47" i="73" s="1"/>
  <c r="D48" i="73" s="1"/>
  <c r="D49" i="73" s="1"/>
  <c r="D50" i="73" s="1"/>
  <c r="D51" i="73" s="1"/>
  <c r="D52" i="73" s="1"/>
  <c r="D53" i="73" s="1"/>
  <c r="D54" i="73" s="1"/>
  <c r="D55" i="73" s="1"/>
  <c r="D56" i="73" s="1"/>
  <c r="D57" i="73" s="1"/>
  <c r="D58" i="73" s="1"/>
  <c r="D59" i="73" s="1"/>
  <c r="D60" i="73" s="1"/>
  <c r="D61" i="73" s="1"/>
  <c r="D62" i="73" s="1"/>
  <c r="D63" i="73" s="1"/>
  <c r="D64" i="73" s="1"/>
  <c r="D65" i="73" s="1"/>
  <c r="D66" i="73" s="1"/>
  <c r="D67" i="73" s="1"/>
  <c r="D68" i="73" s="1"/>
  <c r="D69" i="73" s="1"/>
  <c r="J9" i="73"/>
  <c r="AM11" i="51" a="1"/>
  <c r="AM11" i="51" s="1"/>
  <c r="E209" i="37"/>
  <c r="F209" i="37"/>
  <c r="E210" i="37"/>
  <c r="F210" i="37"/>
  <c r="E211" i="37"/>
  <c r="F211" i="37"/>
  <c r="E204" i="37"/>
  <c r="F204" i="37"/>
  <c r="E205" i="37"/>
  <c r="F205" i="37"/>
  <c r="E206" i="37"/>
  <c r="F206" i="37"/>
  <c r="E196" i="37"/>
  <c r="F196" i="37"/>
  <c r="E197" i="37"/>
  <c r="F197" i="37"/>
  <c r="E198" i="37"/>
  <c r="F198" i="37"/>
  <c r="E199" i="37"/>
  <c r="F199" i="37"/>
  <c r="E185" i="37"/>
  <c r="F185" i="37"/>
  <c r="E186" i="37"/>
  <c r="F186" i="37"/>
  <c r="E187" i="37"/>
  <c r="F187" i="37"/>
  <c r="E188" i="37"/>
  <c r="F188" i="37"/>
  <c r="E189" i="37"/>
  <c r="F189" i="37"/>
  <c r="E190" i="37"/>
  <c r="F190" i="37"/>
  <c r="E179" i="37"/>
  <c r="F179" i="37"/>
  <c r="E177" i="37"/>
  <c r="F177" i="37"/>
  <c r="E178" i="37"/>
  <c r="F178" i="37"/>
  <c r="E160" i="37"/>
  <c r="F160" i="37"/>
  <c r="E161" i="37"/>
  <c r="F161" i="37"/>
  <c r="E162" i="37"/>
  <c r="F162" i="37"/>
  <c r="E163" i="37"/>
  <c r="F163" i="37"/>
  <c r="E164" i="37"/>
  <c r="F164" i="37"/>
  <c r="E165" i="37"/>
  <c r="F165" i="37"/>
  <c r="E166" i="37"/>
  <c r="F166" i="37"/>
  <c r="E167" i="37"/>
  <c r="F167" i="37"/>
  <c r="E168" i="37"/>
  <c r="F168" i="37"/>
  <c r="E169" i="37"/>
  <c r="F169" i="37"/>
  <c r="E170" i="37"/>
  <c r="F170" i="37"/>
  <c r="E172" i="37"/>
  <c r="F172" i="37"/>
  <c r="E140" i="37"/>
  <c r="F140" i="37"/>
  <c r="E143" i="37"/>
  <c r="F143" i="37"/>
  <c r="E144" i="37"/>
  <c r="F144" i="37"/>
  <c r="E145" i="37"/>
  <c r="F145" i="37"/>
  <c r="E146" i="37"/>
  <c r="F146" i="37"/>
  <c r="E147" i="37"/>
  <c r="F147" i="37"/>
  <c r="E148" i="37"/>
  <c r="F148" i="37"/>
  <c r="E149" i="37"/>
  <c r="F149" i="37"/>
  <c r="E150" i="37"/>
  <c r="F150" i="37"/>
  <c r="E151" i="37"/>
  <c r="F151" i="37"/>
  <c r="E131" i="37"/>
  <c r="F131" i="37"/>
  <c r="E132" i="37"/>
  <c r="F132" i="37"/>
  <c r="E133" i="37"/>
  <c r="F133" i="37"/>
  <c r="E134" i="37"/>
  <c r="F134" i="37"/>
  <c r="E135" i="37"/>
  <c r="F135" i="37"/>
  <c r="E136" i="37"/>
  <c r="F136" i="37"/>
  <c r="E119" i="37"/>
  <c r="F119" i="37"/>
  <c r="E120" i="37"/>
  <c r="F120" i="37"/>
  <c r="E121" i="37"/>
  <c r="F121" i="37"/>
  <c r="E122" i="37"/>
  <c r="F122" i="37"/>
  <c r="E123" i="37"/>
  <c r="F123" i="37"/>
  <c r="E124" i="37"/>
  <c r="F124" i="37"/>
  <c r="E102" i="37"/>
  <c r="F102" i="37"/>
  <c r="E103" i="37"/>
  <c r="F103" i="37"/>
  <c r="E104" i="37"/>
  <c r="F104" i="37"/>
  <c r="E105" i="37"/>
  <c r="F105" i="37"/>
  <c r="E106" i="37"/>
  <c r="F106" i="37"/>
  <c r="E107" i="37"/>
  <c r="F107" i="37"/>
  <c r="E108" i="37"/>
  <c r="F108" i="37"/>
  <c r="E109" i="37"/>
  <c r="F109" i="37"/>
  <c r="E110" i="37"/>
  <c r="F110" i="37"/>
  <c r="E111" i="37"/>
  <c r="F111" i="37"/>
  <c r="E112" i="37"/>
  <c r="F112" i="37"/>
  <c r="E113" i="37"/>
  <c r="F113" i="37"/>
  <c r="E114" i="37"/>
  <c r="F114" i="37"/>
  <c r="E65" i="37"/>
  <c r="F65" i="37"/>
  <c r="E66" i="37"/>
  <c r="F66" i="37"/>
  <c r="E67" i="37"/>
  <c r="F67" i="37"/>
  <c r="E68" i="37"/>
  <c r="F68" i="37"/>
  <c r="E69" i="37"/>
  <c r="F69" i="37"/>
  <c r="E70" i="37"/>
  <c r="F70" i="37"/>
  <c r="E71" i="37"/>
  <c r="F71" i="37"/>
  <c r="E72" i="37"/>
  <c r="F72" i="37"/>
  <c r="E73" i="37"/>
  <c r="F73" i="37"/>
  <c r="E74" i="37"/>
  <c r="F74" i="37"/>
  <c r="E92" i="37"/>
  <c r="F92" i="37"/>
  <c r="E93" i="37"/>
  <c r="F93" i="37"/>
  <c r="E94" i="37"/>
  <c r="F94" i="37"/>
  <c r="E95" i="37"/>
  <c r="F95" i="37"/>
  <c r="E96" i="37"/>
  <c r="F96" i="37"/>
  <c r="E97" i="37"/>
  <c r="F97" i="37"/>
  <c r="F61" i="37"/>
  <c r="E61" i="37"/>
  <c r="E41" i="37"/>
  <c r="F41" i="37"/>
  <c r="E42" i="37"/>
  <c r="F42" i="37"/>
  <c r="E43" i="37"/>
  <c r="F43" i="37"/>
  <c r="E44" i="37"/>
  <c r="F44" i="37"/>
  <c r="E45" i="37"/>
  <c r="F45" i="37"/>
  <c r="E46" i="37"/>
  <c r="F46" i="37"/>
  <c r="E47" i="37"/>
  <c r="F47" i="37"/>
  <c r="E48" i="37"/>
  <c r="F48" i="37"/>
  <c r="E49" i="37"/>
  <c r="F49" i="37"/>
  <c r="E50" i="37"/>
  <c r="F50" i="37"/>
  <c r="E51" i="37"/>
  <c r="F51" i="37"/>
  <c r="E52" i="37"/>
  <c r="F52" i="37"/>
  <c r="E53" i="37"/>
  <c r="F53" i="37"/>
  <c r="E54" i="37"/>
  <c r="F54" i="37"/>
  <c r="E55" i="37"/>
  <c r="F55" i="37"/>
  <c r="E56" i="37"/>
  <c r="F56" i="37"/>
  <c r="E57" i="37"/>
  <c r="F57" i="37"/>
  <c r="E58" i="37"/>
  <c r="F58" i="37"/>
  <c r="E59" i="37"/>
  <c r="F59" i="37"/>
  <c r="E60" i="37"/>
  <c r="F60" i="37"/>
  <c r="E33" i="37"/>
  <c r="F33" i="37"/>
  <c r="E24" i="37"/>
  <c r="F24" i="37"/>
  <c r="E25" i="37"/>
  <c r="F25" i="37"/>
  <c r="E26" i="37"/>
  <c r="F26" i="37"/>
  <c r="E27" i="37"/>
  <c r="F27" i="37"/>
  <c r="E28" i="37"/>
  <c r="F28" i="37"/>
  <c r="F201" i="32"/>
  <c r="G201" i="32"/>
  <c r="I201" i="32"/>
  <c r="F200" i="32"/>
  <c r="G200" i="32"/>
  <c r="I200" i="32"/>
  <c r="F202" i="32"/>
  <c r="G202" i="32"/>
  <c r="I202" i="32"/>
  <c r="F203" i="32"/>
  <c r="G203" i="32"/>
  <c r="I203" i="32"/>
  <c r="F183" i="32"/>
  <c r="G183" i="32"/>
  <c r="I183" i="32"/>
  <c r="F184" i="32"/>
  <c r="G184" i="32"/>
  <c r="I184" i="32"/>
  <c r="F185" i="32"/>
  <c r="G185" i="32"/>
  <c r="I185" i="32"/>
  <c r="F186" i="32"/>
  <c r="G186" i="32"/>
  <c r="I186" i="32"/>
  <c r="F187" i="32"/>
  <c r="G187" i="32"/>
  <c r="I187" i="32"/>
  <c r="F188" i="32"/>
  <c r="G188" i="32"/>
  <c r="I188" i="32"/>
  <c r="I177" i="32"/>
  <c r="G177" i="32"/>
  <c r="F177" i="32"/>
  <c r="F168" i="32"/>
  <c r="G168" i="32"/>
  <c r="I168" i="32"/>
  <c r="F170" i="32"/>
  <c r="G170" i="32"/>
  <c r="I170" i="32"/>
  <c r="F158" i="32"/>
  <c r="G158" i="32"/>
  <c r="I158" i="32"/>
  <c r="F159" i="32"/>
  <c r="G159" i="32"/>
  <c r="I159" i="32"/>
  <c r="F160" i="32"/>
  <c r="G160" i="32"/>
  <c r="I160" i="32"/>
  <c r="F161" i="32"/>
  <c r="G161" i="32"/>
  <c r="I161" i="32"/>
  <c r="F162" i="32"/>
  <c r="G162" i="32"/>
  <c r="I162" i="32"/>
  <c r="F163" i="32"/>
  <c r="G163" i="32"/>
  <c r="I163" i="32"/>
  <c r="F164" i="32"/>
  <c r="G164" i="32"/>
  <c r="I164" i="32"/>
  <c r="F165" i="32"/>
  <c r="G165" i="32"/>
  <c r="I165" i="32"/>
  <c r="F166" i="32"/>
  <c r="G166" i="32"/>
  <c r="I166" i="32"/>
  <c r="F167" i="32"/>
  <c r="G167" i="32"/>
  <c r="I167" i="32"/>
  <c r="F138" i="32"/>
  <c r="G138" i="32"/>
  <c r="I138" i="32"/>
  <c r="F141" i="32"/>
  <c r="G141" i="32"/>
  <c r="I141" i="32"/>
  <c r="F142" i="32"/>
  <c r="G142" i="32"/>
  <c r="I142" i="32"/>
  <c r="F143" i="32"/>
  <c r="G143" i="32"/>
  <c r="I143" i="32"/>
  <c r="F144" i="32"/>
  <c r="G144" i="32"/>
  <c r="I144" i="32"/>
  <c r="F145" i="32"/>
  <c r="G145" i="32"/>
  <c r="I145" i="32"/>
  <c r="F146" i="32"/>
  <c r="G146" i="32"/>
  <c r="I146" i="32"/>
  <c r="F147" i="32"/>
  <c r="G147" i="32"/>
  <c r="I147" i="32"/>
  <c r="F148" i="32"/>
  <c r="G148" i="32"/>
  <c r="I148" i="32"/>
  <c r="F149" i="32"/>
  <c r="G149" i="32"/>
  <c r="I149" i="32"/>
  <c r="F129" i="32"/>
  <c r="G129" i="32"/>
  <c r="I129" i="32"/>
  <c r="F130" i="32"/>
  <c r="G130" i="32"/>
  <c r="I130" i="32"/>
  <c r="F131" i="32"/>
  <c r="G131" i="32"/>
  <c r="I131" i="32"/>
  <c r="F132" i="32"/>
  <c r="G132" i="32"/>
  <c r="I132" i="32"/>
  <c r="F133" i="32"/>
  <c r="G133" i="32"/>
  <c r="I133" i="32"/>
  <c r="F134" i="32"/>
  <c r="G134" i="32"/>
  <c r="I134" i="32"/>
  <c r="I122" i="32"/>
  <c r="G122" i="32"/>
  <c r="F122" i="32"/>
  <c r="F117" i="32"/>
  <c r="G117" i="32"/>
  <c r="I117" i="32"/>
  <c r="F118" i="32"/>
  <c r="G118" i="32"/>
  <c r="I118" i="32"/>
  <c r="F119" i="32"/>
  <c r="G119" i="32"/>
  <c r="F120" i="32"/>
  <c r="G120" i="32"/>
  <c r="I120" i="32"/>
  <c r="F121" i="32"/>
  <c r="G121" i="32"/>
  <c r="I121" i="32"/>
  <c r="F100" i="32"/>
  <c r="G100" i="32"/>
  <c r="I100" i="32"/>
  <c r="F101" i="32"/>
  <c r="G101" i="32"/>
  <c r="I101" i="32"/>
  <c r="F102" i="32"/>
  <c r="G102" i="32"/>
  <c r="I102" i="32"/>
  <c r="F103" i="32"/>
  <c r="G103" i="32"/>
  <c r="I103" i="32"/>
  <c r="F104" i="32"/>
  <c r="G104" i="32"/>
  <c r="I104" i="32"/>
  <c r="F105" i="32"/>
  <c r="G105" i="32"/>
  <c r="I105" i="32"/>
  <c r="F106" i="32"/>
  <c r="G106" i="32"/>
  <c r="I106" i="32"/>
  <c r="F107" i="32"/>
  <c r="G107" i="32"/>
  <c r="I107" i="32"/>
  <c r="F108" i="32"/>
  <c r="G108" i="32"/>
  <c r="I108" i="32"/>
  <c r="F109" i="32"/>
  <c r="G109" i="32"/>
  <c r="I109" i="32"/>
  <c r="F110" i="32"/>
  <c r="G110" i="32"/>
  <c r="I110" i="32"/>
  <c r="F111" i="32"/>
  <c r="G111" i="32"/>
  <c r="I111" i="32"/>
  <c r="F112" i="32"/>
  <c r="G112" i="32"/>
  <c r="I112" i="32"/>
  <c r="I95" i="32"/>
  <c r="G95" i="32"/>
  <c r="F95" i="32"/>
  <c r="F63" i="32"/>
  <c r="G63" i="32"/>
  <c r="I63" i="32"/>
  <c r="F64" i="32"/>
  <c r="G64" i="32"/>
  <c r="I64" i="32"/>
  <c r="F65" i="32"/>
  <c r="G65" i="32"/>
  <c r="F66" i="32"/>
  <c r="G66" i="32"/>
  <c r="F67" i="32"/>
  <c r="G67" i="32"/>
  <c r="I67" i="32"/>
  <c r="F68" i="32"/>
  <c r="G68" i="32"/>
  <c r="I68" i="32"/>
  <c r="F69" i="32"/>
  <c r="G69" i="32"/>
  <c r="I69" i="32"/>
  <c r="F70" i="32"/>
  <c r="G70" i="32"/>
  <c r="I70" i="32"/>
  <c r="F71" i="32"/>
  <c r="G71" i="32"/>
  <c r="I71" i="32"/>
  <c r="F72" i="32"/>
  <c r="G72" i="32"/>
  <c r="I72" i="32"/>
  <c r="F90" i="32"/>
  <c r="G90" i="32"/>
  <c r="I90" i="32"/>
  <c r="F91" i="32"/>
  <c r="G91" i="32"/>
  <c r="I91" i="32"/>
  <c r="F92" i="32"/>
  <c r="G92" i="32"/>
  <c r="I92" i="32"/>
  <c r="F93" i="32"/>
  <c r="G93" i="32"/>
  <c r="I93" i="32"/>
  <c r="F94" i="32"/>
  <c r="G94" i="32"/>
  <c r="I94" i="32"/>
  <c r="I59" i="32"/>
  <c r="G59" i="32"/>
  <c r="F59" i="32"/>
  <c r="I58" i="32"/>
  <c r="G58" i="32"/>
  <c r="F58" i="32"/>
  <c r="F39" i="32"/>
  <c r="G39" i="32"/>
  <c r="I39" i="32"/>
  <c r="F40" i="32"/>
  <c r="G40" i="32"/>
  <c r="I40" i="32"/>
  <c r="F41" i="32"/>
  <c r="G41" i="32"/>
  <c r="I41" i="32"/>
  <c r="F42" i="32"/>
  <c r="G42" i="32"/>
  <c r="I42" i="32"/>
  <c r="F43" i="32"/>
  <c r="G43" i="32"/>
  <c r="I43" i="32"/>
  <c r="F44" i="32"/>
  <c r="G44" i="32"/>
  <c r="I44" i="32"/>
  <c r="F45" i="32"/>
  <c r="G45" i="32"/>
  <c r="I45" i="32"/>
  <c r="F46" i="32"/>
  <c r="G46" i="32"/>
  <c r="I46" i="32"/>
  <c r="F47" i="32"/>
  <c r="G47" i="32"/>
  <c r="I47" i="32"/>
  <c r="F48" i="32"/>
  <c r="G48" i="32"/>
  <c r="I48" i="32"/>
  <c r="F49" i="32"/>
  <c r="G49" i="32"/>
  <c r="I49" i="32"/>
  <c r="F50" i="32"/>
  <c r="G50" i="32"/>
  <c r="I50" i="32"/>
  <c r="F51" i="32"/>
  <c r="G51" i="32"/>
  <c r="I51" i="32"/>
  <c r="F52" i="32"/>
  <c r="G52" i="32"/>
  <c r="I52" i="32"/>
  <c r="F53" i="32"/>
  <c r="G53" i="32"/>
  <c r="I53" i="32"/>
  <c r="F54" i="32"/>
  <c r="G54" i="32"/>
  <c r="I54" i="32"/>
  <c r="F55" i="32"/>
  <c r="G55" i="32"/>
  <c r="I55" i="32"/>
  <c r="F56" i="32"/>
  <c r="G56" i="32"/>
  <c r="I56" i="32"/>
  <c r="F57" i="32"/>
  <c r="G57" i="32"/>
  <c r="I57" i="32"/>
  <c r="F31" i="32"/>
  <c r="G31" i="32"/>
  <c r="I31" i="32"/>
  <c r="I22" i="32"/>
  <c r="I23" i="32"/>
  <c r="I24" i="32"/>
  <c r="I25" i="32"/>
  <c r="I26" i="32"/>
  <c r="F22" i="32"/>
  <c r="G22" i="32"/>
  <c r="F23" i="32"/>
  <c r="G23" i="32"/>
  <c r="F24" i="32"/>
  <c r="G24" i="32"/>
  <c r="F25" i="32"/>
  <c r="G25" i="32"/>
  <c r="F26" i="32"/>
  <c r="G26" i="32"/>
  <c r="N13" i="51"/>
  <c r="N14" i="51"/>
  <c r="N15" i="51"/>
  <c r="N17" i="51"/>
  <c r="N18" i="51"/>
  <c r="N19" i="51"/>
  <c r="N20" i="51"/>
  <c r="N21" i="51"/>
  <c r="N22" i="51"/>
  <c r="N23" i="51"/>
  <c r="N24" i="51"/>
  <c r="N25" i="51"/>
  <c r="N26" i="51"/>
  <c r="N27" i="51"/>
  <c r="N28" i="51"/>
  <c r="N29" i="51"/>
  <c r="N30" i="51"/>
  <c r="N31" i="51"/>
  <c r="N32" i="51"/>
  <c r="N33" i="51"/>
  <c r="N34" i="51"/>
  <c r="N35" i="51"/>
  <c r="N36" i="51"/>
  <c r="N37" i="51"/>
  <c r="N38" i="51"/>
  <c r="N39" i="51"/>
  <c r="N40" i="51"/>
  <c r="N41" i="51"/>
  <c r="N43" i="51"/>
  <c r="N44" i="51"/>
  <c r="N45" i="51"/>
  <c r="N46" i="51"/>
  <c r="N47" i="51"/>
  <c r="N48" i="51"/>
  <c r="N49" i="51"/>
  <c r="N50" i="51"/>
  <c r="N51" i="51"/>
  <c r="N52" i="51"/>
  <c r="N53" i="51"/>
  <c r="N54" i="51"/>
  <c r="N55" i="51"/>
  <c r="N56" i="51"/>
  <c r="N57" i="51"/>
  <c r="N58" i="51"/>
  <c r="N59" i="51"/>
  <c r="N60" i="51"/>
  <c r="N61" i="51"/>
  <c r="N62" i="51"/>
  <c r="N63" i="51"/>
  <c r="N64" i="51"/>
  <c r="N65" i="51"/>
  <c r="N66" i="51"/>
  <c r="N67" i="51"/>
  <c r="N68" i="51"/>
  <c r="N69" i="51"/>
  <c r="N70" i="51"/>
  <c r="N71" i="51"/>
  <c r="N582" i="51"/>
  <c r="N583" i="51"/>
  <c r="N584" i="51"/>
  <c r="N585" i="51"/>
  <c r="N586" i="51"/>
  <c r="N587" i="51"/>
  <c r="N588" i="51"/>
  <c r="N589" i="51"/>
  <c r="N590" i="51"/>
  <c r="N591" i="51"/>
  <c r="N592" i="51"/>
  <c r="N593" i="51"/>
  <c r="N594" i="51"/>
  <c r="N595" i="51"/>
  <c r="N596" i="51"/>
  <c r="N597" i="51"/>
  <c r="N598" i="51"/>
  <c r="N599" i="51"/>
  <c r="N600" i="51"/>
  <c r="N601" i="51"/>
  <c r="N602" i="51"/>
  <c r="N603" i="51"/>
  <c r="N604" i="51"/>
  <c r="N605" i="51"/>
  <c r="N606" i="51"/>
  <c r="N607" i="51"/>
  <c r="N608" i="51"/>
  <c r="N609" i="51"/>
  <c r="N610" i="51"/>
  <c r="N1211" i="51"/>
  <c r="N12" i="51"/>
  <c r="AJ288" i="9"/>
  <c r="AH288" i="9"/>
  <c r="R11" i="52" a="1"/>
  <c r="R11" i="52" s="1"/>
  <c r="K12" i="69" s="1"/>
  <c r="S11" i="52" a="1"/>
  <c r="S11" i="52" s="1"/>
  <c r="J12" i="69" s="1"/>
  <c r="Q11" i="52" a="1"/>
  <c r="Q11" i="52" s="1"/>
  <c r="Q11" i="51" a="1"/>
  <c r="Q11" i="51" s="1"/>
  <c r="K11" i="69" s="1"/>
  <c r="R11" i="51" a="1"/>
  <c r="R11" i="51" s="1"/>
  <c r="P11" i="51" a="1"/>
  <c r="P11" i="51" s="1"/>
  <c r="N10" i="12"/>
  <c r="AA3" i="9" s="1"/>
  <c r="Y3" i="9"/>
  <c r="K20" i="47"/>
  <c r="K21" i="47"/>
  <c r="K22" i="47"/>
  <c r="K23" i="47"/>
  <c r="K24" i="47"/>
  <c r="K25" i="47"/>
  <c r="K26" i="47"/>
  <c r="K27" i="47"/>
  <c r="K28" i="47"/>
  <c r="K29" i="47"/>
  <c r="K30" i="47"/>
  <c r="K31" i="47"/>
  <c r="K32" i="47"/>
  <c r="K33" i="47"/>
  <c r="K34" i="47"/>
  <c r="K35" i="47"/>
  <c r="K36" i="47"/>
  <c r="K37" i="47"/>
  <c r="K38" i="47"/>
  <c r="K39" i="47"/>
  <c r="K40" i="47"/>
  <c r="K41" i="47"/>
  <c r="K42" i="47"/>
  <c r="K43" i="47"/>
  <c r="K44" i="47"/>
  <c r="K45" i="47"/>
  <c r="K46" i="47"/>
  <c r="K47" i="47"/>
  <c r="K48" i="47"/>
  <c r="K49" i="47"/>
  <c r="K50" i="47"/>
  <c r="K51" i="47"/>
  <c r="K52" i="47"/>
  <c r="K53" i="47"/>
  <c r="K54" i="47"/>
  <c r="K55" i="47"/>
  <c r="K56" i="47"/>
  <c r="K57" i="47"/>
  <c r="K58" i="47"/>
  <c r="K59" i="47"/>
  <c r="K60" i="47"/>
  <c r="K61" i="47"/>
  <c r="K62" i="47"/>
  <c r="K63" i="47"/>
  <c r="K64" i="47"/>
  <c r="K65" i="47"/>
  <c r="K66" i="47"/>
  <c r="K67" i="47"/>
  <c r="K68" i="47"/>
  <c r="K69" i="47"/>
  <c r="K70" i="47"/>
  <c r="K71" i="47"/>
  <c r="K13" i="47"/>
  <c r="K11" i="47" s="1" a="1"/>
  <c r="K11" i="47" s="1"/>
  <c r="T10" i="20" s="1"/>
  <c r="J69" i="20" s="1"/>
  <c r="K14" i="47"/>
  <c r="K15" i="47"/>
  <c r="K12" i="47"/>
  <c r="J20" i="47"/>
  <c r="J21" i="47"/>
  <c r="J22" i="47"/>
  <c r="J23" i="47"/>
  <c r="J24" i="47"/>
  <c r="J25" i="47"/>
  <c r="J26" i="47"/>
  <c r="J27" i="47"/>
  <c r="J28" i="47"/>
  <c r="J29" i="47"/>
  <c r="J30" i="47"/>
  <c r="J31" i="47"/>
  <c r="J32" i="47"/>
  <c r="J33" i="47"/>
  <c r="J34" i="47"/>
  <c r="J35" i="47"/>
  <c r="J36" i="47"/>
  <c r="J37" i="47"/>
  <c r="J38" i="47"/>
  <c r="J39" i="47"/>
  <c r="J40" i="47"/>
  <c r="J41" i="47"/>
  <c r="J42" i="47"/>
  <c r="J43" i="47"/>
  <c r="J44" i="47"/>
  <c r="J45" i="47"/>
  <c r="J46" i="47"/>
  <c r="J47" i="47"/>
  <c r="J48" i="47"/>
  <c r="J49" i="47"/>
  <c r="J50" i="47"/>
  <c r="J51" i="47"/>
  <c r="J52" i="47"/>
  <c r="J53" i="47"/>
  <c r="J54" i="47"/>
  <c r="J55" i="47"/>
  <c r="J56" i="47"/>
  <c r="J57" i="47"/>
  <c r="J58" i="47"/>
  <c r="J59" i="47"/>
  <c r="J60" i="47"/>
  <c r="J61" i="47"/>
  <c r="J62" i="47"/>
  <c r="J63" i="47"/>
  <c r="J64" i="47"/>
  <c r="J65" i="47"/>
  <c r="J66" i="47"/>
  <c r="J67" i="47"/>
  <c r="J68" i="47"/>
  <c r="J69" i="47"/>
  <c r="J70" i="47"/>
  <c r="J71" i="47"/>
  <c r="J13" i="47"/>
  <c r="J14" i="47"/>
  <c r="J15" i="47"/>
  <c r="J12" i="47"/>
  <c r="J11" i="47" s="1" a="1"/>
  <c r="J11" i="47" s="1"/>
  <c r="T9" i="20" s="1"/>
  <c r="J68" i="20" s="1"/>
  <c r="O11" i="60" a="1"/>
  <c r="O11" i="60" s="1"/>
  <c r="S11" i="54" a="1"/>
  <c r="S11" i="54" s="1"/>
  <c r="Y11" i="51" a="1"/>
  <c r="Y11" i="51" s="1"/>
  <c r="P11" i="49" a="1"/>
  <c r="P11" i="49"/>
  <c r="V11" i="48" a="1"/>
  <c r="V11" i="48" s="1"/>
  <c r="U183" i="14"/>
  <c r="J158" i="32" s="1"/>
  <c r="AH541" i="9"/>
  <c r="X541" i="9" s="1"/>
  <c r="AH542" i="9"/>
  <c r="AH540" i="9"/>
  <c r="X540" i="9" s="1"/>
  <c r="S540" i="9" s="1"/>
  <c r="AH539" i="9"/>
  <c r="X539" i="9" s="1"/>
  <c r="S539" i="9" s="1"/>
  <c r="AJ536" i="9"/>
  <c r="AH536" i="9"/>
  <c r="R97" i="9"/>
  <c r="P97" i="9"/>
  <c r="R96" i="9"/>
  <c r="P96" i="9"/>
  <c r="R95" i="9"/>
  <c r="P95" i="9"/>
  <c r="R94" i="9"/>
  <c r="P94" i="9"/>
  <c r="R93" i="9"/>
  <c r="P93" i="9"/>
  <c r="R98" i="9"/>
  <c r="P91" i="9"/>
  <c r="R91" i="9" s="1"/>
  <c r="P92" i="9"/>
  <c r="R92" i="9" s="1"/>
  <c r="P98" i="9"/>
  <c r="Y2" i="9"/>
  <c r="AB483" i="9"/>
  <c r="AA483" i="9" s="1"/>
  <c r="X483" i="9"/>
  <c r="S483" i="9" s="1"/>
  <c r="AB492" i="9"/>
  <c r="AC451" i="9"/>
  <c r="AC343" i="9"/>
  <c r="AC327" i="9"/>
  <c r="AB327" i="9" s="1"/>
  <c r="AC275" i="9"/>
  <c r="AC278" i="9"/>
  <c r="AC282" i="9"/>
  <c r="AD20" i="9"/>
  <c r="AD19" i="9"/>
  <c r="AD18" i="9"/>
  <c r="U202" i="14"/>
  <c r="J177" i="32" s="1"/>
  <c r="E177" i="32"/>
  <c r="X46" i="9"/>
  <c r="S46" i="9" s="1"/>
  <c r="X55" i="9"/>
  <c r="S55" i="9" s="1"/>
  <c r="M3041" i="72"/>
  <c r="AN41" i="72"/>
  <c r="H12" i="72" a="1"/>
  <c r="H12" i="72" s="1"/>
  <c r="H38" i="72" a="1"/>
  <c r="H38" i="72" s="1"/>
  <c r="S38" i="72" s="1"/>
  <c r="R415" i="9" s="1"/>
  <c r="R71" i="72"/>
  <c r="S71" i="72" s="1"/>
  <c r="D43" i="72"/>
  <c r="D44" i="72" s="1"/>
  <c r="D45" i="72" s="1"/>
  <c r="D46" i="72" s="1"/>
  <c r="D47" i="72" s="1"/>
  <c r="D48" i="72" s="1"/>
  <c r="D49" i="72" s="1"/>
  <c r="D50" i="72" s="1"/>
  <c r="D51" i="72" s="1"/>
  <c r="D52" i="72" s="1"/>
  <c r="D53" i="72" s="1"/>
  <c r="D54" i="72" s="1"/>
  <c r="D55" i="72" s="1"/>
  <c r="D56" i="72" s="1"/>
  <c r="D57" i="72" s="1"/>
  <c r="D58" i="72" s="1"/>
  <c r="D59" i="72" s="1"/>
  <c r="D60" i="72" s="1"/>
  <c r="D61" i="72" s="1"/>
  <c r="D62" i="72" s="1"/>
  <c r="D63" i="72" s="1"/>
  <c r="D64" i="72" s="1"/>
  <c r="D65" i="72" s="1"/>
  <c r="D66" i="72" s="1"/>
  <c r="D67" i="72" s="1"/>
  <c r="D68" i="72" s="1"/>
  <c r="D69" i="72" s="1"/>
  <c r="D70" i="72" s="1"/>
  <c r="D71" i="72" s="1"/>
  <c r="D72" i="72" s="1"/>
  <c r="D73" i="72" s="1"/>
  <c r="D74" i="72" s="1"/>
  <c r="D75" i="72" s="1"/>
  <c r="D76" i="72" s="1"/>
  <c r="D77" i="72" s="1"/>
  <c r="D78" i="72" s="1"/>
  <c r="D79" i="72" s="1"/>
  <c r="D80" i="72" s="1"/>
  <c r="D81" i="72" s="1"/>
  <c r="D82" i="72" s="1"/>
  <c r="D83" i="72" s="1"/>
  <c r="D84" i="72" s="1"/>
  <c r="D85" i="72" s="1"/>
  <c r="D86" i="72" s="1"/>
  <c r="D87" i="72" s="1"/>
  <c r="D88" i="72" s="1"/>
  <c r="D89" i="72" s="1"/>
  <c r="D90" i="72" s="1"/>
  <c r="D91" i="72" s="1"/>
  <c r="D92" i="72" s="1"/>
  <c r="D93" i="72" s="1"/>
  <c r="D94" i="72" s="1"/>
  <c r="D95" i="72" s="1"/>
  <c r="D96" i="72" s="1"/>
  <c r="D97" i="72" s="1"/>
  <c r="D98" i="72" s="1"/>
  <c r="D99" i="72" s="1"/>
  <c r="D100" i="72" s="1"/>
  <c r="D101" i="72" s="1"/>
  <c r="D102" i="72" s="1"/>
  <c r="D103" i="72" s="1"/>
  <c r="D104" i="72" s="1"/>
  <c r="D105" i="72" s="1"/>
  <c r="D106" i="72" s="1"/>
  <c r="D107" i="72" s="1"/>
  <c r="D108" i="72" s="1"/>
  <c r="D109" i="72" s="1"/>
  <c r="D110" i="72" s="1"/>
  <c r="D111" i="72" s="1"/>
  <c r="D112" i="72" s="1"/>
  <c r="D113" i="72" s="1"/>
  <c r="D114" i="72" s="1"/>
  <c r="D115" i="72" s="1"/>
  <c r="D116" i="72" s="1"/>
  <c r="D117" i="72" s="1"/>
  <c r="D118" i="72" s="1"/>
  <c r="D119" i="72" s="1"/>
  <c r="D120" i="72" s="1"/>
  <c r="D121" i="72" s="1"/>
  <c r="D122" i="72" s="1"/>
  <c r="D123" i="72" s="1"/>
  <c r="D124" i="72" s="1"/>
  <c r="D125" i="72" s="1"/>
  <c r="D126" i="72" s="1"/>
  <c r="D127" i="72" s="1"/>
  <c r="D128" i="72" s="1"/>
  <c r="D129" i="72" s="1"/>
  <c r="D130" i="72" s="1"/>
  <c r="D131" i="72" s="1"/>
  <c r="D132" i="72" s="1"/>
  <c r="D133" i="72" s="1"/>
  <c r="D134" i="72" s="1"/>
  <c r="D135" i="72" s="1"/>
  <c r="D136" i="72" s="1"/>
  <c r="D137" i="72" s="1"/>
  <c r="D138" i="72" s="1"/>
  <c r="D139" i="72" s="1"/>
  <c r="D140" i="72" s="1"/>
  <c r="D141" i="72" s="1"/>
  <c r="D142" i="72" s="1"/>
  <c r="D143" i="72" s="1"/>
  <c r="D144" i="72" s="1"/>
  <c r="D145" i="72" s="1"/>
  <c r="D146" i="72" s="1"/>
  <c r="D147" i="72" s="1"/>
  <c r="D148" i="72" s="1"/>
  <c r="D149" i="72" s="1"/>
  <c r="D150" i="72" s="1"/>
  <c r="D151" i="72" s="1"/>
  <c r="D152" i="72" s="1"/>
  <c r="D153" i="72" s="1"/>
  <c r="D154" i="72" s="1"/>
  <c r="D155" i="72" s="1"/>
  <c r="D156" i="72" s="1"/>
  <c r="D157" i="72" s="1"/>
  <c r="D158" i="72" s="1"/>
  <c r="D159" i="72" s="1"/>
  <c r="D160" i="72" s="1"/>
  <c r="D161" i="72" s="1"/>
  <c r="D162" i="72" s="1"/>
  <c r="D163" i="72" s="1"/>
  <c r="D164" i="72" s="1"/>
  <c r="D165" i="72" s="1"/>
  <c r="D166" i="72" s="1"/>
  <c r="D167" i="72" s="1"/>
  <c r="D168" i="72" s="1"/>
  <c r="D169" i="72" s="1"/>
  <c r="D170" i="72" s="1"/>
  <c r="D171" i="72" s="1"/>
  <c r="D172" i="72" s="1"/>
  <c r="D173" i="72" s="1"/>
  <c r="D174" i="72" s="1"/>
  <c r="D175" i="72" s="1"/>
  <c r="D176" i="72" s="1"/>
  <c r="D177" i="72" s="1"/>
  <c r="D178" i="72" s="1"/>
  <c r="D179" i="72" s="1"/>
  <c r="D180" i="72" s="1"/>
  <c r="D181" i="72" s="1"/>
  <c r="D182" i="72" s="1"/>
  <c r="D183" i="72" s="1"/>
  <c r="D184" i="72" s="1"/>
  <c r="D185" i="72" s="1"/>
  <c r="D186" i="72" s="1"/>
  <c r="D187" i="72" s="1"/>
  <c r="D188" i="72" s="1"/>
  <c r="D189" i="72" s="1"/>
  <c r="D190" i="72" s="1"/>
  <c r="D191" i="72" s="1"/>
  <c r="D192" i="72" s="1"/>
  <c r="D193" i="72" s="1"/>
  <c r="D194" i="72" s="1"/>
  <c r="D195" i="72" s="1"/>
  <c r="D196" i="72" s="1"/>
  <c r="D197" i="72" s="1"/>
  <c r="D198" i="72" s="1"/>
  <c r="D199" i="72" s="1"/>
  <c r="D200" i="72" s="1"/>
  <c r="D201" i="72" s="1"/>
  <c r="D202" i="72" s="1"/>
  <c r="D203" i="72" s="1"/>
  <c r="D204" i="72" s="1"/>
  <c r="D205" i="72" s="1"/>
  <c r="D206" i="72" s="1"/>
  <c r="D207" i="72" s="1"/>
  <c r="D208" i="72" s="1"/>
  <c r="D209" i="72" s="1"/>
  <c r="D210" i="72" s="1"/>
  <c r="D211" i="72" s="1"/>
  <c r="D212" i="72" s="1"/>
  <c r="D213" i="72" s="1"/>
  <c r="D214" i="72" s="1"/>
  <c r="D215" i="72" s="1"/>
  <c r="D216" i="72" s="1"/>
  <c r="D217" i="72" s="1"/>
  <c r="D218" i="72" s="1"/>
  <c r="D219" i="72" s="1"/>
  <c r="D220" i="72" s="1"/>
  <c r="D221" i="72" s="1"/>
  <c r="D222" i="72" s="1"/>
  <c r="D223" i="72" s="1"/>
  <c r="D224" i="72" s="1"/>
  <c r="D225" i="72" s="1"/>
  <c r="D226" i="72" s="1"/>
  <c r="D227" i="72" s="1"/>
  <c r="D228" i="72" s="1"/>
  <c r="D229" i="72" s="1"/>
  <c r="D230" i="72" s="1"/>
  <c r="D231" i="72" s="1"/>
  <c r="D232" i="72" s="1"/>
  <c r="D233" i="72" s="1"/>
  <c r="D234" i="72" s="1"/>
  <c r="D235" i="72" s="1"/>
  <c r="D236" i="72" s="1"/>
  <c r="D237" i="72" s="1"/>
  <c r="D238" i="72" s="1"/>
  <c r="D239" i="72" s="1"/>
  <c r="D240" i="72" s="1"/>
  <c r="D241" i="72" s="1"/>
  <c r="D242" i="72" s="1"/>
  <c r="D243" i="72" s="1"/>
  <c r="D244" i="72" s="1"/>
  <c r="D245" i="72" s="1"/>
  <c r="D246" i="72" s="1"/>
  <c r="D247" i="72" s="1"/>
  <c r="D248" i="72" s="1"/>
  <c r="D249" i="72" s="1"/>
  <c r="D250" i="72" s="1"/>
  <c r="D251" i="72" s="1"/>
  <c r="D252" i="72" s="1"/>
  <c r="D253" i="72" s="1"/>
  <c r="D254" i="72" s="1"/>
  <c r="D255" i="72" s="1"/>
  <c r="D256" i="72" s="1"/>
  <c r="D257" i="72" s="1"/>
  <c r="D258" i="72" s="1"/>
  <c r="D259" i="72" s="1"/>
  <c r="D260" i="72" s="1"/>
  <c r="D261" i="72" s="1"/>
  <c r="D262" i="72" s="1"/>
  <c r="D263" i="72" s="1"/>
  <c r="D264" i="72" s="1"/>
  <c r="D265" i="72" s="1"/>
  <c r="D266" i="72" s="1"/>
  <c r="D267" i="72" s="1"/>
  <c r="D268" i="72" s="1"/>
  <c r="D269" i="72" s="1"/>
  <c r="D270" i="72" s="1"/>
  <c r="D271" i="72" s="1"/>
  <c r="D272" i="72" s="1"/>
  <c r="D273" i="72" s="1"/>
  <c r="D274" i="72" s="1"/>
  <c r="D275" i="72" s="1"/>
  <c r="D276" i="72" s="1"/>
  <c r="D277" i="72" s="1"/>
  <c r="D278" i="72" s="1"/>
  <c r="D279" i="72" s="1"/>
  <c r="D280" i="72" s="1"/>
  <c r="D281" i="72" s="1"/>
  <c r="D282" i="72" s="1"/>
  <c r="D283" i="72" s="1"/>
  <c r="D284" i="72" s="1"/>
  <c r="D285" i="72" s="1"/>
  <c r="D286" i="72" s="1"/>
  <c r="D287" i="72" s="1"/>
  <c r="D288" i="72" s="1"/>
  <c r="D289" i="72" s="1"/>
  <c r="D290" i="72" s="1"/>
  <c r="D291" i="72" s="1"/>
  <c r="D292" i="72" s="1"/>
  <c r="D293" i="72" s="1"/>
  <c r="D294" i="72" s="1"/>
  <c r="D295" i="72" s="1"/>
  <c r="D296" i="72" s="1"/>
  <c r="D297" i="72" s="1"/>
  <c r="D298" i="72" s="1"/>
  <c r="D299" i="72" s="1"/>
  <c r="D300" i="72" s="1"/>
  <c r="D301" i="72" s="1"/>
  <c r="D302" i="72" s="1"/>
  <c r="D303" i="72" s="1"/>
  <c r="D304" i="72" s="1"/>
  <c r="D305" i="72" s="1"/>
  <c r="D306" i="72" s="1"/>
  <c r="D307" i="72" s="1"/>
  <c r="D308" i="72" s="1"/>
  <c r="D309" i="72" s="1"/>
  <c r="D310" i="72" s="1"/>
  <c r="D311" i="72" s="1"/>
  <c r="D312" i="72" s="1"/>
  <c r="D313" i="72" s="1"/>
  <c r="D314" i="72" s="1"/>
  <c r="D315" i="72" s="1"/>
  <c r="D316" i="72" s="1"/>
  <c r="D317" i="72" s="1"/>
  <c r="D318" i="72" s="1"/>
  <c r="D319" i="72" s="1"/>
  <c r="D320" i="72" s="1"/>
  <c r="D321" i="72" s="1"/>
  <c r="D322" i="72" s="1"/>
  <c r="D323" i="72" s="1"/>
  <c r="D324" i="72" s="1"/>
  <c r="D325" i="72" s="1"/>
  <c r="D326" i="72" s="1"/>
  <c r="D327" i="72" s="1"/>
  <c r="D328" i="72" s="1"/>
  <c r="D329" i="72" s="1"/>
  <c r="D330" i="72" s="1"/>
  <c r="D331" i="72" s="1"/>
  <c r="D332" i="72" s="1"/>
  <c r="D333" i="72" s="1"/>
  <c r="D334" i="72" s="1"/>
  <c r="D335" i="72" s="1"/>
  <c r="D336" i="72" s="1"/>
  <c r="D337" i="72" s="1"/>
  <c r="D338" i="72" s="1"/>
  <c r="D339" i="72" s="1"/>
  <c r="D340" i="72" s="1"/>
  <c r="D341" i="72" s="1"/>
  <c r="D342" i="72" s="1"/>
  <c r="D343" i="72" s="1"/>
  <c r="D344" i="72" s="1"/>
  <c r="D345" i="72" s="1"/>
  <c r="D346" i="72" s="1"/>
  <c r="D347" i="72" s="1"/>
  <c r="D348" i="72" s="1"/>
  <c r="D349" i="72" s="1"/>
  <c r="D350" i="72" s="1"/>
  <c r="D351" i="72" s="1"/>
  <c r="D352" i="72" s="1"/>
  <c r="D353" i="72" s="1"/>
  <c r="D354" i="72" s="1"/>
  <c r="D355" i="72" s="1"/>
  <c r="D356" i="72" s="1"/>
  <c r="D357" i="72" s="1"/>
  <c r="D358" i="72" s="1"/>
  <c r="D359" i="72" s="1"/>
  <c r="D360" i="72" s="1"/>
  <c r="D361" i="72" s="1"/>
  <c r="D362" i="72" s="1"/>
  <c r="D363" i="72" s="1"/>
  <c r="D364" i="72" s="1"/>
  <c r="D365" i="72" s="1"/>
  <c r="D366" i="72" s="1"/>
  <c r="D367" i="72" s="1"/>
  <c r="D368" i="72" s="1"/>
  <c r="D369" i="72" s="1"/>
  <c r="D370" i="72" s="1"/>
  <c r="D371" i="72" s="1"/>
  <c r="D372" i="72" s="1"/>
  <c r="D373" i="72" s="1"/>
  <c r="D374" i="72" s="1"/>
  <c r="D375" i="72" s="1"/>
  <c r="D376" i="72" s="1"/>
  <c r="D377" i="72" s="1"/>
  <c r="D378" i="72" s="1"/>
  <c r="D379" i="72" s="1"/>
  <c r="D380" i="72" s="1"/>
  <c r="D381" i="72" s="1"/>
  <c r="D382" i="72" s="1"/>
  <c r="D383" i="72" s="1"/>
  <c r="D384" i="72" s="1"/>
  <c r="D385" i="72" s="1"/>
  <c r="D386" i="72" s="1"/>
  <c r="D387" i="72" s="1"/>
  <c r="D388" i="72" s="1"/>
  <c r="D389" i="72" s="1"/>
  <c r="D390" i="72" s="1"/>
  <c r="D391" i="72" s="1"/>
  <c r="D392" i="72" s="1"/>
  <c r="D393" i="72" s="1"/>
  <c r="D394" i="72" s="1"/>
  <c r="D395" i="72" s="1"/>
  <c r="D396" i="72" s="1"/>
  <c r="D397" i="72" s="1"/>
  <c r="D398" i="72" s="1"/>
  <c r="D399" i="72" s="1"/>
  <c r="D400" i="72" s="1"/>
  <c r="D401" i="72" s="1"/>
  <c r="D402" i="72" s="1"/>
  <c r="D403" i="72" s="1"/>
  <c r="D404" i="72" s="1"/>
  <c r="D405" i="72" s="1"/>
  <c r="D406" i="72" s="1"/>
  <c r="D407" i="72" s="1"/>
  <c r="D408" i="72" s="1"/>
  <c r="D409" i="72" s="1"/>
  <c r="D410" i="72" s="1"/>
  <c r="D411" i="72" s="1"/>
  <c r="D412" i="72" s="1"/>
  <c r="D413" i="72" s="1"/>
  <c r="D414" i="72" s="1"/>
  <c r="D415" i="72" s="1"/>
  <c r="D416" i="72" s="1"/>
  <c r="D417" i="72" s="1"/>
  <c r="D418" i="72" s="1"/>
  <c r="D419" i="72" s="1"/>
  <c r="D420" i="72" s="1"/>
  <c r="D421" i="72" s="1"/>
  <c r="D422" i="72" s="1"/>
  <c r="D423" i="72" s="1"/>
  <c r="D424" i="72" s="1"/>
  <c r="D425" i="72" s="1"/>
  <c r="D426" i="72" s="1"/>
  <c r="D427" i="72" s="1"/>
  <c r="D428" i="72" s="1"/>
  <c r="D429" i="72" s="1"/>
  <c r="D430" i="72" s="1"/>
  <c r="D431" i="72" s="1"/>
  <c r="D432" i="72" s="1"/>
  <c r="D433" i="72" s="1"/>
  <c r="D434" i="72" s="1"/>
  <c r="D435" i="72" s="1"/>
  <c r="D436" i="72" s="1"/>
  <c r="D437" i="72" s="1"/>
  <c r="D438" i="72" s="1"/>
  <c r="D439" i="72" s="1"/>
  <c r="D440" i="72" s="1"/>
  <c r="D441" i="72" s="1"/>
  <c r="D442" i="72" s="1"/>
  <c r="D443" i="72" s="1"/>
  <c r="D444" i="72" s="1"/>
  <c r="D445" i="72" s="1"/>
  <c r="D446" i="72" s="1"/>
  <c r="D447" i="72" s="1"/>
  <c r="D448" i="72" s="1"/>
  <c r="D449" i="72" s="1"/>
  <c r="D450" i="72" s="1"/>
  <c r="D451" i="72" s="1"/>
  <c r="D452" i="72" s="1"/>
  <c r="D453" i="72" s="1"/>
  <c r="D454" i="72" s="1"/>
  <c r="D455" i="72" s="1"/>
  <c r="D456" i="72" s="1"/>
  <c r="D457" i="72" s="1"/>
  <c r="D458" i="72" s="1"/>
  <c r="D459" i="72" s="1"/>
  <c r="D460" i="72" s="1"/>
  <c r="D461" i="72" s="1"/>
  <c r="D462" i="72" s="1"/>
  <c r="D463" i="72" s="1"/>
  <c r="D464" i="72" s="1"/>
  <c r="D465" i="72" s="1"/>
  <c r="D466" i="72" s="1"/>
  <c r="D467" i="72" s="1"/>
  <c r="D468" i="72" s="1"/>
  <c r="D469" i="72" s="1"/>
  <c r="D470" i="72" s="1"/>
  <c r="D471" i="72" s="1"/>
  <c r="D472" i="72" s="1"/>
  <c r="D473" i="72" s="1"/>
  <c r="D474" i="72" s="1"/>
  <c r="D475" i="72" s="1"/>
  <c r="D476" i="72" s="1"/>
  <c r="D477" i="72" s="1"/>
  <c r="D478" i="72" s="1"/>
  <c r="D479" i="72" s="1"/>
  <c r="D480" i="72" s="1"/>
  <c r="D481" i="72" s="1"/>
  <c r="D482" i="72" s="1"/>
  <c r="D483" i="72" s="1"/>
  <c r="D484" i="72" s="1"/>
  <c r="D485" i="72" s="1"/>
  <c r="D486" i="72" s="1"/>
  <c r="D487" i="72" s="1"/>
  <c r="D488" i="72" s="1"/>
  <c r="D489" i="72" s="1"/>
  <c r="D490" i="72" s="1"/>
  <c r="D491" i="72" s="1"/>
  <c r="D492" i="72" s="1"/>
  <c r="D493" i="72" s="1"/>
  <c r="D494" i="72" s="1"/>
  <c r="D495" i="72" s="1"/>
  <c r="D496" i="72" s="1"/>
  <c r="D497" i="72" s="1"/>
  <c r="D498" i="72" s="1"/>
  <c r="D499" i="72" s="1"/>
  <c r="D500" i="72" s="1"/>
  <c r="D501" i="72" s="1"/>
  <c r="D502" i="72" s="1"/>
  <c r="D503" i="72" s="1"/>
  <c r="D504" i="72" s="1"/>
  <c r="D505" i="72" s="1"/>
  <c r="D506" i="72" s="1"/>
  <c r="D507" i="72" s="1"/>
  <c r="D508" i="72" s="1"/>
  <c r="D509" i="72" s="1"/>
  <c r="D510" i="72" s="1"/>
  <c r="D511" i="72" s="1"/>
  <c r="D512" i="72" s="1"/>
  <c r="D513" i="72" s="1"/>
  <c r="D514" i="72" s="1"/>
  <c r="D515" i="72" s="1"/>
  <c r="D516" i="72" s="1"/>
  <c r="D517" i="72" s="1"/>
  <c r="D518" i="72" s="1"/>
  <c r="D519" i="72" s="1"/>
  <c r="D520" i="72" s="1"/>
  <c r="D521" i="72" s="1"/>
  <c r="D522" i="72" s="1"/>
  <c r="D523" i="72" s="1"/>
  <c r="D524" i="72" s="1"/>
  <c r="D525" i="72" s="1"/>
  <c r="D526" i="72" s="1"/>
  <c r="D527" i="72" s="1"/>
  <c r="D528" i="72" s="1"/>
  <c r="D529" i="72" s="1"/>
  <c r="D530" i="72" s="1"/>
  <c r="D531" i="72" s="1"/>
  <c r="D532" i="72" s="1"/>
  <c r="D533" i="72" s="1"/>
  <c r="D534" i="72" s="1"/>
  <c r="D535" i="72" s="1"/>
  <c r="D536" i="72" s="1"/>
  <c r="D537" i="72" s="1"/>
  <c r="D538" i="72" s="1"/>
  <c r="D539" i="72" s="1"/>
  <c r="D540" i="72" s="1"/>
  <c r="D541" i="72" s="1"/>
  <c r="D542" i="72" s="1"/>
  <c r="D543" i="72" s="1"/>
  <c r="D544" i="72" s="1"/>
  <c r="D545" i="72" s="1"/>
  <c r="D546" i="72" s="1"/>
  <c r="D547" i="72" s="1"/>
  <c r="D548" i="72" s="1"/>
  <c r="D549" i="72" s="1"/>
  <c r="D550" i="72" s="1"/>
  <c r="D551" i="72" s="1"/>
  <c r="D552" i="72" s="1"/>
  <c r="D553" i="72" s="1"/>
  <c r="D554" i="72" s="1"/>
  <c r="D555" i="72" s="1"/>
  <c r="D556" i="72" s="1"/>
  <c r="D557" i="72" s="1"/>
  <c r="D558" i="72" s="1"/>
  <c r="D559" i="72" s="1"/>
  <c r="D560" i="72" s="1"/>
  <c r="D561" i="72" s="1"/>
  <c r="D562" i="72" s="1"/>
  <c r="D563" i="72" s="1"/>
  <c r="D564" i="72" s="1"/>
  <c r="D565" i="72" s="1"/>
  <c r="D566" i="72" s="1"/>
  <c r="D567" i="72" s="1"/>
  <c r="D568" i="72" s="1"/>
  <c r="D569" i="72" s="1"/>
  <c r="D570" i="72" s="1"/>
  <c r="D571" i="72" s="1"/>
  <c r="D572" i="72" s="1"/>
  <c r="D573" i="72" s="1"/>
  <c r="D574" i="72" s="1"/>
  <c r="D575" i="72" s="1"/>
  <c r="D576" i="72" s="1"/>
  <c r="D577" i="72" s="1"/>
  <c r="D578" i="72" s="1"/>
  <c r="D579" i="72" s="1"/>
  <c r="D580" i="72" s="1"/>
  <c r="D581" i="72" s="1"/>
  <c r="D582" i="72" s="1"/>
  <c r="D583" i="72" s="1"/>
  <c r="D584" i="72" s="1"/>
  <c r="D585" i="72" s="1"/>
  <c r="D586" i="72" s="1"/>
  <c r="D587" i="72" s="1"/>
  <c r="D588" i="72" s="1"/>
  <c r="D589" i="72" s="1"/>
  <c r="D590" i="72" s="1"/>
  <c r="D591" i="72" s="1"/>
  <c r="D592" i="72" s="1"/>
  <c r="D593" i="72" s="1"/>
  <c r="D594" i="72" s="1"/>
  <c r="D595" i="72" s="1"/>
  <c r="D596" i="72" s="1"/>
  <c r="D597" i="72" s="1"/>
  <c r="D598" i="72" s="1"/>
  <c r="D599" i="72" s="1"/>
  <c r="D600" i="72" s="1"/>
  <c r="D601" i="72" s="1"/>
  <c r="D602" i="72" s="1"/>
  <c r="D603" i="72" s="1"/>
  <c r="D604" i="72" s="1"/>
  <c r="D605" i="72" s="1"/>
  <c r="D606" i="72" s="1"/>
  <c r="D607" i="72" s="1"/>
  <c r="D608" i="72" s="1"/>
  <c r="D609" i="72" s="1"/>
  <c r="D610" i="72" s="1"/>
  <c r="D611" i="72" s="1"/>
  <c r="D612" i="72" s="1"/>
  <c r="D613" i="72" s="1"/>
  <c r="D614" i="72" s="1"/>
  <c r="D615" i="72" s="1"/>
  <c r="D616" i="72" s="1"/>
  <c r="D617" i="72" s="1"/>
  <c r="D618" i="72" s="1"/>
  <c r="D619" i="72" s="1"/>
  <c r="D620" i="72" s="1"/>
  <c r="D621" i="72" s="1"/>
  <c r="D622" i="72" s="1"/>
  <c r="D623" i="72" s="1"/>
  <c r="D624" i="72" s="1"/>
  <c r="D625" i="72" s="1"/>
  <c r="D626" i="72" s="1"/>
  <c r="D627" i="72" s="1"/>
  <c r="D628" i="72" s="1"/>
  <c r="D629" i="72" s="1"/>
  <c r="D630" i="72" s="1"/>
  <c r="D631" i="72" s="1"/>
  <c r="D632" i="72" s="1"/>
  <c r="D633" i="72" s="1"/>
  <c r="D634" i="72" s="1"/>
  <c r="D635" i="72" s="1"/>
  <c r="D636" i="72" s="1"/>
  <c r="D637" i="72" s="1"/>
  <c r="D638" i="72" s="1"/>
  <c r="D639" i="72" s="1"/>
  <c r="D640" i="72" s="1"/>
  <c r="D641" i="72" s="1"/>
  <c r="D642" i="72" s="1"/>
  <c r="D643" i="72" s="1"/>
  <c r="D644" i="72" s="1"/>
  <c r="D645" i="72" s="1"/>
  <c r="D646" i="72" s="1"/>
  <c r="D647" i="72" s="1"/>
  <c r="D648" i="72" s="1"/>
  <c r="D649" i="72" s="1"/>
  <c r="D650" i="72" s="1"/>
  <c r="D651" i="72" s="1"/>
  <c r="D652" i="72" s="1"/>
  <c r="D653" i="72" s="1"/>
  <c r="D654" i="72" s="1"/>
  <c r="D655" i="72" s="1"/>
  <c r="D656" i="72" s="1"/>
  <c r="D657" i="72" s="1"/>
  <c r="D658" i="72" s="1"/>
  <c r="D659" i="72" s="1"/>
  <c r="D660" i="72" s="1"/>
  <c r="D661" i="72" s="1"/>
  <c r="D662" i="72" s="1"/>
  <c r="D663" i="72" s="1"/>
  <c r="D664" i="72" s="1"/>
  <c r="D665" i="72" s="1"/>
  <c r="D666" i="72" s="1"/>
  <c r="D667" i="72" s="1"/>
  <c r="D668" i="72" s="1"/>
  <c r="D669" i="72" s="1"/>
  <c r="D670" i="72" s="1"/>
  <c r="D671" i="72" s="1"/>
  <c r="D672" i="72" s="1"/>
  <c r="D673" i="72" s="1"/>
  <c r="D674" i="72" s="1"/>
  <c r="D675" i="72" s="1"/>
  <c r="D676" i="72" s="1"/>
  <c r="D677" i="72" s="1"/>
  <c r="D678" i="72" s="1"/>
  <c r="D679" i="72" s="1"/>
  <c r="D680" i="72" s="1"/>
  <c r="D681" i="72" s="1"/>
  <c r="D682" i="72" s="1"/>
  <c r="D683" i="72" s="1"/>
  <c r="D684" i="72" s="1"/>
  <c r="D685" i="72" s="1"/>
  <c r="D686" i="72" s="1"/>
  <c r="D687" i="72" s="1"/>
  <c r="D688" i="72" s="1"/>
  <c r="D689" i="72" s="1"/>
  <c r="D690" i="72" s="1"/>
  <c r="D691" i="72" s="1"/>
  <c r="D692" i="72" s="1"/>
  <c r="D693" i="72" s="1"/>
  <c r="D694" i="72" s="1"/>
  <c r="D695" i="72" s="1"/>
  <c r="D696" i="72" s="1"/>
  <c r="D697" i="72" s="1"/>
  <c r="D698" i="72" s="1"/>
  <c r="D699" i="72" s="1"/>
  <c r="D700" i="72" s="1"/>
  <c r="D701" i="72" s="1"/>
  <c r="D702" i="72" s="1"/>
  <c r="D703" i="72" s="1"/>
  <c r="D704" i="72" s="1"/>
  <c r="D705" i="72" s="1"/>
  <c r="D706" i="72" s="1"/>
  <c r="D707" i="72" s="1"/>
  <c r="D708" i="72" s="1"/>
  <c r="D709" i="72" s="1"/>
  <c r="D710" i="72" s="1"/>
  <c r="D711" i="72" s="1"/>
  <c r="D712" i="72" s="1"/>
  <c r="D713" i="72" s="1"/>
  <c r="D714" i="72" s="1"/>
  <c r="D715" i="72" s="1"/>
  <c r="D716" i="72" s="1"/>
  <c r="D717" i="72" s="1"/>
  <c r="D718" i="72" s="1"/>
  <c r="D719" i="72" s="1"/>
  <c r="D720" i="72" s="1"/>
  <c r="D721" i="72" s="1"/>
  <c r="D722" i="72" s="1"/>
  <c r="D723" i="72" s="1"/>
  <c r="D724" i="72" s="1"/>
  <c r="D725" i="72" s="1"/>
  <c r="D726" i="72" s="1"/>
  <c r="D727" i="72" s="1"/>
  <c r="D728" i="72" s="1"/>
  <c r="D729" i="72" s="1"/>
  <c r="D730" i="72" s="1"/>
  <c r="D731" i="72" s="1"/>
  <c r="D732" i="72" s="1"/>
  <c r="D733" i="72" s="1"/>
  <c r="D734" i="72" s="1"/>
  <c r="D735" i="72" s="1"/>
  <c r="D736" i="72" s="1"/>
  <c r="D737" i="72" s="1"/>
  <c r="D738" i="72" s="1"/>
  <c r="D739" i="72" s="1"/>
  <c r="D740" i="72" s="1"/>
  <c r="D741" i="72" s="1"/>
  <c r="D742" i="72" s="1"/>
  <c r="D743" i="72" s="1"/>
  <c r="D744" i="72" s="1"/>
  <c r="D745" i="72" s="1"/>
  <c r="D746" i="72" s="1"/>
  <c r="D747" i="72" s="1"/>
  <c r="D748" i="72" s="1"/>
  <c r="D749" i="72" s="1"/>
  <c r="D750" i="72" s="1"/>
  <c r="D751" i="72" s="1"/>
  <c r="D752" i="72" s="1"/>
  <c r="D753" i="72" s="1"/>
  <c r="D754" i="72" s="1"/>
  <c r="D755" i="72" s="1"/>
  <c r="D756" i="72" s="1"/>
  <c r="D757" i="72" s="1"/>
  <c r="D758" i="72" s="1"/>
  <c r="D759" i="72" s="1"/>
  <c r="D760" i="72" s="1"/>
  <c r="D761" i="72" s="1"/>
  <c r="D762" i="72" s="1"/>
  <c r="D763" i="72" s="1"/>
  <c r="D764" i="72" s="1"/>
  <c r="D765" i="72" s="1"/>
  <c r="D766" i="72" s="1"/>
  <c r="D767" i="72" s="1"/>
  <c r="D768" i="72" s="1"/>
  <c r="D769" i="72" s="1"/>
  <c r="D770" i="72" s="1"/>
  <c r="D771" i="72" s="1"/>
  <c r="D772" i="72" s="1"/>
  <c r="D773" i="72" s="1"/>
  <c r="D774" i="72" s="1"/>
  <c r="D775" i="72" s="1"/>
  <c r="D776" i="72" s="1"/>
  <c r="D777" i="72" s="1"/>
  <c r="D778" i="72" s="1"/>
  <c r="D779" i="72" s="1"/>
  <c r="D780" i="72" s="1"/>
  <c r="D781" i="72" s="1"/>
  <c r="D782" i="72" s="1"/>
  <c r="D783" i="72" s="1"/>
  <c r="D784" i="72" s="1"/>
  <c r="D785" i="72" s="1"/>
  <c r="D786" i="72" s="1"/>
  <c r="D787" i="72" s="1"/>
  <c r="D788" i="72" s="1"/>
  <c r="D789" i="72" s="1"/>
  <c r="D790" i="72" s="1"/>
  <c r="D791" i="72" s="1"/>
  <c r="D792" i="72" s="1"/>
  <c r="D793" i="72" s="1"/>
  <c r="D794" i="72" s="1"/>
  <c r="D795" i="72" s="1"/>
  <c r="D796" i="72" s="1"/>
  <c r="D797" i="72" s="1"/>
  <c r="D798" i="72" s="1"/>
  <c r="D799" i="72" s="1"/>
  <c r="D800" i="72" s="1"/>
  <c r="D801" i="72" s="1"/>
  <c r="D802" i="72" s="1"/>
  <c r="D803" i="72" s="1"/>
  <c r="D804" i="72" s="1"/>
  <c r="D805" i="72" s="1"/>
  <c r="D806" i="72" s="1"/>
  <c r="D807" i="72" s="1"/>
  <c r="D808" i="72" s="1"/>
  <c r="D809" i="72" s="1"/>
  <c r="D810" i="72" s="1"/>
  <c r="D811" i="72" s="1"/>
  <c r="D812" i="72" s="1"/>
  <c r="D813" i="72" s="1"/>
  <c r="D814" i="72" s="1"/>
  <c r="D815" i="72" s="1"/>
  <c r="D816" i="72" s="1"/>
  <c r="D817" i="72" s="1"/>
  <c r="D818" i="72" s="1"/>
  <c r="D819" i="72" s="1"/>
  <c r="D820" i="72" s="1"/>
  <c r="D821" i="72" s="1"/>
  <c r="D822" i="72" s="1"/>
  <c r="D823" i="72" s="1"/>
  <c r="D824" i="72" s="1"/>
  <c r="D825" i="72" s="1"/>
  <c r="D826" i="72" s="1"/>
  <c r="D827" i="72" s="1"/>
  <c r="D828" i="72" s="1"/>
  <c r="D829" i="72" s="1"/>
  <c r="D830" i="72" s="1"/>
  <c r="D831" i="72" s="1"/>
  <c r="D832" i="72" s="1"/>
  <c r="D833" i="72" s="1"/>
  <c r="D834" i="72" s="1"/>
  <c r="D835" i="72" s="1"/>
  <c r="D836" i="72" s="1"/>
  <c r="D837" i="72" s="1"/>
  <c r="D838" i="72" s="1"/>
  <c r="D839" i="72" s="1"/>
  <c r="D840" i="72" s="1"/>
  <c r="D841" i="72" s="1"/>
  <c r="D842" i="72" s="1"/>
  <c r="D843" i="72" s="1"/>
  <c r="D844" i="72" s="1"/>
  <c r="D845" i="72" s="1"/>
  <c r="D846" i="72" s="1"/>
  <c r="D847" i="72" s="1"/>
  <c r="D848" i="72" s="1"/>
  <c r="D849" i="72" s="1"/>
  <c r="D850" i="72" s="1"/>
  <c r="D851" i="72" s="1"/>
  <c r="D852" i="72" s="1"/>
  <c r="D853" i="72" s="1"/>
  <c r="D854" i="72" s="1"/>
  <c r="D855" i="72" s="1"/>
  <c r="D856" i="72" s="1"/>
  <c r="D857" i="72" s="1"/>
  <c r="D858" i="72" s="1"/>
  <c r="D859" i="72" s="1"/>
  <c r="D860" i="72" s="1"/>
  <c r="D861" i="72" s="1"/>
  <c r="D862" i="72" s="1"/>
  <c r="D863" i="72" s="1"/>
  <c r="D864" i="72" s="1"/>
  <c r="D865" i="72" s="1"/>
  <c r="D866" i="72" s="1"/>
  <c r="D867" i="72" s="1"/>
  <c r="D868" i="72" s="1"/>
  <c r="D869" i="72" s="1"/>
  <c r="D870" i="72" s="1"/>
  <c r="D871" i="72" s="1"/>
  <c r="D872" i="72" s="1"/>
  <c r="D873" i="72" s="1"/>
  <c r="D874" i="72" s="1"/>
  <c r="D875" i="72" s="1"/>
  <c r="D876" i="72" s="1"/>
  <c r="D877" i="72" s="1"/>
  <c r="D878" i="72" s="1"/>
  <c r="D879" i="72" s="1"/>
  <c r="D880" i="72" s="1"/>
  <c r="D881" i="72" s="1"/>
  <c r="D882" i="72" s="1"/>
  <c r="D883" i="72" s="1"/>
  <c r="D884" i="72" s="1"/>
  <c r="D885" i="72" s="1"/>
  <c r="D886" i="72" s="1"/>
  <c r="D887" i="72" s="1"/>
  <c r="D888" i="72" s="1"/>
  <c r="D889" i="72" s="1"/>
  <c r="D890" i="72" s="1"/>
  <c r="D891" i="72" s="1"/>
  <c r="D892" i="72" s="1"/>
  <c r="D893" i="72" s="1"/>
  <c r="D894" i="72" s="1"/>
  <c r="D895" i="72" s="1"/>
  <c r="D896" i="72" s="1"/>
  <c r="D897" i="72" s="1"/>
  <c r="D898" i="72" s="1"/>
  <c r="D899" i="72" s="1"/>
  <c r="D900" i="72" s="1"/>
  <c r="D901" i="72" s="1"/>
  <c r="D902" i="72" s="1"/>
  <c r="D903" i="72" s="1"/>
  <c r="D904" i="72" s="1"/>
  <c r="D905" i="72" s="1"/>
  <c r="D906" i="72" s="1"/>
  <c r="D907" i="72" s="1"/>
  <c r="D908" i="72" s="1"/>
  <c r="D909" i="72" s="1"/>
  <c r="D910" i="72" s="1"/>
  <c r="D911" i="72" s="1"/>
  <c r="D912" i="72" s="1"/>
  <c r="D913" i="72" s="1"/>
  <c r="D914" i="72" s="1"/>
  <c r="D915" i="72" s="1"/>
  <c r="D916" i="72" s="1"/>
  <c r="D917" i="72" s="1"/>
  <c r="D918" i="72" s="1"/>
  <c r="D919" i="72" s="1"/>
  <c r="D920" i="72" s="1"/>
  <c r="D921" i="72" s="1"/>
  <c r="D922" i="72" s="1"/>
  <c r="D923" i="72" s="1"/>
  <c r="D924" i="72" s="1"/>
  <c r="D925" i="72" s="1"/>
  <c r="D926" i="72" s="1"/>
  <c r="D927" i="72" s="1"/>
  <c r="D928" i="72" s="1"/>
  <c r="D929" i="72" s="1"/>
  <c r="D930" i="72" s="1"/>
  <c r="D931" i="72" s="1"/>
  <c r="D932" i="72" s="1"/>
  <c r="D933" i="72" s="1"/>
  <c r="D934" i="72" s="1"/>
  <c r="D935" i="72" s="1"/>
  <c r="D936" i="72" s="1"/>
  <c r="D937" i="72" s="1"/>
  <c r="D938" i="72" s="1"/>
  <c r="D939" i="72" s="1"/>
  <c r="D940" i="72" s="1"/>
  <c r="D941" i="72" s="1"/>
  <c r="D942" i="72" s="1"/>
  <c r="D943" i="72" s="1"/>
  <c r="D944" i="72" s="1"/>
  <c r="D945" i="72" s="1"/>
  <c r="D946" i="72" s="1"/>
  <c r="D947" i="72" s="1"/>
  <c r="D948" i="72" s="1"/>
  <c r="D949" i="72" s="1"/>
  <c r="D950" i="72" s="1"/>
  <c r="D951" i="72" s="1"/>
  <c r="D952" i="72" s="1"/>
  <c r="D953" i="72" s="1"/>
  <c r="D954" i="72" s="1"/>
  <c r="D955" i="72" s="1"/>
  <c r="D956" i="72" s="1"/>
  <c r="D957" i="72" s="1"/>
  <c r="D958" i="72" s="1"/>
  <c r="D959" i="72" s="1"/>
  <c r="D960" i="72" s="1"/>
  <c r="D961" i="72" s="1"/>
  <c r="D962" i="72" s="1"/>
  <c r="D963" i="72" s="1"/>
  <c r="D964" i="72" s="1"/>
  <c r="D965" i="72" s="1"/>
  <c r="D966" i="72" s="1"/>
  <c r="D967" i="72" s="1"/>
  <c r="D968" i="72" s="1"/>
  <c r="D969" i="72" s="1"/>
  <c r="D970" i="72" s="1"/>
  <c r="D971" i="72" s="1"/>
  <c r="D972" i="72" s="1"/>
  <c r="D973" i="72" s="1"/>
  <c r="D974" i="72" s="1"/>
  <c r="D975" i="72" s="1"/>
  <c r="D976" i="72" s="1"/>
  <c r="D977" i="72" s="1"/>
  <c r="D978" i="72" s="1"/>
  <c r="D979" i="72" s="1"/>
  <c r="D980" i="72" s="1"/>
  <c r="D981" i="72" s="1"/>
  <c r="D982" i="72" s="1"/>
  <c r="D983" i="72" s="1"/>
  <c r="D984" i="72" s="1"/>
  <c r="D985" i="72" s="1"/>
  <c r="D986" i="72" s="1"/>
  <c r="D987" i="72" s="1"/>
  <c r="D988" i="72" s="1"/>
  <c r="D989" i="72" s="1"/>
  <c r="D990" i="72" s="1"/>
  <c r="D991" i="72" s="1"/>
  <c r="D992" i="72" s="1"/>
  <c r="D993" i="72" s="1"/>
  <c r="D994" i="72" s="1"/>
  <c r="D995" i="72" s="1"/>
  <c r="D996" i="72" s="1"/>
  <c r="D997" i="72" s="1"/>
  <c r="D998" i="72" s="1"/>
  <c r="D999" i="72" s="1"/>
  <c r="D1000" i="72" s="1"/>
  <c r="D1001" i="72" s="1"/>
  <c r="D1002" i="72" s="1"/>
  <c r="D1003" i="72" s="1"/>
  <c r="D1004" i="72" s="1"/>
  <c r="D1005" i="72" s="1"/>
  <c r="D1006" i="72" s="1"/>
  <c r="D1007" i="72" s="1"/>
  <c r="D1008" i="72" s="1"/>
  <c r="D1009" i="72" s="1"/>
  <c r="D1010" i="72" s="1"/>
  <c r="D1011" i="72" s="1"/>
  <c r="D1012" i="72" s="1"/>
  <c r="D1013" i="72" s="1"/>
  <c r="D1014" i="72" s="1"/>
  <c r="D1015" i="72" s="1"/>
  <c r="D1016" i="72" s="1"/>
  <c r="D1017" i="72" s="1"/>
  <c r="D1018" i="72" s="1"/>
  <c r="D1019" i="72" s="1"/>
  <c r="D1020" i="72" s="1"/>
  <c r="D1021" i="72" s="1"/>
  <c r="D1022" i="72" s="1"/>
  <c r="D1023" i="72" s="1"/>
  <c r="D1024" i="72" s="1"/>
  <c r="D1025" i="72" s="1"/>
  <c r="D1026" i="72" s="1"/>
  <c r="D1027" i="72" s="1"/>
  <c r="D1028" i="72" s="1"/>
  <c r="D1029" i="72" s="1"/>
  <c r="D1030" i="72" s="1"/>
  <c r="D1031" i="72" s="1"/>
  <c r="D1032" i="72" s="1"/>
  <c r="D1033" i="72" s="1"/>
  <c r="D1034" i="72" s="1"/>
  <c r="D1035" i="72" s="1"/>
  <c r="D1036" i="72" s="1"/>
  <c r="D1037" i="72" s="1"/>
  <c r="D1038" i="72" s="1"/>
  <c r="D1039" i="72" s="1"/>
  <c r="D1040" i="72" s="1"/>
  <c r="D1041" i="72" s="1"/>
  <c r="D1042" i="72" s="1"/>
  <c r="D1043" i="72" s="1"/>
  <c r="D1044" i="72" s="1"/>
  <c r="D1045" i="72" s="1"/>
  <c r="D1046" i="72" s="1"/>
  <c r="D1047" i="72" s="1"/>
  <c r="D1048" i="72" s="1"/>
  <c r="D1049" i="72" s="1"/>
  <c r="D1050" i="72" s="1"/>
  <c r="D1051" i="72" s="1"/>
  <c r="D1052" i="72" s="1"/>
  <c r="D1053" i="72" s="1"/>
  <c r="D1054" i="72" s="1"/>
  <c r="D1055" i="72" s="1"/>
  <c r="D1056" i="72" s="1"/>
  <c r="D1057" i="72" s="1"/>
  <c r="D1058" i="72" s="1"/>
  <c r="D1059" i="72" s="1"/>
  <c r="D1060" i="72" s="1"/>
  <c r="D1061" i="72" s="1"/>
  <c r="D1062" i="72" s="1"/>
  <c r="D1063" i="72" s="1"/>
  <c r="D1064" i="72" s="1"/>
  <c r="D1065" i="72" s="1"/>
  <c r="D1066" i="72" s="1"/>
  <c r="D1067" i="72" s="1"/>
  <c r="D1068" i="72" s="1"/>
  <c r="D1069" i="72" s="1"/>
  <c r="D1070" i="72" s="1"/>
  <c r="D1071" i="72" s="1"/>
  <c r="D1072" i="72" s="1"/>
  <c r="D1073" i="72" s="1"/>
  <c r="D1074" i="72" s="1"/>
  <c r="D1075" i="72" s="1"/>
  <c r="D1076" i="72" s="1"/>
  <c r="D1077" i="72" s="1"/>
  <c r="D1078" i="72" s="1"/>
  <c r="D1079" i="72" s="1"/>
  <c r="D1080" i="72" s="1"/>
  <c r="D1081" i="72" s="1"/>
  <c r="D1082" i="72" s="1"/>
  <c r="D1083" i="72" s="1"/>
  <c r="D1084" i="72" s="1"/>
  <c r="D1085" i="72" s="1"/>
  <c r="D1086" i="72" s="1"/>
  <c r="D1087" i="72" s="1"/>
  <c r="D1088" i="72" s="1"/>
  <c r="D1089" i="72" s="1"/>
  <c r="D1090" i="72" s="1"/>
  <c r="D1091" i="72" s="1"/>
  <c r="D1092" i="72" s="1"/>
  <c r="D1093" i="72" s="1"/>
  <c r="D1094" i="72" s="1"/>
  <c r="D1095" i="72" s="1"/>
  <c r="D1096" i="72" s="1"/>
  <c r="D1097" i="72" s="1"/>
  <c r="D1098" i="72" s="1"/>
  <c r="D1099" i="72" s="1"/>
  <c r="D1100" i="72" s="1"/>
  <c r="D1101" i="72" s="1"/>
  <c r="D1102" i="72" s="1"/>
  <c r="D1103" i="72" s="1"/>
  <c r="D1104" i="72" s="1"/>
  <c r="D1105" i="72" s="1"/>
  <c r="D1106" i="72" s="1"/>
  <c r="D1107" i="72" s="1"/>
  <c r="D1108" i="72" s="1"/>
  <c r="D1109" i="72" s="1"/>
  <c r="D1110" i="72" s="1"/>
  <c r="D1111" i="72" s="1"/>
  <c r="D1112" i="72" s="1"/>
  <c r="D1113" i="72" s="1"/>
  <c r="D1114" i="72" s="1"/>
  <c r="D1115" i="72" s="1"/>
  <c r="D1116" i="72" s="1"/>
  <c r="D1117" i="72" s="1"/>
  <c r="D1118" i="72" s="1"/>
  <c r="D1119" i="72" s="1"/>
  <c r="D1120" i="72" s="1"/>
  <c r="D1121" i="72" s="1"/>
  <c r="D1122" i="72" s="1"/>
  <c r="D1123" i="72" s="1"/>
  <c r="D1124" i="72" s="1"/>
  <c r="D1125" i="72" s="1"/>
  <c r="D1126" i="72" s="1"/>
  <c r="D1127" i="72" s="1"/>
  <c r="D1128" i="72" s="1"/>
  <c r="D1129" i="72" s="1"/>
  <c r="D1130" i="72" s="1"/>
  <c r="D1131" i="72" s="1"/>
  <c r="D1132" i="72" s="1"/>
  <c r="D1133" i="72" s="1"/>
  <c r="D1134" i="72" s="1"/>
  <c r="D1135" i="72" s="1"/>
  <c r="D1136" i="72" s="1"/>
  <c r="D1137" i="72" s="1"/>
  <c r="D1138" i="72" s="1"/>
  <c r="D1139" i="72" s="1"/>
  <c r="D1140" i="72" s="1"/>
  <c r="D1141" i="72" s="1"/>
  <c r="D1142" i="72" s="1"/>
  <c r="D1143" i="72" s="1"/>
  <c r="D1144" i="72" s="1"/>
  <c r="D1145" i="72" s="1"/>
  <c r="D1146" i="72" s="1"/>
  <c r="D1147" i="72" s="1"/>
  <c r="D1148" i="72" s="1"/>
  <c r="D1149" i="72" s="1"/>
  <c r="D1150" i="72" s="1"/>
  <c r="D1151" i="72" s="1"/>
  <c r="D1152" i="72" s="1"/>
  <c r="D1153" i="72" s="1"/>
  <c r="D1154" i="72" s="1"/>
  <c r="D1155" i="72" s="1"/>
  <c r="D1156" i="72" s="1"/>
  <c r="D1157" i="72" s="1"/>
  <c r="D1158" i="72" s="1"/>
  <c r="D1159" i="72" s="1"/>
  <c r="D1160" i="72" s="1"/>
  <c r="D1161" i="72" s="1"/>
  <c r="D1162" i="72" s="1"/>
  <c r="D1163" i="72" s="1"/>
  <c r="D1164" i="72" s="1"/>
  <c r="D1165" i="72" s="1"/>
  <c r="D1166" i="72" s="1"/>
  <c r="D1167" i="72" s="1"/>
  <c r="D1168" i="72" s="1"/>
  <c r="D1169" i="72" s="1"/>
  <c r="D1170" i="72" s="1"/>
  <c r="D1171" i="72" s="1"/>
  <c r="D1172" i="72" s="1"/>
  <c r="D1173" i="72" s="1"/>
  <c r="D1174" i="72" s="1"/>
  <c r="D1175" i="72" s="1"/>
  <c r="D1176" i="72" s="1"/>
  <c r="D1177" i="72" s="1"/>
  <c r="D1178" i="72" s="1"/>
  <c r="D1179" i="72" s="1"/>
  <c r="D1180" i="72" s="1"/>
  <c r="D1181" i="72" s="1"/>
  <c r="D1182" i="72" s="1"/>
  <c r="D1183" i="72" s="1"/>
  <c r="D1184" i="72" s="1"/>
  <c r="D1185" i="72" s="1"/>
  <c r="D1186" i="72" s="1"/>
  <c r="D1187" i="72" s="1"/>
  <c r="D1188" i="72" s="1"/>
  <c r="D1189" i="72" s="1"/>
  <c r="D1190" i="72" s="1"/>
  <c r="D1191" i="72" s="1"/>
  <c r="D1192" i="72" s="1"/>
  <c r="D1193" i="72" s="1"/>
  <c r="D1194" i="72" s="1"/>
  <c r="D1195" i="72" s="1"/>
  <c r="D1196" i="72" s="1"/>
  <c r="D1197" i="72" s="1"/>
  <c r="D1198" i="72" s="1"/>
  <c r="D1199" i="72" s="1"/>
  <c r="D1200" i="72" s="1"/>
  <c r="D1201" i="72" s="1"/>
  <c r="D1202" i="72" s="1"/>
  <c r="D1203" i="72" s="1"/>
  <c r="D1204" i="72" s="1"/>
  <c r="D1205" i="72" s="1"/>
  <c r="D1206" i="72" s="1"/>
  <c r="D1207" i="72" s="1"/>
  <c r="D1208" i="72" s="1"/>
  <c r="D1209" i="72" s="1"/>
  <c r="D1210" i="72" s="1"/>
  <c r="D1211" i="72" s="1"/>
  <c r="D1212" i="72" s="1"/>
  <c r="D1213" i="72" s="1"/>
  <c r="D1214" i="72" s="1"/>
  <c r="D1215" i="72" s="1"/>
  <c r="D1216" i="72" s="1"/>
  <c r="D1217" i="72" s="1"/>
  <c r="D1218" i="72" s="1"/>
  <c r="D1219" i="72" s="1"/>
  <c r="D1220" i="72" s="1"/>
  <c r="D1221" i="72" s="1"/>
  <c r="D1222" i="72" s="1"/>
  <c r="D1223" i="72" s="1"/>
  <c r="D1224" i="72" s="1"/>
  <c r="D1225" i="72" s="1"/>
  <c r="D1226" i="72" s="1"/>
  <c r="D1227" i="72" s="1"/>
  <c r="D1228" i="72" s="1"/>
  <c r="D1229" i="72" s="1"/>
  <c r="D1230" i="72" s="1"/>
  <c r="D1231" i="72" s="1"/>
  <c r="D1232" i="72" s="1"/>
  <c r="D1233" i="72" s="1"/>
  <c r="D1234" i="72" s="1"/>
  <c r="D1235" i="72" s="1"/>
  <c r="D1236" i="72" s="1"/>
  <c r="D1237" i="72" s="1"/>
  <c r="D1238" i="72" s="1"/>
  <c r="D1239" i="72" s="1"/>
  <c r="D1240" i="72" s="1"/>
  <c r="D1241" i="72" s="1"/>
  <c r="D1242" i="72" s="1"/>
  <c r="D1243" i="72" s="1"/>
  <c r="D1244" i="72" s="1"/>
  <c r="D1245" i="72" s="1"/>
  <c r="D1246" i="72" s="1"/>
  <c r="D1247" i="72" s="1"/>
  <c r="D1248" i="72" s="1"/>
  <c r="D1249" i="72" s="1"/>
  <c r="D1250" i="72" s="1"/>
  <c r="D1251" i="72" s="1"/>
  <c r="D1252" i="72" s="1"/>
  <c r="D1253" i="72" s="1"/>
  <c r="D1254" i="72" s="1"/>
  <c r="D1255" i="72" s="1"/>
  <c r="D1256" i="72" s="1"/>
  <c r="D1257" i="72" s="1"/>
  <c r="D1258" i="72" s="1"/>
  <c r="D1259" i="72" s="1"/>
  <c r="D1260" i="72" s="1"/>
  <c r="D1261" i="72" s="1"/>
  <c r="D1262" i="72" s="1"/>
  <c r="D1263" i="72" s="1"/>
  <c r="D1264" i="72" s="1"/>
  <c r="D1265" i="72" s="1"/>
  <c r="D1266" i="72" s="1"/>
  <c r="D1267" i="72" s="1"/>
  <c r="D1268" i="72" s="1"/>
  <c r="D1269" i="72" s="1"/>
  <c r="D1270" i="72" s="1"/>
  <c r="D1271" i="72" s="1"/>
  <c r="D1272" i="72" s="1"/>
  <c r="D1273" i="72" s="1"/>
  <c r="D1274" i="72" s="1"/>
  <c r="D1275" i="72" s="1"/>
  <c r="D1276" i="72" s="1"/>
  <c r="D1277" i="72" s="1"/>
  <c r="D1278" i="72" s="1"/>
  <c r="D1279" i="72" s="1"/>
  <c r="D1280" i="72" s="1"/>
  <c r="D1281" i="72" s="1"/>
  <c r="D1282" i="72" s="1"/>
  <c r="D1283" i="72" s="1"/>
  <c r="D1284" i="72" s="1"/>
  <c r="D1285" i="72" s="1"/>
  <c r="D1286" i="72" s="1"/>
  <c r="D1287" i="72" s="1"/>
  <c r="D1288" i="72" s="1"/>
  <c r="D1289" i="72" s="1"/>
  <c r="D1290" i="72" s="1"/>
  <c r="D1291" i="72" s="1"/>
  <c r="D1292" i="72" s="1"/>
  <c r="D1293" i="72" s="1"/>
  <c r="D1294" i="72" s="1"/>
  <c r="D1295" i="72" s="1"/>
  <c r="D1296" i="72" s="1"/>
  <c r="D1297" i="72" s="1"/>
  <c r="D1298" i="72" s="1"/>
  <c r="D1299" i="72" s="1"/>
  <c r="D1300" i="72" s="1"/>
  <c r="D1301" i="72" s="1"/>
  <c r="D1302" i="72" s="1"/>
  <c r="D1303" i="72" s="1"/>
  <c r="D1304" i="72" s="1"/>
  <c r="D1305" i="72" s="1"/>
  <c r="D1306" i="72" s="1"/>
  <c r="D1307" i="72" s="1"/>
  <c r="D1308" i="72" s="1"/>
  <c r="D1309" i="72" s="1"/>
  <c r="D1310" i="72" s="1"/>
  <c r="D1311" i="72" s="1"/>
  <c r="D1312" i="72" s="1"/>
  <c r="D1313" i="72" s="1"/>
  <c r="D1314" i="72" s="1"/>
  <c r="D1315" i="72" s="1"/>
  <c r="D1316" i="72" s="1"/>
  <c r="D1317" i="72" s="1"/>
  <c r="D1318" i="72" s="1"/>
  <c r="D1319" i="72" s="1"/>
  <c r="D1320" i="72" s="1"/>
  <c r="D1321" i="72" s="1"/>
  <c r="D1322" i="72" s="1"/>
  <c r="D1323" i="72" s="1"/>
  <c r="D1324" i="72" s="1"/>
  <c r="D1325" i="72" s="1"/>
  <c r="D1326" i="72" s="1"/>
  <c r="D1327" i="72" s="1"/>
  <c r="D1328" i="72" s="1"/>
  <c r="D1329" i="72" s="1"/>
  <c r="D1330" i="72" s="1"/>
  <c r="D1331" i="72" s="1"/>
  <c r="D1332" i="72" s="1"/>
  <c r="D1333" i="72" s="1"/>
  <c r="D1334" i="72" s="1"/>
  <c r="D1335" i="72" s="1"/>
  <c r="D1336" i="72" s="1"/>
  <c r="D1337" i="72" s="1"/>
  <c r="D1338" i="72" s="1"/>
  <c r="D1339" i="72" s="1"/>
  <c r="D1340" i="72" s="1"/>
  <c r="D1341" i="72" s="1"/>
  <c r="D1342" i="72" s="1"/>
  <c r="D1343" i="72" s="1"/>
  <c r="D1344" i="72" s="1"/>
  <c r="D1345" i="72" s="1"/>
  <c r="D1346" i="72" s="1"/>
  <c r="D1347" i="72" s="1"/>
  <c r="D1348" i="72" s="1"/>
  <c r="D1349" i="72" s="1"/>
  <c r="D1350" i="72" s="1"/>
  <c r="D1351" i="72" s="1"/>
  <c r="D1352" i="72" s="1"/>
  <c r="D1353" i="72" s="1"/>
  <c r="D1354" i="72" s="1"/>
  <c r="D1355" i="72" s="1"/>
  <c r="D1356" i="72" s="1"/>
  <c r="D1357" i="72" s="1"/>
  <c r="D1358" i="72" s="1"/>
  <c r="D1359" i="72" s="1"/>
  <c r="D1360" i="72" s="1"/>
  <c r="D1361" i="72" s="1"/>
  <c r="D1362" i="72" s="1"/>
  <c r="D1363" i="72" s="1"/>
  <c r="D1364" i="72" s="1"/>
  <c r="D1365" i="72" s="1"/>
  <c r="D1366" i="72" s="1"/>
  <c r="D1367" i="72" s="1"/>
  <c r="D1368" i="72" s="1"/>
  <c r="D1369" i="72" s="1"/>
  <c r="D1370" i="72" s="1"/>
  <c r="D1371" i="72" s="1"/>
  <c r="D1372" i="72" s="1"/>
  <c r="D1373" i="72" s="1"/>
  <c r="D1374" i="72" s="1"/>
  <c r="D1375" i="72" s="1"/>
  <c r="D1376" i="72" s="1"/>
  <c r="D1377" i="72" s="1"/>
  <c r="D1378" i="72" s="1"/>
  <c r="D1379" i="72" s="1"/>
  <c r="D1380" i="72" s="1"/>
  <c r="D1381" i="72" s="1"/>
  <c r="D1382" i="72" s="1"/>
  <c r="D1383" i="72" s="1"/>
  <c r="D1384" i="72" s="1"/>
  <c r="D1385" i="72" s="1"/>
  <c r="D1386" i="72" s="1"/>
  <c r="D1387" i="72" s="1"/>
  <c r="D1388" i="72" s="1"/>
  <c r="D1389" i="72" s="1"/>
  <c r="D1390" i="72" s="1"/>
  <c r="D1391" i="72" s="1"/>
  <c r="D1392" i="72" s="1"/>
  <c r="D1393" i="72" s="1"/>
  <c r="D1394" i="72" s="1"/>
  <c r="D1395" i="72" s="1"/>
  <c r="D1396" i="72" s="1"/>
  <c r="D1397" i="72" s="1"/>
  <c r="D1398" i="72" s="1"/>
  <c r="D1399" i="72" s="1"/>
  <c r="D1400" i="72" s="1"/>
  <c r="D1401" i="72" s="1"/>
  <c r="D1402" i="72" s="1"/>
  <c r="D1403" i="72" s="1"/>
  <c r="D1404" i="72" s="1"/>
  <c r="D1405" i="72" s="1"/>
  <c r="D1406" i="72" s="1"/>
  <c r="D1407" i="72" s="1"/>
  <c r="D1408" i="72" s="1"/>
  <c r="D1409" i="72" s="1"/>
  <c r="D1410" i="72" s="1"/>
  <c r="D1411" i="72" s="1"/>
  <c r="D1412" i="72" s="1"/>
  <c r="D1413" i="72" s="1"/>
  <c r="D1414" i="72" s="1"/>
  <c r="D1415" i="72" s="1"/>
  <c r="D1416" i="72" s="1"/>
  <c r="D1417" i="72" s="1"/>
  <c r="D1418" i="72" s="1"/>
  <c r="D1419" i="72" s="1"/>
  <c r="D1420" i="72" s="1"/>
  <c r="D1421" i="72" s="1"/>
  <c r="D1422" i="72" s="1"/>
  <c r="D1423" i="72" s="1"/>
  <c r="D1424" i="72" s="1"/>
  <c r="D1425" i="72" s="1"/>
  <c r="D1426" i="72" s="1"/>
  <c r="D1427" i="72" s="1"/>
  <c r="D1428" i="72" s="1"/>
  <c r="D1429" i="72" s="1"/>
  <c r="D1430" i="72" s="1"/>
  <c r="D1431" i="72" s="1"/>
  <c r="D1432" i="72" s="1"/>
  <c r="D1433" i="72" s="1"/>
  <c r="D1434" i="72" s="1"/>
  <c r="D1435" i="72" s="1"/>
  <c r="D1436" i="72" s="1"/>
  <c r="D1437" i="72" s="1"/>
  <c r="D1438" i="72" s="1"/>
  <c r="D1439" i="72" s="1"/>
  <c r="D1440" i="72" s="1"/>
  <c r="D1441" i="72" s="1"/>
  <c r="D1442" i="72" s="1"/>
  <c r="D1443" i="72" s="1"/>
  <c r="D1444" i="72" s="1"/>
  <c r="D1445" i="72" s="1"/>
  <c r="D1446" i="72" s="1"/>
  <c r="D1447" i="72" s="1"/>
  <c r="D1448" i="72" s="1"/>
  <c r="D1449" i="72" s="1"/>
  <c r="D1450" i="72" s="1"/>
  <c r="D1451" i="72" s="1"/>
  <c r="D1452" i="72" s="1"/>
  <c r="D1453" i="72" s="1"/>
  <c r="D1454" i="72" s="1"/>
  <c r="D1455" i="72" s="1"/>
  <c r="D1456" i="72" s="1"/>
  <c r="D1457" i="72" s="1"/>
  <c r="D1458" i="72" s="1"/>
  <c r="D1459" i="72" s="1"/>
  <c r="D1460" i="72" s="1"/>
  <c r="D1461" i="72" s="1"/>
  <c r="D1462" i="72" s="1"/>
  <c r="D1463" i="72" s="1"/>
  <c r="D1464" i="72" s="1"/>
  <c r="D1465" i="72" s="1"/>
  <c r="D1466" i="72" s="1"/>
  <c r="D1467" i="72" s="1"/>
  <c r="D1468" i="72" s="1"/>
  <c r="D1469" i="72" s="1"/>
  <c r="D1470" i="72" s="1"/>
  <c r="D1471" i="72" s="1"/>
  <c r="D1472" i="72" s="1"/>
  <c r="D1473" i="72" s="1"/>
  <c r="D1474" i="72" s="1"/>
  <c r="D1475" i="72" s="1"/>
  <c r="D1476" i="72" s="1"/>
  <c r="D1477" i="72" s="1"/>
  <c r="D1478" i="72" s="1"/>
  <c r="D1479" i="72" s="1"/>
  <c r="D1480" i="72" s="1"/>
  <c r="D1481" i="72" s="1"/>
  <c r="D1482" i="72" s="1"/>
  <c r="D1483" i="72" s="1"/>
  <c r="D1484" i="72" s="1"/>
  <c r="D1485" i="72" s="1"/>
  <c r="D1486" i="72" s="1"/>
  <c r="D1487" i="72" s="1"/>
  <c r="D1488" i="72" s="1"/>
  <c r="D1489" i="72" s="1"/>
  <c r="D1490" i="72" s="1"/>
  <c r="D1491" i="72" s="1"/>
  <c r="D1492" i="72" s="1"/>
  <c r="D1493" i="72" s="1"/>
  <c r="D1494" i="72" s="1"/>
  <c r="D1495" i="72" s="1"/>
  <c r="D1496" i="72" s="1"/>
  <c r="D1497" i="72" s="1"/>
  <c r="D1498" i="72" s="1"/>
  <c r="D1499" i="72" s="1"/>
  <c r="D1500" i="72" s="1"/>
  <c r="D1501" i="72" s="1"/>
  <c r="D1502" i="72" s="1"/>
  <c r="D1503" i="72" s="1"/>
  <c r="D1504" i="72" s="1"/>
  <c r="D1505" i="72" s="1"/>
  <c r="D1506" i="72" s="1"/>
  <c r="D1507" i="72" s="1"/>
  <c r="D1508" i="72" s="1"/>
  <c r="D1509" i="72" s="1"/>
  <c r="D1510" i="72" s="1"/>
  <c r="D1511" i="72" s="1"/>
  <c r="D1512" i="72" s="1"/>
  <c r="D1513" i="72" s="1"/>
  <c r="D1514" i="72" s="1"/>
  <c r="D1515" i="72" s="1"/>
  <c r="D1516" i="72" s="1"/>
  <c r="D1517" i="72" s="1"/>
  <c r="D1518" i="72" s="1"/>
  <c r="D1519" i="72" s="1"/>
  <c r="D1520" i="72" s="1"/>
  <c r="D1521" i="72" s="1"/>
  <c r="D1522" i="72" s="1"/>
  <c r="D1523" i="72" s="1"/>
  <c r="D1524" i="72" s="1"/>
  <c r="D1525" i="72" s="1"/>
  <c r="D1526" i="72" s="1"/>
  <c r="D1527" i="72" s="1"/>
  <c r="D1528" i="72" s="1"/>
  <c r="D1529" i="72" s="1"/>
  <c r="D1530" i="72" s="1"/>
  <c r="D1531" i="72" s="1"/>
  <c r="D1532" i="72" s="1"/>
  <c r="D1533" i="72" s="1"/>
  <c r="D1534" i="72" s="1"/>
  <c r="D1535" i="72" s="1"/>
  <c r="D1536" i="72" s="1"/>
  <c r="D1537" i="72" s="1"/>
  <c r="D1538" i="72" s="1"/>
  <c r="D1539" i="72" s="1"/>
  <c r="D1540" i="72" s="1"/>
  <c r="D1541" i="72" s="1"/>
  <c r="D1542" i="72" s="1"/>
  <c r="D1543" i="72" s="1"/>
  <c r="D1544" i="72" s="1"/>
  <c r="D1545" i="72" s="1"/>
  <c r="D1546" i="72" s="1"/>
  <c r="D1547" i="72" s="1"/>
  <c r="D1548" i="72" s="1"/>
  <c r="D1549" i="72" s="1"/>
  <c r="D1550" i="72" s="1"/>
  <c r="D1551" i="72" s="1"/>
  <c r="D1552" i="72" s="1"/>
  <c r="D1553" i="72" s="1"/>
  <c r="D1554" i="72" s="1"/>
  <c r="D1555" i="72" s="1"/>
  <c r="D1556" i="72" s="1"/>
  <c r="D1557" i="72" s="1"/>
  <c r="D1558" i="72" s="1"/>
  <c r="D1559" i="72" s="1"/>
  <c r="D1560" i="72" s="1"/>
  <c r="D1561" i="72" s="1"/>
  <c r="D1562" i="72" s="1"/>
  <c r="D1563" i="72" s="1"/>
  <c r="D1564" i="72" s="1"/>
  <c r="D1565" i="72" s="1"/>
  <c r="D1566" i="72" s="1"/>
  <c r="D1567" i="72" s="1"/>
  <c r="D1568" i="72" s="1"/>
  <c r="D1569" i="72" s="1"/>
  <c r="D1570" i="72" s="1"/>
  <c r="D1571" i="72" s="1"/>
  <c r="D1572" i="72" s="1"/>
  <c r="D1573" i="72" s="1"/>
  <c r="D1574" i="72" s="1"/>
  <c r="D1575" i="72" s="1"/>
  <c r="D1576" i="72" s="1"/>
  <c r="D1577" i="72" s="1"/>
  <c r="D1578" i="72" s="1"/>
  <c r="D1579" i="72" s="1"/>
  <c r="D1580" i="72" s="1"/>
  <c r="D1581" i="72" s="1"/>
  <c r="D1582" i="72" s="1"/>
  <c r="D1583" i="72" s="1"/>
  <c r="D1584" i="72" s="1"/>
  <c r="D1585" i="72" s="1"/>
  <c r="D1586" i="72" s="1"/>
  <c r="D1587" i="72" s="1"/>
  <c r="D1588" i="72" s="1"/>
  <c r="D1589" i="72" s="1"/>
  <c r="D1590" i="72" s="1"/>
  <c r="D1591" i="72" s="1"/>
  <c r="D1592" i="72" s="1"/>
  <c r="D1593" i="72" s="1"/>
  <c r="D1594" i="72" s="1"/>
  <c r="D1595" i="72" s="1"/>
  <c r="D1596" i="72" s="1"/>
  <c r="D1597" i="72" s="1"/>
  <c r="D1598" i="72" s="1"/>
  <c r="D1599" i="72" s="1"/>
  <c r="D1600" i="72" s="1"/>
  <c r="D1601" i="72" s="1"/>
  <c r="D1602" i="72" s="1"/>
  <c r="D1603" i="72" s="1"/>
  <c r="D1604" i="72" s="1"/>
  <c r="D1605" i="72" s="1"/>
  <c r="D1606" i="72" s="1"/>
  <c r="D1607" i="72" s="1"/>
  <c r="D1608" i="72" s="1"/>
  <c r="D1609" i="72" s="1"/>
  <c r="D1610" i="72" s="1"/>
  <c r="D1611" i="72" s="1"/>
  <c r="D1612" i="72" s="1"/>
  <c r="D1613" i="72" s="1"/>
  <c r="D1614" i="72" s="1"/>
  <c r="D1615" i="72" s="1"/>
  <c r="D1616" i="72" s="1"/>
  <c r="D1617" i="72" s="1"/>
  <c r="D1618" i="72" s="1"/>
  <c r="D1619" i="72" s="1"/>
  <c r="D1620" i="72" s="1"/>
  <c r="D1621" i="72" s="1"/>
  <c r="D1622" i="72" s="1"/>
  <c r="D1623" i="72" s="1"/>
  <c r="D1624" i="72" s="1"/>
  <c r="D1625" i="72" s="1"/>
  <c r="D1626" i="72" s="1"/>
  <c r="D1627" i="72" s="1"/>
  <c r="D1628" i="72" s="1"/>
  <c r="D1629" i="72" s="1"/>
  <c r="D1630" i="72" s="1"/>
  <c r="D1631" i="72" s="1"/>
  <c r="D1632" i="72" s="1"/>
  <c r="D1633" i="72" s="1"/>
  <c r="D1634" i="72" s="1"/>
  <c r="D1635" i="72" s="1"/>
  <c r="D1636" i="72" s="1"/>
  <c r="D1637" i="72" s="1"/>
  <c r="D1638" i="72" s="1"/>
  <c r="D1639" i="72" s="1"/>
  <c r="D1640" i="72" s="1"/>
  <c r="D1641" i="72" s="1"/>
  <c r="D1642" i="72" s="1"/>
  <c r="D1643" i="72" s="1"/>
  <c r="D1644" i="72" s="1"/>
  <c r="D1645" i="72" s="1"/>
  <c r="D1646" i="72" s="1"/>
  <c r="D1647" i="72" s="1"/>
  <c r="D1648" i="72" s="1"/>
  <c r="D1649" i="72" s="1"/>
  <c r="D1650" i="72" s="1"/>
  <c r="D1651" i="72" s="1"/>
  <c r="D1652" i="72" s="1"/>
  <c r="D1653" i="72" s="1"/>
  <c r="D1654" i="72" s="1"/>
  <c r="D1655" i="72" s="1"/>
  <c r="D1656" i="72" s="1"/>
  <c r="D1657" i="72" s="1"/>
  <c r="D1658" i="72" s="1"/>
  <c r="D1659" i="72" s="1"/>
  <c r="D1660" i="72" s="1"/>
  <c r="D1661" i="72" s="1"/>
  <c r="D1662" i="72" s="1"/>
  <c r="D1663" i="72" s="1"/>
  <c r="D1664" i="72" s="1"/>
  <c r="D1665" i="72" s="1"/>
  <c r="D1666" i="72" s="1"/>
  <c r="D1667" i="72" s="1"/>
  <c r="D1668" i="72" s="1"/>
  <c r="D1669" i="72" s="1"/>
  <c r="D1670" i="72" s="1"/>
  <c r="D1671" i="72" s="1"/>
  <c r="D1672" i="72" s="1"/>
  <c r="D1673" i="72" s="1"/>
  <c r="D1674" i="72" s="1"/>
  <c r="D1675" i="72" s="1"/>
  <c r="D1676" i="72" s="1"/>
  <c r="D1677" i="72" s="1"/>
  <c r="D1678" i="72" s="1"/>
  <c r="D1679" i="72" s="1"/>
  <c r="D1680" i="72" s="1"/>
  <c r="D1681" i="72" s="1"/>
  <c r="D1682" i="72" s="1"/>
  <c r="D1683" i="72" s="1"/>
  <c r="D1684" i="72" s="1"/>
  <c r="D1685" i="72" s="1"/>
  <c r="D1686" i="72" s="1"/>
  <c r="D1687" i="72" s="1"/>
  <c r="D1688" i="72" s="1"/>
  <c r="D1689" i="72" s="1"/>
  <c r="D1690" i="72" s="1"/>
  <c r="D1691" i="72" s="1"/>
  <c r="D1692" i="72" s="1"/>
  <c r="D1693" i="72" s="1"/>
  <c r="D1694" i="72" s="1"/>
  <c r="D1695" i="72" s="1"/>
  <c r="D1696" i="72" s="1"/>
  <c r="D1697" i="72" s="1"/>
  <c r="D1698" i="72" s="1"/>
  <c r="D1699" i="72" s="1"/>
  <c r="D1700" i="72" s="1"/>
  <c r="D1701" i="72" s="1"/>
  <c r="D1702" i="72" s="1"/>
  <c r="D1703" i="72" s="1"/>
  <c r="D1704" i="72" s="1"/>
  <c r="D1705" i="72" s="1"/>
  <c r="D1706" i="72" s="1"/>
  <c r="D1707" i="72" s="1"/>
  <c r="D1708" i="72" s="1"/>
  <c r="D1709" i="72" s="1"/>
  <c r="D1710" i="72" s="1"/>
  <c r="D1711" i="72" s="1"/>
  <c r="D1712" i="72" s="1"/>
  <c r="D1713" i="72" s="1"/>
  <c r="D1714" i="72" s="1"/>
  <c r="D1715" i="72" s="1"/>
  <c r="D1716" i="72" s="1"/>
  <c r="D1717" i="72" s="1"/>
  <c r="D1718" i="72" s="1"/>
  <c r="D1719" i="72" s="1"/>
  <c r="D1720" i="72" s="1"/>
  <c r="D1721" i="72" s="1"/>
  <c r="D1722" i="72" s="1"/>
  <c r="D1723" i="72" s="1"/>
  <c r="D1724" i="72" s="1"/>
  <c r="D1725" i="72" s="1"/>
  <c r="D1726" i="72" s="1"/>
  <c r="D1727" i="72" s="1"/>
  <c r="D1728" i="72" s="1"/>
  <c r="D1729" i="72" s="1"/>
  <c r="D1730" i="72" s="1"/>
  <c r="D1731" i="72" s="1"/>
  <c r="D1732" i="72" s="1"/>
  <c r="D1733" i="72" s="1"/>
  <c r="D1734" i="72" s="1"/>
  <c r="D1735" i="72" s="1"/>
  <c r="D1736" i="72" s="1"/>
  <c r="D1737" i="72" s="1"/>
  <c r="D1738" i="72" s="1"/>
  <c r="D1739" i="72" s="1"/>
  <c r="D1740" i="72" s="1"/>
  <c r="D1741" i="72" s="1"/>
  <c r="D1742" i="72" s="1"/>
  <c r="D1743" i="72" s="1"/>
  <c r="D1744" i="72" s="1"/>
  <c r="D1745" i="72" s="1"/>
  <c r="D1746" i="72" s="1"/>
  <c r="D1747" i="72" s="1"/>
  <c r="D1748" i="72" s="1"/>
  <c r="D1749" i="72" s="1"/>
  <c r="D1750" i="72" s="1"/>
  <c r="D1751" i="72" s="1"/>
  <c r="D1752" i="72" s="1"/>
  <c r="D1753" i="72" s="1"/>
  <c r="D1754" i="72" s="1"/>
  <c r="D1755" i="72" s="1"/>
  <c r="D1756" i="72" s="1"/>
  <c r="D1757" i="72" s="1"/>
  <c r="D1758" i="72" s="1"/>
  <c r="D1759" i="72" s="1"/>
  <c r="D1760" i="72" s="1"/>
  <c r="D1761" i="72" s="1"/>
  <c r="D1762" i="72" s="1"/>
  <c r="D1763" i="72" s="1"/>
  <c r="D1764" i="72" s="1"/>
  <c r="D1765" i="72" s="1"/>
  <c r="D1766" i="72" s="1"/>
  <c r="D1767" i="72" s="1"/>
  <c r="D1768" i="72" s="1"/>
  <c r="D1769" i="72" s="1"/>
  <c r="D1770" i="72" s="1"/>
  <c r="D1771" i="72" s="1"/>
  <c r="D1772" i="72" s="1"/>
  <c r="D1773" i="72" s="1"/>
  <c r="D1774" i="72" s="1"/>
  <c r="D1775" i="72" s="1"/>
  <c r="D1776" i="72" s="1"/>
  <c r="D1777" i="72" s="1"/>
  <c r="D1778" i="72" s="1"/>
  <c r="D1779" i="72" s="1"/>
  <c r="D1780" i="72" s="1"/>
  <c r="D1781" i="72" s="1"/>
  <c r="D1782" i="72" s="1"/>
  <c r="D1783" i="72" s="1"/>
  <c r="D1784" i="72" s="1"/>
  <c r="D1785" i="72" s="1"/>
  <c r="D1786" i="72" s="1"/>
  <c r="D1787" i="72" s="1"/>
  <c r="D1788" i="72" s="1"/>
  <c r="D1789" i="72" s="1"/>
  <c r="D1790" i="72" s="1"/>
  <c r="D1791" i="72" s="1"/>
  <c r="D1792" i="72" s="1"/>
  <c r="D1793" i="72" s="1"/>
  <c r="D1794" i="72" s="1"/>
  <c r="D1795" i="72" s="1"/>
  <c r="D1796" i="72" s="1"/>
  <c r="D1797" i="72" s="1"/>
  <c r="D1798" i="72" s="1"/>
  <c r="D1799" i="72" s="1"/>
  <c r="D1800" i="72" s="1"/>
  <c r="D1801" i="72" s="1"/>
  <c r="D1802" i="72" s="1"/>
  <c r="D1803" i="72" s="1"/>
  <c r="D1804" i="72" s="1"/>
  <c r="D1805" i="72" s="1"/>
  <c r="D1806" i="72" s="1"/>
  <c r="D1807" i="72" s="1"/>
  <c r="D1808" i="72" s="1"/>
  <c r="D1809" i="72" s="1"/>
  <c r="D1810" i="72" s="1"/>
  <c r="D1811" i="72" s="1"/>
  <c r="D1812" i="72" s="1"/>
  <c r="D1813" i="72" s="1"/>
  <c r="D1814" i="72" s="1"/>
  <c r="D1815" i="72" s="1"/>
  <c r="D1816" i="72" s="1"/>
  <c r="D1817" i="72" s="1"/>
  <c r="D1818" i="72" s="1"/>
  <c r="D1819" i="72" s="1"/>
  <c r="D1820" i="72" s="1"/>
  <c r="D1821" i="72" s="1"/>
  <c r="D1822" i="72" s="1"/>
  <c r="D1823" i="72" s="1"/>
  <c r="D1824" i="72" s="1"/>
  <c r="D1825" i="72" s="1"/>
  <c r="D1826" i="72" s="1"/>
  <c r="D1827" i="72" s="1"/>
  <c r="D1828" i="72" s="1"/>
  <c r="D1829" i="72" s="1"/>
  <c r="D1830" i="72" s="1"/>
  <c r="D1831" i="72" s="1"/>
  <c r="D1832" i="72" s="1"/>
  <c r="D1833" i="72" s="1"/>
  <c r="D1834" i="72" s="1"/>
  <c r="D1835" i="72" s="1"/>
  <c r="D1836" i="72" s="1"/>
  <c r="D1837" i="72" s="1"/>
  <c r="D1838" i="72" s="1"/>
  <c r="D1839" i="72" s="1"/>
  <c r="D1840" i="72" s="1"/>
  <c r="D1841" i="72" s="1"/>
  <c r="D1842" i="72" s="1"/>
  <c r="D1843" i="72" s="1"/>
  <c r="D1844" i="72" s="1"/>
  <c r="D1845" i="72" s="1"/>
  <c r="D1846" i="72" s="1"/>
  <c r="D1847" i="72" s="1"/>
  <c r="D1848" i="72" s="1"/>
  <c r="D1849" i="72" s="1"/>
  <c r="D1850" i="72" s="1"/>
  <c r="D1851" i="72" s="1"/>
  <c r="D1852" i="72" s="1"/>
  <c r="D1853" i="72" s="1"/>
  <c r="D1854" i="72" s="1"/>
  <c r="D1855" i="72" s="1"/>
  <c r="D1856" i="72" s="1"/>
  <c r="D1857" i="72" s="1"/>
  <c r="D1858" i="72" s="1"/>
  <c r="D1859" i="72" s="1"/>
  <c r="D1860" i="72" s="1"/>
  <c r="D1861" i="72" s="1"/>
  <c r="D1862" i="72" s="1"/>
  <c r="D1863" i="72" s="1"/>
  <c r="D1864" i="72" s="1"/>
  <c r="D1865" i="72" s="1"/>
  <c r="D1866" i="72" s="1"/>
  <c r="D1867" i="72" s="1"/>
  <c r="D1868" i="72" s="1"/>
  <c r="D1869" i="72" s="1"/>
  <c r="D1870" i="72" s="1"/>
  <c r="D1871" i="72" s="1"/>
  <c r="D1872" i="72" s="1"/>
  <c r="D1873" i="72" s="1"/>
  <c r="D1874" i="72" s="1"/>
  <c r="D1875" i="72" s="1"/>
  <c r="D1876" i="72" s="1"/>
  <c r="D1877" i="72" s="1"/>
  <c r="D1878" i="72" s="1"/>
  <c r="D1879" i="72" s="1"/>
  <c r="D1880" i="72" s="1"/>
  <c r="D1881" i="72" s="1"/>
  <c r="D1882" i="72" s="1"/>
  <c r="D1883" i="72" s="1"/>
  <c r="D1884" i="72" s="1"/>
  <c r="D1885" i="72" s="1"/>
  <c r="D1886" i="72" s="1"/>
  <c r="D1887" i="72" s="1"/>
  <c r="D1888" i="72" s="1"/>
  <c r="D1889" i="72" s="1"/>
  <c r="D1890" i="72" s="1"/>
  <c r="D1891" i="72" s="1"/>
  <c r="D1892" i="72" s="1"/>
  <c r="D1893" i="72" s="1"/>
  <c r="D1894" i="72" s="1"/>
  <c r="D1895" i="72" s="1"/>
  <c r="D1896" i="72" s="1"/>
  <c r="D1897" i="72" s="1"/>
  <c r="D1898" i="72" s="1"/>
  <c r="D1899" i="72" s="1"/>
  <c r="D1900" i="72" s="1"/>
  <c r="D1901" i="72" s="1"/>
  <c r="D1902" i="72" s="1"/>
  <c r="D1903" i="72" s="1"/>
  <c r="D1904" i="72" s="1"/>
  <c r="D1905" i="72" s="1"/>
  <c r="D1906" i="72" s="1"/>
  <c r="D1907" i="72" s="1"/>
  <c r="D1908" i="72" s="1"/>
  <c r="D1909" i="72" s="1"/>
  <c r="D1910" i="72" s="1"/>
  <c r="D1911" i="72" s="1"/>
  <c r="D1912" i="72" s="1"/>
  <c r="D1913" i="72" s="1"/>
  <c r="D1914" i="72" s="1"/>
  <c r="D1915" i="72" s="1"/>
  <c r="D1916" i="72" s="1"/>
  <c r="D1917" i="72" s="1"/>
  <c r="D1918" i="72" s="1"/>
  <c r="D1919" i="72" s="1"/>
  <c r="D1920" i="72" s="1"/>
  <c r="D1921" i="72" s="1"/>
  <c r="D1922" i="72" s="1"/>
  <c r="D1923" i="72" s="1"/>
  <c r="D1924" i="72" s="1"/>
  <c r="D1925" i="72" s="1"/>
  <c r="D1926" i="72" s="1"/>
  <c r="D1927" i="72" s="1"/>
  <c r="D1928" i="72" s="1"/>
  <c r="D1929" i="72" s="1"/>
  <c r="D1930" i="72" s="1"/>
  <c r="D1931" i="72" s="1"/>
  <c r="D1932" i="72" s="1"/>
  <c r="D1933" i="72" s="1"/>
  <c r="D1934" i="72" s="1"/>
  <c r="D1935" i="72" s="1"/>
  <c r="D1936" i="72" s="1"/>
  <c r="D1937" i="72" s="1"/>
  <c r="D1938" i="72" s="1"/>
  <c r="D1939" i="72" s="1"/>
  <c r="D1940" i="72" s="1"/>
  <c r="D1941" i="72" s="1"/>
  <c r="D1942" i="72" s="1"/>
  <c r="D1943" i="72" s="1"/>
  <c r="D1944" i="72" s="1"/>
  <c r="D1945" i="72" s="1"/>
  <c r="D1946" i="72" s="1"/>
  <c r="D1947" i="72" s="1"/>
  <c r="D1948" i="72" s="1"/>
  <c r="D1949" i="72" s="1"/>
  <c r="D1950" i="72" s="1"/>
  <c r="D1951" i="72" s="1"/>
  <c r="D1952" i="72" s="1"/>
  <c r="D1953" i="72" s="1"/>
  <c r="D1954" i="72" s="1"/>
  <c r="D1955" i="72" s="1"/>
  <c r="D1956" i="72" s="1"/>
  <c r="D1957" i="72" s="1"/>
  <c r="D1958" i="72" s="1"/>
  <c r="D1959" i="72" s="1"/>
  <c r="D1960" i="72" s="1"/>
  <c r="D1961" i="72" s="1"/>
  <c r="D1962" i="72" s="1"/>
  <c r="D1963" i="72" s="1"/>
  <c r="D1964" i="72" s="1"/>
  <c r="D1965" i="72" s="1"/>
  <c r="D1966" i="72" s="1"/>
  <c r="D1967" i="72" s="1"/>
  <c r="D1968" i="72" s="1"/>
  <c r="D1969" i="72" s="1"/>
  <c r="D1970" i="72" s="1"/>
  <c r="D1971" i="72" s="1"/>
  <c r="D1972" i="72" s="1"/>
  <c r="D1973" i="72" s="1"/>
  <c r="D1974" i="72" s="1"/>
  <c r="D1975" i="72" s="1"/>
  <c r="D1976" i="72" s="1"/>
  <c r="D1977" i="72" s="1"/>
  <c r="D1978" i="72" s="1"/>
  <c r="D1979" i="72" s="1"/>
  <c r="D1980" i="72" s="1"/>
  <c r="D1981" i="72" s="1"/>
  <c r="D1982" i="72" s="1"/>
  <c r="D1983" i="72" s="1"/>
  <c r="D1984" i="72" s="1"/>
  <c r="D1985" i="72" s="1"/>
  <c r="D1986" i="72" s="1"/>
  <c r="D1987" i="72" s="1"/>
  <c r="D1988" i="72" s="1"/>
  <c r="D1989" i="72" s="1"/>
  <c r="D1990" i="72" s="1"/>
  <c r="D1991" i="72" s="1"/>
  <c r="D1992" i="72" s="1"/>
  <c r="D1993" i="72" s="1"/>
  <c r="D1994" i="72" s="1"/>
  <c r="D1995" i="72" s="1"/>
  <c r="D1996" i="72" s="1"/>
  <c r="D1997" i="72" s="1"/>
  <c r="D1998" i="72" s="1"/>
  <c r="D1999" i="72" s="1"/>
  <c r="D2000" i="72" s="1"/>
  <c r="D2001" i="72" s="1"/>
  <c r="D2002" i="72" s="1"/>
  <c r="D2003" i="72" s="1"/>
  <c r="D2004" i="72" s="1"/>
  <c r="D2005" i="72" s="1"/>
  <c r="D2006" i="72" s="1"/>
  <c r="D2007" i="72" s="1"/>
  <c r="D2008" i="72" s="1"/>
  <c r="D2009" i="72" s="1"/>
  <c r="D2010" i="72" s="1"/>
  <c r="D2011" i="72" s="1"/>
  <c r="D2012" i="72" s="1"/>
  <c r="D2013" i="72" s="1"/>
  <c r="D2014" i="72" s="1"/>
  <c r="D2015" i="72" s="1"/>
  <c r="D2016" i="72" s="1"/>
  <c r="D2017" i="72" s="1"/>
  <c r="D2018" i="72" s="1"/>
  <c r="D2019" i="72" s="1"/>
  <c r="D2020" i="72" s="1"/>
  <c r="D2021" i="72" s="1"/>
  <c r="D2022" i="72" s="1"/>
  <c r="D2023" i="72" s="1"/>
  <c r="D2024" i="72" s="1"/>
  <c r="D2025" i="72" s="1"/>
  <c r="D2026" i="72" s="1"/>
  <c r="D2027" i="72" s="1"/>
  <c r="D2028" i="72" s="1"/>
  <c r="D2029" i="72" s="1"/>
  <c r="D2030" i="72" s="1"/>
  <c r="D2031" i="72" s="1"/>
  <c r="D2032" i="72" s="1"/>
  <c r="D2033" i="72" s="1"/>
  <c r="D2034" i="72" s="1"/>
  <c r="D2035" i="72" s="1"/>
  <c r="D2036" i="72" s="1"/>
  <c r="D2037" i="72" s="1"/>
  <c r="D2038" i="72" s="1"/>
  <c r="D2039" i="72" s="1"/>
  <c r="D2040" i="72" s="1"/>
  <c r="D2041" i="72" s="1"/>
  <c r="D2042" i="72" s="1"/>
  <c r="D2043" i="72" s="1"/>
  <c r="D2044" i="72" s="1"/>
  <c r="D2045" i="72" s="1"/>
  <c r="D2046" i="72" s="1"/>
  <c r="D2047" i="72" s="1"/>
  <c r="D2048" i="72" s="1"/>
  <c r="D2049" i="72" s="1"/>
  <c r="D2050" i="72" s="1"/>
  <c r="D2051" i="72" s="1"/>
  <c r="D2052" i="72" s="1"/>
  <c r="D2053" i="72" s="1"/>
  <c r="D2054" i="72" s="1"/>
  <c r="D2055" i="72" s="1"/>
  <c r="D2056" i="72" s="1"/>
  <c r="D2057" i="72" s="1"/>
  <c r="D2058" i="72" s="1"/>
  <c r="D2059" i="72" s="1"/>
  <c r="D2060" i="72" s="1"/>
  <c r="D2061" i="72" s="1"/>
  <c r="D2062" i="72" s="1"/>
  <c r="D2063" i="72" s="1"/>
  <c r="D2064" i="72" s="1"/>
  <c r="D2065" i="72" s="1"/>
  <c r="D2066" i="72" s="1"/>
  <c r="D2067" i="72" s="1"/>
  <c r="D2068" i="72" s="1"/>
  <c r="D2069" i="72" s="1"/>
  <c r="D2070" i="72" s="1"/>
  <c r="D2071" i="72" s="1"/>
  <c r="D2072" i="72" s="1"/>
  <c r="D2073" i="72" s="1"/>
  <c r="D2074" i="72" s="1"/>
  <c r="D2075" i="72" s="1"/>
  <c r="D2076" i="72" s="1"/>
  <c r="D2077" i="72" s="1"/>
  <c r="D2078" i="72" s="1"/>
  <c r="D2079" i="72" s="1"/>
  <c r="D2080" i="72" s="1"/>
  <c r="D2081" i="72" s="1"/>
  <c r="D2082" i="72" s="1"/>
  <c r="D2083" i="72" s="1"/>
  <c r="D2084" i="72" s="1"/>
  <c r="D2085" i="72" s="1"/>
  <c r="D2086" i="72" s="1"/>
  <c r="D2087" i="72" s="1"/>
  <c r="D2088" i="72" s="1"/>
  <c r="D2089" i="72" s="1"/>
  <c r="D2090" i="72" s="1"/>
  <c r="D2091" i="72" s="1"/>
  <c r="D2092" i="72" s="1"/>
  <c r="D2093" i="72" s="1"/>
  <c r="D2094" i="72" s="1"/>
  <c r="D2095" i="72" s="1"/>
  <c r="D2096" i="72" s="1"/>
  <c r="D2097" i="72" s="1"/>
  <c r="D2098" i="72" s="1"/>
  <c r="D2099" i="72" s="1"/>
  <c r="D2100" i="72" s="1"/>
  <c r="D2101" i="72" s="1"/>
  <c r="D2102" i="72" s="1"/>
  <c r="D2103" i="72" s="1"/>
  <c r="D2104" i="72" s="1"/>
  <c r="D2105" i="72" s="1"/>
  <c r="D2106" i="72" s="1"/>
  <c r="D2107" i="72" s="1"/>
  <c r="D2108" i="72" s="1"/>
  <c r="D2109" i="72" s="1"/>
  <c r="D2110" i="72" s="1"/>
  <c r="D2111" i="72" s="1"/>
  <c r="D2112" i="72" s="1"/>
  <c r="D2113" i="72" s="1"/>
  <c r="D2114" i="72" s="1"/>
  <c r="D2115" i="72" s="1"/>
  <c r="D2116" i="72" s="1"/>
  <c r="D2117" i="72" s="1"/>
  <c r="D2118" i="72" s="1"/>
  <c r="D2119" i="72" s="1"/>
  <c r="D2120" i="72" s="1"/>
  <c r="D2121" i="72" s="1"/>
  <c r="D2122" i="72" s="1"/>
  <c r="D2123" i="72" s="1"/>
  <c r="D2124" i="72" s="1"/>
  <c r="D2125" i="72" s="1"/>
  <c r="D2126" i="72" s="1"/>
  <c r="D2127" i="72" s="1"/>
  <c r="D2128" i="72" s="1"/>
  <c r="D2129" i="72" s="1"/>
  <c r="D2130" i="72" s="1"/>
  <c r="D2131" i="72" s="1"/>
  <c r="D2132" i="72" s="1"/>
  <c r="D2133" i="72" s="1"/>
  <c r="D2134" i="72" s="1"/>
  <c r="D2135" i="72" s="1"/>
  <c r="D2136" i="72" s="1"/>
  <c r="D2137" i="72" s="1"/>
  <c r="D2138" i="72" s="1"/>
  <c r="D2139" i="72" s="1"/>
  <c r="D2140" i="72" s="1"/>
  <c r="D2141" i="72" s="1"/>
  <c r="D2142" i="72" s="1"/>
  <c r="D2143" i="72" s="1"/>
  <c r="D2144" i="72" s="1"/>
  <c r="D2145" i="72" s="1"/>
  <c r="D2146" i="72" s="1"/>
  <c r="D2147" i="72" s="1"/>
  <c r="D2148" i="72" s="1"/>
  <c r="D2149" i="72" s="1"/>
  <c r="D2150" i="72" s="1"/>
  <c r="D2151" i="72" s="1"/>
  <c r="D2152" i="72" s="1"/>
  <c r="D2153" i="72" s="1"/>
  <c r="D2154" i="72" s="1"/>
  <c r="D2155" i="72" s="1"/>
  <c r="D2156" i="72" s="1"/>
  <c r="D2157" i="72" s="1"/>
  <c r="D2158" i="72" s="1"/>
  <c r="D2159" i="72" s="1"/>
  <c r="D2160" i="72" s="1"/>
  <c r="D2161" i="72" s="1"/>
  <c r="D2162" i="72" s="1"/>
  <c r="D2163" i="72" s="1"/>
  <c r="D2164" i="72" s="1"/>
  <c r="D2165" i="72" s="1"/>
  <c r="D2166" i="72" s="1"/>
  <c r="D2167" i="72" s="1"/>
  <c r="D2168" i="72" s="1"/>
  <c r="D2169" i="72" s="1"/>
  <c r="D2170" i="72" s="1"/>
  <c r="D2171" i="72" s="1"/>
  <c r="D2172" i="72" s="1"/>
  <c r="D2173" i="72" s="1"/>
  <c r="D2174" i="72" s="1"/>
  <c r="D2175" i="72" s="1"/>
  <c r="D2176" i="72" s="1"/>
  <c r="D2177" i="72" s="1"/>
  <c r="D2178" i="72" s="1"/>
  <c r="D2179" i="72" s="1"/>
  <c r="D2180" i="72" s="1"/>
  <c r="D2181" i="72" s="1"/>
  <c r="D2182" i="72" s="1"/>
  <c r="D2183" i="72" s="1"/>
  <c r="D2184" i="72" s="1"/>
  <c r="D2185" i="72" s="1"/>
  <c r="D2186" i="72" s="1"/>
  <c r="D2187" i="72" s="1"/>
  <c r="D2188" i="72" s="1"/>
  <c r="D2189" i="72" s="1"/>
  <c r="D2190" i="72" s="1"/>
  <c r="D2191" i="72" s="1"/>
  <c r="D2192" i="72" s="1"/>
  <c r="D2193" i="72" s="1"/>
  <c r="D2194" i="72" s="1"/>
  <c r="D2195" i="72" s="1"/>
  <c r="D2196" i="72" s="1"/>
  <c r="D2197" i="72" s="1"/>
  <c r="D2198" i="72" s="1"/>
  <c r="D2199" i="72" s="1"/>
  <c r="D2200" i="72" s="1"/>
  <c r="D2201" i="72" s="1"/>
  <c r="D2202" i="72" s="1"/>
  <c r="D2203" i="72" s="1"/>
  <c r="D2204" i="72" s="1"/>
  <c r="D2205" i="72" s="1"/>
  <c r="D2206" i="72" s="1"/>
  <c r="D2207" i="72" s="1"/>
  <c r="D2208" i="72" s="1"/>
  <c r="D2209" i="72" s="1"/>
  <c r="D2210" i="72" s="1"/>
  <c r="D2211" i="72" s="1"/>
  <c r="D2212" i="72" s="1"/>
  <c r="D2213" i="72" s="1"/>
  <c r="D2214" i="72" s="1"/>
  <c r="D2215" i="72" s="1"/>
  <c r="D2216" i="72" s="1"/>
  <c r="D2217" i="72" s="1"/>
  <c r="D2218" i="72" s="1"/>
  <c r="D2219" i="72" s="1"/>
  <c r="D2220" i="72" s="1"/>
  <c r="D2221" i="72" s="1"/>
  <c r="D2222" i="72" s="1"/>
  <c r="D2223" i="72" s="1"/>
  <c r="D2224" i="72" s="1"/>
  <c r="D2225" i="72" s="1"/>
  <c r="D2226" i="72" s="1"/>
  <c r="D2227" i="72" s="1"/>
  <c r="D2228" i="72" s="1"/>
  <c r="D2229" i="72" s="1"/>
  <c r="D2230" i="72" s="1"/>
  <c r="D2231" i="72" s="1"/>
  <c r="D2232" i="72" s="1"/>
  <c r="D2233" i="72" s="1"/>
  <c r="D2234" i="72" s="1"/>
  <c r="D2235" i="72" s="1"/>
  <c r="D2236" i="72" s="1"/>
  <c r="D2237" i="72" s="1"/>
  <c r="D2238" i="72" s="1"/>
  <c r="D2239" i="72" s="1"/>
  <c r="D2240" i="72" s="1"/>
  <c r="D2241" i="72" s="1"/>
  <c r="D2242" i="72" s="1"/>
  <c r="D2243" i="72" s="1"/>
  <c r="D2244" i="72" s="1"/>
  <c r="D2245" i="72" s="1"/>
  <c r="D2246" i="72" s="1"/>
  <c r="D2247" i="72" s="1"/>
  <c r="D2248" i="72" s="1"/>
  <c r="D2249" i="72" s="1"/>
  <c r="D2250" i="72" s="1"/>
  <c r="D2251" i="72" s="1"/>
  <c r="D2252" i="72" s="1"/>
  <c r="D2253" i="72" s="1"/>
  <c r="D2254" i="72" s="1"/>
  <c r="D2255" i="72" s="1"/>
  <c r="D2256" i="72" s="1"/>
  <c r="D2257" i="72" s="1"/>
  <c r="D2258" i="72" s="1"/>
  <c r="D2259" i="72" s="1"/>
  <c r="D2260" i="72" s="1"/>
  <c r="D2261" i="72" s="1"/>
  <c r="D2262" i="72" s="1"/>
  <c r="D2263" i="72" s="1"/>
  <c r="D2264" i="72" s="1"/>
  <c r="D2265" i="72" s="1"/>
  <c r="D2266" i="72" s="1"/>
  <c r="D2267" i="72" s="1"/>
  <c r="D2268" i="72" s="1"/>
  <c r="D2269" i="72" s="1"/>
  <c r="D2270" i="72" s="1"/>
  <c r="D2271" i="72" s="1"/>
  <c r="D2272" i="72" s="1"/>
  <c r="D2273" i="72" s="1"/>
  <c r="D2274" i="72" s="1"/>
  <c r="D2275" i="72" s="1"/>
  <c r="D2276" i="72" s="1"/>
  <c r="D2277" i="72" s="1"/>
  <c r="D2278" i="72" s="1"/>
  <c r="D2279" i="72" s="1"/>
  <c r="D2280" i="72" s="1"/>
  <c r="D2281" i="72" s="1"/>
  <c r="D2282" i="72" s="1"/>
  <c r="D2283" i="72" s="1"/>
  <c r="D2284" i="72" s="1"/>
  <c r="D2285" i="72" s="1"/>
  <c r="D2286" i="72" s="1"/>
  <c r="D2287" i="72" s="1"/>
  <c r="D2288" i="72" s="1"/>
  <c r="D2289" i="72" s="1"/>
  <c r="D2290" i="72" s="1"/>
  <c r="D2291" i="72" s="1"/>
  <c r="D2292" i="72" s="1"/>
  <c r="D2293" i="72" s="1"/>
  <c r="D2294" i="72" s="1"/>
  <c r="D2295" i="72" s="1"/>
  <c r="D2296" i="72" s="1"/>
  <c r="D2297" i="72" s="1"/>
  <c r="D2298" i="72" s="1"/>
  <c r="D2299" i="72" s="1"/>
  <c r="D2300" i="72" s="1"/>
  <c r="D2301" i="72" s="1"/>
  <c r="D2302" i="72" s="1"/>
  <c r="D2303" i="72" s="1"/>
  <c r="D2304" i="72" s="1"/>
  <c r="D2305" i="72" s="1"/>
  <c r="D2306" i="72" s="1"/>
  <c r="D2307" i="72" s="1"/>
  <c r="D2308" i="72" s="1"/>
  <c r="D2309" i="72" s="1"/>
  <c r="D2310" i="72" s="1"/>
  <c r="D2311" i="72" s="1"/>
  <c r="D2312" i="72" s="1"/>
  <c r="D2313" i="72" s="1"/>
  <c r="D2314" i="72" s="1"/>
  <c r="D2315" i="72" s="1"/>
  <c r="D2316" i="72" s="1"/>
  <c r="D2317" i="72" s="1"/>
  <c r="D2318" i="72" s="1"/>
  <c r="D2319" i="72" s="1"/>
  <c r="D2320" i="72" s="1"/>
  <c r="D2321" i="72" s="1"/>
  <c r="D2322" i="72" s="1"/>
  <c r="D2323" i="72" s="1"/>
  <c r="D2324" i="72" s="1"/>
  <c r="D2325" i="72" s="1"/>
  <c r="D2326" i="72" s="1"/>
  <c r="D2327" i="72" s="1"/>
  <c r="D2328" i="72" s="1"/>
  <c r="D2329" i="72" s="1"/>
  <c r="D2330" i="72" s="1"/>
  <c r="D2331" i="72" s="1"/>
  <c r="D2332" i="72" s="1"/>
  <c r="D2333" i="72" s="1"/>
  <c r="D2334" i="72" s="1"/>
  <c r="D2335" i="72" s="1"/>
  <c r="D2336" i="72" s="1"/>
  <c r="D2337" i="72" s="1"/>
  <c r="D2338" i="72" s="1"/>
  <c r="D2339" i="72" s="1"/>
  <c r="D2340" i="72" s="1"/>
  <c r="D2341" i="72" s="1"/>
  <c r="D2342" i="72" s="1"/>
  <c r="D2343" i="72" s="1"/>
  <c r="D2344" i="72" s="1"/>
  <c r="D2345" i="72" s="1"/>
  <c r="D2346" i="72" s="1"/>
  <c r="D2347" i="72" s="1"/>
  <c r="D2348" i="72" s="1"/>
  <c r="D2349" i="72" s="1"/>
  <c r="D2350" i="72" s="1"/>
  <c r="D2351" i="72" s="1"/>
  <c r="D2352" i="72" s="1"/>
  <c r="D2353" i="72" s="1"/>
  <c r="D2354" i="72" s="1"/>
  <c r="D2355" i="72" s="1"/>
  <c r="D2356" i="72" s="1"/>
  <c r="D2357" i="72" s="1"/>
  <c r="D2358" i="72" s="1"/>
  <c r="D2359" i="72" s="1"/>
  <c r="D2360" i="72" s="1"/>
  <c r="D2361" i="72" s="1"/>
  <c r="D2362" i="72" s="1"/>
  <c r="D2363" i="72" s="1"/>
  <c r="D2364" i="72" s="1"/>
  <c r="D2365" i="72" s="1"/>
  <c r="D2366" i="72" s="1"/>
  <c r="D2367" i="72" s="1"/>
  <c r="D2368" i="72" s="1"/>
  <c r="D2369" i="72" s="1"/>
  <c r="D2370" i="72" s="1"/>
  <c r="D2371" i="72" s="1"/>
  <c r="D2372" i="72" s="1"/>
  <c r="D2373" i="72" s="1"/>
  <c r="D2374" i="72" s="1"/>
  <c r="D2375" i="72" s="1"/>
  <c r="D2376" i="72" s="1"/>
  <c r="D2377" i="72" s="1"/>
  <c r="D2378" i="72" s="1"/>
  <c r="D2379" i="72" s="1"/>
  <c r="D2380" i="72" s="1"/>
  <c r="D2381" i="72" s="1"/>
  <c r="D2382" i="72" s="1"/>
  <c r="D2383" i="72" s="1"/>
  <c r="D2384" i="72" s="1"/>
  <c r="D2385" i="72" s="1"/>
  <c r="D2386" i="72" s="1"/>
  <c r="D2387" i="72" s="1"/>
  <c r="D2388" i="72" s="1"/>
  <c r="D2389" i="72" s="1"/>
  <c r="D2390" i="72" s="1"/>
  <c r="D2391" i="72" s="1"/>
  <c r="D2392" i="72" s="1"/>
  <c r="D2393" i="72" s="1"/>
  <c r="D2394" i="72" s="1"/>
  <c r="D2395" i="72" s="1"/>
  <c r="D2396" i="72" s="1"/>
  <c r="D2397" i="72" s="1"/>
  <c r="D2398" i="72" s="1"/>
  <c r="D2399" i="72" s="1"/>
  <c r="D2400" i="72" s="1"/>
  <c r="D2401" i="72" s="1"/>
  <c r="D2402" i="72" s="1"/>
  <c r="D2403" i="72" s="1"/>
  <c r="D2404" i="72" s="1"/>
  <c r="D2405" i="72" s="1"/>
  <c r="D2406" i="72" s="1"/>
  <c r="D2407" i="72" s="1"/>
  <c r="D2408" i="72" s="1"/>
  <c r="D2409" i="72" s="1"/>
  <c r="D2410" i="72" s="1"/>
  <c r="D2411" i="72" s="1"/>
  <c r="D2412" i="72" s="1"/>
  <c r="D2413" i="72" s="1"/>
  <c r="D2414" i="72" s="1"/>
  <c r="D2415" i="72" s="1"/>
  <c r="D2416" i="72" s="1"/>
  <c r="D2417" i="72" s="1"/>
  <c r="D2418" i="72" s="1"/>
  <c r="D2419" i="72" s="1"/>
  <c r="D2420" i="72" s="1"/>
  <c r="D2421" i="72" s="1"/>
  <c r="D2422" i="72" s="1"/>
  <c r="D2423" i="72" s="1"/>
  <c r="D2424" i="72" s="1"/>
  <c r="D2425" i="72" s="1"/>
  <c r="D2426" i="72" s="1"/>
  <c r="D2427" i="72" s="1"/>
  <c r="D2428" i="72" s="1"/>
  <c r="D2429" i="72" s="1"/>
  <c r="D2430" i="72" s="1"/>
  <c r="D2431" i="72" s="1"/>
  <c r="D2432" i="72" s="1"/>
  <c r="D2433" i="72" s="1"/>
  <c r="D2434" i="72" s="1"/>
  <c r="D2435" i="72" s="1"/>
  <c r="D2436" i="72" s="1"/>
  <c r="D2437" i="72" s="1"/>
  <c r="D2438" i="72" s="1"/>
  <c r="D2439" i="72" s="1"/>
  <c r="D2440" i="72" s="1"/>
  <c r="D2441" i="72" s="1"/>
  <c r="D2442" i="72" s="1"/>
  <c r="D2443" i="72" s="1"/>
  <c r="D2444" i="72" s="1"/>
  <c r="D2445" i="72" s="1"/>
  <c r="D2446" i="72" s="1"/>
  <c r="D2447" i="72" s="1"/>
  <c r="D2448" i="72" s="1"/>
  <c r="D2449" i="72" s="1"/>
  <c r="D2450" i="72" s="1"/>
  <c r="D2451" i="72" s="1"/>
  <c r="D2452" i="72" s="1"/>
  <c r="D2453" i="72" s="1"/>
  <c r="D2454" i="72" s="1"/>
  <c r="D2455" i="72" s="1"/>
  <c r="D2456" i="72" s="1"/>
  <c r="D2457" i="72" s="1"/>
  <c r="D2458" i="72" s="1"/>
  <c r="D2459" i="72" s="1"/>
  <c r="D2460" i="72" s="1"/>
  <c r="D2461" i="72" s="1"/>
  <c r="D2462" i="72" s="1"/>
  <c r="D2463" i="72" s="1"/>
  <c r="D2464" i="72" s="1"/>
  <c r="D2465" i="72" s="1"/>
  <c r="D2466" i="72" s="1"/>
  <c r="D2467" i="72" s="1"/>
  <c r="D2468" i="72" s="1"/>
  <c r="D2469" i="72" s="1"/>
  <c r="D2470" i="72" s="1"/>
  <c r="D2471" i="72" s="1"/>
  <c r="D2472" i="72" s="1"/>
  <c r="D2473" i="72" s="1"/>
  <c r="D2474" i="72" s="1"/>
  <c r="D2475" i="72" s="1"/>
  <c r="D2476" i="72" s="1"/>
  <c r="D2477" i="72" s="1"/>
  <c r="D2478" i="72" s="1"/>
  <c r="D2479" i="72" s="1"/>
  <c r="D2480" i="72" s="1"/>
  <c r="D2481" i="72" s="1"/>
  <c r="D2482" i="72" s="1"/>
  <c r="D2483" i="72" s="1"/>
  <c r="D2484" i="72" s="1"/>
  <c r="D2485" i="72" s="1"/>
  <c r="D2486" i="72" s="1"/>
  <c r="D2487" i="72" s="1"/>
  <c r="D2488" i="72" s="1"/>
  <c r="D2489" i="72" s="1"/>
  <c r="D2490" i="72" s="1"/>
  <c r="D2491" i="72" s="1"/>
  <c r="D2492" i="72" s="1"/>
  <c r="D2493" i="72" s="1"/>
  <c r="D2494" i="72" s="1"/>
  <c r="D2495" i="72" s="1"/>
  <c r="D2496" i="72" s="1"/>
  <c r="D2497" i="72" s="1"/>
  <c r="D2498" i="72" s="1"/>
  <c r="D2499" i="72" s="1"/>
  <c r="D2500" i="72" s="1"/>
  <c r="D2501" i="72" s="1"/>
  <c r="D2502" i="72" s="1"/>
  <c r="D2503" i="72" s="1"/>
  <c r="D2504" i="72" s="1"/>
  <c r="D2505" i="72" s="1"/>
  <c r="D2506" i="72" s="1"/>
  <c r="D2507" i="72" s="1"/>
  <c r="D2508" i="72" s="1"/>
  <c r="D2509" i="72" s="1"/>
  <c r="D2510" i="72" s="1"/>
  <c r="D2511" i="72" s="1"/>
  <c r="D2512" i="72" s="1"/>
  <c r="D2513" i="72" s="1"/>
  <c r="D2514" i="72" s="1"/>
  <c r="D2515" i="72" s="1"/>
  <c r="D2516" i="72" s="1"/>
  <c r="D2517" i="72" s="1"/>
  <c r="D2518" i="72" s="1"/>
  <c r="D2519" i="72" s="1"/>
  <c r="D2520" i="72" s="1"/>
  <c r="D2521" i="72" s="1"/>
  <c r="D2522" i="72" s="1"/>
  <c r="D2523" i="72" s="1"/>
  <c r="D2524" i="72" s="1"/>
  <c r="D2525" i="72" s="1"/>
  <c r="D2526" i="72" s="1"/>
  <c r="D2527" i="72" s="1"/>
  <c r="D2528" i="72" s="1"/>
  <c r="D2529" i="72" s="1"/>
  <c r="D2530" i="72" s="1"/>
  <c r="D2531" i="72" s="1"/>
  <c r="D2532" i="72" s="1"/>
  <c r="D2533" i="72" s="1"/>
  <c r="D2534" i="72" s="1"/>
  <c r="D2535" i="72" s="1"/>
  <c r="D2536" i="72" s="1"/>
  <c r="D2537" i="72" s="1"/>
  <c r="D2538" i="72" s="1"/>
  <c r="D2539" i="72" s="1"/>
  <c r="D2540" i="72" s="1"/>
  <c r="D2541" i="72" s="1"/>
  <c r="D2542" i="72" s="1"/>
  <c r="D2543" i="72" s="1"/>
  <c r="D2544" i="72" s="1"/>
  <c r="D2545" i="72" s="1"/>
  <c r="D2546" i="72" s="1"/>
  <c r="D2547" i="72" s="1"/>
  <c r="D2548" i="72" s="1"/>
  <c r="D2549" i="72" s="1"/>
  <c r="D2550" i="72" s="1"/>
  <c r="D2551" i="72" s="1"/>
  <c r="D2552" i="72" s="1"/>
  <c r="D2553" i="72" s="1"/>
  <c r="D2554" i="72" s="1"/>
  <c r="D2555" i="72" s="1"/>
  <c r="D2556" i="72" s="1"/>
  <c r="D2557" i="72" s="1"/>
  <c r="D2558" i="72" s="1"/>
  <c r="D2559" i="72" s="1"/>
  <c r="D2560" i="72" s="1"/>
  <c r="D2561" i="72" s="1"/>
  <c r="D2562" i="72" s="1"/>
  <c r="D2563" i="72" s="1"/>
  <c r="D2564" i="72" s="1"/>
  <c r="D2565" i="72" s="1"/>
  <c r="D2566" i="72" s="1"/>
  <c r="D2567" i="72" s="1"/>
  <c r="D2568" i="72" s="1"/>
  <c r="D2569" i="72" s="1"/>
  <c r="D2570" i="72" s="1"/>
  <c r="D2571" i="72" s="1"/>
  <c r="D2572" i="72" s="1"/>
  <c r="D2573" i="72" s="1"/>
  <c r="D2574" i="72" s="1"/>
  <c r="D2575" i="72" s="1"/>
  <c r="D2576" i="72" s="1"/>
  <c r="D2577" i="72" s="1"/>
  <c r="D2578" i="72" s="1"/>
  <c r="D2579" i="72" s="1"/>
  <c r="D2580" i="72" s="1"/>
  <c r="D2581" i="72" s="1"/>
  <c r="D2582" i="72" s="1"/>
  <c r="D2583" i="72" s="1"/>
  <c r="D2584" i="72" s="1"/>
  <c r="D2585" i="72" s="1"/>
  <c r="D2586" i="72" s="1"/>
  <c r="D2587" i="72" s="1"/>
  <c r="D2588" i="72" s="1"/>
  <c r="D2589" i="72" s="1"/>
  <c r="D2590" i="72" s="1"/>
  <c r="D2591" i="72" s="1"/>
  <c r="D2592" i="72" s="1"/>
  <c r="D2593" i="72" s="1"/>
  <c r="D2594" i="72" s="1"/>
  <c r="D2595" i="72" s="1"/>
  <c r="D2596" i="72" s="1"/>
  <c r="D2597" i="72" s="1"/>
  <c r="D2598" i="72" s="1"/>
  <c r="D2599" i="72" s="1"/>
  <c r="D2600" i="72" s="1"/>
  <c r="D2601" i="72" s="1"/>
  <c r="D2602" i="72" s="1"/>
  <c r="D2603" i="72" s="1"/>
  <c r="D2604" i="72" s="1"/>
  <c r="D2605" i="72" s="1"/>
  <c r="D2606" i="72" s="1"/>
  <c r="D2607" i="72" s="1"/>
  <c r="D2608" i="72" s="1"/>
  <c r="D2609" i="72" s="1"/>
  <c r="D2610" i="72" s="1"/>
  <c r="D2611" i="72" s="1"/>
  <c r="D2612" i="72" s="1"/>
  <c r="D2613" i="72" s="1"/>
  <c r="D2614" i="72" s="1"/>
  <c r="D2615" i="72" s="1"/>
  <c r="D2616" i="72" s="1"/>
  <c r="D2617" i="72" s="1"/>
  <c r="D2618" i="72" s="1"/>
  <c r="D2619" i="72" s="1"/>
  <c r="D2620" i="72" s="1"/>
  <c r="D2621" i="72" s="1"/>
  <c r="D2622" i="72" s="1"/>
  <c r="D2623" i="72" s="1"/>
  <c r="D2624" i="72" s="1"/>
  <c r="D2625" i="72" s="1"/>
  <c r="D2626" i="72" s="1"/>
  <c r="D2627" i="72" s="1"/>
  <c r="D2628" i="72" s="1"/>
  <c r="D2629" i="72" s="1"/>
  <c r="D2630" i="72" s="1"/>
  <c r="D2631" i="72" s="1"/>
  <c r="D2632" i="72" s="1"/>
  <c r="D2633" i="72" s="1"/>
  <c r="D2634" i="72" s="1"/>
  <c r="D2635" i="72" s="1"/>
  <c r="D2636" i="72" s="1"/>
  <c r="D2637" i="72" s="1"/>
  <c r="D2638" i="72" s="1"/>
  <c r="D2639" i="72" s="1"/>
  <c r="D2640" i="72" s="1"/>
  <c r="D2641" i="72" s="1"/>
  <c r="D2642" i="72" s="1"/>
  <c r="D2643" i="72" s="1"/>
  <c r="D2644" i="72" s="1"/>
  <c r="D2645" i="72" s="1"/>
  <c r="D2646" i="72" s="1"/>
  <c r="D2647" i="72" s="1"/>
  <c r="D2648" i="72" s="1"/>
  <c r="D2649" i="72" s="1"/>
  <c r="D2650" i="72" s="1"/>
  <c r="D2651" i="72" s="1"/>
  <c r="D2652" i="72" s="1"/>
  <c r="D2653" i="72" s="1"/>
  <c r="D2654" i="72" s="1"/>
  <c r="D2655" i="72" s="1"/>
  <c r="D2656" i="72" s="1"/>
  <c r="D2657" i="72" s="1"/>
  <c r="D2658" i="72" s="1"/>
  <c r="D2659" i="72" s="1"/>
  <c r="D2660" i="72" s="1"/>
  <c r="D2661" i="72" s="1"/>
  <c r="D2662" i="72" s="1"/>
  <c r="D2663" i="72" s="1"/>
  <c r="D2664" i="72" s="1"/>
  <c r="D2665" i="72" s="1"/>
  <c r="D2666" i="72" s="1"/>
  <c r="D2667" i="72" s="1"/>
  <c r="D2668" i="72" s="1"/>
  <c r="D2669" i="72" s="1"/>
  <c r="D2670" i="72" s="1"/>
  <c r="D2671" i="72" s="1"/>
  <c r="D2672" i="72" s="1"/>
  <c r="D2673" i="72" s="1"/>
  <c r="D2674" i="72" s="1"/>
  <c r="D2675" i="72" s="1"/>
  <c r="D2676" i="72" s="1"/>
  <c r="D2677" i="72" s="1"/>
  <c r="D2678" i="72" s="1"/>
  <c r="D2679" i="72" s="1"/>
  <c r="D2680" i="72" s="1"/>
  <c r="D2681" i="72" s="1"/>
  <c r="D2682" i="72" s="1"/>
  <c r="D2683" i="72" s="1"/>
  <c r="D2684" i="72" s="1"/>
  <c r="D2685" i="72" s="1"/>
  <c r="D2686" i="72" s="1"/>
  <c r="D2687" i="72" s="1"/>
  <c r="D2688" i="72" s="1"/>
  <c r="D2689" i="72" s="1"/>
  <c r="D2690" i="72" s="1"/>
  <c r="D2691" i="72" s="1"/>
  <c r="D2692" i="72" s="1"/>
  <c r="D2693" i="72" s="1"/>
  <c r="D2694" i="72" s="1"/>
  <c r="D2695" i="72" s="1"/>
  <c r="D2696" i="72" s="1"/>
  <c r="D2697" i="72" s="1"/>
  <c r="D2698" i="72" s="1"/>
  <c r="D2699" i="72" s="1"/>
  <c r="D2700" i="72" s="1"/>
  <c r="D2701" i="72" s="1"/>
  <c r="D2702" i="72" s="1"/>
  <c r="D2703" i="72" s="1"/>
  <c r="D2704" i="72" s="1"/>
  <c r="D2705" i="72" s="1"/>
  <c r="D2706" i="72" s="1"/>
  <c r="D2707" i="72" s="1"/>
  <c r="D2708" i="72" s="1"/>
  <c r="D2709" i="72" s="1"/>
  <c r="D2710" i="72" s="1"/>
  <c r="D2711" i="72" s="1"/>
  <c r="D2712" i="72" s="1"/>
  <c r="D2713" i="72" s="1"/>
  <c r="D2714" i="72" s="1"/>
  <c r="D2715" i="72" s="1"/>
  <c r="D2716" i="72" s="1"/>
  <c r="D2717" i="72" s="1"/>
  <c r="D2718" i="72" s="1"/>
  <c r="D2719" i="72" s="1"/>
  <c r="D2720" i="72" s="1"/>
  <c r="D2721" i="72" s="1"/>
  <c r="D2722" i="72" s="1"/>
  <c r="D2723" i="72" s="1"/>
  <c r="D2724" i="72" s="1"/>
  <c r="D2725" i="72" s="1"/>
  <c r="D2726" i="72" s="1"/>
  <c r="D2727" i="72" s="1"/>
  <c r="D2728" i="72" s="1"/>
  <c r="D2729" i="72" s="1"/>
  <c r="D2730" i="72" s="1"/>
  <c r="D2731" i="72" s="1"/>
  <c r="D2732" i="72" s="1"/>
  <c r="D2733" i="72" s="1"/>
  <c r="D2734" i="72" s="1"/>
  <c r="D2735" i="72" s="1"/>
  <c r="D2736" i="72" s="1"/>
  <c r="D2737" i="72" s="1"/>
  <c r="D2738" i="72" s="1"/>
  <c r="D2739" i="72" s="1"/>
  <c r="D2740" i="72" s="1"/>
  <c r="D2741" i="72" s="1"/>
  <c r="D2742" i="72" s="1"/>
  <c r="D2743" i="72" s="1"/>
  <c r="D2744" i="72" s="1"/>
  <c r="D2745" i="72" s="1"/>
  <c r="D2746" i="72" s="1"/>
  <c r="D2747" i="72" s="1"/>
  <c r="D2748" i="72" s="1"/>
  <c r="D2749" i="72" s="1"/>
  <c r="D2750" i="72" s="1"/>
  <c r="D2751" i="72" s="1"/>
  <c r="D2752" i="72" s="1"/>
  <c r="D2753" i="72" s="1"/>
  <c r="D2754" i="72" s="1"/>
  <c r="D2755" i="72" s="1"/>
  <c r="D2756" i="72" s="1"/>
  <c r="D2757" i="72" s="1"/>
  <c r="D2758" i="72" s="1"/>
  <c r="D2759" i="72" s="1"/>
  <c r="D2760" i="72" s="1"/>
  <c r="D2761" i="72" s="1"/>
  <c r="D2762" i="72" s="1"/>
  <c r="D2763" i="72" s="1"/>
  <c r="D2764" i="72" s="1"/>
  <c r="D2765" i="72" s="1"/>
  <c r="D2766" i="72" s="1"/>
  <c r="D2767" i="72" s="1"/>
  <c r="D2768" i="72" s="1"/>
  <c r="D2769" i="72" s="1"/>
  <c r="D2770" i="72" s="1"/>
  <c r="D2771" i="72" s="1"/>
  <c r="D2772" i="72" s="1"/>
  <c r="D2773" i="72" s="1"/>
  <c r="D2774" i="72" s="1"/>
  <c r="D2775" i="72" s="1"/>
  <c r="D2776" i="72" s="1"/>
  <c r="D2777" i="72" s="1"/>
  <c r="D2778" i="72" s="1"/>
  <c r="D2779" i="72" s="1"/>
  <c r="D2780" i="72" s="1"/>
  <c r="D2781" i="72" s="1"/>
  <c r="D2782" i="72" s="1"/>
  <c r="D2783" i="72" s="1"/>
  <c r="D2784" i="72" s="1"/>
  <c r="D2785" i="72" s="1"/>
  <c r="D2786" i="72" s="1"/>
  <c r="D2787" i="72" s="1"/>
  <c r="D2788" i="72" s="1"/>
  <c r="D2789" i="72" s="1"/>
  <c r="D2790" i="72" s="1"/>
  <c r="D2791" i="72" s="1"/>
  <c r="D2792" i="72" s="1"/>
  <c r="D2793" i="72" s="1"/>
  <c r="D2794" i="72" s="1"/>
  <c r="D2795" i="72" s="1"/>
  <c r="D2796" i="72" s="1"/>
  <c r="D2797" i="72" s="1"/>
  <c r="D2798" i="72" s="1"/>
  <c r="D2799" i="72" s="1"/>
  <c r="D2800" i="72" s="1"/>
  <c r="D2801" i="72" s="1"/>
  <c r="D2802" i="72" s="1"/>
  <c r="D2803" i="72" s="1"/>
  <c r="D2804" i="72" s="1"/>
  <c r="D2805" i="72" s="1"/>
  <c r="D2806" i="72" s="1"/>
  <c r="D2807" i="72" s="1"/>
  <c r="D2808" i="72" s="1"/>
  <c r="D2809" i="72" s="1"/>
  <c r="D2810" i="72" s="1"/>
  <c r="D2811" i="72" s="1"/>
  <c r="D2812" i="72" s="1"/>
  <c r="D2813" i="72" s="1"/>
  <c r="D2814" i="72" s="1"/>
  <c r="D2815" i="72" s="1"/>
  <c r="D2816" i="72" s="1"/>
  <c r="D2817" i="72" s="1"/>
  <c r="D2818" i="72" s="1"/>
  <c r="D2819" i="72" s="1"/>
  <c r="D2820" i="72" s="1"/>
  <c r="D2821" i="72" s="1"/>
  <c r="D2822" i="72" s="1"/>
  <c r="D2823" i="72" s="1"/>
  <c r="D2824" i="72" s="1"/>
  <c r="D2825" i="72" s="1"/>
  <c r="D2826" i="72" s="1"/>
  <c r="D2827" i="72" s="1"/>
  <c r="D2828" i="72" s="1"/>
  <c r="D2829" i="72" s="1"/>
  <c r="D2830" i="72" s="1"/>
  <c r="D2831" i="72" s="1"/>
  <c r="D2832" i="72" s="1"/>
  <c r="D2833" i="72" s="1"/>
  <c r="D2834" i="72" s="1"/>
  <c r="D2835" i="72" s="1"/>
  <c r="D2836" i="72" s="1"/>
  <c r="D2837" i="72" s="1"/>
  <c r="D2838" i="72" s="1"/>
  <c r="D2839" i="72" s="1"/>
  <c r="D2840" i="72" s="1"/>
  <c r="D2841" i="72" s="1"/>
  <c r="D2842" i="72" s="1"/>
  <c r="D2843" i="72" s="1"/>
  <c r="D2844" i="72" s="1"/>
  <c r="D2845" i="72" s="1"/>
  <c r="D2846" i="72" s="1"/>
  <c r="D2847" i="72" s="1"/>
  <c r="D2848" i="72" s="1"/>
  <c r="D2849" i="72" s="1"/>
  <c r="D2850" i="72" s="1"/>
  <c r="D2851" i="72" s="1"/>
  <c r="D2852" i="72" s="1"/>
  <c r="D2853" i="72" s="1"/>
  <c r="D2854" i="72" s="1"/>
  <c r="D2855" i="72" s="1"/>
  <c r="D2856" i="72" s="1"/>
  <c r="D2857" i="72" s="1"/>
  <c r="D2858" i="72" s="1"/>
  <c r="D2859" i="72" s="1"/>
  <c r="D2860" i="72" s="1"/>
  <c r="D2861" i="72" s="1"/>
  <c r="D2862" i="72" s="1"/>
  <c r="D2863" i="72" s="1"/>
  <c r="D2864" i="72" s="1"/>
  <c r="D2865" i="72" s="1"/>
  <c r="D2866" i="72" s="1"/>
  <c r="D2867" i="72" s="1"/>
  <c r="D2868" i="72" s="1"/>
  <c r="D2869" i="72" s="1"/>
  <c r="D2870" i="72" s="1"/>
  <c r="D2871" i="72" s="1"/>
  <c r="D2872" i="72" s="1"/>
  <c r="D2873" i="72" s="1"/>
  <c r="D2874" i="72" s="1"/>
  <c r="D2875" i="72" s="1"/>
  <c r="D2876" i="72" s="1"/>
  <c r="D2877" i="72" s="1"/>
  <c r="D2878" i="72" s="1"/>
  <c r="D2879" i="72" s="1"/>
  <c r="D2880" i="72" s="1"/>
  <c r="D2881" i="72" s="1"/>
  <c r="D2882" i="72" s="1"/>
  <c r="D2883" i="72" s="1"/>
  <c r="D2884" i="72" s="1"/>
  <c r="D2885" i="72" s="1"/>
  <c r="D2886" i="72" s="1"/>
  <c r="D2887" i="72" s="1"/>
  <c r="D2888" i="72" s="1"/>
  <c r="D2889" i="72" s="1"/>
  <c r="D2890" i="72" s="1"/>
  <c r="D2891" i="72" s="1"/>
  <c r="D2892" i="72" s="1"/>
  <c r="D2893" i="72" s="1"/>
  <c r="D2894" i="72" s="1"/>
  <c r="D2895" i="72" s="1"/>
  <c r="D2896" i="72" s="1"/>
  <c r="D2897" i="72" s="1"/>
  <c r="D2898" i="72" s="1"/>
  <c r="D2899" i="72" s="1"/>
  <c r="D2900" i="72" s="1"/>
  <c r="D2901" i="72" s="1"/>
  <c r="D2902" i="72" s="1"/>
  <c r="D2903" i="72" s="1"/>
  <c r="D2904" i="72" s="1"/>
  <c r="D2905" i="72" s="1"/>
  <c r="D2906" i="72" s="1"/>
  <c r="D2907" i="72" s="1"/>
  <c r="D2908" i="72" s="1"/>
  <c r="D2909" i="72" s="1"/>
  <c r="D2910" i="72" s="1"/>
  <c r="D2911" i="72" s="1"/>
  <c r="D2912" i="72" s="1"/>
  <c r="D2913" i="72" s="1"/>
  <c r="D2914" i="72" s="1"/>
  <c r="D2915" i="72" s="1"/>
  <c r="D2916" i="72" s="1"/>
  <c r="D2917" i="72" s="1"/>
  <c r="D2918" i="72" s="1"/>
  <c r="D2919" i="72" s="1"/>
  <c r="D2920" i="72" s="1"/>
  <c r="D2921" i="72" s="1"/>
  <c r="D2922" i="72" s="1"/>
  <c r="D2923" i="72" s="1"/>
  <c r="D2924" i="72" s="1"/>
  <c r="D2925" i="72" s="1"/>
  <c r="D2926" i="72" s="1"/>
  <c r="D2927" i="72" s="1"/>
  <c r="D2928" i="72" s="1"/>
  <c r="D2929" i="72" s="1"/>
  <c r="D2930" i="72" s="1"/>
  <c r="D2931" i="72" s="1"/>
  <c r="D2932" i="72" s="1"/>
  <c r="D2933" i="72" s="1"/>
  <c r="D2934" i="72" s="1"/>
  <c r="D2935" i="72" s="1"/>
  <c r="D2936" i="72" s="1"/>
  <c r="D2937" i="72" s="1"/>
  <c r="D2938" i="72" s="1"/>
  <c r="D2939" i="72" s="1"/>
  <c r="D2940" i="72" s="1"/>
  <c r="D2941" i="72" s="1"/>
  <c r="D2942" i="72" s="1"/>
  <c r="D2943" i="72" s="1"/>
  <c r="D2944" i="72" s="1"/>
  <c r="D2945" i="72" s="1"/>
  <c r="D2946" i="72" s="1"/>
  <c r="D2947" i="72" s="1"/>
  <c r="D2948" i="72" s="1"/>
  <c r="D2949" i="72" s="1"/>
  <c r="D2950" i="72" s="1"/>
  <c r="D2951" i="72" s="1"/>
  <c r="D2952" i="72" s="1"/>
  <c r="D2953" i="72" s="1"/>
  <c r="D2954" i="72" s="1"/>
  <c r="D2955" i="72" s="1"/>
  <c r="D2956" i="72" s="1"/>
  <c r="D2957" i="72" s="1"/>
  <c r="D2958" i="72" s="1"/>
  <c r="D2959" i="72" s="1"/>
  <c r="D2960" i="72" s="1"/>
  <c r="D2961" i="72" s="1"/>
  <c r="D2962" i="72" s="1"/>
  <c r="D2963" i="72" s="1"/>
  <c r="D2964" i="72" s="1"/>
  <c r="D2965" i="72" s="1"/>
  <c r="D2966" i="72" s="1"/>
  <c r="D2967" i="72" s="1"/>
  <c r="D2968" i="72" s="1"/>
  <c r="D2969" i="72" s="1"/>
  <c r="D2970" i="72" s="1"/>
  <c r="D2971" i="72" s="1"/>
  <c r="D2972" i="72" s="1"/>
  <c r="D2973" i="72" s="1"/>
  <c r="D2974" i="72" s="1"/>
  <c r="D2975" i="72" s="1"/>
  <c r="D2976" i="72" s="1"/>
  <c r="D2977" i="72" s="1"/>
  <c r="D2978" i="72" s="1"/>
  <c r="D2979" i="72" s="1"/>
  <c r="D2980" i="72" s="1"/>
  <c r="D2981" i="72" s="1"/>
  <c r="D2982" i="72" s="1"/>
  <c r="D2983" i="72" s="1"/>
  <c r="D2984" i="72" s="1"/>
  <c r="D2985" i="72" s="1"/>
  <c r="D2986" i="72" s="1"/>
  <c r="D2987" i="72" s="1"/>
  <c r="D2988" i="72" s="1"/>
  <c r="D2989" i="72" s="1"/>
  <c r="D2990" i="72" s="1"/>
  <c r="D2991" i="72" s="1"/>
  <c r="D2992" i="72" s="1"/>
  <c r="D2993" i="72" s="1"/>
  <c r="D2994" i="72" s="1"/>
  <c r="D2995" i="72" s="1"/>
  <c r="D2996" i="72" s="1"/>
  <c r="D2997" i="72" s="1"/>
  <c r="D2998" i="72" s="1"/>
  <c r="D2999" i="72" s="1"/>
  <c r="D3000" i="72" s="1"/>
  <c r="D3001" i="72" s="1"/>
  <c r="D3002" i="72" s="1"/>
  <c r="D3003" i="72" s="1"/>
  <c r="D3004" i="72" s="1"/>
  <c r="D3005" i="72" s="1"/>
  <c r="D3006" i="72" s="1"/>
  <c r="D3007" i="72" s="1"/>
  <c r="D3008" i="72" s="1"/>
  <c r="D3009" i="72" s="1"/>
  <c r="D3010" i="72" s="1"/>
  <c r="D3011" i="72" s="1"/>
  <c r="D3012" i="72" s="1"/>
  <c r="D3013" i="72" s="1"/>
  <c r="D3014" i="72" s="1"/>
  <c r="D3015" i="72" s="1"/>
  <c r="D3016" i="72" s="1"/>
  <c r="D3017" i="72" s="1"/>
  <c r="D3018" i="72" s="1"/>
  <c r="D3019" i="72" s="1"/>
  <c r="D3020" i="72" s="1"/>
  <c r="D3021" i="72" s="1"/>
  <c r="D3022" i="72" s="1"/>
  <c r="D3023" i="72" s="1"/>
  <c r="D3024" i="72" s="1"/>
  <c r="D3025" i="72" s="1"/>
  <c r="D3026" i="72" s="1"/>
  <c r="D3027" i="72" s="1"/>
  <c r="D3028" i="72" s="1"/>
  <c r="D3029" i="72" s="1"/>
  <c r="D3030" i="72" s="1"/>
  <c r="D3031" i="72" s="1"/>
  <c r="D3032" i="72" s="1"/>
  <c r="D3033" i="72" s="1"/>
  <c r="D3034" i="72" s="1"/>
  <c r="D3035" i="72" s="1"/>
  <c r="D3036" i="72" s="1"/>
  <c r="D3037" i="72" s="1"/>
  <c r="D3038" i="72" s="1"/>
  <c r="D3039" i="72" s="1"/>
  <c r="D3040" i="72" s="1"/>
  <c r="D3041" i="72" s="1"/>
  <c r="R54" i="72"/>
  <c r="S54" i="72"/>
  <c r="R53" i="72"/>
  <c r="S53" i="72" s="1"/>
  <c r="R52" i="72"/>
  <c r="S52" i="72" s="1"/>
  <c r="R51" i="72"/>
  <c r="S51" i="72" s="1"/>
  <c r="R50" i="72"/>
  <c r="S50" i="72" s="1"/>
  <c r="R49" i="72"/>
  <c r="S49" i="72" s="1"/>
  <c r="R48" i="72"/>
  <c r="R46" i="72"/>
  <c r="R45" i="72"/>
  <c r="S45" i="72" s="1"/>
  <c r="R44" i="72"/>
  <c r="S44" i="72" s="1"/>
  <c r="R43" i="72"/>
  <c r="S43" i="72"/>
  <c r="R42" i="72"/>
  <c r="R57" i="72"/>
  <c r="S57" i="72" s="1"/>
  <c r="R58" i="72"/>
  <c r="S58" i="72"/>
  <c r="R59" i="72"/>
  <c r="S59" i="72"/>
  <c r="R60" i="72"/>
  <c r="S60" i="72" s="1"/>
  <c r="R61" i="72"/>
  <c r="S61" i="72" s="1"/>
  <c r="R62" i="72"/>
  <c r="S62" i="72" s="1"/>
  <c r="R63" i="72"/>
  <c r="S63" i="72" s="1"/>
  <c r="R64" i="72"/>
  <c r="S64" i="72" s="1"/>
  <c r="R65" i="72"/>
  <c r="S65" i="72" s="1"/>
  <c r="R66" i="72"/>
  <c r="S66" i="72" s="1"/>
  <c r="R67" i="72"/>
  <c r="S67" i="72"/>
  <c r="R68" i="72"/>
  <c r="S68" i="72" s="1"/>
  <c r="R69" i="72"/>
  <c r="S69" i="72" s="1"/>
  <c r="R70" i="72"/>
  <c r="S70" i="72"/>
  <c r="R3041" i="72"/>
  <c r="S3041" i="72"/>
  <c r="X428" i="9"/>
  <c r="S428" i="9" s="1"/>
  <c r="X431" i="9"/>
  <c r="S431" i="9" s="1"/>
  <c r="X430" i="9"/>
  <c r="S430" i="9" s="1"/>
  <c r="X429" i="9"/>
  <c r="S429" i="9" s="1"/>
  <c r="H39" i="72" a="1"/>
  <c r="H39" i="72" s="1"/>
  <c r="H32" i="72" a="1"/>
  <c r="H32" i="72" s="1"/>
  <c r="S32" i="72" s="1"/>
  <c r="R409" i="9" s="1"/>
  <c r="H24" i="72" a="1"/>
  <c r="H24" i="72" s="1"/>
  <c r="Y24" i="72" s="1"/>
  <c r="AB401" i="9" s="1"/>
  <c r="AA401" i="9" s="1"/>
  <c r="H20" i="72" a="1"/>
  <c r="H20" i="72" s="1"/>
  <c r="H15" i="72" a="1"/>
  <c r="H15" i="72" s="1"/>
  <c r="H34" i="72" a="1"/>
  <c r="H34" i="72" s="1"/>
  <c r="H30" i="72" a="1"/>
  <c r="H30" i="72" s="1"/>
  <c r="S30" i="72" s="1"/>
  <c r="R407" i="9" s="1"/>
  <c r="H26" i="72" a="1"/>
  <c r="H26" i="72" s="1"/>
  <c r="S26" i="72" s="1"/>
  <c r="R403" i="9" s="1"/>
  <c r="H22" i="72" a="1"/>
  <c r="H22" i="72" s="1"/>
  <c r="H18" i="72" a="1"/>
  <c r="H18" i="72" s="1"/>
  <c r="S18" i="72" s="1"/>
  <c r="R395" i="9" s="1"/>
  <c r="H13" i="72" a="1"/>
  <c r="H13" i="72" s="1"/>
  <c r="H35" i="72" a="1"/>
  <c r="H35" i="72" s="1"/>
  <c r="H31" i="72" a="1"/>
  <c r="H31" i="72" s="1"/>
  <c r="S31" i="72" s="1"/>
  <c r="R408" i="9" s="1"/>
  <c r="H27" i="72" a="1"/>
  <c r="H27" i="72" s="1"/>
  <c r="Y27" i="72" s="1"/>
  <c r="AB404" i="9" s="1"/>
  <c r="AA404" i="9" s="1"/>
  <c r="H23" i="72" a="1"/>
  <c r="H23" i="72" s="1"/>
  <c r="Y23" i="72" s="1"/>
  <c r="AB400" i="9" s="1"/>
  <c r="AA400" i="9" s="1"/>
  <c r="H19" i="72" a="1"/>
  <c r="H19" i="72" s="1"/>
  <c r="H14" i="72" a="1"/>
  <c r="H14" i="72" s="1"/>
  <c r="H11" i="72" a="1"/>
  <c r="H11" i="72" s="1"/>
  <c r="H37" i="72" a="1"/>
  <c r="H37" i="72" s="1"/>
  <c r="H33" i="72" a="1"/>
  <c r="H33" i="72" s="1"/>
  <c r="H29" i="72" a="1"/>
  <c r="H29" i="72" s="1"/>
  <c r="S29" i="72" s="1"/>
  <c r="R406" i="9" s="1"/>
  <c r="H25" i="72" a="1"/>
  <c r="H25" i="72" s="1"/>
  <c r="S25" i="72" s="1"/>
  <c r="R402" i="9" s="1"/>
  <c r="H21" i="72" a="1"/>
  <c r="H21" i="72" s="1"/>
  <c r="R56" i="72"/>
  <c r="S56" i="72" s="1"/>
  <c r="R47" i="72"/>
  <c r="H10" i="72"/>
  <c r="M112" i="72" s="1"/>
  <c r="M568" i="72"/>
  <c r="P215" i="9"/>
  <c r="I215" i="9" s="1"/>
  <c r="Q215" i="9"/>
  <c r="P216" i="9"/>
  <c r="I216" i="9" s="1"/>
  <c r="Q216" i="9"/>
  <c r="P217" i="9"/>
  <c r="I217" i="9" s="1"/>
  <c r="Q217" i="9"/>
  <c r="P218" i="9"/>
  <c r="I218" i="9" s="1"/>
  <c r="Q218" i="9"/>
  <c r="P219" i="9"/>
  <c r="I219" i="9" s="1"/>
  <c r="Q219" i="9"/>
  <c r="P220" i="9"/>
  <c r="I220" i="9" s="1"/>
  <c r="Q220" i="9"/>
  <c r="P221" i="9"/>
  <c r="I221" i="9" s="1"/>
  <c r="Q221" i="9"/>
  <c r="P222" i="9"/>
  <c r="I222" i="9" s="1"/>
  <c r="Q222" i="9"/>
  <c r="P223" i="9"/>
  <c r="I223" i="9" s="1"/>
  <c r="Q223" i="9"/>
  <c r="P224" i="9"/>
  <c r="I224" i="9" s="1"/>
  <c r="Q224" i="9"/>
  <c r="P225" i="9"/>
  <c r="I225" i="9" s="1"/>
  <c r="Q225" i="9"/>
  <c r="P226" i="9"/>
  <c r="I226" i="9" s="1"/>
  <c r="Q226" i="9"/>
  <c r="P227" i="9"/>
  <c r="I227" i="9" s="1"/>
  <c r="Q227" i="9"/>
  <c r="P228" i="9"/>
  <c r="I228" i="9" s="1"/>
  <c r="Q228" i="9"/>
  <c r="P229" i="9"/>
  <c r="I229" i="9" s="1"/>
  <c r="Q229" i="9"/>
  <c r="P230" i="9"/>
  <c r="I230" i="9" s="1"/>
  <c r="Q230" i="9"/>
  <c r="P231" i="9"/>
  <c r="I231" i="9" s="1"/>
  <c r="Q231" i="9"/>
  <c r="P232" i="9"/>
  <c r="I232" i="9" s="1"/>
  <c r="Q232" i="9"/>
  <c r="P233" i="9"/>
  <c r="I233" i="9" s="1"/>
  <c r="Q233" i="9"/>
  <c r="P234" i="9"/>
  <c r="I234" i="9" s="1"/>
  <c r="Q234" i="9"/>
  <c r="P235" i="9"/>
  <c r="I235" i="9" s="1"/>
  <c r="Q235" i="9"/>
  <c r="P236" i="9"/>
  <c r="I236" i="9" s="1"/>
  <c r="Q236" i="9"/>
  <c r="P237" i="9"/>
  <c r="I237" i="9" s="1"/>
  <c r="Q237" i="9"/>
  <c r="P238" i="9"/>
  <c r="I238" i="9" s="1"/>
  <c r="Q238" i="9"/>
  <c r="P239" i="9"/>
  <c r="I239" i="9" s="1"/>
  <c r="Q239" i="9"/>
  <c r="P240" i="9"/>
  <c r="I240" i="9" s="1"/>
  <c r="Q240" i="9"/>
  <c r="P241" i="9"/>
  <c r="I241" i="9" s="1"/>
  <c r="Q241" i="9"/>
  <c r="P242" i="9"/>
  <c r="I242" i="9" s="1"/>
  <c r="Q242" i="9"/>
  <c r="P243" i="9"/>
  <c r="I243" i="9" s="1"/>
  <c r="Q243" i="9"/>
  <c r="P244" i="9"/>
  <c r="I244" i="9" s="1"/>
  <c r="Q244" i="9"/>
  <c r="P245" i="9"/>
  <c r="I245" i="9" s="1"/>
  <c r="Q245" i="9"/>
  <c r="P246" i="9"/>
  <c r="I246" i="9" s="1"/>
  <c r="Q246" i="9"/>
  <c r="P247" i="9"/>
  <c r="I247" i="9" s="1"/>
  <c r="Q247" i="9"/>
  <c r="P248" i="9"/>
  <c r="I248" i="9" s="1"/>
  <c r="Q248" i="9"/>
  <c r="P249" i="9"/>
  <c r="I249" i="9" s="1"/>
  <c r="Q249" i="9"/>
  <c r="P250" i="9"/>
  <c r="I250" i="9" s="1"/>
  <c r="Q250" i="9"/>
  <c r="P251" i="9"/>
  <c r="I251" i="9" s="1"/>
  <c r="Q251" i="9"/>
  <c r="P252" i="9"/>
  <c r="I252" i="9" s="1"/>
  <c r="Q252" i="9"/>
  <c r="P253" i="9"/>
  <c r="I253" i="9" s="1"/>
  <c r="Q253" i="9"/>
  <c r="P254" i="9"/>
  <c r="I254" i="9" s="1"/>
  <c r="Q254" i="9"/>
  <c r="P255" i="9"/>
  <c r="I255" i="9" s="1"/>
  <c r="Q255" i="9"/>
  <c r="P256" i="9"/>
  <c r="I256" i="9" s="1"/>
  <c r="Q256" i="9"/>
  <c r="P257" i="9"/>
  <c r="I257" i="9" s="1"/>
  <c r="Q257" i="9"/>
  <c r="P258" i="9"/>
  <c r="I258" i="9" s="1"/>
  <c r="Q258" i="9"/>
  <c r="P259" i="9"/>
  <c r="I259" i="9" s="1"/>
  <c r="Q259" i="9"/>
  <c r="P260" i="9"/>
  <c r="I260" i="9" s="1"/>
  <c r="Q260" i="9"/>
  <c r="P261" i="9"/>
  <c r="I261" i="9" s="1"/>
  <c r="Q261" i="9"/>
  <c r="P262" i="9"/>
  <c r="I262" i="9" s="1"/>
  <c r="Q262" i="9"/>
  <c r="P263" i="9"/>
  <c r="I263" i="9" s="1"/>
  <c r="Q263" i="9"/>
  <c r="P264" i="9"/>
  <c r="I264" i="9" s="1"/>
  <c r="Q264" i="9"/>
  <c r="P265" i="9"/>
  <c r="I265" i="9" s="1"/>
  <c r="Q265" i="9"/>
  <c r="P266" i="9"/>
  <c r="I266" i="9" s="1"/>
  <c r="Q266" i="9"/>
  <c r="P267" i="9"/>
  <c r="I267" i="9" s="1"/>
  <c r="Q267" i="9"/>
  <c r="P268" i="9"/>
  <c r="I268" i="9" s="1"/>
  <c r="Q268" i="9"/>
  <c r="P269" i="9"/>
  <c r="I269" i="9" s="1"/>
  <c r="Q269" i="9"/>
  <c r="P270" i="9"/>
  <c r="I270" i="9" s="1"/>
  <c r="Q270" i="9"/>
  <c r="P211" i="9"/>
  <c r="I211" i="9" s="1"/>
  <c r="Q211" i="9"/>
  <c r="M215" i="9"/>
  <c r="N215" i="9"/>
  <c r="M216" i="9"/>
  <c r="N216" i="9"/>
  <c r="M217" i="9"/>
  <c r="N217" i="9"/>
  <c r="M218" i="9"/>
  <c r="N218" i="9"/>
  <c r="M219" i="9"/>
  <c r="N219" i="9"/>
  <c r="M220" i="9"/>
  <c r="N220" i="9"/>
  <c r="M221" i="9"/>
  <c r="N221" i="9"/>
  <c r="M222" i="9"/>
  <c r="N222" i="9"/>
  <c r="M223" i="9"/>
  <c r="N223" i="9"/>
  <c r="M224" i="9"/>
  <c r="N224" i="9"/>
  <c r="M225" i="9"/>
  <c r="N225" i="9"/>
  <c r="M226" i="9"/>
  <c r="N226" i="9"/>
  <c r="M227" i="9"/>
  <c r="N227" i="9"/>
  <c r="M228" i="9"/>
  <c r="N228" i="9"/>
  <c r="M229" i="9"/>
  <c r="N229" i="9"/>
  <c r="M230" i="9"/>
  <c r="N230" i="9"/>
  <c r="M231" i="9"/>
  <c r="N231" i="9"/>
  <c r="M232" i="9"/>
  <c r="N232" i="9"/>
  <c r="M233" i="9"/>
  <c r="N233" i="9"/>
  <c r="M234" i="9"/>
  <c r="N234" i="9"/>
  <c r="M235" i="9"/>
  <c r="N235" i="9"/>
  <c r="M236" i="9"/>
  <c r="N236" i="9"/>
  <c r="M237" i="9"/>
  <c r="N237" i="9"/>
  <c r="M238" i="9"/>
  <c r="N238" i="9"/>
  <c r="M239" i="9"/>
  <c r="N239" i="9"/>
  <c r="M240" i="9"/>
  <c r="N240" i="9"/>
  <c r="M241" i="9"/>
  <c r="N241" i="9"/>
  <c r="M242" i="9"/>
  <c r="N242" i="9"/>
  <c r="M243" i="9"/>
  <c r="N243" i="9"/>
  <c r="M244" i="9"/>
  <c r="N244" i="9"/>
  <c r="M245" i="9"/>
  <c r="N245" i="9"/>
  <c r="M246" i="9"/>
  <c r="N246" i="9"/>
  <c r="M247" i="9"/>
  <c r="N247" i="9"/>
  <c r="M248" i="9"/>
  <c r="N248" i="9"/>
  <c r="M249" i="9"/>
  <c r="N249" i="9"/>
  <c r="M250" i="9"/>
  <c r="N250" i="9"/>
  <c r="M251" i="9"/>
  <c r="N251" i="9"/>
  <c r="M252" i="9"/>
  <c r="N252" i="9"/>
  <c r="M253" i="9"/>
  <c r="N253" i="9"/>
  <c r="M254" i="9"/>
  <c r="N254" i="9"/>
  <c r="M255" i="9"/>
  <c r="N255" i="9"/>
  <c r="M256" i="9"/>
  <c r="N256" i="9"/>
  <c r="M257" i="9"/>
  <c r="N257" i="9"/>
  <c r="M258" i="9"/>
  <c r="N258" i="9"/>
  <c r="M259" i="9"/>
  <c r="N259" i="9"/>
  <c r="M260" i="9"/>
  <c r="N260" i="9"/>
  <c r="M261" i="9"/>
  <c r="N261" i="9"/>
  <c r="M262" i="9"/>
  <c r="N262" i="9"/>
  <c r="M263" i="9"/>
  <c r="N263" i="9"/>
  <c r="M264" i="9"/>
  <c r="N264" i="9"/>
  <c r="M265" i="9"/>
  <c r="N265" i="9"/>
  <c r="M266" i="9"/>
  <c r="N266" i="9"/>
  <c r="M267" i="9"/>
  <c r="N267" i="9"/>
  <c r="M268" i="9"/>
  <c r="N268" i="9"/>
  <c r="M269" i="9"/>
  <c r="N269" i="9"/>
  <c r="M270" i="9"/>
  <c r="N270" i="9"/>
  <c r="M211" i="9"/>
  <c r="N211" i="9"/>
  <c r="N151" i="9"/>
  <c r="N156" i="9"/>
  <c r="N157" i="9"/>
  <c r="N158" i="9"/>
  <c r="N159" i="9"/>
  <c r="N160" i="9"/>
  <c r="N161" i="9"/>
  <c r="N162" i="9"/>
  <c r="N163" i="9"/>
  <c r="N164" i="9"/>
  <c r="N165" i="9"/>
  <c r="N166" i="9"/>
  <c r="N167" i="9"/>
  <c r="N168" i="9"/>
  <c r="N169" i="9"/>
  <c r="N170" i="9"/>
  <c r="N171" i="9"/>
  <c r="N172" i="9"/>
  <c r="N173" i="9"/>
  <c r="N174" i="9"/>
  <c r="N175" i="9"/>
  <c r="N176" i="9"/>
  <c r="N177" i="9"/>
  <c r="N178" i="9"/>
  <c r="N179" i="9"/>
  <c r="N180" i="9"/>
  <c r="N181" i="9"/>
  <c r="N182" i="9"/>
  <c r="N183" i="9"/>
  <c r="N184" i="9"/>
  <c r="N185" i="9"/>
  <c r="N186" i="9"/>
  <c r="N187" i="9"/>
  <c r="N188" i="9"/>
  <c r="N189" i="9"/>
  <c r="N190" i="9"/>
  <c r="N191" i="9"/>
  <c r="N192" i="9"/>
  <c r="N193" i="9"/>
  <c r="N194" i="9"/>
  <c r="N195" i="9"/>
  <c r="N196" i="9"/>
  <c r="N197" i="9"/>
  <c r="N198" i="9"/>
  <c r="N199" i="9"/>
  <c r="N200" i="9"/>
  <c r="N201" i="9"/>
  <c r="N202" i="9"/>
  <c r="N203" i="9"/>
  <c r="N204" i="9"/>
  <c r="N205" i="9"/>
  <c r="N206" i="9"/>
  <c r="N207" i="9"/>
  <c r="N208" i="9"/>
  <c r="N209" i="9"/>
  <c r="M151" i="9"/>
  <c r="M153" i="9"/>
  <c r="M155" i="9"/>
  <c r="M156" i="9"/>
  <c r="M157" i="9"/>
  <c r="M158" i="9"/>
  <c r="M159" i="9"/>
  <c r="M160" i="9"/>
  <c r="M161" i="9"/>
  <c r="M162" i="9"/>
  <c r="M163" i="9"/>
  <c r="M164" i="9"/>
  <c r="M165" i="9"/>
  <c r="M166" i="9"/>
  <c r="M167" i="9"/>
  <c r="M168" i="9"/>
  <c r="M169" i="9"/>
  <c r="M170" i="9"/>
  <c r="M171" i="9"/>
  <c r="M172" i="9"/>
  <c r="M173" i="9"/>
  <c r="M174" i="9"/>
  <c r="M175" i="9"/>
  <c r="M176" i="9"/>
  <c r="M177" i="9"/>
  <c r="M178" i="9"/>
  <c r="M179" i="9"/>
  <c r="M180" i="9"/>
  <c r="M181" i="9"/>
  <c r="M182" i="9"/>
  <c r="M183" i="9"/>
  <c r="M184" i="9"/>
  <c r="M185" i="9"/>
  <c r="M186" i="9"/>
  <c r="M187" i="9"/>
  <c r="M188" i="9"/>
  <c r="M189" i="9"/>
  <c r="M190" i="9"/>
  <c r="M191" i="9"/>
  <c r="M192" i="9"/>
  <c r="M193" i="9"/>
  <c r="M194" i="9"/>
  <c r="M195" i="9"/>
  <c r="M196" i="9"/>
  <c r="M197" i="9"/>
  <c r="M198" i="9"/>
  <c r="M199" i="9"/>
  <c r="M200" i="9"/>
  <c r="M201" i="9"/>
  <c r="M202" i="9"/>
  <c r="M203" i="9"/>
  <c r="M204" i="9"/>
  <c r="M205" i="9"/>
  <c r="M206" i="9"/>
  <c r="M207" i="9"/>
  <c r="M208" i="9"/>
  <c r="M209" i="9"/>
  <c r="Q151" i="9"/>
  <c r="Q152" i="9"/>
  <c r="Q153" i="9"/>
  <c r="Q155" i="9"/>
  <c r="Q156" i="9"/>
  <c r="Q157" i="9"/>
  <c r="Q158" i="9"/>
  <c r="Q159" i="9"/>
  <c r="Q160" i="9"/>
  <c r="Q161" i="9"/>
  <c r="Q162" i="9"/>
  <c r="Q163" i="9"/>
  <c r="Q164" i="9"/>
  <c r="Q165" i="9"/>
  <c r="Q166" i="9"/>
  <c r="Q167" i="9"/>
  <c r="Q168" i="9"/>
  <c r="Q169" i="9"/>
  <c r="Q170" i="9"/>
  <c r="Q171" i="9"/>
  <c r="Q172" i="9"/>
  <c r="Q173" i="9"/>
  <c r="Q174" i="9"/>
  <c r="Q175" i="9"/>
  <c r="Q176" i="9"/>
  <c r="Q177" i="9"/>
  <c r="Q178" i="9"/>
  <c r="Q179" i="9"/>
  <c r="Q180" i="9"/>
  <c r="Q181" i="9"/>
  <c r="Q182" i="9"/>
  <c r="Q183" i="9"/>
  <c r="Q184" i="9"/>
  <c r="Q185" i="9"/>
  <c r="Q186" i="9"/>
  <c r="Q187" i="9"/>
  <c r="Q188" i="9"/>
  <c r="Q189" i="9"/>
  <c r="Q190" i="9"/>
  <c r="Q191" i="9"/>
  <c r="Q192" i="9"/>
  <c r="Q193" i="9"/>
  <c r="Q194" i="9"/>
  <c r="Q195" i="9"/>
  <c r="Q196" i="9"/>
  <c r="Q197" i="9"/>
  <c r="Q198" i="9"/>
  <c r="Q199" i="9"/>
  <c r="Q200" i="9"/>
  <c r="Q201" i="9"/>
  <c r="Q202" i="9"/>
  <c r="Q203" i="9"/>
  <c r="Q204" i="9"/>
  <c r="Q205" i="9"/>
  <c r="Q206" i="9"/>
  <c r="Q207" i="9"/>
  <c r="Q208" i="9"/>
  <c r="Q209" i="9"/>
  <c r="P151" i="9"/>
  <c r="I151" i="9" s="1"/>
  <c r="P152" i="9"/>
  <c r="P153" i="9"/>
  <c r="I153" i="9" s="1"/>
  <c r="P155" i="9"/>
  <c r="I155" i="9" s="1"/>
  <c r="P156" i="9"/>
  <c r="I156" i="9" s="1"/>
  <c r="P157" i="9"/>
  <c r="I157" i="9" s="1"/>
  <c r="P158" i="9"/>
  <c r="I158" i="9" s="1"/>
  <c r="P159" i="9"/>
  <c r="I159" i="9" s="1"/>
  <c r="P160" i="9"/>
  <c r="I160" i="9" s="1"/>
  <c r="P161" i="9"/>
  <c r="I161" i="9" s="1"/>
  <c r="P162" i="9"/>
  <c r="I162" i="9" s="1"/>
  <c r="P163" i="9"/>
  <c r="I163" i="9" s="1"/>
  <c r="P164" i="9"/>
  <c r="I164" i="9" s="1"/>
  <c r="P165" i="9"/>
  <c r="I165" i="9" s="1"/>
  <c r="P166" i="9"/>
  <c r="P167" i="9"/>
  <c r="P168" i="9"/>
  <c r="P169" i="9"/>
  <c r="I169" i="9" s="1"/>
  <c r="P170" i="9"/>
  <c r="P171" i="9"/>
  <c r="I171" i="9" s="1"/>
  <c r="P172" i="9"/>
  <c r="I172" i="9" s="1"/>
  <c r="P173" i="9"/>
  <c r="I173" i="9" s="1"/>
  <c r="P174" i="9"/>
  <c r="I174" i="9" s="1"/>
  <c r="P175" i="9"/>
  <c r="I175" i="9" s="1"/>
  <c r="P176" i="9"/>
  <c r="I176" i="9" s="1"/>
  <c r="P177" i="9"/>
  <c r="I177" i="9" s="1"/>
  <c r="P178" i="9"/>
  <c r="I178" i="9" s="1"/>
  <c r="P179" i="9"/>
  <c r="I179" i="9" s="1"/>
  <c r="P180" i="9"/>
  <c r="I180" i="9" s="1"/>
  <c r="P181" i="9"/>
  <c r="I181" i="9" s="1"/>
  <c r="P182" i="9"/>
  <c r="I182" i="9" s="1"/>
  <c r="P183" i="9"/>
  <c r="I183" i="9" s="1"/>
  <c r="P184" i="9"/>
  <c r="I184" i="9" s="1"/>
  <c r="P185" i="9"/>
  <c r="I185" i="9" s="1"/>
  <c r="P186" i="9"/>
  <c r="I186" i="9" s="1"/>
  <c r="P187" i="9"/>
  <c r="I187" i="9" s="1"/>
  <c r="P188" i="9"/>
  <c r="I188" i="9" s="1"/>
  <c r="P189" i="9"/>
  <c r="I189" i="9" s="1"/>
  <c r="P190" i="9"/>
  <c r="I190" i="9" s="1"/>
  <c r="P191" i="9"/>
  <c r="I191" i="9" s="1"/>
  <c r="P192" i="9"/>
  <c r="I192" i="9" s="1"/>
  <c r="P193" i="9"/>
  <c r="I193" i="9" s="1"/>
  <c r="P194" i="9"/>
  <c r="I194" i="9" s="1"/>
  <c r="P195" i="9"/>
  <c r="I195" i="9" s="1"/>
  <c r="P196" i="9"/>
  <c r="I196" i="9" s="1"/>
  <c r="P197" i="9"/>
  <c r="I197" i="9" s="1"/>
  <c r="P198" i="9"/>
  <c r="I198" i="9" s="1"/>
  <c r="P199" i="9"/>
  <c r="I199" i="9" s="1"/>
  <c r="P200" i="9"/>
  <c r="I200" i="9" s="1"/>
  <c r="P201" i="9"/>
  <c r="I201" i="9" s="1"/>
  <c r="P202" i="9"/>
  <c r="I202" i="9" s="1"/>
  <c r="P203" i="9"/>
  <c r="I203" i="9" s="1"/>
  <c r="P204" i="9"/>
  <c r="I204" i="9" s="1"/>
  <c r="P205" i="9"/>
  <c r="I205" i="9" s="1"/>
  <c r="P206" i="9"/>
  <c r="I206" i="9" s="1"/>
  <c r="P207" i="9"/>
  <c r="I207" i="9" s="1"/>
  <c r="P208" i="9"/>
  <c r="I208" i="9" s="1"/>
  <c r="P209" i="9"/>
  <c r="I209" i="9" s="1"/>
  <c r="AA496" i="9"/>
  <c r="AA497" i="9"/>
  <c r="AA498" i="9"/>
  <c r="AA499" i="9"/>
  <c r="AA495" i="9"/>
  <c r="U235" i="14"/>
  <c r="J202" i="32" s="1"/>
  <c r="E202" i="32"/>
  <c r="H4" i="60"/>
  <c r="AA447" i="9" s="1"/>
  <c r="H4" i="71"/>
  <c r="AA421" i="9"/>
  <c r="J4" i="54"/>
  <c r="AA340" i="9" s="1"/>
  <c r="L4" i="52"/>
  <c r="AA330" i="9" s="1"/>
  <c r="H4" i="51"/>
  <c r="AA322" i="9" s="1"/>
  <c r="H4" i="49"/>
  <c r="AA280" i="9" s="1"/>
  <c r="H4" i="48"/>
  <c r="AA271" i="9"/>
  <c r="I4" i="47"/>
  <c r="AA143" i="9" s="1"/>
  <c r="X621" i="9"/>
  <c r="S621" i="9" s="1"/>
  <c r="I41" i="72"/>
  <c r="L41" i="72" s="1"/>
  <c r="M41" i="72"/>
  <c r="AB11" i="52" a="1"/>
  <c r="AB11" i="52" s="1"/>
  <c r="AE84" i="14"/>
  <c r="X347" i="9"/>
  <c r="S347" i="9" s="1"/>
  <c r="K84" i="14" s="1"/>
  <c r="G61" i="37"/>
  <c r="X314" i="9"/>
  <c r="S314" i="9" s="1"/>
  <c r="K71" i="14" s="1"/>
  <c r="P89" i="9"/>
  <c r="R89" i="9" s="1"/>
  <c r="P90" i="9"/>
  <c r="R90" i="9" s="1"/>
  <c r="AB143" i="9"/>
  <c r="Y143" i="9"/>
  <c r="J215" i="9"/>
  <c r="J216" i="9"/>
  <c r="J217" i="9"/>
  <c r="J218" i="9"/>
  <c r="J219" i="9"/>
  <c r="J220" i="9"/>
  <c r="J221" i="9"/>
  <c r="J222" i="9"/>
  <c r="J223" i="9"/>
  <c r="J224" i="9"/>
  <c r="J225" i="9"/>
  <c r="J226" i="9"/>
  <c r="J227" i="9"/>
  <c r="J228" i="9"/>
  <c r="J229" i="9"/>
  <c r="J230" i="9"/>
  <c r="J231" i="9"/>
  <c r="AO231" i="9" s="1"/>
  <c r="J232" i="9"/>
  <c r="AO232" i="9" s="1"/>
  <c r="J233" i="9"/>
  <c r="AO233" i="9" s="1"/>
  <c r="J234" i="9"/>
  <c r="AO234" i="9" s="1"/>
  <c r="J235" i="9"/>
  <c r="AO235" i="9" s="1"/>
  <c r="J236" i="9"/>
  <c r="AO236" i="9" s="1"/>
  <c r="J237" i="9"/>
  <c r="AO237" i="9" s="1"/>
  <c r="J238" i="9"/>
  <c r="AO238" i="9" s="1"/>
  <c r="J239" i="9"/>
  <c r="AO239" i="9" s="1"/>
  <c r="J240" i="9"/>
  <c r="AO240" i="9" s="1"/>
  <c r="J241" i="9"/>
  <c r="AO241" i="9" s="1"/>
  <c r="J242" i="9"/>
  <c r="AO242" i="9" s="1"/>
  <c r="J243" i="9"/>
  <c r="AO243" i="9" s="1"/>
  <c r="J244" i="9"/>
  <c r="AO244" i="9" s="1"/>
  <c r="J245" i="9"/>
  <c r="AO245" i="9" s="1"/>
  <c r="J246" i="9"/>
  <c r="AO246" i="9" s="1"/>
  <c r="J247" i="9"/>
  <c r="AO247" i="9" s="1"/>
  <c r="J248" i="9"/>
  <c r="AO248" i="9" s="1"/>
  <c r="J249" i="9"/>
  <c r="AO249" i="9" s="1"/>
  <c r="J250" i="9"/>
  <c r="J251" i="9"/>
  <c r="AO251" i="9" s="1"/>
  <c r="J252" i="9"/>
  <c r="AO252" i="9" s="1"/>
  <c r="J253" i="9"/>
  <c r="AO253" i="9" s="1"/>
  <c r="J254" i="9"/>
  <c r="AO254" i="9" s="1"/>
  <c r="J255" i="9"/>
  <c r="AO255" i="9" s="1"/>
  <c r="J256" i="9"/>
  <c r="AO256" i="9" s="1"/>
  <c r="J257" i="9"/>
  <c r="AO257" i="9" s="1"/>
  <c r="J258" i="9"/>
  <c r="AO258" i="9" s="1"/>
  <c r="J259" i="9"/>
  <c r="AO259" i="9" s="1"/>
  <c r="J260" i="9"/>
  <c r="AO260" i="9" s="1"/>
  <c r="J261" i="9"/>
  <c r="AO261" i="9" s="1"/>
  <c r="J262" i="9"/>
  <c r="AO262" i="9" s="1"/>
  <c r="J263" i="9"/>
  <c r="AO263" i="9" s="1"/>
  <c r="J264" i="9"/>
  <c r="AO264" i="9" s="1"/>
  <c r="J265" i="9"/>
  <c r="AO265" i="9" s="1"/>
  <c r="J266" i="9"/>
  <c r="AO266" i="9" s="1"/>
  <c r="J267" i="9"/>
  <c r="AO267" i="9" s="1"/>
  <c r="J268" i="9"/>
  <c r="AO268" i="9" s="1"/>
  <c r="J269" i="9"/>
  <c r="AO269" i="9" s="1"/>
  <c r="J270" i="9"/>
  <c r="AO270" i="9" s="1"/>
  <c r="J211" i="9"/>
  <c r="J209" i="9"/>
  <c r="J208" i="9"/>
  <c r="J207" i="9"/>
  <c r="J206" i="9"/>
  <c r="J205" i="9"/>
  <c r="J204" i="9"/>
  <c r="J203" i="9"/>
  <c r="J202" i="9"/>
  <c r="J201" i="9"/>
  <c r="J200" i="9"/>
  <c r="J199" i="9"/>
  <c r="J198" i="9"/>
  <c r="J197" i="9"/>
  <c r="J196" i="9"/>
  <c r="J195" i="9"/>
  <c r="J194" i="9"/>
  <c r="J193" i="9"/>
  <c r="J192" i="9"/>
  <c r="J191" i="9"/>
  <c r="J190" i="9"/>
  <c r="J189" i="9"/>
  <c r="J188" i="9"/>
  <c r="J187" i="9"/>
  <c r="J186" i="9"/>
  <c r="J185" i="9"/>
  <c r="J184" i="9"/>
  <c r="J183" i="9"/>
  <c r="J182" i="9"/>
  <c r="J181" i="9"/>
  <c r="J180" i="9"/>
  <c r="J179" i="9"/>
  <c r="J178" i="9"/>
  <c r="J177" i="9"/>
  <c r="J176" i="9"/>
  <c r="J175" i="9"/>
  <c r="J174" i="9"/>
  <c r="J173" i="9"/>
  <c r="J172" i="9"/>
  <c r="J171" i="9"/>
  <c r="J170" i="9"/>
  <c r="J169" i="9"/>
  <c r="J168" i="9"/>
  <c r="J167" i="9"/>
  <c r="J166" i="9"/>
  <c r="J165" i="9"/>
  <c r="J164" i="9"/>
  <c r="J163" i="9"/>
  <c r="J162" i="9"/>
  <c r="J161" i="9"/>
  <c r="J160" i="9"/>
  <c r="J159" i="9"/>
  <c r="J158" i="9"/>
  <c r="J157" i="9"/>
  <c r="J156" i="9"/>
  <c r="J155" i="9"/>
  <c r="J153" i="9"/>
  <c r="J152" i="9"/>
  <c r="X346" i="9"/>
  <c r="S346" i="9" s="1"/>
  <c r="K83" i="14" s="1"/>
  <c r="U159" i="14"/>
  <c r="J134" i="32" s="1"/>
  <c r="U140" i="14"/>
  <c r="J122" i="32" s="1"/>
  <c r="E95" i="32"/>
  <c r="G96" i="37"/>
  <c r="G59" i="37"/>
  <c r="G58" i="37"/>
  <c r="G53" i="37"/>
  <c r="AW11" i="51" a="1"/>
  <c r="AW11" i="51" s="1"/>
  <c r="L22" i="69" s="1"/>
  <c r="AV11" i="51" a="1"/>
  <c r="AV11" i="51" s="1"/>
  <c r="K22" i="69" s="1"/>
  <c r="K21" i="69" s="1"/>
  <c r="AU11" i="51" a="1"/>
  <c r="AU11" i="51" s="1"/>
  <c r="J22" i="69" s="1"/>
  <c r="AT11" i="51" a="1"/>
  <c r="AT11" i="51" s="1"/>
  <c r="AR11" i="51" a="1"/>
  <c r="AR11" i="51" s="1"/>
  <c r="AS11" i="51" a="1"/>
  <c r="AS11" i="51" s="1"/>
  <c r="AQ11" i="51" a="1"/>
  <c r="AQ11" i="51" s="1"/>
  <c r="I22" i="69" s="1"/>
  <c r="I21" i="69" s="1"/>
  <c r="AO11" i="51" a="1"/>
  <c r="AO11" i="51" s="1"/>
  <c r="H22" i="69" s="1"/>
  <c r="AN11" i="51" a="1"/>
  <c r="AN11" i="51" s="1"/>
  <c r="G22" i="69" s="1"/>
  <c r="G21" i="69" s="1"/>
  <c r="AL11" i="51" a="1"/>
  <c r="AL11" i="51" s="1"/>
  <c r="F22" i="69" s="1"/>
  <c r="AA11" i="51" a="1"/>
  <c r="AA11" i="51" s="1"/>
  <c r="AA10" i="51" s="1"/>
  <c r="X329" i="9" s="1"/>
  <c r="Z11" i="51" a="1"/>
  <c r="Z11" i="51" s="1"/>
  <c r="X11" i="51" a="1"/>
  <c r="X11" i="51" s="1"/>
  <c r="W11" i="51" a="1"/>
  <c r="W11" i="51" s="1"/>
  <c r="V11" i="51" a="1"/>
  <c r="V11" i="51" s="1"/>
  <c r="X552" i="9"/>
  <c r="S552" i="9" s="1"/>
  <c r="X551" i="9"/>
  <c r="S551" i="9" s="1"/>
  <c r="X545" i="9"/>
  <c r="S545" i="9" s="1"/>
  <c r="X537" i="9"/>
  <c r="S537" i="9" s="1"/>
  <c r="AJ376" i="9"/>
  <c r="AH376" i="9"/>
  <c r="X369" i="9"/>
  <c r="S369" i="9" s="1"/>
  <c r="K106" i="14" s="1"/>
  <c r="AG11" i="52" a="1"/>
  <c r="AG11" i="52" s="1"/>
  <c r="I23" i="69" s="1"/>
  <c r="AF11" i="52" a="1"/>
  <c r="AF11" i="52" s="1"/>
  <c r="H23" i="69" s="1"/>
  <c r="AE11" i="52" a="1"/>
  <c r="AE11" i="52" s="1"/>
  <c r="G23" i="69"/>
  <c r="AD11" i="52" a="1"/>
  <c r="AD11" i="52" s="1"/>
  <c r="F23" i="69" s="1"/>
  <c r="AC11" i="52" a="1"/>
  <c r="AC11" i="52" s="1"/>
  <c r="X11" i="52" a="1"/>
  <c r="X11" i="52" s="1"/>
  <c r="W11" i="52" a="1"/>
  <c r="W11" i="52"/>
  <c r="P99" i="48"/>
  <c r="P100" i="48"/>
  <c r="P98" i="48"/>
  <c r="P97" i="48"/>
  <c r="P96" i="48"/>
  <c r="P95" i="48"/>
  <c r="P94" i="48"/>
  <c r="P93" i="48"/>
  <c r="P92" i="48"/>
  <c r="P91" i="48"/>
  <c r="P90" i="48"/>
  <c r="P89" i="48"/>
  <c r="P88" i="48"/>
  <c r="P87" i="48"/>
  <c r="P86" i="48"/>
  <c r="P85" i="48"/>
  <c r="P84" i="48"/>
  <c r="P83" i="48"/>
  <c r="P82" i="48"/>
  <c r="P81" i="48"/>
  <c r="P80" i="48"/>
  <c r="P79" i="48"/>
  <c r="P78" i="48"/>
  <c r="P77" i="48"/>
  <c r="P76" i="48"/>
  <c r="P75" i="48"/>
  <c r="P74" i="48"/>
  <c r="P73" i="48"/>
  <c r="P72" i="48"/>
  <c r="P71" i="48"/>
  <c r="Y421" i="9"/>
  <c r="Y330" i="9"/>
  <c r="K10" i="71" a="1"/>
  <c r="K10" i="71" s="1"/>
  <c r="Q10" i="71" a="1"/>
  <c r="Q10" i="71" s="1"/>
  <c r="O10" i="71" a="1"/>
  <c r="O10" i="71" s="1"/>
  <c r="M10" i="71"/>
  <c r="L10" i="71" a="1"/>
  <c r="L10" i="71" s="1"/>
  <c r="D12" i="71"/>
  <c r="D13" i="71"/>
  <c r="D14" i="71"/>
  <c r="D15" i="71" s="1"/>
  <c r="D16" i="71" s="1"/>
  <c r="D17" i="71" s="1"/>
  <c r="D18" i="71" s="1"/>
  <c r="D19" i="71" s="1"/>
  <c r="D20" i="71" s="1"/>
  <c r="D21" i="71" s="1"/>
  <c r="D22" i="71" s="1"/>
  <c r="D23" i="71" s="1"/>
  <c r="D24" i="71" s="1"/>
  <c r="D25" i="71" s="1"/>
  <c r="D26" i="71" s="1"/>
  <c r="D27" i="71" s="1"/>
  <c r="D28" i="71" s="1"/>
  <c r="D29" i="71" s="1"/>
  <c r="D30" i="71" s="1"/>
  <c r="D31" i="71" s="1"/>
  <c r="D32" i="71" s="1"/>
  <c r="D33" i="71" s="1"/>
  <c r="D34" i="71" s="1"/>
  <c r="D35" i="71" s="1"/>
  <c r="D36" i="71" s="1"/>
  <c r="D37" i="71" s="1"/>
  <c r="D38" i="71" s="1"/>
  <c r="D39" i="71" s="1"/>
  <c r="D40" i="71" s="1"/>
  <c r="D41" i="71" s="1"/>
  <c r="D42" i="71" s="1"/>
  <c r="D43" i="71" s="1"/>
  <c r="D44" i="71" s="1"/>
  <c r="D45" i="71" s="1"/>
  <c r="D46" i="71" s="1"/>
  <c r="D47" i="71" s="1"/>
  <c r="D48" i="71" s="1"/>
  <c r="D49" i="71" s="1"/>
  <c r="D50" i="71" s="1"/>
  <c r="D51" i="71" s="1"/>
  <c r="D52" i="71" s="1"/>
  <c r="D53" i="71" s="1"/>
  <c r="D54" i="71" s="1"/>
  <c r="D55" i="71" s="1"/>
  <c r="D56" i="71" s="1"/>
  <c r="D57" i="71" s="1"/>
  <c r="D58" i="71" s="1"/>
  <c r="D59" i="71" s="1"/>
  <c r="D60" i="71" s="1"/>
  <c r="D61" i="71" s="1"/>
  <c r="D62" i="71" s="1"/>
  <c r="D63" i="71" s="1"/>
  <c r="D64" i="71" s="1"/>
  <c r="D65" i="71" s="1"/>
  <c r="D66" i="71" s="1"/>
  <c r="D67" i="71" s="1"/>
  <c r="D68" i="71" s="1"/>
  <c r="D69" i="71" s="1"/>
  <c r="D70" i="71" s="1"/>
  <c r="D71" i="71" s="1"/>
  <c r="D72" i="71" s="1"/>
  <c r="D73" i="71" s="1"/>
  <c r="D74" i="71" s="1"/>
  <c r="D75" i="71" s="1"/>
  <c r="D76" i="71" s="1"/>
  <c r="D77" i="71" s="1"/>
  <c r="D78" i="71" s="1"/>
  <c r="D79" i="71" s="1"/>
  <c r="D80" i="71" s="1"/>
  <c r="D81" i="71" s="1"/>
  <c r="D82" i="71" s="1"/>
  <c r="D83" i="71" s="1"/>
  <c r="D84" i="71" s="1"/>
  <c r="D85" i="71" s="1"/>
  <c r="D86" i="71" s="1"/>
  <c r="D87" i="71" s="1"/>
  <c r="D88" i="71" s="1"/>
  <c r="D89" i="71" s="1"/>
  <c r="D90" i="71" s="1"/>
  <c r="D91" i="71" s="1"/>
  <c r="D92" i="71" s="1"/>
  <c r="D93" i="71" s="1"/>
  <c r="D94" i="71" s="1"/>
  <c r="D95" i="71" s="1"/>
  <c r="D96" i="71" s="1"/>
  <c r="D97" i="71" s="1"/>
  <c r="D98" i="71" s="1"/>
  <c r="D99" i="71" s="1"/>
  <c r="D100" i="71" s="1"/>
  <c r="O10" i="63"/>
  <c r="Q10" i="63" a="1"/>
  <c r="Q10" i="63" s="1"/>
  <c r="H10" i="63" a="1"/>
  <c r="H10" i="63"/>
  <c r="Q9" i="63" s="1"/>
  <c r="F10" i="63" a="1"/>
  <c r="F10" i="63"/>
  <c r="Q464" i="9" s="1"/>
  <c r="J10" i="63"/>
  <c r="M11" i="47"/>
  <c r="O270" i="9"/>
  <c r="K270" i="9"/>
  <c r="O269" i="9"/>
  <c r="K269" i="9"/>
  <c r="AM269" i="9" s="1"/>
  <c r="O268" i="9"/>
  <c r="K268" i="9"/>
  <c r="O267" i="9"/>
  <c r="K267" i="9"/>
  <c r="O266" i="9"/>
  <c r="K266" i="9"/>
  <c r="W266" i="9" s="1"/>
  <c r="O265" i="9"/>
  <c r="K265" i="9"/>
  <c r="O264" i="9"/>
  <c r="K264" i="9"/>
  <c r="O263" i="9"/>
  <c r="K263" i="9"/>
  <c r="AM263" i="9" s="1"/>
  <c r="O262" i="9"/>
  <c r="K262" i="9"/>
  <c r="AM262" i="9" s="1"/>
  <c r="O261" i="9"/>
  <c r="K261" i="9"/>
  <c r="AL261" i="9" s="1"/>
  <c r="O260" i="9"/>
  <c r="K260" i="9"/>
  <c r="O259" i="9"/>
  <c r="K259" i="9"/>
  <c r="AM259" i="9" s="1"/>
  <c r="O258" i="9"/>
  <c r="K258" i="9"/>
  <c r="AM258" i="9" s="1"/>
  <c r="O257" i="9"/>
  <c r="K257" i="9"/>
  <c r="O256" i="9"/>
  <c r="K256" i="9"/>
  <c r="O255" i="9"/>
  <c r="K255" i="9"/>
  <c r="AM255" i="9" s="1"/>
  <c r="O254" i="9"/>
  <c r="K254" i="9"/>
  <c r="O253" i="9"/>
  <c r="K253" i="9"/>
  <c r="X253" i="9" s="1"/>
  <c r="O252" i="9"/>
  <c r="K252" i="9"/>
  <c r="AM252" i="9" s="1"/>
  <c r="O251" i="9"/>
  <c r="K251" i="9"/>
  <c r="X251" i="9" s="1"/>
  <c r="O250" i="9"/>
  <c r="K250" i="9"/>
  <c r="X250" i="9" s="1"/>
  <c r="O249" i="9"/>
  <c r="K249" i="9"/>
  <c r="O248" i="9"/>
  <c r="K248" i="9"/>
  <c r="O247" i="9"/>
  <c r="K247" i="9"/>
  <c r="AL247" i="9" s="1"/>
  <c r="O246" i="9"/>
  <c r="K246" i="9"/>
  <c r="O245" i="9"/>
  <c r="K245" i="9"/>
  <c r="AL245" i="9" s="1"/>
  <c r="O244" i="9"/>
  <c r="K244" i="9"/>
  <c r="O243" i="9"/>
  <c r="K243" i="9"/>
  <c r="AM243" i="9" s="1"/>
  <c r="O242" i="9"/>
  <c r="K242" i="9"/>
  <c r="W242" i="9" s="1"/>
  <c r="O241" i="9"/>
  <c r="K241" i="9"/>
  <c r="X241" i="9" s="1"/>
  <c r="O240" i="9"/>
  <c r="K240" i="9"/>
  <c r="O239" i="9"/>
  <c r="K239" i="9"/>
  <c r="AM239" i="9" s="1"/>
  <c r="O238" i="9"/>
  <c r="K238" i="9"/>
  <c r="O237" i="9"/>
  <c r="K237" i="9"/>
  <c r="O236" i="9"/>
  <c r="K236" i="9"/>
  <c r="AL236" i="9" s="1"/>
  <c r="O235" i="9"/>
  <c r="K235" i="9"/>
  <c r="O234" i="9"/>
  <c r="K234" i="9"/>
  <c r="W234" i="9" s="1"/>
  <c r="O233" i="9"/>
  <c r="K233" i="9"/>
  <c r="AM233" i="9" s="1"/>
  <c r="O232" i="9"/>
  <c r="K232" i="9"/>
  <c r="X232" i="9" s="1"/>
  <c r="O231" i="9"/>
  <c r="K231" i="9"/>
  <c r="W231" i="9" s="1"/>
  <c r="O230" i="9"/>
  <c r="K230" i="9"/>
  <c r="O229" i="9"/>
  <c r="K229" i="9"/>
  <c r="AL229" i="9" s="1"/>
  <c r="O228" i="9"/>
  <c r="K228" i="9"/>
  <c r="O227" i="9"/>
  <c r="K227" i="9"/>
  <c r="O226" i="9"/>
  <c r="K226" i="9"/>
  <c r="O225" i="9"/>
  <c r="K225" i="9"/>
  <c r="O224" i="9"/>
  <c r="R224" i="9" s="1"/>
  <c r="K224" i="9"/>
  <c r="O223" i="9"/>
  <c r="K223" i="9"/>
  <c r="AL223" i="9" s="1"/>
  <c r="O222" i="9"/>
  <c r="K222" i="9"/>
  <c r="AL222" i="9" s="1"/>
  <c r="O221" i="9"/>
  <c r="K221" i="9"/>
  <c r="X221" i="9" s="1"/>
  <c r="O220" i="9"/>
  <c r="K220" i="9"/>
  <c r="AL220" i="9" s="1"/>
  <c r="O219" i="9"/>
  <c r="K219" i="9"/>
  <c r="W219" i="9" s="1"/>
  <c r="O218" i="9"/>
  <c r="K218" i="9"/>
  <c r="AM218" i="9" s="1"/>
  <c r="O217" i="9"/>
  <c r="K217" i="9"/>
  <c r="AL217" i="9" s="1"/>
  <c r="O216" i="9"/>
  <c r="K216" i="9"/>
  <c r="W216" i="9" s="1"/>
  <c r="O215" i="9"/>
  <c r="K215" i="9"/>
  <c r="X215" i="9" s="1"/>
  <c r="O211" i="9"/>
  <c r="K211" i="9"/>
  <c r="X211" i="9" s="1"/>
  <c r="O209" i="9"/>
  <c r="K209" i="9"/>
  <c r="AM209" i="9" s="1"/>
  <c r="O208" i="9"/>
  <c r="K208" i="9"/>
  <c r="AM208" i="9" s="1"/>
  <c r="O207" i="9"/>
  <c r="K207" i="9"/>
  <c r="W207" i="9" s="1"/>
  <c r="O206" i="9"/>
  <c r="K206" i="9"/>
  <c r="AL206" i="9" s="1"/>
  <c r="O205" i="9"/>
  <c r="K205" i="9"/>
  <c r="X205" i="9" s="1"/>
  <c r="O204" i="9"/>
  <c r="K204" i="9"/>
  <c r="O203" i="9"/>
  <c r="K203" i="9"/>
  <c r="W203" i="9" s="1"/>
  <c r="O202" i="9"/>
  <c r="K202" i="9"/>
  <c r="O201" i="9"/>
  <c r="K201" i="9"/>
  <c r="O200" i="9"/>
  <c r="K200" i="9"/>
  <c r="W200" i="9" s="1"/>
  <c r="O199" i="9"/>
  <c r="K199" i="9"/>
  <c r="AL199" i="9" s="1"/>
  <c r="O198" i="9"/>
  <c r="K198" i="9"/>
  <c r="W198" i="9" s="1"/>
  <c r="O197" i="9"/>
  <c r="K197" i="9"/>
  <c r="X197" i="9" s="1"/>
  <c r="O196" i="9"/>
  <c r="K196" i="9"/>
  <c r="O195" i="9"/>
  <c r="K195" i="9"/>
  <c r="W195" i="9" s="1"/>
  <c r="O194" i="9"/>
  <c r="K194" i="9"/>
  <c r="O193" i="9"/>
  <c r="K193" i="9"/>
  <c r="O192" i="9"/>
  <c r="K192" i="9"/>
  <c r="AL192" i="9" s="1"/>
  <c r="O191" i="9"/>
  <c r="K191" i="9"/>
  <c r="O190" i="9"/>
  <c r="K190" i="9"/>
  <c r="AL190" i="9" s="1"/>
  <c r="O189" i="9"/>
  <c r="K189" i="9"/>
  <c r="X189" i="9" s="1"/>
  <c r="O188" i="9"/>
  <c r="K188" i="9"/>
  <c r="W188" i="9" s="1"/>
  <c r="O187" i="9"/>
  <c r="K187" i="9"/>
  <c r="AM187" i="9" s="1"/>
  <c r="O186" i="9"/>
  <c r="K186" i="9"/>
  <c r="O185" i="9"/>
  <c r="K185" i="9"/>
  <c r="O184" i="9"/>
  <c r="K184" i="9"/>
  <c r="O183" i="9"/>
  <c r="K183" i="9"/>
  <c r="O182" i="9"/>
  <c r="K182" i="9"/>
  <c r="AM182" i="9" s="1"/>
  <c r="O181" i="9"/>
  <c r="K181" i="9"/>
  <c r="O180" i="9"/>
  <c r="K180" i="9"/>
  <c r="AL180" i="9" s="1"/>
  <c r="O179" i="9"/>
  <c r="K179" i="9"/>
  <c r="AM179" i="9" s="1"/>
  <c r="O178" i="9"/>
  <c r="K178" i="9"/>
  <c r="X178" i="9" s="1"/>
  <c r="O177" i="9"/>
  <c r="K177" i="9"/>
  <c r="AM177" i="9" s="1"/>
  <c r="O176" i="9"/>
  <c r="K176" i="9"/>
  <c r="O175" i="9"/>
  <c r="K175" i="9"/>
  <c r="W175" i="9" s="1"/>
  <c r="O174" i="9"/>
  <c r="K174" i="9"/>
  <c r="W174" i="9" s="1"/>
  <c r="O173" i="9"/>
  <c r="K173" i="9"/>
  <c r="O172" i="9"/>
  <c r="K172" i="9"/>
  <c r="O171" i="9"/>
  <c r="K171" i="9"/>
  <c r="O170" i="9"/>
  <c r="K170" i="9"/>
  <c r="O169" i="9"/>
  <c r="K169" i="9"/>
  <c r="O168" i="9"/>
  <c r="K168" i="9"/>
  <c r="W168" i="9" s="1"/>
  <c r="O167" i="9"/>
  <c r="K167" i="9"/>
  <c r="W167" i="9" s="1"/>
  <c r="O166" i="9"/>
  <c r="K166" i="9"/>
  <c r="O165" i="9"/>
  <c r="K165" i="9"/>
  <c r="O164" i="9"/>
  <c r="K164" i="9"/>
  <c r="O163" i="9"/>
  <c r="K163" i="9"/>
  <c r="O162" i="9"/>
  <c r="K162" i="9"/>
  <c r="AM162" i="9" s="1"/>
  <c r="O161" i="9"/>
  <c r="K161" i="9"/>
  <c r="W161" i="9" s="1"/>
  <c r="O160" i="9"/>
  <c r="K160" i="9"/>
  <c r="O159" i="9"/>
  <c r="K159" i="9"/>
  <c r="AM159" i="9" s="1"/>
  <c r="O158" i="9"/>
  <c r="K158" i="9"/>
  <c r="W158" i="9" s="1"/>
  <c r="O157" i="9"/>
  <c r="K157" i="9"/>
  <c r="X157" i="9" s="1"/>
  <c r="O156" i="9"/>
  <c r="K156" i="9"/>
  <c r="O155" i="9"/>
  <c r="K155" i="9"/>
  <c r="O154" i="9"/>
  <c r="O153" i="9"/>
  <c r="K153" i="9"/>
  <c r="K152" i="9"/>
  <c r="O151" i="9"/>
  <c r="K151" i="9"/>
  <c r="AL151" i="9" s="1"/>
  <c r="U11" i="48" a="1"/>
  <c r="U11" i="48" s="1"/>
  <c r="P101" i="48"/>
  <c r="P70" i="48"/>
  <c r="P69" i="48"/>
  <c r="P68" i="48"/>
  <c r="P67" i="48"/>
  <c r="P66" i="48"/>
  <c r="P65" i="48"/>
  <c r="P64" i="48"/>
  <c r="P63" i="48"/>
  <c r="P62" i="48"/>
  <c r="P61" i="48"/>
  <c r="P60" i="48"/>
  <c r="P59" i="48"/>
  <c r="P58" i="48"/>
  <c r="P57" i="48"/>
  <c r="P56" i="48"/>
  <c r="P55" i="48"/>
  <c r="P54" i="48"/>
  <c r="P53" i="48"/>
  <c r="P52" i="48"/>
  <c r="P51" i="48"/>
  <c r="P50" i="48"/>
  <c r="P49" i="48"/>
  <c r="P48" i="48"/>
  <c r="P47" i="48"/>
  <c r="P46" i="48"/>
  <c r="P45" i="48"/>
  <c r="P44" i="48"/>
  <c r="P43" i="48"/>
  <c r="P42" i="48"/>
  <c r="P41" i="48"/>
  <c r="P40" i="48"/>
  <c r="P39" i="48"/>
  <c r="P38" i="48"/>
  <c r="P37" i="48"/>
  <c r="P36" i="48"/>
  <c r="P35" i="48"/>
  <c r="P34" i="48"/>
  <c r="P33" i="48"/>
  <c r="P32" i="48"/>
  <c r="P31" i="48"/>
  <c r="P30" i="48"/>
  <c r="P29" i="48"/>
  <c r="P28" i="48"/>
  <c r="P27" i="48"/>
  <c r="P26" i="48"/>
  <c r="P25" i="48"/>
  <c r="P24" i="48"/>
  <c r="P23" i="48"/>
  <c r="P22" i="48"/>
  <c r="P21" i="48"/>
  <c r="P20" i="48"/>
  <c r="P19" i="48"/>
  <c r="P18" i="48"/>
  <c r="P17" i="48"/>
  <c r="P16" i="48"/>
  <c r="P15" i="48"/>
  <c r="P14" i="48"/>
  <c r="P13" i="48"/>
  <c r="I11" i="48" a="1"/>
  <c r="I11" i="48" s="1"/>
  <c r="X72" i="9"/>
  <c r="S72" i="9" s="1"/>
  <c r="K42" i="14" s="1"/>
  <c r="W11" i="49" a="1"/>
  <c r="W11" i="49"/>
  <c r="I11" i="52" a="1"/>
  <c r="I11" i="52" s="1"/>
  <c r="H11" i="52" a="1"/>
  <c r="H11" i="52" s="1"/>
  <c r="AB10" i="52" s="1"/>
  <c r="X338" i="9" s="1"/>
  <c r="S338" i="9" s="1"/>
  <c r="O11" i="54" a="1"/>
  <c r="O11" i="54" s="1"/>
  <c r="W11" i="54" a="1"/>
  <c r="W11" i="54" s="1"/>
  <c r="T11" i="54" a="1"/>
  <c r="T11" i="54" s="1"/>
  <c r="R11" i="54" a="1"/>
  <c r="R11" i="54" s="1"/>
  <c r="R10" i="54" s="1"/>
  <c r="X342" i="9" s="1"/>
  <c r="Q342" i="9" s="1"/>
  <c r="Q11" i="54" a="1"/>
  <c r="Q11" i="54" s="1"/>
  <c r="Q10" i="54" s="1"/>
  <c r="X341" i="9" s="1"/>
  <c r="Q341" i="9" s="1"/>
  <c r="V11" i="49" a="1"/>
  <c r="V11" i="49" s="1"/>
  <c r="U11" i="49" a="1"/>
  <c r="U11" i="49"/>
  <c r="T11" i="49" a="1"/>
  <c r="T11" i="49" s="1"/>
  <c r="S11" i="49" a="1"/>
  <c r="S11" i="49"/>
  <c r="R11" i="49" a="1"/>
  <c r="R11" i="49" s="1"/>
  <c r="R10" i="49" s="1"/>
  <c r="Q289" i="9" s="1"/>
  <c r="X289" i="9" s="1"/>
  <c r="S289" i="9" s="1"/>
  <c r="K56" i="14" s="1"/>
  <c r="Q11" i="49" a="1"/>
  <c r="Q11" i="49" s="1"/>
  <c r="O11" i="49" a="1"/>
  <c r="O11" i="49" s="1"/>
  <c r="N11" i="49" a="1"/>
  <c r="N11" i="49"/>
  <c r="J11" i="49" a="1"/>
  <c r="J11" i="49"/>
  <c r="U10" i="49" s="1"/>
  <c r="I11" i="49" a="1"/>
  <c r="I11" i="49" s="1"/>
  <c r="H11" i="49" a="1"/>
  <c r="H11" i="49" s="1"/>
  <c r="N10" i="63" a="1"/>
  <c r="N10" i="63" s="1"/>
  <c r="P10" i="63" a="1"/>
  <c r="P10" i="63"/>
  <c r="M10" i="63" a="1"/>
  <c r="M10" i="63" s="1"/>
  <c r="I10" i="63" a="1"/>
  <c r="I10" i="63" s="1"/>
  <c r="T61" i="20" s="1"/>
  <c r="Y11" i="48" a="1"/>
  <c r="Y11" i="48"/>
  <c r="Z11" i="48" a="1"/>
  <c r="Z11" i="48"/>
  <c r="W11" i="48" a="1"/>
  <c r="W11" i="48"/>
  <c r="J11" i="48" a="1"/>
  <c r="J11" i="48" s="1"/>
  <c r="I11" i="47" a="1"/>
  <c r="I11" i="47" s="1"/>
  <c r="G9" i="69" s="1"/>
  <c r="M11" i="60" a="1"/>
  <c r="M11" i="60" s="1"/>
  <c r="X377" i="9"/>
  <c r="S377" i="9" s="1"/>
  <c r="K114" i="14" s="1"/>
  <c r="AJ313" i="9"/>
  <c r="AH313" i="9"/>
  <c r="X502" i="9"/>
  <c r="S502" i="9" s="1"/>
  <c r="K160" i="14" s="1"/>
  <c r="X311" i="9"/>
  <c r="S311" i="9" s="1"/>
  <c r="K68" i="14" s="1"/>
  <c r="X71" i="9"/>
  <c r="S71" i="9" s="1"/>
  <c r="X70" i="9"/>
  <c r="X69" i="9"/>
  <c r="S69" i="9" s="1"/>
  <c r="Y322" i="9"/>
  <c r="Y340" i="9"/>
  <c r="Y271" i="9"/>
  <c r="X312" i="9"/>
  <c r="S312" i="9" s="1"/>
  <c r="K69" i="14" s="1"/>
  <c r="X626" i="9"/>
  <c r="S626" i="9" s="1"/>
  <c r="X620" i="9"/>
  <c r="S620" i="9" s="1"/>
  <c r="X618" i="9"/>
  <c r="S618" i="9" s="1"/>
  <c r="X612" i="9"/>
  <c r="S612" i="9" s="1"/>
  <c r="X610" i="9"/>
  <c r="S610" i="9" s="1"/>
  <c r="X611" i="9"/>
  <c r="S611" i="9" s="1"/>
  <c r="X512" i="9"/>
  <c r="S512" i="9" s="1"/>
  <c r="AH453" i="9"/>
  <c r="X418" i="9"/>
  <c r="S418" i="9" s="1"/>
  <c r="K117" i="14" s="1"/>
  <c r="X425" i="9"/>
  <c r="S425" i="9" s="1"/>
  <c r="K121" i="14" s="1"/>
  <c r="X350" i="9"/>
  <c r="S350" i="9" s="1"/>
  <c r="K87" i="14" s="1"/>
  <c r="Y280" i="9"/>
  <c r="Y447" i="9"/>
  <c r="P11" i="60" a="1"/>
  <c r="P11" i="60" s="1"/>
  <c r="N11" i="60" a="1"/>
  <c r="N11" i="60"/>
  <c r="I11" i="60" a="1"/>
  <c r="I11" i="60"/>
  <c r="H11" i="60" a="1"/>
  <c r="H11" i="60" s="1"/>
  <c r="M10" i="60" s="1"/>
  <c r="AJ466" i="9"/>
  <c r="AH466" i="9"/>
  <c r="AJ294" i="9"/>
  <c r="AH294" i="9"/>
  <c r="AJ290" i="9"/>
  <c r="AH290" i="9"/>
  <c r="X47" i="9"/>
  <c r="S47" i="9" s="1"/>
  <c r="D12" i="63"/>
  <c r="D13" i="63"/>
  <c r="D14" i="63"/>
  <c r="D15" i="63" s="1"/>
  <c r="D16" i="63" s="1"/>
  <c r="D17" i="63" s="1"/>
  <c r="D18" i="63" s="1"/>
  <c r="D19" i="63" s="1"/>
  <c r="D20" i="63" s="1"/>
  <c r="D21" i="63" s="1"/>
  <c r="D22" i="63" s="1"/>
  <c r="D23" i="63" s="1"/>
  <c r="D24" i="63" s="1"/>
  <c r="D25" i="63" s="1"/>
  <c r="D26" i="63" s="1"/>
  <c r="D27" i="63" s="1"/>
  <c r="D28" i="63" s="1"/>
  <c r="D29" i="63" s="1"/>
  <c r="D30" i="63" s="1"/>
  <c r="D31" i="63" s="1"/>
  <c r="D32" i="63" s="1"/>
  <c r="D33" i="63" s="1"/>
  <c r="D34" i="63" s="1"/>
  <c r="D35" i="63" s="1"/>
  <c r="D36" i="63" s="1"/>
  <c r="D37" i="63" s="1"/>
  <c r="D38" i="63" s="1"/>
  <c r="D39" i="63" s="1"/>
  <c r="D40" i="63" s="1"/>
  <c r="D41" i="63" s="1"/>
  <c r="D42" i="63" s="1"/>
  <c r="D43" i="63" s="1"/>
  <c r="D44" i="63" s="1"/>
  <c r="D45" i="63" s="1"/>
  <c r="D46" i="63" s="1"/>
  <c r="D47" i="63" s="1"/>
  <c r="D48" i="63" s="1"/>
  <c r="D49" i="63" s="1"/>
  <c r="D50" i="63" s="1"/>
  <c r="D51" i="63" s="1"/>
  <c r="D52" i="63" s="1"/>
  <c r="D53" i="63" s="1"/>
  <c r="D54" i="63" s="1"/>
  <c r="D55" i="63" s="1"/>
  <c r="D56" i="63" s="1"/>
  <c r="D57" i="63" s="1"/>
  <c r="D58" i="63" s="1"/>
  <c r="D59" i="63" s="1"/>
  <c r="D60" i="63" s="1"/>
  <c r="D61" i="63" s="1"/>
  <c r="D62" i="63" s="1"/>
  <c r="D63" i="63" s="1"/>
  <c r="D64" i="63" s="1"/>
  <c r="D65" i="63" s="1"/>
  <c r="D66" i="63" s="1"/>
  <c r="D67" i="63" s="1"/>
  <c r="D68" i="63" s="1"/>
  <c r="D69" i="63" s="1"/>
  <c r="D70" i="63" s="1"/>
  <c r="K10" i="63"/>
  <c r="D13" i="60"/>
  <c r="D14" i="60" s="1"/>
  <c r="D15" i="60" s="1"/>
  <c r="D16" i="60"/>
  <c r="D17" i="60" s="1"/>
  <c r="D18" i="60" s="1"/>
  <c r="D19" i="60" s="1"/>
  <c r="D20" i="60" s="1"/>
  <c r="D21" i="60" s="1"/>
  <c r="D22" i="60" s="1"/>
  <c r="D23" i="60" s="1"/>
  <c r="D24" i="60" s="1"/>
  <c r="D25" i="60" s="1"/>
  <c r="D26" i="60" s="1"/>
  <c r="D27" i="60" s="1"/>
  <c r="D28" i="60" s="1"/>
  <c r="D29" i="60" s="1"/>
  <c r="D30" i="60" s="1"/>
  <c r="D31" i="60" s="1"/>
  <c r="D32" i="60" s="1"/>
  <c r="D33" i="60" s="1"/>
  <c r="D34" i="60" s="1"/>
  <c r="D35" i="60" s="1"/>
  <c r="D36" i="60" s="1"/>
  <c r="D37" i="60" s="1"/>
  <c r="D38" i="60" s="1"/>
  <c r="D39" i="60" s="1"/>
  <c r="D40" i="60" s="1"/>
  <c r="D41" i="60" s="1"/>
  <c r="D42" i="60" s="1"/>
  <c r="D43" i="60" s="1"/>
  <c r="D44" i="60" s="1"/>
  <c r="D45" i="60" s="1"/>
  <c r="D46" i="60" s="1"/>
  <c r="D47" i="60" s="1"/>
  <c r="D48" i="60" s="1"/>
  <c r="D49" i="60" s="1"/>
  <c r="D50" i="60" s="1"/>
  <c r="D51" i="60" s="1"/>
  <c r="D52" i="60" s="1"/>
  <c r="D53" i="60" s="1"/>
  <c r="D54" i="60" s="1"/>
  <c r="D55" i="60" s="1"/>
  <c r="D56" i="60" s="1"/>
  <c r="D57" i="60" s="1"/>
  <c r="D58" i="60" s="1"/>
  <c r="D59" i="60" s="1"/>
  <c r="D60" i="60" s="1"/>
  <c r="D61" i="60" s="1"/>
  <c r="D62" i="60" s="1"/>
  <c r="D63" i="60" s="1"/>
  <c r="D64" i="60" s="1"/>
  <c r="D65" i="60" s="1"/>
  <c r="D66" i="60" s="1"/>
  <c r="D67" i="60" s="1"/>
  <c r="D68" i="60" s="1"/>
  <c r="D69" i="60" s="1"/>
  <c r="D70" i="60" s="1"/>
  <c r="D71" i="60" s="1"/>
  <c r="D72" i="60" s="1"/>
  <c r="D73" i="60" s="1"/>
  <c r="D74" i="60" s="1"/>
  <c r="D75" i="60" s="1"/>
  <c r="D76" i="60" s="1"/>
  <c r="D77" i="60" s="1"/>
  <c r="D78" i="60" s="1"/>
  <c r="D79" i="60" s="1"/>
  <c r="D80" i="60" s="1"/>
  <c r="D81" i="60" s="1"/>
  <c r="D82" i="60" s="1"/>
  <c r="D83" i="60" s="1"/>
  <c r="D84" i="60" s="1"/>
  <c r="D85" i="60" s="1"/>
  <c r="D86" i="60" s="1"/>
  <c r="D87" i="60" s="1"/>
  <c r="D88" i="60" s="1"/>
  <c r="D89" i="60" s="1"/>
  <c r="D90" i="60" s="1"/>
  <c r="D91" i="60" s="1"/>
  <c r="D92" i="60" s="1"/>
  <c r="D93" i="60" s="1"/>
  <c r="D94" i="60" s="1"/>
  <c r="D95" i="60" s="1"/>
  <c r="D96" i="60" s="1"/>
  <c r="D97" i="60" s="1"/>
  <c r="D98" i="60" s="1"/>
  <c r="D99" i="60" s="1"/>
  <c r="D100" i="60" s="1"/>
  <c r="D101" i="60" s="1"/>
  <c r="K11" i="60"/>
  <c r="J11" i="60"/>
  <c r="T58" i="20" s="1"/>
  <c r="Z448" i="9" s="1"/>
  <c r="AB449" i="9" s="1"/>
  <c r="D13" i="54"/>
  <c r="D14" i="54" s="1"/>
  <c r="D15" i="54" s="1"/>
  <c r="D16" i="54" s="1"/>
  <c r="D17" i="54" s="1"/>
  <c r="D18" i="54" s="1"/>
  <c r="D19" i="54" s="1"/>
  <c r="D20" i="54" s="1"/>
  <c r="D21" i="54" s="1"/>
  <c r="D22" i="54" s="1"/>
  <c r="D23" i="54" s="1"/>
  <c r="D24" i="54" s="1"/>
  <c r="D25" i="54" s="1"/>
  <c r="D26" i="54" s="1"/>
  <c r="D27" i="54" s="1"/>
  <c r="D28" i="54" s="1"/>
  <c r="D29" i="54" s="1"/>
  <c r="D30" i="54" s="1"/>
  <c r="D31" i="54" s="1"/>
  <c r="D32" i="54" s="1"/>
  <c r="D33" i="54" s="1"/>
  <c r="D34" i="54" s="1"/>
  <c r="D35" i="54" s="1"/>
  <c r="D36" i="54" s="1"/>
  <c r="D37" i="54" s="1"/>
  <c r="D38" i="54" s="1"/>
  <c r="D39" i="54" s="1"/>
  <c r="D40" i="54" s="1"/>
  <c r="D41" i="54" s="1"/>
  <c r="D42" i="54" s="1"/>
  <c r="D43" i="54" s="1"/>
  <c r="D44" i="54" s="1"/>
  <c r="D45" i="54" s="1"/>
  <c r="D46" i="54" s="1"/>
  <c r="D47" i="54" s="1"/>
  <c r="D48" i="54" s="1"/>
  <c r="D49" i="54" s="1"/>
  <c r="D50" i="54" s="1"/>
  <c r="D51" i="54" s="1"/>
  <c r="D52" i="54" s="1"/>
  <c r="D53" i="54" s="1"/>
  <c r="D54" i="54" s="1"/>
  <c r="D55" i="54" s="1"/>
  <c r="D56" i="54" s="1"/>
  <c r="D57" i="54" s="1"/>
  <c r="D58" i="54" s="1"/>
  <c r="D59" i="54" s="1"/>
  <c r="D60" i="54" s="1"/>
  <c r="D61" i="54" s="1"/>
  <c r="D62" i="54" s="1"/>
  <c r="D63" i="54" s="1"/>
  <c r="D64" i="54" s="1"/>
  <c r="D65" i="54" s="1"/>
  <c r="D66" i="54" s="1"/>
  <c r="D67" i="54" s="1"/>
  <c r="D68" i="54" s="1"/>
  <c r="D69" i="54" s="1"/>
  <c r="D70" i="54" s="1"/>
  <c r="D71" i="54" s="1"/>
  <c r="D72" i="54" s="1"/>
  <c r="D73" i="54" s="1"/>
  <c r="D74" i="54" s="1"/>
  <c r="D75" i="54" s="1"/>
  <c r="D76" i="54" s="1"/>
  <c r="D77" i="54" s="1"/>
  <c r="D78" i="54" s="1"/>
  <c r="D79" i="54" s="1"/>
  <c r="D80" i="54" s="1"/>
  <c r="D81" i="54" s="1"/>
  <c r="D82" i="54" s="1"/>
  <c r="D83" i="54" s="1"/>
  <c r="D84" i="54" s="1"/>
  <c r="D85" i="54" s="1"/>
  <c r="D86" i="54" s="1"/>
  <c r="D87" i="54" s="1"/>
  <c r="D88" i="54" s="1"/>
  <c r="D89" i="54" s="1"/>
  <c r="D90" i="54" s="1"/>
  <c r="D91" i="54" s="1"/>
  <c r="D92" i="54" s="1"/>
  <c r="D93" i="54" s="1"/>
  <c r="D94" i="54" s="1"/>
  <c r="D95" i="54" s="1"/>
  <c r="D96" i="54" s="1"/>
  <c r="D97" i="54" s="1"/>
  <c r="D98" i="54" s="1"/>
  <c r="D99" i="54" s="1"/>
  <c r="D100" i="54" s="1"/>
  <c r="D101" i="54" s="1"/>
  <c r="D102" i="54" s="1"/>
  <c r="D103" i="54" s="1"/>
  <c r="D104" i="54" s="1"/>
  <c r="D105" i="54" s="1"/>
  <c r="D106" i="54" s="1"/>
  <c r="D107" i="54" s="1"/>
  <c r="D108" i="54" s="1"/>
  <c r="D109" i="54" s="1"/>
  <c r="D110" i="54" s="1"/>
  <c r="D111" i="54" s="1"/>
  <c r="D112" i="54" s="1"/>
  <c r="D113" i="54" s="1"/>
  <c r="D114" i="54" s="1"/>
  <c r="D115" i="54" s="1"/>
  <c r="D116" i="54" s="1"/>
  <c r="D117" i="54" s="1"/>
  <c r="D118" i="54" s="1"/>
  <c r="D119" i="54" s="1"/>
  <c r="D120" i="54" s="1"/>
  <c r="D121" i="54" s="1"/>
  <c r="D122" i="54" s="1"/>
  <c r="D123" i="54" s="1"/>
  <c r="D124" i="54" s="1"/>
  <c r="D125" i="54" s="1"/>
  <c r="D126" i="54" s="1"/>
  <c r="D127" i="54" s="1"/>
  <c r="D128" i="54" s="1"/>
  <c r="D129" i="54" s="1"/>
  <c r="D130" i="54" s="1"/>
  <c r="D131" i="54" s="1"/>
  <c r="D132" i="54" s="1"/>
  <c r="D133" i="54" s="1"/>
  <c r="D134" i="54" s="1"/>
  <c r="D135" i="54" s="1"/>
  <c r="D136" i="54" s="1"/>
  <c r="D137" i="54" s="1"/>
  <c r="D138" i="54" s="1"/>
  <c r="D139" i="54" s="1"/>
  <c r="D140" i="54" s="1"/>
  <c r="D141" i="54" s="1"/>
  <c r="D142" i="54" s="1"/>
  <c r="D143" i="54" s="1"/>
  <c r="D144" i="54" s="1"/>
  <c r="D145" i="54" s="1"/>
  <c r="D146" i="54" s="1"/>
  <c r="D147" i="54" s="1"/>
  <c r="D148" i="54" s="1"/>
  <c r="D149" i="54" s="1"/>
  <c r="D150" i="54" s="1"/>
  <c r="D151" i="54" s="1"/>
  <c r="D152" i="54" s="1"/>
  <c r="D153" i="54" s="1"/>
  <c r="D154" i="54" s="1"/>
  <c r="D155" i="54" s="1"/>
  <c r="D156" i="54" s="1"/>
  <c r="D157" i="54" s="1"/>
  <c r="D158" i="54" s="1"/>
  <c r="D159" i="54" s="1"/>
  <c r="D160" i="54" s="1"/>
  <c r="D161" i="54" s="1"/>
  <c r="D162" i="54" s="1"/>
  <c r="D163" i="54" s="1"/>
  <c r="D164" i="54" s="1"/>
  <c r="D165" i="54" s="1"/>
  <c r="D166" i="54" s="1"/>
  <c r="D167" i="54" s="1"/>
  <c r="D168" i="54" s="1"/>
  <c r="D169" i="54" s="1"/>
  <c r="D170" i="54" s="1"/>
  <c r="D171" i="54" s="1"/>
  <c r="D172" i="54" s="1"/>
  <c r="D173" i="54" s="1"/>
  <c r="D174" i="54" s="1"/>
  <c r="D175" i="54" s="1"/>
  <c r="D176" i="54" s="1"/>
  <c r="D177" i="54" s="1"/>
  <c r="D178" i="54" s="1"/>
  <c r="D179" i="54" s="1"/>
  <c r="D180" i="54" s="1"/>
  <c r="D181" i="54" s="1"/>
  <c r="D182" i="54" s="1"/>
  <c r="D183" i="54" s="1"/>
  <c r="D184" i="54" s="1"/>
  <c r="D185" i="54" s="1"/>
  <c r="D186" i="54" s="1"/>
  <c r="D187" i="54" s="1"/>
  <c r="D188" i="54" s="1"/>
  <c r="D189" i="54" s="1"/>
  <c r="D190" i="54" s="1"/>
  <c r="D191" i="54" s="1"/>
  <c r="D192" i="54" s="1"/>
  <c r="D193" i="54" s="1"/>
  <c r="D194" i="54" s="1"/>
  <c r="D195" i="54" s="1"/>
  <c r="D196" i="54" s="1"/>
  <c r="D197" i="54" s="1"/>
  <c r="D198" i="54" s="1"/>
  <c r="D199" i="54" s="1"/>
  <c r="D200" i="54" s="1"/>
  <c r="D201" i="54" s="1"/>
  <c r="D202" i="54" s="1"/>
  <c r="D203" i="54" s="1"/>
  <c r="D204" i="54" s="1"/>
  <c r="D205" i="54" s="1"/>
  <c r="D206" i="54" s="1"/>
  <c r="D207" i="54" s="1"/>
  <c r="D208" i="54" s="1"/>
  <c r="D209" i="54" s="1"/>
  <c r="D210" i="54" s="1"/>
  <c r="D211" i="54" s="1"/>
  <c r="D212" i="54" s="1"/>
  <c r="D213" i="54" s="1"/>
  <c r="D214" i="54" s="1"/>
  <c r="D215" i="54" s="1"/>
  <c r="D216" i="54" s="1"/>
  <c r="D217" i="54" s="1"/>
  <c r="D218" i="54" s="1"/>
  <c r="D219" i="54" s="1"/>
  <c r="D220" i="54" s="1"/>
  <c r="D221" i="54" s="1"/>
  <c r="D222" i="54" s="1"/>
  <c r="D223" i="54" s="1"/>
  <c r="D224" i="54" s="1"/>
  <c r="D225" i="54" s="1"/>
  <c r="D226" i="54" s="1"/>
  <c r="D227" i="54" s="1"/>
  <c r="D228" i="54" s="1"/>
  <c r="D229" i="54" s="1"/>
  <c r="D230" i="54" s="1"/>
  <c r="D231" i="54" s="1"/>
  <c r="D232" i="54" s="1"/>
  <c r="D233" i="54" s="1"/>
  <c r="D234" i="54" s="1"/>
  <c r="D235" i="54" s="1"/>
  <c r="D236" i="54" s="1"/>
  <c r="D237" i="54" s="1"/>
  <c r="D238" i="54" s="1"/>
  <c r="D239" i="54" s="1"/>
  <c r="D240" i="54" s="1"/>
  <c r="D241" i="54" s="1"/>
  <c r="D242" i="54" s="1"/>
  <c r="D243" i="54" s="1"/>
  <c r="D244" i="54" s="1"/>
  <c r="D245" i="54" s="1"/>
  <c r="D246" i="54" s="1"/>
  <c r="D247" i="54" s="1"/>
  <c r="D248" i="54" s="1"/>
  <c r="D249" i="54" s="1"/>
  <c r="D250" i="54" s="1"/>
  <c r="D251" i="54" s="1"/>
  <c r="D252" i="54" s="1"/>
  <c r="D253" i="54" s="1"/>
  <c r="D254" i="54" s="1"/>
  <c r="D255" i="54" s="1"/>
  <c r="D256" i="54" s="1"/>
  <c r="D257" i="54" s="1"/>
  <c r="D258" i="54" s="1"/>
  <c r="D259" i="54" s="1"/>
  <c r="D260" i="54" s="1"/>
  <c r="D261" i="54" s="1"/>
  <c r="D262" i="54" s="1"/>
  <c r="D263" i="54" s="1"/>
  <c r="D264" i="54" s="1"/>
  <c r="D265" i="54" s="1"/>
  <c r="D266" i="54" s="1"/>
  <c r="D267" i="54" s="1"/>
  <c r="D268" i="54" s="1"/>
  <c r="D269" i="54" s="1"/>
  <c r="D270" i="54" s="1"/>
  <c r="D271" i="54" s="1"/>
  <c r="D272" i="54" s="1"/>
  <c r="D273" i="54" s="1"/>
  <c r="D274" i="54" s="1"/>
  <c r="D275" i="54" s="1"/>
  <c r="D276" i="54" s="1"/>
  <c r="D277" i="54" s="1"/>
  <c r="D278" i="54" s="1"/>
  <c r="D279" i="54" s="1"/>
  <c r="D280" i="54" s="1"/>
  <c r="D281" i="54" s="1"/>
  <c r="D282" i="54" s="1"/>
  <c r="D283" i="54" s="1"/>
  <c r="D284" i="54" s="1"/>
  <c r="D285" i="54" s="1"/>
  <c r="D286" i="54" s="1"/>
  <c r="D287" i="54" s="1"/>
  <c r="D288" i="54" s="1"/>
  <c r="D289" i="54" s="1"/>
  <c r="D290" i="54" s="1"/>
  <c r="D291" i="54" s="1"/>
  <c r="D292" i="54" s="1"/>
  <c r="D293" i="54" s="1"/>
  <c r="D294" i="54" s="1"/>
  <c r="D295" i="54" s="1"/>
  <c r="D296" i="54" s="1"/>
  <c r="D297" i="54" s="1"/>
  <c r="D298" i="54" s="1"/>
  <c r="D299" i="54" s="1"/>
  <c r="D300" i="54" s="1"/>
  <c r="D301" i="54" s="1"/>
  <c r="D302" i="54" s="1"/>
  <c r="D303" i="54" s="1"/>
  <c r="D304" i="54" s="1"/>
  <c r="D305" i="54" s="1"/>
  <c r="D306" i="54" s="1"/>
  <c r="D307" i="54" s="1"/>
  <c r="D308" i="54" s="1"/>
  <c r="D309" i="54" s="1"/>
  <c r="D310" i="54" s="1"/>
  <c r="D311" i="54" s="1"/>
  <c r="D312" i="54" s="1"/>
  <c r="D313" i="54" s="1"/>
  <c r="D314" i="54" s="1"/>
  <c r="D315" i="54" s="1"/>
  <c r="D316" i="54" s="1"/>
  <c r="D317" i="54" s="1"/>
  <c r="D318" i="54" s="1"/>
  <c r="D319" i="54" s="1"/>
  <c r="D320" i="54" s="1"/>
  <c r="D321" i="54" s="1"/>
  <c r="D322" i="54" s="1"/>
  <c r="D323" i="54" s="1"/>
  <c r="D324" i="54" s="1"/>
  <c r="D325" i="54" s="1"/>
  <c r="D326" i="54" s="1"/>
  <c r="D327" i="54" s="1"/>
  <c r="D328" i="54" s="1"/>
  <c r="D329" i="54" s="1"/>
  <c r="D330" i="54" s="1"/>
  <c r="D331" i="54" s="1"/>
  <c r="D332" i="54" s="1"/>
  <c r="D333" i="54" s="1"/>
  <c r="D334" i="54" s="1"/>
  <c r="D335" i="54" s="1"/>
  <c r="D336" i="54" s="1"/>
  <c r="D337" i="54" s="1"/>
  <c r="D338" i="54" s="1"/>
  <c r="D339" i="54" s="1"/>
  <c r="D340" i="54" s="1"/>
  <c r="D341" i="54" s="1"/>
  <c r="D342" i="54" s="1"/>
  <c r="D343" i="54" s="1"/>
  <c r="D344" i="54" s="1"/>
  <c r="D345" i="54" s="1"/>
  <c r="D346" i="54" s="1"/>
  <c r="D347" i="54" s="1"/>
  <c r="D348" i="54" s="1"/>
  <c r="D349" i="54" s="1"/>
  <c r="D350" i="54" s="1"/>
  <c r="D351" i="54" s="1"/>
  <c r="D352" i="54" s="1"/>
  <c r="D353" i="54" s="1"/>
  <c r="D354" i="54" s="1"/>
  <c r="D355" i="54" s="1"/>
  <c r="D356" i="54" s="1"/>
  <c r="D357" i="54" s="1"/>
  <c r="D358" i="54" s="1"/>
  <c r="D359" i="54" s="1"/>
  <c r="D360" i="54" s="1"/>
  <c r="D361" i="54" s="1"/>
  <c r="D362" i="54" s="1"/>
  <c r="D363" i="54" s="1"/>
  <c r="D364" i="54" s="1"/>
  <c r="D365" i="54" s="1"/>
  <c r="D366" i="54" s="1"/>
  <c r="D367" i="54" s="1"/>
  <c r="D368" i="54" s="1"/>
  <c r="D369" i="54" s="1"/>
  <c r="D370" i="54" s="1"/>
  <c r="D371" i="54" s="1"/>
  <c r="D372" i="54" s="1"/>
  <c r="D373" i="54" s="1"/>
  <c r="D374" i="54" s="1"/>
  <c r="D375" i="54" s="1"/>
  <c r="D376" i="54" s="1"/>
  <c r="D377" i="54" s="1"/>
  <c r="D378" i="54" s="1"/>
  <c r="D379" i="54" s="1"/>
  <c r="D380" i="54" s="1"/>
  <c r="D381" i="54" s="1"/>
  <c r="D382" i="54" s="1"/>
  <c r="D383" i="54" s="1"/>
  <c r="D384" i="54" s="1"/>
  <c r="D385" i="54" s="1"/>
  <c r="D386" i="54" s="1"/>
  <c r="D387" i="54" s="1"/>
  <c r="D388" i="54" s="1"/>
  <c r="D389" i="54" s="1"/>
  <c r="D390" i="54" s="1"/>
  <c r="D391" i="54" s="1"/>
  <c r="D392" i="54" s="1"/>
  <c r="D393" i="54" s="1"/>
  <c r="D394" i="54" s="1"/>
  <c r="D395" i="54" s="1"/>
  <c r="D396" i="54" s="1"/>
  <c r="D397" i="54" s="1"/>
  <c r="D398" i="54" s="1"/>
  <c r="D399" i="54" s="1"/>
  <c r="D400" i="54" s="1"/>
  <c r="D401" i="54" s="1"/>
  <c r="D402" i="54" s="1"/>
  <c r="D403" i="54" s="1"/>
  <c r="D404" i="54" s="1"/>
  <c r="D405" i="54" s="1"/>
  <c r="D406" i="54" s="1"/>
  <c r="D407" i="54" s="1"/>
  <c r="D408" i="54" s="1"/>
  <c r="D409" i="54" s="1"/>
  <c r="D410" i="54" s="1"/>
  <c r="D411" i="54" s="1"/>
  <c r="D412" i="54" s="1"/>
  <c r="D413" i="54" s="1"/>
  <c r="D414" i="54" s="1"/>
  <c r="D415" i="54" s="1"/>
  <c r="D416" i="54" s="1"/>
  <c r="D417" i="54" s="1"/>
  <c r="D418" i="54" s="1"/>
  <c r="D419" i="54" s="1"/>
  <c r="D420" i="54" s="1"/>
  <c r="D421" i="54" s="1"/>
  <c r="D422" i="54" s="1"/>
  <c r="D423" i="54" s="1"/>
  <c r="D424" i="54" s="1"/>
  <c r="D425" i="54" s="1"/>
  <c r="D426" i="54" s="1"/>
  <c r="D427" i="54" s="1"/>
  <c r="D428" i="54" s="1"/>
  <c r="D429" i="54" s="1"/>
  <c r="D430" i="54" s="1"/>
  <c r="D431" i="54" s="1"/>
  <c r="D432" i="54" s="1"/>
  <c r="D433" i="54" s="1"/>
  <c r="D434" i="54" s="1"/>
  <c r="D435" i="54" s="1"/>
  <c r="D436" i="54" s="1"/>
  <c r="D437" i="54" s="1"/>
  <c r="D438" i="54" s="1"/>
  <c r="D439" i="54" s="1"/>
  <c r="D440" i="54" s="1"/>
  <c r="D441" i="54" s="1"/>
  <c r="D442" i="54" s="1"/>
  <c r="D443" i="54" s="1"/>
  <c r="D444" i="54" s="1"/>
  <c r="D445" i="54" s="1"/>
  <c r="D446" i="54" s="1"/>
  <c r="D447" i="54" s="1"/>
  <c r="D448" i="54" s="1"/>
  <c r="D449" i="54" s="1"/>
  <c r="D450" i="54" s="1"/>
  <c r="D451" i="54" s="1"/>
  <c r="D452" i="54" s="1"/>
  <c r="D453" i="54" s="1"/>
  <c r="D454" i="54" s="1"/>
  <c r="D455" i="54" s="1"/>
  <c r="D456" i="54" s="1"/>
  <c r="D457" i="54" s="1"/>
  <c r="D458" i="54" s="1"/>
  <c r="D459" i="54" s="1"/>
  <c r="D460" i="54" s="1"/>
  <c r="D461" i="54" s="1"/>
  <c r="D462" i="54" s="1"/>
  <c r="D463" i="54" s="1"/>
  <c r="D464" i="54" s="1"/>
  <c r="D465" i="54" s="1"/>
  <c r="D466" i="54" s="1"/>
  <c r="D467" i="54" s="1"/>
  <c r="D468" i="54" s="1"/>
  <c r="D469" i="54" s="1"/>
  <c r="D470" i="54" s="1"/>
  <c r="D471" i="54" s="1"/>
  <c r="D472" i="54" s="1"/>
  <c r="D473" i="54" s="1"/>
  <c r="D474" i="54" s="1"/>
  <c r="D475" i="54" s="1"/>
  <c r="D476" i="54" s="1"/>
  <c r="D477" i="54" s="1"/>
  <c r="D478" i="54" s="1"/>
  <c r="D479" i="54" s="1"/>
  <c r="D480" i="54" s="1"/>
  <c r="D481" i="54" s="1"/>
  <c r="D482" i="54" s="1"/>
  <c r="D483" i="54" s="1"/>
  <c r="D484" i="54" s="1"/>
  <c r="D485" i="54" s="1"/>
  <c r="D486" i="54" s="1"/>
  <c r="D487" i="54" s="1"/>
  <c r="D488" i="54" s="1"/>
  <c r="D489" i="54" s="1"/>
  <c r="D490" i="54" s="1"/>
  <c r="D491" i="54" s="1"/>
  <c r="D492" i="54" s="1"/>
  <c r="D493" i="54" s="1"/>
  <c r="D494" i="54" s="1"/>
  <c r="D495" i="54" s="1"/>
  <c r="D496" i="54" s="1"/>
  <c r="D497" i="54" s="1"/>
  <c r="D498" i="54" s="1"/>
  <c r="D499" i="54" s="1"/>
  <c r="D500" i="54" s="1"/>
  <c r="D501" i="54" s="1"/>
  <c r="D502" i="54" s="1"/>
  <c r="D503" i="54" s="1"/>
  <c r="D504" i="54" s="1"/>
  <c r="D505" i="54" s="1"/>
  <c r="D506" i="54" s="1"/>
  <c r="D507" i="54" s="1"/>
  <c r="D508" i="54" s="1"/>
  <c r="D509" i="54" s="1"/>
  <c r="D510" i="54" s="1"/>
  <c r="D511" i="54" s="1"/>
  <c r="D512" i="54" s="1"/>
  <c r="D513" i="54" s="1"/>
  <c r="D514" i="54" s="1"/>
  <c r="D515" i="54" s="1"/>
  <c r="D516" i="54" s="1"/>
  <c r="D517" i="54" s="1"/>
  <c r="D518" i="54" s="1"/>
  <c r="D519" i="54" s="1"/>
  <c r="D520" i="54" s="1"/>
  <c r="D521" i="54" s="1"/>
  <c r="D522" i="54" s="1"/>
  <c r="D523" i="54" s="1"/>
  <c r="D524" i="54" s="1"/>
  <c r="D525" i="54" s="1"/>
  <c r="D526" i="54" s="1"/>
  <c r="D527" i="54" s="1"/>
  <c r="D528" i="54" s="1"/>
  <c r="D529" i="54" s="1"/>
  <c r="D530" i="54" s="1"/>
  <c r="D531" i="54" s="1"/>
  <c r="D532" i="54" s="1"/>
  <c r="D533" i="54" s="1"/>
  <c r="D534" i="54" s="1"/>
  <c r="D535" i="54" s="1"/>
  <c r="D536" i="54" s="1"/>
  <c r="D537" i="54" s="1"/>
  <c r="D538" i="54" s="1"/>
  <c r="D539" i="54" s="1"/>
  <c r="D540" i="54" s="1"/>
  <c r="D541" i="54" s="1"/>
  <c r="D542" i="54" s="1"/>
  <c r="D543" i="54" s="1"/>
  <c r="D544" i="54" s="1"/>
  <c r="D545" i="54" s="1"/>
  <c r="D546" i="54" s="1"/>
  <c r="D547" i="54" s="1"/>
  <c r="D548" i="54" s="1"/>
  <c r="D549" i="54" s="1"/>
  <c r="D550" i="54" s="1"/>
  <c r="D551" i="54" s="1"/>
  <c r="D552" i="54" s="1"/>
  <c r="D553" i="54" s="1"/>
  <c r="D554" i="54" s="1"/>
  <c r="D555" i="54" s="1"/>
  <c r="D556" i="54" s="1"/>
  <c r="D557" i="54" s="1"/>
  <c r="D558" i="54" s="1"/>
  <c r="D559" i="54" s="1"/>
  <c r="D560" i="54" s="1"/>
  <c r="D561" i="54" s="1"/>
  <c r="D562" i="54" s="1"/>
  <c r="D563" i="54" s="1"/>
  <c r="D564" i="54" s="1"/>
  <c r="D565" i="54" s="1"/>
  <c r="D566" i="54" s="1"/>
  <c r="D567" i="54" s="1"/>
  <c r="D568" i="54" s="1"/>
  <c r="D569" i="54" s="1"/>
  <c r="D570" i="54" s="1"/>
  <c r="D571" i="54" s="1"/>
  <c r="D572" i="54" s="1"/>
  <c r="D573" i="54" s="1"/>
  <c r="D574" i="54" s="1"/>
  <c r="D575" i="54" s="1"/>
  <c r="D576" i="54" s="1"/>
  <c r="D577" i="54" s="1"/>
  <c r="D578" i="54" s="1"/>
  <c r="D579" i="54" s="1"/>
  <c r="D580" i="54" s="1"/>
  <c r="D581" i="54" s="1"/>
  <c r="D582" i="54" s="1"/>
  <c r="D583" i="54" s="1"/>
  <c r="D584" i="54" s="1"/>
  <c r="D585" i="54" s="1"/>
  <c r="D586" i="54" s="1"/>
  <c r="D587" i="54" s="1"/>
  <c r="D588" i="54" s="1"/>
  <c r="D589" i="54" s="1"/>
  <c r="D590" i="54" s="1"/>
  <c r="D591" i="54" s="1"/>
  <c r="D592" i="54" s="1"/>
  <c r="D593" i="54" s="1"/>
  <c r="D594" i="54" s="1"/>
  <c r="D595" i="54" s="1"/>
  <c r="D596" i="54" s="1"/>
  <c r="D597" i="54" s="1"/>
  <c r="D598" i="54" s="1"/>
  <c r="D599" i="54" s="1"/>
  <c r="D600" i="54" s="1"/>
  <c r="D601" i="54" s="1"/>
  <c r="D602" i="54" s="1"/>
  <c r="D603" i="54" s="1"/>
  <c r="D604" i="54" s="1"/>
  <c r="D605" i="54" s="1"/>
  <c r="D606" i="54" s="1"/>
  <c r="D607" i="54" s="1"/>
  <c r="D608" i="54" s="1"/>
  <c r="D609" i="54" s="1"/>
  <c r="D610" i="54" s="1"/>
  <c r="D611" i="54" s="1"/>
  <c r="D612" i="54" s="1"/>
  <c r="D613" i="54" s="1"/>
  <c r="D614" i="54" s="1"/>
  <c r="D615" i="54" s="1"/>
  <c r="D616" i="54" s="1"/>
  <c r="D617" i="54" s="1"/>
  <c r="D618" i="54" s="1"/>
  <c r="D619" i="54" s="1"/>
  <c r="D620" i="54" s="1"/>
  <c r="D621" i="54" s="1"/>
  <c r="D622" i="54" s="1"/>
  <c r="D623" i="54" s="1"/>
  <c r="D624" i="54" s="1"/>
  <c r="D625" i="54" s="1"/>
  <c r="D626" i="54" s="1"/>
  <c r="D627" i="54" s="1"/>
  <c r="D628" i="54" s="1"/>
  <c r="D629" i="54" s="1"/>
  <c r="D630" i="54" s="1"/>
  <c r="D631" i="54" s="1"/>
  <c r="D632" i="54" s="1"/>
  <c r="D633" i="54" s="1"/>
  <c r="D634" i="54" s="1"/>
  <c r="D635" i="54" s="1"/>
  <c r="D636" i="54" s="1"/>
  <c r="D637" i="54" s="1"/>
  <c r="D638" i="54" s="1"/>
  <c r="D639" i="54" s="1"/>
  <c r="D640" i="54" s="1"/>
  <c r="D641" i="54" s="1"/>
  <c r="D642" i="54" s="1"/>
  <c r="D643" i="54" s="1"/>
  <c r="D644" i="54" s="1"/>
  <c r="D645" i="54" s="1"/>
  <c r="D646" i="54" s="1"/>
  <c r="D647" i="54" s="1"/>
  <c r="D648" i="54" s="1"/>
  <c r="D649" i="54" s="1"/>
  <c r="D650" i="54" s="1"/>
  <c r="D651" i="54" s="1"/>
  <c r="D652" i="54" s="1"/>
  <c r="D653" i="54" s="1"/>
  <c r="D654" i="54" s="1"/>
  <c r="D655" i="54" s="1"/>
  <c r="D656" i="54" s="1"/>
  <c r="D657" i="54" s="1"/>
  <c r="D658" i="54" s="1"/>
  <c r="D659" i="54" s="1"/>
  <c r="D660" i="54" s="1"/>
  <c r="D661" i="54" s="1"/>
  <c r="D662" i="54" s="1"/>
  <c r="D663" i="54" s="1"/>
  <c r="D664" i="54" s="1"/>
  <c r="D665" i="54" s="1"/>
  <c r="D666" i="54" s="1"/>
  <c r="D667" i="54" s="1"/>
  <c r="D668" i="54" s="1"/>
  <c r="D669" i="54" s="1"/>
  <c r="D670" i="54" s="1"/>
  <c r="D671" i="54" s="1"/>
  <c r="D672" i="54" s="1"/>
  <c r="D673" i="54" s="1"/>
  <c r="D674" i="54" s="1"/>
  <c r="D675" i="54" s="1"/>
  <c r="D676" i="54" s="1"/>
  <c r="D677" i="54" s="1"/>
  <c r="D678" i="54" s="1"/>
  <c r="D679" i="54" s="1"/>
  <c r="D680" i="54" s="1"/>
  <c r="D681" i="54" s="1"/>
  <c r="D682" i="54" s="1"/>
  <c r="D683" i="54" s="1"/>
  <c r="D684" i="54" s="1"/>
  <c r="D685" i="54" s="1"/>
  <c r="D686" i="54" s="1"/>
  <c r="D687" i="54" s="1"/>
  <c r="D688" i="54" s="1"/>
  <c r="D689" i="54" s="1"/>
  <c r="D690" i="54" s="1"/>
  <c r="D691" i="54" s="1"/>
  <c r="D692" i="54" s="1"/>
  <c r="D693" i="54" s="1"/>
  <c r="D694" i="54" s="1"/>
  <c r="D695" i="54" s="1"/>
  <c r="D696" i="54" s="1"/>
  <c r="D697" i="54" s="1"/>
  <c r="D698" i="54" s="1"/>
  <c r="D699" i="54" s="1"/>
  <c r="D700" i="54" s="1"/>
  <c r="D701" i="54" s="1"/>
  <c r="D702" i="54" s="1"/>
  <c r="D703" i="54" s="1"/>
  <c r="D704" i="54" s="1"/>
  <c r="D705" i="54" s="1"/>
  <c r="D706" i="54" s="1"/>
  <c r="D707" i="54" s="1"/>
  <c r="D708" i="54" s="1"/>
  <c r="D709" i="54" s="1"/>
  <c r="D710" i="54" s="1"/>
  <c r="D711" i="54" s="1"/>
  <c r="D712" i="54" s="1"/>
  <c r="D713" i="54" s="1"/>
  <c r="D714" i="54" s="1"/>
  <c r="D715" i="54" s="1"/>
  <c r="D716" i="54" s="1"/>
  <c r="D717" i="54" s="1"/>
  <c r="D718" i="54" s="1"/>
  <c r="D719" i="54" s="1"/>
  <c r="D720" i="54" s="1"/>
  <c r="D721" i="54" s="1"/>
  <c r="D722" i="54" s="1"/>
  <c r="D723" i="54" s="1"/>
  <c r="D724" i="54" s="1"/>
  <c r="D725" i="54" s="1"/>
  <c r="D726" i="54" s="1"/>
  <c r="D727" i="54" s="1"/>
  <c r="D728" i="54" s="1"/>
  <c r="D729" i="54" s="1"/>
  <c r="D730" i="54" s="1"/>
  <c r="D731" i="54" s="1"/>
  <c r="D732" i="54" s="1"/>
  <c r="D733" i="54" s="1"/>
  <c r="D734" i="54" s="1"/>
  <c r="D735" i="54" s="1"/>
  <c r="D736" i="54" s="1"/>
  <c r="D737" i="54" s="1"/>
  <c r="D738" i="54" s="1"/>
  <c r="D739" i="54" s="1"/>
  <c r="D740" i="54" s="1"/>
  <c r="D741" i="54" s="1"/>
  <c r="D742" i="54" s="1"/>
  <c r="D743" i="54" s="1"/>
  <c r="D744" i="54" s="1"/>
  <c r="D745" i="54" s="1"/>
  <c r="D746" i="54" s="1"/>
  <c r="D747" i="54" s="1"/>
  <c r="D748" i="54" s="1"/>
  <c r="D749" i="54" s="1"/>
  <c r="D750" i="54" s="1"/>
  <c r="D751" i="54" s="1"/>
  <c r="D752" i="54" s="1"/>
  <c r="D753" i="54" s="1"/>
  <c r="D754" i="54" s="1"/>
  <c r="D755" i="54" s="1"/>
  <c r="D756" i="54" s="1"/>
  <c r="D757" i="54" s="1"/>
  <c r="D758" i="54" s="1"/>
  <c r="D759" i="54" s="1"/>
  <c r="D760" i="54" s="1"/>
  <c r="D761" i="54" s="1"/>
  <c r="D762" i="54" s="1"/>
  <c r="D763" i="54" s="1"/>
  <c r="D764" i="54" s="1"/>
  <c r="D765" i="54" s="1"/>
  <c r="D766" i="54" s="1"/>
  <c r="D767" i="54" s="1"/>
  <c r="D768" i="54" s="1"/>
  <c r="D769" i="54" s="1"/>
  <c r="D770" i="54" s="1"/>
  <c r="D771" i="54" s="1"/>
  <c r="D772" i="54" s="1"/>
  <c r="D773" i="54" s="1"/>
  <c r="D774" i="54" s="1"/>
  <c r="D775" i="54" s="1"/>
  <c r="D776" i="54" s="1"/>
  <c r="D777" i="54" s="1"/>
  <c r="D778" i="54" s="1"/>
  <c r="D779" i="54" s="1"/>
  <c r="D780" i="54" s="1"/>
  <c r="D781" i="54" s="1"/>
  <c r="D782" i="54" s="1"/>
  <c r="D783" i="54" s="1"/>
  <c r="D784" i="54" s="1"/>
  <c r="D785" i="54" s="1"/>
  <c r="D786" i="54" s="1"/>
  <c r="D787" i="54" s="1"/>
  <c r="D788" i="54" s="1"/>
  <c r="D789" i="54" s="1"/>
  <c r="D790" i="54" s="1"/>
  <c r="D791" i="54" s="1"/>
  <c r="D792" i="54" s="1"/>
  <c r="D793" i="54" s="1"/>
  <c r="D794" i="54" s="1"/>
  <c r="D795" i="54" s="1"/>
  <c r="D796" i="54" s="1"/>
  <c r="D797" i="54" s="1"/>
  <c r="D798" i="54" s="1"/>
  <c r="D799" i="54" s="1"/>
  <c r="D800" i="54" s="1"/>
  <c r="D801" i="54" s="1"/>
  <c r="D802" i="54" s="1"/>
  <c r="D803" i="54" s="1"/>
  <c r="D804" i="54" s="1"/>
  <c r="D805" i="54" s="1"/>
  <c r="D806" i="54" s="1"/>
  <c r="D807" i="54" s="1"/>
  <c r="D808" i="54" s="1"/>
  <c r="D809" i="54" s="1"/>
  <c r="D810" i="54" s="1"/>
  <c r="D811" i="54" s="1"/>
  <c r="D812" i="54" s="1"/>
  <c r="D813" i="54" s="1"/>
  <c r="D814" i="54" s="1"/>
  <c r="D815" i="54" s="1"/>
  <c r="D816" i="54" s="1"/>
  <c r="D817" i="54" s="1"/>
  <c r="D818" i="54" s="1"/>
  <c r="D819" i="54" s="1"/>
  <c r="D820" i="54" s="1"/>
  <c r="D821" i="54" s="1"/>
  <c r="D822" i="54" s="1"/>
  <c r="D823" i="54" s="1"/>
  <c r="D824" i="54" s="1"/>
  <c r="D825" i="54" s="1"/>
  <c r="D826" i="54" s="1"/>
  <c r="D827" i="54" s="1"/>
  <c r="D828" i="54" s="1"/>
  <c r="D829" i="54" s="1"/>
  <c r="D830" i="54" s="1"/>
  <c r="D831" i="54" s="1"/>
  <c r="D832" i="54" s="1"/>
  <c r="D833" i="54" s="1"/>
  <c r="D834" i="54" s="1"/>
  <c r="D835" i="54" s="1"/>
  <c r="D836" i="54" s="1"/>
  <c r="D837" i="54" s="1"/>
  <c r="D838" i="54" s="1"/>
  <c r="D839" i="54" s="1"/>
  <c r="D840" i="54" s="1"/>
  <c r="D841" i="54" s="1"/>
  <c r="D842" i="54" s="1"/>
  <c r="D843" i="54" s="1"/>
  <c r="D844" i="54" s="1"/>
  <c r="D845" i="54" s="1"/>
  <c r="D846" i="54" s="1"/>
  <c r="D847" i="54" s="1"/>
  <c r="D848" i="54" s="1"/>
  <c r="D849" i="54" s="1"/>
  <c r="D850" i="54" s="1"/>
  <c r="D851" i="54" s="1"/>
  <c r="D852" i="54" s="1"/>
  <c r="D853" i="54" s="1"/>
  <c r="D854" i="54" s="1"/>
  <c r="D855" i="54" s="1"/>
  <c r="D856" i="54" s="1"/>
  <c r="D857" i="54" s="1"/>
  <c r="D858" i="54" s="1"/>
  <c r="D859" i="54" s="1"/>
  <c r="D860" i="54" s="1"/>
  <c r="D861" i="54" s="1"/>
  <c r="D862" i="54" s="1"/>
  <c r="D863" i="54" s="1"/>
  <c r="D864" i="54" s="1"/>
  <c r="D865" i="54" s="1"/>
  <c r="D866" i="54" s="1"/>
  <c r="D867" i="54" s="1"/>
  <c r="D868" i="54" s="1"/>
  <c r="D869" i="54" s="1"/>
  <c r="D870" i="54" s="1"/>
  <c r="D871" i="54" s="1"/>
  <c r="D872" i="54" s="1"/>
  <c r="D873" i="54" s="1"/>
  <c r="D874" i="54" s="1"/>
  <c r="D875" i="54" s="1"/>
  <c r="D876" i="54" s="1"/>
  <c r="D877" i="54" s="1"/>
  <c r="D878" i="54" s="1"/>
  <c r="D879" i="54" s="1"/>
  <c r="D880" i="54" s="1"/>
  <c r="D881" i="54" s="1"/>
  <c r="D882" i="54" s="1"/>
  <c r="D883" i="54" s="1"/>
  <c r="D884" i="54" s="1"/>
  <c r="D885" i="54" s="1"/>
  <c r="D886" i="54" s="1"/>
  <c r="D887" i="54" s="1"/>
  <c r="D888" i="54" s="1"/>
  <c r="D889" i="54" s="1"/>
  <c r="D890" i="54" s="1"/>
  <c r="D891" i="54" s="1"/>
  <c r="D892" i="54" s="1"/>
  <c r="D893" i="54" s="1"/>
  <c r="D894" i="54" s="1"/>
  <c r="D895" i="54" s="1"/>
  <c r="D896" i="54" s="1"/>
  <c r="D897" i="54" s="1"/>
  <c r="D898" i="54" s="1"/>
  <c r="D899" i="54" s="1"/>
  <c r="D900" i="54" s="1"/>
  <c r="D901" i="54" s="1"/>
  <c r="D902" i="54" s="1"/>
  <c r="D903" i="54" s="1"/>
  <c r="D904" i="54" s="1"/>
  <c r="D905" i="54" s="1"/>
  <c r="D906" i="54" s="1"/>
  <c r="D907" i="54" s="1"/>
  <c r="D908" i="54" s="1"/>
  <c r="D909" i="54" s="1"/>
  <c r="D910" i="54" s="1"/>
  <c r="D911" i="54" s="1"/>
  <c r="D912" i="54" s="1"/>
  <c r="D913" i="54" s="1"/>
  <c r="D914" i="54" s="1"/>
  <c r="D915" i="54" s="1"/>
  <c r="D916" i="54" s="1"/>
  <c r="D917" i="54" s="1"/>
  <c r="D918" i="54" s="1"/>
  <c r="D919" i="54" s="1"/>
  <c r="D920" i="54" s="1"/>
  <c r="D921" i="54" s="1"/>
  <c r="D922" i="54" s="1"/>
  <c r="D923" i="54" s="1"/>
  <c r="D924" i="54" s="1"/>
  <c r="D925" i="54" s="1"/>
  <c r="D926" i="54" s="1"/>
  <c r="D927" i="54" s="1"/>
  <c r="D928" i="54" s="1"/>
  <c r="D929" i="54" s="1"/>
  <c r="D930" i="54" s="1"/>
  <c r="D931" i="54" s="1"/>
  <c r="D932" i="54" s="1"/>
  <c r="D933" i="54" s="1"/>
  <c r="D934" i="54" s="1"/>
  <c r="D935" i="54" s="1"/>
  <c r="D936" i="54" s="1"/>
  <c r="D937" i="54" s="1"/>
  <c r="D938" i="54" s="1"/>
  <c r="D939" i="54" s="1"/>
  <c r="D940" i="54" s="1"/>
  <c r="D941" i="54" s="1"/>
  <c r="D942" i="54" s="1"/>
  <c r="D943" i="54" s="1"/>
  <c r="D944" i="54" s="1"/>
  <c r="D945" i="54" s="1"/>
  <c r="D946" i="54" s="1"/>
  <c r="D947" i="54" s="1"/>
  <c r="D948" i="54" s="1"/>
  <c r="D949" i="54" s="1"/>
  <c r="D950" i="54" s="1"/>
  <c r="D951" i="54" s="1"/>
  <c r="D952" i="54" s="1"/>
  <c r="D953" i="54" s="1"/>
  <c r="D954" i="54" s="1"/>
  <c r="D955" i="54" s="1"/>
  <c r="D956" i="54" s="1"/>
  <c r="D957" i="54" s="1"/>
  <c r="D958" i="54" s="1"/>
  <c r="D959" i="54" s="1"/>
  <c r="D960" i="54" s="1"/>
  <c r="D961" i="54" s="1"/>
  <c r="D962" i="54" s="1"/>
  <c r="D963" i="54" s="1"/>
  <c r="D964" i="54" s="1"/>
  <c r="D965" i="54" s="1"/>
  <c r="D966" i="54" s="1"/>
  <c r="D967" i="54" s="1"/>
  <c r="D968" i="54" s="1"/>
  <c r="D969" i="54" s="1"/>
  <c r="D970" i="54" s="1"/>
  <c r="D971" i="54" s="1"/>
  <c r="D972" i="54" s="1"/>
  <c r="D973" i="54" s="1"/>
  <c r="D974" i="54" s="1"/>
  <c r="D975" i="54" s="1"/>
  <c r="D976" i="54" s="1"/>
  <c r="D977" i="54" s="1"/>
  <c r="D978" i="54" s="1"/>
  <c r="D979" i="54" s="1"/>
  <c r="D980" i="54" s="1"/>
  <c r="D981" i="54" s="1"/>
  <c r="D982" i="54" s="1"/>
  <c r="D983" i="54" s="1"/>
  <c r="D984" i="54" s="1"/>
  <c r="D985" i="54" s="1"/>
  <c r="D986" i="54" s="1"/>
  <c r="D987" i="54" s="1"/>
  <c r="D988" i="54" s="1"/>
  <c r="D989" i="54" s="1"/>
  <c r="D990" i="54" s="1"/>
  <c r="D991" i="54" s="1"/>
  <c r="D992" i="54" s="1"/>
  <c r="D993" i="54" s="1"/>
  <c r="D994" i="54" s="1"/>
  <c r="D995" i="54" s="1"/>
  <c r="D996" i="54" s="1"/>
  <c r="D997" i="54" s="1"/>
  <c r="D998" i="54" s="1"/>
  <c r="D999" i="54" s="1"/>
  <c r="D1000" i="54" s="1"/>
  <c r="D1001" i="54" s="1"/>
  <c r="J11" i="54"/>
  <c r="I11" i="54"/>
  <c r="S10" i="54" s="1"/>
  <c r="X343" i="9" s="1"/>
  <c r="Q343" i="9" s="1"/>
  <c r="D13" i="52"/>
  <c r="D14" i="52"/>
  <c r="D15" i="52" s="1"/>
  <c r="D16" i="52" s="1"/>
  <c r="D17" i="52" s="1"/>
  <c r="D18" i="52" s="1"/>
  <c r="D19" i="52" s="1"/>
  <c r="D20" i="52" s="1"/>
  <c r="D21" i="52" s="1"/>
  <c r="D22" i="52" s="1"/>
  <c r="D23" i="52" s="1"/>
  <c r="D24" i="52" s="1"/>
  <c r="D25" i="52" s="1"/>
  <c r="D26" i="52" s="1"/>
  <c r="D27" i="52" s="1"/>
  <c r="D28" i="52" s="1"/>
  <c r="D29" i="52" s="1"/>
  <c r="D30" i="52" s="1"/>
  <c r="D31" i="52" s="1"/>
  <c r="D32" i="52" s="1"/>
  <c r="D33" i="52" s="1"/>
  <c r="D34" i="52" s="1"/>
  <c r="D35" i="52" s="1"/>
  <c r="D36" i="52" s="1"/>
  <c r="D37" i="52" s="1"/>
  <c r="D38" i="52" s="1"/>
  <c r="D39" i="52" s="1"/>
  <c r="D40" i="52" s="1"/>
  <c r="D41" i="52" s="1"/>
  <c r="D42" i="52" s="1"/>
  <c r="D43" i="52" s="1"/>
  <c r="D44" i="52" s="1"/>
  <c r="D45" i="52" s="1"/>
  <c r="D46" i="52" s="1"/>
  <c r="D47" i="52" s="1"/>
  <c r="D48" i="52" s="1"/>
  <c r="D49" i="52" s="1"/>
  <c r="D50" i="52" s="1"/>
  <c r="D51" i="52" s="1"/>
  <c r="D52" i="52" s="1"/>
  <c r="D53" i="52" s="1"/>
  <c r="D54" i="52" s="1"/>
  <c r="D55" i="52" s="1"/>
  <c r="D56" i="52" s="1"/>
  <c r="D57" i="52" s="1"/>
  <c r="D58" i="52" s="1"/>
  <c r="D59" i="52" s="1"/>
  <c r="D60" i="52" s="1"/>
  <c r="D61" i="52" s="1"/>
  <c r="D62" i="52" s="1"/>
  <c r="D63" i="52" s="1"/>
  <c r="D64" i="52" s="1"/>
  <c r="D65" i="52" s="1"/>
  <c r="D66" i="52" s="1"/>
  <c r="D67" i="52" s="1"/>
  <c r="D68" i="52" s="1"/>
  <c r="D69" i="52" s="1"/>
  <c r="D70" i="52" s="1"/>
  <c r="D71" i="52" s="1"/>
  <c r="D72" i="52" s="1"/>
  <c r="D73" i="52" s="1"/>
  <c r="D74" i="52" s="1"/>
  <c r="P11" i="52"/>
  <c r="O11" i="52"/>
  <c r="N11" i="52"/>
  <c r="G12" i="69" s="1"/>
  <c r="M11" i="52"/>
  <c r="X333" i="9" s="1"/>
  <c r="Q333" i="9" s="1"/>
  <c r="AK1211" i="51"/>
  <c r="AJ1211" i="51"/>
  <c r="AI1211" i="51"/>
  <c r="AK610" i="51"/>
  <c r="AJ610" i="51"/>
  <c r="AI610" i="51"/>
  <c r="AK609" i="51"/>
  <c r="AJ609" i="51"/>
  <c r="AI609" i="51"/>
  <c r="AK608" i="51"/>
  <c r="AJ608" i="51"/>
  <c r="AI608" i="51"/>
  <c r="AK607" i="51"/>
  <c r="AJ607" i="51"/>
  <c r="AI607" i="51"/>
  <c r="AK606" i="51"/>
  <c r="AJ606" i="51"/>
  <c r="AI606" i="51"/>
  <c r="AK605" i="51"/>
  <c r="AJ605" i="51"/>
  <c r="AI605" i="51"/>
  <c r="AK604" i="51"/>
  <c r="AJ604" i="51"/>
  <c r="AI604" i="51"/>
  <c r="AK603" i="51"/>
  <c r="AJ603" i="51"/>
  <c r="AI603" i="51"/>
  <c r="AK602" i="51"/>
  <c r="AJ602" i="51"/>
  <c r="AI602" i="51"/>
  <c r="AK601" i="51"/>
  <c r="AJ601" i="51"/>
  <c r="AI601" i="51"/>
  <c r="AK600" i="51"/>
  <c r="AJ600" i="51"/>
  <c r="AI600" i="51"/>
  <c r="AK599" i="51"/>
  <c r="AJ599" i="51"/>
  <c r="AI599" i="51"/>
  <c r="AK598" i="51"/>
  <c r="AJ598" i="51"/>
  <c r="AI598" i="51"/>
  <c r="AK597" i="51"/>
  <c r="AJ597" i="51"/>
  <c r="AI597" i="51"/>
  <c r="AK596" i="51"/>
  <c r="AJ596" i="51"/>
  <c r="AI596" i="51"/>
  <c r="AK595" i="51"/>
  <c r="AJ595" i="51"/>
  <c r="AI595" i="51"/>
  <c r="AK594" i="51"/>
  <c r="AJ594" i="51"/>
  <c r="AI594" i="51"/>
  <c r="AK593" i="51"/>
  <c r="AJ593" i="51"/>
  <c r="AI593" i="51"/>
  <c r="AK592" i="51"/>
  <c r="AJ592" i="51"/>
  <c r="AI592" i="51"/>
  <c r="AK591" i="51"/>
  <c r="AJ591" i="51"/>
  <c r="AI591" i="51"/>
  <c r="AK590" i="51"/>
  <c r="AJ590" i="51"/>
  <c r="AI590" i="51"/>
  <c r="AK589" i="51"/>
  <c r="AJ589" i="51"/>
  <c r="AI589" i="51"/>
  <c r="AK588" i="51"/>
  <c r="AJ588" i="51"/>
  <c r="AI588" i="51"/>
  <c r="AK587" i="51"/>
  <c r="AJ587" i="51"/>
  <c r="AI587" i="51"/>
  <c r="AK586" i="51"/>
  <c r="AJ586" i="51"/>
  <c r="AI586" i="51"/>
  <c r="AK585" i="51"/>
  <c r="AJ585" i="51"/>
  <c r="AI585" i="51"/>
  <c r="AK584" i="51"/>
  <c r="AJ584" i="51"/>
  <c r="AI584" i="51"/>
  <c r="AK583" i="51"/>
  <c r="AJ583" i="51"/>
  <c r="AI583" i="51"/>
  <c r="AK582" i="51"/>
  <c r="AJ582" i="51"/>
  <c r="AI582" i="51"/>
  <c r="AK71" i="51"/>
  <c r="AJ71" i="51"/>
  <c r="AI71" i="51"/>
  <c r="AK70" i="51"/>
  <c r="AJ70" i="51"/>
  <c r="AI70" i="51"/>
  <c r="AK69" i="51"/>
  <c r="AJ69" i="51"/>
  <c r="AI69" i="51"/>
  <c r="AK68" i="51"/>
  <c r="AJ68" i="51"/>
  <c r="AI68" i="51"/>
  <c r="AK67" i="51"/>
  <c r="AJ67" i="51"/>
  <c r="AI67" i="51"/>
  <c r="AK66" i="51"/>
  <c r="AJ66" i="51"/>
  <c r="AI66" i="51"/>
  <c r="AK65" i="51"/>
  <c r="AJ65" i="51"/>
  <c r="AI65" i="51"/>
  <c r="AK64" i="51"/>
  <c r="AJ64" i="51"/>
  <c r="AI64" i="51"/>
  <c r="AK63" i="51"/>
  <c r="AJ63" i="51"/>
  <c r="AI63" i="51"/>
  <c r="AK62" i="51"/>
  <c r="AJ62" i="51"/>
  <c r="AI62" i="51"/>
  <c r="AK61" i="51"/>
  <c r="AJ61" i="51"/>
  <c r="AI61" i="51"/>
  <c r="AK60" i="51"/>
  <c r="AJ60" i="51"/>
  <c r="AI60" i="51"/>
  <c r="AK59" i="51"/>
  <c r="AJ59" i="51"/>
  <c r="AI59" i="51"/>
  <c r="AK58" i="51"/>
  <c r="AJ58" i="51"/>
  <c r="AI58" i="51"/>
  <c r="AK57" i="51"/>
  <c r="AJ57" i="51"/>
  <c r="AI57" i="51"/>
  <c r="AK56" i="51"/>
  <c r="AJ56" i="51"/>
  <c r="AI56" i="51"/>
  <c r="AK55" i="51"/>
  <c r="AJ55" i="51"/>
  <c r="AI55" i="51"/>
  <c r="AK54" i="51"/>
  <c r="AJ54" i="51"/>
  <c r="AI54" i="51"/>
  <c r="AK53" i="51"/>
  <c r="AJ53" i="51"/>
  <c r="AI53" i="51"/>
  <c r="AK52" i="51"/>
  <c r="AJ52" i="51"/>
  <c r="AI52" i="51"/>
  <c r="AK51" i="51"/>
  <c r="AJ51" i="51"/>
  <c r="AI51" i="51"/>
  <c r="AK50" i="51"/>
  <c r="AJ50" i="51"/>
  <c r="AI50" i="51"/>
  <c r="AK49" i="51"/>
  <c r="AJ49" i="51"/>
  <c r="AI49" i="51"/>
  <c r="AK48" i="51"/>
  <c r="AJ48" i="51"/>
  <c r="AI48" i="51"/>
  <c r="AK47" i="51"/>
  <c r="AJ47" i="51"/>
  <c r="AI47" i="51"/>
  <c r="AK46" i="51"/>
  <c r="AJ46" i="51"/>
  <c r="AI46" i="51"/>
  <c r="AK45" i="51"/>
  <c r="AJ45" i="51"/>
  <c r="AI45" i="51"/>
  <c r="AK44" i="51"/>
  <c r="AJ44" i="51"/>
  <c r="AI44" i="51"/>
  <c r="AK43" i="51"/>
  <c r="AJ43" i="51"/>
  <c r="AI43" i="51"/>
  <c r="AK42" i="51"/>
  <c r="AJ42" i="51"/>
  <c r="AI42" i="51"/>
  <c r="AK41" i="51"/>
  <c r="AJ41" i="51"/>
  <c r="AI41" i="51"/>
  <c r="AK40" i="51"/>
  <c r="AJ40" i="51"/>
  <c r="AI40" i="51"/>
  <c r="AK39" i="51"/>
  <c r="AJ39" i="51"/>
  <c r="AI39" i="51"/>
  <c r="AK38" i="51"/>
  <c r="AJ38" i="51"/>
  <c r="AI38" i="51"/>
  <c r="AK37" i="51"/>
  <c r="AJ37" i="51"/>
  <c r="AI37" i="51"/>
  <c r="AK36" i="51"/>
  <c r="AJ36" i="51"/>
  <c r="AI36" i="51"/>
  <c r="AK35" i="51"/>
  <c r="AJ35" i="51"/>
  <c r="AI35" i="51"/>
  <c r="AK34" i="51"/>
  <c r="AJ34" i="51"/>
  <c r="AI34" i="51"/>
  <c r="AK33" i="51"/>
  <c r="AJ33" i="51"/>
  <c r="AI33" i="51"/>
  <c r="AK32" i="51"/>
  <c r="AJ32" i="51"/>
  <c r="AI32" i="51"/>
  <c r="AK31" i="51"/>
  <c r="AJ31" i="51"/>
  <c r="AI31" i="51"/>
  <c r="AK30" i="51"/>
  <c r="AJ30" i="51"/>
  <c r="AI30" i="51"/>
  <c r="AK29" i="51"/>
  <c r="AJ29" i="51"/>
  <c r="AI29" i="51"/>
  <c r="AK28" i="51"/>
  <c r="AJ28" i="51"/>
  <c r="AI28" i="51"/>
  <c r="AK27" i="51"/>
  <c r="AJ27" i="51"/>
  <c r="AI27" i="51"/>
  <c r="AK26" i="51"/>
  <c r="AJ26" i="51"/>
  <c r="AI26" i="51"/>
  <c r="AK25" i="51"/>
  <c r="AJ25" i="51"/>
  <c r="AI25" i="51"/>
  <c r="AK24" i="51"/>
  <c r="AJ24" i="51"/>
  <c r="AI24" i="51"/>
  <c r="AK23" i="51"/>
  <c r="AJ23" i="51"/>
  <c r="AI23" i="51"/>
  <c r="AK22" i="51"/>
  <c r="AJ22" i="51"/>
  <c r="AI22" i="51"/>
  <c r="AK21" i="51"/>
  <c r="AJ21" i="51"/>
  <c r="AI21" i="51"/>
  <c r="AK20" i="51"/>
  <c r="AJ20" i="51"/>
  <c r="AI20" i="51"/>
  <c r="AK19" i="51"/>
  <c r="AJ19" i="51"/>
  <c r="AI19" i="51"/>
  <c r="AK18" i="51"/>
  <c r="AJ18" i="51"/>
  <c r="AI18" i="51"/>
  <c r="AK17" i="51"/>
  <c r="AJ17" i="51"/>
  <c r="AI17" i="51"/>
  <c r="AK16" i="51"/>
  <c r="AJ16" i="51"/>
  <c r="AI16" i="51"/>
  <c r="AK15" i="51"/>
  <c r="AJ15" i="51"/>
  <c r="AI15" i="51"/>
  <c r="AK14" i="51"/>
  <c r="AJ14" i="51"/>
  <c r="AI14" i="51"/>
  <c r="AK13" i="51"/>
  <c r="AJ13" i="51"/>
  <c r="AI13" i="51"/>
  <c r="D13" i="51"/>
  <c r="AH13" i="51" s="1"/>
  <c r="AK12" i="51"/>
  <c r="AJ12" i="51"/>
  <c r="AI12" i="51"/>
  <c r="AH12" i="51"/>
  <c r="M11" i="51"/>
  <c r="L11" i="51"/>
  <c r="X10" i="51" s="1"/>
  <c r="X326" i="9" s="1"/>
  <c r="K11" i="51"/>
  <c r="G11" i="69" s="1"/>
  <c r="I11" i="51"/>
  <c r="H11" i="51"/>
  <c r="D13" i="49"/>
  <c r="D14" i="49" s="1"/>
  <c r="D15" i="49"/>
  <c r="D16" i="49" s="1"/>
  <c r="D17" i="49" s="1"/>
  <c r="D18" i="49" s="1"/>
  <c r="D19" i="49" s="1"/>
  <c r="D20" i="49" s="1"/>
  <c r="D21" i="49" s="1"/>
  <c r="D22" i="49" s="1"/>
  <c r="D23" i="49" s="1"/>
  <c r="D24" i="49" s="1"/>
  <c r="D25" i="49" s="1"/>
  <c r="D26" i="49" s="1"/>
  <c r="D27" i="49" s="1"/>
  <c r="D28" i="49" s="1"/>
  <c r="D29" i="49" s="1"/>
  <c r="D30" i="49" s="1"/>
  <c r="D31" i="49" s="1"/>
  <c r="D32" i="49" s="1"/>
  <c r="D33" i="49" s="1"/>
  <c r="D34" i="49" s="1"/>
  <c r="D35" i="49" s="1"/>
  <c r="D36" i="49" s="1"/>
  <c r="D37" i="49" s="1"/>
  <c r="D38" i="49" s="1"/>
  <c r="D39" i="49" s="1"/>
  <c r="D40" i="49" s="1"/>
  <c r="D41" i="49" s="1"/>
  <c r="D42" i="49" s="1"/>
  <c r="D43" i="49" s="1"/>
  <c r="D44" i="49" s="1"/>
  <c r="D45" i="49" s="1"/>
  <c r="D46" i="49" s="1"/>
  <c r="D47" i="49" s="1"/>
  <c r="D48" i="49" s="1"/>
  <c r="D49" i="49" s="1"/>
  <c r="D50" i="49" s="1"/>
  <c r="D51" i="49" s="1"/>
  <c r="D52" i="49" s="1"/>
  <c r="D53" i="49" s="1"/>
  <c r="D54" i="49" s="1"/>
  <c r="D55" i="49" s="1"/>
  <c r="D56" i="49" s="1"/>
  <c r="D57" i="49" s="1"/>
  <c r="D58" i="49" s="1"/>
  <c r="D59" i="49" s="1"/>
  <c r="D60" i="49" s="1"/>
  <c r="D61" i="49" s="1"/>
  <c r="D62" i="49" s="1"/>
  <c r="D63" i="49" s="1"/>
  <c r="D64" i="49" s="1"/>
  <c r="D65" i="49" s="1"/>
  <c r="D66" i="49" s="1"/>
  <c r="D67" i="49" s="1"/>
  <c r="D68" i="49" s="1"/>
  <c r="D69" i="49" s="1"/>
  <c r="D70" i="49" s="1"/>
  <c r="D71" i="49" s="1"/>
  <c r="D72" i="49" s="1"/>
  <c r="D73" i="49" s="1"/>
  <c r="D74" i="49" s="1"/>
  <c r="D75" i="49" s="1"/>
  <c r="D76" i="49" s="1"/>
  <c r="D77" i="49" s="1"/>
  <c r="D78" i="49" s="1"/>
  <c r="D79" i="49" s="1"/>
  <c r="D80" i="49" s="1"/>
  <c r="D81" i="49" s="1"/>
  <c r="D82" i="49" s="1"/>
  <c r="D83" i="49" s="1"/>
  <c r="D84" i="49" s="1"/>
  <c r="D85" i="49" s="1"/>
  <c r="D86" i="49" s="1"/>
  <c r="D87" i="49" s="1"/>
  <c r="D88" i="49" s="1"/>
  <c r="D89" i="49" s="1"/>
  <c r="D90" i="49" s="1"/>
  <c r="D91" i="49" s="1"/>
  <c r="D92" i="49" s="1"/>
  <c r="D93" i="49" s="1"/>
  <c r="D94" i="49" s="1"/>
  <c r="D95" i="49" s="1"/>
  <c r="D96" i="49" s="1"/>
  <c r="D97" i="49" s="1"/>
  <c r="D98" i="49" s="1"/>
  <c r="D99" i="49" s="1"/>
  <c r="D100" i="49" s="1"/>
  <c r="D101" i="49" s="1"/>
  <c r="D102" i="49" s="1"/>
  <c r="D103" i="49" s="1"/>
  <c r="D104" i="49" s="1"/>
  <c r="D105" i="49" s="1"/>
  <c r="D106" i="49" s="1"/>
  <c r="D107" i="49" s="1"/>
  <c r="D108" i="49" s="1"/>
  <c r="D109" i="49" s="1"/>
  <c r="D110" i="49" s="1"/>
  <c r="D111" i="49" s="1"/>
  <c r="D112" i="49" s="1"/>
  <c r="D113" i="49" s="1"/>
  <c r="D114" i="49" s="1"/>
  <c r="D115" i="49" s="1"/>
  <c r="D116" i="49" s="1"/>
  <c r="D117" i="49" s="1"/>
  <c r="D118" i="49" s="1"/>
  <c r="D119" i="49" s="1"/>
  <c r="D120" i="49" s="1"/>
  <c r="D121" i="49" s="1"/>
  <c r="D122" i="49" s="1"/>
  <c r="D123" i="49" s="1"/>
  <c r="D124" i="49" s="1"/>
  <c r="D125" i="49" s="1"/>
  <c r="D126" i="49" s="1"/>
  <c r="D127" i="49" s="1"/>
  <c r="D128" i="49" s="1"/>
  <c r="D129" i="49" s="1"/>
  <c r="D130" i="49" s="1"/>
  <c r="D131" i="49" s="1"/>
  <c r="L11" i="49"/>
  <c r="K11" i="49"/>
  <c r="D13" i="48"/>
  <c r="D14" i="48"/>
  <c r="D15" i="48" s="1"/>
  <c r="D16" i="48" s="1"/>
  <c r="D17" i="48" s="1"/>
  <c r="D18" i="48" s="1"/>
  <c r="D19" i="48" s="1"/>
  <c r="D20" i="48"/>
  <c r="D21" i="48" s="1"/>
  <c r="D22" i="48"/>
  <c r="D23" i="48" s="1"/>
  <c r="D24" i="48" s="1"/>
  <c r="D25" i="48" s="1"/>
  <c r="D26" i="48" s="1"/>
  <c r="D27" i="48" s="1"/>
  <c r="D28" i="48" s="1"/>
  <c r="D29" i="48" s="1"/>
  <c r="D30" i="48" s="1"/>
  <c r="D31" i="48" s="1"/>
  <c r="D32" i="48" s="1"/>
  <c r="D33" i="48" s="1"/>
  <c r="D34" i="48" s="1"/>
  <c r="D35" i="48" s="1"/>
  <c r="D36" i="48" s="1"/>
  <c r="D37" i="48" s="1"/>
  <c r="D38" i="48" s="1"/>
  <c r="D39" i="48" s="1"/>
  <c r="D40" i="48" s="1"/>
  <c r="D41" i="48" s="1"/>
  <c r="D42" i="48" s="1"/>
  <c r="D43" i="48" s="1"/>
  <c r="D44" i="48" s="1"/>
  <c r="D45" i="48" s="1"/>
  <c r="D46" i="48" s="1"/>
  <c r="D47" i="48" s="1"/>
  <c r="D48" i="48" s="1"/>
  <c r="D49" i="48" s="1"/>
  <c r="D50" i="48" s="1"/>
  <c r="D51" i="48" s="1"/>
  <c r="D52" i="48" s="1"/>
  <c r="D53" i="48" s="1"/>
  <c r="D54" i="48" s="1"/>
  <c r="D55" i="48" s="1"/>
  <c r="D56" i="48" s="1"/>
  <c r="D57" i="48" s="1"/>
  <c r="D58" i="48" s="1"/>
  <c r="D59" i="48" s="1"/>
  <c r="D60" i="48" s="1"/>
  <c r="D61" i="48" s="1"/>
  <c r="D62" i="48" s="1"/>
  <c r="D63" i="48" s="1"/>
  <c r="D64" i="48" s="1"/>
  <c r="D65" i="48" s="1"/>
  <c r="D66" i="48" s="1"/>
  <c r="D67" i="48" s="1"/>
  <c r="D68" i="48" s="1"/>
  <c r="D69" i="48" s="1"/>
  <c r="D70" i="48" s="1"/>
  <c r="D71" i="48" s="1"/>
  <c r="D72" i="48" s="1"/>
  <c r="D73" i="48" s="1"/>
  <c r="D74" i="48" s="1"/>
  <c r="D75" i="48" s="1"/>
  <c r="D76" i="48" s="1"/>
  <c r="D77" i="48" s="1"/>
  <c r="D78" i="48" s="1"/>
  <c r="D79" i="48" s="1"/>
  <c r="D80" i="48" s="1"/>
  <c r="D81" i="48" s="1"/>
  <c r="D82" i="48" s="1"/>
  <c r="D83" i="48" s="1"/>
  <c r="D84" i="48" s="1"/>
  <c r="D85" i="48" s="1"/>
  <c r="D86" i="48" s="1"/>
  <c r="D87" i="48" s="1"/>
  <c r="D88" i="48" s="1"/>
  <c r="D89" i="48" s="1"/>
  <c r="D90" i="48" s="1"/>
  <c r="D91" i="48" s="1"/>
  <c r="D92" i="48" s="1"/>
  <c r="D93" i="48" s="1"/>
  <c r="D94" i="48" s="1"/>
  <c r="D95" i="48" s="1"/>
  <c r="D96" i="48" s="1"/>
  <c r="D97" i="48" s="1"/>
  <c r="D98" i="48" s="1"/>
  <c r="D99" i="48" s="1"/>
  <c r="D100" i="48" s="1"/>
  <c r="D101" i="48" s="1"/>
  <c r="N11" i="48"/>
  <c r="M11" i="48"/>
  <c r="L11" i="48"/>
  <c r="K11" i="48"/>
  <c r="D13" i="47"/>
  <c r="D14" i="47" s="1"/>
  <c r="D15" i="47" s="1"/>
  <c r="D16" i="47" s="1"/>
  <c r="D17" i="47" s="1"/>
  <c r="D18" i="47" s="1"/>
  <c r="D19" i="47" s="1"/>
  <c r="D20" i="47"/>
  <c r="D21" i="47"/>
  <c r="D22" i="47" s="1"/>
  <c r="D23" i="47" s="1"/>
  <c r="D24" i="47" s="1"/>
  <c r="D25" i="47" s="1"/>
  <c r="D26" i="47" s="1"/>
  <c r="D27" i="47" s="1"/>
  <c r="D28" i="47" s="1"/>
  <c r="D29" i="47" s="1"/>
  <c r="D30" i="47" s="1"/>
  <c r="D31" i="47" s="1"/>
  <c r="D32" i="47" s="1"/>
  <c r="D33" i="47" s="1"/>
  <c r="D34" i="47" s="1"/>
  <c r="D35" i="47" s="1"/>
  <c r="D36" i="47" s="1"/>
  <c r="D37" i="47" s="1"/>
  <c r="D38" i="47" s="1"/>
  <c r="D39" i="47" s="1"/>
  <c r="D40" i="47" s="1"/>
  <c r="D41" i="47" s="1"/>
  <c r="D42" i="47" s="1"/>
  <c r="D43" i="47" s="1"/>
  <c r="D44" i="47" s="1"/>
  <c r="D45" i="47" s="1"/>
  <c r="D46" i="47" s="1"/>
  <c r="D47" i="47" s="1"/>
  <c r="D48" i="47" s="1"/>
  <c r="D49" i="47" s="1"/>
  <c r="D50" i="47" s="1"/>
  <c r="D51" i="47" s="1"/>
  <c r="D52" i="47" s="1"/>
  <c r="D53" i="47" s="1"/>
  <c r="D54" i="47" s="1"/>
  <c r="D55" i="47" s="1"/>
  <c r="D56" i="47" s="1"/>
  <c r="D57" i="47" s="1"/>
  <c r="D58" i="47" s="1"/>
  <c r="D59" i="47" s="1"/>
  <c r="D60" i="47" s="1"/>
  <c r="D61" i="47" s="1"/>
  <c r="D62" i="47" s="1"/>
  <c r="D63" i="47" s="1"/>
  <c r="D64" i="47" s="1"/>
  <c r="D65" i="47" s="1"/>
  <c r="D66" i="47" s="1"/>
  <c r="D67" i="47" s="1"/>
  <c r="D68" i="47" s="1"/>
  <c r="D69" i="47" s="1"/>
  <c r="D70" i="47" s="1"/>
  <c r="D71" i="47" s="1"/>
  <c r="V11" i="47"/>
  <c r="U11" i="47"/>
  <c r="N11" i="47"/>
  <c r="M4" i="47"/>
  <c r="AD143" i="9"/>
  <c r="X20" i="9"/>
  <c r="S20" i="9" s="1"/>
  <c r="X19" i="9"/>
  <c r="S19" i="9" s="1"/>
  <c r="G8" i="37"/>
  <c r="E7" i="32"/>
  <c r="AE20" i="14"/>
  <c r="E10" i="32"/>
  <c r="G13" i="37"/>
  <c r="AE23" i="14"/>
  <c r="E13" i="32"/>
  <c r="E14" i="32"/>
  <c r="AE26" i="14"/>
  <c r="AE28" i="14"/>
  <c r="G21" i="37"/>
  <c r="E20" i="32"/>
  <c r="AE32" i="14"/>
  <c r="G24" i="37"/>
  <c r="E24" i="32"/>
  <c r="E27" i="32"/>
  <c r="E31" i="32"/>
  <c r="E32" i="32"/>
  <c r="AE44" i="14"/>
  <c r="G38" i="37"/>
  <c r="E42" i="32"/>
  <c r="AE54" i="14"/>
  <c r="E44" i="32"/>
  <c r="AE56" i="14"/>
  <c r="AE58" i="14"/>
  <c r="AE59" i="14"/>
  <c r="G51" i="37"/>
  <c r="E50" i="32"/>
  <c r="G62" i="37"/>
  <c r="AE83" i="14"/>
  <c r="AE86" i="14"/>
  <c r="G71" i="37"/>
  <c r="E70" i="32"/>
  <c r="E71" i="32"/>
  <c r="G91" i="37"/>
  <c r="AE91" i="14"/>
  <c r="G76" i="37"/>
  <c r="G77" i="37"/>
  <c r="E76" i="32"/>
  <c r="G80" i="37"/>
  <c r="G81" i="37"/>
  <c r="G82" i="37"/>
  <c r="G83" i="37"/>
  <c r="E82" i="32"/>
  <c r="E84" i="32"/>
  <c r="E86" i="32"/>
  <c r="G95" i="37"/>
  <c r="G98" i="37"/>
  <c r="G101" i="37"/>
  <c r="AE121" i="14"/>
  <c r="AE122" i="14"/>
  <c r="E105" i="32"/>
  <c r="AE124" i="14"/>
  <c r="G109" i="37"/>
  <c r="E108" i="32"/>
  <c r="G111" i="37"/>
  <c r="G113" i="37"/>
  <c r="E112" i="32"/>
  <c r="G115" i="37"/>
  <c r="G118" i="37"/>
  <c r="G119" i="37"/>
  <c r="E119" i="32"/>
  <c r="G122" i="37"/>
  <c r="E123" i="32"/>
  <c r="E124" i="32"/>
  <c r="G127" i="37"/>
  <c r="E126" i="32"/>
  <c r="E130" i="32"/>
  <c r="E131" i="32"/>
  <c r="G134" i="37"/>
  <c r="G138" i="37"/>
  <c r="AE162" i="14"/>
  <c r="G140" i="37"/>
  <c r="G143" i="37"/>
  <c r="AE167" i="14"/>
  <c r="E144" i="32"/>
  <c r="E145" i="32"/>
  <c r="E146" i="32"/>
  <c r="E147" i="32"/>
  <c r="G150" i="37"/>
  <c r="E153" i="32"/>
  <c r="E155" i="32"/>
  <c r="G158" i="37"/>
  <c r="AE186" i="14"/>
  <c r="G164" i="37"/>
  <c r="G165" i="37"/>
  <c r="G166" i="37"/>
  <c r="E165" i="32"/>
  <c r="AD192" i="14"/>
  <c r="E168" i="32"/>
  <c r="E170" i="32"/>
  <c r="G178" i="37"/>
  <c r="E181" i="32"/>
  <c r="AE207" i="14"/>
  <c r="E183" i="32"/>
  <c r="AE209" i="14"/>
  <c r="E185" i="32"/>
  <c r="E186" i="32"/>
  <c r="E187" i="32"/>
  <c r="G191" i="37"/>
  <c r="E190" i="32"/>
  <c r="AE223" i="14"/>
  <c r="G194" i="37"/>
  <c r="E193" i="32"/>
  <c r="AE226" i="14"/>
  <c r="G197" i="37"/>
  <c r="E196" i="32"/>
  <c r="AE232" i="14"/>
  <c r="AE234" i="14"/>
  <c r="E203" i="32"/>
  <c r="E204" i="32"/>
  <c r="G208" i="37"/>
  <c r="G207" i="37"/>
  <c r="E211" i="32"/>
  <c r="G214" i="37"/>
  <c r="E213" i="32"/>
  <c r="E214" i="32"/>
  <c r="L14" i="19"/>
  <c r="AH21" i="9"/>
  <c r="X21" i="9"/>
  <c r="S21" i="9" s="1"/>
  <c r="X26" i="9"/>
  <c r="S26" i="9" s="1"/>
  <c r="X27" i="9"/>
  <c r="S27" i="9" s="1"/>
  <c r="X28" i="9"/>
  <c r="S28" i="9" s="1"/>
  <c r="X32" i="9"/>
  <c r="S32" i="9" s="1"/>
  <c r="AH34" i="9"/>
  <c r="X38" i="9"/>
  <c r="S38" i="9" s="1"/>
  <c r="AH39" i="9"/>
  <c r="X44" i="9"/>
  <c r="S44" i="9" s="1"/>
  <c r="X45" i="9"/>
  <c r="S45" i="9" s="1"/>
  <c r="X48" i="9"/>
  <c r="S48" i="9" s="1"/>
  <c r="X49" i="9"/>
  <c r="S49" i="9" s="1"/>
  <c r="F2" i="9"/>
  <c r="X50" i="9"/>
  <c r="S50" i="9" s="1"/>
  <c r="Y35" i="12"/>
  <c r="AC35" i="12"/>
  <c r="AD35" i="12"/>
  <c r="AF35" i="12"/>
  <c r="AF73" i="12" s="1"/>
  <c r="AF45" i="12"/>
  <c r="AG35" i="12"/>
  <c r="AG73" i="12"/>
  <c r="AH35" i="12"/>
  <c r="AH73" i="12"/>
  <c r="AH43" i="12"/>
  <c r="AI35" i="12"/>
  <c r="Z35" i="12"/>
  <c r="AA35" i="12"/>
  <c r="AB35" i="12"/>
  <c r="AE35" i="12"/>
  <c r="AE73" i="12" s="1"/>
  <c r="AE43" i="12" s="1"/>
  <c r="X309" i="9"/>
  <c r="S309" i="9" s="1"/>
  <c r="K66" i="14" s="1"/>
  <c r="X310" i="9"/>
  <c r="S310" i="9" s="1"/>
  <c r="K67" i="14" s="1"/>
  <c r="AH345" i="9"/>
  <c r="AH349" i="9"/>
  <c r="AJ353" i="9"/>
  <c r="X360" i="9"/>
  <c r="S360" i="9" s="1"/>
  <c r="K97" i="14" s="1"/>
  <c r="AJ361" i="9"/>
  <c r="X365" i="9"/>
  <c r="S365" i="9" s="1"/>
  <c r="K102" i="14" s="1"/>
  <c r="X371" i="9"/>
  <c r="S371" i="9" s="1"/>
  <c r="K108" i="14" s="1"/>
  <c r="G100" i="37"/>
  <c r="X420" i="9"/>
  <c r="S420" i="9" s="1"/>
  <c r="K119" i="14" s="1"/>
  <c r="X434" i="9"/>
  <c r="S434" i="9" s="1"/>
  <c r="K126" i="14" s="1"/>
  <c r="X436" i="9"/>
  <c r="S436" i="9" s="1"/>
  <c r="K128" i="14" s="1"/>
  <c r="X439" i="9"/>
  <c r="S439" i="9" s="1"/>
  <c r="K131" i="14" s="1"/>
  <c r="AJ467" i="9"/>
  <c r="X481" i="9"/>
  <c r="S481" i="9" s="1"/>
  <c r="X482" i="9"/>
  <c r="S482" i="9" s="1"/>
  <c r="X484" i="9"/>
  <c r="S484" i="9" s="1"/>
  <c r="X485" i="9"/>
  <c r="S485" i="9" s="1"/>
  <c r="X486" i="9"/>
  <c r="S486" i="9" s="1"/>
  <c r="X487" i="9"/>
  <c r="S487" i="9" s="1"/>
  <c r="X488" i="9"/>
  <c r="S488" i="9" s="1"/>
  <c r="X489" i="9"/>
  <c r="S489" i="9" s="1"/>
  <c r="X495" i="9"/>
  <c r="S495" i="9" s="1"/>
  <c r="X496" i="9"/>
  <c r="S496" i="9" s="1"/>
  <c r="X497" i="9"/>
  <c r="S497" i="9" s="1"/>
  <c r="X498" i="9"/>
  <c r="S498" i="9" s="1"/>
  <c r="X499" i="9"/>
  <c r="S499" i="9" s="1"/>
  <c r="X513" i="9"/>
  <c r="S513" i="9" s="1"/>
  <c r="X514" i="9"/>
  <c r="S514" i="9" s="1"/>
  <c r="X519" i="9"/>
  <c r="S519" i="9" s="1"/>
  <c r="X520" i="9"/>
  <c r="S520" i="9" s="1"/>
  <c r="X521" i="9"/>
  <c r="S521" i="9" s="1"/>
  <c r="X522" i="9"/>
  <c r="S522" i="9" s="1"/>
  <c r="X523" i="9"/>
  <c r="S523" i="9" s="1"/>
  <c r="X524" i="9"/>
  <c r="S524" i="9" s="1"/>
  <c r="X525" i="9"/>
  <c r="S525" i="9" s="1"/>
  <c r="X548" i="9"/>
  <c r="S548" i="9" s="1"/>
  <c r="X549" i="9"/>
  <c r="S549" i="9" s="1"/>
  <c r="X553" i="9"/>
  <c r="S553" i="9" s="1"/>
  <c r="X554" i="9"/>
  <c r="S554" i="9" s="1"/>
  <c r="X555" i="9"/>
  <c r="S555" i="9" s="1"/>
  <c r="X571" i="9"/>
  <c r="S571" i="9" s="1"/>
  <c r="X574" i="9"/>
  <c r="S574" i="9" s="1"/>
  <c r="AH585" i="9"/>
  <c r="X596" i="9"/>
  <c r="S596" i="9" s="1"/>
  <c r="X597" i="9"/>
  <c r="S597" i="9" s="1"/>
  <c r="X598" i="9"/>
  <c r="S598" i="9" s="1"/>
  <c r="X599" i="9"/>
  <c r="S599" i="9" s="1"/>
  <c r="X600" i="9"/>
  <c r="S600" i="9" s="1"/>
  <c r="X613" i="9"/>
  <c r="S613" i="9" s="1"/>
  <c r="X622" i="9"/>
  <c r="S622" i="9" s="1"/>
  <c r="X627" i="9"/>
  <c r="S627" i="9" s="1"/>
  <c r="X628" i="9"/>
  <c r="S628" i="9" s="1"/>
  <c r="X632" i="9"/>
  <c r="S632" i="9" s="1"/>
  <c r="X633" i="9"/>
  <c r="S633" i="9" s="1"/>
  <c r="Y306" i="9"/>
  <c r="Y305" i="9"/>
  <c r="Y304" i="9"/>
  <c r="X304" i="9" s="1"/>
  <c r="P15" i="19"/>
  <c r="AH134" i="9"/>
  <c r="AI125" i="9"/>
  <c r="AH135" i="9" s="1"/>
  <c r="AC134" i="9"/>
  <c r="AH137" i="9"/>
  <c r="AJ125" i="9"/>
  <c r="AH136" i="9" s="1"/>
  <c r="AD134" i="9"/>
  <c r="AH138" i="9"/>
  <c r="AH139" i="9"/>
  <c r="O306" i="9"/>
  <c r="O305" i="9"/>
  <c r="U17" i="14"/>
  <c r="J6" i="32" s="1"/>
  <c r="V17" i="14"/>
  <c r="K6" i="32" s="1"/>
  <c r="U18" i="14"/>
  <c r="J7" i="32" s="1"/>
  <c r="V18" i="14"/>
  <c r="K7" i="32" s="1"/>
  <c r="U20" i="14"/>
  <c r="J9" i="32" s="1"/>
  <c r="V20" i="14"/>
  <c r="K9" i="32" s="1"/>
  <c r="U21" i="14"/>
  <c r="J10" i="32" s="1"/>
  <c r="V21" i="14"/>
  <c r="K10" i="32" s="1"/>
  <c r="U22" i="14"/>
  <c r="J11" i="32" s="1"/>
  <c r="V22" i="14"/>
  <c r="K11" i="32" s="1"/>
  <c r="U23" i="14"/>
  <c r="J12" i="32" s="1"/>
  <c r="V23" i="14"/>
  <c r="K12" i="32" s="1"/>
  <c r="U24" i="14"/>
  <c r="J13" i="32" s="1"/>
  <c r="V24" i="14"/>
  <c r="K13" i="32" s="1"/>
  <c r="U25" i="14"/>
  <c r="J14" i="32" s="1"/>
  <c r="V25" i="14"/>
  <c r="K14" i="32" s="1"/>
  <c r="U26" i="14"/>
  <c r="J15" i="32" s="1"/>
  <c r="V26" i="14"/>
  <c r="K15" i="32" s="1"/>
  <c r="U27" i="14"/>
  <c r="J16" i="32" s="1"/>
  <c r="V27" i="14"/>
  <c r="K16" i="32" s="1"/>
  <c r="U28" i="14"/>
  <c r="J17" i="32" s="1"/>
  <c r="V28" i="14"/>
  <c r="K17" i="32" s="1"/>
  <c r="U30" i="14"/>
  <c r="J19" i="32" s="1"/>
  <c r="V30" i="14"/>
  <c r="K19" i="32" s="1"/>
  <c r="U31" i="14"/>
  <c r="J20" i="32" s="1"/>
  <c r="V31" i="14"/>
  <c r="K20" i="32" s="1"/>
  <c r="U32" i="14"/>
  <c r="J21" i="32" s="1"/>
  <c r="V32" i="14"/>
  <c r="K21" i="32" s="1"/>
  <c r="U33" i="14"/>
  <c r="J22" i="32" s="1"/>
  <c r="V33" i="14"/>
  <c r="K22" i="32" s="1"/>
  <c r="U34" i="14"/>
  <c r="J23" i="32" s="1"/>
  <c r="V34" i="14"/>
  <c r="K23" i="32" s="1"/>
  <c r="U35" i="14"/>
  <c r="J24" i="32" s="1"/>
  <c r="V35" i="14"/>
  <c r="K24" i="32" s="1"/>
  <c r="U38" i="14"/>
  <c r="J27" i="32" s="1"/>
  <c r="V38" i="14"/>
  <c r="K27" i="32" s="1"/>
  <c r="X35" i="12"/>
  <c r="Q35" i="12" s="1"/>
  <c r="T75" i="20" s="1"/>
  <c r="V100" i="14" s="1"/>
  <c r="K82" i="32" s="1"/>
  <c r="X36" i="12"/>
  <c r="Q36" i="12" s="1"/>
  <c r="X37" i="12"/>
  <c r="Q37" i="12" s="1"/>
  <c r="T76" i="20" s="1"/>
  <c r="X38" i="12"/>
  <c r="Q38" i="12" s="1"/>
  <c r="X39" i="12"/>
  <c r="Q39" i="12" s="1"/>
  <c r="X40" i="12"/>
  <c r="Q40" i="12" s="1"/>
  <c r="X41" i="12"/>
  <c r="Q41" i="12" s="1"/>
  <c r="T74" i="20" s="1"/>
  <c r="X42" i="12"/>
  <c r="Q42" i="12" s="1"/>
  <c r="X43" i="12"/>
  <c r="X45" i="12"/>
  <c r="Q45" i="12" s="1"/>
  <c r="X46" i="12"/>
  <c r="Q46" i="12" s="1"/>
  <c r="X47" i="12"/>
  <c r="Q47" i="12" s="1"/>
  <c r="X48" i="12"/>
  <c r="Q48" i="12" s="1"/>
  <c r="X59" i="12"/>
  <c r="Y59" i="12"/>
  <c r="Z60" i="12"/>
  <c r="AS37" i="12" s="1"/>
  <c r="AA59" i="12"/>
  <c r="AR38" i="12" s="1"/>
  <c r="AB59" i="12"/>
  <c r="AC59" i="12"/>
  <c r="AD59" i="12"/>
  <c r="Y36" i="12"/>
  <c r="Z36" i="12"/>
  <c r="AA36" i="12"/>
  <c r="AB36" i="12"/>
  <c r="Y37" i="12"/>
  <c r="Z37" i="12"/>
  <c r="AA37" i="12"/>
  <c r="AB37" i="12"/>
  <c r="Y38" i="12"/>
  <c r="Z38" i="12"/>
  <c r="AA38" i="12"/>
  <c r="AB38" i="12"/>
  <c r="Y39" i="12"/>
  <c r="Z39" i="12"/>
  <c r="AA39" i="12"/>
  <c r="AB39" i="12"/>
  <c r="Y40" i="12"/>
  <c r="Z40" i="12"/>
  <c r="AA40" i="12"/>
  <c r="AB40" i="12"/>
  <c r="Y42" i="12"/>
  <c r="Z42" i="12"/>
  <c r="AA42" i="12"/>
  <c r="AA74" i="12" s="1"/>
  <c r="AA46" i="12" s="1"/>
  <c r="AB42" i="12"/>
  <c r="X60" i="12"/>
  <c r="Y60" i="12"/>
  <c r="AS36" i="12" s="1"/>
  <c r="AA60" i="12"/>
  <c r="AS38" i="12"/>
  <c r="AB60" i="12"/>
  <c r="AS39" i="12"/>
  <c r="AC60" i="12"/>
  <c r="AD60" i="12"/>
  <c r="AS42" i="12"/>
  <c r="AJ352" i="9"/>
  <c r="P49" i="12"/>
  <c r="P78" i="20" s="1"/>
  <c r="AD36" i="12"/>
  <c r="AD37" i="12"/>
  <c r="AD38" i="12"/>
  <c r="AD39" i="12"/>
  <c r="AD40" i="12"/>
  <c r="AD42" i="12"/>
  <c r="U116" i="14"/>
  <c r="J98" i="32" s="1"/>
  <c r="U117" i="14"/>
  <c r="J99" i="32" s="1"/>
  <c r="U118" i="14"/>
  <c r="J100" i="32" s="1"/>
  <c r="U119" i="14"/>
  <c r="J101" i="32" s="1"/>
  <c r="U122" i="14"/>
  <c r="J104" i="32" s="1"/>
  <c r="U123" i="14"/>
  <c r="J105" i="32" s="1"/>
  <c r="AH432" i="9"/>
  <c r="U125" i="14"/>
  <c r="J107" i="32" s="1"/>
  <c r="AG36" i="12"/>
  <c r="AG37" i="12"/>
  <c r="AG38" i="12"/>
  <c r="AG39" i="12"/>
  <c r="AG40" i="12"/>
  <c r="AG42" i="12"/>
  <c r="U133" i="14"/>
  <c r="J115" i="32" s="1"/>
  <c r="U134" i="14"/>
  <c r="J116" i="32" s="1"/>
  <c r="U135" i="14"/>
  <c r="J117" i="32" s="1"/>
  <c r="AC36" i="12"/>
  <c r="AC37" i="12"/>
  <c r="AC39" i="12"/>
  <c r="AC42" i="12"/>
  <c r="U136" i="14"/>
  <c r="J118" i="32" s="1"/>
  <c r="AH36" i="12"/>
  <c r="AH37" i="12"/>
  <c r="AH38" i="12"/>
  <c r="AH39" i="12"/>
  <c r="AH40" i="12"/>
  <c r="AH42" i="12"/>
  <c r="AH74" i="12" s="1"/>
  <c r="U149" i="14"/>
  <c r="J124" i="32" s="1"/>
  <c r="U150" i="14"/>
  <c r="J125" i="32" s="1"/>
  <c r="U151" i="14"/>
  <c r="J126" i="32" s="1"/>
  <c r="AE36" i="12"/>
  <c r="AE37" i="12"/>
  <c r="AE38" i="12"/>
  <c r="AE39" i="12"/>
  <c r="AE40" i="12"/>
  <c r="AE42" i="12"/>
  <c r="U154" i="14"/>
  <c r="J129" i="32" s="1"/>
  <c r="U178" i="14"/>
  <c r="J153" i="32" s="1"/>
  <c r="U180" i="14"/>
  <c r="J155" i="32" s="1"/>
  <c r="U185" i="14"/>
  <c r="J160" i="32" s="1"/>
  <c r="U188" i="14"/>
  <c r="J163" i="32" s="1"/>
  <c r="U199" i="14"/>
  <c r="J174" i="32" s="1"/>
  <c r="U200" i="14"/>
  <c r="J175" i="32" s="1"/>
  <c r="U206" i="14"/>
  <c r="J181" i="32" s="1"/>
  <c r="U208" i="14"/>
  <c r="J183" i="32" s="1"/>
  <c r="U209" i="14"/>
  <c r="J184" i="32" s="1"/>
  <c r="U210" i="14"/>
  <c r="J185" i="32" s="1"/>
  <c r="U211" i="14"/>
  <c r="J186" i="32" s="1"/>
  <c r="U212" i="14"/>
  <c r="J187" i="32" s="1"/>
  <c r="U213" i="14"/>
  <c r="J188" i="32" s="1"/>
  <c r="U222" i="14"/>
  <c r="J190" i="32" s="1"/>
  <c r="U223" i="14"/>
  <c r="J191" i="32" s="1"/>
  <c r="U224" i="14"/>
  <c r="J192" i="32" s="1"/>
  <c r="U229" i="14"/>
  <c r="J197" i="32" s="1"/>
  <c r="U239" i="14"/>
  <c r="J206" i="32" s="1"/>
  <c r="U244" i="14"/>
  <c r="J211" i="32" s="1"/>
  <c r="U245" i="14"/>
  <c r="J212" i="32" s="1"/>
  <c r="U36" i="14"/>
  <c r="J25" i="32" s="1"/>
  <c r="V36" i="14"/>
  <c r="K25" i="32" s="1"/>
  <c r="U37" i="14"/>
  <c r="J26" i="32" s="1"/>
  <c r="V37" i="14"/>
  <c r="K26" i="32" s="1"/>
  <c r="Z59" i="12"/>
  <c r="AR37" i="12" s="1"/>
  <c r="AF36" i="12"/>
  <c r="AK73" i="12"/>
  <c r="AK42" i="12" s="1"/>
  <c r="AF37" i="12"/>
  <c r="AF38" i="12"/>
  <c r="AF39" i="12"/>
  <c r="AF40" i="12"/>
  <c r="AF42" i="12"/>
  <c r="AJ47" i="12"/>
  <c r="AJ21" i="9"/>
  <c r="AH38" i="9"/>
  <c r="AH118" i="9"/>
  <c r="AH284" i="9"/>
  <c r="AJ284" i="9"/>
  <c r="AH286" i="9"/>
  <c r="AH289" i="9"/>
  <c r="AJ289" i="9"/>
  <c r="AH292" i="9"/>
  <c r="AJ292" i="9"/>
  <c r="AH293" i="9"/>
  <c r="AJ293" i="9"/>
  <c r="Z302" i="9"/>
  <c r="AA302" i="9"/>
  <c r="AB302" i="9"/>
  <c r="AH308" i="9"/>
  <c r="AJ308" i="9"/>
  <c r="AJ345" i="9"/>
  <c r="AJ349" i="9"/>
  <c r="AH351" i="9"/>
  <c r="AJ351" i="9"/>
  <c r="AH352" i="9"/>
  <c r="X352" i="9" s="1"/>
  <c r="S352" i="9" s="1"/>
  <c r="K89" i="14" s="1"/>
  <c r="AH353" i="9"/>
  <c r="AH354" i="9"/>
  <c r="AJ354" i="9"/>
  <c r="AH359" i="9"/>
  <c r="AJ359" i="9"/>
  <c r="AH361" i="9"/>
  <c r="AH362" i="9"/>
  <c r="AJ362" i="9"/>
  <c r="AH367" i="9"/>
  <c r="AJ367" i="9"/>
  <c r="AH372" i="9"/>
  <c r="AJ372" i="9"/>
  <c r="AH373" i="9"/>
  <c r="AJ373" i="9"/>
  <c r="AH374" i="9"/>
  <c r="AJ374" i="9"/>
  <c r="AH419" i="9"/>
  <c r="AJ419" i="9"/>
  <c r="AH420" i="9"/>
  <c r="AJ420" i="9"/>
  <c r="AH426" i="9"/>
  <c r="AJ426" i="9"/>
  <c r="AH438" i="9"/>
  <c r="AJ438" i="9"/>
  <c r="AH464" i="9"/>
  <c r="AJ464" i="9"/>
  <c r="AH465" i="9"/>
  <c r="AJ465" i="9"/>
  <c r="AH467" i="9"/>
  <c r="AH468" i="9"/>
  <c r="AJ468" i="9"/>
  <c r="AB473" i="9"/>
  <c r="AA481" i="9"/>
  <c r="AA482" i="9"/>
  <c r="AA484" i="9"/>
  <c r="AA485" i="9"/>
  <c r="AA486" i="9"/>
  <c r="AA487" i="9"/>
  <c r="AA488" i="9"/>
  <c r="AA489" i="9"/>
  <c r="AH568" i="9"/>
  <c r="AH569" i="9"/>
  <c r="AH591" i="9"/>
  <c r="E8" i="37"/>
  <c r="F8" i="37"/>
  <c r="E9" i="37"/>
  <c r="F9" i="37"/>
  <c r="E11" i="37"/>
  <c r="F11" i="37"/>
  <c r="E12" i="37"/>
  <c r="F12" i="37"/>
  <c r="E13" i="37"/>
  <c r="F13" i="37"/>
  <c r="E14" i="37"/>
  <c r="F14" i="37"/>
  <c r="E15" i="37"/>
  <c r="F15" i="37"/>
  <c r="E16" i="37"/>
  <c r="F16" i="37"/>
  <c r="E17" i="37"/>
  <c r="F17" i="37"/>
  <c r="E18" i="37"/>
  <c r="F18" i="37"/>
  <c r="E19" i="37"/>
  <c r="F19" i="37"/>
  <c r="E21" i="37"/>
  <c r="F21" i="37"/>
  <c r="E22" i="37"/>
  <c r="F22" i="37"/>
  <c r="E23" i="37"/>
  <c r="F23" i="37"/>
  <c r="E29" i="37"/>
  <c r="F29" i="37"/>
  <c r="E30" i="37"/>
  <c r="F30" i="37"/>
  <c r="E31" i="37"/>
  <c r="F31" i="37"/>
  <c r="E34" i="37"/>
  <c r="F34" i="37"/>
  <c r="E35" i="37"/>
  <c r="F35" i="37"/>
  <c r="E36" i="37"/>
  <c r="F36" i="37"/>
  <c r="E37" i="37"/>
  <c r="F37" i="37"/>
  <c r="E38" i="37"/>
  <c r="F38" i="37"/>
  <c r="E39" i="37"/>
  <c r="F39" i="37"/>
  <c r="E40" i="37"/>
  <c r="F40" i="37"/>
  <c r="E62" i="37"/>
  <c r="F62" i="37"/>
  <c r="E63" i="37"/>
  <c r="F63" i="37"/>
  <c r="E64" i="37"/>
  <c r="F64" i="37"/>
  <c r="E100" i="37"/>
  <c r="F100" i="37"/>
  <c r="E101" i="37"/>
  <c r="F101" i="37"/>
  <c r="E117" i="37"/>
  <c r="F117" i="37"/>
  <c r="E118" i="37"/>
  <c r="F118" i="37"/>
  <c r="E125" i="37"/>
  <c r="F125" i="37"/>
  <c r="E126" i="37"/>
  <c r="F126" i="37"/>
  <c r="E127" i="37"/>
  <c r="F127" i="37"/>
  <c r="E128" i="37"/>
  <c r="F128" i="37"/>
  <c r="E129" i="37"/>
  <c r="F129" i="37"/>
  <c r="E130" i="37"/>
  <c r="F130" i="37"/>
  <c r="E137" i="37"/>
  <c r="F137" i="37"/>
  <c r="E138" i="37"/>
  <c r="F138" i="37"/>
  <c r="E139" i="37"/>
  <c r="F139" i="37"/>
  <c r="E152" i="37"/>
  <c r="F152" i="37"/>
  <c r="E155" i="37"/>
  <c r="F155" i="37"/>
  <c r="E176" i="37"/>
  <c r="F176" i="37"/>
  <c r="E182" i="37"/>
  <c r="F182" i="37"/>
  <c r="E183" i="37"/>
  <c r="F183" i="37"/>
  <c r="E184" i="37"/>
  <c r="F184" i="37"/>
  <c r="E191" i="37"/>
  <c r="F191" i="37"/>
  <c r="E192" i="37"/>
  <c r="F192" i="37"/>
  <c r="E193" i="37"/>
  <c r="F193" i="37"/>
  <c r="E194" i="37"/>
  <c r="F194" i="37"/>
  <c r="E195" i="37"/>
  <c r="F195" i="37"/>
  <c r="E201" i="37"/>
  <c r="F201" i="37"/>
  <c r="E208" i="37"/>
  <c r="F208" i="37"/>
  <c r="E207" i="37"/>
  <c r="F207" i="37"/>
  <c r="E212" i="37"/>
  <c r="F212" i="37"/>
  <c r="E213" i="37"/>
  <c r="F213" i="37"/>
  <c r="E214" i="37"/>
  <c r="F214" i="37"/>
  <c r="E215" i="37"/>
  <c r="F215" i="37"/>
  <c r="E216" i="37"/>
  <c r="F216" i="37"/>
  <c r="E217" i="37"/>
  <c r="F217" i="37"/>
  <c r="F6" i="32"/>
  <c r="G6" i="32"/>
  <c r="H6" i="32"/>
  <c r="I6" i="32"/>
  <c r="F7" i="32"/>
  <c r="G7" i="32"/>
  <c r="I7" i="32"/>
  <c r="F9" i="32"/>
  <c r="G9" i="32"/>
  <c r="H9" i="32"/>
  <c r="I9" i="32"/>
  <c r="F10" i="32"/>
  <c r="G10" i="32"/>
  <c r="I10" i="32"/>
  <c r="F11" i="32"/>
  <c r="G11" i="32"/>
  <c r="I11" i="32"/>
  <c r="F12" i="32"/>
  <c r="G12" i="32"/>
  <c r="H12" i="32"/>
  <c r="I12" i="32"/>
  <c r="F13" i="32"/>
  <c r="G13" i="32"/>
  <c r="I13" i="32"/>
  <c r="F14" i="32"/>
  <c r="G14" i="32"/>
  <c r="I14" i="32"/>
  <c r="F15" i="32"/>
  <c r="G15" i="32"/>
  <c r="I15" i="32"/>
  <c r="F16" i="32"/>
  <c r="G16" i="32"/>
  <c r="I16" i="32"/>
  <c r="F17" i="32"/>
  <c r="G17" i="32"/>
  <c r="I17" i="32"/>
  <c r="F19" i="32"/>
  <c r="G19" i="32"/>
  <c r="H19" i="32"/>
  <c r="I19" i="32"/>
  <c r="F20" i="32"/>
  <c r="G20" i="32"/>
  <c r="I20" i="32"/>
  <c r="F21" i="32"/>
  <c r="G21" i="32"/>
  <c r="I21" i="32"/>
  <c r="F27" i="32"/>
  <c r="G27" i="32"/>
  <c r="H27" i="32"/>
  <c r="I27" i="32"/>
  <c r="F28" i="32"/>
  <c r="G28" i="32"/>
  <c r="I28" i="32"/>
  <c r="U39" i="14"/>
  <c r="J28" i="32" s="1"/>
  <c r="V39" i="14"/>
  <c r="K28" i="32" s="1"/>
  <c r="F29" i="32"/>
  <c r="G29" i="32"/>
  <c r="I29" i="32"/>
  <c r="U40" i="14"/>
  <c r="J29" i="32" s="1"/>
  <c r="V40" i="14"/>
  <c r="K29" i="32" s="1"/>
  <c r="U42" i="14"/>
  <c r="J31" i="32" s="1"/>
  <c r="V42" i="14"/>
  <c r="K31" i="32" s="1"/>
  <c r="F32" i="32"/>
  <c r="G32" i="32"/>
  <c r="U43" i="14"/>
  <c r="J32" i="32" s="1"/>
  <c r="V43" i="14"/>
  <c r="K32" i="32" s="1"/>
  <c r="F33" i="32"/>
  <c r="G33" i="32"/>
  <c r="I33" i="32"/>
  <c r="U44" i="14"/>
  <c r="J33" i="32" s="1"/>
  <c r="V44" i="14"/>
  <c r="K33" i="32" s="1"/>
  <c r="F34" i="32"/>
  <c r="G34" i="32"/>
  <c r="I34" i="32"/>
  <c r="U45" i="14"/>
  <c r="J34" i="32" s="1"/>
  <c r="V45" i="14"/>
  <c r="K34" i="32" s="1"/>
  <c r="F35" i="32"/>
  <c r="G35" i="32"/>
  <c r="I35" i="32"/>
  <c r="U46" i="14"/>
  <c r="J35" i="32" s="1"/>
  <c r="V46" i="14"/>
  <c r="K35" i="32" s="1"/>
  <c r="F36" i="32"/>
  <c r="G36" i="32"/>
  <c r="I36" i="32"/>
  <c r="U47" i="14"/>
  <c r="J36" i="32" s="1"/>
  <c r="V47" i="14"/>
  <c r="K36" i="32" s="1"/>
  <c r="F37" i="32"/>
  <c r="G37" i="32"/>
  <c r="I37" i="32"/>
  <c r="F38" i="32"/>
  <c r="G38" i="32"/>
  <c r="I38" i="32"/>
  <c r="F60" i="32"/>
  <c r="G60" i="32"/>
  <c r="I60" i="32"/>
  <c r="F61" i="32"/>
  <c r="G61" i="32"/>
  <c r="I61" i="32"/>
  <c r="F62" i="32"/>
  <c r="G62" i="32"/>
  <c r="I62" i="32"/>
  <c r="F98" i="32"/>
  <c r="G98" i="32"/>
  <c r="I98" i="32"/>
  <c r="F99" i="32"/>
  <c r="G99" i="32"/>
  <c r="I99" i="32"/>
  <c r="U120" i="14"/>
  <c r="J102" i="32" s="1"/>
  <c r="U121" i="14"/>
  <c r="J103" i="32" s="1"/>
  <c r="U124" i="14"/>
  <c r="J106" i="32" s="1"/>
  <c r="U126" i="14"/>
  <c r="J108" i="32" s="1"/>
  <c r="U127" i="14"/>
  <c r="J109" i="32" s="1"/>
  <c r="U128" i="14"/>
  <c r="J110" i="32" s="1"/>
  <c r="U129" i="14"/>
  <c r="J111" i="32" s="1"/>
  <c r="U130" i="14"/>
  <c r="J112" i="32" s="1"/>
  <c r="U131" i="14"/>
  <c r="J113" i="32" s="1"/>
  <c r="F115" i="32"/>
  <c r="G115" i="32"/>
  <c r="I115" i="32"/>
  <c r="F116" i="32"/>
  <c r="G116" i="32"/>
  <c r="I116" i="32"/>
  <c r="U137" i="14"/>
  <c r="J119" i="32" s="1"/>
  <c r="U138" i="14"/>
  <c r="J120" i="32" s="1"/>
  <c r="U139" i="14"/>
  <c r="J121" i="32" s="1"/>
  <c r="F123" i="32"/>
  <c r="G123" i="32"/>
  <c r="I123" i="32"/>
  <c r="U141" i="14"/>
  <c r="J123" i="32" s="1"/>
  <c r="F124" i="32"/>
  <c r="G124" i="32"/>
  <c r="I124" i="32"/>
  <c r="F125" i="32"/>
  <c r="G125" i="32"/>
  <c r="I125" i="32"/>
  <c r="F126" i="32"/>
  <c r="G126" i="32"/>
  <c r="I126" i="32"/>
  <c r="F127" i="32"/>
  <c r="G127" i="32"/>
  <c r="I127" i="32"/>
  <c r="U152" i="14"/>
  <c r="J127" i="32" s="1"/>
  <c r="F128" i="32"/>
  <c r="G128" i="32"/>
  <c r="I128" i="32"/>
  <c r="U153" i="14"/>
  <c r="J128" i="32" s="1"/>
  <c r="U155" i="14"/>
  <c r="J130" i="32" s="1"/>
  <c r="U156" i="14"/>
  <c r="J131" i="32" s="1"/>
  <c r="U157" i="14"/>
  <c r="J132" i="32" s="1"/>
  <c r="U158" i="14"/>
  <c r="J133" i="32" s="1"/>
  <c r="F135" i="32"/>
  <c r="G135" i="32"/>
  <c r="I135" i="32"/>
  <c r="U160" i="14"/>
  <c r="J135" i="32" s="1"/>
  <c r="F136" i="32"/>
  <c r="G136" i="32"/>
  <c r="I136" i="32"/>
  <c r="U161" i="14"/>
  <c r="J136" i="32" s="1"/>
  <c r="F137" i="32"/>
  <c r="G137" i="32"/>
  <c r="I137" i="32"/>
  <c r="U162" i="14"/>
  <c r="J137" i="32" s="1"/>
  <c r="U163" i="14"/>
  <c r="J138" i="32" s="1"/>
  <c r="U166" i="14"/>
  <c r="J141" i="32" s="1"/>
  <c r="U167" i="14"/>
  <c r="J142" i="32" s="1"/>
  <c r="U168" i="14"/>
  <c r="J143" i="32" s="1"/>
  <c r="U169" i="14"/>
  <c r="J144" i="32" s="1"/>
  <c r="U170" i="14"/>
  <c r="J145" i="32" s="1"/>
  <c r="U171" i="14"/>
  <c r="J146" i="32" s="1"/>
  <c r="U172" i="14"/>
  <c r="J147" i="32" s="1"/>
  <c r="U173" i="14"/>
  <c r="J148" i="32" s="1"/>
  <c r="U174" i="14"/>
  <c r="J149" i="32" s="1"/>
  <c r="F150" i="32"/>
  <c r="G150" i="32"/>
  <c r="I150" i="32"/>
  <c r="U175" i="14"/>
  <c r="J150" i="32" s="1"/>
  <c r="F153" i="32"/>
  <c r="G153" i="32"/>
  <c r="I153" i="32"/>
  <c r="U181" i="14"/>
  <c r="J156" i="32" s="1"/>
  <c r="U182" i="14"/>
  <c r="J157" i="32" s="1"/>
  <c r="U184" i="14"/>
  <c r="J159" i="32" s="1"/>
  <c r="U186" i="14"/>
  <c r="J161" i="32" s="1"/>
  <c r="U187" i="14"/>
  <c r="J162" i="32" s="1"/>
  <c r="U189" i="14"/>
  <c r="J164" i="32" s="1"/>
  <c r="U190" i="14"/>
  <c r="J165" i="32" s="1"/>
  <c r="U191" i="14"/>
  <c r="J166" i="32" s="1"/>
  <c r="U192" i="14"/>
  <c r="J167" i="32" s="1"/>
  <c r="U193" i="14"/>
  <c r="J168" i="32" s="1"/>
  <c r="U195" i="14"/>
  <c r="J170" i="32" s="1"/>
  <c r="F174" i="32"/>
  <c r="G174" i="32"/>
  <c r="I174" i="32"/>
  <c r="F175" i="32"/>
  <c r="G175" i="32"/>
  <c r="I175" i="32"/>
  <c r="F176" i="32"/>
  <c r="G176" i="32"/>
  <c r="I176" i="32"/>
  <c r="U201" i="14"/>
  <c r="J176" i="32" s="1"/>
  <c r="F180" i="32"/>
  <c r="G180" i="32"/>
  <c r="I180" i="32"/>
  <c r="U205" i="14"/>
  <c r="J180" i="32" s="1"/>
  <c r="F181" i="32"/>
  <c r="G181" i="32"/>
  <c r="I181" i="32"/>
  <c r="F182" i="32"/>
  <c r="G182" i="32"/>
  <c r="I182" i="32"/>
  <c r="U207" i="14"/>
  <c r="J182" i="32" s="1"/>
  <c r="F189" i="32"/>
  <c r="G189" i="32"/>
  <c r="I189" i="32"/>
  <c r="U214" i="14"/>
  <c r="J189" i="32" s="1"/>
  <c r="F190" i="32"/>
  <c r="G190" i="32"/>
  <c r="I190" i="32"/>
  <c r="F191" i="32"/>
  <c r="G191" i="32"/>
  <c r="I191" i="32"/>
  <c r="F192" i="32"/>
  <c r="G192" i="32"/>
  <c r="I192" i="32"/>
  <c r="F193" i="32"/>
  <c r="G193" i="32"/>
  <c r="I193" i="32"/>
  <c r="U225" i="14"/>
  <c r="J193" i="32" s="1"/>
  <c r="F194" i="32"/>
  <c r="G194" i="32"/>
  <c r="I194" i="32"/>
  <c r="U226" i="14"/>
  <c r="J194" i="32" s="1"/>
  <c r="F196" i="32"/>
  <c r="G196" i="32"/>
  <c r="I196" i="32"/>
  <c r="U228" i="14"/>
  <c r="J196" i="32" s="1"/>
  <c r="F197" i="32"/>
  <c r="G197" i="32"/>
  <c r="I197" i="32"/>
  <c r="F199" i="32"/>
  <c r="G199" i="32"/>
  <c r="U232" i="14"/>
  <c r="J199" i="32" s="1"/>
  <c r="U234" i="14"/>
  <c r="J201" i="32" s="1"/>
  <c r="U233" i="14"/>
  <c r="J200" i="32" s="1"/>
  <c r="U236" i="14"/>
  <c r="J203" i="32" s="1"/>
  <c r="F204" i="32"/>
  <c r="G204" i="32"/>
  <c r="I204" i="32"/>
  <c r="U237" i="14"/>
  <c r="J204" i="32" s="1"/>
  <c r="F206" i="32"/>
  <c r="G206" i="32"/>
  <c r="I206" i="32"/>
  <c r="F205" i="32"/>
  <c r="G205" i="32"/>
  <c r="I205" i="32"/>
  <c r="U238" i="14"/>
  <c r="J205" i="32" s="1"/>
  <c r="F207" i="32"/>
  <c r="G207" i="32"/>
  <c r="I207" i="32"/>
  <c r="U240" i="14"/>
  <c r="J207" i="32" s="1"/>
  <c r="F208" i="32"/>
  <c r="G208" i="32"/>
  <c r="I208" i="32"/>
  <c r="U241" i="14"/>
  <c r="J208" i="32" s="1"/>
  <c r="F209" i="32"/>
  <c r="G209" i="32"/>
  <c r="I209" i="32"/>
  <c r="U242" i="14"/>
  <c r="J209" i="32" s="1"/>
  <c r="F210" i="32"/>
  <c r="G210" i="32"/>
  <c r="I210" i="32"/>
  <c r="U243" i="14"/>
  <c r="J210" i="32" s="1"/>
  <c r="F211" i="32"/>
  <c r="G211" i="32"/>
  <c r="I211" i="32"/>
  <c r="F212" i="32"/>
  <c r="G212" i="32"/>
  <c r="I212" i="32"/>
  <c r="F213" i="32"/>
  <c r="G213" i="32"/>
  <c r="I213" i="32"/>
  <c r="U246" i="14"/>
  <c r="J213" i="32" s="1"/>
  <c r="F214" i="32"/>
  <c r="G214" i="32"/>
  <c r="I214" i="32"/>
  <c r="U247" i="14"/>
  <c r="J214" i="32" s="1"/>
  <c r="F215" i="32"/>
  <c r="G215" i="32"/>
  <c r="I215" i="32"/>
  <c r="U248" i="14"/>
  <c r="J215" i="32" s="1"/>
  <c r="X18" i="9"/>
  <c r="S18" i="9" s="1"/>
  <c r="AL100" i="9"/>
  <c r="AH102" i="9"/>
  <c r="AJ102" i="9"/>
  <c r="Z109" i="9"/>
  <c r="AA110" i="9"/>
  <c r="AB132" i="9"/>
  <c r="Y216" i="9"/>
  <c r="Z216" i="9"/>
  <c r="AA216" i="9"/>
  <c r="AB216" i="9"/>
  <c r="AC216" i="9"/>
  <c r="AD216" i="9"/>
  <c r="AE216" i="9"/>
  <c r="AF216" i="9"/>
  <c r="S297" i="9"/>
  <c r="X298" i="9"/>
  <c r="S298" i="9" s="1"/>
  <c r="X299" i="9"/>
  <c r="S299" i="9" s="1"/>
  <c r="X300" i="9"/>
  <c r="S300" i="9" s="1"/>
  <c r="X568" i="9"/>
  <c r="S568" i="9" s="1"/>
  <c r="X569" i="9"/>
  <c r="S569" i="9" s="1"/>
  <c r="U227" i="14"/>
  <c r="J195" i="32" s="1"/>
  <c r="G10" i="19"/>
  <c r="G11" i="19"/>
  <c r="G12" i="19"/>
  <c r="G13" i="19"/>
  <c r="G14" i="19"/>
  <c r="O14" i="19"/>
  <c r="G15" i="19"/>
  <c r="L15" i="19"/>
  <c r="G16" i="19"/>
  <c r="L16" i="19"/>
  <c r="O29" i="12"/>
  <c r="N16" i="19" s="1"/>
  <c r="L17" i="19"/>
  <c r="O30" i="12"/>
  <c r="N17" i="19" s="1"/>
  <c r="X30" i="12"/>
  <c r="AO35" i="12"/>
  <c r="AO36" i="12"/>
  <c r="AO37" i="12"/>
  <c r="AO38" i="12"/>
  <c r="AO39" i="12"/>
  <c r="AO40" i="12"/>
  <c r="AO41" i="12"/>
  <c r="AO42" i="12"/>
  <c r="AO43" i="12"/>
  <c r="AO45" i="12"/>
  <c r="AO46" i="12"/>
  <c r="AO47" i="12"/>
  <c r="AO48" i="12"/>
  <c r="X58" i="12"/>
  <c r="Y58" i="12"/>
  <c r="Z58" i="12"/>
  <c r="AA58" i="12"/>
  <c r="AB58" i="12"/>
  <c r="AC58" i="12"/>
  <c r="AD58" i="12"/>
  <c r="AE58" i="12"/>
  <c r="W73" i="12"/>
  <c r="W74" i="12"/>
  <c r="AI74" i="12"/>
  <c r="AM75" i="12"/>
  <c r="AN75" i="12"/>
  <c r="AM76" i="12"/>
  <c r="AN76" i="12"/>
  <c r="AC87" i="12"/>
  <c r="AD87" i="12"/>
  <c r="AF87" i="12"/>
  <c r="AG87" i="12"/>
  <c r="AH87" i="12"/>
  <c r="AI87" i="12"/>
  <c r="AQ76" i="12" s="1"/>
  <c r="AQ77" i="12" s="1"/>
  <c r="AJ87" i="12"/>
  <c r="AM77" i="12"/>
  <c r="AN77" i="12"/>
  <c r="AM78" i="12"/>
  <c r="AM79" i="12"/>
  <c r="AN79" i="12"/>
  <c r="AM80" i="12"/>
  <c r="AM81" i="12"/>
  <c r="AN81" i="12"/>
  <c r="AM82" i="12"/>
  <c r="AN82" i="12"/>
  <c r="AM83" i="12"/>
  <c r="AN83" i="12"/>
  <c r="AM85" i="12"/>
  <c r="AN85" i="12"/>
  <c r="AM86" i="12"/>
  <c r="X87" i="12"/>
  <c r="AA87" i="12"/>
  <c r="AB87" i="12"/>
  <c r="AE87" i="12"/>
  <c r="AK87" i="12"/>
  <c r="AM88" i="12"/>
  <c r="AM39" i="12"/>
  <c r="AM37" i="12"/>
  <c r="AF74" i="12"/>
  <c r="AF46" i="12" s="1"/>
  <c r="AJ42" i="12"/>
  <c r="AR35" i="12"/>
  <c r="AQ37" i="12"/>
  <c r="AM40" i="12"/>
  <c r="AL40" i="12"/>
  <c r="AJ40" i="12"/>
  <c r="AQ35" i="12"/>
  <c r="AR39" i="12"/>
  <c r="AH46" i="12"/>
  <c r="AQ39" i="12"/>
  <c r="AQ34" i="12"/>
  <c r="AM42" i="12"/>
  <c r="AL42" i="12" s="1"/>
  <c r="Y74" i="12"/>
  <c r="Y46" i="12" s="1"/>
  <c r="AR42" i="12"/>
  <c r="AQ42" i="12"/>
  <c r="AK37" i="12"/>
  <c r="AK41" i="12"/>
  <c r="AK46" i="12"/>
  <c r="AK38" i="12"/>
  <c r="AK43" i="12"/>
  <c r="AQ40" i="12"/>
  <c r="AE74" i="12"/>
  <c r="AE46" i="12"/>
  <c r="AK39" i="12"/>
  <c r="AJ39" i="12"/>
  <c r="AK45" i="12"/>
  <c r="Y73" i="12"/>
  <c r="Y43" i="12" s="1"/>
  <c r="AI73" i="12"/>
  <c r="AC73" i="12"/>
  <c r="AM35" i="12"/>
  <c r="AA73" i="12"/>
  <c r="AA43" i="12" s="1"/>
  <c r="AD73" i="12"/>
  <c r="AD43" i="12" s="1"/>
  <c r="AJ35" i="12"/>
  <c r="AB74" i="12"/>
  <c r="AB46" i="12"/>
  <c r="AD74" i="12"/>
  <c r="AD46" i="12"/>
  <c r="AM38" i="12"/>
  <c r="AL38" i="12" s="1"/>
  <c r="AR40" i="12"/>
  <c r="AQ36" i="12"/>
  <c r="AS40" i="12"/>
  <c r="AS35" i="12"/>
  <c r="N417" i="9"/>
  <c r="R417" i="9"/>
  <c r="E157" i="32"/>
  <c r="G69" i="37"/>
  <c r="H28" i="72" a="1"/>
  <c r="H28" i="72" s="1"/>
  <c r="S28" i="72" s="1"/>
  <c r="R405" i="9" s="1"/>
  <c r="R55" i="72"/>
  <c r="S55" i="72" s="1"/>
  <c r="H36" i="72" a="1"/>
  <c r="H36" i="72" s="1"/>
  <c r="S36" i="72" s="1"/>
  <c r="R413" i="9" s="1"/>
  <c r="X438" i="9"/>
  <c r="S438" i="9" s="1"/>
  <c r="K130" i="14" s="1"/>
  <c r="X572" i="9"/>
  <c r="S572" i="9" s="1"/>
  <c r="S491" i="9"/>
  <c r="D14" i="51"/>
  <c r="D15" i="51" s="1"/>
  <c r="S619" i="9"/>
  <c r="M55" i="72"/>
  <c r="D75" i="52"/>
  <c r="D76" i="52"/>
  <c r="D77" i="52"/>
  <c r="D78" i="52" s="1"/>
  <c r="D79" i="52" s="1"/>
  <c r="D80" i="52" s="1"/>
  <c r="D81" i="52" s="1"/>
  <c r="D82" i="52" s="1"/>
  <c r="D83" i="52" s="1"/>
  <c r="D84" i="52" s="1"/>
  <c r="D85" i="52" s="1"/>
  <c r="D86" i="52" s="1"/>
  <c r="D87" i="52" s="1"/>
  <c r="D88" i="52" s="1"/>
  <c r="D89" i="52" s="1"/>
  <c r="D90" i="52" s="1"/>
  <c r="D91" i="52" s="1"/>
  <c r="D92" i="52" s="1"/>
  <c r="D93" i="52" s="1"/>
  <c r="D94" i="52" s="1"/>
  <c r="D95" i="52" s="1"/>
  <c r="D96" i="52" s="1"/>
  <c r="D97" i="52" s="1"/>
  <c r="D98" i="52" s="1"/>
  <c r="D99" i="52" s="1"/>
  <c r="D100" i="52" s="1"/>
  <c r="D101" i="52" s="1"/>
  <c r="D102" i="52" s="1"/>
  <c r="D103" i="52" s="1"/>
  <c r="D104" i="52" s="1"/>
  <c r="D105" i="52" s="1"/>
  <c r="D106" i="52" s="1"/>
  <c r="D107" i="52" s="1"/>
  <c r="D108" i="52" s="1"/>
  <c r="D109" i="52" s="1"/>
  <c r="D110" i="52" s="1"/>
  <c r="D111" i="52" s="1"/>
  <c r="D112" i="52" s="1"/>
  <c r="D113" i="52" s="1"/>
  <c r="D114" i="52" s="1"/>
  <c r="D115" i="52" s="1"/>
  <c r="D116" i="52" s="1"/>
  <c r="D117" i="52" s="1"/>
  <c r="D118" i="52" s="1"/>
  <c r="D119" i="52" s="1"/>
  <c r="D120" i="52" s="1"/>
  <c r="D121" i="52" s="1"/>
  <c r="D122" i="52" s="1"/>
  <c r="D123" i="52" s="1"/>
  <c r="D124" i="52" s="1"/>
  <c r="D125" i="52" s="1"/>
  <c r="D126" i="52" s="1"/>
  <c r="D127" i="52" s="1"/>
  <c r="D128" i="52" s="1"/>
  <c r="D129" i="52" s="1"/>
  <c r="D130" i="52" s="1"/>
  <c r="D131" i="52" s="1"/>
  <c r="D132" i="52" s="1"/>
  <c r="D133" i="52" s="1"/>
  <c r="D134" i="52" s="1"/>
  <c r="D135" i="52" s="1"/>
  <c r="D136" i="52" s="1"/>
  <c r="D137" i="52" s="1"/>
  <c r="D138" i="52" s="1"/>
  <c r="D139" i="52" s="1"/>
  <c r="D140" i="52" s="1"/>
  <c r="D141" i="52" s="1"/>
  <c r="D142" i="52" s="1"/>
  <c r="D143" i="52" s="1"/>
  <c r="D144" i="52" s="1"/>
  <c r="D145" i="52" s="1"/>
  <c r="D146" i="52" s="1"/>
  <c r="D147" i="52" s="1"/>
  <c r="D148" i="52" s="1"/>
  <c r="D149" i="52" s="1"/>
  <c r="D150" i="52" s="1"/>
  <c r="D151" i="52" s="1"/>
  <c r="D152" i="52" s="1"/>
  <c r="D153" i="52" s="1"/>
  <c r="D154" i="52" s="1"/>
  <c r="D155" i="52" s="1"/>
  <c r="D156" i="52" s="1"/>
  <c r="D157" i="52" s="1"/>
  <c r="D158" i="52" s="1"/>
  <c r="D159" i="52" s="1"/>
  <c r="D160" i="52" s="1"/>
  <c r="D161" i="52" s="1"/>
  <c r="D162" i="52" s="1"/>
  <c r="D163" i="52" s="1"/>
  <c r="D164" i="52" s="1"/>
  <c r="D165" i="52" s="1"/>
  <c r="D166" i="52" s="1"/>
  <c r="D167" i="52" s="1"/>
  <c r="D168" i="52" s="1"/>
  <c r="D169" i="52" s="1"/>
  <c r="D170" i="52" s="1"/>
  <c r="D171" i="52" s="1"/>
  <c r="D172" i="52" s="1"/>
  <c r="D173" i="52" s="1"/>
  <c r="D174" i="52" s="1"/>
  <c r="D175" i="52" s="1"/>
  <c r="D176" i="52" s="1"/>
  <c r="D177" i="52" s="1"/>
  <c r="D178" i="52" s="1"/>
  <c r="D179" i="52" s="1"/>
  <c r="D180" i="52" s="1"/>
  <c r="D181" i="52" s="1"/>
  <c r="D182" i="52" s="1"/>
  <c r="D183" i="52" s="1"/>
  <c r="D184" i="52" s="1"/>
  <c r="D185" i="52" s="1"/>
  <c r="D186" i="52" s="1"/>
  <c r="D187" i="52" s="1"/>
  <c r="D188" i="52" s="1"/>
  <c r="D189" i="52" s="1"/>
  <c r="D190" i="52" s="1"/>
  <c r="D191" i="52" s="1"/>
  <c r="D192" i="52" s="1"/>
  <c r="D193" i="52" s="1"/>
  <c r="D194" i="52" s="1"/>
  <c r="D195" i="52" s="1"/>
  <c r="D196" i="52" s="1"/>
  <c r="D197" i="52" s="1"/>
  <c r="D198" i="52" s="1"/>
  <c r="D199" i="52" s="1"/>
  <c r="D200" i="52" s="1"/>
  <c r="D201" i="52" s="1"/>
  <c r="D202" i="52" s="1"/>
  <c r="D203" i="52" s="1"/>
  <c r="D204" i="52" s="1"/>
  <c r="D205" i="52" s="1"/>
  <c r="D206" i="52" s="1"/>
  <c r="D207" i="52" s="1"/>
  <c r="D208" i="52" s="1"/>
  <c r="D209" i="52" s="1"/>
  <c r="D210" i="52" s="1"/>
  <c r="D211" i="52" s="1"/>
  <c r="D212" i="52" s="1"/>
  <c r="D213" i="52" s="1"/>
  <c r="D214" i="52" s="1"/>
  <c r="D215" i="52" s="1"/>
  <c r="D216" i="52" s="1"/>
  <c r="D217" i="52" s="1"/>
  <c r="D218" i="52" s="1"/>
  <c r="D219" i="52" s="1"/>
  <c r="D220" i="52" s="1"/>
  <c r="D221" i="52" s="1"/>
  <c r="D222" i="52" s="1"/>
  <c r="D223" i="52" s="1"/>
  <c r="D224" i="52" s="1"/>
  <c r="D225" i="52" s="1"/>
  <c r="D226" i="52" s="1"/>
  <c r="D227" i="52" s="1"/>
  <c r="D228" i="52" s="1"/>
  <c r="D229" i="52" s="1"/>
  <c r="D230" i="52" s="1"/>
  <c r="D231" i="52" s="1"/>
  <c r="D232" i="52" s="1"/>
  <c r="D233" i="52" s="1"/>
  <c r="D234" i="52" s="1"/>
  <c r="D235" i="52" s="1"/>
  <c r="D236" i="52" s="1"/>
  <c r="D237" i="52" s="1"/>
  <c r="D238" i="52" s="1"/>
  <c r="D239" i="52" s="1"/>
  <c r="D240" i="52" s="1"/>
  <c r="D241" i="52" s="1"/>
  <c r="D242" i="52" s="1"/>
  <c r="D243" i="52" s="1"/>
  <c r="D244" i="52" s="1"/>
  <c r="D245" i="52" s="1"/>
  <c r="D246" i="52" s="1"/>
  <c r="D247" i="52" s="1"/>
  <c r="D248" i="52" s="1"/>
  <c r="D249" i="52" s="1"/>
  <c r="D250" i="52" s="1"/>
  <c r="D251" i="52" s="1"/>
  <c r="D252" i="52" s="1"/>
  <c r="D253" i="52" s="1"/>
  <c r="D254" i="52" s="1"/>
  <c r="D255" i="52" s="1"/>
  <c r="D256" i="52" s="1"/>
  <c r="D257" i="52" s="1"/>
  <c r="D258" i="52" s="1"/>
  <c r="D259" i="52" s="1"/>
  <c r="D260" i="52" s="1"/>
  <c r="D261" i="52" s="1"/>
  <c r="D262" i="52" s="1"/>
  <c r="D263" i="52" s="1"/>
  <c r="D264" i="52" s="1"/>
  <c r="D265" i="52" s="1"/>
  <c r="D266" i="52" s="1"/>
  <c r="D267" i="52" s="1"/>
  <c r="D268" i="52" s="1"/>
  <c r="D269" i="52" s="1"/>
  <c r="D270" i="52" s="1"/>
  <c r="D271" i="52" s="1"/>
  <c r="D272" i="52" s="1"/>
  <c r="D273" i="52" s="1"/>
  <c r="D274" i="52" s="1"/>
  <c r="D275" i="52" s="1"/>
  <c r="D276" i="52" s="1"/>
  <c r="D277" i="52" s="1"/>
  <c r="D278" i="52" s="1"/>
  <c r="D279" i="52" s="1"/>
  <c r="D280" i="52" s="1"/>
  <c r="D281" i="52" s="1"/>
  <c r="D282" i="52" s="1"/>
  <c r="D283" i="52" s="1"/>
  <c r="D284" i="52" s="1"/>
  <c r="D285" i="52" s="1"/>
  <c r="D286" i="52" s="1"/>
  <c r="D287" i="52" s="1"/>
  <c r="D288" i="52" s="1"/>
  <c r="D289" i="52" s="1"/>
  <c r="D290" i="52" s="1"/>
  <c r="D291" i="52" s="1"/>
  <c r="D292" i="52" s="1"/>
  <c r="D293" i="52" s="1"/>
  <c r="D294" i="52" s="1"/>
  <c r="D295" i="52" s="1"/>
  <c r="D296" i="52" s="1"/>
  <c r="D297" i="52" s="1"/>
  <c r="D298" i="52" s="1"/>
  <c r="D299" i="52" s="1"/>
  <c r="D300" i="52" s="1"/>
  <c r="D301" i="52" s="1"/>
  <c r="D302" i="52" s="1"/>
  <c r="D303" i="52" s="1"/>
  <c r="D304" i="52" s="1"/>
  <c r="D305" i="52" s="1"/>
  <c r="D306" i="52" s="1"/>
  <c r="D307" i="52" s="1"/>
  <c r="D308" i="52" s="1"/>
  <c r="D309" i="52" s="1"/>
  <c r="D310" i="52" s="1"/>
  <c r="D311" i="52" s="1"/>
  <c r="D312" i="52" s="1"/>
  <c r="D313" i="52" s="1"/>
  <c r="D314" i="52" s="1"/>
  <c r="D315" i="52" s="1"/>
  <c r="D316" i="52" s="1"/>
  <c r="D317" i="52" s="1"/>
  <c r="D318" i="52" s="1"/>
  <c r="D319" i="52" s="1"/>
  <c r="D320" i="52" s="1"/>
  <c r="D321" i="52" s="1"/>
  <c r="D322" i="52" s="1"/>
  <c r="D323" i="52" s="1"/>
  <c r="D324" i="52" s="1"/>
  <c r="D325" i="52" s="1"/>
  <c r="D326" i="52" s="1"/>
  <c r="D327" i="52" s="1"/>
  <c r="D328" i="52" s="1"/>
  <c r="D329" i="52" s="1"/>
  <c r="D330" i="52" s="1"/>
  <c r="D331" i="52" s="1"/>
  <c r="D332" i="52" s="1"/>
  <c r="D333" i="52" s="1"/>
  <c r="D334" i="52" s="1"/>
  <c r="D335" i="52" s="1"/>
  <c r="D336" i="52" s="1"/>
  <c r="D337" i="52" s="1"/>
  <c r="D338" i="52" s="1"/>
  <c r="D339" i="52" s="1"/>
  <c r="D340" i="52" s="1"/>
  <c r="D341" i="52" s="1"/>
  <c r="D342" i="52" s="1"/>
  <c r="D343" i="52" s="1"/>
  <c r="D344" i="52" s="1"/>
  <c r="D345" i="52" s="1"/>
  <c r="D346" i="52" s="1"/>
  <c r="D347" i="52" s="1"/>
  <c r="D348" i="52" s="1"/>
  <c r="D349" i="52" s="1"/>
  <c r="D350" i="52" s="1"/>
  <c r="D351" i="52" s="1"/>
  <c r="D352" i="52" s="1"/>
  <c r="D353" i="52" s="1"/>
  <c r="D354" i="52" s="1"/>
  <c r="D355" i="52" s="1"/>
  <c r="D356" i="52" s="1"/>
  <c r="D357" i="52" s="1"/>
  <c r="D358" i="52" s="1"/>
  <c r="D359" i="52" s="1"/>
  <c r="D360" i="52" s="1"/>
  <c r="D361" i="52" s="1"/>
  <c r="D362" i="52" s="1"/>
  <c r="D363" i="52" s="1"/>
  <c r="D364" i="52" s="1"/>
  <c r="D365" i="52" s="1"/>
  <c r="D366" i="52" s="1"/>
  <c r="D367" i="52" s="1"/>
  <c r="D368" i="52" s="1"/>
  <c r="D369" i="52" s="1"/>
  <c r="D370" i="52" s="1"/>
  <c r="D371" i="52" s="1"/>
  <c r="D372" i="52" s="1"/>
  <c r="D373" i="52" s="1"/>
  <c r="D374" i="52" s="1"/>
  <c r="D375" i="52" s="1"/>
  <c r="D376" i="52" s="1"/>
  <c r="D377" i="52" s="1"/>
  <c r="D378" i="52" s="1"/>
  <c r="D379" i="52" s="1"/>
  <c r="D380" i="52" s="1"/>
  <c r="D381" i="52" s="1"/>
  <c r="D382" i="52" s="1"/>
  <c r="D383" i="52" s="1"/>
  <c r="D384" i="52" s="1"/>
  <c r="D385" i="52" s="1"/>
  <c r="D386" i="52" s="1"/>
  <c r="D387" i="52" s="1"/>
  <c r="D388" i="52" s="1"/>
  <c r="D389" i="52" s="1"/>
  <c r="D390" i="52" s="1"/>
  <c r="D391" i="52" s="1"/>
  <c r="D392" i="52" s="1"/>
  <c r="D393" i="52" s="1"/>
  <c r="D394" i="52" s="1"/>
  <c r="D395" i="52" s="1"/>
  <c r="D396" i="52" s="1"/>
  <c r="D397" i="52" s="1"/>
  <c r="D398" i="52" s="1"/>
  <c r="D399" i="52" s="1"/>
  <c r="D400" i="52" s="1"/>
  <c r="D401" i="52" s="1"/>
  <c r="D402" i="52" s="1"/>
  <c r="D403" i="52" s="1"/>
  <c r="D404" i="52" s="1"/>
  <c r="D405" i="52" s="1"/>
  <c r="D406" i="52" s="1"/>
  <c r="D407" i="52" s="1"/>
  <c r="D408" i="52" s="1"/>
  <c r="D409" i="52" s="1"/>
  <c r="D410" i="52" s="1"/>
  <c r="D411" i="52" s="1"/>
  <c r="D412" i="52" s="1"/>
  <c r="D413" i="52" s="1"/>
  <c r="D414" i="52" s="1"/>
  <c r="D415" i="52" s="1"/>
  <c r="D416" i="52" s="1"/>
  <c r="D417" i="52" s="1"/>
  <c r="D418" i="52" s="1"/>
  <c r="D419" i="52" s="1"/>
  <c r="D420" i="52" s="1"/>
  <c r="D421" i="52" s="1"/>
  <c r="D422" i="52" s="1"/>
  <c r="D423" i="52" s="1"/>
  <c r="D424" i="52" s="1"/>
  <c r="D425" i="52" s="1"/>
  <c r="D426" i="52" s="1"/>
  <c r="D427" i="52" s="1"/>
  <c r="D428" i="52" s="1"/>
  <c r="D429" i="52" s="1"/>
  <c r="D430" i="52" s="1"/>
  <c r="D431" i="52" s="1"/>
  <c r="D432" i="52" s="1"/>
  <c r="D433" i="52" s="1"/>
  <c r="D434" i="52" s="1"/>
  <c r="D435" i="52" s="1"/>
  <c r="D436" i="52" s="1"/>
  <c r="D437" i="52" s="1"/>
  <c r="D438" i="52" s="1"/>
  <c r="D439" i="52" s="1"/>
  <c r="D440" i="52" s="1"/>
  <c r="D441" i="52" s="1"/>
  <c r="D442" i="52" s="1"/>
  <c r="D443" i="52" s="1"/>
  <c r="D444" i="52" s="1"/>
  <c r="D445" i="52" s="1"/>
  <c r="D446" i="52" s="1"/>
  <c r="D447" i="52" s="1"/>
  <c r="D448" i="52" s="1"/>
  <c r="D449" i="52" s="1"/>
  <c r="D450" i="52" s="1"/>
  <c r="D451" i="52" s="1"/>
  <c r="D452" i="52" s="1"/>
  <c r="D453" i="52" s="1"/>
  <c r="D454" i="52" s="1"/>
  <c r="D455" i="52" s="1"/>
  <c r="D456" i="52" s="1"/>
  <c r="D457" i="52" s="1"/>
  <c r="D458" i="52" s="1"/>
  <c r="D459" i="52" s="1"/>
  <c r="D460" i="52" s="1"/>
  <c r="D461" i="52" s="1"/>
  <c r="D462" i="52" s="1"/>
  <c r="D463" i="52" s="1"/>
  <c r="D464" i="52" s="1"/>
  <c r="D465" i="52" s="1"/>
  <c r="D466" i="52" s="1"/>
  <c r="D467" i="52" s="1"/>
  <c r="D468" i="52" s="1"/>
  <c r="D469" i="52" s="1"/>
  <c r="D470" i="52" s="1"/>
  <c r="D471" i="52" s="1"/>
  <c r="D472" i="52" s="1"/>
  <c r="D473" i="52" s="1"/>
  <c r="D474" i="52" s="1"/>
  <c r="D475" i="52" s="1"/>
  <c r="D476" i="52" s="1"/>
  <c r="D477" i="52" s="1"/>
  <c r="D478" i="52" s="1"/>
  <c r="D479" i="52" s="1"/>
  <c r="D480" i="52" s="1"/>
  <c r="D481" i="52" s="1"/>
  <c r="D482" i="52" s="1"/>
  <c r="D483" i="52" s="1"/>
  <c r="D484" i="52" s="1"/>
  <c r="D485" i="52" s="1"/>
  <c r="D486" i="52" s="1"/>
  <c r="D487" i="52" s="1"/>
  <c r="D488" i="52" s="1"/>
  <c r="D489" i="52" s="1"/>
  <c r="D490" i="52" s="1"/>
  <c r="D491" i="52" s="1"/>
  <c r="D492" i="52" s="1"/>
  <c r="D493" i="52" s="1"/>
  <c r="D494" i="52" s="1"/>
  <c r="D495" i="52" s="1"/>
  <c r="D496" i="52" s="1"/>
  <c r="D497" i="52" s="1"/>
  <c r="D498" i="52" s="1"/>
  <c r="D499" i="52" s="1"/>
  <c r="D500" i="52" s="1"/>
  <c r="D501" i="52" s="1"/>
  <c r="D502" i="52" s="1"/>
  <c r="D503" i="52" s="1"/>
  <c r="D504" i="52" s="1"/>
  <c r="D505" i="52" s="1"/>
  <c r="D506" i="52" s="1"/>
  <c r="D507" i="52" s="1"/>
  <c r="D508" i="52" s="1"/>
  <c r="D509" i="52" s="1"/>
  <c r="D510" i="52" s="1"/>
  <c r="D511" i="52" s="1"/>
  <c r="D512" i="52" s="1"/>
  <c r="D513" i="52" s="1"/>
  <c r="D514" i="52" s="1"/>
  <c r="D515" i="52" s="1"/>
  <c r="D516" i="52" s="1"/>
  <c r="D517" i="52" s="1"/>
  <c r="D518" i="52" s="1"/>
  <c r="D519" i="52" s="1"/>
  <c r="D520" i="52" s="1"/>
  <c r="D521" i="52" s="1"/>
  <c r="D522" i="52" s="1"/>
  <c r="D523" i="52" s="1"/>
  <c r="D524" i="52" s="1"/>
  <c r="D525" i="52" s="1"/>
  <c r="D526" i="52" s="1"/>
  <c r="D527" i="52" s="1"/>
  <c r="D528" i="52" s="1"/>
  <c r="D529" i="52" s="1"/>
  <c r="D530" i="52" s="1"/>
  <c r="D531" i="52" s="1"/>
  <c r="D532" i="52" s="1"/>
  <c r="D533" i="52" s="1"/>
  <c r="D534" i="52" s="1"/>
  <c r="D535" i="52" s="1"/>
  <c r="D536" i="52" s="1"/>
  <c r="D537" i="52" s="1"/>
  <c r="D538" i="52" s="1"/>
  <c r="D539" i="52" s="1"/>
  <c r="D540" i="52" s="1"/>
  <c r="D541" i="52" s="1"/>
  <c r="D542" i="52" s="1"/>
  <c r="D543" i="52" s="1"/>
  <c r="D544" i="52" s="1"/>
  <c r="D545" i="52" s="1"/>
  <c r="D546" i="52" s="1"/>
  <c r="D547" i="52" s="1"/>
  <c r="D548" i="52" s="1"/>
  <c r="D549" i="52" s="1"/>
  <c r="D550" i="52" s="1"/>
  <c r="D551" i="52" s="1"/>
  <c r="D552" i="52" s="1"/>
  <c r="D553" i="52" s="1"/>
  <c r="D554" i="52" s="1"/>
  <c r="D555" i="52" s="1"/>
  <c r="D556" i="52" s="1"/>
  <c r="D557" i="52" s="1"/>
  <c r="D558" i="52" s="1"/>
  <c r="D559" i="52" s="1"/>
  <c r="D560" i="52" s="1"/>
  <c r="D561" i="52" s="1"/>
  <c r="D562" i="52" s="1"/>
  <c r="D563" i="52" s="1"/>
  <c r="D564" i="52" s="1"/>
  <c r="D565" i="52" s="1"/>
  <c r="D566" i="52" s="1"/>
  <c r="D567" i="52" s="1"/>
  <c r="D568" i="52" s="1"/>
  <c r="D569" i="52" s="1"/>
  <c r="D570" i="52" s="1"/>
  <c r="D571" i="52" s="1"/>
  <c r="D572" i="52" s="1"/>
  <c r="D573" i="52" s="1"/>
  <c r="D574" i="52" s="1"/>
  <c r="D575" i="52" s="1"/>
  <c r="D576" i="52" s="1"/>
  <c r="D577" i="52" s="1"/>
  <c r="D578" i="52" s="1"/>
  <c r="D579" i="52" s="1"/>
  <c r="D580" i="52" s="1"/>
  <c r="D581" i="52" s="1"/>
  <c r="D582" i="52" s="1"/>
  <c r="D583" i="52" s="1"/>
  <c r="D584" i="52" s="1"/>
  <c r="D585" i="52" s="1"/>
  <c r="D586" i="52" s="1"/>
  <c r="D587" i="52" s="1"/>
  <c r="D588" i="52" s="1"/>
  <c r="D589" i="52" s="1"/>
  <c r="D590" i="52" s="1"/>
  <c r="D591" i="52" s="1"/>
  <c r="D592" i="52" s="1"/>
  <c r="D593" i="52" s="1"/>
  <c r="D594" i="52" s="1"/>
  <c r="D595" i="52" s="1"/>
  <c r="D596" i="52" s="1"/>
  <c r="D597" i="52" s="1"/>
  <c r="D598" i="52" s="1"/>
  <c r="D599" i="52" s="1"/>
  <c r="D600" i="52" s="1"/>
  <c r="D601" i="52" s="1"/>
  <c r="D602" i="52" s="1"/>
  <c r="D603" i="52" s="1"/>
  <c r="D604" i="52" s="1"/>
  <c r="D605" i="52" s="1"/>
  <c r="D606" i="52" s="1"/>
  <c r="D607" i="52" s="1"/>
  <c r="D608" i="52" s="1"/>
  <c r="D609" i="52" s="1"/>
  <c r="D610" i="52" s="1"/>
  <c r="D611" i="52" s="1"/>
  <c r="D612" i="52" s="1"/>
  <c r="D613" i="52" s="1"/>
  <c r="D614" i="52" s="1"/>
  <c r="D615" i="52" s="1"/>
  <c r="D616" i="52" s="1"/>
  <c r="D617" i="52" s="1"/>
  <c r="D618" i="52" s="1"/>
  <c r="D619" i="52" s="1"/>
  <c r="D620" i="52" s="1"/>
  <c r="D621" i="52" s="1"/>
  <c r="D622" i="52" s="1"/>
  <c r="D623" i="52" s="1"/>
  <c r="D624" i="52" s="1"/>
  <c r="D625" i="52" s="1"/>
  <c r="D626" i="52" s="1"/>
  <c r="D627" i="52" s="1"/>
  <c r="D628" i="52" s="1"/>
  <c r="D629" i="52" s="1"/>
  <c r="D630" i="52" s="1"/>
  <c r="D631" i="52" s="1"/>
  <c r="D632" i="52" s="1"/>
  <c r="D633" i="52" s="1"/>
  <c r="D634" i="52" s="1"/>
  <c r="D635" i="52" s="1"/>
  <c r="D636" i="52" s="1"/>
  <c r="D637" i="52" s="1"/>
  <c r="D638" i="52" s="1"/>
  <c r="D639" i="52" s="1"/>
  <c r="D640" i="52" s="1"/>
  <c r="D641" i="52" s="1"/>
  <c r="D642" i="52" s="1"/>
  <c r="D643" i="52" s="1"/>
  <c r="D644" i="52" s="1"/>
  <c r="D645" i="52" s="1"/>
  <c r="D646" i="52" s="1"/>
  <c r="D647" i="52" s="1"/>
  <c r="D648" i="52" s="1"/>
  <c r="D649" i="52" s="1"/>
  <c r="D650" i="52" s="1"/>
  <c r="D651" i="52" s="1"/>
  <c r="D652" i="52" s="1"/>
  <c r="D653" i="52" s="1"/>
  <c r="D654" i="52" s="1"/>
  <c r="D655" i="52" s="1"/>
  <c r="D656" i="52" s="1"/>
  <c r="D657" i="52" s="1"/>
  <c r="D658" i="52" s="1"/>
  <c r="D659" i="52" s="1"/>
  <c r="D660" i="52" s="1"/>
  <c r="D661" i="52" s="1"/>
  <c r="D662" i="52" s="1"/>
  <c r="D663" i="52" s="1"/>
  <c r="D664" i="52" s="1"/>
  <c r="D665" i="52" s="1"/>
  <c r="D666" i="52" s="1"/>
  <c r="D667" i="52" s="1"/>
  <c r="D668" i="52" s="1"/>
  <c r="D669" i="52" s="1"/>
  <c r="D670" i="52" s="1"/>
  <c r="D671" i="52" s="1"/>
  <c r="D672" i="52" s="1"/>
  <c r="D673" i="52" s="1"/>
  <c r="D674" i="52" s="1"/>
  <c r="D675" i="52" s="1"/>
  <c r="D676" i="52" s="1"/>
  <c r="D677" i="52" s="1"/>
  <c r="D678" i="52" s="1"/>
  <c r="D679" i="52" s="1"/>
  <c r="D680" i="52" s="1"/>
  <c r="D681" i="52" s="1"/>
  <c r="D682" i="52" s="1"/>
  <c r="D683" i="52" s="1"/>
  <c r="D684" i="52" s="1"/>
  <c r="D685" i="52" s="1"/>
  <c r="D686" i="52" s="1"/>
  <c r="D687" i="52" s="1"/>
  <c r="D688" i="52" s="1"/>
  <c r="D689" i="52" s="1"/>
  <c r="D690" i="52" s="1"/>
  <c r="D691" i="52" s="1"/>
  <c r="D692" i="52" s="1"/>
  <c r="D693" i="52" s="1"/>
  <c r="D694" i="52" s="1"/>
  <c r="D695" i="52" s="1"/>
  <c r="D696" i="52" s="1"/>
  <c r="D697" i="52" s="1"/>
  <c r="D698" i="52" s="1"/>
  <c r="D699" i="52" s="1"/>
  <c r="D700" i="52" s="1"/>
  <c r="D701" i="52" s="1"/>
  <c r="D702" i="52" s="1"/>
  <c r="D703" i="52" s="1"/>
  <c r="D704" i="52" s="1"/>
  <c r="D705" i="52" s="1"/>
  <c r="D706" i="52" s="1"/>
  <c r="D707" i="52" s="1"/>
  <c r="D708" i="52" s="1"/>
  <c r="D709" i="52" s="1"/>
  <c r="D710" i="52" s="1"/>
  <c r="D711" i="52" s="1"/>
  <c r="D712" i="52" s="1"/>
  <c r="D713" i="52" s="1"/>
  <c r="D714" i="52" s="1"/>
  <c r="D715" i="52" s="1"/>
  <c r="D716" i="52" s="1"/>
  <c r="D717" i="52" s="1"/>
  <c r="D718" i="52" s="1"/>
  <c r="D719" i="52" s="1"/>
  <c r="D720" i="52" s="1"/>
  <c r="D721" i="52" s="1"/>
  <c r="D722" i="52" s="1"/>
  <c r="D723" i="52" s="1"/>
  <c r="D724" i="52" s="1"/>
  <c r="D725" i="52" s="1"/>
  <c r="D726" i="52" s="1"/>
  <c r="D727" i="52" s="1"/>
  <c r="D728" i="52" s="1"/>
  <c r="D729" i="52" s="1"/>
  <c r="D730" i="52" s="1"/>
  <c r="D731" i="52" s="1"/>
  <c r="D732" i="52" s="1"/>
  <c r="D733" i="52" s="1"/>
  <c r="D734" i="52" s="1"/>
  <c r="D735" i="52" s="1"/>
  <c r="D736" i="52" s="1"/>
  <c r="D737" i="52" s="1"/>
  <c r="D738" i="52" s="1"/>
  <c r="D739" i="52" s="1"/>
  <c r="D740" i="52" s="1"/>
  <c r="D741" i="52" s="1"/>
  <c r="D742" i="52" s="1"/>
  <c r="D743" i="52" s="1"/>
  <c r="D744" i="52" s="1"/>
  <c r="D745" i="52" s="1"/>
  <c r="D746" i="52" s="1"/>
  <c r="D747" i="52" s="1"/>
  <c r="D748" i="52" s="1"/>
  <c r="D749" i="52" s="1"/>
  <c r="D750" i="52" s="1"/>
  <c r="D751" i="52" s="1"/>
  <c r="D752" i="52" s="1"/>
  <c r="D753" i="52" s="1"/>
  <c r="D754" i="52" s="1"/>
  <c r="D755" i="52" s="1"/>
  <c r="D756" i="52" s="1"/>
  <c r="D757" i="52" s="1"/>
  <c r="D758" i="52" s="1"/>
  <c r="D759" i="52" s="1"/>
  <c r="D760" i="52" s="1"/>
  <c r="D761" i="52" s="1"/>
  <c r="D762" i="52" s="1"/>
  <c r="D763" i="52" s="1"/>
  <c r="D764" i="52" s="1"/>
  <c r="D765" i="52" s="1"/>
  <c r="D766" i="52" s="1"/>
  <c r="D767" i="52" s="1"/>
  <c r="D768" i="52" s="1"/>
  <c r="D769" i="52" s="1"/>
  <c r="D770" i="52" s="1"/>
  <c r="D771" i="52" s="1"/>
  <c r="D772" i="52" s="1"/>
  <c r="D773" i="52" s="1"/>
  <c r="D774" i="52" s="1"/>
  <c r="D775" i="52" s="1"/>
  <c r="D776" i="52" s="1"/>
  <c r="D777" i="52" s="1"/>
  <c r="D778" i="52" s="1"/>
  <c r="D779" i="52" s="1"/>
  <c r="D780" i="52" s="1"/>
  <c r="D781" i="52" s="1"/>
  <c r="D782" i="52" s="1"/>
  <c r="D783" i="52" s="1"/>
  <c r="D784" i="52" s="1"/>
  <c r="D785" i="52" s="1"/>
  <c r="D786" i="52" s="1"/>
  <c r="D787" i="52" s="1"/>
  <c r="D788" i="52" s="1"/>
  <c r="D789" i="52" s="1"/>
  <c r="D790" i="52" s="1"/>
  <c r="D791" i="52" s="1"/>
  <c r="D792" i="52" s="1"/>
  <c r="D793" i="52" s="1"/>
  <c r="D794" i="52" s="1"/>
  <c r="D795" i="52" s="1"/>
  <c r="D796" i="52" s="1"/>
  <c r="D797" i="52" s="1"/>
  <c r="D798" i="52" s="1"/>
  <c r="D799" i="52" s="1"/>
  <c r="D800" i="52" s="1"/>
  <c r="D801" i="52" s="1"/>
  <c r="D802" i="52" s="1"/>
  <c r="D803" i="52" s="1"/>
  <c r="D804" i="52" s="1"/>
  <c r="D805" i="52" s="1"/>
  <c r="D806" i="52" s="1"/>
  <c r="D807" i="52" s="1"/>
  <c r="D808" i="52" s="1"/>
  <c r="D809" i="52" s="1"/>
  <c r="D810" i="52" s="1"/>
  <c r="D811" i="52" s="1"/>
  <c r="D812" i="52" s="1"/>
  <c r="D813" i="52" s="1"/>
  <c r="D814" i="52" s="1"/>
  <c r="D815" i="52" s="1"/>
  <c r="D816" i="52" s="1"/>
  <c r="D817" i="52" s="1"/>
  <c r="D818" i="52" s="1"/>
  <c r="D819" i="52" s="1"/>
  <c r="D820" i="52" s="1"/>
  <c r="D821" i="52" s="1"/>
  <c r="D822" i="52" s="1"/>
  <c r="D823" i="52" s="1"/>
  <c r="D824" i="52" s="1"/>
  <c r="D825" i="52" s="1"/>
  <c r="D826" i="52" s="1"/>
  <c r="D827" i="52" s="1"/>
  <c r="D828" i="52" s="1"/>
  <c r="D829" i="52" s="1"/>
  <c r="D830" i="52" s="1"/>
  <c r="D831" i="52" s="1"/>
  <c r="D832" i="52" s="1"/>
  <c r="D833" i="52" s="1"/>
  <c r="D834" i="52" s="1"/>
  <c r="D835" i="52" s="1"/>
  <c r="D836" i="52" s="1"/>
  <c r="D837" i="52" s="1"/>
  <c r="D838" i="52" s="1"/>
  <c r="D839" i="52" s="1"/>
  <c r="D840" i="52" s="1"/>
  <c r="D841" i="52" s="1"/>
  <c r="D842" i="52" s="1"/>
  <c r="D843" i="52" s="1"/>
  <c r="D844" i="52" s="1"/>
  <c r="D845" i="52" s="1"/>
  <c r="D846" i="52" s="1"/>
  <c r="D847" i="52" s="1"/>
  <c r="D848" i="52" s="1"/>
  <c r="D849" i="52" s="1"/>
  <c r="D850" i="52" s="1"/>
  <c r="D851" i="52" s="1"/>
  <c r="D852" i="52" s="1"/>
  <c r="D853" i="52" s="1"/>
  <c r="D854" i="52" s="1"/>
  <c r="D855" i="52" s="1"/>
  <c r="D856" i="52" s="1"/>
  <c r="D857" i="52" s="1"/>
  <c r="D858" i="52" s="1"/>
  <c r="D859" i="52" s="1"/>
  <c r="D860" i="52" s="1"/>
  <c r="D861" i="52" s="1"/>
  <c r="D862" i="52" s="1"/>
  <c r="D863" i="52" s="1"/>
  <c r="D864" i="52" s="1"/>
  <c r="D865" i="52" s="1"/>
  <c r="D866" i="52" s="1"/>
  <c r="D867" i="52" s="1"/>
  <c r="D868" i="52" s="1"/>
  <c r="D869" i="52" s="1"/>
  <c r="D870" i="52" s="1"/>
  <c r="D871" i="52" s="1"/>
  <c r="D872" i="52" s="1"/>
  <c r="D873" i="52" s="1"/>
  <c r="D874" i="52" s="1"/>
  <c r="D875" i="52" s="1"/>
  <c r="D876" i="52" s="1"/>
  <c r="D877" i="52" s="1"/>
  <c r="D878" i="52" s="1"/>
  <c r="D879" i="52" s="1"/>
  <c r="D880" i="52" s="1"/>
  <c r="D881" i="52" s="1"/>
  <c r="D882" i="52" s="1"/>
  <c r="D883" i="52" s="1"/>
  <c r="D884" i="52" s="1"/>
  <c r="D885" i="52" s="1"/>
  <c r="D886" i="52" s="1"/>
  <c r="D887" i="52" s="1"/>
  <c r="D888" i="52" s="1"/>
  <c r="D889" i="52" s="1"/>
  <c r="D890" i="52" s="1"/>
  <c r="D891" i="52" s="1"/>
  <c r="D892" i="52" s="1"/>
  <c r="D893" i="52" s="1"/>
  <c r="D894" i="52" s="1"/>
  <c r="D895" i="52" s="1"/>
  <c r="D896" i="52" s="1"/>
  <c r="D897" i="52" s="1"/>
  <c r="D898" i="52" s="1"/>
  <c r="D899" i="52" s="1"/>
  <c r="D900" i="52" s="1"/>
  <c r="D901" i="52" s="1"/>
  <c r="D902" i="52" s="1"/>
  <c r="D903" i="52" s="1"/>
  <c r="D904" i="52" s="1"/>
  <c r="D905" i="52" s="1"/>
  <c r="D906" i="52" s="1"/>
  <c r="D907" i="52" s="1"/>
  <c r="D908" i="52" s="1"/>
  <c r="D909" i="52" s="1"/>
  <c r="D910" i="52" s="1"/>
  <c r="D911" i="52" s="1"/>
  <c r="D101" i="71"/>
  <c r="D102" i="71"/>
  <c r="D103" i="71"/>
  <c r="D104" i="71" s="1"/>
  <c r="D105" i="71" s="1"/>
  <c r="D106" i="71" s="1"/>
  <c r="D107" i="71" s="1"/>
  <c r="D108" i="71" s="1"/>
  <c r="D109" i="71" s="1"/>
  <c r="D110" i="71" s="1"/>
  <c r="D111" i="71" s="1"/>
  <c r="D112" i="71" s="1"/>
  <c r="D113" i="71" s="1"/>
  <c r="D114" i="71" s="1"/>
  <c r="D115" i="71" s="1"/>
  <c r="D116" i="71" s="1"/>
  <c r="D117" i="71" s="1"/>
  <c r="D118" i="71" s="1"/>
  <c r="D119" i="71" s="1"/>
  <c r="D120" i="71" s="1"/>
  <c r="D121" i="71" s="1"/>
  <c r="D122" i="71" s="1"/>
  <c r="D123" i="71" s="1"/>
  <c r="D124" i="71" s="1"/>
  <c r="D125" i="71" s="1"/>
  <c r="D126" i="71" s="1"/>
  <c r="D127" i="71" s="1"/>
  <c r="D128" i="71" s="1"/>
  <c r="D129" i="71" s="1"/>
  <c r="D130" i="71" s="1"/>
  <c r="D131" i="71" s="1"/>
  <c r="D132" i="71" s="1"/>
  <c r="D133" i="71" s="1"/>
  <c r="D134" i="71" s="1"/>
  <c r="D135" i="71" s="1"/>
  <c r="D136" i="71" s="1"/>
  <c r="D137" i="71" s="1"/>
  <c r="D138" i="71" s="1"/>
  <c r="D139" i="71" s="1"/>
  <c r="D140" i="71" s="1"/>
  <c r="D141" i="71" s="1"/>
  <c r="D142" i="71" s="1"/>
  <c r="D143" i="71" s="1"/>
  <c r="D144" i="71" s="1"/>
  <c r="D145" i="71" s="1"/>
  <c r="D146" i="71" s="1"/>
  <c r="D147" i="71" s="1"/>
  <c r="D148" i="71" s="1"/>
  <c r="D149" i="71" s="1"/>
  <c r="D150" i="71" s="1"/>
  <c r="D151" i="71" s="1"/>
  <c r="D152" i="71" s="1"/>
  <c r="D153" i="71" s="1"/>
  <c r="D154" i="71" s="1"/>
  <c r="D155" i="71" s="1"/>
  <c r="D156" i="71" s="1"/>
  <c r="D157" i="71" s="1"/>
  <c r="D158" i="71" s="1"/>
  <c r="D159" i="71" s="1"/>
  <c r="D160" i="71" s="1"/>
  <c r="D161" i="71" s="1"/>
  <c r="D162" i="71" s="1"/>
  <c r="D163" i="71" s="1"/>
  <c r="D164" i="71" s="1"/>
  <c r="D165" i="71" s="1"/>
  <c r="D166" i="71" s="1"/>
  <c r="D167" i="71" s="1"/>
  <c r="D168" i="71" s="1"/>
  <c r="D169" i="71" s="1"/>
  <c r="D170" i="71" s="1"/>
  <c r="D171" i="71" s="1"/>
  <c r="D172" i="71" s="1"/>
  <c r="D173" i="71" s="1"/>
  <c r="D174" i="71" s="1"/>
  <c r="D175" i="71" s="1"/>
  <c r="D176" i="71" s="1"/>
  <c r="D177" i="71" s="1"/>
  <c r="D178" i="71" s="1"/>
  <c r="D179" i="71" s="1"/>
  <c r="D180" i="71" s="1"/>
  <c r="D181" i="71" s="1"/>
  <c r="D182" i="71" s="1"/>
  <c r="D183" i="71" s="1"/>
  <c r="D184" i="71" s="1"/>
  <c r="D185" i="71" s="1"/>
  <c r="D186" i="71" s="1"/>
  <c r="D187" i="71" s="1"/>
  <c r="D188" i="71" s="1"/>
  <c r="D189" i="71" s="1"/>
  <c r="D190" i="71" s="1"/>
  <c r="D191" i="71" s="1"/>
  <c r="D192" i="71" s="1"/>
  <c r="D193" i="71" s="1"/>
  <c r="D194" i="71" s="1"/>
  <c r="D195" i="71" s="1"/>
  <c r="D196" i="71" s="1"/>
  <c r="D197" i="71" s="1"/>
  <c r="D198" i="71" s="1"/>
  <c r="D199" i="71" s="1"/>
  <c r="D200" i="71" s="1"/>
  <c r="D201" i="71" s="1"/>
  <c r="D202" i="71" s="1"/>
  <c r="D203" i="71" s="1"/>
  <c r="D204" i="71" s="1"/>
  <c r="D205" i="71" s="1"/>
  <c r="D206" i="71" s="1"/>
  <c r="D207" i="71" s="1"/>
  <c r="D208" i="71" s="1"/>
  <c r="D209" i="71" s="1"/>
  <c r="D210" i="71" s="1"/>
  <c r="D211" i="71" s="1"/>
  <c r="D212" i="71" s="1"/>
  <c r="D213" i="71" s="1"/>
  <c r="D214" i="71" s="1"/>
  <c r="D215" i="71" s="1"/>
  <c r="D216" i="71" s="1"/>
  <c r="D217" i="71" s="1"/>
  <c r="D218" i="71" s="1"/>
  <c r="D219" i="71" s="1"/>
  <c r="D220" i="71" s="1"/>
  <c r="D221" i="71" s="1"/>
  <c r="D222" i="71" s="1"/>
  <c r="D223" i="71" s="1"/>
  <c r="D224" i="71" s="1"/>
  <c r="D225" i="71" s="1"/>
  <c r="D226" i="71" s="1"/>
  <c r="D227" i="71" s="1"/>
  <c r="D228" i="71" s="1"/>
  <c r="D229" i="71" s="1"/>
  <c r="D230" i="71" s="1"/>
  <c r="D231" i="71" s="1"/>
  <c r="D232" i="71" s="1"/>
  <c r="D233" i="71" s="1"/>
  <c r="D234" i="71" s="1"/>
  <c r="D235" i="71" s="1"/>
  <c r="D236" i="71" s="1"/>
  <c r="D237" i="71" s="1"/>
  <c r="D238" i="71" s="1"/>
  <c r="D239" i="71" s="1"/>
  <c r="D240" i="71" s="1"/>
  <c r="D241" i="71" s="1"/>
  <c r="D242" i="71" s="1"/>
  <c r="D243" i="71" s="1"/>
  <c r="D244" i="71" s="1"/>
  <c r="D245" i="71" s="1"/>
  <c r="D246" i="71" s="1"/>
  <c r="D247" i="71" s="1"/>
  <c r="D248" i="71" s="1"/>
  <c r="D249" i="71" s="1"/>
  <c r="D250" i="71" s="1"/>
  <c r="D251" i="71" s="1"/>
  <c r="D252" i="71" s="1"/>
  <c r="D253" i="71" s="1"/>
  <c r="D254" i="71" s="1"/>
  <c r="D255" i="71" s="1"/>
  <c r="D256" i="71" s="1"/>
  <c r="D257" i="71" s="1"/>
  <c r="D258" i="71" s="1"/>
  <c r="D259" i="71" s="1"/>
  <c r="D260" i="71" s="1"/>
  <c r="D261" i="71" s="1"/>
  <c r="D262" i="71" s="1"/>
  <c r="D263" i="71" s="1"/>
  <c r="D264" i="71" s="1"/>
  <c r="D265" i="71" s="1"/>
  <c r="D266" i="71" s="1"/>
  <c r="D267" i="71" s="1"/>
  <c r="D268" i="71" s="1"/>
  <c r="D269" i="71" s="1"/>
  <c r="D270" i="71" s="1"/>
  <c r="D271" i="71" s="1"/>
  <c r="D272" i="71" s="1"/>
  <c r="D273" i="71" s="1"/>
  <c r="D274" i="71" s="1"/>
  <c r="D275" i="71" s="1"/>
  <c r="D276" i="71" s="1"/>
  <c r="D277" i="71" s="1"/>
  <c r="D278" i="71" s="1"/>
  <c r="D279" i="71" s="1"/>
  <c r="D280" i="71" s="1"/>
  <c r="D281" i="71" s="1"/>
  <c r="D282" i="71" s="1"/>
  <c r="D283" i="71" s="1"/>
  <c r="D284" i="71" s="1"/>
  <c r="D285" i="71" s="1"/>
  <c r="D286" i="71" s="1"/>
  <c r="D287" i="71" s="1"/>
  <c r="D288" i="71" s="1"/>
  <c r="D289" i="71" s="1"/>
  <c r="D290" i="71" s="1"/>
  <c r="D291" i="71" s="1"/>
  <c r="D292" i="71" s="1"/>
  <c r="D293" i="71" s="1"/>
  <c r="D294" i="71" s="1"/>
  <c r="D295" i="71" s="1"/>
  <c r="D296" i="71" s="1"/>
  <c r="D297" i="71" s="1"/>
  <c r="D298" i="71" s="1"/>
  <c r="D299" i="71" s="1"/>
  <c r="D300" i="71" s="1"/>
  <c r="D301" i="71" s="1"/>
  <c r="D302" i="71" s="1"/>
  <c r="D303" i="71" s="1"/>
  <c r="D304" i="71" s="1"/>
  <c r="D305" i="71" s="1"/>
  <c r="D306" i="71" s="1"/>
  <c r="D307" i="71" s="1"/>
  <c r="D308" i="71" s="1"/>
  <c r="D309" i="71" s="1"/>
  <c r="D310" i="71" s="1"/>
  <c r="D71" i="63"/>
  <c r="D72" i="63"/>
  <c r="D73" i="63" s="1"/>
  <c r="D74" i="63" s="1"/>
  <c r="D75" i="63" s="1"/>
  <c r="D76" i="63" s="1"/>
  <c r="D77" i="63" s="1"/>
  <c r="D78" i="63" s="1"/>
  <c r="D79" i="63" s="1"/>
  <c r="D80" i="63" s="1"/>
  <c r="D81" i="63" s="1"/>
  <c r="D82" i="63" s="1"/>
  <c r="D83" i="63" s="1"/>
  <c r="D84" i="63" s="1"/>
  <c r="D85" i="63" s="1"/>
  <c r="D86" i="63" s="1"/>
  <c r="D87" i="63" s="1"/>
  <c r="D88" i="63" s="1"/>
  <c r="D89" i="63" s="1"/>
  <c r="D90" i="63" s="1"/>
  <c r="D91" i="63" s="1"/>
  <c r="D92" i="63" s="1"/>
  <c r="D93" i="63" s="1"/>
  <c r="D94" i="63" s="1"/>
  <c r="D95" i="63" s="1"/>
  <c r="D96" i="63" s="1"/>
  <c r="D97" i="63" s="1"/>
  <c r="D98" i="63" s="1"/>
  <c r="D99" i="63" s="1"/>
  <c r="D100" i="63" s="1"/>
  <c r="D101" i="63" s="1"/>
  <c r="D102" i="63" s="1"/>
  <c r="D103" i="63" s="1"/>
  <c r="D104" i="63" s="1"/>
  <c r="D105" i="63" s="1"/>
  <c r="D106" i="63" s="1"/>
  <c r="D107" i="63" s="1"/>
  <c r="D108" i="63" s="1"/>
  <c r="D109" i="63" s="1"/>
  <c r="D110" i="63" s="1"/>
  <c r="D111" i="63" s="1"/>
  <c r="D112" i="63" s="1"/>
  <c r="D113" i="63" s="1"/>
  <c r="D114" i="63" s="1"/>
  <c r="D115" i="63" s="1"/>
  <c r="D116" i="63" s="1"/>
  <c r="D117" i="63" s="1"/>
  <c r="D118" i="63" s="1"/>
  <c r="D119" i="63" s="1"/>
  <c r="D120" i="63" s="1"/>
  <c r="D121" i="63" s="1"/>
  <c r="D122" i="63" s="1"/>
  <c r="D123" i="63" s="1"/>
  <c r="D124" i="63" s="1"/>
  <c r="D125" i="63" s="1"/>
  <c r="D126" i="63" s="1"/>
  <c r="D127" i="63" s="1"/>
  <c r="D128" i="63" s="1"/>
  <c r="D129" i="63" s="1"/>
  <c r="D130" i="63" s="1"/>
  <c r="P12" i="48"/>
  <c r="P11" i="48" a="1"/>
  <c r="P11" i="48" s="1"/>
  <c r="T27" i="20"/>
  <c r="Q11" i="48" a="1"/>
  <c r="Q11" i="48" s="1"/>
  <c r="Q10" i="48" s="1"/>
  <c r="X273" i="9" s="1"/>
  <c r="Q273" i="9" s="1"/>
  <c r="T11" i="48" a="1"/>
  <c r="T11" i="48" s="1"/>
  <c r="T10" i="48" s="1"/>
  <c r="X276" i="9"/>
  <c r="S276" i="9" s="1"/>
  <c r="X11" i="48" a="1"/>
  <c r="X11" i="48" s="1"/>
  <c r="X10" i="48" s="1"/>
  <c r="Q288" i="9" s="1"/>
  <c r="X288" i="9" s="1"/>
  <c r="S288" i="9" s="1"/>
  <c r="K55" i="14" s="1"/>
  <c r="R11" i="48" a="1"/>
  <c r="R11" i="48" s="1"/>
  <c r="J150" i="9"/>
  <c r="O150" i="9"/>
  <c r="Q150" i="9"/>
  <c r="P150" i="9"/>
  <c r="M150" i="9"/>
  <c r="H11" i="47" a="1"/>
  <c r="H11" i="47" s="1"/>
  <c r="P154" i="9"/>
  <c r="Q154" i="9"/>
  <c r="M154" i="9"/>
  <c r="N154" i="9"/>
  <c r="K154" i="9"/>
  <c r="O152" i="9"/>
  <c r="L11" i="47"/>
  <c r="M152" i="9"/>
  <c r="N65" i="12"/>
  <c r="O65" i="12" s="1"/>
  <c r="J11" i="51"/>
  <c r="T11" i="20" s="1"/>
  <c r="J70" i="20" s="1"/>
  <c r="M322" i="72"/>
  <c r="M553" i="72"/>
  <c r="M557" i="72"/>
  <c r="M77" i="72"/>
  <c r="M81" i="72"/>
  <c r="M85" i="72"/>
  <c r="M93" i="72"/>
  <c r="M97" i="72"/>
  <c r="M101" i="72"/>
  <c r="M105" i="72"/>
  <c r="M117" i="72"/>
  <c r="M121" i="72"/>
  <c r="M129" i="72"/>
  <c r="M133" i="72"/>
  <c r="M137" i="72"/>
  <c r="M141" i="72"/>
  <c r="M153" i="72"/>
  <c r="M157" i="72"/>
  <c r="M161" i="72"/>
  <c r="M165" i="72"/>
  <c r="M169" i="72"/>
  <c r="M173" i="72"/>
  <c r="M177" i="72"/>
  <c r="M181" i="72"/>
  <c r="M189" i="72"/>
  <c r="M197" i="72"/>
  <c r="M201" i="72"/>
  <c r="M205" i="72"/>
  <c r="M221" i="72"/>
  <c r="M225" i="72"/>
  <c r="M237" i="72"/>
  <c r="M241" i="72"/>
  <c r="M245" i="72"/>
  <c r="M249" i="72"/>
  <c r="M257" i="72"/>
  <c r="M261" i="72"/>
  <c r="M265" i="72"/>
  <c r="M269" i="72"/>
  <c r="M277" i="72"/>
  <c r="M281" i="72"/>
  <c r="M285" i="72"/>
  <c r="M289" i="72"/>
  <c r="M301" i="72"/>
  <c r="M305" i="72"/>
  <c r="M309" i="72"/>
  <c r="M313" i="72"/>
  <c r="M321" i="72"/>
  <c r="M325" i="72"/>
  <c r="M329" i="72"/>
  <c r="M333" i="72"/>
  <c r="M341" i="72"/>
  <c r="M345" i="72"/>
  <c r="M349" i="72"/>
  <c r="M353" i="72"/>
  <c r="M361" i="72"/>
  <c r="M365" i="72"/>
  <c r="M369" i="72"/>
  <c r="M377" i="72"/>
  <c r="M381" i="72"/>
  <c r="M385" i="72"/>
  <c r="M393" i="72"/>
  <c r="M397" i="72"/>
  <c r="M405" i="72"/>
  <c r="M413" i="72"/>
  <c r="M417" i="72"/>
  <c r="M421" i="72"/>
  <c r="M429" i="72"/>
  <c r="M433" i="72"/>
  <c r="M437" i="72"/>
  <c r="M441" i="72"/>
  <c r="M449" i="72"/>
  <c r="M453" i="72"/>
  <c r="M473" i="72"/>
  <c r="M481" i="72"/>
  <c r="M485" i="72"/>
  <c r="M489" i="72"/>
  <c r="M497" i="72"/>
  <c r="M501" i="72"/>
  <c r="M505" i="72"/>
  <c r="M517" i="72"/>
  <c r="M521" i="72"/>
  <c r="M525" i="72"/>
  <c r="M537" i="72"/>
  <c r="M541" i="72"/>
  <c r="M545" i="72"/>
  <c r="M549" i="72"/>
  <c r="M555" i="72"/>
  <c r="M559" i="72"/>
  <c r="M563" i="72"/>
  <c r="M75" i="72"/>
  <c r="M83" i="72"/>
  <c r="M87" i="72"/>
  <c r="M95" i="72"/>
  <c r="M99" i="72"/>
  <c r="M111" i="72"/>
  <c r="M119" i="72"/>
  <c r="M131" i="72"/>
  <c r="M135" i="72"/>
  <c r="M139" i="72"/>
  <c r="M143" i="72"/>
  <c r="M151" i="72"/>
  <c r="M155" i="72"/>
  <c r="M159" i="72"/>
  <c r="M167" i="72"/>
  <c r="M183" i="72"/>
  <c r="M187" i="72"/>
  <c r="M191" i="72"/>
  <c r="M195" i="72"/>
  <c r="M199" i="72"/>
  <c r="M207" i="72"/>
  <c r="M211" i="72"/>
  <c r="M227" i="72"/>
  <c r="M231" i="72"/>
  <c r="M235" i="72"/>
  <c r="M239" i="72"/>
  <c r="M247" i="72"/>
  <c r="M251" i="72"/>
  <c r="M255" i="72"/>
  <c r="M267" i="72"/>
  <c r="M271" i="72"/>
  <c r="M275" i="72"/>
  <c r="M279" i="72"/>
  <c r="M283" i="72"/>
  <c r="M291" i="72"/>
  <c r="M295" i="72"/>
  <c r="M299" i="72"/>
  <c r="M303" i="72"/>
  <c r="M311" i="72"/>
  <c r="M315" i="72"/>
  <c r="M319" i="72"/>
  <c r="M331" i="72"/>
  <c r="M335" i="72"/>
  <c r="M339" i="72"/>
  <c r="M343" i="72"/>
  <c r="M351" i="72"/>
  <c r="M355" i="72"/>
  <c r="M359" i="72"/>
  <c r="M367" i="72"/>
  <c r="M371" i="72"/>
  <c r="M375" i="72"/>
  <c r="M383" i="72"/>
  <c r="M387" i="72"/>
  <c r="M403" i="72"/>
  <c r="M407" i="72"/>
  <c r="M411" i="72"/>
  <c r="M415" i="72"/>
  <c r="M427" i="72"/>
  <c r="M431" i="72"/>
  <c r="M435" i="72"/>
  <c r="M443" i="72"/>
  <c r="M447" i="72"/>
  <c r="M451" i="72"/>
  <c r="M455" i="72"/>
  <c r="M459" i="72"/>
  <c r="M463" i="72"/>
  <c r="M467" i="72"/>
  <c r="M471" i="72"/>
  <c r="M475" i="72"/>
  <c r="M483" i="72"/>
  <c r="M491" i="72"/>
  <c r="M495" i="72"/>
  <c r="M499" i="72"/>
  <c r="M503" i="72"/>
  <c r="M507" i="72"/>
  <c r="M511" i="72"/>
  <c r="M515" i="72"/>
  <c r="M523" i="72"/>
  <c r="M535" i="72"/>
  <c r="M539" i="72"/>
  <c r="M547" i="72"/>
  <c r="M551" i="72"/>
  <c r="M564" i="72"/>
  <c r="M76" i="72"/>
  <c r="M80" i="72"/>
  <c r="M88" i="72"/>
  <c r="M96" i="72"/>
  <c r="M100" i="72"/>
  <c r="M104" i="72"/>
  <c r="M120" i="72"/>
  <c r="M128" i="72"/>
  <c r="M132" i="72"/>
  <c r="M136" i="72"/>
  <c r="M140" i="72"/>
  <c r="M144" i="72"/>
  <c r="M152" i="72"/>
  <c r="M156" i="72"/>
  <c r="M160" i="72"/>
  <c r="M164" i="72"/>
  <c r="M168" i="72"/>
  <c r="M172" i="72"/>
  <c r="M176" i="72"/>
  <c r="M180" i="72"/>
  <c r="M184" i="72"/>
  <c r="M196" i="72"/>
  <c r="M200" i="72"/>
  <c r="M212" i="72"/>
  <c r="M220" i="72"/>
  <c r="M224" i="72"/>
  <c r="M232" i="72"/>
  <c r="M236" i="72"/>
  <c r="M240" i="72"/>
  <c r="M252" i="72"/>
  <c r="M256" i="72"/>
  <c r="M260" i="72"/>
  <c r="M264" i="72"/>
  <c r="M272" i="72"/>
  <c r="M276" i="72"/>
  <c r="M280" i="72"/>
  <c r="M284" i="72"/>
  <c r="M288" i="72"/>
  <c r="M296" i="72"/>
  <c r="M300" i="72"/>
  <c r="M304" i="72"/>
  <c r="M316" i="72"/>
  <c r="M320" i="72"/>
  <c r="M324" i="72"/>
  <c r="M328" i="72"/>
  <c r="M336" i="72"/>
  <c r="M340" i="72"/>
  <c r="M344" i="72"/>
  <c r="M348" i="72"/>
  <c r="M356" i="72"/>
  <c r="M360" i="72"/>
  <c r="M364" i="72"/>
  <c r="M372" i="72"/>
  <c r="M376" i="72"/>
  <c r="M380" i="72"/>
  <c r="M388" i="72"/>
  <c r="M396" i="72"/>
  <c r="M404" i="72"/>
  <c r="M412" i="72"/>
  <c r="M416" i="72"/>
  <c r="M420" i="72"/>
  <c r="M432" i="72"/>
  <c r="M436" i="72"/>
  <c r="M444" i="72"/>
  <c r="M456" i="72"/>
  <c r="M468" i="72"/>
  <c r="M472" i="72"/>
  <c r="M476" i="72"/>
  <c r="M480" i="72"/>
  <c r="M484" i="72"/>
  <c r="M492" i="72"/>
  <c r="M496" i="72"/>
  <c r="M500" i="72"/>
  <c r="M504" i="72"/>
  <c r="M508" i="72"/>
  <c r="M516" i="72"/>
  <c r="M520" i="72"/>
  <c r="M536" i="72"/>
  <c r="M540" i="72"/>
  <c r="M544" i="72"/>
  <c r="M63" i="72"/>
  <c r="M70" i="72"/>
  <c r="M71" i="72"/>
  <c r="M69" i="72"/>
  <c r="M67" i="72"/>
  <c r="M65" i="72"/>
  <c r="M66" i="72"/>
  <c r="M62" i="72"/>
  <c r="M64" i="72"/>
  <c r="M61" i="72"/>
  <c r="M54" i="72"/>
  <c r="L14" i="69"/>
  <c r="T16" i="20"/>
  <c r="M73" i="20" s="1"/>
  <c r="S584" i="72"/>
  <c r="AA12" i="72" a="1"/>
  <c r="AA12" i="72" s="1"/>
  <c r="M317" i="72"/>
  <c r="M125" i="72"/>
  <c r="S48" i="72"/>
  <c r="S46" i="72"/>
  <c r="AM24" i="72" a="1"/>
  <c r="AM24" i="72" s="1"/>
  <c r="S47" i="72"/>
  <c r="AF44" i="12"/>
  <c r="AF41" i="12"/>
  <c r="AF43" i="12"/>
  <c r="AH44" i="12"/>
  <c r="AH45" i="12"/>
  <c r="AH41" i="12"/>
  <c r="AL41" i="12"/>
  <c r="AL37" i="12"/>
  <c r="AM36" i="12"/>
  <c r="AL36" i="12"/>
  <c r="AK36" i="12"/>
  <c r="AK44" i="12"/>
  <c r="AB73" i="12"/>
  <c r="AB43" i="12" s="1"/>
  <c r="D132" i="49"/>
  <c r="D133" i="49" s="1"/>
  <c r="D134" i="49" s="1"/>
  <c r="D135" i="49" s="1"/>
  <c r="D136" i="49" s="1"/>
  <c r="D137" i="49" s="1"/>
  <c r="D138" i="49" s="1"/>
  <c r="D139" i="49" s="1"/>
  <c r="D140" i="49" s="1"/>
  <c r="D141" i="49" s="1"/>
  <c r="D142" i="49" s="1"/>
  <c r="D143" i="49"/>
  <c r="D144" i="49" s="1"/>
  <c r="D145" i="49" s="1"/>
  <c r="D146" i="49" s="1"/>
  <c r="D147" i="49" s="1"/>
  <c r="D148" i="49" s="1"/>
  <c r="D149" i="49" s="1"/>
  <c r="D150" i="49" s="1"/>
  <c r="D151" i="49" s="1"/>
  <c r="D152" i="49" s="1"/>
  <c r="D153" i="49" s="1"/>
  <c r="D154" i="49" s="1"/>
  <c r="D155" i="49" s="1"/>
  <c r="D156" i="49" s="1"/>
  <c r="D157" i="49" s="1"/>
  <c r="D158" i="49" s="1"/>
  <c r="D159" i="49" s="1"/>
  <c r="D160" i="49" s="1"/>
  <c r="D161" i="49" s="1"/>
  <c r="D162" i="49"/>
  <c r="D163" i="49"/>
  <c r="D164" i="49"/>
  <c r="D165" i="49" s="1"/>
  <c r="D166" i="49" s="1"/>
  <c r="D167" i="49" s="1"/>
  <c r="D168" i="49" s="1"/>
  <c r="D169" i="49" s="1"/>
  <c r="D170" i="49" s="1"/>
  <c r="D171" i="49" s="1"/>
  <c r="D172" i="49" s="1"/>
  <c r="D173" i="49" s="1"/>
  <c r="D174" i="49" s="1"/>
  <c r="D175" i="49" s="1"/>
  <c r="D176" i="49" s="1"/>
  <c r="D177" i="49" s="1"/>
  <c r="D178" i="49" s="1"/>
  <c r="D179" i="49" s="1"/>
  <c r="D180" i="49" s="1"/>
  <c r="D181" i="49" s="1"/>
  <c r="D182" i="49" s="1"/>
  <c r="D183" i="49" s="1"/>
  <c r="D184" i="49" s="1"/>
  <c r="D185" i="49" s="1"/>
  <c r="D186" i="49" s="1"/>
  <c r="D187" i="49" s="1"/>
  <c r="D188" i="49" s="1"/>
  <c r="D189" i="49" s="1"/>
  <c r="D190" i="49" s="1"/>
  <c r="D191" i="49" s="1"/>
  <c r="R184" i="9"/>
  <c r="R205" i="9"/>
  <c r="K150" i="9"/>
  <c r="AL150" i="9" s="1"/>
  <c r="X490" i="9"/>
  <c r="S490" i="9" s="1"/>
  <c r="K156" i="14" s="1"/>
  <c r="X585" i="9"/>
  <c r="S585" i="9" s="1"/>
  <c r="X116" i="9"/>
  <c r="C38" i="9"/>
  <c r="X591" i="9"/>
  <c r="S591" i="9" s="1"/>
  <c r="X579" i="9"/>
  <c r="S579" i="9" s="1"/>
  <c r="X119" i="9"/>
  <c r="S119" i="9" s="1"/>
  <c r="K47" i="14" s="1"/>
  <c r="E30" i="32"/>
  <c r="AM74" i="12"/>
  <c r="AL39" i="12"/>
  <c r="AN87" i="12"/>
  <c r="AD44" i="12"/>
  <c r="AD41" i="12"/>
  <c r="AC45" i="12"/>
  <c r="AL35" i="12"/>
  <c r="AM73" i="12"/>
  <c r="AJ36" i="12"/>
  <c r="Z73" i="12"/>
  <c r="Z43" i="12" s="1"/>
  <c r="AC74" i="12"/>
  <c r="AC46" i="12" s="1"/>
  <c r="C345" i="9"/>
  <c r="G82" i="14" s="1"/>
  <c r="N153" i="9"/>
  <c r="T32" i="20"/>
  <c r="V10" i="49"/>
  <c r="Q294" i="9"/>
  <c r="X294" i="9" s="1"/>
  <c r="S294" i="9" s="1"/>
  <c r="K61" i="14" s="1"/>
  <c r="W10" i="49"/>
  <c r="Q313" i="9" s="1"/>
  <c r="X313" i="9" s="1"/>
  <c r="S313" i="9" s="1"/>
  <c r="K70" i="14" s="1"/>
  <c r="S10" i="49"/>
  <c r="Q290" i="9" s="1"/>
  <c r="X290" i="9" s="1"/>
  <c r="S290" i="9" s="1"/>
  <c r="K57" i="14" s="1"/>
  <c r="T31" i="20"/>
  <c r="N155" i="9"/>
  <c r="C472" i="9"/>
  <c r="G154" i="14" s="1"/>
  <c r="AO250" i="9"/>
  <c r="X432" i="9"/>
  <c r="S432" i="9" s="1"/>
  <c r="K124" i="14" s="1"/>
  <c r="X453" i="9"/>
  <c r="S453" i="9" s="1"/>
  <c r="K134" i="14" s="1"/>
  <c r="Y32" i="72"/>
  <c r="AB409" i="9" s="1"/>
  <c r="AA409" i="9" s="1"/>
  <c r="Y29" i="72"/>
  <c r="AB406" i="9" s="1"/>
  <c r="AA406" i="9" s="1"/>
  <c r="T14" i="20"/>
  <c r="J71" i="20" s="1"/>
  <c r="F12" i="69"/>
  <c r="H13" i="69"/>
  <c r="Z10" i="52"/>
  <c r="X336" i="9" s="1"/>
  <c r="S336" i="9" s="1"/>
  <c r="AI41" i="12"/>
  <c r="AI45" i="12"/>
  <c r="AG43" i="12"/>
  <c r="AG44" i="12"/>
  <c r="AG45" i="12"/>
  <c r="AE45" i="12" s="1"/>
  <c r="AG41" i="12"/>
  <c r="AH14" i="51"/>
  <c r="AQ48" i="12"/>
  <c r="Y48" i="12"/>
  <c r="Z48" i="12" s="1"/>
  <c r="AO76" i="12"/>
  <c r="AO77" i="12" s="1"/>
  <c r="Z74" i="12"/>
  <c r="Z46" i="12"/>
  <c r="AI46" i="12" s="1"/>
  <c r="P10" i="49"/>
  <c r="X283" i="9"/>
  <c r="Q283" i="9" s="1"/>
  <c r="O10" i="49"/>
  <c r="X282" i="9"/>
  <c r="S282" i="9" s="1"/>
  <c r="N10" i="49"/>
  <c r="X281" i="9"/>
  <c r="N10" i="60"/>
  <c r="W165" i="9"/>
  <c r="W217" i="9"/>
  <c r="W225" i="9"/>
  <c r="W229" i="9"/>
  <c r="W235" i="9"/>
  <c r="W237" i="9"/>
  <c r="W249" i="9"/>
  <c r="W257" i="9"/>
  <c r="W265" i="9"/>
  <c r="W267" i="9"/>
  <c r="Y10" i="52"/>
  <c r="X335" i="9" s="1"/>
  <c r="AA10" i="52"/>
  <c r="Q337" i="9" s="1"/>
  <c r="X337" i="9" s="1"/>
  <c r="S337" i="9" s="1"/>
  <c r="W160" i="9"/>
  <c r="W164" i="9"/>
  <c r="W170" i="9"/>
  <c r="W172" i="9"/>
  <c r="W176" i="9"/>
  <c r="W180" i="9"/>
  <c r="W184" i="9"/>
  <c r="W186" i="9"/>
  <c r="W190" i="9"/>
  <c r="W192" i="9"/>
  <c r="W194" i="9"/>
  <c r="W196" i="9"/>
  <c r="W202" i="9"/>
  <c r="W204" i="9"/>
  <c r="W166" i="9"/>
  <c r="W220" i="9"/>
  <c r="W224" i="9"/>
  <c r="W226" i="9"/>
  <c r="W228" i="9"/>
  <c r="W230" i="9"/>
  <c r="W236" i="9"/>
  <c r="W238" i="9"/>
  <c r="W240" i="9"/>
  <c r="W244" i="9"/>
  <c r="W246" i="9"/>
  <c r="W248" i="9"/>
  <c r="W254" i="9"/>
  <c r="W256" i="9"/>
  <c r="W258" i="9"/>
  <c r="W260" i="9"/>
  <c r="W264" i="9"/>
  <c r="W268" i="9"/>
  <c r="W173" i="9"/>
  <c r="W183" i="9"/>
  <c r="W185" i="9"/>
  <c r="W191" i="9"/>
  <c r="W193" i="9"/>
  <c r="W201" i="9"/>
  <c r="W270" i="9"/>
  <c r="N212" i="9"/>
  <c r="N152" i="9"/>
  <c r="M82" i="20"/>
  <c r="AK74" i="12"/>
  <c r="AC44" i="12"/>
  <c r="AC43" i="12"/>
  <c r="AC41" i="12"/>
  <c r="Y41" i="12" s="1"/>
  <c r="Q474" i="9"/>
  <c r="L8" i="73"/>
  <c r="X473" i="9"/>
  <c r="S473" i="9" s="1"/>
  <c r="T64" i="20"/>
  <c r="Q8" i="73"/>
  <c r="S475" i="9"/>
  <c r="K302" i="9"/>
  <c r="Z10" i="48"/>
  <c r="Q308" i="9"/>
  <c r="X308" i="9" s="1"/>
  <c r="S308" i="9" s="1"/>
  <c r="K65" i="14" s="1"/>
  <c r="T30" i="20"/>
  <c r="V10" i="48"/>
  <c r="X278" i="9" s="1"/>
  <c r="U10" i="48"/>
  <c r="X277" i="9" s="1"/>
  <c r="W10" i="48"/>
  <c r="X279" i="9" s="1"/>
  <c r="AE41" i="12"/>
  <c r="AA41" i="12"/>
  <c r="Z41" i="12"/>
  <c r="AB41" i="12"/>
  <c r="Y44" i="12"/>
  <c r="AI43" i="12"/>
  <c r="AM87" i="12"/>
  <c r="AR76" i="12"/>
  <c r="AR77" i="12" s="1"/>
  <c r="AR36" i="12"/>
  <c r="AP76" i="12"/>
  <c r="AP77" i="12"/>
  <c r="AJ38" i="12"/>
  <c r="AG74" i="12"/>
  <c r="AG46" i="12"/>
  <c r="AK40" i="12"/>
  <c r="S10" i="48"/>
  <c r="X275" i="9"/>
  <c r="Q275" i="9" s="1"/>
  <c r="P10" i="48"/>
  <c r="X272" i="9"/>
  <c r="Q272" i="9" s="1"/>
  <c r="X162" i="9"/>
  <c r="AL170" i="9"/>
  <c r="AM170" i="9"/>
  <c r="X170" i="9"/>
  <c r="AM174" i="9"/>
  <c r="X174" i="9"/>
  <c r="AL182" i="9"/>
  <c r="AL186" i="9"/>
  <c r="AM186" i="9"/>
  <c r="X186" i="9"/>
  <c r="AL194" i="9"/>
  <c r="AM194" i="9"/>
  <c r="X194" i="9"/>
  <c r="AL202" i="9"/>
  <c r="AM202" i="9"/>
  <c r="X202" i="9"/>
  <c r="AM206" i="9"/>
  <c r="AM217" i="9"/>
  <c r="AM225" i="9"/>
  <c r="X225" i="9"/>
  <c r="AL225" i="9"/>
  <c r="X229" i="9"/>
  <c r="AM229" i="9"/>
  <c r="AL237" i="9"/>
  <c r="X237" i="9"/>
  <c r="AM237" i="9"/>
  <c r="AM249" i="9"/>
  <c r="AL249" i="9"/>
  <c r="X249" i="9"/>
  <c r="AM257" i="9"/>
  <c r="X257" i="9"/>
  <c r="AL257" i="9"/>
  <c r="AM265" i="9"/>
  <c r="X265" i="9"/>
  <c r="AL265" i="9"/>
  <c r="AL160" i="9"/>
  <c r="X160" i="9"/>
  <c r="AM160" i="9"/>
  <c r="X164" i="9"/>
  <c r="AM164" i="9"/>
  <c r="AL164" i="9"/>
  <c r="X172" i="9"/>
  <c r="AM172" i="9"/>
  <c r="AL172" i="9"/>
  <c r="AL176" i="9"/>
  <c r="X176" i="9"/>
  <c r="AM176" i="9"/>
  <c r="X180" i="9"/>
  <c r="AM180" i="9"/>
  <c r="AL184" i="9"/>
  <c r="X184" i="9"/>
  <c r="AM184" i="9"/>
  <c r="X192" i="9"/>
  <c r="AM192" i="9"/>
  <c r="X196" i="9"/>
  <c r="AM196" i="9"/>
  <c r="AL196" i="9"/>
  <c r="AL200" i="9"/>
  <c r="X200" i="9"/>
  <c r="AM200" i="9"/>
  <c r="X204" i="9"/>
  <c r="AM204" i="9"/>
  <c r="AL204" i="9"/>
  <c r="X219" i="9"/>
  <c r="AL219" i="9"/>
  <c r="AM219" i="9"/>
  <c r="X227" i="9"/>
  <c r="AL227" i="9"/>
  <c r="AM227" i="9"/>
  <c r="X161" i="9"/>
  <c r="X165" i="9"/>
  <c r="AM165" i="9"/>
  <c r="AL165" i="9"/>
  <c r="AL183" i="9"/>
  <c r="AM183" i="9"/>
  <c r="X183" i="9"/>
  <c r="AL191" i="9"/>
  <c r="AM191" i="9"/>
  <c r="X191" i="9"/>
  <c r="AL203" i="9"/>
  <c r="AM226" i="9"/>
  <c r="X226" i="9"/>
  <c r="AL226" i="9"/>
  <c r="AL230" i="9"/>
  <c r="X230" i="9"/>
  <c r="AM230" i="9"/>
  <c r="X234" i="9"/>
  <c r="AL238" i="9"/>
  <c r="X238" i="9"/>
  <c r="AM238" i="9"/>
  <c r="AL246" i="9"/>
  <c r="X246" i="9"/>
  <c r="AM246" i="9"/>
  <c r="AM250" i="9"/>
  <c r="AL250" i="9"/>
  <c r="X254" i="9"/>
  <c r="AL254" i="9"/>
  <c r="AM254" i="9"/>
  <c r="AM266" i="9"/>
  <c r="X266" i="9"/>
  <c r="AL266" i="9"/>
  <c r="AL270" i="9"/>
  <c r="X270" i="9"/>
  <c r="AM270" i="9"/>
  <c r="AL235" i="9"/>
  <c r="X235" i="9"/>
  <c r="AM235" i="9"/>
  <c r="X259" i="9"/>
  <c r="AL259" i="9"/>
  <c r="X267" i="9"/>
  <c r="AL267" i="9"/>
  <c r="AM267" i="9"/>
  <c r="T24" i="20"/>
  <c r="J81" i="20" s="1"/>
  <c r="AL159" i="9"/>
  <c r="AM163" i="9"/>
  <c r="X173" i="9"/>
  <c r="AM173" i="9"/>
  <c r="AL173" i="9"/>
  <c r="AM181" i="9"/>
  <c r="AL181" i="9"/>
  <c r="AM185" i="9"/>
  <c r="AL185" i="9"/>
  <c r="X185" i="9"/>
  <c r="AM193" i="9"/>
  <c r="AL193" i="9"/>
  <c r="X193" i="9"/>
  <c r="AM201" i="9"/>
  <c r="AL201" i="9"/>
  <c r="X201" i="9"/>
  <c r="X220" i="9"/>
  <c r="AM224" i="9"/>
  <c r="X224" i="9"/>
  <c r="AL224" i="9"/>
  <c r="AL228" i="9"/>
  <c r="AM228" i="9"/>
  <c r="X228" i="9"/>
  <c r="X236" i="9"/>
  <c r="AM236" i="9"/>
  <c r="X240" i="9"/>
  <c r="AM240" i="9"/>
  <c r="AL240" i="9"/>
  <c r="AL244" i="9"/>
  <c r="X244" i="9"/>
  <c r="AM244" i="9"/>
  <c r="X248" i="9"/>
  <c r="AM248" i="9"/>
  <c r="AL248" i="9"/>
  <c r="AM256" i="9"/>
  <c r="X256" i="9"/>
  <c r="AL256" i="9"/>
  <c r="X260" i="9"/>
  <c r="AL260" i="9"/>
  <c r="AM260" i="9"/>
  <c r="AM264" i="9"/>
  <c r="X264" i="9"/>
  <c r="AL264" i="9"/>
  <c r="AL268" i="9"/>
  <c r="X268" i="9"/>
  <c r="AM268" i="9"/>
  <c r="AL214" i="9"/>
  <c r="AL213" i="9"/>
  <c r="AM213" i="9"/>
  <c r="AA48" i="12"/>
  <c r="AM41" i="12"/>
  <c r="AJ48" i="12"/>
  <c r="P77" i="20" l="1"/>
  <c r="W49" i="12"/>
  <c r="M49" i="12" s="1"/>
  <c r="W262" i="9"/>
  <c r="AM178" i="9"/>
  <c r="X159" i="9"/>
  <c r="AL178" i="9"/>
  <c r="AL252" i="9"/>
  <c r="AM188" i="9"/>
  <c r="AL188" i="9"/>
  <c r="X252" i="9"/>
  <c r="W208" i="9"/>
  <c r="X209" i="9"/>
  <c r="Q276" i="9"/>
  <c r="S227" i="9"/>
  <c r="X199" i="9"/>
  <c r="S199" i="9" s="1"/>
  <c r="W209" i="9"/>
  <c r="W233" i="9"/>
  <c r="AM199" i="9"/>
  <c r="W232" i="9"/>
  <c r="AL243" i="9"/>
  <c r="W223" i="9"/>
  <c r="AL232" i="9"/>
  <c r="X242" i="9"/>
  <c r="W189" i="9"/>
  <c r="X188" i="9"/>
  <c r="S188" i="9" s="1"/>
  <c r="X243" i="9"/>
  <c r="W178" i="9"/>
  <c r="AM232" i="9"/>
  <c r="AM242" i="9"/>
  <c r="X262" i="9"/>
  <c r="AL233" i="9"/>
  <c r="W222" i="9"/>
  <c r="AL209" i="9"/>
  <c r="AL262" i="9"/>
  <c r="W252" i="9"/>
  <c r="W253" i="9"/>
  <c r="X222" i="9"/>
  <c r="AM158" i="9"/>
  <c r="AM222" i="9"/>
  <c r="X198" i="9"/>
  <c r="AL158" i="9"/>
  <c r="W243" i="9"/>
  <c r="AM198" i="9"/>
  <c r="X263" i="9"/>
  <c r="X208" i="9"/>
  <c r="AM253" i="9"/>
  <c r="AL208" i="9"/>
  <c r="AL253" i="9"/>
  <c r="AL198" i="9"/>
  <c r="X305" i="9"/>
  <c r="S305" i="9" s="1"/>
  <c r="S306" i="9"/>
  <c r="X306" i="9"/>
  <c r="X477" i="9"/>
  <c r="X478" i="9"/>
  <c r="X479" i="9"/>
  <c r="R8" i="73"/>
  <c r="O8" i="73"/>
  <c r="N8" i="73"/>
  <c r="M8" i="73"/>
  <c r="N9" i="63"/>
  <c r="Q465" i="9" s="1"/>
  <c r="T62" i="20"/>
  <c r="Q466" i="9"/>
  <c r="T59" i="20"/>
  <c r="Q468" i="9"/>
  <c r="P9" i="63"/>
  <c r="Q467" i="9" s="1"/>
  <c r="M9" i="63"/>
  <c r="T63" i="20"/>
  <c r="X449" i="9"/>
  <c r="P10" i="60"/>
  <c r="O10" i="60"/>
  <c r="X451" i="9" s="1"/>
  <c r="S451" i="9" s="1"/>
  <c r="T57" i="20"/>
  <c r="X450" i="9"/>
  <c r="Q450" i="9" s="1"/>
  <c r="O9" i="71"/>
  <c r="T56" i="20"/>
  <c r="Q9" i="71"/>
  <c r="P9" i="71"/>
  <c r="AN26" i="72" a="1"/>
  <c r="AN26" i="72" s="1"/>
  <c r="AF26" i="72" a="1"/>
  <c r="AF26" i="72" s="1"/>
  <c r="R15" i="72" a="1"/>
  <c r="R15" i="72" s="1"/>
  <c r="AG13" i="72" a="1"/>
  <c r="AG13" i="72" s="1"/>
  <c r="AG36" i="72" a="1"/>
  <c r="AG36" i="72" s="1"/>
  <c r="AB22" i="72" a="1"/>
  <c r="AB22" i="72" s="1"/>
  <c r="R22" i="72" a="1"/>
  <c r="R22" i="72" s="1"/>
  <c r="AN16" i="72" a="1"/>
  <c r="AN16" i="72" s="1"/>
  <c r="AJ28" i="72" a="1"/>
  <c r="AJ28" i="72" s="1"/>
  <c r="AG37" i="72" a="1"/>
  <c r="AG37" i="72" s="1"/>
  <c r="AG25" i="72" a="1"/>
  <c r="AG25" i="72" s="1"/>
  <c r="AA39" i="72" a="1"/>
  <c r="AA39" i="72" s="1"/>
  <c r="AA37" i="72" a="1"/>
  <c r="AA37" i="72" s="1"/>
  <c r="AA35" i="72" a="1"/>
  <c r="AA35" i="72" s="1"/>
  <c r="AE14" i="72" a="1"/>
  <c r="AE14" i="72" s="1"/>
  <c r="AI12" i="72" a="1"/>
  <c r="AI12" i="72" s="1"/>
  <c r="AM14" i="72" a="1"/>
  <c r="AM14" i="72" s="1"/>
  <c r="R24" i="72" a="1"/>
  <c r="R24" i="72" s="1"/>
  <c r="AI39" i="72" a="1"/>
  <c r="AI39" i="72" s="1"/>
  <c r="R26" i="72" a="1"/>
  <c r="R26" i="72" s="1"/>
  <c r="AA28" i="72" a="1"/>
  <c r="AA28" i="72" s="1"/>
  <c r="R13" i="72" a="1"/>
  <c r="R13" i="72" s="1"/>
  <c r="S13" i="72" s="1"/>
  <c r="R391" i="9" s="1"/>
  <c r="L21" i="69"/>
  <c r="W10" i="52"/>
  <c r="AC10" i="52"/>
  <c r="X339" i="9" s="1"/>
  <c r="I12" i="69"/>
  <c r="X10" i="52"/>
  <c r="X334" i="9" s="1"/>
  <c r="Q334" i="9" s="1"/>
  <c r="H8" i="69"/>
  <c r="W10" i="51"/>
  <c r="X325" i="9" s="1"/>
  <c r="Q325" i="9" s="1"/>
  <c r="L11" i="69"/>
  <c r="L8" i="69" s="1"/>
  <c r="T38" i="20"/>
  <c r="I11" i="69"/>
  <c r="T36" i="20"/>
  <c r="T10" i="49"/>
  <c r="Q292" i="9"/>
  <c r="T37" i="20"/>
  <c r="N4" i="49" a="1"/>
  <c r="N4" i="49" s="1"/>
  <c r="AD280" i="9" s="1"/>
  <c r="Q293" i="9"/>
  <c r="R10" i="48"/>
  <c r="X274" i="9" s="1"/>
  <c r="S274" i="9" s="1"/>
  <c r="F13" i="69"/>
  <c r="T15" i="20" s="1"/>
  <c r="F9" i="69"/>
  <c r="T7" i="20"/>
  <c r="J67" i="20" s="1"/>
  <c r="AL161" i="9"/>
  <c r="AM161" i="9"/>
  <c r="X217" i="9"/>
  <c r="R212" i="9"/>
  <c r="W212" i="9" s="1"/>
  <c r="AL162" i="9"/>
  <c r="X158" i="9"/>
  <c r="W162" i="9"/>
  <c r="AL218" i="9"/>
  <c r="AM220" i="9"/>
  <c r="AL216" i="9"/>
  <c r="X216" i="9"/>
  <c r="R159" i="9"/>
  <c r="AM216" i="9"/>
  <c r="AK25" i="74"/>
  <c r="F25" i="74" s="1"/>
  <c r="AO49" i="12"/>
  <c r="I13" i="19" s="1"/>
  <c r="S27" i="72"/>
  <c r="R404" i="9" s="1"/>
  <c r="S15" i="72"/>
  <c r="R393" i="9" s="1"/>
  <c r="AB330" i="9"/>
  <c r="J158" i="14"/>
  <c r="AC158" i="14"/>
  <c r="J159" i="14"/>
  <c r="AC159" i="14"/>
  <c r="J131" i="14"/>
  <c r="AC131" i="14"/>
  <c r="J62" i="14"/>
  <c r="J105" i="14"/>
  <c r="AC105" i="14"/>
  <c r="J128" i="14"/>
  <c r="AC128" i="14"/>
  <c r="J106" i="14"/>
  <c r="AC106" i="14"/>
  <c r="J126" i="14"/>
  <c r="J156" i="14"/>
  <c r="AC156" i="14"/>
  <c r="J68" i="14"/>
  <c r="AC68" i="14"/>
  <c r="J108" i="14"/>
  <c r="AC108" i="14"/>
  <c r="J87" i="14"/>
  <c r="J160" i="14"/>
  <c r="AC160" i="14"/>
  <c r="J107" i="14"/>
  <c r="AC107" i="14"/>
  <c r="J58" i="14"/>
  <c r="J102" i="14"/>
  <c r="AC102" i="14"/>
  <c r="J121" i="14"/>
  <c r="J85" i="14"/>
  <c r="J54" i="14"/>
  <c r="J130" i="14"/>
  <c r="AC130" i="14"/>
  <c r="J124" i="14"/>
  <c r="J117" i="14"/>
  <c r="J112" i="14"/>
  <c r="AC112" i="14"/>
  <c r="J97" i="14"/>
  <c r="J114" i="14"/>
  <c r="AC114" i="14"/>
  <c r="J134" i="14"/>
  <c r="J94" i="14"/>
  <c r="J42" i="14"/>
  <c r="AC42" i="14"/>
  <c r="J127" i="14"/>
  <c r="AC127" i="14"/>
  <c r="J89" i="14"/>
  <c r="J67" i="14"/>
  <c r="AC67" i="14"/>
  <c r="J71" i="14"/>
  <c r="AC71" i="14"/>
  <c r="J66" i="14"/>
  <c r="AC66" i="14"/>
  <c r="J56" i="14"/>
  <c r="J83" i="14"/>
  <c r="J100" i="14"/>
  <c r="AC100" i="14"/>
  <c r="J129" i="14"/>
  <c r="AC129" i="14"/>
  <c r="J84" i="14"/>
  <c r="J101" i="14"/>
  <c r="AC101" i="14"/>
  <c r="J132" i="14"/>
  <c r="AC132" i="14"/>
  <c r="J93" i="14"/>
  <c r="J125" i="14"/>
  <c r="J57" i="14"/>
  <c r="J70" i="14"/>
  <c r="AC70" i="14"/>
  <c r="J61" i="14"/>
  <c r="J69" i="14"/>
  <c r="AC69" i="14"/>
  <c r="J47" i="14"/>
  <c r="AC47" i="14"/>
  <c r="J55" i="14"/>
  <c r="J103" i="14"/>
  <c r="AC103" i="14"/>
  <c r="X115" i="9"/>
  <c r="S115" i="9" s="1"/>
  <c r="C672" i="9"/>
  <c r="R80" i="20"/>
  <c r="M79" i="20"/>
  <c r="X457" i="9"/>
  <c r="S457" i="9" s="1"/>
  <c r="K138" i="14" s="1"/>
  <c r="C702" i="9"/>
  <c r="G266" i="14" s="1"/>
  <c r="S575" i="9"/>
  <c r="S707" i="9"/>
  <c r="K267" i="14" s="1"/>
  <c r="S706" i="9"/>
  <c r="AS49" i="12"/>
  <c r="AF60" i="12" s="1"/>
  <c r="U84" i="14" s="1"/>
  <c r="J66" i="32" s="1"/>
  <c r="V107" i="14"/>
  <c r="K89" i="32" s="1"/>
  <c r="V121" i="14"/>
  <c r="K103" i="32" s="1"/>
  <c r="V85" i="14"/>
  <c r="K67" i="32" s="1"/>
  <c r="Q43" i="12"/>
  <c r="Q49" i="12" s="1"/>
  <c r="AK17" i="74"/>
  <c r="F17" i="74" s="1"/>
  <c r="M395" i="9" s="1"/>
  <c r="AD395" i="9" s="1"/>
  <c r="V158" i="14"/>
  <c r="K133" i="32" s="1"/>
  <c r="V198" i="14"/>
  <c r="K173" i="32" s="1"/>
  <c r="V115" i="14"/>
  <c r="AR49" i="12"/>
  <c r="AF59" i="12" s="1"/>
  <c r="U94" i="14" s="1"/>
  <c r="J76" i="32" s="1"/>
  <c r="I154" i="9"/>
  <c r="X269" i="9"/>
  <c r="S269" i="9" s="1"/>
  <c r="W259" i="9"/>
  <c r="AL269" i="9"/>
  <c r="S273" i="9"/>
  <c r="X239" i="9"/>
  <c r="S239" i="9" s="1"/>
  <c r="J53" i="14"/>
  <c r="M95" i="14"/>
  <c r="L95" i="14"/>
  <c r="M77" i="32" s="1"/>
  <c r="J95" i="14"/>
  <c r="X494" i="9"/>
  <c r="S494" i="9" s="1"/>
  <c r="K157" i="14" s="1"/>
  <c r="Y31" i="72"/>
  <c r="AB408" i="9" s="1"/>
  <c r="AA408" i="9" s="1"/>
  <c r="Y36" i="72"/>
  <c r="AB413" i="9" s="1"/>
  <c r="AA413" i="9" s="1"/>
  <c r="AA25" i="72" a="1"/>
  <c r="AA25" i="72" s="1"/>
  <c r="AH15" i="72" a="1"/>
  <c r="AH15" i="72" s="1"/>
  <c r="AN36" i="72" a="1"/>
  <c r="AN36" i="72" s="1"/>
  <c r="AI38" i="72" a="1"/>
  <c r="AI38" i="72" s="1"/>
  <c r="AI33" i="72" a="1"/>
  <c r="AI33" i="72" s="1"/>
  <c r="AG32" i="72" a="1"/>
  <c r="AG32" i="72" s="1"/>
  <c r="AN29" i="72" a="1"/>
  <c r="AN29" i="72" s="1"/>
  <c r="AM11" i="72" a="1"/>
  <c r="AM11" i="72" s="1"/>
  <c r="M253" i="72"/>
  <c r="AA32" i="72" a="1"/>
  <c r="AA32" i="72" s="1"/>
  <c r="R38" i="72" a="1"/>
  <c r="R38" i="72" s="1"/>
  <c r="AG31" i="72" a="1"/>
  <c r="AG31" i="72" s="1"/>
  <c r="AG23" i="72" a="1"/>
  <c r="AG23" i="72" s="1"/>
  <c r="AN38" i="72" a="1"/>
  <c r="AN38" i="72" s="1"/>
  <c r="AB39" i="72" a="1"/>
  <c r="AB39" i="72" s="1"/>
  <c r="R29" i="72" a="1"/>
  <c r="R29" i="72" s="1"/>
  <c r="R20" i="72" a="1"/>
  <c r="R20" i="72" s="1"/>
  <c r="S20" i="72" s="1"/>
  <c r="R397" i="9" s="1"/>
  <c r="AA38" i="72" a="1"/>
  <c r="AA38" i="72" s="1"/>
  <c r="AM22" i="72" a="1"/>
  <c r="AM22" i="72" s="1"/>
  <c r="R21" i="72" a="1"/>
  <c r="R21" i="72" s="1"/>
  <c r="S21" i="72" s="1"/>
  <c r="R398" i="9" s="1"/>
  <c r="AE15" i="72" a="1"/>
  <c r="AE15" i="72" s="1"/>
  <c r="AM18" i="72" a="1"/>
  <c r="AM18" i="72" s="1"/>
  <c r="Y28" i="72"/>
  <c r="AB405" i="9" s="1"/>
  <c r="AA405" i="9" s="1"/>
  <c r="AH25" i="72" a="1"/>
  <c r="AH25" i="72" s="1"/>
  <c r="AG29" i="72" a="1"/>
  <c r="AG29" i="72" s="1"/>
  <c r="AG34" i="72" a="1"/>
  <c r="AG34" i="72" s="1"/>
  <c r="AI20" i="72" a="1"/>
  <c r="AI20" i="72" s="1"/>
  <c r="R18" i="72" a="1"/>
  <c r="R18" i="72" s="1"/>
  <c r="M22" i="72"/>
  <c r="AD24" i="72" a="1"/>
  <c r="AD24" i="72" s="1"/>
  <c r="AB33" i="72" a="1"/>
  <c r="AB33" i="72" s="1"/>
  <c r="AC20" i="72" a="1"/>
  <c r="AC20" i="72" s="1"/>
  <c r="Y38" i="72"/>
  <c r="AB415" i="9" s="1"/>
  <c r="AA415" i="9" s="1"/>
  <c r="R16" i="72" a="1"/>
  <c r="R16" i="72" s="1"/>
  <c r="S16" i="72" s="1"/>
  <c r="R394" i="9" s="1"/>
  <c r="AJ25" i="72" a="1"/>
  <c r="AJ25" i="72" s="1"/>
  <c r="AE40" i="72" a="1"/>
  <c r="AE40" i="72" s="1"/>
  <c r="AJ21" i="72" a="1"/>
  <c r="AJ21" i="72" s="1"/>
  <c r="AA23" i="72" a="1"/>
  <c r="AA23" i="72" s="1"/>
  <c r="AB31" i="72" a="1"/>
  <c r="AB31" i="72" s="1"/>
  <c r="AJ32" i="72" a="1"/>
  <c r="AJ32" i="72" s="1"/>
  <c r="AG17" i="72" a="1"/>
  <c r="AG17" i="72" s="1"/>
  <c r="AB24" i="72" a="1"/>
  <c r="AB24" i="72" s="1"/>
  <c r="AN27" i="72" a="1"/>
  <c r="AN27" i="72" s="1"/>
  <c r="AI18" i="72" a="1"/>
  <c r="AI18" i="72" s="1"/>
  <c r="AE12" i="72" a="1"/>
  <c r="AE12" i="72" s="1"/>
  <c r="M175" i="72"/>
  <c r="S42" i="72"/>
  <c r="M465" i="72"/>
  <c r="AA34" i="72" a="1"/>
  <c r="AA34" i="72" s="1"/>
  <c r="R25" i="72" a="1"/>
  <c r="R25" i="72" s="1"/>
  <c r="AB21" i="72" a="1"/>
  <c r="AB21" i="72" s="1"/>
  <c r="AA16" i="72" a="1"/>
  <c r="AA16" i="72" s="1"/>
  <c r="R23" i="72" a="1"/>
  <c r="R23" i="72" s="1"/>
  <c r="M425" i="72"/>
  <c r="R40" i="72" a="1"/>
  <c r="R40" i="72" s="1"/>
  <c r="AB30" i="72" a="1"/>
  <c r="AB30" i="72" s="1"/>
  <c r="AG28" i="72" a="1"/>
  <c r="AG28" i="72" s="1"/>
  <c r="S23" i="72"/>
  <c r="R400" i="9" s="1"/>
  <c r="AI21" i="72" a="1"/>
  <c r="AI21" i="72" s="1"/>
  <c r="R17" i="72" a="1"/>
  <c r="R17" i="72" s="1"/>
  <c r="S17" i="72" s="1"/>
  <c r="M43" i="72"/>
  <c r="AB29" i="72" a="1"/>
  <c r="AB29" i="72" s="1"/>
  <c r="M16" i="72"/>
  <c r="M213" i="72"/>
  <c r="M149" i="72"/>
  <c r="AN37" i="72" a="1"/>
  <c r="AN37" i="72" s="1"/>
  <c r="R33" i="72" a="1"/>
  <c r="R33" i="72" s="1"/>
  <c r="S33" i="72" s="1"/>
  <c r="R410" i="9" s="1"/>
  <c r="M29" i="72"/>
  <c r="M228" i="72"/>
  <c r="M452" i="72"/>
  <c r="M23" i="72"/>
  <c r="M403" i="9"/>
  <c r="M188" i="72"/>
  <c r="M342" i="72"/>
  <c r="M52" i="72"/>
  <c r="M445" i="72"/>
  <c r="M428" i="72"/>
  <c r="M297" i="72"/>
  <c r="M352" i="72"/>
  <c r="M34" i="72"/>
  <c r="M368" i="72"/>
  <c r="M124" i="72"/>
  <c r="M338" i="72"/>
  <c r="M192" i="72"/>
  <c r="M208" i="72"/>
  <c r="M229" i="72"/>
  <c r="M434" i="72"/>
  <c r="M347" i="72"/>
  <c r="M68" i="72"/>
  <c r="M194" i="72"/>
  <c r="M363" i="72"/>
  <c r="M518" i="72"/>
  <c r="M379" i="72"/>
  <c r="M358" i="72"/>
  <c r="M479" i="72"/>
  <c r="R32" i="72" a="1"/>
  <c r="R32" i="72" s="1"/>
  <c r="M72" i="72"/>
  <c r="M282" i="72"/>
  <c r="Y25" i="72"/>
  <c r="AB402" i="9" s="1"/>
  <c r="AA402" i="9" s="1"/>
  <c r="Y26" i="72"/>
  <c r="AB403" i="9" s="1"/>
  <c r="AA403" i="9" s="1"/>
  <c r="M423" i="72"/>
  <c r="AB15" i="72" a="1"/>
  <c r="AB15" i="72" s="1"/>
  <c r="AJ29" i="72" a="1"/>
  <c r="AJ29" i="72" s="1"/>
  <c r="R12" i="72" a="1"/>
  <c r="R12" i="72" s="1"/>
  <c r="S12" i="72" s="1"/>
  <c r="R390" i="9" s="1"/>
  <c r="AH19" i="72" a="1"/>
  <c r="AH19" i="72" s="1"/>
  <c r="AJ35" i="72" a="1"/>
  <c r="AJ35" i="72" s="1"/>
  <c r="AM32" i="72" a="1"/>
  <c r="AM32" i="72" s="1"/>
  <c r="AB36" i="72" a="1"/>
  <c r="AB36" i="72" s="1"/>
  <c r="AM37" i="72" a="1"/>
  <c r="AM37" i="72" s="1"/>
  <c r="AH33" i="72" a="1"/>
  <c r="AH33" i="72" s="1"/>
  <c r="AN35" i="72" a="1"/>
  <c r="AN35" i="72" s="1"/>
  <c r="AB28" i="72" a="1"/>
  <c r="AB28" i="72" s="1"/>
  <c r="AN30" i="72" a="1"/>
  <c r="AN30" i="72" s="1"/>
  <c r="AH17" i="72" a="1"/>
  <c r="AH17" i="72" s="1"/>
  <c r="AA33" i="72" a="1"/>
  <c r="AA33" i="72" s="1"/>
  <c r="AH31" i="72" a="1"/>
  <c r="AH31" i="72" s="1"/>
  <c r="AJ34" i="72" a="1"/>
  <c r="AJ34" i="72" s="1"/>
  <c r="AH29" i="72" a="1"/>
  <c r="AH29" i="72" s="1"/>
  <c r="R19" i="72" a="1"/>
  <c r="R19" i="72" s="1"/>
  <c r="S19" i="72" s="1"/>
  <c r="R396" i="9" s="1"/>
  <c r="AA36" i="72" a="1"/>
  <c r="AA36" i="72" s="1"/>
  <c r="AI25" i="72" a="1"/>
  <c r="AI25" i="72" s="1"/>
  <c r="AM25" i="72" a="1"/>
  <c r="AM25" i="72" s="1"/>
  <c r="AI23" i="72" a="1"/>
  <c r="AI23" i="72" s="1"/>
  <c r="AJ17" i="72" a="1"/>
  <c r="AJ17" i="72" s="1"/>
  <c r="AJ33" i="72" a="1"/>
  <c r="AJ33" i="72" s="1"/>
  <c r="AM15" i="72" a="1"/>
  <c r="AM15" i="72" s="1"/>
  <c r="R28" i="72" a="1"/>
  <c r="R28" i="72" s="1"/>
  <c r="AN17" i="72" a="1"/>
  <c r="AN17" i="72" s="1"/>
  <c r="AB27" i="72" a="1"/>
  <c r="AB27" i="72" s="1"/>
  <c r="AB37" i="72" a="1"/>
  <c r="AB37" i="72" s="1"/>
  <c r="AJ39" i="72" a="1"/>
  <c r="AJ39" i="72" s="1"/>
  <c r="AB18" i="72" a="1"/>
  <c r="AB18" i="72" s="1"/>
  <c r="AA22" i="72" a="1"/>
  <c r="AA22" i="72" s="1"/>
  <c r="AM33" i="72" a="1"/>
  <c r="AM33" i="72" s="1"/>
  <c r="AA14" i="72" a="1"/>
  <c r="AA14" i="72" s="1"/>
  <c r="R30" i="72" a="1"/>
  <c r="R30" i="72" s="1"/>
  <c r="AH27" i="72" a="1"/>
  <c r="AH27" i="72" s="1"/>
  <c r="AJ22" i="72" a="1"/>
  <c r="AJ22" i="72" s="1"/>
  <c r="AM12" i="72" a="1"/>
  <c r="AM12" i="72" s="1"/>
  <c r="AM28" i="72" a="1"/>
  <c r="AM28" i="72" s="1"/>
  <c r="AF39" i="72" a="1"/>
  <c r="AF39" i="72" s="1"/>
  <c r="AF16" i="72" a="1"/>
  <c r="AF16" i="72" s="1"/>
  <c r="AJ24" i="72" a="1"/>
  <c r="AJ24" i="72" s="1"/>
  <c r="AN15" i="72" a="1"/>
  <c r="AN15" i="72" s="1"/>
  <c r="AM20" i="72" a="1"/>
  <c r="AM20" i="72" s="1"/>
  <c r="AM34" i="72" a="1"/>
  <c r="AM34" i="72" s="1"/>
  <c r="AI34" i="72" a="1"/>
  <c r="AI34" i="72" s="1"/>
  <c r="AJ15" i="72" a="1"/>
  <c r="AJ15" i="72" s="1"/>
  <c r="AM29" i="72" a="1"/>
  <c r="AM29" i="72" s="1"/>
  <c r="AJ27" i="72" a="1"/>
  <c r="AJ27" i="72" s="1"/>
  <c r="AA31" i="72" a="1"/>
  <c r="AA31" i="72" s="1"/>
  <c r="AA27" i="72" a="1"/>
  <c r="AA27" i="72" s="1"/>
  <c r="AM27" i="72" a="1"/>
  <c r="AM27" i="72" s="1"/>
  <c r="AA29" i="72" a="1"/>
  <c r="AA29" i="72" s="1"/>
  <c r="AI31" i="72" a="1"/>
  <c r="AI31" i="72" s="1"/>
  <c r="AI35" i="72" a="1"/>
  <c r="AI35" i="72" s="1"/>
  <c r="AI17" i="72" a="1"/>
  <c r="AI17" i="72" s="1"/>
  <c r="AG20" i="72" a="1"/>
  <c r="AG20" i="72" s="1"/>
  <c r="AN28" i="72" a="1"/>
  <c r="AN28" i="72" s="1"/>
  <c r="AG21" i="72" a="1"/>
  <c r="AG21" i="72" s="1"/>
  <c r="AG22" i="72" a="1"/>
  <c r="AG22" i="72" s="1"/>
  <c r="AI11" i="72" a="1"/>
  <c r="AI11" i="72" s="1"/>
  <c r="AA19" i="72" a="1"/>
  <c r="AA19" i="72" s="1"/>
  <c r="AJ31" i="72" a="1"/>
  <c r="AJ31" i="72" s="1"/>
  <c r="AA40" i="72" a="1"/>
  <c r="AA40" i="72" s="1"/>
  <c r="AJ37" i="72" a="1"/>
  <c r="AJ37" i="72" s="1"/>
  <c r="AI30" i="72" a="1"/>
  <c r="AI30" i="72" s="1"/>
  <c r="AM39" i="72" a="1"/>
  <c r="AM39" i="72" s="1"/>
  <c r="AF34" i="72" a="1"/>
  <c r="AF34" i="72" s="1"/>
  <c r="AA30" i="72" a="1"/>
  <c r="AA30" i="72" s="1"/>
  <c r="AI32" i="72" a="1"/>
  <c r="AI32" i="72" s="1"/>
  <c r="AM36" i="72" a="1"/>
  <c r="AM36" i="72" s="1"/>
  <c r="AB17" i="72" a="1"/>
  <c r="AB17" i="72" s="1"/>
  <c r="AG35" i="72" a="1"/>
  <c r="AG35" i="72" s="1"/>
  <c r="AB35" i="72" a="1"/>
  <c r="AB35" i="72" s="1"/>
  <c r="AA18" i="72" a="1"/>
  <c r="AA18" i="72" s="1"/>
  <c r="AA20" i="72" a="1"/>
  <c r="AA20" i="72" s="1"/>
  <c r="AI22" i="72" a="1"/>
  <c r="AI22" i="72" s="1"/>
  <c r="AJ30" i="72" a="1"/>
  <c r="AJ30" i="72" s="1"/>
  <c r="AM17" i="72" a="1"/>
  <c r="AM17" i="72" s="1"/>
  <c r="AN13" i="72" a="1"/>
  <c r="AN13" i="72" s="1"/>
  <c r="AG39" i="72" a="1"/>
  <c r="AG39" i="72" s="1"/>
  <c r="AG11" i="72" a="1"/>
  <c r="AG11" i="72" s="1"/>
  <c r="AG12" i="72" a="1"/>
  <c r="AG12" i="72" s="1"/>
  <c r="R36" i="72" a="1"/>
  <c r="R36" i="72" s="1"/>
  <c r="AM16" i="72" a="1"/>
  <c r="AM16" i="72" s="1"/>
  <c r="AA11" i="72" a="1"/>
  <c r="AA11" i="72" s="1"/>
  <c r="AG40" i="72" a="1"/>
  <c r="AG40" i="72" s="1"/>
  <c r="AM30" i="72" a="1"/>
  <c r="AM30" i="72" s="1"/>
  <c r="AA21" i="72" a="1"/>
  <c r="AA21" i="72" s="1"/>
  <c r="AJ16" i="72" a="1"/>
  <c r="AJ16" i="72" s="1"/>
  <c r="AE32" i="72" a="1"/>
  <c r="AE32" i="72" s="1"/>
  <c r="AA15" i="72" a="1"/>
  <c r="AA15" i="72" s="1"/>
  <c r="AI13" i="72" a="1"/>
  <c r="AI13" i="72" s="1"/>
  <c r="AJ38" i="72" a="1"/>
  <c r="AJ38" i="72" s="1"/>
  <c r="AJ23" i="72" a="1"/>
  <c r="AJ23" i="72" s="1"/>
  <c r="AB34" i="72" a="1"/>
  <c r="AB34" i="72" s="1"/>
  <c r="AJ11" i="72" a="1"/>
  <c r="AJ11" i="72" s="1"/>
  <c r="AN32" i="72" a="1"/>
  <c r="AN32" i="72" s="1"/>
  <c r="AI15" i="72" a="1"/>
  <c r="AI15" i="72" s="1"/>
  <c r="AG27" i="72" a="1"/>
  <c r="AG27" i="72" s="1"/>
  <c r="AJ36" i="72" a="1"/>
  <c r="AJ36" i="72" s="1"/>
  <c r="AI14" i="72" a="1"/>
  <c r="AI14" i="72" s="1"/>
  <c r="AF15" i="72" a="1"/>
  <c r="AF15" i="72" s="1"/>
  <c r="R31" i="72" a="1"/>
  <c r="R31" i="72" s="1"/>
  <c r="R27" i="72" a="1"/>
  <c r="R27" i="72" s="1"/>
  <c r="AJ20" i="72" a="1"/>
  <c r="AJ20" i="72" s="1"/>
  <c r="R39" i="72" a="1"/>
  <c r="R39" i="72" s="1"/>
  <c r="AG15" i="72" a="1"/>
  <c r="AG15" i="72" s="1"/>
  <c r="AI37" i="72" a="1"/>
  <c r="AI37" i="72" s="1"/>
  <c r="AF22" i="72" a="1"/>
  <c r="AF22" i="72" s="1"/>
  <c r="AA13" i="72" a="1"/>
  <c r="AA13" i="72" s="1"/>
  <c r="AN22" i="72" a="1"/>
  <c r="AN22" i="72" s="1"/>
  <c r="Z20" i="72" a="1"/>
  <c r="Z20" i="72" s="1"/>
  <c r="AJ14" i="72" a="1"/>
  <c r="AJ14" i="72" s="1"/>
  <c r="R14" i="72" a="1"/>
  <c r="R14" i="72" s="1"/>
  <c r="AI26" i="72" a="1"/>
  <c r="AI26" i="72" s="1"/>
  <c r="AA17" i="72" a="1"/>
  <c r="AA17" i="72" s="1"/>
  <c r="AI24" i="72" a="1"/>
  <c r="AI24" i="72" s="1"/>
  <c r="AB11" i="72" a="1"/>
  <c r="AB11" i="72" s="1"/>
  <c r="AA26" i="72" a="1"/>
  <c r="AA26" i="72" s="1"/>
  <c r="AB38" i="72" a="1"/>
  <c r="AB38" i="72" s="1"/>
  <c r="AG38" i="72" a="1"/>
  <c r="AG38" i="72" s="1"/>
  <c r="R35" i="72" a="1"/>
  <c r="R35" i="72" s="1"/>
  <c r="S35" i="72" s="1"/>
  <c r="R412" i="9" s="1"/>
  <c r="AG19" i="72" a="1"/>
  <c r="AG19" i="72" s="1"/>
  <c r="AI28" i="72" a="1"/>
  <c r="AI28" i="72" s="1"/>
  <c r="AJ13" i="72" a="1"/>
  <c r="AJ13" i="72" s="1"/>
  <c r="AJ18" i="72" a="1"/>
  <c r="AJ18" i="72" s="1"/>
  <c r="R11" i="72" a="1"/>
  <c r="R11" i="72" s="1"/>
  <c r="S11" i="72" s="1"/>
  <c r="R389" i="9" s="1"/>
  <c r="AM23" i="72" a="1"/>
  <c r="AM23" i="72" s="1"/>
  <c r="AJ19" i="72" a="1"/>
  <c r="AJ19" i="72" s="1"/>
  <c r="AB40" i="72" a="1"/>
  <c r="AB40" i="72" s="1"/>
  <c r="AB32" i="72" a="1"/>
  <c r="AB32" i="72" s="1"/>
  <c r="AI40" i="72" a="1"/>
  <c r="AI40" i="72" s="1"/>
  <c r="AJ26" i="72" a="1"/>
  <c r="AJ26" i="72" s="1"/>
  <c r="AH22" i="72" a="1"/>
  <c r="AH22" i="72" s="1"/>
  <c r="AN21" i="72" a="1"/>
  <c r="AN21" i="72" s="1"/>
  <c r="AE21" i="72" a="1"/>
  <c r="AE21" i="72" s="1"/>
  <c r="AN23" i="72" a="1"/>
  <c r="AN23" i="72" s="1"/>
  <c r="AM26" i="72" a="1"/>
  <c r="AM26" i="72" s="1"/>
  <c r="AG14" i="72" a="1"/>
  <c r="AG14" i="72" s="1"/>
  <c r="AN34" i="72" a="1"/>
  <c r="AN34" i="72" s="1"/>
  <c r="AM40" i="72" a="1"/>
  <c r="AM40" i="72" s="1"/>
  <c r="AG16" i="72" a="1"/>
  <c r="AG16" i="72" s="1"/>
  <c r="AA24" i="72" a="1"/>
  <c r="AA24" i="72" s="1"/>
  <c r="AJ40" i="72" a="1"/>
  <c r="AJ40" i="72" s="1"/>
  <c r="R34" i="72" a="1"/>
  <c r="R34" i="72" s="1"/>
  <c r="S34" i="72" s="1"/>
  <c r="R411" i="9" s="1"/>
  <c r="R37" i="72" a="1"/>
  <c r="R37" i="72" s="1"/>
  <c r="Y18" i="72"/>
  <c r="AB395" i="9" s="1"/>
  <c r="AA395" i="9" s="1"/>
  <c r="M223" i="72"/>
  <c r="M59" i="72"/>
  <c r="M209" i="72"/>
  <c r="M268" i="72"/>
  <c r="M218" i="72"/>
  <c r="M91" i="72"/>
  <c r="M493" i="72"/>
  <c r="M12" i="72"/>
  <c r="M389" i="72"/>
  <c r="M408" i="72"/>
  <c r="M73" i="72"/>
  <c r="M543" i="72"/>
  <c r="M130" i="72"/>
  <c r="M47" i="72"/>
  <c r="M422" i="72"/>
  <c r="M509" i="72"/>
  <c r="M79" i="72"/>
  <c r="M440" i="72"/>
  <c r="M145" i="72"/>
  <c r="M116" i="72"/>
  <c r="M158" i="72"/>
  <c r="M488" i="72"/>
  <c r="M512" i="72"/>
  <c r="M373" i="72"/>
  <c r="M312" i="72"/>
  <c r="M378" i="72"/>
  <c r="M391" i="72"/>
  <c r="M56" i="72"/>
  <c r="M357" i="72"/>
  <c r="M248" i="72"/>
  <c r="M170" i="72"/>
  <c r="M327" i="72"/>
  <c r="M278" i="72"/>
  <c r="M302" i="72"/>
  <c r="M466" i="72"/>
  <c r="M243" i="72"/>
  <c r="M51" i="72"/>
  <c r="AM13" i="72" a="1"/>
  <c r="AM13" i="72" s="1"/>
  <c r="M17" i="72"/>
  <c r="M115" i="72"/>
  <c r="M146" i="72"/>
  <c r="M163" i="72"/>
  <c r="M60" i="72"/>
  <c r="M49" i="72"/>
  <c r="M273" i="72"/>
  <c r="M216" i="72"/>
  <c r="M414" i="72"/>
  <c r="M287" i="72"/>
  <c r="M50" i="72"/>
  <c r="M48" i="72"/>
  <c r="M530" i="72"/>
  <c r="M259" i="72"/>
  <c r="M45" i="72"/>
  <c r="M14" i="72"/>
  <c r="AL26" i="72" a="1"/>
  <c r="AL26" i="72" s="1"/>
  <c r="M263" i="72"/>
  <c r="M46" i="72"/>
  <c r="M293" i="72"/>
  <c r="M332" i="72"/>
  <c r="M410" i="72"/>
  <c r="M401" i="72"/>
  <c r="M42" i="72"/>
  <c r="S22" i="72"/>
  <c r="R399" i="9" s="1"/>
  <c r="M15" i="72"/>
  <c r="M528" i="72"/>
  <c r="M20" i="72"/>
  <c r="M32" i="72"/>
  <c r="M27" i="72"/>
  <c r="M58" i="72"/>
  <c r="M565" i="72"/>
  <c r="M108" i="72"/>
  <c r="M142" i="72"/>
  <c r="M215" i="72"/>
  <c r="M35" i="72"/>
  <c r="M134" i="72"/>
  <c r="M127" i="72"/>
  <c r="M238" i="72"/>
  <c r="M307" i="72"/>
  <c r="M30" i="72"/>
  <c r="M19" i="72"/>
  <c r="AK29" i="72" a="1"/>
  <c r="AK29" i="72" s="1"/>
  <c r="M25" i="72"/>
  <c r="M18" i="72"/>
  <c r="M374" i="72"/>
  <c r="M556" i="72"/>
  <c r="M24" i="72"/>
  <c r="M13" i="72"/>
  <c r="M548" i="72"/>
  <c r="M538" i="72"/>
  <c r="M92" i="72"/>
  <c r="M482" i="72"/>
  <c r="M123" i="72"/>
  <c r="M514" i="72"/>
  <c r="M90" i="72"/>
  <c r="M162" i="72"/>
  <c r="M478" i="72"/>
  <c r="M323" i="72"/>
  <c r="M28" i="72"/>
  <c r="AJ12" i="72" a="1"/>
  <c r="AJ12" i="72" s="1"/>
  <c r="M384" i="72"/>
  <c r="M400" i="72"/>
  <c r="M460" i="72"/>
  <c r="M148" i="72"/>
  <c r="M203" i="72"/>
  <c r="M214" i="72"/>
  <c r="M457" i="72"/>
  <c r="M498" i="72"/>
  <c r="M147" i="72"/>
  <c r="M185" i="72"/>
  <c r="S24" i="72"/>
  <c r="R401" i="9" s="1"/>
  <c r="M532" i="72"/>
  <c r="M362" i="72"/>
  <c r="M552" i="72"/>
  <c r="M258" i="72"/>
  <c r="M103" i="72"/>
  <c r="M506" i="72"/>
  <c r="M217" i="72"/>
  <c r="M21" i="72"/>
  <c r="M154" i="72"/>
  <c r="M419" i="72"/>
  <c r="M395" i="72"/>
  <c r="AI16" i="72" a="1"/>
  <c r="AI16" i="72" s="1"/>
  <c r="M461" i="72"/>
  <c r="M477" i="72"/>
  <c r="M53" i="72"/>
  <c r="M464" i="72"/>
  <c r="M57" i="72"/>
  <c r="M308" i="72"/>
  <c r="M106" i="72"/>
  <c r="M519" i="72"/>
  <c r="M114" i="72"/>
  <c r="M529" i="72"/>
  <c r="M533" i="72"/>
  <c r="M337" i="72"/>
  <c r="M233" i="72"/>
  <c r="M346" i="72"/>
  <c r="M531" i="72"/>
  <c r="M26" i="72"/>
  <c r="M31" i="72"/>
  <c r="AH14" i="72" a="1"/>
  <c r="AH14" i="72" s="1"/>
  <c r="M399" i="72"/>
  <c r="M150" i="72"/>
  <c r="M409" i="72"/>
  <c r="M392" i="72"/>
  <c r="M113" i="72"/>
  <c r="M561" i="72"/>
  <c r="M204" i="72"/>
  <c r="Y30" i="72"/>
  <c r="AB407" i="9" s="1"/>
  <c r="AA407" i="9" s="1"/>
  <c r="M448" i="72"/>
  <c r="M171" i="72"/>
  <c r="M193" i="72"/>
  <c r="M74" i="72"/>
  <c r="M36" i="72"/>
  <c r="M274" i="72"/>
  <c r="M179" i="72"/>
  <c r="M38" i="72"/>
  <c r="M292" i="72"/>
  <c r="M398" i="72"/>
  <c r="M487" i="72"/>
  <c r="M390" i="72"/>
  <c r="M513" i="72"/>
  <c r="M527" i="72"/>
  <c r="M107" i="72"/>
  <c r="M438" i="72"/>
  <c r="M474" i="72"/>
  <c r="M560" i="72"/>
  <c r="AG30" i="72" a="1"/>
  <c r="AG30" i="72" s="1"/>
  <c r="M44" i="72"/>
  <c r="M424" i="72"/>
  <c r="M89" i="72"/>
  <c r="M524" i="72"/>
  <c r="M502" i="72"/>
  <c r="M244" i="72"/>
  <c r="M126" i="72"/>
  <c r="M439" i="72"/>
  <c r="M198" i="72"/>
  <c r="M469" i="72"/>
  <c r="M84" i="72"/>
  <c r="M219" i="72"/>
  <c r="M109" i="72"/>
  <c r="AF11" i="72" a="1"/>
  <c r="AF11" i="72" s="1"/>
  <c r="X601" i="9"/>
  <c r="S601" i="9" s="1"/>
  <c r="K230" i="14" s="1"/>
  <c r="AM212" i="9"/>
  <c r="X547" i="9"/>
  <c r="S547" i="9" s="1"/>
  <c r="K186" i="14" s="1"/>
  <c r="J186" i="14" s="1"/>
  <c r="C520" i="9"/>
  <c r="X466" i="9"/>
  <c r="S466" i="9" s="1"/>
  <c r="K151" i="14" s="1"/>
  <c r="X464" i="9"/>
  <c r="S464" i="9" s="1"/>
  <c r="K149" i="14" s="1"/>
  <c r="S225" i="9"/>
  <c r="AL139" i="9"/>
  <c r="AL108" i="9" s="1"/>
  <c r="W159" i="9"/>
  <c r="X456" i="9"/>
  <c r="S456" i="9" s="1"/>
  <c r="K137" i="14" s="1"/>
  <c r="AL189" i="9"/>
  <c r="C515" i="9"/>
  <c r="X179" i="9"/>
  <c r="S179" i="9" s="1"/>
  <c r="O4" i="54" a="1"/>
  <c r="O4" i="54" s="1"/>
  <c r="AD340" i="9" s="1"/>
  <c r="C340" i="9" s="1"/>
  <c r="G81" i="14" s="1"/>
  <c r="X460" i="9"/>
  <c r="S460" i="9" s="1"/>
  <c r="K141" i="14" s="1"/>
  <c r="X458" i="9"/>
  <c r="S458" i="9" s="1"/>
  <c r="K139" i="14" s="1"/>
  <c r="AM189" i="9"/>
  <c r="Q515" i="9"/>
  <c r="X515" i="9" s="1"/>
  <c r="S515" i="9" s="1"/>
  <c r="K164" i="14" s="1"/>
  <c r="AM151" i="9"/>
  <c r="AL179" i="9"/>
  <c r="S172" i="9"/>
  <c r="W263" i="9"/>
  <c r="X454" i="9"/>
  <c r="S454" i="9" s="1"/>
  <c r="K135" i="14" s="1"/>
  <c r="AL197" i="9"/>
  <c r="W197" i="9"/>
  <c r="W241" i="9"/>
  <c r="AL207" i="9"/>
  <c r="AL157" i="9"/>
  <c r="AM241" i="9"/>
  <c r="W177" i="9"/>
  <c r="AL221" i="9"/>
  <c r="AL241" i="9"/>
  <c r="S162" i="9"/>
  <c r="AM157" i="9"/>
  <c r="AL251" i="9"/>
  <c r="AM197" i="9"/>
  <c r="AM207" i="9"/>
  <c r="S253" i="9"/>
  <c r="X207" i="9"/>
  <c r="S207" i="9" s="1"/>
  <c r="S263" i="9"/>
  <c r="AM261" i="9"/>
  <c r="S267" i="9"/>
  <c r="S219" i="9"/>
  <c r="X261" i="9"/>
  <c r="S261" i="9" s="1"/>
  <c r="X293" i="9"/>
  <c r="S293" i="9" s="1"/>
  <c r="K60" i="14" s="1"/>
  <c r="X177" i="9"/>
  <c r="S177" i="9" s="1"/>
  <c r="W261" i="9"/>
  <c r="AL177" i="9"/>
  <c r="X167" i="9"/>
  <c r="W157" i="9"/>
  <c r="AM167" i="9"/>
  <c r="S184" i="9"/>
  <c r="X292" i="9"/>
  <c r="S292" i="9" s="1"/>
  <c r="K59" i="14" s="1"/>
  <c r="AL167" i="9"/>
  <c r="AM251" i="9"/>
  <c r="AM221" i="9"/>
  <c r="S39" i="72"/>
  <c r="R416" i="9" s="1"/>
  <c r="Y39" i="72"/>
  <c r="AB416" i="9" s="1"/>
  <c r="AA416" i="9" s="1"/>
  <c r="M39" i="72"/>
  <c r="Y37" i="72"/>
  <c r="AB414" i="9" s="1"/>
  <c r="AA414" i="9" s="1"/>
  <c r="M37" i="72"/>
  <c r="S37" i="72"/>
  <c r="R414" i="9" s="1"/>
  <c r="U10" i="72" a="1"/>
  <c r="U10" i="72" s="1"/>
  <c r="U9" i="72" s="1"/>
  <c r="M11" i="72"/>
  <c r="T10" i="72" a="1"/>
  <c r="T10" i="72" s="1"/>
  <c r="T9" i="72" s="1"/>
  <c r="S14" i="72"/>
  <c r="R392" i="9" s="1"/>
  <c r="C642" i="9"/>
  <c r="G249" i="14" s="1"/>
  <c r="AE249" i="14" s="1"/>
  <c r="AA81" i="9"/>
  <c r="AA82" i="9"/>
  <c r="R197" i="9"/>
  <c r="X106" i="9"/>
  <c r="AL106" i="9" s="1"/>
  <c r="AN19" i="72" a="1"/>
  <c r="AN19" i="72" s="1"/>
  <c r="M4" i="51" a="1"/>
  <c r="M4" i="51" s="1"/>
  <c r="AD322" i="9" s="1"/>
  <c r="C322" i="9" s="1"/>
  <c r="G79" i="14" s="1"/>
  <c r="AN39" i="72" a="1"/>
  <c r="AN39" i="72" s="1"/>
  <c r="AB23" i="72" a="1"/>
  <c r="AB23" i="72" s="1"/>
  <c r="AB12" i="72" a="1"/>
  <c r="AB12" i="72" s="1"/>
  <c r="AB19" i="72" a="1"/>
  <c r="AB19" i="72" s="1"/>
  <c r="AN40" i="72" a="1"/>
  <c r="AN40" i="72" s="1"/>
  <c r="AN25" i="72" a="1"/>
  <c r="AN25" i="72" s="1"/>
  <c r="AN20" i="72" a="1"/>
  <c r="AN20" i="72" s="1"/>
  <c r="AB26" i="72" a="1"/>
  <c r="AB26" i="72" s="1"/>
  <c r="AN11" i="72" a="1"/>
  <c r="AN11" i="72" s="1"/>
  <c r="AB13" i="72" a="1"/>
  <c r="AB13" i="72" s="1"/>
  <c r="AN12" i="72" a="1"/>
  <c r="AN12" i="72" s="1"/>
  <c r="AN14" i="72" a="1"/>
  <c r="AN14" i="72" s="1"/>
  <c r="AN33" i="72" a="1"/>
  <c r="AN33" i="72" s="1"/>
  <c r="AB25" i="72" a="1"/>
  <c r="AB25" i="72" s="1"/>
  <c r="AN18" i="72" a="1"/>
  <c r="AN18" i="72" s="1"/>
  <c r="AB14" i="72" a="1"/>
  <c r="AB14" i="72" s="1"/>
  <c r="AN31" i="72" a="1"/>
  <c r="AN31" i="72" s="1"/>
  <c r="AN24" i="72" a="1"/>
  <c r="AN24" i="72" s="1"/>
  <c r="AB20" i="72" a="1"/>
  <c r="AB20" i="72" s="1"/>
  <c r="AB16" i="72" a="1"/>
  <c r="AB16" i="72" s="1"/>
  <c r="AE34" i="72" a="1"/>
  <c r="AE34" i="72" s="1"/>
  <c r="AD12" i="72" a="1"/>
  <c r="AD12" i="72" s="1"/>
  <c r="AD33" i="72" a="1"/>
  <c r="AD33" i="72" s="1"/>
  <c r="AD26" i="72" a="1"/>
  <c r="AD26" i="72" s="1"/>
  <c r="AD39" i="72" a="1"/>
  <c r="AD39" i="72" s="1"/>
  <c r="AD28" i="72" a="1"/>
  <c r="AD28" i="72" s="1"/>
  <c r="AD25" i="72" a="1"/>
  <c r="AD25" i="72" s="1"/>
  <c r="AD38" i="72" a="1"/>
  <c r="AD38" i="72" s="1"/>
  <c r="AD27" i="72" a="1"/>
  <c r="AD27" i="72" s="1"/>
  <c r="AD13" i="72" a="1"/>
  <c r="AD13" i="72" s="1"/>
  <c r="AD37" i="72" a="1"/>
  <c r="AD37" i="72" s="1"/>
  <c r="AD16" i="72" a="1"/>
  <c r="AD16" i="72" s="1"/>
  <c r="AD17" i="72" a="1"/>
  <c r="AD17" i="72" s="1"/>
  <c r="AD35" i="72" a="1"/>
  <c r="AD35" i="72" s="1"/>
  <c r="AD32" i="72" a="1"/>
  <c r="AD32" i="72" s="1"/>
  <c r="AM38" i="72" a="1"/>
  <c r="AM38" i="72" s="1"/>
  <c r="I150" i="9"/>
  <c r="AM150" i="9"/>
  <c r="R216" i="9"/>
  <c r="S675" i="9"/>
  <c r="S676" i="9"/>
  <c r="S681" i="9"/>
  <c r="S682" i="9"/>
  <c r="AC24" i="72" a="1"/>
  <c r="AC24" i="72" s="1"/>
  <c r="AL31" i="72" a="1"/>
  <c r="AL31" i="72" s="1"/>
  <c r="AC25" i="72" a="1"/>
  <c r="AC25" i="72" s="1"/>
  <c r="Z27" i="72" a="1"/>
  <c r="Z27" i="72" s="1"/>
  <c r="AL21" i="72" a="1"/>
  <c r="AL21" i="72" s="1"/>
  <c r="AL33" i="72" a="1"/>
  <c r="AL33" i="72" s="1"/>
  <c r="AL17" i="72" a="1"/>
  <c r="AL17" i="72" s="1"/>
  <c r="AL27" i="72" a="1"/>
  <c r="AL27" i="72" s="1"/>
  <c r="AL20" i="72" a="1"/>
  <c r="AL20" i="72" s="1"/>
  <c r="AL28" i="72" a="1"/>
  <c r="AL28" i="72" s="1"/>
  <c r="AL14" i="72" a="1"/>
  <c r="AL14" i="72" s="1"/>
  <c r="AL34" i="72" a="1"/>
  <c r="AL34" i="72" s="1"/>
  <c r="AL36" i="72" a="1"/>
  <c r="AL36" i="72" s="1"/>
  <c r="AL40" i="72" a="1"/>
  <c r="AL40" i="72" s="1"/>
  <c r="AL18" i="72" a="1"/>
  <c r="AL18" i="72" s="1"/>
  <c r="AL12" i="72" a="1"/>
  <c r="AL12" i="72" s="1"/>
  <c r="AL22" i="72" a="1"/>
  <c r="AL22" i="72" s="1"/>
  <c r="AL19" i="72" a="1"/>
  <c r="AL19" i="72" s="1"/>
  <c r="AL29" i="72" a="1"/>
  <c r="AL29" i="72" s="1"/>
  <c r="AL37" i="72" a="1"/>
  <c r="AL37" i="72" s="1"/>
  <c r="AL24" i="72" a="1"/>
  <c r="AL24" i="72" s="1"/>
  <c r="AK33" i="74"/>
  <c r="F33" i="74" s="1"/>
  <c r="M411" i="9" s="1"/>
  <c r="AD411" i="9" s="1"/>
  <c r="V182" i="14"/>
  <c r="K157" i="32" s="1"/>
  <c r="AK36" i="74"/>
  <c r="F36" i="74" s="1"/>
  <c r="M414" i="9" s="1"/>
  <c r="AK35" i="74"/>
  <c r="F35" i="74" s="1"/>
  <c r="M413" i="9" s="1"/>
  <c r="AD413" i="9" s="1"/>
  <c r="V108" i="14"/>
  <c r="K90" i="32" s="1"/>
  <c r="AK13" i="74"/>
  <c r="F13" i="74" s="1"/>
  <c r="M391" i="9" s="1"/>
  <c r="AK38" i="74"/>
  <c r="F38" i="74" s="1"/>
  <c r="M416" i="9" s="1"/>
  <c r="AK23" i="74"/>
  <c r="F23" i="74" s="1"/>
  <c r="M401" i="9" s="1"/>
  <c r="AD401" i="9" s="1"/>
  <c r="AK18" i="74"/>
  <c r="F18" i="74" s="1"/>
  <c r="M396" i="9" s="1"/>
  <c r="V111" i="14"/>
  <c r="K93" i="32" s="1"/>
  <c r="AK26" i="74"/>
  <c r="F26" i="74" s="1"/>
  <c r="M404" i="9" s="1"/>
  <c r="AD404" i="9" s="1"/>
  <c r="AK32" i="74"/>
  <c r="F32" i="74" s="1"/>
  <c r="M410" i="9" s="1"/>
  <c r="AD410" i="9" s="1"/>
  <c r="AK30" i="74"/>
  <c r="F30" i="74" s="1"/>
  <c r="M408" i="9" s="1"/>
  <c r="AK29" i="74"/>
  <c r="F29" i="74" s="1"/>
  <c r="M407" i="9" s="1"/>
  <c r="AD407" i="9" s="1"/>
  <c r="AK34" i="74"/>
  <c r="F34" i="74" s="1"/>
  <c r="M412" i="9" s="1"/>
  <c r="AD412" i="9" s="1"/>
  <c r="AK22" i="74"/>
  <c r="F22" i="74" s="1"/>
  <c r="M400" i="9" s="1"/>
  <c r="AK16" i="74"/>
  <c r="AK21" i="74"/>
  <c r="F21" i="74" s="1"/>
  <c r="M399" i="9" s="1"/>
  <c r="AK14" i="74"/>
  <c r="F14" i="74" s="1"/>
  <c r="M392" i="9" s="1"/>
  <c r="AK24" i="74"/>
  <c r="F24" i="74" s="1"/>
  <c r="M402" i="9" s="1"/>
  <c r="AD402" i="9" s="1"/>
  <c r="AK31" i="74"/>
  <c r="F31" i="74" s="1"/>
  <c r="M409" i="9" s="1"/>
  <c r="AD409" i="9" s="1"/>
  <c r="AK37" i="74"/>
  <c r="F37" i="74" s="1"/>
  <c r="M415" i="9" s="1"/>
  <c r="AK19" i="74"/>
  <c r="F19" i="74" s="1"/>
  <c r="M397" i="9" s="1"/>
  <c r="AD397" i="9" s="1"/>
  <c r="AK7" i="74"/>
  <c r="AL25" i="74" s="1"/>
  <c r="K25" i="74" s="1"/>
  <c r="AK28" i="74"/>
  <c r="F28" i="74" s="1"/>
  <c r="M406" i="9" s="1"/>
  <c r="AD406" i="9" s="1"/>
  <c r="AK11" i="74"/>
  <c r="F11" i="74" s="1"/>
  <c r="M389" i="9" s="1"/>
  <c r="AK12" i="74"/>
  <c r="F12" i="74" s="1"/>
  <c r="M390" i="9" s="1"/>
  <c r="AK20" i="74"/>
  <c r="F20" i="74" s="1"/>
  <c r="M398" i="9" s="1"/>
  <c r="AD398" i="9" s="1"/>
  <c r="AK27" i="74"/>
  <c r="F27" i="74" s="1"/>
  <c r="M405" i="9" s="1"/>
  <c r="AD405" i="9" s="1"/>
  <c r="AK15" i="74"/>
  <c r="F15" i="74" s="1"/>
  <c r="M393" i="9" s="1"/>
  <c r="AL32" i="72" a="1"/>
  <c r="AL32" i="72" s="1"/>
  <c r="AL35" i="72" a="1"/>
  <c r="AL35" i="72" s="1"/>
  <c r="AL11" i="72" a="1"/>
  <c r="AL11" i="72" s="1"/>
  <c r="V247" i="14"/>
  <c r="K214" i="32" s="1"/>
  <c r="O49" i="12"/>
  <c r="AI36" i="72" a="1"/>
  <c r="AI36" i="72" s="1"/>
  <c r="AH35" i="72" a="1"/>
  <c r="AH35" i="72" s="1"/>
  <c r="AH32" i="72" a="1"/>
  <c r="AH32" i="72" s="1"/>
  <c r="AH30" i="72" a="1"/>
  <c r="AH30" i="72" s="1"/>
  <c r="AH12" i="72" a="1"/>
  <c r="AH12" i="72" s="1"/>
  <c r="AH40" i="72" a="1"/>
  <c r="AH40" i="72" s="1"/>
  <c r="AH39" i="72" a="1"/>
  <c r="AH39" i="72" s="1"/>
  <c r="AH20" i="72" a="1"/>
  <c r="AH20" i="72" s="1"/>
  <c r="AH28" i="72" a="1"/>
  <c r="AH28" i="72" s="1"/>
  <c r="AM154" i="9"/>
  <c r="AI19" i="72" a="1"/>
  <c r="AI19" i="72" s="1"/>
  <c r="AH21" i="72" a="1"/>
  <c r="AH21" i="72" s="1"/>
  <c r="AH23" i="72" a="1"/>
  <c r="AH23" i="72" s="1"/>
  <c r="AH18" i="72" a="1"/>
  <c r="AH18" i="72" s="1"/>
  <c r="AH26" i="72" a="1"/>
  <c r="AH26" i="72" s="1"/>
  <c r="AH34" i="72" a="1"/>
  <c r="AH34" i="72" s="1"/>
  <c r="AH37" i="72" a="1"/>
  <c r="AH37" i="72" s="1"/>
  <c r="AH16" i="72" a="1"/>
  <c r="AH16" i="72" s="1"/>
  <c r="AH36" i="72" a="1"/>
  <c r="AH36" i="72" s="1"/>
  <c r="AH38" i="72" a="1"/>
  <c r="AH38" i="72" s="1"/>
  <c r="AH13" i="72" a="1"/>
  <c r="AH13" i="72" s="1"/>
  <c r="AH11" i="72" a="1"/>
  <c r="AH11" i="72" s="1"/>
  <c r="AH24" i="72" a="1"/>
  <c r="AH24" i="72" s="1"/>
  <c r="C51" i="9"/>
  <c r="S260" i="9"/>
  <c r="S224" i="9"/>
  <c r="S266" i="9"/>
  <c r="Q274" i="9"/>
  <c r="R214" i="9"/>
  <c r="W214" i="9" s="1"/>
  <c r="W211" i="9"/>
  <c r="AL154" i="9"/>
  <c r="AL156" i="9"/>
  <c r="X154" i="9"/>
  <c r="W156" i="9"/>
  <c r="AM156" i="9"/>
  <c r="AM211" i="9"/>
  <c r="AL211" i="9"/>
  <c r="H11" i="54"/>
  <c r="W10" i="54"/>
  <c r="Q359" i="9" s="1"/>
  <c r="X359" i="9" s="1"/>
  <c r="S359" i="9" s="1"/>
  <c r="K96" i="14" s="1"/>
  <c r="T18" i="20"/>
  <c r="J73" i="20" s="1"/>
  <c r="T73" i="20" s="1"/>
  <c r="T10" i="54"/>
  <c r="X344" i="9" s="1"/>
  <c r="S344" i="9" s="1"/>
  <c r="M11" i="54" a="1"/>
  <c r="M11" i="54" s="1"/>
  <c r="K14" i="69" s="1"/>
  <c r="K8" i="69" s="1"/>
  <c r="X11" i="54" a="1"/>
  <c r="X11" i="54" s="1"/>
  <c r="J24" i="69" s="1"/>
  <c r="J21" i="69" s="1"/>
  <c r="L11" i="54" a="1"/>
  <c r="L11" i="54" s="1"/>
  <c r="N11" i="54" a="1"/>
  <c r="N11" i="54" s="1"/>
  <c r="V11" i="54" a="1"/>
  <c r="V11" i="54" s="1"/>
  <c r="H24" i="69" s="1"/>
  <c r="H21" i="69" s="1"/>
  <c r="K11" i="54" a="1"/>
  <c r="K11" i="54" s="1"/>
  <c r="J14" i="69" s="1"/>
  <c r="J8" i="69" s="1"/>
  <c r="U11" i="54" a="1"/>
  <c r="U11" i="54" s="1"/>
  <c r="F24" i="69" s="1"/>
  <c r="F21" i="69" s="1"/>
  <c r="Y10" i="51"/>
  <c r="X327" i="9" s="1"/>
  <c r="S327" i="9" s="1"/>
  <c r="V10" i="51"/>
  <c r="X324" i="9" s="1"/>
  <c r="Q324" i="9" s="1"/>
  <c r="AL153" i="9"/>
  <c r="AM155" i="9"/>
  <c r="R211" i="9"/>
  <c r="AL152" i="9"/>
  <c r="R217" i="9"/>
  <c r="R171" i="9"/>
  <c r="S215" i="9"/>
  <c r="AE18" i="72" a="1"/>
  <c r="AE18" i="72" s="1"/>
  <c r="AE39" i="72" a="1"/>
  <c r="AE39" i="72" s="1"/>
  <c r="S264" i="9"/>
  <c r="AM203" i="9"/>
  <c r="R170" i="9"/>
  <c r="X171" i="9"/>
  <c r="S171" i="9" s="1"/>
  <c r="W255" i="9"/>
  <c r="AE27" i="72" a="1"/>
  <c r="AE27" i="72" s="1"/>
  <c r="AL239" i="9"/>
  <c r="S216" i="9"/>
  <c r="AM171" i="9"/>
  <c r="M4" i="60" a="1"/>
  <c r="M4" i="60" s="1"/>
  <c r="AD447" i="9" s="1"/>
  <c r="C448" i="9" s="1"/>
  <c r="G133" i="14" s="1"/>
  <c r="AE11" i="72" a="1"/>
  <c r="AE11" i="72" s="1"/>
  <c r="K256" i="14"/>
  <c r="S234" i="9"/>
  <c r="AL171" i="9"/>
  <c r="W187" i="9"/>
  <c r="X255" i="9"/>
  <c r="S255" i="9" s="1"/>
  <c r="AM231" i="9"/>
  <c r="AL195" i="9"/>
  <c r="S158" i="9"/>
  <c r="W179" i="9"/>
  <c r="AE30" i="72" a="1"/>
  <c r="AE30" i="72" s="1"/>
  <c r="AE17" i="72" a="1"/>
  <c r="AE17" i="72" s="1"/>
  <c r="AL255" i="9"/>
  <c r="AL231" i="9"/>
  <c r="AM195" i="9"/>
  <c r="AE19" i="72" a="1"/>
  <c r="AE19" i="72" s="1"/>
  <c r="AE22" i="72" a="1"/>
  <c r="AE22" i="72" s="1"/>
  <c r="AE35" i="72" a="1"/>
  <c r="AE35" i="72" s="1"/>
  <c r="X203" i="9"/>
  <c r="S203" i="9" s="1"/>
  <c r="S194" i="9"/>
  <c r="X231" i="9"/>
  <c r="S231" i="9" s="1"/>
  <c r="X195" i="9"/>
  <c r="S195" i="9" s="1"/>
  <c r="S176" i="9"/>
  <c r="W247" i="9"/>
  <c r="AL155" i="9"/>
  <c r="S178" i="9"/>
  <c r="R154" i="9"/>
  <c r="W154" i="9" s="1"/>
  <c r="W215" i="9"/>
  <c r="W171" i="9"/>
  <c r="AE28" i="72" a="1"/>
  <c r="AE28" i="72" s="1"/>
  <c r="AE33" i="72" a="1"/>
  <c r="AE33" i="72" s="1"/>
  <c r="AE20" i="72" a="1"/>
  <c r="AE20" i="72" s="1"/>
  <c r="AE13" i="72" a="1"/>
  <c r="AE13" i="72" s="1"/>
  <c r="AE16" i="72" a="1"/>
  <c r="AE16" i="72" s="1"/>
  <c r="AE31" i="72" a="1"/>
  <c r="AE31" i="72" s="1"/>
  <c r="AE26" i="72" a="1"/>
  <c r="AE26" i="72" s="1"/>
  <c r="AM247" i="9"/>
  <c r="S232" i="9"/>
  <c r="S222" i="9"/>
  <c r="X223" i="9"/>
  <c r="S223" i="9" s="1"/>
  <c r="W163" i="9"/>
  <c r="W239" i="9"/>
  <c r="R155" i="9"/>
  <c r="W155" i="9" s="1"/>
  <c r="AM223" i="9"/>
  <c r="X247" i="9"/>
  <c r="S247" i="9" s="1"/>
  <c r="S246" i="9"/>
  <c r="S174" i="9"/>
  <c r="AE37" i="72" a="1"/>
  <c r="AE37" i="72" s="1"/>
  <c r="AE29" i="72" a="1"/>
  <c r="AE29" i="72" s="1"/>
  <c r="AE23" i="72" a="1"/>
  <c r="AE23" i="72" s="1"/>
  <c r="AE25" i="72" a="1"/>
  <c r="AE25" i="72" s="1"/>
  <c r="AI29" i="72" a="1"/>
  <c r="AI29" i="72" s="1"/>
  <c r="AE24" i="72" a="1"/>
  <c r="AE24" i="72" s="1"/>
  <c r="S270" i="9"/>
  <c r="AE38" i="72" a="1"/>
  <c r="AE38" i="72" s="1"/>
  <c r="S248" i="9"/>
  <c r="AE36" i="72" a="1"/>
  <c r="AE36" i="72" s="1"/>
  <c r="C50" i="9"/>
  <c r="C117" i="9"/>
  <c r="G45" i="14" s="1"/>
  <c r="C285" i="9"/>
  <c r="G52" i="14" s="1"/>
  <c r="C64" i="9"/>
  <c r="G39" i="14" s="1"/>
  <c r="C353" i="9"/>
  <c r="G90" i="14" s="1"/>
  <c r="S262" i="9"/>
  <c r="AL242" i="9"/>
  <c r="AL174" i="9"/>
  <c r="W250" i="9"/>
  <c r="W218" i="9"/>
  <c r="W182" i="9"/>
  <c r="X118" i="9"/>
  <c r="S118" i="9" s="1"/>
  <c r="X218" i="9"/>
  <c r="S218" i="9" s="1"/>
  <c r="X190" i="9"/>
  <c r="S190" i="9" s="1"/>
  <c r="AM190" i="9"/>
  <c r="X258" i="9"/>
  <c r="S258" i="9" s="1"/>
  <c r="R247" i="9"/>
  <c r="AL258" i="9"/>
  <c r="S183" i="9"/>
  <c r="AL234" i="9"/>
  <c r="X168" i="9"/>
  <c r="S237" i="9"/>
  <c r="S238" i="9"/>
  <c r="AM168" i="9"/>
  <c r="AM166" i="9"/>
  <c r="W206" i="9"/>
  <c r="S186" i="9"/>
  <c r="AL166" i="9"/>
  <c r="AM234" i="9"/>
  <c r="AL168" i="9"/>
  <c r="X206" i="9"/>
  <c r="S206" i="9" s="1"/>
  <c r="X166" i="9"/>
  <c r="S254" i="9"/>
  <c r="X182" i="9"/>
  <c r="S182" i="9" s="1"/>
  <c r="X296" i="9"/>
  <c r="S296" i="9" s="1"/>
  <c r="K63" i="14" s="1"/>
  <c r="R253" i="9"/>
  <c r="S164" i="9"/>
  <c r="S257" i="9"/>
  <c r="S202" i="9"/>
  <c r="AL16" i="72" a="1"/>
  <c r="AL16" i="72" s="1"/>
  <c r="AL39" i="72" a="1"/>
  <c r="AL39" i="72" s="1"/>
  <c r="AL38" i="72" a="1"/>
  <c r="AL38" i="72" s="1"/>
  <c r="AL23" i="72" a="1"/>
  <c r="AL23" i="72" s="1"/>
  <c r="AL13" i="72" a="1"/>
  <c r="AL13" i="72" s="1"/>
  <c r="R270" i="9"/>
  <c r="AF31" i="72" a="1"/>
  <c r="AF31" i="72" s="1"/>
  <c r="AF40" i="72" a="1"/>
  <c r="AF40" i="72" s="1"/>
  <c r="AF33" i="72" a="1"/>
  <c r="AF33" i="72" s="1"/>
  <c r="AF38" i="72" a="1"/>
  <c r="AF38" i="72" s="1"/>
  <c r="AF28" i="72" a="1"/>
  <c r="AF28" i="72" s="1"/>
  <c r="AF14" i="72" a="1"/>
  <c r="AF14" i="72" s="1"/>
  <c r="AF30" i="72" a="1"/>
  <c r="AF30" i="72" s="1"/>
  <c r="AF17" i="72" a="1"/>
  <c r="AF17" i="72" s="1"/>
  <c r="AF23" i="72" a="1"/>
  <c r="AF23" i="72" s="1"/>
  <c r="AF37" i="72" a="1"/>
  <c r="AF37" i="72" s="1"/>
  <c r="AF36" i="72" a="1"/>
  <c r="AF36" i="72" s="1"/>
  <c r="AF19" i="72" a="1"/>
  <c r="AF19" i="72" s="1"/>
  <c r="AF21" i="72" a="1"/>
  <c r="AF21" i="72" s="1"/>
  <c r="AF29" i="72" a="1"/>
  <c r="AF29" i="72" s="1"/>
  <c r="AF24" i="72" a="1"/>
  <c r="AF24" i="72" s="1"/>
  <c r="AF27" i="72" a="1"/>
  <c r="AF27" i="72" s="1"/>
  <c r="AF18" i="72" a="1"/>
  <c r="AF18" i="72" s="1"/>
  <c r="AF35" i="72" a="1"/>
  <c r="AF35" i="72" s="1"/>
  <c r="AF12" i="72" a="1"/>
  <c r="AF12" i="72" s="1"/>
  <c r="AF32" i="72" a="1"/>
  <c r="AF32" i="72" s="1"/>
  <c r="AF13" i="72" a="1"/>
  <c r="AF13" i="72" s="1"/>
  <c r="AF20" i="72" a="1"/>
  <c r="AF20" i="72" s="1"/>
  <c r="AF25" i="72" a="1"/>
  <c r="AF25" i="72" s="1"/>
  <c r="AG26" i="72" a="1"/>
  <c r="AG26" i="72" s="1"/>
  <c r="AG24" i="72" a="1"/>
  <c r="AG24" i="72" s="1"/>
  <c r="AG33" i="72" a="1"/>
  <c r="AG33" i="72" s="1"/>
  <c r="AG18" i="72" a="1"/>
  <c r="AG18" i="72" s="1"/>
  <c r="AM21" i="72" a="1"/>
  <c r="AM21" i="72" s="1"/>
  <c r="AD19" i="72" a="1"/>
  <c r="AD19" i="72" s="1"/>
  <c r="AD15" i="72" a="1"/>
  <c r="AD15" i="72" s="1"/>
  <c r="AD14" i="72" a="1"/>
  <c r="AD14" i="72" s="1"/>
  <c r="AD21" i="72" a="1"/>
  <c r="AD21" i="72" s="1"/>
  <c r="AD34" i="72" a="1"/>
  <c r="AD34" i="72" s="1"/>
  <c r="AD23" i="72" a="1"/>
  <c r="AD23" i="72" s="1"/>
  <c r="AD29" i="72" a="1"/>
  <c r="AD29" i="72" s="1"/>
  <c r="AD20" i="72" a="1"/>
  <c r="AD20" i="72" s="1"/>
  <c r="AD30" i="72" a="1"/>
  <c r="AD30" i="72" s="1"/>
  <c r="AD31" i="72" a="1"/>
  <c r="AD31" i="72" s="1"/>
  <c r="AD22" i="72" a="1"/>
  <c r="AD22" i="72" s="1"/>
  <c r="AD36" i="72" a="1"/>
  <c r="AD36" i="72" s="1"/>
  <c r="AD18" i="72" a="1"/>
  <c r="AD18" i="72" s="1"/>
  <c r="AD11" i="72" a="1"/>
  <c r="AD11" i="72" s="1"/>
  <c r="AD40" i="72" a="1"/>
  <c r="AD40" i="72" s="1"/>
  <c r="R180" i="9"/>
  <c r="R268" i="9"/>
  <c r="R182" i="9"/>
  <c r="R249" i="9"/>
  <c r="R243" i="9"/>
  <c r="AK21" i="72" a="1"/>
  <c r="AK21" i="72" s="1"/>
  <c r="AK37" i="72" a="1"/>
  <c r="AK37" i="72" s="1"/>
  <c r="AK34" i="72" a="1"/>
  <c r="AK34" i="72" s="1"/>
  <c r="AK40" i="72" a="1"/>
  <c r="AK40" i="72" s="1"/>
  <c r="AK33" i="72" a="1"/>
  <c r="AK33" i="72" s="1"/>
  <c r="AK23" i="72" a="1"/>
  <c r="AK23" i="72" s="1"/>
  <c r="AK38" i="72" a="1"/>
  <c r="AK38" i="72" s="1"/>
  <c r="AK17" i="72" a="1"/>
  <c r="AK17" i="72" s="1"/>
  <c r="AK36" i="72" a="1"/>
  <c r="AK36" i="72" s="1"/>
  <c r="AK27" i="72" a="1"/>
  <c r="AK27" i="72" s="1"/>
  <c r="AK30" i="72" a="1"/>
  <c r="AK30" i="72" s="1"/>
  <c r="R168" i="9"/>
  <c r="S236" i="9"/>
  <c r="S192" i="9"/>
  <c r="T82" i="20"/>
  <c r="V157" i="14" s="1"/>
  <c r="K132" i="32" s="1"/>
  <c r="AK31" i="72" a="1"/>
  <c r="AK31" i="72" s="1"/>
  <c r="AK25" i="72" a="1"/>
  <c r="AK25" i="72" s="1"/>
  <c r="AK19" i="72" a="1"/>
  <c r="AK19" i="72" s="1"/>
  <c r="AK16" i="72" a="1"/>
  <c r="AK16" i="72" s="1"/>
  <c r="AK26" i="72" a="1"/>
  <c r="AK26" i="72" s="1"/>
  <c r="AK32" i="72" a="1"/>
  <c r="AK32" i="72" s="1"/>
  <c r="R198" i="9"/>
  <c r="R162" i="9"/>
  <c r="S243" i="9"/>
  <c r="S198" i="9"/>
  <c r="R152" i="9"/>
  <c r="W152" i="9" s="1"/>
  <c r="AK18" i="72" a="1"/>
  <c r="AK18" i="72" s="1"/>
  <c r="AK15" i="72" a="1"/>
  <c r="AK15" i="72" s="1"/>
  <c r="AK28" i="72" a="1"/>
  <c r="AK28" i="72" s="1"/>
  <c r="AK14" i="72" a="1"/>
  <c r="AK14" i="72" s="1"/>
  <c r="AK35" i="72" a="1"/>
  <c r="AK35" i="72" s="1"/>
  <c r="S228" i="9"/>
  <c r="AK11" i="72" a="1"/>
  <c r="AK11" i="72" s="1"/>
  <c r="AK22" i="72" a="1"/>
  <c r="AK22" i="72" s="1"/>
  <c r="AK13" i="72" a="1"/>
  <c r="AK13" i="72" s="1"/>
  <c r="AK24" i="72" a="1"/>
  <c r="AK24" i="72" s="1"/>
  <c r="AK12" i="72" a="1"/>
  <c r="AK12" i="72" s="1"/>
  <c r="AK39" i="72" a="1"/>
  <c r="AK39" i="72" s="1"/>
  <c r="AK20" i="72" a="1"/>
  <c r="AK20" i="72" s="1"/>
  <c r="R218" i="9"/>
  <c r="R242" i="9"/>
  <c r="K213" i="14"/>
  <c r="K243" i="14"/>
  <c r="J243" i="14" s="1"/>
  <c r="K192" i="14"/>
  <c r="W192" i="14" s="1"/>
  <c r="K22" i="14"/>
  <c r="W22" i="14" s="1"/>
  <c r="K161" i="14"/>
  <c r="J161" i="14" s="1"/>
  <c r="W159" i="14"/>
  <c r="K203" i="14"/>
  <c r="AC203" i="14" s="1"/>
  <c r="K200" i="14"/>
  <c r="J200" i="14" s="1"/>
  <c r="K189" i="14"/>
  <c r="J189" i="14" s="1"/>
  <c r="K237" i="14"/>
  <c r="AC237" i="14" s="1"/>
  <c r="K36" i="14"/>
  <c r="K21" i="14"/>
  <c r="J21" i="14" s="1"/>
  <c r="K235" i="14"/>
  <c r="J235" i="14" s="1"/>
  <c r="W106" i="14"/>
  <c r="K232" i="14"/>
  <c r="J232" i="14" s="1"/>
  <c r="K188" i="14"/>
  <c r="J188" i="14" s="1"/>
  <c r="K20" i="14"/>
  <c r="W20" i="14" s="1"/>
  <c r="K234" i="14"/>
  <c r="J234" i="14" s="1"/>
  <c r="W103" i="14"/>
  <c r="K175" i="14"/>
  <c r="AC175" i="14" s="1"/>
  <c r="K37" i="14"/>
  <c r="K233" i="14"/>
  <c r="J233" i="14" s="1"/>
  <c r="K202" i="14"/>
  <c r="J202" i="14" s="1"/>
  <c r="K228" i="14"/>
  <c r="X228" i="14" s="1"/>
  <c r="L196" i="32" s="1"/>
  <c r="W131" i="14"/>
  <c r="K35" i="14"/>
  <c r="J35" i="14" s="1"/>
  <c r="K18" i="14"/>
  <c r="J18" i="14" s="1"/>
  <c r="K242" i="14"/>
  <c r="K178" i="14"/>
  <c r="J178" i="14" s="1"/>
  <c r="K181" i="14"/>
  <c r="J181" i="14" s="1"/>
  <c r="K34" i="14"/>
  <c r="K239" i="14"/>
  <c r="J239" i="14" s="1"/>
  <c r="K182" i="14"/>
  <c r="J182" i="14" s="1"/>
  <c r="K165" i="14"/>
  <c r="J165" i="14" s="1"/>
  <c r="W156" i="14"/>
  <c r="K172" i="14"/>
  <c r="J172" i="14" s="1"/>
  <c r="K33" i="14"/>
  <c r="W33" i="14" s="1"/>
  <c r="K241" i="14"/>
  <c r="J241" i="14" s="1"/>
  <c r="K184" i="14"/>
  <c r="J184" i="14" s="1"/>
  <c r="K166" i="14"/>
  <c r="J166" i="14" s="1"/>
  <c r="K171" i="14"/>
  <c r="J171" i="14" s="1"/>
  <c r="K31" i="14"/>
  <c r="J31" i="14" s="1"/>
  <c r="K244" i="14"/>
  <c r="J244" i="14" s="1"/>
  <c r="K190" i="14"/>
  <c r="K29" i="14"/>
  <c r="J29" i="14" s="1"/>
  <c r="K24" i="14"/>
  <c r="J24" i="14" s="1"/>
  <c r="K195" i="14"/>
  <c r="AC195" i="14" s="1"/>
  <c r="W129" i="14"/>
  <c r="K180" i="14"/>
  <c r="J180" i="14" s="1"/>
  <c r="K30" i="14"/>
  <c r="W30" i="14" s="1"/>
  <c r="K191" i="14"/>
  <c r="J191" i="14" s="1"/>
  <c r="K204" i="14"/>
  <c r="AC204" i="14" s="1"/>
  <c r="K169" i="14"/>
  <c r="J169" i="14" s="1"/>
  <c r="W108" i="14"/>
  <c r="K223" i="14"/>
  <c r="J223" i="14" s="1"/>
  <c r="K247" i="14"/>
  <c r="K168" i="14"/>
  <c r="W102" i="14"/>
  <c r="K27" i="14"/>
  <c r="K194" i="14"/>
  <c r="W194" i="14" s="1"/>
  <c r="K167" i="14"/>
  <c r="M167" i="14" s="1"/>
  <c r="W114" i="14"/>
  <c r="K38" i="14"/>
  <c r="J38" i="14" s="1"/>
  <c r="W100" i="14"/>
  <c r="W107" i="14"/>
  <c r="K19" i="14"/>
  <c r="AC19" i="14" s="1"/>
  <c r="K240" i="14"/>
  <c r="J240" i="14" s="1"/>
  <c r="K238" i="14"/>
  <c r="J238" i="14" s="1"/>
  <c r="K245" i="14"/>
  <c r="J245" i="14" s="1"/>
  <c r="K193" i="14"/>
  <c r="W193" i="14" s="1"/>
  <c r="K163" i="14"/>
  <c r="J163" i="14" s="1"/>
  <c r="K23" i="14"/>
  <c r="W23" i="14" s="1"/>
  <c r="K32" i="14"/>
  <c r="J32" i="14" s="1"/>
  <c r="W158" i="14"/>
  <c r="K185" i="14"/>
  <c r="J185" i="14" s="1"/>
  <c r="K205" i="14"/>
  <c r="AC205" i="14" s="1"/>
  <c r="M4" i="48" a="1"/>
  <c r="M4" i="48" s="1"/>
  <c r="AD271" i="9" s="1"/>
  <c r="K187" i="14"/>
  <c r="L187" i="14" s="1"/>
  <c r="M162" i="32" s="1"/>
  <c r="K227" i="14"/>
  <c r="X227" i="14" s="1"/>
  <c r="L195" i="32" s="1"/>
  <c r="K173" i="14"/>
  <c r="L173" i="14" s="1"/>
  <c r="M148" i="32" s="1"/>
  <c r="K236" i="14"/>
  <c r="AC236" i="14" s="1"/>
  <c r="G27" i="14"/>
  <c r="K207" i="14"/>
  <c r="AC207" i="14" s="1"/>
  <c r="K226" i="14"/>
  <c r="AC226" i="14" s="1"/>
  <c r="K225" i="14"/>
  <c r="M225" i="14" s="1"/>
  <c r="K170" i="14"/>
  <c r="M170" i="14" s="1"/>
  <c r="R174" i="9"/>
  <c r="K248" i="14"/>
  <c r="K201" i="14"/>
  <c r="M201" i="14" s="1"/>
  <c r="R215" i="9"/>
  <c r="K246" i="14"/>
  <c r="R158" i="9"/>
  <c r="R176" i="9"/>
  <c r="R194" i="9"/>
  <c r="R206" i="9"/>
  <c r="K162" i="14"/>
  <c r="J162" i="14" s="1"/>
  <c r="R189" i="9"/>
  <c r="R223" i="9"/>
  <c r="R229" i="9"/>
  <c r="R235" i="9"/>
  <c r="R241" i="9"/>
  <c r="R259" i="9"/>
  <c r="R265" i="9"/>
  <c r="K229" i="14"/>
  <c r="X229" i="14" s="1"/>
  <c r="L197" i="32" s="1"/>
  <c r="K174" i="14"/>
  <c r="X174" i="14" s="1"/>
  <c r="L149" i="32" s="1"/>
  <c r="R165" i="9"/>
  <c r="R164" i="9"/>
  <c r="R188" i="9"/>
  <c r="R200" i="9"/>
  <c r="R222" i="9"/>
  <c r="R228" i="9"/>
  <c r="R234" i="9"/>
  <c r="R240" i="9"/>
  <c r="R252" i="9"/>
  <c r="R258" i="9"/>
  <c r="R264" i="9"/>
  <c r="R267" i="9"/>
  <c r="R255" i="9"/>
  <c r="R166" i="9"/>
  <c r="R178" i="9"/>
  <c r="R190" i="9"/>
  <c r="R202" i="9"/>
  <c r="I170" i="9"/>
  <c r="R199" i="9"/>
  <c r="R203" i="9"/>
  <c r="R213" i="9"/>
  <c r="W213" i="9" s="1"/>
  <c r="AC18" i="9"/>
  <c r="R169" i="9"/>
  <c r="R181" i="9"/>
  <c r="R187" i="9"/>
  <c r="S221" i="9"/>
  <c r="R227" i="9"/>
  <c r="S251" i="9"/>
  <c r="R257" i="9"/>
  <c r="R263" i="9"/>
  <c r="C146" i="9"/>
  <c r="G48" i="14" s="1"/>
  <c r="R208" i="9"/>
  <c r="R244" i="9"/>
  <c r="R232" i="9"/>
  <c r="AC20" i="9"/>
  <c r="AM35" i="72" a="1"/>
  <c r="AM35" i="72" s="1"/>
  <c r="R4" i="52" a="1"/>
  <c r="R4" i="52" s="1"/>
  <c r="AD330" i="9" s="1"/>
  <c r="C330" i="9" s="1"/>
  <c r="G80" i="14" s="1"/>
  <c r="R246" i="9"/>
  <c r="AM31" i="72" a="1"/>
  <c r="AM31" i="72" s="1"/>
  <c r="AM19" i="72" a="1"/>
  <c r="AM19" i="72" s="1"/>
  <c r="AB280" i="9"/>
  <c r="R230" i="9"/>
  <c r="R236" i="9"/>
  <c r="R248" i="9"/>
  <c r="R254" i="9"/>
  <c r="R260" i="9"/>
  <c r="R266" i="9"/>
  <c r="AG216" i="9"/>
  <c r="I166" i="9"/>
  <c r="I168" i="9"/>
  <c r="S541" i="9"/>
  <c r="X538" i="9"/>
  <c r="S538" i="9" s="1"/>
  <c r="Z28" i="72" a="1"/>
  <c r="Z28" i="72" s="1"/>
  <c r="Z40" i="72" a="1"/>
  <c r="Z40" i="72" s="1"/>
  <c r="AC32" i="72" a="1"/>
  <c r="AC32" i="72" s="1"/>
  <c r="X104" i="9"/>
  <c r="Z36" i="72" a="1"/>
  <c r="Z36" i="72" s="1"/>
  <c r="R175" i="9"/>
  <c r="R245" i="9"/>
  <c r="S217" i="9"/>
  <c r="C280" i="9"/>
  <c r="G50" i="14" s="1"/>
  <c r="AC33" i="72" a="1"/>
  <c r="AC33" i="72" s="1"/>
  <c r="AC14" i="72" a="1"/>
  <c r="AC14" i="72" s="1"/>
  <c r="X114" i="9"/>
  <c r="S114" i="9" s="1"/>
  <c r="Z25" i="72" a="1"/>
  <c r="Z25" i="72" s="1"/>
  <c r="Z24" i="72" a="1"/>
  <c r="Z24" i="72" s="1"/>
  <c r="AL205" i="9"/>
  <c r="S191" i="9"/>
  <c r="X175" i="9"/>
  <c r="S175" i="9" s="1"/>
  <c r="X465" i="9"/>
  <c r="S465" i="9" s="1"/>
  <c r="K150" i="14" s="1"/>
  <c r="W227" i="9"/>
  <c r="C284" i="9"/>
  <c r="G51" i="14" s="1"/>
  <c r="X582" i="9"/>
  <c r="S582" i="9" s="1"/>
  <c r="AC37" i="72" a="1"/>
  <c r="AC37" i="72" s="1"/>
  <c r="Z26" i="72" a="1"/>
  <c r="Z26" i="72" s="1"/>
  <c r="AC11" i="72" a="1"/>
  <c r="AC11" i="72" s="1"/>
  <c r="AC16" i="72" a="1"/>
  <c r="AC16" i="72" s="1"/>
  <c r="X580" i="9"/>
  <c r="S580" i="9" s="1"/>
  <c r="X39" i="9"/>
  <c r="S39" i="9" s="1"/>
  <c r="Z37" i="72" a="1"/>
  <c r="Z37" i="72" s="1"/>
  <c r="R233" i="9"/>
  <c r="R239" i="9"/>
  <c r="I167" i="9"/>
  <c r="AM205" i="9"/>
  <c r="AM175" i="9"/>
  <c r="X169" i="9"/>
  <c r="S169" i="9" s="1"/>
  <c r="AM153" i="9"/>
  <c r="S196" i="9"/>
  <c r="X233" i="9"/>
  <c r="S233" i="9" s="1"/>
  <c r="AL215" i="9"/>
  <c r="W205" i="9"/>
  <c r="W181" i="9"/>
  <c r="W169" i="9"/>
  <c r="C420" i="9"/>
  <c r="G119" i="14" s="1"/>
  <c r="C308" i="9"/>
  <c r="G65" i="14" s="1"/>
  <c r="AC65" i="14" s="1"/>
  <c r="X101" i="9"/>
  <c r="S101" i="9" s="1"/>
  <c r="X567" i="9"/>
  <c r="S567" i="9" s="1"/>
  <c r="S189" i="9"/>
  <c r="AL175" i="9"/>
  <c r="AL169" i="9"/>
  <c r="AM245" i="9"/>
  <c r="AM215" i="9"/>
  <c r="X468" i="9"/>
  <c r="S468" i="9" s="1"/>
  <c r="K153" i="14" s="1"/>
  <c r="C419" i="9"/>
  <c r="G118" i="14" s="1"/>
  <c r="C567" i="9"/>
  <c r="C296" i="9"/>
  <c r="G63" i="14" s="1"/>
  <c r="X108" i="9"/>
  <c r="AC26" i="72" a="1"/>
  <c r="AC26" i="72" s="1"/>
  <c r="AC30" i="72" a="1"/>
  <c r="AC30" i="72" s="1"/>
  <c r="AC35" i="72" a="1"/>
  <c r="AC35" i="72" s="1"/>
  <c r="Z12" i="72" a="1"/>
  <c r="Z12" i="72" s="1"/>
  <c r="AC39" i="72" a="1"/>
  <c r="AC39" i="72" s="1"/>
  <c r="AD37" i="9"/>
  <c r="AE37" i="9" s="1"/>
  <c r="AD36" i="9"/>
  <c r="AE36" i="9" s="1"/>
  <c r="AC22" i="72" a="1"/>
  <c r="AC22" i="72" s="1"/>
  <c r="AC31" i="72" a="1"/>
  <c r="AC31" i="72" s="1"/>
  <c r="Z18" i="72" a="1"/>
  <c r="Z18" i="72" s="1"/>
  <c r="R163" i="9"/>
  <c r="AC36" i="72" a="1"/>
  <c r="AC36" i="72" s="1"/>
  <c r="Z34" i="72" a="1"/>
  <c r="Z34" i="72" s="1"/>
  <c r="AC38" i="72" a="1"/>
  <c r="AC38" i="72" s="1"/>
  <c r="X107" i="9"/>
  <c r="X467" i="9"/>
  <c r="S467" i="9" s="1"/>
  <c r="K152" i="14" s="1"/>
  <c r="R157" i="9"/>
  <c r="R251" i="9"/>
  <c r="R156" i="9"/>
  <c r="X156" i="9" s="1"/>
  <c r="S156" i="9" s="1"/>
  <c r="AL263" i="9"/>
  <c r="S265" i="9"/>
  <c r="W251" i="9"/>
  <c r="X452" i="9"/>
  <c r="Q452" i="9" s="1"/>
  <c r="X534" i="9"/>
  <c r="S534" i="9" s="1"/>
  <c r="C534" i="9"/>
  <c r="X102" i="9"/>
  <c r="S268" i="9"/>
  <c r="S201" i="9"/>
  <c r="S185" i="9"/>
  <c r="AL163" i="9"/>
  <c r="S259" i="9"/>
  <c r="AL187" i="9"/>
  <c r="AM169" i="9"/>
  <c r="S208" i="9"/>
  <c r="S160" i="9"/>
  <c r="X245" i="9"/>
  <c r="S245" i="9" s="1"/>
  <c r="S229" i="9"/>
  <c r="W245" i="9"/>
  <c r="W221" i="9"/>
  <c r="X480" i="9"/>
  <c r="S480" i="9" s="1"/>
  <c r="K155" i="14" s="1"/>
  <c r="X459" i="9"/>
  <c r="S459" i="9" s="1"/>
  <c r="K140" i="14" s="1"/>
  <c r="X590" i="9"/>
  <c r="S590" i="9" s="1"/>
  <c r="C301" i="9"/>
  <c r="G64" i="14" s="1"/>
  <c r="X583" i="9"/>
  <c r="S583" i="9" s="1"/>
  <c r="X163" i="9"/>
  <c r="S163" i="9" s="1"/>
  <c r="C538" i="9"/>
  <c r="X187" i="9"/>
  <c r="S187" i="9" s="1"/>
  <c r="AM152" i="9"/>
  <c r="S211" i="9"/>
  <c r="W199" i="9"/>
  <c r="W269" i="9"/>
  <c r="C48" i="9"/>
  <c r="X595" i="9"/>
  <c r="S595" i="9" s="1"/>
  <c r="X584" i="9"/>
  <c r="S584" i="9" s="1"/>
  <c r="X103" i="9"/>
  <c r="S103" i="9" s="1"/>
  <c r="Z16" i="72" a="1"/>
  <c r="Z16" i="72" s="1"/>
  <c r="AC17" i="72" a="1"/>
  <c r="AC17" i="72" s="1"/>
  <c r="Z32" i="72" a="1"/>
  <c r="Z32" i="72" s="1"/>
  <c r="AC34" i="72" a="1"/>
  <c r="AC34" i="72" s="1"/>
  <c r="Z21" i="72" a="1"/>
  <c r="Z21" i="72" s="1"/>
  <c r="X105" i="9"/>
  <c r="X64" i="9"/>
  <c r="S64" i="9" s="1"/>
  <c r="K39" i="14" s="1"/>
  <c r="Z13" i="72" a="1"/>
  <c r="Z13" i="72" s="1"/>
  <c r="AC15" i="72" a="1"/>
  <c r="AC15" i="72" s="1"/>
  <c r="R269" i="9"/>
  <c r="Z15" i="72" a="1"/>
  <c r="Z15" i="72" s="1"/>
  <c r="AC23" i="72" a="1"/>
  <c r="AC23" i="72" s="1"/>
  <c r="Z29" i="72" a="1"/>
  <c r="Z29" i="72" s="1"/>
  <c r="X581" i="9"/>
  <c r="S581" i="9" s="1"/>
  <c r="Z23" i="72" a="1"/>
  <c r="Z23" i="72" s="1"/>
  <c r="Z30" i="72" a="1"/>
  <c r="Z30" i="72" s="1"/>
  <c r="Z14" i="72" a="1"/>
  <c r="Z14" i="72" s="1"/>
  <c r="R160" i="9"/>
  <c r="R172" i="9"/>
  <c r="R196" i="9"/>
  <c r="AC19" i="72" a="1"/>
  <c r="AC19" i="72" s="1"/>
  <c r="AC40" i="72" a="1"/>
  <c r="AC40" i="72" s="1"/>
  <c r="AC27" i="72" a="1"/>
  <c r="AC27" i="72" s="1"/>
  <c r="Z22" i="72" a="1"/>
  <c r="Z22" i="72" s="1"/>
  <c r="Z31" i="72" a="1"/>
  <c r="Z31" i="72" s="1"/>
  <c r="X586" i="9"/>
  <c r="S586" i="9" s="1"/>
  <c r="Z39" i="72" a="1"/>
  <c r="Z39" i="72" s="1"/>
  <c r="R221" i="9"/>
  <c r="Z17" i="72" a="1"/>
  <c r="Z17" i="72" s="1"/>
  <c r="X113" i="9"/>
  <c r="S113" i="9" s="1"/>
  <c r="AC12" i="72" a="1"/>
  <c r="AC12" i="72" s="1"/>
  <c r="AM214" i="9"/>
  <c r="X181" i="9"/>
  <c r="S181" i="9" s="1"/>
  <c r="S159" i="9"/>
  <c r="S235" i="9"/>
  <c r="X455" i="9"/>
  <c r="S455" i="9" s="1"/>
  <c r="K136" i="14" s="1"/>
  <c r="X578" i="9"/>
  <c r="S578" i="9" s="1"/>
  <c r="C65" i="9"/>
  <c r="G40" i="14" s="1"/>
  <c r="AC21" i="72" a="1"/>
  <c r="AC21" i="72" s="1"/>
  <c r="Z35" i="72" a="1"/>
  <c r="Z35" i="72" s="1"/>
  <c r="Z33" i="72" a="1"/>
  <c r="Z33" i="72" s="1"/>
  <c r="AC18" i="72" a="1"/>
  <c r="AC18" i="72" s="1"/>
  <c r="Z19" i="72" a="1"/>
  <c r="Z19" i="72" s="1"/>
  <c r="AC28" i="72" a="1"/>
  <c r="AC28" i="72" s="1"/>
  <c r="X65" i="9"/>
  <c r="S65" i="9" s="1"/>
  <c r="K40" i="14" s="1"/>
  <c r="AC13" i="72" a="1"/>
  <c r="AC13" i="72" s="1"/>
  <c r="Z11" i="72" a="1"/>
  <c r="Z11" i="72" s="1"/>
  <c r="Z38" i="72" a="1"/>
  <c r="Z38" i="72" s="1"/>
  <c r="AC29" i="72" a="1"/>
  <c r="AC29" i="72" s="1"/>
  <c r="X117" i="9"/>
  <c r="S117" i="9" s="1"/>
  <c r="K45" i="14" s="1"/>
  <c r="AD194" i="14"/>
  <c r="T12" i="20"/>
  <c r="J72" i="20" s="1"/>
  <c r="AP11" i="51" a="1"/>
  <c r="AP11" i="51" s="1"/>
  <c r="AP10" i="51" s="1"/>
  <c r="Q355" i="9" s="1"/>
  <c r="X355" i="9" s="1"/>
  <c r="S355" i="9" s="1"/>
  <c r="K92" i="14" s="1"/>
  <c r="J11" i="69"/>
  <c r="R177" i="9"/>
  <c r="R201" i="9"/>
  <c r="Q282" i="9"/>
  <c r="R151" i="9"/>
  <c r="W151" i="9" s="1"/>
  <c r="AL25" i="72" a="1"/>
  <c r="AL25" i="72" s="1"/>
  <c r="Z71" i="9"/>
  <c r="R67" i="9" s="1"/>
  <c r="S209" i="9"/>
  <c r="AL30" i="72" a="1"/>
  <c r="AL30" i="72" s="1"/>
  <c r="X427" i="9"/>
  <c r="S427" i="9" s="1"/>
  <c r="K123" i="14" s="1"/>
  <c r="AL15" i="72" a="1"/>
  <c r="AL15" i="72" s="1"/>
  <c r="R262" i="9"/>
  <c r="AE230" i="14"/>
  <c r="S70" i="9"/>
  <c r="Q66" i="9"/>
  <c r="X66" i="9" s="1"/>
  <c r="S66" i="9" s="1"/>
  <c r="K41" i="14" s="1"/>
  <c r="U11" i="52"/>
  <c r="U10" i="52" s="1"/>
  <c r="X331" i="9" s="1"/>
  <c r="S331" i="9" s="1"/>
  <c r="S283" i="9"/>
  <c r="AH216" i="9"/>
  <c r="AK154" i="9"/>
  <c r="R207" i="9"/>
  <c r="R195" i="9"/>
  <c r="R183" i="9"/>
  <c r="S240" i="9"/>
  <c r="R173" i="9"/>
  <c r="R179" i="9"/>
  <c r="R185" i="9"/>
  <c r="R191" i="9"/>
  <c r="R209" i="9"/>
  <c r="R219" i="9"/>
  <c r="R225" i="9"/>
  <c r="R231" i="9"/>
  <c r="R237" i="9"/>
  <c r="R261" i="9"/>
  <c r="S157" i="9"/>
  <c r="S220" i="9"/>
  <c r="S244" i="9"/>
  <c r="S333" i="9"/>
  <c r="R161" i="9"/>
  <c r="S200" i="9"/>
  <c r="S242" i="9"/>
  <c r="S230" i="9"/>
  <c r="V11" i="52"/>
  <c r="V10" i="52" s="1"/>
  <c r="X332" i="9" s="1"/>
  <c r="S332" i="9" s="1"/>
  <c r="S241" i="9"/>
  <c r="S205" i="9"/>
  <c r="AB474" i="9"/>
  <c r="S250" i="9"/>
  <c r="S249" i="9"/>
  <c r="S226" i="9"/>
  <c r="R86" i="9"/>
  <c r="X86" i="9" s="1"/>
  <c r="S86" i="9" s="1"/>
  <c r="S165" i="9"/>
  <c r="S161" i="9"/>
  <c r="S180" i="9"/>
  <c r="AI27" i="72" a="1"/>
  <c r="AI27" i="72" s="1"/>
  <c r="I152" i="9"/>
  <c r="S197" i="9"/>
  <c r="S256" i="9"/>
  <c r="S193" i="9"/>
  <c r="S450" i="9"/>
  <c r="S68" i="9"/>
  <c r="S272" i="9"/>
  <c r="S204" i="9"/>
  <c r="R167" i="9"/>
  <c r="S173" i="9"/>
  <c r="R186" i="9"/>
  <c r="R192" i="9"/>
  <c r="R204" i="9"/>
  <c r="R220" i="9"/>
  <c r="R226" i="9"/>
  <c r="R238" i="9"/>
  <c r="R250" i="9"/>
  <c r="R256" i="9"/>
  <c r="R193" i="9"/>
  <c r="N302" i="9"/>
  <c r="Q302" i="9" s="1"/>
  <c r="R302" i="9" s="1"/>
  <c r="S252" i="9"/>
  <c r="G14" i="37"/>
  <c r="G148" i="37"/>
  <c r="E114" i="32"/>
  <c r="G116" i="37"/>
  <c r="E87" i="32"/>
  <c r="E49" i="32"/>
  <c r="AE60" i="14"/>
  <c r="AE22" i="14"/>
  <c r="G89" i="37"/>
  <c r="AE24" i="14"/>
  <c r="G142" i="37"/>
  <c r="AE165" i="14"/>
  <c r="E90" i="32"/>
  <c r="G15" i="37"/>
  <c r="G79" i="37"/>
  <c r="S334" i="9"/>
  <c r="X212" i="9"/>
  <c r="S212" i="9" s="1"/>
  <c r="S116" i="9"/>
  <c r="AC578" i="9"/>
  <c r="S341" i="9"/>
  <c r="Q338" i="9"/>
  <c r="Q451" i="9"/>
  <c r="S343" i="9"/>
  <c r="AB478" i="9"/>
  <c r="X353" i="9"/>
  <c r="S353" i="9" s="1"/>
  <c r="K90" i="14" s="1"/>
  <c r="L4" i="71" a="1"/>
  <c r="L4" i="71" s="1"/>
  <c r="AD421" i="9" s="1"/>
  <c r="AC19" i="9"/>
  <c r="AE208" i="14"/>
  <c r="AE55" i="14"/>
  <c r="AE31" i="14"/>
  <c r="AE88" i="14"/>
  <c r="AD29" i="14"/>
  <c r="G106" i="37"/>
  <c r="G187" i="37"/>
  <c r="E18" i="32"/>
  <c r="G57" i="37"/>
  <c r="AE126" i="14"/>
  <c r="G11" i="37"/>
  <c r="E55" i="32"/>
  <c r="G92" i="37"/>
  <c r="E73" i="32"/>
  <c r="G110" i="37"/>
  <c r="G60" i="37"/>
  <c r="G169" i="37"/>
  <c r="E167" i="32"/>
  <c r="G203" i="37"/>
  <c r="E110" i="32"/>
  <c r="G137" i="37"/>
  <c r="E56" i="32"/>
  <c r="AE229" i="14"/>
  <c r="G112" i="37"/>
  <c r="E135" i="32"/>
  <c r="AE244" i="14"/>
  <c r="AE210" i="14"/>
  <c r="G213" i="37"/>
  <c r="E120" i="32"/>
  <c r="AE173" i="14"/>
  <c r="E197" i="32"/>
  <c r="G199" i="37"/>
  <c r="E148" i="32"/>
  <c r="AE202" i="14"/>
  <c r="E104" i="32"/>
  <c r="E9" i="32"/>
  <c r="E57" i="32"/>
  <c r="G49" i="37"/>
  <c r="AE35" i="14"/>
  <c r="E117" i="32"/>
  <c r="AD19" i="14"/>
  <c r="AE135" i="14"/>
  <c r="G16" i="37"/>
  <c r="G26" i="37"/>
  <c r="AE87" i="14"/>
  <c r="E69" i="32"/>
  <c r="AE150" i="14"/>
  <c r="E137" i="32"/>
  <c r="E19" i="32"/>
  <c r="E189" i="32"/>
  <c r="AE180" i="14"/>
  <c r="E81" i="32"/>
  <c r="E96" i="32"/>
  <c r="E43" i="32"/>
  <c r="AE214" i="14"/>
  <c r="AD195" i="14"/>
  <c r="E125" i="32"/>
  <c r="E51" i="32"/>
  <c r="AE62" i="14"/>
  <c r="AE25" i="14"/>
  <c r="E8" i="32"/>
  <c r="G196" i="37"/>
  <c r="E59" i="32"/>
  <c r="AE93" i="14"/>
  <c r="E6" i="32"/>
  <c r="G108" i="37"/>
  <c r="G52" i="37"/>
  <c r="E128" i="32"/>
  <c r="AE161" i="14"/>
  <c r="G200" i="37"/>
  <c r="E169" i="32"/>
  <c r="G198" i="37"/>
  <c r="G126" i="37"/>
  <c r="E179" i="32"/>
  <c r="AD204" i="14"/>
  <c r="AE149" i="14"/>
  <c r="E94" i="32"/>
  <c r="AE43" i="14"/>
  <c r="G86" i="37"/>
  <c r="G133" i="37"/>
  <c r="E142" i="32"/>
  <c r="G34" i="37"/>
  <c r="G144" i="37"/>
  <c r="AE228" i="14"/>
  <c r="E68" i="32"/>
  <c r="G9" i="37"/>
  <c r="G19" i="37"/>
  <c r="AD205" i="14"/>
  <c r="AE18" i="14"/>
  <c r="AE238" i="14"/>
  <c r="E17" i="32"/>
  <c r="AE189" i="14"/>
  <c r="E164" i="32"/>
  <c r="G70" i="37"/>
  <c r="E180" i="32"/>
  <c r="E92" i="32"/>
  <c r="E66" i="32"/>
  <c r="G125" i="37"/>
  <c r="E75" i="32"/>
  <c r="G132" i="37"/>
  <c r="G204" i="37"/>
  <c r="G189" i="37"/>
  <c r="AE212" i="14"/>
  <c r="AE235" i="14"/>
  <c r="G33" i="37"/>
  <c r="G215" i="37"/>
  <c r="G94" i="37"/>
  <c r="AE227" i="14"/>
  <c r="E106" i="32"/>
  <c r="G29" i="37"/>
  <c r="G184" i="37"/>
  <c r="AE21" i="14"/>
  <c r="E122" i="32"/>
  <c r="AE236" i="14"/>
  <c r="G147" i="37"/>
  <c r="G12" i="37"/>
  <c r="AE92" i="14"/>
  <c r="AE170" i="14"/>
  <c r="E48" i="32"/>
  <c r="G88" i="37"/>
  <c r="G124" i="37"/>
  <c r="E74" i="32"/>
  <c r="AE38" i="14"/>
  <c r="G50" i="37"/>
  <c r="G205" i="37"/>
  <c r="G157" i="37"/>
  <c r="AE30" i="14"/>
  <c r="L20" i="69"/>
  <c r="Q376" i="9" s="1"/>
  <c r="X376" i="9" s="1"/>
  <c r="S376" i="9" s="1"/>
  <c r="K113" i="14" s="1"/>
  <c r="G45" i="37"/>
  <c r="G139" i="37"/>
  <c r="N11" i="51" a="1"/>
  <c r="N11" i="51" s="1"/>
  <c r="AR10" i="51" s="1"/>
  <c r="Q362" i="9" s="1"/>
  <c r="X362" i="9" s="1"/>
  <c r="S362" i="9" s="1"/>
  <c r="K99" i="14" s="1"/>
  <c r="AD203" i="14"/>
  <c r="AE134" i="14"/>
  <c r="E178" i="32"/>
  <c r="Z10" i="51"/>
  <c r="X328" i="9" s="1"/>
  <c r="S328" i="9" s="1"/>
  <c r="AE171" i="14"/>
  <c r="G68" i="37"/>
  <c r="AE201" i="14"/>
  <c r="AE166" i="14"/>
  <c r="G32" i="37"/>
  <c r="U10" i="51"/>
  <c r="X323" i="9" s="1"/>
  <c r="Q323" i="9" s="1"/>
  <c r="T53" i="20"/>
  <c r="D16" i="51"/>
  <c r="AH15" i="51"/>
  <c r="AE222" i="14"/>
  <c r="N223" i="14" s="1"/>
  <c r="E175" i="32"/>
  <c r="G192" i="37"/>
  <c r="F11" i="69"/>
  <c r="G177" i="37"/>
  <c r="G72" i="37"/>
  <c r="AE151" i="14"/>
  <c r="E156" i="32"/>
  <c r="AE200" i="14"/>
  <c r="G128" i="37"/>
  <c r="AE163" i="14"/>
  <c r="E138" i="32"/>
  <c r="G155" i="37"/>
  <c r="E113" i="32"/>
  <c r="AE178" i="14"/>
  <c r="AE247" i="14"/>
  <c r="E99" i="32"/>
  <c r="S325" i="9"/>
  <c r="G84" i="37"/>
  <c r="AE117" i="14"/>
  <c r="G46" i="37"/>
  <c r="E206" i="32"/>
  <c r="E127" i="32"/>
  <c r="AE239" i="14"/>
  <c r="E83" i="32"/>
  <c r="G129" i="37"/>
  <c r="E116" i="32"/>
  <c r="E176" i="32"/>
  <c r="E45" i="32"/>
  <c r="E159" i="32"/>
  <c r="G85" i="37"/>
  <c r="G23" i="37"/>
  <c r="G73" i="37"/>
  <c r="AE89" i="14"/>
  <c r="E141" i="32"/>
  <c r="G47" i="37"/>
  <c r="G161" i="37"/>
  <c r="AE184" i="14"/>
  <c r="E21" i="32"/>
  <c r="E191" i="32"/>
  <c r="G193" i="37"/>
  <c r="AE242" i="14"/>
  <c r="E210" i="32"/>
  <c r="AD193" i="14"/>
  <c r="G170" i="37"/>
  <c r="E136" i="32"/>
  <c r="G212" i="37"/>
  <c r="AE61" i="14"/>
  <c r="E22" i="32"/>
  <c r="E89" i="32"/>
  <c r="G121" i="37"/>
  <c r="E58" i="32"/>
  <c r="G136" i="37"/>
  <c r="G130" i="37"/>
  <c r="AE172" i="14"/>
  <c r="G44" i="37"/>
  <c r="E80" i="32"/>
  <c r="E12" i="32"/>
  <c r="G179" i="37"/>
  <c r="E134" i="32"/>
  <c r="G105" i="37"/>
  <c r="G162" i="37"/>
  <c r="E160" i="32"/>
  <c r="E184" i="32"/>
  <c r="E103" i="32"/>
  <c r="AE33" i="14"/>
  <c r="AE53" i="14"/>
  <c r="AD243" i="14"/>
  <c r="E67" i="32"/>
  <c r="AJ41" i="12"/>
  <c r="S281" i="9"/>
  <c r="Q281" i="9"/>
  <c r="X280" i="9"/>
  <c r="S280" i="9" s="1"/>
  <c r="K50" i="14" s="1"/>
  <c r="S326" i="9"/>
  <c r="Q326" i="9"/>
  <c r="Q476" i="9"/>
  <c r="S476" i="9"/>
  <c r="S275" i="9"/>
  <c r="X271" i="9"/>
  <c r="S271" i="9" s="1"/>
  <c r="K49" i="14" s="1"/>
  <c r="U82" i="14"/>
  <c r="J64" i="32" s="1"/>
  <c r="Q449" i="9"/>
  <c r="S449" i="9"/>
  <c r="AM43" i="12"/>
  <c r="S279" i="9"/>
  <c r="Q279" i="9"/>
  <c r="Q277" i="9"/>
  <c r="S277" i="9"/>
  <c r="AK49" i="12"/>
  <c r="P66" i="12" s="1"/>
  <c r="Q66" i="12" s="1"/>
  <c r="Q278" i="9"/>
  <c r="S278" i="9"/>
  <c r="Q329" i="9"/>
  <c r="S329" i="9"/>
  <c r="Q335" i="9"/>
  <c r="S335" i="9"/>
  <c r="AE44" i="12"/>
  <c r="AB44" i="12"/>
  <c r="Z44" i="12"/>
  <c r="AM44" i="12" s="1"/>
  <c r="AM46" i="12"/>
  <c r="AA45" i="12"/>
  <c r="AB475" i="9"/>
  <c r="AB476" i="9"/>
  <c r="AB479" i="9"/>
  <c r="Q339" i="9"/>
  <c r="S339" i="9"/>
  <c r="S342" i="9"/>
  <c r="Q473" i="9"/>
  <c r="R153" i="9"/>
  <c r="W12" i="47"/>
  <c r="N150" i="9"/>
  <c r="AB477" i="9"/>
  <c r="AA44" i="12"/>
  <c r="Q336" i="9"/>
  <c r="Z45" i="12"/>
  <c r="AB45" i="12"/>
  <c r="AD45" i="12"/>
  <c r="Y45" i="12"/>
  <c r="V110" i="14"/>
  <c r="K92" i="32" s="1"/>
  <c r="AL138" i="9"/>
  <c r="AL107" i="9" s="1"/>
  <c r="AJ37" i="12"/>
  <c r="M33" i="72"/>
  <c r="AE174" i="14"/>
  <c r="E199" i="32"/>
  <c r="E133" i="32"/>
  <c r="E166" i="32"/>
  <c r="G135" i="37"/>
  <c r="E65" i="32"/>
  <c r="E149" i="32"/>
  <c r="G168" i="37"/>
  <c r="E91" i="32"/>
  <c r="E212" i="32"/>
  <c r="G93" i="37"/>
  <c r="E109" i="32"/>
  <c r="AE96" i="14"/>
  <c r="G188" i="37"/>
  <c r="AE245" i="14"/>
  <c r="G151" i="37"/>
  <c r="AE191" i="14"/>
  <c r="G17" i="37"/>
  <c r="E15" i="32"/>
  <c r="AE211" i="14"/>
  <c r="G201" i="37"/>
  <c r="E78" i="32"/>
  <c r="E36" i="32"/>
  <c r="E207" i="32"/>
  <c r="G37" i="37"/>
  <c r="E107" i="32"/>
  <c r="AE85" i="14"/>
  <c r="AE136" i="14"/>
  <c r="G195" i="37"/>
  <c r="E60" i="32"/>
  <c r="G146" i="37"/>
  <c r="AE185" i="14"/>
  <c r="G120" i="37"/>
  <c r="AE169" i="14"/>
  <c r="G163" i="37"/>
  <c r="E118" i="32"/>
  <c r="AE224" i="14"/>
  <c r="G78" i="37"/>
  <c r="E205" i="32"/>
  <c r="E88" i="32"/>
  <c r="G182" i="37"/>
  <c r="G209" i="37"/>
  <c r="G90" i="37"/>
  <c r="E192" i="32"/>
  <c r="E161" i="32"/>
  <c r="AE206" i="14"/>
  <c r="G183" i="37"/>
  <c r="AE125" i="14"/>
  <c r="AE94" i="14"/>
  <c r="E208" i="32"/>
  <c r="G210" i="37"/>
  <c r="AE188" i="14"/>
  <c r="E132" i="32"/>
  <c r="G123" i="37"/>
  <c r="G22" i="37"/>
  <c r="G185" i="37"/>
  <c r="E121" i="32"/>
  <c r="G149" i="37"/>
  <c r="E195" i="32"/>
  <c r="AE241" i="14"/>
  <c r="E163" i="32"/>
  <c r="AE240" i="14"/>
  <c r="E194" i="32"/>
  <c r="AE190" i="14"/>
  <c r="G206" i="37"/>
  <c r="AE225" i="14"/>
  <c r="AE116" i="14"/>
  <c r="G75" i="37"/>
  <c r="G114" i="37"/>
  <c r="E77" i="32"/>
  <c r="E47" i="32"/>
  <c r="G186" i="37"/>
  <c r="AD237" i="14"/>
  <c r="AE181" i="14"/>
  <c r="G167" i="37"/>
  <c r="AE95" i="14"/>
  <c r="E201" i="32"/>
  <c r="G216" i="37"/>
  <c r="AE57" i="14"/>
  <c r="G48" i="37"/>
  <c r="E46" i="32"/>
  <c r="G87" i="37"/>
  <c r="E85" i="32"/>
  <c r="AE213" i="14"/>
  <c r="E188" i="32"/>
  <c r="G190" i="37"/>
  <c r="G97" i="37"/>
  <c r="E98" i="32"/>
  <c r="AE187" i="14"/>
  <c r="E162" i="32"/>
  <c r="G217" i="37"/>
  <c r="AE248" i="14"/>
  <c r="E215" i="32"/>
  <c r="E93" i="32"/>
  <c r="G67" i="37"/>
  <c r="AE182" i="14"/>
  <c r="G159" i="37"/>
  <c r="G172" i="37"/>
  <c r="E11" i="32"/>
  <c r="AE233" i="14"/>
  <c r="E200" i="32"/>
  <c r="G202" i="37"/>
  <c r="G107" i="37"/>
  <c r="AE123" i="14"/>
  <c r="G211" i="37"/>
  <c r="E209" i="32"/>
  <c r="AE97" i="14"/>
  <c r="E79" i="32"/>
  <c r="E35" i="32"/>
  <c r="E182" i="32"/>
  <c r="AE175" i="14"/>
  <c r="E150" i="32"/>
  <c r="G152" i="37"/>
  <c r="E111" i="32"/>
  <c r="AE246" i="14"/>
  <c r="E33" i="32"/>
  <c r="G35" i="37"/>
  <c r="Q479" i="9" l="1"/>
  <c r="S479" i="9"/>
  <c r="S478" i="9"/>
  <c r="Q478" i="9"/>
  <c r="S477" i="9"/>
  <c r="Q477" i="9"/>
  <c r="G13" i="69"/>
  <c r="G8" i="69" s="1"/>
  <c r="T8" i="20" s="1"/>
  <c r="M69" i="20" s="1"/>
  <c r="T69" i="20" s="1"/>
  <c r="V162" i="14" s="1"/>
  <c r="K137" i="32" s="1"/>
  <c r="F8" i="69"/>
  <c r="T6" i="20" s="1"/>
  <c r="M70" i="20" s="1"/>
  <c r="T70" i="20" s="1"/>
  <c r="S324" i="9"/>
  <c r="S154" i="9"/>
  <c r="X214" i="9"/>
  <c r="S214" i="9" s="1"/>
  <c r="AC63" i="14"/>
  <c r="J10" i="74"/>
  <c r="T23" i="20" s="1"/>
  <c r="P80" i="20" s="1"/>
  <c r="V229" i="14"/>
  <c r="K197" i="32" s="1"/>
  <c r="V154" i="14"/>
  <c r="K129" i="32" s="1"/>
  <c r="U57" i="14"/>
  <c r="J46" i="32" s="1"/>
  <c r="U107" i="14"/>
  <c r="J89" i="32" s="1"/>
  <c r="U100" i="14"/>
  <c r="J82" i="32" s="1"/>
  <c r="U51" i="14"/>
  <c r="J40" i="32" s="1"/>
  <c r="U65" i="14"/>
  <c r="J54" i="32" s="1"/>
  <c r="U102" i="14"/>
  <c r="J84" i="32" s="1"/>
  <c r="U101" i="14"/>
  <c r="J83" i="32" s="1"/>
  <c r="U55" i="14"/>
  <c r="J44" i="32" s="1"/>
  <c r="U48" i="14"/>
  <c r="J37" i="32" s="1"/>
  <c r="K97" i="32"/>
  <c r="W115" i="14"/>
  <c r="J150" i="14"/>
  <c r="J157" i="14"/>
  <c r="H134" i="37" s="1"/>
  <c r="AC157" i="14"/>
  <c r="J149" i="14"/>
  <c r="H126" i="37" s="1"/>
  <c r="J60" i="14"/>
  <c r="Z60" i="14" s="1"/>
  <c r="J151" i="14"/>
  <c r="Z151" i="14" s="1"/>
  <c r="J152" i="14"/>
  <c r="AC152" i="14"/>
  <c r="J135" i="14"/>
  <c r="H119" i="37" s="1"/>
  <c r="J41" i="14"/>
  <c r="AC41" i="14"/>
  <c r="J153" i="14"/>
  <c r="AC153" i="14"/>
  <c r="J96" i="14"/>
  <c r="H80" i="37" s="1"/>
  <c r="J138" i="14"/>
  <c r="H122" i="37" s="1"/>
  <c r="AC138" i="14"/>
  <c r="J99" i="14"/>
  <c r="AC99" i="14"/>
  <c r="J139" i="14"/>
  <c r="AC139" i="14"/>
  <c r="J141" i="14"/>
  <c r="Z141" i="14" s="1"/>
  <c r="AC141" i="14"/>
  <c r="J59" i="14"/>
  <c r="Z59" i="14" s="1"/>
  <c r="J140" i="14"/>
  <c r="AC140" i="14"/>
  <c r="J92" i="14"/>
  <c r="J113" i="14"/>
  <c r="AC113" i="14"/>
  <c r="J155" i="14"/>
  <c r="AC155" i="14"/>
  <c r="J137" i="14"/>
  <c r="H121" i="37" s="1"/>
  <c r="AC137" i="14"/>
  <c r="J123" i="14"/>
  <c r="J136" i="14"/>
  <c r="U59" i="14"/>
  <c r="J48" i="32" s="1"/>
  <c r="U64" i="14"/>
  <c r="J53" i="32" s="1"/>
  <c r="U111" i="14"/>
  <c r="J93" i="32" s="1"/>
  <c r="U56" i="14"/>
  <c r="J45" i="32" s="1"/>
  <c r="U114" i="14"/>
  <c r="J96" i="32" s="1"/>
  <c r="U86" i="14"/>
  <c r="J68" i="32" s="1"/>
  <c r="U60" i="14"/>
  <c r="J49" i="32" s="1"/>
  <c r="U53" i="14"/>
  <c r="J42" i="32" s="1"/>
  <c r="G256" i="14"/>
  <c r="S106" i="9"/>
  <c r="S167" i="9"/>
  <c r="G164" i="14"/>
  <c r="G141" i="37" s="1"/>
  <c r="U92" i="14"/>
  <c r="J74" i="32" s="1"/>
  <c r="U79" i="14"/>
  <c r="J61" i="32" s="1"/>
  <c r="U106" i="14"/>
  <c r="J88" i="32" s="1"/>
  <c r="U112" i="14"/>
  <c r="J94" i="32" s="1"/>
  <c r="AA49" i="12"/>
  <c r="P56" i="12" s="1"/>
  <c r="Q56" i="12" s="1"/>
  <c r="S176" i="14" s="1"/>
  <c r="H151" i="32" s="1"/>
  <c r="AB49" i="12"/>
  <c r="P57" i="12" s="1"/>
  <c r="Q57" i="12" s="1"/>
  <c r="S196" i="14" s="1"/>
  <c r="H171" i="32" s="1"/>
  <c r="H10" i="74"/>
  <c r="T21" i="20" s="1"/>
  <c r="M77" i="20" s="1"/>
  <c r="Y49" i="12"/>
  <c r="AG49" i="12"/>
  <c r="P62" i="12" s="1"/>
  <c r="Q62" i="12" s="1"/>
  <c r="S210" i="14" s="1"/>
  <c r="U97" i="14"/>
  <c r="J79" i="32" s="1"/>
  <c r="U96" i="14"/>
  <c r="J78" i="32" s="1"/>
  <c r="U81" i="14"/>
  <c r="J63" i="32" s="1"/>
  <c r="U83" i="14"/>
  <c r="J65" i="32" s="1"/>
  <c r="G168" i="14"/>
  <c r="J168" i="14" s="1"/>
  <c r="J267" i="14"/>
  <c r="W267" i="14"/>
  <c r="S704" i="9"/>
  <c r="X702" i="9"/>
  <c r="S702" i="9" s="1"/>
  <c r="K266" i="14" s="1"/>
  <c r="W266" i="14" s="1"/>
  <c r="N403" i="9"/>
  <c r="R78" i="9"/>
  <c r="X78" i="9" s="1"/>
  <c r="S78" i="9" s="1"/>
  <c r="AL23" i="74"/>
  <c r="K23" i="74" s="1"/>
  <c r="N401" i="9" s="1"/>
  <c r="AL32" i="74"/>
  <c r="K32" i="74" s="1"/>
  <c r="N410" i="9" s="1"/>
  <c r="U113" i="14"/>
  <c r="J95" i="32" s="1"/>
  <c r="U54" i="14"/>
  <c r="J43" i="32" s="1"/>
  <c r="U63" i="14"/>
  <c r="J52" i="32" s="1"/>
  <c r="U110" i="14"/>
  <c r="J92" i="32" s="1"/>
  <c r="U98" i="14"/>
  <c r="J80" i="32" s="1"/>
  <c r="U66" i="14"/>
  <c r="J55" i="32" s="1"/>
  <c r="U70" i="14"/>
  <c r="J59" i="32" s="1"/>
  <c r="U104" i="14"/>
  <c r="J86" i="32" s="1"/>
  <c r="U85" i="14"/>
  <c r="J67" i="32" s="1"/>
  <c r="U67" i="14"/>
  <c r="J56" i="32" s="1"/>
  <c r="U105" i="14"/>
  <c r="J87" i="32" s="1"/>
  <c r="U62" i="14"/>
  <c r="J51" i="32" s="1"/>
  <c r="U108" i="14"/>
  <c r="J90" i="32" s="1"/>
  <c r="U99" i="14"/>
  <c r="J81" i="32" s="1"/>
  <c r="U89" i="14"/>
  <c r="J71" i="32" s="1"/>
  <c r="AC49" i="12"/>
  <c r="P58" i="12" s="1"/>
  <c r="Q58" i="12" s="1"/>
  <c r="S136" i="14" s="1"/>
  <c r="AL27" i="74"/>
  <c r="K27" i="74" s="1"/>
  <c r="N405" i="9" s="1"/>
  <c r="U109" i="14"/>
  <c r="J91" i="32" s="1"/>
  <c r="U88" i="14"/>
  <c r="J70" i="32" s="1"/>
  <c r="U69" i="14"/>
  <c r="J58" i="32" s="1"/>
  <c r="U93" i="14"/>
  <c r="J75" i="32" s="1"/>
  <c r="W139" i="14"/>
  <c r="U95" i="14"/>
  <c r="J77" i="32" s="1"/>
  <c r="U58" i="14"/>
  <c r="J47" i="32" s="1"/>
  <c r="U49" i="14"/>
  <c r="J38" i="32" s="1"/>
  <c r="U50" i="14"/>
  <c r="J39" i="32" s="1"/>
  <c r="U68" i="14"/>
  <c r="J57" i="32" s="1"/>
  <c r="AL33" i="74"/>
  <c r="K33" i="74" s="1"/>
  <c r="N411" i="9" s="1"/>
  <c r="AL19" i="74"/>
  <c r="K19" i="74" s="1"/>
  <c r="N397" i="9" s="1"/>
  <c r="U80" i="14"/>
  <c r="J62" i="32" s="1"/>
  <c r="U91" i="14"/>
  <c r="J73" i="32" s="1"/>
  <c r="AL26" i="74"/>
  <c r="K26" i="74" s="1"/>
  <c r="N404" i="9" s="1"/>
  <c r="AL21" i="74"/>
  <c r="K21" i="74" s="1"/>
  <c r="N399" i="9" s="1"/>
  <c r="U103" i="14"/>
  <c r="J85" i="32" s="1"/>
  <c r="U87" i="14"/>
  <c r="J69" i="32" s="1"/>
  <c r="AL18" i="74"/>
  <c r="K18" i="74" s="1"/>
  <c r="N396" i="9" s="1"/>
  <c r="U52" i="14"/>
  <c r="J41" i="32" s="1"/>
  <c r="AL24" i="74"/>
  <c r="K24" i="74" s="1"/>
  <c r="N402" i="9" s="1"/>
  <c r="AL34" i="74"/>
  <c r="K34" i="74" s="1"/>
  <c r="N412" i="9" s="1"/>
  <c r="AL20" i="74"/>
  <c r="K20" i="74" s="1"/>
  <c r="N398" i="9" s="1"/>
  <c r="AL15" i="74"/>
  <c r="K15" i="74" s="1"/>
  <c r="N393" i="9" s="1"/>
  <c r="AL17" i="74"/>
  <c r="K17" i="74" s="1"/>
  <c r="N395" i="9" s="1"/>
  <c r="U115" i="14"/>
  <c r="J97" i="32" s="1"/>
  <c r="U71" i="14"/>
  <c r="J60" i="32" s="1"/>
  <c r="U90" i="14"/>
  <c r="J72" i="32" s="1"/>
  <c r="U61" i="14"/>
  <c r="J50" i="32" s="1"/>
  <c r="AL36" i="74"/>
  <c r="K36" i="74" s="1"/>
  <c r="N414" i="9" s="1"/>
  <c r="AH49" i="12"/>
  <c r="P63" i="12" s="1"/>
  <c r="Q63" i="12" s="1"/>
  <c r="AF49" i="12"/>
  <c r="P61" i="12" s="1"/>
  <c r="Q61" i="12" s="1"/>
  <c r="AL13" i="74"/>
  <c r="K13" i="74" s="1"/>
  <c r="N391" i="9" s="1"/>
  <c r="S197" i="14"/>
  <c r="H172" i="32" s="1"/>
  <c r="AL37" i="74"/>
  <c r="K37" i="74" s="1"/>
  <c r="N415" i="9" s="1"/>
  <c r="Q327" i="9"/>
  <c r="O24" i="72"/>
  <c r="O401" i="9" s="1"/>
  <c r="X401" i="9" s="1"/>
  <c r="S401" i="9" s="1"/>
  <c r="K46" i="14"/>
  <c r="O14" i="72"/>
  <c r="O392" i="9" s="1"/>
  <c r="O34" i="72"/>
  <c r="O411" i="9" s="1"/>
  <c r="O30" i="72"/>
  <c r="O407" i="9" s="1"/>
  <c r="X407" i="9" s="1"/>
  <c r="S407" i="9" s="1"/>
  <c r="O11" i="72"/>
  <c r="O389" i="9" s="1"/>
  <c r="O25" i="72"/>
  <c r="O402" i="9" s="1"/>
  <c r="O17" i="72"/>
  <c r="O29" i="72"/>
  <c r="O406" i="9" s="1"/>
  <c r="X406" i="9" s="1"/>
  <c r="S406" i="9" s="1"/>
  <c r="O15" i="72"/>
  <c r="O393" i="9" s="1"/>
  <c r="O22" i="72"/>
  <c r="O399" i="9" s="1"/>
  <c r="O26" i="72"/>
  <c r="O32" i="72"/>
  <c r="O409" i="9" s="1"/>
  <c r="X409" i="9" s="1"/>
  <c r="S409" i="9" s="1"/>
  <c r="O36" i="72"/>
  <c r="O413" i="9" s="1"/>
  <c r="X413" i="9" s="1"/>
  <c r="S413" i="9" s="1"/>
  <c r="O20" i="72"/>
  <c r="O397" i="9" s="1"/>
  <c r="O16" i="72"/>
  <c r="O394" i="9" s="1"/>
  <c r="O38" i="72"/>
  <c r="O415" i="9" s="1"/>
  <c r="X415" i="9" s="1"/>
  <c r="S415" i="9" s="1"/>
  <c r="O40" i="72"/>
  <c r="O417" i="9" s="1"/>
  <c r="O12" i="72"/>
  <c r="O390" i="9" s="1"/>
  <c r="O23" i="72"/>
  <c r="O400" i="9" s="1"/>
  <c r="X400" i="9" s="1"/>
  <c r="S400" i="9" s="1"/>
  <c r="O28" i="72"/>
  <c r="O405" i="9" s="1"/>
  <c r="O27" i="72"/>
  <c r="O404" i="9" s="1"/>
  <c r="X404" i="9" s="1"/>
  <c r="S404" i="9" s="1"/>
  <c r="O37" i="72"/>
  <c r="O414" i="9" s="1"/>
  <c r="X414" i="9" s="1"/>
  <c r="S414" i="9" s="1"/>
  <c r="O18" i="72"/>
  <c r="O395" i="9" s="1"/>
  <c r="O19" i="72"/>
  <c r="O396" i="9" s="1"/>
  <c r="O39" i="72"/>
  <c r="O416" i="9" s="1"/>
  <c r="X416" i="9" s="1"/>
  <c r="S416" i="9" s="1"/>
  <c r="O13" i="72"/>
  <c r="O391" i="9" s="1"/>
  <c r="O33" i="72"/>
  <c r="O35" i="72"/>
  <c r="O412" i="9" s="1"/>
  <c r="O31" i="72"/>
  <c r="O408" i="9" s="1"/>
  <c r="X408" i="9" s="1"/>
  <c r="S408" i="9" s="1"/>
  <c r="O21" i="72"/>
  <c r="AC55" i="19"/>
  <c r="X155" i="9"/>
  <c r="S155" i="9" s="1"/>
  <c r="K260" i="14"/>
  <c r="W260" i="14" s="1"/>
  <c r="I10" i="74"/>
  <c r="T22" i="20" s="1"/>
  <c r="AL11" i="74"/>
  <c r="K11" i="74" s="1"/>
  <c r="N389" i="9" s="1"/>
  <c r="AL29" i="74"/>
  <c r="K29" i="74" s="1"/>
  <c r="N407" i="9" s="1"/>
  <c r="G10" i="74"/>
  <c r="T20" i="20" s="1"/>
  <c r="F16" i="74"/>
  <c r="M394" i="9" s="1"/>
  <c r="AD394" i="9" s="1"/>
  <c r="AD388" i="9" s="1"/>
  <c r="T48" i="20" s="1"/>
  <c r="E233" i="32"/>
  <c r="AL12" i="74"/>
  <c r="K12" i="74" s="1"/>
  <c r="N390" i="9" s="1"/>
  <c r="AL28" i="74"/>
  <c r="K28" i="74" s="1"/>
  <c r="N406" i="9" s="1"/>
  <c r="AL14" i="74"/>
  <c r="K14" i="74" s="1"/>
  <c r="N392" i="9" s="1"/>
  <c r="AL22" i="74"/>
  <c r="K22" i="74" s="1"/>
  <c r="N400" i="9" s="1"/>
  <c r="AL35" i="74"/>
  <c r="K35" i="74" s="1"/>
  <c r="N413" i="9" s="1"/>
  <c r="AL31" i="74"/>
  <c r="K31" i="74" s="1"/>
  <c r="N409" i="9" s="1"/>
  <c r="AL38" i="74"/>
  <c r="K38" i="74" s="1"/>
  <c r="N416" i="9" s="1"/>
  <c r="G235" i="37"/>
  <c r="AL16" i="74"/>
  <c r="K16" i="74" s="1"/>
  <c r="N394" i="9" s="1"/>
  <c r="AL30" i="74"/>
  <c r="K30" i="74" s="1"/>
  <c r="N408" i="9" s="1"/>
  <c r="S166" i="9"/>
  <c r="G37" i="14"/>
  <c r="Q344" i="9"/>
  <c r="X340" i="9"/>
  <c r="S340" i="9" s="1"/>
  <c r="K81" i="14" s="1"/>
  <c r="X152" i="9"/>
  <c r="S152" i="9" s="1"/>
  <c r="I14" i="69"/>
  <c r="I8" i="69" s="1"/>
  <c r="F20" i="69" s="1"/>
  <c r="Q345" i="9" s="1"/>
  <c r="X345" i="9" s="1"/>
  <c r="S345" i="9" s="1"/>
  <c r="K82" i="14" s="1"/>
  <c r="G20" i="69"/>
  <c r="Q351" i="9" s="1"/>
  <c r="X351" i="9" s="1"/>
  <c r="S351" i="9" s="1"/>
  <c r="K88" i="14" s="1"/>
  <c r="H20" i="69"/>
  <c r="Q354" i="9" s="1"/>
  <c r="X354" i="9" s="1"/>
  <c r="S354" i="9" s="1"/>
  <c r="K91" i="14" s="1"/>
  <c r="Q373" i="9"/>
  <c r="X373" i="9" s="1"/>
  <c r="S373" i="9" s="1"/>
  <c r="T51" i="20"/>
  <c r="K20" i="69"/>
  <c r="Q374" i="9" s="1"/>
  <c r="X374" i="9" s="1"/>
  <c r="S374" i="9" s="1"/>
  <c r="J20" i="69"/>
  <c r="V96" i="14"/>
  <c r="K78" i="32" s="1"/>
  <c r="V194" i="14"/>
  <c r="K169" i="32" s="1"/>
  <c r="G36" i="14"/>
  <c r="K262" i="14"/>
  <c r="K257" i="14"/>
  <c r="AC257" i="14" s="1"/>
  <c r="K258" i="14"/>
  <c r="K259" i="14"/>
  <c r="X112" i="9"/>
  <c r="S112" i="9" s="1"/>
  <c r="K44" i="14" s="1"/>
  <c r="Y20" i="72"/>
  <c r="AB397" i="9" s="1"/>
  <c r="AA397" i="9" s="1"/>
  <c r="Y16" i="72"/>
  <c r="AB394" i="9" s="1"/>
  <c r="AA394" i="9" s="1"/>
  <c r="W18" i="14"/>
  <c r="X17" i="9"/>
  <c r="S17" i="9" s="1"/>
  <c r="K17" i="14" s="1"/>
  <c r="J17" i="14" s="1"/>
  <c r="J213" i="14"/>
  <c r="W138" i="14"/>
  <c r="W205" i="14"/>
  <c r="W35" i="14"/>
  <c r="Z100" i="14"/>
  <c r="W42" i="14"/>
  <c r="J20" i="14"/>
  <c r="W157" i="14"/>
  <c r="J242" i="14"/>
  <c r="W243" i="14"/>
  <c r="L175" i="14"/>
  <c r="M150" i="32" s="1"/>
  <c r="W141" i="14"/>
  <c r="J22" i="14"/>
  <c r="AC194" i="14"/>
  <c r="W130" i="14"/>
  <c r="AC192" i="14"/>
  <c r="M175" i="14"/>
  <c r="H60" i="37"/>
  <c r="W47" i="14"/>
  <c r="Y33" i="72"/>
  <c r="AB410" i="9" s="1"/>
  <c r="AA410" i="9" s="1"/>
  <c r="J192" i="14"/>
  <c r="W175" i="14"/>
  <c r="O403" i="9"/>
  <c r="X403" i="9" s="1"/>
  <c r="S403" i="9" s="1"/>
  <c r="Z103" i="14"/>
  <c r="J175" i="14"/>
  <c r="Y12" i="72"/>
  <c r="AB390" i="9" s="1"/>
  <c r="AA390" i="9" s="1"/>
  <c r="X175" i="14"/>
  <c r="L150" i="32" s="1"/>
  <c r="AC243" i="14"/>
  <c r="Y21" i="72"/>
  <c r="AB398" i="9" s="1"/>
  <c r="AA398" i="9" s="1"/>
  <c r="W24" i="14"/>
  <c r="X213" i="9"/>
  <c r="S213" i="9" s="1"/>
  <c r="X148" i="9" s="1"/>
  <c r="S148" i="9" s="1"/>
  <c r="J190" i="14"/>
  <c r="H91" i="37"/>
  <c r="J193" i="14"/>
  <c r="H86" i="37"/>
  <c r="Z71" i="14"/>
  <c r="AC193" i="14"/>
  <c r="H81" i="37"/>
  <c r="Z156" i="14"/>
  <c r="W160" i="14"/>
  <c r="AC29" i="14"/>
  <c r="Z129" i="14"/>
  <c r="W137" i="14"/>
  <c r="J194" i="14"/>
  <c r="J23" i="14"/>
  <c r="W112" i="14"/>
  <c r="Z112" i="14"/>
  <c r="J205" i="37"/>
  <c r="I144" i="37"/>
  <c r="J196" i="37"/>
  <c r="J184" i="37"/>
  <c r="J152" i="37"/>
  <c r="H212" i="37"/>
  <c r="Z171" i="14"/>
  <c r="J85" i="37"/>
  <c r="Z124" i="14"/>
  <c r="J181" i="37"/>
  <c r="H110" i="37"/>
  <c r="J180" i="37"/>
  <c r="Z169" i="14"/>
  <c r="Z58" i="14"/>
  <c r="Z186" i="14"/>
  <c r="H26" i="37"/>
  <c r="Z165" i="14"/>
  <c r="Z32" i="14"/>
  <c r="H47" i="37"/>
  <c r="H101" i="37"/>
  <c r="Z223" i="14"/>
  <c r="Z125" i="14"/>
  <c r="H77" i="37"/>
  <c r="Z54" i="14"/>
  <c r="Z172" i="14"/>
  <c r="J57" i="37"/>
  <c r="Z89" i="14"/>
  <c r="H204" i="37"/>
  <c r="H201" i="37"/>
  <c r="H138" i="37"/>
  <c r="Z127" i="14"/>
  <c r="H53" i="37"/>
  <c r="H112" i="37"/>
  <c r="Z21" i="14"/>
  <c r="J96" i="37"/>
  <c r="Z87" i="14"/>
  <c r="Z239" i="14"/>
  <c r="H177" i="37"/>
  <c r="H9" i="37"/>
  <c r="Z55" i="14"/>
  <c r="H44" i="37"/>
  <c r="H139" i="37"/>
  <c r="H118" i="37"/>
  <c r="H137" i="37"/>
  <c r="Z178" i="14"/>
  <c r="J206" i="37"/>
  <c r="Z244" i="14"/>
  <c r="Z163" i="14"/>
  <c r="J172" i="37"/>
  <c r="Z85" i="14"/>
  <c r="H202" i="37"/>
  <c r="H207" i="37"/>
  <c r="Z245" i="14"/>
  <c r="J10" i="37"/>
  <c r="Z29" i="14"/>
  <c r="H143" i="37"/>
  <c r="Z188" i="14"/>
  <c r="J62" i="37"/>
  <c r="H203" i="37"/>
  <c r="H210" i="37"/>
  <c r="Z47" i="14"/>
  <c r="H179" i="37"/>
  <c r="H157" i="37"/>
  <c r="Z130" i="14"/>
  <c r="H161" i="37"/>
  <c r="E16" i="32"/>
  <c r="J182" i="37"/>
  <c r="Z240" i="14"/>
  <c r="H33" i="37"/>
  <c r="Z24" i="14"/>
  <c r="Z181" i="14"/>
  <c r="Z191" i="14"/>
  <c r="H162" i="37"/>
  <c r="H52" i="37"/>
  <c r="Z38" i="14"/>
  <c r="AE82" i="14"/>
  <c r="J58" i="37"/>
  <c r="G131" i="37"/>
  <c r="H166" i="37"/>
  <c r="W195" i="14"/>
  <c r="W237" i="14"/>
  <c r="J237" i="14"/>
  <c r="J195" i="14"/>
  <c r="AL103" i="9"/>
  <c r="J228" i="14"/>
  <c r="J30" i="14"/>
  <c r="W19" i="14"/>
  <c r="J205" i="14"/>
  <c r="J19" i="14"/>
  <c r="W29" i="14"/>
  <c r="W204" i="14"/>
  <c r="W170" i="14"/>
  <c r="J203" i="14"/>
  <c r="AC228" i="14"/>
  <c r="W228" i="14"/>
  <c r="W203" i="14"/>
  <c r="J204" i="14"/>
  <c r="W101" i="14"/>
  <c r="L228" i="14"/>
  <c r="M196" i="32" s="1"/>
  <c r="M228" i="14"/>
  <c r="W31" i="14"/>
  <c r="X167" i="14"/>
  <c r="L142" i="32" s="1"/>
  <c r="AC167" i="14"/>
  <c r="W167" i="14"/>
  <c r="L167" i="14"/>
  <c r="M142" i="32" s="1"/>
  <c r="J167" i="14"/>
  <c r="W21" i="14"/>
  <c r="W128" i="14"/>
  <c r="W173" i="14"/>
  <c r="J173" i="14"/>
  <c r="J201" i="14"/>
  <c r="W201" i="14"/>
  <c r="W248" i="14"/>
  <c r="W32" i="14"/>
  <c r="W66" i="14"/>
  <c r="J248" i="14"/>
  <c r="J33" i="14"/>
  <c r="W247" i="14"/>
  <c r="E64" i="32"/>
  <c r="G66" i="37"/>
  <c r="W67" i="14"/>
  <c r="W38" i="14"/>
  <c r="J247" i="14"/>
  <c r="K199" i="14"/>
  <c r="K210" i="14"/>
  <c r="J210" i="14" s="1"/>
  <c r="K179" i="14"/>
  <c r="K183" i="14"/>
  <c r="G183" i="14"/>
  <c r="X225" i="14"/>
  <c r="L193" i="32" s="1"/>
  <c r="L225" i="14"/>
  <c r="M193" i="32" s="1"/>
  <c r="J225" i="14"/>
  <c r="J246" i="14"/>
  <c r="J187" i="14"/>
  <c r="W187" i="14"/>
  <c r="AC187" i="14"/>
  <c r="AC225" i="14"/>
  <c r="W225" i="14"/>
  <c r="X201" i="14"/>
  <c r="L176" i="32" s="1"/>
  <c r="W246" i="14"/>
  <c r="X170" i="14"/>
  <c r="L145" i="32" s="1"/>
  <c r="X187" i="14"/>
  <c r="L162" i="32" s="1"/>
  <c r="L201" i="14"/>
  <c r="M176" i="32" s="1"/>
  <c r="W236" i="14"/>
  <c r="X162" i="14"/>
  <c r="L137" i="32" s="1"/>
  <c r="X236" i="14"/>
  <c r="L203" i="32" s="1"/>
  <c r="L236" i="14"/>
  <c r="M203" i="32" s="1"/>
  <c r="M236" i="14"/>
  <c r="J236" i="14"/>
  <c r="M187" i="14"/>
  <c r="W162" i="14"/>
  <c r="I195" i="37"/>
  <c r="AD225" i="14"/>
  <c r="C271" i="9"/>
  <c r="G49" i="14" s="1"/>
  <c r="J207" i="14"/>
  <c r="AC174" i="14"/>
  <c r="M173" i="14"/>
  <c r="L174" i="14"/>
  <c r="M149" i="32" s="1"/>
  <c r="W230" i="14"/>
  <c r="L226" i="14"/>
  <c r="M194" i="32" s="1"/>
  <c r="L207" i="14"/>
  <c r="M182" i="32" s="1"/>
  <c r="J230" i="14"/>
  <c r="X226" i="14"/>
  <c r="L194" i="32" s="1"/>
  <c r="J226" i="14"/>
  <c r="M226" i="14"/>
  <c r="W226" i="14"/>
  <c r="J170" i="14"/>
  <c r="J174" i="14"/>
  <c r="W174" i="14"/>
  <c r="W207" i="14"/>
  <c r="S107" i="9"/>
  <c r="M174" i="14"/>
  <c r="L162" i="14"/>
  <c r="M137" i="32" s="1"/>
  <c r="X207" i="14"/>
  <c r="L182" i="32" s="1"/>
  <c r="L170" i="14"/>
  <c r="M145" i="32" s="1"/>
  <c r="M227" i="14"/>
  <c r="AC201" i="14"/>
  <c r="AC229" i="14"/>
  <c r="W229" i="14"/>
  <c r="J229" i="14"/>
  <c r="AC170" i="14"/>
  <c r="L227" i="14"/>
  <c r="M195" i="32" s="1"/>
  <c r="AC173" i="14"/>
  <c r="M162" i="14"/>
  <c r="AC162" i="14"/>
  <c r="J227" i="14"/>
  <c r="X173" i="14"/>
  <c r="L148" i="32" s="1"/>
  <c r="W227" i="14"/>
  <c r="L229" i="14"/>
  <c r="M197" i="32" s="1"/>
  <c r="M229" i="14"/>
  <c r="M207" i="14"/>
  <c r="AC227" i="14"/>
  <c r="I178" i="37"/>
  <c r="AD201" i="14"/>
  <c r="I147" i="37"/>
  <c r="AD170" i="14"/>
  <c r="G179" i="14"/>
  <c r="K208" i="14"/>
  <c r="J208" i="14" s="1"/>
  <c r="K224" i="14"/>
  <c r="J224" i="14" s="1"/>
  <c r="K212" i="14"/>
  <c r="K211" i="14"/>
  <c r="J211" i="14" s="1"/>
  <c r="G34" i="14"/>
  <c r="K222" i="14"/>
  <c r="J222" i="14" s="1"/>
  <c r="AL101" i="9"/>
  <c r="K206" i="14"/>
  <c r="J206" i="14" s="1"/>
  <c r="G199" i="14"/>
  <c r="E216" i="32"/>
  <c r="G218" i="37"/>
  <c r="J249" i="14"/>
  <c r="W249" i="14"/>
  <c r="Y34" i="72"/>
  <c r="AB411" i="9" s="1"/>
  <c r="AA411" i="9" s="1"/>
  <c r="K214" i="14"/>
  <c r="X214" i="14" s="1"/>
  <c r="L189" i="32" s="1"/>
  <c r="K209" i="14"/>
  <c r="J209" i="14" s="1"/>
  <c r="K28" i="14"/>
  <c r="J28" i="14" s="1"/>
  <c r="S170" i="9"/>
  <c r="Y11" i="72"/>
  <c r="AB389" i="9" s="1"/>
  <c r="AA389" i="9" s="1"/>
  <c r="Y17" i="72"/>
  <c r="O410" i="9"/>
  <c r="X448" i="9"/>
  <c r="S448" i="9" s="1"/>
  <c r="K133" i="14" s="1"/>
  <c r="O398" i="9"/>
  <c r="Y19" i="72"/>
  <c r="AB396" i="9" s="1"/>
  <c r="AA396" i="9" s="1"/>
  <c r="AF36" i="9"/>
  <c r="Q332" i="9"/>
  <c r="S168" i="9"/>
  <c r="Y22" i="72"/>
  <c r="AB399" i="9" s="1"/>
  <c r="AA399" i="9" s="1"/>
  <c r="Y13" i="72"/>
  <c r="AB391" i="9" s="1"/>
  <c r="AA391" i="9" s="1"/>
  <c r="Q331" i="9"/>
  <c r="X151" i="9"/>
  <c r="S151" i="9" s="1"/>
  <c r="Y35" i="72"/>
  <c r="AB412" i="9" s="1"/>
  <c r="AA412" i="9" s="1"/>
  <c r="AL104" i="9"/>
  <c r="S104" i="9"/>
  <c r="Y14" i="72"/>
  <c r="AB392" i="9" s="1"/>
  <c r="AA392" i="9" s="1"/>
  <c r="X330" i="9"/>
  <c r="S330" i="9" s="1"/>
  <c r="K80" i="14" s="1"/>
  <c r="S105" i="9"/>
  <c r="AL105" i="9"/>
  <c r="Y40" i="72"/>
  <c r="AB417" i="9" s="1"/>
  <c r="AA417" i="9" s="1"/>
  <c r="S452" i="9"/>
  <c r="AF37" i="9"/>
  <c r="AL102" i="9"/>
  <c r="S102" i="9"/>
  <c r="Y15" i="72"/>
  <c r="AB393" i="9" s="1"/>
  <c r="AA393" i="9" s="1"/>
  <c r="Z160" i="14"/>
  <c r="N21" i="14"/>
  <c r="Z185" i="14"/>
  <c r="S304" i="9"/>
  <c r="AD167" i="14"/>
  <c r="H46" i="37"/>
  <c r="H108" i="37"/>
  <c r="Z241" i="14"/>
  <c r="J27" i="14"/>
  <c r="G18" i="37"/>
  <c r="W27" i="14"/>
  <c r="X322" i="9"/>
  <c r="S322" i="9" s="1"/>
  <c r="K79" i="14" s="1"/>
  <c r="Z146" i="9"/>
  <c r="AE27" i="14"/>
  <c r="H142" i="37"/>
  <c r="Z35" i="14"/>
  <c r="Z200" i="14"/>
  <c r="C421" i="9"/>
  <c r="G120" i="14" s="1"/>
  <c r="Q328" i="9"/>
  <c r="H20" i="37"/>
  <c r="Z128" i="14"/>
  <c r="Z62" i="14"/>
  <c r="Z42" i="14"/>
  <c r="H111" i="37"/>
  <c r="Z233" i="14"/>
  <c r="H213" i="37"/>
  <c r="Z202" i="14"/>
  <c r="H146" i="37"/>
  <c r="Z126" i="14"/>
  <c r="H29" i="37"/>
  <c r="H168" i="37"/>
  <c r="Z162" i="14"/>
  <c r="H45" i="37"/>
  <c r="H69" i="37"/>
  <c r="Z18" i="14"/>
  <c r="Z161" i="14"/>
  <c r="Z61" i="14"/>
  <c r="Z180" i="14"/>
  <c r="Z235" i="14"/>
  <c r="Z184" i="14"/>
  <c r="H73" i="37"/>
  <c r="H148" i="37"/>
  <c r="Z93" i="14"/>
  <c r="H140" i="37"/>
  <c r="Z238" i="14"/>
  <c r="H114" i="37"/>
  <c r="H193" i="37"/>
  <c r="H155" i="37"/>
  <c r="H12" i="37"/>
  <c r="H158" i="37"/>
  <c r="Z234" i="14"/>
  <c r="Z189" i="14"/>
  <c r="H23" i="37"/>
  <c r="H208" i="37"/>
  <c r="H71" i="37"/>
  <c r="Z53" i="14"/>
  <c r="H15" i="37"/>
  <c r="H49" i="37"/>
  <c r="T40" i="20"/>
  <c r="AM10" i="51"/>
  <c r="Q349" i="9" s="1"/>
  <c r="X349" i="9" s="1"/>
  <c r="S349" i="9" s="1"/>
  <c r="K86" i="14" s="1"/>
  <c r="AT10" i="51"/>
  <c r="Q372" i="9" s="1"/>
  <c r="X372" i="9" s="1"/>
  <c r="S372" i="9" s="1"/>
  <c r="K109" i="14" s="1"/>
  <c r="E129" i="32"/>
  <c r="Z166" i="14"/>
  <c r="Z117" i="14"/>
  <c r="Z243" i="14"/>
  <c r="N245" i="14"/>
  <c r="M72" i="20"/>
  <c r="T72" i="20" s="1"/>
  <c r="V92" i="14" s="1"/>
  <c r="K74" i="32" s="1"/>
  <c r="P71" i="20"/>
  <c r="Z56" i="14"/>
  <c r="H109" i="37"/>
  <c r="S323" i="9"/>
  <c r="AS10" i="51"/>
  <c r="Q367" i="9" s="1"/>
  <c r="X367" i="9" s="1"/>
  <c r="S367" i="9" s="1"/>
  <c r="K104" i="14" s="1"/>
  <c r="T44" i="20"/>
  <c r="I20" i="69"/>
  <c r="Q361" i="9" s="1"/>
  <c r="X361" i="9" s="1"/>
  <c r="S361" i="9" s="1"/>
  <c r="K98" i="14" s="1"/>
  <c r="AH16" i="51"/>
  <c r="D17" i="51"/>
  <c r="Z134" i="14"/>
  <c r="H163" i="37"/>
  <c r="Z232" i="14"/>
  <c r="H38" i="37"/>
  <c r="N207" i="14"/>
  <c r="H209" i="37"/>
  <c r="S166" i="14"/>
  <c r="S52" i="14"/>
  <c r="S57" i="14"/>
  <c r="S172" i="14"/>
  <c r="S92" i="14"/>
  <c r="S51" i="14"/>
  <c r="S56" i="14"/>
  <c r="S70" i="14"/>
  <c r="H59" i="32" s="1"/>
  <c r="S86" i="14"/>
  <c r="H68" i="32" s="1"/>
  <c r="S109" i="14"/>
  <c r="H91" i="32" s="1"/>
  <c r="S113" i="14"/>
  <c r="H95" i="32" s="1"/>
  <c r="S240" i="14"/>
  <c r="S79" i="14"/>
  <c r="H61" i="32" s="1"/>
  <c r="S238" i="14"/>
  <c r="S99" i="14"/>
  <c r="H81" i="32" s="1"/>
  <c r="S100" i="14"/>
  <c r="H82" i="32" s="1"/>
  <c r="P54" i="12"/>
  <c r="AL44" i="12"/>
  <c r="AM49" i="12"/>
  <c r="P68" i="12" s="1"/>
  <c r="Q68" i="12" s="1"/>
  <c r="AE49" i="12"/>
  <c r="P60" i="12" s="1"/>
  <c r="Q60" i="12" s="1"/>
  <c r="S121" i="14" s="1"/>
  <c r="Z49" i="12"/>
  <c r="P55" i="12" s="1"/>
  <c r="Q55" i="12" s="1"/>
  <c r="M71" i="20"/>
  <c r="T39" i="20"/>
  <c r="M68" i="20"/>
  <c r="S208" i="14"/>
  <c r="AI44" i="12"/>
  <c r="M10" i="72"/>
  <c r="AJ45" i="12"/>
  <c r="AM45" i="12"/>
  <c r="AL46" i="12"/>
  <c r="R150" i="9"/>
  <c r="X472" i="9"/>
  <c r="S472" i="9" s="1"/>
  <c r="K154" i="14" s="1"/>
  <c r="AD49" i="12"/>
  <c r="P59" i="12" s="1"/>
  <c r="Q59" i="12" s="1"/>
  <c r="W153" i="9"/>
  <c r="X153" i="9"/>
  <c r="S153" i="9" s="1"/>
  <c r="S46" i="14"/>
  <c r="H35" i="32" s="1"/>
  <c r="S43" i="14"/>
  <c r="S47" i="14"/>
  <c r="H36" i="32" s="1"/>
  <c r="S184" i="14"/>
  <c r="S45" i="14"/>
  <c r="S44" i="14"/>
  <c r="AL43" i="12"/>
  <c r="H165" i="37"/>
  <c r="H149" i="37"/>
  <c r="H214" i="37"/>
  <c r="H78" i="37"/>
  <c r="Z94" i="14"/>
  <c r="H105" i="37"/>
  <c r="Z121" i="14"/>
  <c r="H22" i="37"/>
  <c r="Z31" i="14"/>
  <c r="Z182" i="14"/>
  <c r="H159" i="37"/>
  <c r="Z57" i="14"/>
  <c r="H48" i="37"/>
  <c r="V167" i="14" l="1"/>
  <c r="K142" i="32" s="1"/>
  <c r="M67" i="20"/>
  <c r="T67" i="20" s="1"/>
  <c r="V165" i="14" s="1"/>
  <c r="K140" i="32" s="1"/>
  <c r="P68" i="20"/>
  <c r="S61" i="14"/>
  <c r="S67" i="14"/>
  <c r="H56" i="32" s="1"/>
  <c r="W256" i="14"/>
  <c r="E223" i="32"/>
  <c r="T43" i="20"/>
  <c r="T71" i="20"/>
  <c r="V243" i="14" s="1"/>
  <c r="K210" i="32" s="1"/>
  <c r="V54" i="14"/>
  <c r="K43" i="32" s="1"/>
  <c r="V235" i="14"/>
  <c r="K202" i="32" s="1"/>
  <c r="V61" i="14"/>
  <c r="K50" i="32" s="1"/>
  <c r="V52" i="14"/>
  <c r="K41" i="32" s="1"/>
  <c r="V234" i="14"/>
  <c r="K201" i="32" s="1"/>
  <c r="V71" i="14"/>
  <c r="K60" i="32" s="1"/>
  <c r="V161" i="14"/>
  <c r="K136" i="32" s="1"/>
  <c r="V166" i="14"/>
  <c r="K141" i="32" s="1"/>
  <c r="V70" i="14"/>
  <c r="K59" i="32" s="1"/>
  <c r="V62" i="14"/>
  <c r="K51" i="32" s="1"/>
  <c r="V236" i="14"/>
  <c r="K203" i="32" s="1"/>
  <c r="V232" i="14"/>
  <c r="K199" i="32" s="1"/>
  <c r="V168" i="14"/>
  <c r="K143" i="32" s="1"/>
  <c r="V69" i="14"/>
  <c r="K58" i="32" s="1"/>
  <c r="V237" i="14"/>
  <c r="K204" i="32" s="1"/>
  <c r="V173" i="14"/>
  <c r="K148" i="32" s="1"/>
  <c r="V174" i="14"/>
  <c r="K149" i="32" s="1"/>
  <c r="V58" i="14"/>
  <c r="K47" i="32" s="1"/>
  <c r="V175" i="14"/>
  <c r="K150" i="32" s="1"/>
  <c r="V163" i="14"/>
  <c r="K138" i="32" s="1"/>
  <c r="V172" i="14"/>
  <c r="K147" i="32" s="1"/>
  <c r="V86" i="14"/>
  <c r="W86" i="14" s="1"/>
  <c r="V197" i="14"/>
  <c r="K172" i="32" s="1"/>
  <c r="V196" i="14"/>
  <c r="K171" i="32" s="1"/>
  <c r="V171" i="14"/>
  <c r="K146" i="32" s="1"/>
  <c r="V48" i="14"/>
  <c r="K37" i="32" s="1"/>
  <c r="V56" i="14"/>
  <c r="K45" i="32" s="1"/>
  <c r="V50" i="14"/>
  <c r="K39" i="32" s="1"/>
  <c r="V51" i="14"/>
  <c r="K40" i="32" s="1"/>
  <c r="V67" i="14"/>
  <c r="K56" i="32" s="1"/>
  <c r="F10" i="74"/>
  <c r="S133" i="14"/>
  <c r="H115" i="32" s="1"/>
  <c r="S209" i="14"/>
  <c r="H184" i="32" s="1"/>
  <c r="S206" i="14"/>
  <c r="S137" i="14"/>
  <c r="H119" i="32" s="1"/>
  <c r="S134" i="14"/>
  <c r="W134" i="14" s="1"/>
  <c r="S135" i="14"/>
  <c r="W135" i="14" s="1"/>
  <c r="S141" i="14"/>
  <c r="H123" i="32" s="1"/>
  <c r="H125" i="37"/>
  <c r="Z149" i="14"/>
  <c r="H50" i="37"/>
  <c r="H128" i="37"/>
  <c r="W70" i="14"/>
  <c r="W69" i="14"/>
  <c r="W71" i="14"/>
  <c r="Z138" i="14"/>
  <c r="Z137" i="14"/>
  <c r="Z96" i="14"/>
  <c r="H51" i="37"/>
  <c r="Z135" i="14"/>
  <c r="J98" i="14"/>
  <c r="AC98" i="14"/>
  <c r="J104" i="14"/>
  <c r="AC104" i="14"/>
  <c r="J46" i="14"/>
  <c r="Z46" i="14" s="1"/>
  <c r="AC46" i="14"/>
  <c r="J154" i="14"/>
  <c r="AC154" i="14"/>
  <c r="J91" i="14"/>
  <c r="Z91" i="14" s="1"/>
  <c r="J88" i="14"/>
  <c r="H72" i="37" s="1"/>
  <c r="J82" i="14"/>
  <c r="Z82" i="14" s="1"/>
  <c r="J109" i="14"/>
  <c r="AC109" i="14"/>
  <c r="J44" i="14"/>
  <c r="Z44" i="14" s="1"/>
  <c r="J86" i="14"/>
  <c r="J256" i="14"/>
  <c r="Z256" i="14" s="1"/>
  <c r="J164" i="14"/>
  <c r="H141" i="37" s="1"/>
  <c r="W164" i="14"/>
  <c r="E139" i="32"/>
  <c r="G225" i="37"/>
  <c r="E143" i="32"/>
  <c r="G145" i="37"/>
  <c r="J266" i="14"/>
  <c r="H235" i="37" s="1"/>
  <c r="Z267" i="14"/>
  <c r="H236" i="37"/>
  <c r="H118" i="32"/>
  <c r="W136" i="14"/>
  <c r="S212" i="14"/>
  <c r="H187" i="32" s="1"/>
  <c r="J78" i="20"/>
  <c r="J77" i="20"/>
  <c r="T77" i="20" s="1"/>
  <c r="J80" i="20"/>
  <c r="T54" i="20"/>
  <c r="J79" i="20"/>
  <c r="T79" i="20" s="1"/>
  <c r="S211" i="14"/>
  <c r="H186" i="32" s="1"/>
  <c r="S139" i="14"/>
  <c r="H121" i="32" s="1"/>
  <c r="S207" i="14"/>
  <c r="H182" i="32" s="1"/>
  <c r="S213" i="14"/>
  <c r="H188" i="32" s="1"/>
  <c r="M80" i="20"/>
  <c r="M78" i="20"/>
  <c r="S138" i="14"/>
  <c r="H120" i="32" s="1"/>
  <c r="I152" i="37"/>
  <c r="J45" i="14"/>
  <c r="Z45" i="14" s="1"/>
  <c r="J121" i="37"/>
  <c r="Z205" i="14"/>
  <c r="Z23" i="14"/>
  <c r="H167" i="37"/>
  <c r="J50" i="14"/>
  <c r="Z194" i="14"/>
  <c r="J84" i="37"/>
  <c r="J226" i="37"/>
  <c r="J63" i="14"/>
  <c r="J39" i="14"/>
  <c r="H21" i="37"/>
  <c r="J86" i="37"/>
  <c r="J40" i="14"/>
  <c r="H198" i="37"/>
  <c r="J169" i="37"/>
  <c r="J37" i="14"/>
  <c r="Z37" i="14" s="1"/>
  <c r="J65" i="14"/>
  <c r="J113" i="37"/>
  <c r="J212" i="37"/>
  <c r="J119" i="14"/>
  <c r="J51" i="14"/>
  <c r="H172" i="37"/>
  <c r="J89" i="37"/>
  <c r="J87" i="37"/>
  <c r="J114" i="37"/>
  <c r="Z213" i="14"/>
  <c r="Z237" i="14"/>
  <c r="J20" i="37"/>
  <c r="J171" i="37"/>
  <c r="W36" i="14"/>
  <c r="J111" i="37"/>
  <c r="H13" i="37"/>
  <c r="J125" i="37"/>
  <c r="J60" i="37"/>
  <c r="J91" i="37"/>
  <c r="H152" i="37"/>
  <c r="J170" i="37"/>
  <c r="H211" i="37"/>
  <c r="J122" i="37"/>
  <c r="Z193" i="14"/>
  <c r="H169" i="37"/>
  <c r="Z20" i="14"/>
  <c r="S140" i="14"/>
  <c r="H122" i="32" s="1"/>
  <c r="S214" i="14"/>
  <c r="H189" i="32" s="1"/>
  <c r="S198" i="14"/>
  <c r="H173" i="32" s="1"/>
  <c r="S115" i="14"/>
  <c r="H97" i="32" s="1"/>
  <c r="O10" i="74"/>
  <c r="O9" i="74" s="1"/>
  <c r="W419" i="9" s="1"/>
  <c r="Q419" i="9" s="1"/>
  <c r="X419" i="9" s="1"/>
  <c r="S419" i="9" s="1"/>
  <c r="K118" i="14" s="1"/>
  <c r="S106" i="14"/>
  <c r="H88" i="32" s="1"/>
  <c r="S190" i="14"/>
  <c r="S84" i="14"/>
  <c r="S112" i="14"/>
  <c r="H94" i="32" s="1"/>
  <c r="S81" i="14"/>
  <c r="H63" i="32" s="1"/>
  <c r="S83" i="14"/>
  <c r="S96" i="14"/>
  <c r="H78" i="32" s="1"/>
  <c r="S242" i="14"/>
  <c r="S191" i="14"/>
  <c r="S181" i="14"/>
  <c r="S97" i="14"/>
  <c r="S194" i="14"/>
  <c r="H169" i="32" s="1"/>
  <c r="S189" i="14"/>
  <c r="S193" i="14"/>
  <c r="H168" i="32" s="1"/>
  <c r="S153" i="14"/>
  <c r="H128" i="32" s="1"/>
  <c r="S151" i="14"/>
  <c r="S149" i="14"/>
  <c r="S223" i="14"/>
  <c r="S222" i="14"/>
  <c r="H190" i="32" s="1"/>
  <c r="S150" i="14"/>
  <c r="S152" i="14"/>
  <c r="H127" i="32" s="1"/>
  <c r="W46" i="14"/>
  <c r="J81" i="14"/>
  <c r="J80" i="14"/>
  <c r="J79" i="14"/>
  <c r="K111" i="14"/>
  <c r="K110" i="14"/>
  <c r="AE133" i="14"/>
  <c r="J133" i="14"/>
  <c r="E72" i="32"/>
  <c r="J90" i="14"/>
  <c r="AE52" i="14"/>
  <c r="J52" i="14"/>
  <c r="E28" i="32"/>
  <c r="AL99" i="9"/>
  <c r="AC59" i="19"/>
  <c r="AC39" i="19"/>
  <c r="AC54" i="19"/>
  <c r="J260" i="14"/>
  <c r="P10" i="74"/>
  <c r="P9" i="74" s="1"/>
  <c r="W426" i="9" s="1"/>
  <c r="Q426" i="9" s="1"/>
  <c r="X426" i="9" s="1"/>
  <c r="S426" i="9" s="1"/>
  <c r="K122" i="14" s="1"/>
  <c r="W37" i="14"/>
  <c r="G30" i="37"/>
  <c r="G28" i="37"/>
  <c r="E26" i="32"/>
  <c r="E34" i="32"/>
  <c r="G36" i="37"/>
  <c r="X397" i="9"/>
  <c r="S397" i="9" s="1"/>
  <c r="X392" i="9"/>
  <c r="S392" i="9" s="1"/>
  <c r="X399" i="9"/>
  <c r="S399" i="9" s="1"/>
  <c r="T68" i="20"/>
  <c r="V233" i="14" s="1"/>
  <c r="K200" i="32" s="1"/>
  <c r="V90" i="14"/>
  <c r="K72" i="32" s="1"/>
  <c r="J36" i="14"/>
  <c r="E25" i="32"/>
  <c r="G27" i="37"/>
  <c r="G117" i="37"/>
  <c r="E115" i="32"/>
  <c r="V99" i="14"/>
  <c r="K81" i="32" s="1"/>
  <c r="V104" i="14"/>
  <c r="K86" i="32" s="1"/>
  <c r="V59" i="14"/>
  <c r="K48" i="32" s="1"/>
  <c r="V177" i="14"/>
  <c r="V176" i="14"/>
  <c r="G74" i="37"/>
  <c r="J262" i="14"/>
  <c r="W262" i="14"/>
  <c r="X402" i="9"/>
  <c r="S402" i="9" s="1"/>
  <c r="E41" i="32"/>
  <c r="J257" i="14"/>
  <c r="W257" i="14"/>
  <c r="J259" i="14"/>
  <c r="W259" i="14"/>
  <c r="W258" i="14"/>
  <c r="J258" i="14"/>
  <c r="G43" i="37"/>
  <c r="X395" i="9"/>
  <c r="S395" i="9" s="1"/>
  <c r="X394" i="9"/>
  <c r="S394" i="9" s="1"/>
  <c r="X405" i="9"/>
  <c r="S405" i="9" s="1"/>
  <c r="X417" i="9"/>
  <c r="S417" i="9" s="1"/>
  <c r="H190" i="37"/>
  <c r="X390" i="9"/>
  <c r="S390" i="9" s="1"/>
  <c r="H11" i="37"/>
  <c r="H84" i="37"/>
  <c r="Z157" i="14"/>
  <c r="Z242" i="14"/>
  <c r="Z22" i="14"/>
  <c r="Z192" i="14"/>
  <c r="H87" i="37"/>
  <c r="AD175" i="14"/>
  <c r="Z175" i="14"/>
  <c r="Z69" i="14"/>
  <c r="X412" i="9"/>
  <c r="S412" i="9" s="1"/>
  <c r="X391" i="9"/>
  <c r="S391" i="9" s="1"/>
  <c r="Z190" i="14"/>
  <c r="Z107" i="14"/>
  <c r="H170" i="37"/>
  <c r="H113" i="37"/>
  <c r="Z102" i="14"/>
  <c r="H62" i="37"/>
  <c r="H14" i="37"/>
  <c r="Z97" i="14"/>
  <c r="H133" i="37"/>
  <c r="H171" i="37"/>
  <c r="H96" i="37"/>
  <c r="Z195" i="14"/>
  <c r="J144" i="37"/>
  <c r="I205" i="37"/>
  <c r="I139" i="37"/>
  <c r="I150" i="37"/>
  <c r="J198" i="37"/>
  <c r="J150" i="37"/>
  <c r="I196" i="37"/>
  <c r="J151" i="37"/>
  <c r="J178" i="37"/>
  <c r="J139" i="37"/>
  <c r="I151" i="37"/>
  <c r="I198" i="37"/>
  <c r="J197" i="37"/>
  <c r="I184" i="37"/>
  <c r="I79" i="37"/>
  <c r="I199" i="37"/>
  <c r="J147" i="37"/>
  <c r="J195" i="37"/>
  <c r="J164" i="37"/>
  <c r="I164" i="37"/>
  <c r="I197" i="37"/>
  <c r="J199" i="37"/>
  <c r="H61" i="37"/>
  <c r="H89" i="37"/>
  <c r="AE199" i="14"/>
  <c r="G55" i="37"/>
  <c r="Z174" i="14"/>
  <c r="Z236" i="14"/>
  <c r="H215" i="37"/>
  <c r="Z168" i="14"/>
  <c r="Z108" i="14"/>
  <c r="H150" i="37"/>
  <c r="H90" i="37"/>
  <c r="Z30" i="14"/>
  <c r="H24" i="37"/>
  <c r="J98" i="37"/>
  <c r="H164" i="37"/>
  <c r="H115" i="37"/>
  <c r="Z114" i="14"/>
  <c r="H97" i="37"/>
  <c r="H147" i="37"/>
  <c r="H195" i="37"/>
  <c r="AE48" i="14"/>
  <c r="H216" i="37"/>
  <c r="H58" i="37"/>
  <c r="J115" i="37"/>
  <c r="H136" i="37"/>
  <c r="J90" i="37"/>
  <c r="Z228" i="14"/>
  <c r="G41" i="37"/>
  <c r="H197" i="37"/>
  <c r="J124" i="37"/>
  <c r="J34" i="14"/>
  <c r="H59" i="37"/>
  <c r="Z158" i="14"/>
  <c r="J61" i="37"/>
  <c r="H67" i="37"/>
  <c r="Z27" i="14"/>
  <c r="E62" i="32"/>
  <c r="J59" i="37"/>
  <c r="H180" i="37"/>
  <c r="E54" i="32"/>
  <c r="Z95" i="14"/>
  <c r="Z226" i="14"/>
  <c r="J123" i="37"/>
  <c r="H116" i="37"/>
  <c r="Z101" i="14"/>
  <c r="H182" i="37"/>
  <c r="H107" i="37"/>
  <c r="H184" i="37"/>
  <c r="J83" i="37"/>
  <c r="H123" i="37"/>
  <c r="J116" i="37"/>
  <c r="H178" i="37"/>
  <c r="E154" i="32"/>
  <c r="J92" i="37"/>
  <c r="J112" i="37"/>
  <c r="Z209" i="14"/>
  <c r="H200" i="37"/>
  <c r="AE183" i="14"/>
  <c r="H68" i="37"/>
  <c r="H57" i="37"/>
  <c r="Z204" i="14"/>
  <c r="H206" i="37"/>
  <c r="AE118" i="14"/>
  <c r="Z248" i="14"/>
  <c r="Z105" i="14"/>
  <c r="E40" i="32"/>
  <c r="H199" i="37"/>
  <c r="Z210" i="14"/>
  <c r="H144" i="37"/>
  <c r="H10" i="37"/>
  <c r="Z83" i="14"/>
  <c r="Z19" i="14"/>
  <c r="H85" i="37"/>
  <c r="AD228" i="14"/>
  <c r="Z203" i="14"/>
  <c r="H135" i="37"/>
  <c r="Z106" i="14"/>
  <c r="Z159" i="14"/>
  <c r="Z247" i="14"/>
  <c r="Z67" i="14"/>
  <c r="H145" i="37"/>
  <c r="Z173" i="14"/>
  <c r="Z131" i="14"/>
  <c r="H98" i="37"/>
  <c r="Z201" i="14"/>
  <c r="Z187" i="14"/>
  <c r="Z70" i="14"/>
  <c r="Z167" i="14"/>
  <c r="Z66" i="14"/>
  <c r="H181" i="37"/>
  <c r="Z132" i="14"/>
  <c r="H92" i="37"/>
  <c r="H217" i="37"/>
  <c r="Z33" i="14"/>
  <c r="Z84" i="14"/>
  <c r="Z225" i="14"/>
  <c r="Z139" i="14"/>
  <c r="J212" i="14"/>
  <c r="AD226" i="14"/>
  <c r="Z68" i="14"/>
  <c r="AD187" i="14"/>
  <c r="AD236" i="14"/>
  <c r="E37" i="32"/>
  <c r="H187" i="37"/>
  <c r="G39" i="37"/>
  <c r="E158" i="32"/>
  <c r="G160" i="37"/>
  <c r="J183" i="14"/>
  <c r="W152" i="14"/>
  <c r="H205" i="37"/>
  <c r="Z230" i="14"/>
  <c r="Z246" i="14"/>
  <c r="Z207" i="14"/>
  <c r="AD229" i="14"/>
  <c r="AD207" i="14"/>
  <c r="AD227" i="14"/>
  <c r="W222" i="14"/>
  <c r="AD173" i="14"/>
  <c r="H79" i="37"/>
  <c r="H196" i="37"/>
  <c r="AD162" i="14"/>
  <c r="AD95" i="14"/>
  <c r="W17" i="14"/>
  <c r="W41" i="14"/>
  <c r="H151" i="37"/>
  <c r="Z170" i="14"/>
  <c r="AD174" i="14"/>
  <c r="E23" i="32"/>
  <c r="Z227" i="14"/>
  <c r="G63" i="37"/>
  <c r="G25" i="37"/>
  <c r="G176" i="37"/>
  <c r="E61" i="32"/>
  <c r="Z229" i="14"/>
  <c r="AE80" i="14"/>
  <c r="H132" i="37"/>
  <c r="Z155" i="14"/>
  <c r="Z206" i="14"/>
  <c r="H183" i="37"/>
  <c r="W155" i="14"/>
  <c r="AE34" i="14"/>
  <c r="G64" i="37"/>
  <c r="E100" i="32"/>
  <c r="W28" i="14"/>
  <c r="W140" i="14"/>
  <c r="G31" i="37"/>
  <c r="H186" i="37"/>
  <c r="G102" i="37"/>
  <c r="G156" i="37"/>
  <c r="G56" i="37"/>
  <c r="W34" i="14"/>
  <c r="Z28" i="14"/>
  <c r="H19" i="37"/>
  <c r="H32" i="37"/>
  <c r="Z41" i="14"/>
  <c r="H188" i="37"/>
  <c r="Z211" i="14"/>
  <c r="H192" i="37"/>
  <c r="Z222" i="14"/>
  <c r="J214" i="14"/>
  <c r="AE179" i="14"/>
  <c r="W113" i="14"/>
  <c r="J199" i="14"/>
  <c r="M214" i="14"/>
  <c r="E174" i="32"/>
  <c r="W214" i="14"/>
  <c r="L214" i="14"/>
  <c r="M189" i="32" s="1"/>
  <c r="J179" i="14"/>
  <c r="E39" i="32"/>
  <c r="Z123" i="14"/>
  <c r="E29" i="32"/>
  <c r="E53" i="32"/>
  <c r="Z113" i="14"/>
  <c r="H194" i="37"/>
  <c r="Z224" i="14"/>
  <c r="Z17" i="14"/>
  <c r="H8" i="37"/>
  <c r="H185" i="37"/>
  <c r="Z208" i="14"/>
  <c r="H76" i="37"/>
  <c r="Z92" i="14"/>
  <c r="H218" i="37"/>
  <c r="Z249" i="14"/>
  <c r="W154" i="14"/>
  <c r="W153" i="14"/>
  <c r="X411" i="9"/>
  <c r="S411" i="9" s="1"/>
  <c r="AC214" i="14"/>
  <c r="K253" i="14"/>
  <c r="X35" i="9"/>
  <c r="S35" i="9" s="1"/>
  <c r="X389" i="9"/>
  <c r="S389" i="9" s="1"/>
  <c r="W63" i="14"/>
  <c r="X396" i="9"/>
  <c r="S396" i="9" s="1"/>
  <c r="K252" i="14"/>
  <c r="X398" i="9"/>
  <c r="S398" i="9" s="1"/>
  <c r="G54" i="37"/>
  <c r="E52" i="32"/>
  <c r="X393" i="9"/>
  <c r="S393" i="9" s="1"/>
  <c r="X410" i="9"/>
  <c r="S410" i="9" s="1"/>
  <c r="G42" i="37"/>
  <c r="AE119" i="14"/>
  <c r="G103" i="37"/>
  <c r="E101" i="32"/>
  <c r="V109" i="14"/>
  <c r="K91" i="32" s="1"/>
  <c r="X301" i="9"/>
  <c r="S301" i="9" s="1"/>
  <c r="K64" i="14" s="1"/>
  <c r="H18" i="37"/>
  <c r="V53" i="14"/>
  <c r="K42" i="32" s="1"/>
  <c r="V164" i="14"/>
  <c r="K139" i="32" s="1"/>
  <c r="V68" i="14"/>
  <c r="V105" i="14"/>
  <c r="V57" i="14"/>
  <c r="K46" i="32" s="1"/>
  <c r="V79" i="14"/>
  <c r="K61" i="32" s="1"/>
  <c r="V89" i="14"/>
  <c r="K71" i="32" s="1"/>
  <c r="AH17" i="51"/>
  <c r="D18" i="51"/>
  <c r="H159" i="32"/>
  <c r="W184" i="14"/>
  <c r="AL45" i="12"/>
  <c r="H183" i="32"/>
  <c r="W208" i="14"/>
  <c r="H117" i="32"/>
  <c r="H103" i="32"/>
  <c r="W121" i="14"/>
  <c r="H207" i="32"/>
  <c r="W240" i="14"/>
  <c r="H40" i="32"/>
  <c r="W51" i="14"/>
  <c r="S127" i="14"/>
  <c r="H109" i="32" s="1"/>
  <c r="S123" i="14"/>
  <c r="S200" i="14"/>
  <c r="S132" i="14"/>
  <c r="H114" i="32" s="1"/>
  <c r="S129" i="14"/>
  <c r="H111" i="32" s="1"/>
  <c r="S131" i="14"/>
  <c r="H113" i="32" s="1"/>
  <c r="S124" i="14"/>
  <c r="S118" i="14"/>
  <c r="S205" i="14"/>
  <c r="H180" i="32" s="1"/>
  <c r="S202" i="14"/>
  <c r="S119" i="14"/>
  <c r="S204" i="14"/>
  <c r="H179" i="32" s="1"/>
  <c r="S122" i="14"/>
  <c r="S246" i="14"/>
  <c r="H213" i="32" s="1"/>
  <c r="S116" i="14"/>
  <c r="H98" i="32" s="1"/>
  <c r="S125" i="14"/>
  <c r="S244" i="14"/>
  <c r="S130" i="14"/>
  <c r="H112" i="32" s="1"/>
  <c r="S39" i="14"/>
  <c r="S117" i="14"/>
  <c r="S245" i="14"/>
  <c r="S203" i="14"/>
  <c r="H178" i="32" s="1"/>
  <c r="S199" i="14"/>
  <c r="H181" i="32"/>
  <c r="W206" i="14"/>
  <c r="H74" i="32"/>
  <c r="W92" i="14"/>
  <c r="H32" i="32"/>
  <c r="V241" i="14"/>
  <c r="K208" i="32" s="1"/>
  <c r="H185" i="32"/>
  <c r="W210" i="14"/>
  <c r="S50" i="14"/>
  <c r="S59" i="14"/>
  <c r="S49" i="14"/>
  <c r="S65" i="14"/>
  <c r="H54" i="32" s="1"/>
  <c r="S55" i="14"/>
  <c r="S233" i="14"/>
  <c r="S60" i="14"/>
  <c r="S235" i="14"/>
  <c r="Q54" i="12"/>
  <c r="S177" i="14" s="1"/>
  <c r="H152" i="32" s="1"/>
  <c r="H147" i="32"/>
  <c r="W172" i="14"/>
  <c r="S185" i="14"/>
  <c r="S107" i="14"/>
  <c r="H89" i="32" s="1"/>
  <c r="S192" i="14"/>
  <c r="H167" i="32" s="1"/>
  <c r="S89" i="14"/>
  <c r="S108" i="14"/>
  <c r="H90" i="32" s="1"/>
  <c r="S40" i="14"/>
  <c r="S102" i="14"/>
  <c r="H84" i="32" s="1"/>
  <c r="S182" i="14"/>
  <c r="S239" i="14"/>
  <c r="S105" i="14"/>
  <c r="H87" i="32" s="1"/>
  <c r="S178" i="14"/>
  <c r="S187" i="14"/>
  <c r="H162" i="32" s="1"/>
  <c r="S110" i="14"/>
  <c r="H92" i="32" s="1"/>
  <c r="S114" i="14"/>
  <c r="H96" i="32" s="1"/>
  <c r="S42" i="14"/>
  <c r="H31" i="32" s="1"/>
  <c r="S186" i="14"/>
  <c r="S66" i="14"/>
  <c r="H55" i="32" s="1"/>
  <c r="S224" i="14"/>
  <c r="S85" i="14"/>
  <c r="S94" i="14"/>
  <c r="S80" i="14"/>
  <c r="S157" i="14"/>
  <c r="H132" i="32" s="1"/>
  <c r="S183" i="14"/>
  <c r="S101" i="14"/>
  <c r="H83" i="32" s="1"/>
  <c r="S188" i="14"/>
  <c r="S90" i="14"/>
  <c r="S93" i="14"/>
  <c r="S95" i="14"/>
  <c r="S111" i="14"/>
  <c r="H93" i="32" s="1"/>
  <c r="S87" i="14"/>
  <c r="S180" i="14"/>
  <c r="AI49" i="12"/>
  <c r="P64" i="12" s="1"/>
  <c r="Q64" i="12" s="1"/>
  <c r="H46" i="32"/>
  <c r="W150" i="9"/>
  <c r="AA146" i="9" s="1"/>
  <c r="J48" i="14" s="1"/>
  <c r="X150" i="9"/>
  <c r="S150" i="9" s="1"/>
  <c r="X147" i="9" s="1"/>
  <c r="W209" i="14"/>
  <c r="H41" i="32"/>
  <c r="W52" i="14"/>
  <c r="AL49" i="12"/>
  <c r="E63" i="32"/>
  <c r="G65" i="37"/>
  <c r="W61" i="14"/>
  <c r="H50" i="32"/>
  <c r="H141" i="32"/>
  <c r="W166" i="14"/>
  <c r="H205" i="32"/>
  <c r="W238" i="14"/>
  <c r="H33" i="32"/>
  <c r="W44" i="14"/>
  <c r="H34" i="32"/>
  <c r="W45" i="14"/>
  <c r="H45" i="32"/>
  <c r="W56" i="14"/>
  <c r="V80" i="14" l="1"/>
  <c r="K62" i="32" s="1"/>
  <c r="V195" i="14"/>
  <c r="K170" i="32" s="1"/>
  <c r="H116" i="32"/>
  <c r="K68" i="32"/>
  <c r="V65" i="14"/>
  <c r="K54" i="32" s="1"/>
  <c r="V60" i="14"/>
  <c r="K49" i="32" s="1"/>
  <c r="V49" i="14"/>
  <c r="K38" i="32" s="1"/>
  <c r="V55" i="14"/>
  <c r="K44" i="32" s="1"/>
  <c r="H37" i="37"/>
  <c r="W65" i="14"/>
  <c r="K87" i="32"/>
  <c r="W105" i="14"/>
  <c r="W99" i="14"/>
  <c r="K57" i="32"/>
  <c r="W68" i="14"/>
  <c r="H66" i="37"/>
  <c r="Z88" i="14"/>
  <c r="H75" i="37"/>
  <c r="H35" i="37"/>
  <c r="J118" i="14"/>
  <c r="Z118" i="14" s="1"/>
  <c r="J122" i="14"/>
  <c r="Z122" i="14" s="1"/>
  <c r="J110" i="14"/>
  <c r="Z110" i="14" s="1"/>
  <c r="AC110" i="14"/>
  <c r="J111" i="14"/>
  <c r="H95" i="37" s="1"/>
  <c r="AC111" i="14"/>
  <c r="J64" i="14"/>
  <c r="AC64" i="14"/>
  <c r="W211" i="14"/>
  <c r="Z164" i="14"/>
  <c r="H225" i="37"/>
  <c r="H77" i="32"/>
  <c r="W95" i="14"/>
  <c r="Z266" i="14"/>
  <c r="W212" i="14"/>
  <c r="T78" i="20"/>
  <c r="W81" i="14"/>
  <c r="V132" i="14"/>
  <c r="V202" i="14"/>
  <c r="K177" i="32" s="1"/>
  <c r="V127" i="14"/>
  <c r="V203" i="14"/>
  <c r="K178" i="32" s="1"/>
  <c r="W213" i="14"/>
  <c r="T80" i="20"/>
  <c r="V185" i="14" s="1"/>
  <c r="K160" i="32" s="1"/>
  <c r="V93" i="14"/>
  <c r="K75" i="32" s="1"/>
  <c r="V125" i="14"/>
  <c r="K107" i="32" s="1"/>
  <c r="H28" i="37"/>
  <c r="H103" i="37"/>
  <c r="H30" i="37"/>
  <c r="Z260" i="14"/>
  <c r="H43" i="37"/>
  <c r="Z34" i="14"/>
  <c r="Z90" i="14"/>
  <c r="H27" i="37"/>
  <c r="H226" i="37"/>
  <c r="J49" i="14"/>
  <c r="W96" i="14"/>
  <c r="H124" i="32"/>
  <c r="W149" i="14"/>
  <c r="H126" i="32"/>
  <c r="W151" i="14"/>
  <c r="P65" i="12"/>
  <c r="Q34" i="9" s="1"/>
  <c r="X34" i="9" s="1"/>
  <c r="S34" i="9" s="1"/>
  <c r="K25" i="14" s="1"/>
  <c r="J25" i="14" s="1"/>
  <c r="H164" i="32"/>
  <c r="W189" i="14"/>
  <c r="H79" i="32"/>
  <c r="W97" i="14"/>
  <c r="H156" i="32"/>
  <c r="W181" i="14"/>
  <c r="H166" i="32"/>
  <c r="W191" i="14"/>
  <c r="H209" i="32"/>
  <c r="W242" i="14"/>
  <c r="H65" i="32"/>
  <c r="W83" i="14"/>
  <c r="H66" i="32"/>
  <c r="W84" i="14"/>
  <c r="H165" i="32"/>
  <c r="W190" i="14"/>
  <c r="H125" i="32"/>
  <c r="W150" i="14"/>
  <c r="H191" i="32"/>
  <c r="W223" i="14"/>
  <c r="W111" i="14"/>
  <c r="W110" i="14"/>
  <c r="AC91" i="9"/>
  <c r="AD91" i="9"/>
  <c r="AE91" i="9"/>
  <c r="AF91" i="9"/>
  <c r="AA91" i="9"/>
  <c r="AB91" i="9"/>
  <c r="Z91" i="9"/>
  <c r="Z100" i="9" s="1"/>
  <c r="Y100" i="9" s="1"/>
  <c r="H229" i="37"/>
  <c r="Z262" i="14"/>
  <c r="Z39" i="14"/>
  <c r="H36" i="37"/>
  <c r="Z36" i="14"/>
  <c r="H74" i="37"/>
  <c r="K151" i="32"/>
  <c r="W176" i="14"/>
  <c r="K152" i="32"/>
  <c r="W177" i="14"/>
  <c r="H231" i="37"/>
  <c r="Z257" i="14"/>
  <c r="Z258" i="14"/>
  <c r="H227" i="37"/>
  <c r="Z259" i="14"/>
  <c r="H228" i="37"/>
  <c r="Z52" i="14"/>
  <c r="J191" i="37"/>
  <c r="AD214" i="14"/>
  <c r="H127" i="37"/>
  <c r="J93" i="37"/>
  <c r="Z40" i="14"/>
  <c r="Z199" i="14"/>
  <c r="Z99" i="14"/>
  <c r="Z65" i="14"/>
  <c r="Z152" i="14"/>
  <c r="Z80" i="14"/>
  <c r="Z136" i="14"/>
  <c r="H25" i="37"/>
  <c r="Z133" i="14"/>
  <c r="H130" i="37"/>
  <c r="J97" i="37"/>
  <c r="H160" i="37"/>
  <c r="H189" i="37"/>
  <c r="H41" i="37"/>
  <c r="H191" i="37"/>
  <c r="Z140" i="14"/>
  <c r="Z179" i="14"/>
  <c r="Z119" i="14"/>
  <c r="Z63" i="14"/>
  <c r="H42" i="37"/>
  <c r="W104" i="14"/>
  <c r="H83" i="37"/>
  <c r="Z212" i="14"/>
  <c r="H129" i="37"/>
  <c r="Z183" i="14"/>
  <c r="H39" i="37"/>
  <c r="G274" i="14"/>
  <c r="E38" i="32"/>
  <c r="G40" i="37"/>
  <c r="H156" i="37"/>
  <c r="W98" i="14"/>
  <c r="W133" i="14"/>
  <c r="Z150" i="14"/>
  <c r="H56" i="37"/>
  <c r="H120" i="37"/>
  <c r="H176" i="37"/>
  <c r="Z153" i="14"/>
  <c r="Z79" i="14"/>
  <c r="H63" i="37"/>
  <c r="H82" i="37"/>
  <c r="Z98" i="14"/>
  <c r="W109" i="14"/>
  <c r="I191" i="37"/>
  <c r="H31" i="37"/>
  <c r="Z214" i="14"/>
  <c r="H124" i="37"/>
  <c r="Z50" i="14"/>
  <c r="K26" i="14"/>
  <c r="J26" i="14" s="1"/>
  <c r="W253" i="14"/>
  <c r="J253" i="14"/>
  <c r="H64" i="37"/>
  <c r="H117" i="37"/>
  <c r="J252" i="14"/>
  <c r="W252" i="14"/>
  <c r="X386" i="9"/>
  <c r="Y388" i="9" s="1"/>
  <c r="J116" i="14" s="1"/>
  <c r="H54" i="37"/>
  <c r="Z51" i="14"/>
  <c r="W57" i="14"/>
  <c r="W79" i="14"/>
  <c r="E102" i="32"/>
  <c r="AE120" i="14"/>
  <c r="G104" i="37"/>
  <c r="Z104" i="14"/>
  <c r="H88" i="37"/>
  <c r="D19" i="51"/>
  <c r="AH18" i="51"/>
  <c r="H75" i="32"/>
  <c r="H67" i="32"/>
  <c r="W85" i="14"/>
  <c r="H153" i="32"/>
  <c r="W178" i="14"/>
  <c r="H202" i="32"/>
  <c r="W235" i="14"/>
  <c r="H107" i="32"/>
  <c r="H100" i="32"/>
  <c r="Z81" i="14"/>
  <c r="H65" i="37"/>
  <c r="H72" i="32"/>
  <c r="W90" i="14"/>
  <c r="H192" i="32"/>
  <c r="W224" i="14"/>
  <c r="H49" i="32"/>
  <c r="W60" i="14"/>
  <c r="H174" i="32"/>
  <c r="W199" i="14"/>
  <c r="H106" i="32"/>
  <c r="W124" i="14"/>
  <c r="W239" i="14"/>
  <c r="H206" i="32"/>
  <c r="H160" i="32"/>
  <c r="W233" i="14"/>
  <c r="H200" i="32"/>
  <c r="S156" i="14"/>
  <c r="H131" i="32" s="1"/>
  <c r="S226" i="14"/>
  <c r="H194" i="32" s="1"/>
  <c r="S155" i="14"/>
  <c r="H130" i="32" s="1"/>
  <c r="S159" i="14"/>
  <c r="H134" i="32" s="1"/>
  <c r="S120" i="14"/>
  <c r="S227" i="14"/>
  <c r="H195" i="32" s="1"/>
  <c r="S128" i="14"/>
  <c r="H110" i="32" s="1"/>
  <c r="S126" i="14"/>
  <c r="S225" i="14"/>
  <c r="H193" i="32" s="1"/>
  <c r="S158" i="14"/>
  <c r="H133" i="32" s="1"/>
  <c r="S228" i="14"/>
  <c r="H196" i="32" s="1"/>
  <c r="S201" i="14"/>
  <c r="H176" i="32" s="1"/>
  <c r="S248" i="14"/>
  <c r="H215" i="32" s="1"/>
  <c r="H161" i="32"/>
  <c r="W186" i="14"/>
  <c r="H157" i="32"/>
  <c r="W182" i="14"/>
  <c r="H44" i="32"/>
  <c r="W55" i="14"/>
  <c r="H212" i="32"/>
  <c r="W245" i="14"/>
  <c r="H104" i="32"/>
  <c r="P67" i="12"/>
  <c r="Q67" i="12" s="1"/>
  <c r="H155" i="32"/>
  <c r="W180" i="14"/>
  <c r="H158" i="32"/>
  <c r="W183" i="14"/>
  <c r="H99" i="32"/>
  <c r="W117" i="14"/>
  <c r="H163" i="32"/>
  <c r="W188" i="14"/>
  <c r="W87" i="14"/>
  <c r="H69" i="32"/>
  <c r="H29" i="32"/>
  <c r="W40" i="14"/>
  <c r="H38" i="32"/>
  <c r="W49" i="14"/>
  <c r="H28" i="32"/>
  <c r="W39" i="14"/>
  <c r="H101" i="32"/>
  <c r="W119" i="14"/>
  <c r="W200" i="14"/>
  <c r="H175" i="32"/>
  <c r="H62" i="32"/>
  <c r="W80" i="14"/>
  <c r="W59" i="14"/>
  <c r="H48" i="32"/>
  <c r="H177" i="32"/>
  <c r="H105" i="32"/>
  <c r="W123" i="14"/>
  <c r="S147" i="9"/>
  <c r="X146" i="9"/>
  <c r="S146" i="9" s="1"/>
  <c r="K48" i="14" s="1"/>
  <c r="H76" i="32"/>
  <c r="W94" i="14"/>
  <c r="H71" i="32"/>
  <c r="W89" i="14"/>
  <c r="S243" i="14"/>
  <c r="H210" i="32" s="1"/>
  <c r="S69" i="14"/>
  <c r="H58" i="32" s="1"/>
  <c r="S64" i="14"/>
  <c r="H53" i="32" s="1"/>
  <c r="S53" i="14"/>
  <c r="S169" i="14"/>
  <c r="S175" i="14"/>
  <c r="H150" i="32" s="1"/>
  <c r="S63" i="14"/>
  <c r="H52" i="32" s="1"/>
  <c r="S103" i="14"/>
  <c r="H85" i="32" s="1"/>
  <c r="S171" i="14"/>
  <c r="S161" i="14"/>
  <c r="S237" i="14"/>
  <c r="H204" i="32" s="1"/>
  <c r="Q65" i="12"/>
  <c r="S231" i="14" s="1"/>
  <c r="S48" i="14"/>
  <c r="H37" i="32" s="1"/>
  <c r="S236" i="14"/>
  <c r="H203" i="32" s="1"/>
  <c r="S234" i="14"/>
  <c r="S58" i="14"/>
  <c r="S62" i="14"/>
  <c r="S68" i="14"/>
  <c r="H57" i="32" s="1"/>
  <c r="S54" i="14"/>
  <c r="S163" i="14"/>
  <c r="S165" i="14"/>
  <c r="S173" i="14"/>
  <c r="H148" i="32" s="1"/>
  <c r="S167" i="14"/>
  <c r="H142" i="32" s="1"/>
  <c r="S71" i="14"/>
  <c r="H60" i="32" s="1"/>
  <c r="S241" i="14"/>
  <c r="S162" i="14"/>
  <c r="H137" i="32" s="1"/>
  <c r="S232" i="14"/>
  <c r="S168" i="14"/>
  <c r="S174" i="14"/>
  <c r="H149" i="32" s="1"/>
  <c r="S170" i="14"/>
  <c r="H145" i="32" s="1"/>
  <c r="S195" i="14"/>
  <c r="H170" i="32" s="1"/>
  <c r="S164" i="14"/>
  <c r="H139" i="32" s="1"/>
  <c r="H39" i="32"/>
  <c r="W50" i="14"/>
  <c r="W244" i="14"/>
  <c r="H211" i="32"/>
  <c r="H102" i="37" l="1"/>
  <c r="K114" i="32"/>
  <c r="W132" i="14"/>
  <c r="K109" i="32"/>
  <c r="W127" i="14"/>
  <c r="W202" i="14"/>
  <c r="H94" i="37"/>
  <c r="H106" i="37"/>
  <c r="Z111" i="14"/>
  <c r="W93" i="14"/>
  <c r="H42" i="32"/>
  <c r="W53" i="14"/>
  <c r="W125" i="14"/>
  <c r="W185" i="14"/>
  <c r="V118" i="14"/>
  <c r="V122" i="14"/>
  <c r="J95" i="37"/>
  <c r="J94" i="37"/>
  <c r="R99" i="9"/>
  <c r="X76" i="9" s="1"/>
  <c r="X99" i="9"/>
  <c r="S99" i="9" s="1"/>
  <c r="AA50" i="19"/>
  <c r="Z49" i="14"/>
  <c r="J88" i="37"/>
  <c r="H40" i="37"/>
  <c r="H93" i="37"/>
  <c r="J82" i="37"/>
  <c r="Z154" i="14"/>
  <c r="W25" i="14"/>
  <c r="Z48" i="14"/>
  <c r="Z116" i="14"/>
  <c r="W48" i="14"/>
  <c r="W64" i="14"/>
  <c r="K6" i="14"/>
  <c r="M6" i="14" s="1"/>
  <c r="X252" i="14" s="1"/>
  <c r="AC252" i="14" s="1"/>
  <c r="H131" i="37"/>
  <c r="H70" i="37"/>
  <c r="Z86" i="14"/>
  <c r="Z109" i="14"/>
  <c r="H55" i="37"/>
  <c r="Z64" i="14"/>
  <c r="H17" i="37"/>
  <c r="Z26" i="14"/>
  <c r="W26" i="14"/>
  <c r="Z252" i="14"/>
  <c r="H221" i="37"/>
  <c r="Z253" i="14"/>
  <c r="H222" i="37"/>
  <c r="S386" i="9"/>
  <c r="K116" i="14" s="1"/>
  <c r="AH19" i="51"/>
  <c r="D20" i="51"/>
  <c r="W163" i="14"/>
  <c r="H138" i="32"/>
  <c r="H199" i="32"/>
  <c r="W232" i="14"/>
  <c r="H43" i="32"/>
  <c r="W54" i="14"/>
  <c r="H16" i="37"/>
  <c r="Z25" i="14"/>
  <c r="S230" i="14"/>
  <c r="H198" i="32" s="1"/>
  <c r="S154" i="14"/>
  <c r="S229" i="14"/>
  <c r="H197" i="32" s="1"/>
  <c r="S247" i="14"/>
  <c r="H214" i="32" s="1"/>
  <c r="H136" i="32"/>
  <c r="W161" i="14"/>
  <c r="W126" i="14"/>
  <c r="H108" i="32"/>
  <c r="H208" i="32"/>
  <c r="W241" i="14"/>
  <c r="H51" i="32"/>
  <c r="W62" i="14"/>
  <c r="H146" i="32"/>
  <c r="W171" i="14"/>
  <c r="H47" i="32"/>
  <c r="W58" i="14"/>
  <c r="H201" i="32"/>
  <c r="W234" i="14"/>
  <c r="H102" i="32"/>
  <c r="H143" i="32"/>
  <c r="W168" i="14"/>
  <c r="H140" i="32"/>
  <c r="W165" i="14"/>
  <c r="H144" i="32"/>
  <c r="W169" i="14"/>
  <c r="S82" i="14"/>
  <c r="S179" i="14"/>
  <c r="S160" i="14"/>
  <c r="S91" i="14"/>
  <c r="S98" i="14"/>
  <c r="H80" i="32" s="1"/>
  <c r="S104" i="14"/>
  <c r="S88" i="14"/>
  <c r="K104" i="32" l="1"/>
  <c r="W122" i="14"/>
  <c r="K100" i="32"/>
  <c r="W118" i="14"/>
  <c r="S76" i="9"/>
  <c r="K43" i="14" s="1"/>
  <c r="AE265" i="14"/>
  <c r="H100" i="37"/>
  <c r="K3" i="14"/>
  <c r="M3" i="14" s="1"/>
  <c r="X25" i="14" s="1"/>
  <c r="L25" i="14" s="1"/>
  <c r="M25" i="14" s="1"/>
  <c r="L252" i="14"/>
  <c r="M252" i="14" s="1"/>
  <c r="X254" i="14"/>
  <c r="L221" i="32" s="1"/>
  <c r="L219" i="32"/>
  <c r="N6" i="14"/>
  <c r="X249" i="14" s="1"/>
  <c r="AC249" i="14" s="1"/>
  <c r="W116" i="14"/>
  <c r="J221" i="37"/>
  <c r="D21" i="51"/>
  <c r="AH20" i="51"/>
  <c r="H73" i="32"/>
  <c r="W91" i="14"/>
  <c r="H135" i="32"/>
  <c r="W179" i="14"/>
  <c r="K5" i="14" s="1"/>
  <c r="M5" i="14" s="1"/>
  <c r="H154" i="32"/>
  <c r="H64" i="32"/>
  <c r="W82" i="14"/>
  <c r="H70" i="32"/>
  <c r="W88" i="14"/>
  <c r="H129" i="32"/>
  <c r="H86" i="32"/>
  <c r="J43" i="14" l="1"/>
  <c r="H34" i="37" s="1"/>
  <c r="X247" i="14"/>
  <c r="L214" i="32" s="1"/>
  <c r="X248" i="14"/>
  <c r="AC247" i="14"/>
  <c r="L247" i="14"/>
  <c r="X230" i="14"/>
  <c r="L198" i="32" s="1"/>
  <c r="X246" i="14"/>
  <c r="AC230" i="14"/>
  <c r="J200" i="37" s="1"/>
  <c r="L230" i="14"/>
  <c r="W43" i="14"/>
  <c r="AC267" i="14"/>
  <c r="AC268" i="14"/>
  <c r="X257" i="14"/>
  <c r="L224" i="32" s="1"/>
  <c r="X250" i="14"/>
  <c r="X251" i="14"/>
  <c r="L218" i="32" s="1"/>
  <c r="X255" i="14"/>
  <c r="AC255" i="14" s="1"/>
  <c r="X253" i="14"/>
  <c r="L253" i="14" s="1"/>
  <c r="M220" i="32" s="1"/>
  <c r="AC25" i="14"/>
  <c r="X31" i="14"/>
  <c r="L31" i="14" s="1"/>
  <c r="M20" i="32" s="1"/>
  <c r="X20" i="14"/>
  <c r="L9" i="32" s="1"/>
  <c r="X21" i="14"/>
  <c r="L21" i="14" s="1"/>
  <c r="M21" i="14" s="1"/>
  <c r="X26" i="14"/>
  <c r="AC26" i="14" s="1"/>
  <c r="N3" i="14"/>
  <c r="X19" i="14" s="1"/>
  <c r="L8" i="32" s="1"/>
  <c r="X30" i="14"/>
  <c r="L19" i="32" s="1"/>
  <c r="X18" i="14"/>
  <c r="L7" i="32" s="1"/>
  <c r="M14" i="32"/>
  <c r="X33" i="14"/>
  <c r="L33" i="14" s="1"/>
  <c r="M22" i="32" s="1"/>
  <c r="X35" i="14"/>
  <c r="L35" i="14" s="1"/>
  <c r="M24" i="32" s="1"/>
  <c r="L14" i="32"/>
  <c r="X27" i="14"/>
  <c r="L16" i="32" s="1"/>
  <c r="X17" i="14"/>
  <c r="AC17" i="14" s="1"/>
  <c r="X38" i="14"/>
  <c r="L27" i="32" s="1"/>
  <c r="X32" i="14"/>
  <c r="L21" i="32" s="1"/>
  <c r="X23" i="14"/>
  <c r="L12" i="32" s="1"/>
  <c r="X34" i="14"/>
  <c r="L23" i="32" s="1"/>
  <c r="X28" i="14"/>
  <c r="AC28" i="14" s="1"/>
  <c r="X24" i="14"/>
  <c r="L13" i="32" s="1"/>
  <c r="X22" i="14"/>
  <c r="L22" i="14" s="1"/>
  <c r="M11" i="32" s="1"/>
  <c r="L249" i="14"/>
  <c r="M216" i="32" s="1"/>
  <c r="L216" i="32"/>
  <c r="L254" i="14"/>
  <c r="M254" i="14" s="1"/>
  <c r="AC254" i="14"/>
  <c r="AC253" i="14"/>
  <c r="M219" i="32"/>
  <c r="X256" i="14"/>
  <c r="AC251" i="14"/>
  <c r="X258" i="14"/>
  <c r="J218" i="37"/>
  <c r="AD252" i="14"/>
  <c r="I221" i="37"/>
  <c r="X177" i="14"/>
  <c r="L152" i="32" s="1"/>
  <c r="X176" i="14"/>
  <c r="L151" i="32" s="1"/>
  <c r="AH21" i="51"/>
  <c r="D22" i="51"/>
  <c r="X244" i="14"/>
  <c r="X211" i="14"/>
  <c r="X161" i="14"/>
  <c r="X180" i="14"/>
  <c r="X235" i="14"/>
  <c r="X209" i="14"/>
  <c r="X212" i="14"/>
  <c r="X241" i="14"/>
  <c r="X224" i="14"/>
  <c r="X199" i="14"/>
  <c r="X223" i="14"/>
  <c r="X200" i="14"/>
  <c r="X184" i="14"/>
  <c r="X210" i="14"/>
  <c r="X232" i="14"/>
  <c r="X178" i="14"/>
  <c r="X169" i="14"/>
  <c r="X191" i="14"/>
  <c r="X185" i="14"/>
  <c r="X163" i="14"/>
  <c r="X181" i="14"/>
  <c r="X233" i="14"/>
  <c r="X190" i="14"/>
  <c r="X242" i="14"/>
  <c r="X183" i="14"/>
  <c r="X188" i="14"/>
  <c r="X240" i="14"/>
  <c r="X165" i="14"/>
  <c r="N5" i="14"/>
  <c r="X231" i="14" s="1"/>
  <c r="X206" i="14"/>
  <c r="X172" i="14"/>
  <c r="X208" i="14"/>
  <c r="X245" i="14"/>
  <c r="X186" i="14"/>
  <c r="X189" i="14"/>
  <c r="X234" i="14"/>
  <c r="X171" i="14"/>
  <c r="X222" i="14"/>
  <c r="X238" i="14"/>
  <c r="X166" i="14"/>
  <c r="X202" i="14"/>
  <c r="X182" i="14"/>
  <c r="X213" i="14"/>
  <c r="X239" i="14"/>
  <c r="X179" i="14"/>
  <c r="I16" i="37"/>
  <c r="AD25" i="14"/>
  <c r="X198" i="14" l="1"/>
  <c r="L250" i="14"/>
  <c r="L217" i="32"/>
  <c r="L215" i="32"/>
  <c r="AC248" i="14"/>
  <c r="J217" i="37" s="1"/>
  <c r="L248" i="14"/>
  <c r="M214" i="32"/>
  <c r="M247" i="14"/>
  <c r="J216" i="37"/>
  <c r="L213" i="32"/>
  <c r="AC246" i="14"/>
  <c r="J215" i="37" s="1"/>
  <c r="L246" i="14"/>
  <c r="M198" i="32"/>
  <c r="M230" i="14"/>
  <c r="X168" i="14"/>
  <c r="L168" i="14" s="1"/>
  <c r="J224" i="37"/>
  <c r="J237" i="37"/>
  <c r="X53" i="14"/>
  <c r="AC53" i="14" s="1"/>
  <c r="X95" i="14"/>
  <c r="Z43" i="14"/>
  <c r="X37" i="14"/>
  <c r="AC37" i="14" s="1"/>
  <c r="X36" i="14"/>
  <c r="L36" i="14" s="1"/>
  <c r="M36" i="14" s="1"/>
  <c r="X197" i="14"/>
  <c r="L172" i="32" s="1"/>
  <c r="X196" i="14"/>
  <c r="L171" i="32" s="1"/>
  <c r="J236" i="37"/>
  <c r="L225" i="32"/>
  <c r="AC258" i="14"/>
  <c r="L257" i="14"/>
  <c r="M257" i="14" s="1"/>
  <c r="L251" i="14"/>
  <c r="M251" i="14" s="1"/>
  <c r="L223" i="32"/>
  <c r="AC256" i="14"/>
  <c r="L222" i="32"/>
  <c r="L255" i="14"/>
  <c r="M222" i="32" s="1"/>
  <c r="L220" i="32"/>
  <c r="M253" i="14"/>
  <c r="J19" i="37"/>
  <c r="J17" i="37"/>
  <c r="J222" i="37"/>
  <c r="J223" i="37"/>
  <c r="J8" i="37"/>
  <c r="J16" i="37"/>
  <c r="J220" i="37"/>
  <c r="M31" i="14"/>
  <c r="L20" i="14"/>
  <c r="M20" i="14" s="1"/>
  <c r="L20" i="32"/>
  <c r="M10" i="32"/>
  <c r="L10" i="32"/>
  <c r="AC31" i="14"/>
  <c r="AC20" i="14"/>
  <c r="L26" i="14"/>
  <c r="M26" i="14" s="1"/>
  <c r="AC21" i="14"/>
  <c r="AC27" i="14"/>
  <c r="L27" i="14"/>
  <c r="M27" i="14" s="1"/>
  <c r="X29" i="14"/>
  <c r="L29" i="14" s="1"/>
  <c r="M18" i="32" s="1"/>
  <c r="L19" i="14"/>
  <c r="M19" i="14" s="1"/>
  <c r="AC34" i="14"/>
  <c r="AC35" i="14"/>
  <c r="L34" i="14"/>
  <c r="M34" i="14" s="1"/>
  <c r="L15" i="32"/>
  <c r="AC33" i="14"/>
  <c r="AC24" i="14"/>
  <c r="L30" i="14"/>
  <c r="M19" i="32" s="1"/>
  <c r="M33" i="14"/>
  <c r="L22" i="32"/>
  <c r="AC23" i="14"/>
  <c r="AC30" i="14"/>
  <c r="AC18" i="14"/>
  <c r="AC38" i="14"/>
  <c r="L23" i="14"/>
  <c r="M12" i="32" s="1"/>
  <c r="AC32" i="14"/>
  <c r="L38" i="14"/>
  <c r="M38" i="14" s="1"/>
  <c r="L18" i="14"/>
  <c r="M18" i="14" s="1"/>
  <c r="L32" i="14"/>
  <c r="M32" i="14" s="1"/>
  <c r="L11" i="32"/>
  <c r="M35" i="14"/>
  <c r="L17" i="14"/>
  <c r="M6" i="32" s="1"/>
  <c r="L6" i="32"/>
  <c r="L24" i="32"/>
  <c r="L17" i="32"/>
  <c r="L24" i="14"/>
  <c r="M13" i="32" s="1"/>
  <c r="L28" i="14"/>
  <c r="M28" i="14" s="1"/>
  <c r="AC22" i="14"/>
  <c r="M22" i="14"/>
  <c r="M249" i="14"/>
  <c r="AA62" i="19"/>
  <c r="AA63" i="19"/>
  <c r="L256" i="14"/>
  <c r="M256" i="14" s="1"/>
  <c r="M221" i="32"/>
  <c r="L258" i="14"/>
  <c r="M258" i="14" s="1"/>
  <c r="AA61" i="19"/>
  <c r="AD251" i="14"/>
  <c r="AD254" i="14"/>
  <c r="I223" i="37"/>
  <c r="AD253" i="14"/>
  <c r="N252" i="14" s="1"/>
  <c r="L198" i="14"/>
  <c r="L173" i="32"/>
  <c r="AC196" i="14"/>
  <c r="AC197" i="14"/>
  <c r="AC177" i="14"/>
  <c r="L177" i="14"/>
  <c r="AC176" i="14"/>
  <c r="L176" i="14"/>
  <c r="X55" i="14"/>
  <c r="X54" i="14"/>
  <c r="X48" i="14"/>
  <c r="X84" i="14"/>
  <c r="AC84" i="14" s="1"/>
  <c r="X56" i="14"/>
  <c r="X58" i="14"/>
  <c r="X80" i="14"/>
  <c r="AC80" i="14" s="1"/>
  <c r="X151" i="14"/>
  <c r="AC151" i="14" s="1"/>
  <c r="X96" i="14"/>
  <c r="AC96" i="14" s="1"/>
  <c r="D23" i="51"/>
  <c r="AH22" i="51"/>
  <c r="X87" i="14"/>
  <c r="AC87" i="14" s="1"/>
  <c r="X83" i="14"/>
  <c r="AC83" i="14" s="1"/>
  <c r="X86" i="14"/>
  <c r="AC86" i="14" s="1"/>
  <c r="X136" i="14"/>
  <c r="AC136" i="14" s="1"/>
  <c r="X93" i="14"/>
  <c r="AC93" i="14" s="1"/>
  <c r="X82" i="14"/>
  <c r="AC82" i="14" s="1"/>
  <c r="X89" i="14"/>
  <c r="AC89" i="14" s="1"/>
  <c r="X94" i="14"/>
  <c r="AC94" i="14" s="1"/>
  <c r="X150" i="14"/>
  <c r="AC150" i="14" s="1"/>
  <c r="X52" i="14"/>
  <c r="X61" i="14"/>
  <c r="X59" i="14"/>
  <c r="X125" i="14"/>
  <c r="AC125" i="14" s="1"/>
  <c r="X60" i="14"/>
  <c r="X133" i="14"/>
  <c r="AC133" i="14" s="1"/>
  <c r="X122" i="14"/>
  <c r="AC122" i="14" s="1"/>
  <c r="X91" i="14"/>
  <c r="AC91" i="14" s="1"/>
  <c r="X121" i="14"/>
  <c r="AC121" i="14" s="1"/>
  <c r="X57" i="14"/>
  <c r="X149" i="14"/>
  <c r="AC149" i="14" s="1"/>
  <c r="X97" i="14"/>
  <c r="AC97" i="14" s="1"/>
  <c r="X85" i="14"/>
  <c r="AC85" i="14" s="1"/>
  <c r="X92" i="14"/>
  <c r="AC92" i="14" s="1"/>
  <c r="X88" i="14"/>
  <c r="AC88" i="14" s="1"/>
  <c r="X62" i="14"/>
  <c r="L141" i="32"/>
  <c r="AC166" i="14"/>
  <c r="L166" i="14"/>
  <c r="AC242" i="14"/>
  <c r="L242" i="14"/>
  <c r="L209" i="32"/>
  <c r="AC241" i="14"/>
  <c r="L241" i="14"/>
  <c r="L208" i="32"/>
  <c r="L172" i="14"/>
  <c r="AC172" i="14"/>
  <c r="L147" i="32"/>
  <c r="AC232" i="14"/>
  <c r="L199" i="32"/>
  <c r="L232" i="14"/>
  <c r="AC222" i="14"/>
  <c r="L190" i="32"/>
  <c r="L222" i="14"/>
  <c r="L206" i="14"/>
  <c r="L181" i="32"/>
  <c r="AC206" i="14"/>
  <c r="AC233" i="14"/>
  <c r="L233" i="14"/>
  <c r="L200" i="32"/>
  <c r="L185" i="32"/>
  <c r="AC210" i="14"/>
  <c r="L210" i="14"/>
  <c r="AC209" i="14"/>
  <c r="L209" i="14"/>
  <c r="L184" i="32"/>
  <c r="AD21" i="14"/>
  <c r="I12" i="37"/>
  <c r="L183" i="32"/>
  <c r="AC208" i="14"/>
  <c r="L208" i="14"/>
  <c r="L178" i="14"/>
  <c r="AC178" i="14"/>
  <c r="L153" i="32"/>
  <c r="L244" i="14"/>
  <c r="AC244" i="14"/>
  <c r="L211" i="32"/>
  <c r="L238" i="14"/>
  <c r="AC238" i="14"/>
  <c r="L205" i="32"/>
  <c r="L165" i="32"/>
  <c r="L190" i="14"/>
  <c r="AC190" i="14"/>
  <c r="L187" i="32"/>
  <c r="L212" i="14"/>
  <c r="AC212" i="14"/>
  <c r="L154" i="32"/>
  <c r="L179" i="14"/>
  <c r="AC179" i="14"/>
  <c r="AC171" i="14"/>
  <c r="L146" i="32"/>
  <c r="L171" i="14"/>
  <c r="X205" i="14"/>
  <c r="X203" i="14"/>
  <c r="X192" i="14"/>
  <c r="X237" i="14"/>
  <c r="X164" i="14"/>
  <c r="AC164" i="14" s="1"/>
  <c r="J141" i="37" s="1"/>
  <c r="X193" i="14"/>
  <c r="X195" i="14"/>
  <c r="X194" i="14"/>
  <c r="X243" i="14"/>
  <c r="X204" i="14"/>
  <c r="AC181" i="14"/>
  <c r="L156" i="32"/>
  <c r="L181" i="14"/>
  <c r="AC184" i="14"/>
  <c r="L184" i="14"/>
  <c r="L159" i="32"/>
  <c r="L239" i="14"/>
  <c r="AC239" i="14"/>
  <c r="L206" i="32"/>
  <c r="L234" i="14"/>
  <c r="AC234" i="14"/>
  <c r="L201" i="32"/>
  <c r="L138" i="32"/>
  <c r="AC163" i="14"/>
  <c r="L163" i="14"/>
  <c r="L202" i="32"/>
  <c r="L235" i="14"/>
  <c r="AC235" i="14"/>
  <c r="AC189" i="14"/>
  <c r="L164" i="32"/>
  <c r="L189" i="14"/>
  <c r="L160" i="32"/>
  <c r="AC185" i="14"/>
  <c r="L185" i="14"/>
  <c r="AC180" i="14"/>
  <c r="L180" i="14"/>
  <c r="L155" i="32"/>
  <c r="L157" i="32"/>
  <c r="AC182" i="14"/>
  <c r="L182" i="14"/>
  <c r="AC186" i="14"/>
  <c r="L186" i="14"/>
  <c r="L161" i="32"/>
  <c r="L163" i="32"/>
  <c r="AC188" i="14"/>
  <c r="L188" i="14"/>
  <c r="L166" i="32"/>
  <c r="L191" i="14"/>
  <c r="AC191" i="14"/>
  <c r="AC199" i="14"/>
  <c r="L199" i="14"/>
  <c r="L174" i="32"/>
  <c r="L136" i="32"/>
  <c r="L161" i="14"/>
  <c r="AC161" i="14"/>
  <c r="L140" i="32"/>
  <c r="AC165" i="14"/>
  <c r="L165" i="14"/>
  <c r="L200" i="14"/>
  <c r="AC200" i="14"/>
  <c r="L175" i="32"/>
  <c r="L213" i="14"/>
  <c r="L188" i="32"/>
  <c r="AC213" i="14"/>
  <c r="L207" i="32"/>
  <c r="AC240" i="14"/>
  <c r="L240" i="14"/>
  <c r="L223" i="14"/>
  <c r="L191" i="32"/>
  <c r="AC223" i="14"/>
  <c r="L177" i="32"/>
  <c r="AC202" i="14"/>
  <c r="L202" i="14"/>
  <c r="L212" i="32"/>
  <c r="L245" i="14"/>
  <c r="AC245" i="14"/>
  <c r="L158" i="32"/>
  <c r="AC183" i="14"/>
  <c r="L183" i="14"/>
  <c r="L169" i="14"/>
  <c r="AC169" i="14"/>
  <c r="L144" i="32"/>
  <c r="AC224" i="14"/>
  <c r="L192" i="32"/>
  <c r="L224" i="14"/>
  <c r="L186" i="32"/>
  <c r="L211" i="14"/>
  <c r="AC211" i="14"/>
  <c r="L231" i="14" l="1"/>
  <c r="M231" i="14" s="1"/>
  <c r="AE231" i="14" s="1"/>
  <c r="N225" i="14" s="1"/>
  <c r="AC56" i="19" s="1"/>
  <c r="M250" i="14"/>
  <c r="M217" i="32"/>
  <c r="L62" i="14"/>
  <c r="M62" i="14" s="1"/>
  <c r="AC62" i="14"/>
  <c r="L59" i="14"/>
  <c r="M59" i="14" s="1"/>
  <c r="AC59" i="14"/>
  <c r="L61" i="14"/>
  <c r="M61" i="14" s="1"/>
  <c r="AC61" i="14"/>
  <c r="L52" i="14"/>
  <c r="M52" i="14" s="1"/>
  <c r="AC52" i="14"/>
  <c r="L58" i="14"/>
  <c r="M58" i="14" s="1"/>
  <c r="AC58" i="14"/>
  <c r="L56" i="14"/>
  <c r="M56" i="14" s="1"/>
  <c r="AC56" i="14"/>
  <c r="AC49" i="14"/>
  <c r="L48" i="14"/>
  <c r="M48" i="14" s="1"/>
  <c r="AC48" i="14"/>
  <c r="L60" i="14"/>
  <c r="M60" i="14" s="1"/>
  <c r="AC60" i="14"/>
  <c r="L54" i="14"/>
  <c r="M54" i="14" s="1"/>
  <c r="AC54" i="14"/>
  <c r="L57" i="14"/>
  <c r="M57" i="14" s="1"/>
  <c r="AC57" i="14"/>
  <c r="L55" i="14"/>
  <c r="M55" i="14" s="1"/>
  <c r="AC55" i="14"/>
  <c r="AC50" i="14"/>
  <c r="L83" i="14"/>
  <c r="M83" i="14" s="1"/>
  <c r="L85" i="14"/>
  <c r="M85" i="14" s="1"/>
  <c r="L84" i="14"/>
  <c r="M84" i="14" s="1"/>
  <c r="L93" i="14"/>
  <c r="M93" i="14" s="1"/>
  <c r="L136" i="14"/>
  <c r="M136" i="14" s="1"/>
  <c r="J44" i="37"/>
  <c r="L53" i="14"/>
  <c r="M53" i="14" s="1"/>
  <c r="AA60" i="19"/>
  <c r="M215" i="32"/>
  <c r="M248" i="14"/>
  <c r="AD247" i="14"/>
  <c r="I216" i="37"/>
  <c r="M213" i="32"/>
  <c r="M246" i="14"/>
  <c r="I200" i="37"/>
  <c r="AD230" i="14"/>
  <c r="AC168" i="14"/>
  <c r="AA51" i="19" s="1"/>
  <c r="L143" i="32"/>
  <c r="AD256" i="14"/>
  <c r="J227" i="37"/>
  <c r="AE36" i="14"/>
  <c r="J28" i="37"/>
  <c r="AE253" i="14"/>
  <c r="AD258" i="14"/>
  <c r="AE251" i="14"/>
  <c r="L42" i="32"/>
  <c r="L77" i="32"/>
  <c r="L126" i="32"/>
  <c r="L151" i="14"/>
  <c r="L124" i="32"/>
  <c r="L149" i="14"/>
  <c r="M149" i="14" s="1"/>
  <c r="L125" i="32"/>
  <c r="L150" i="14"/>
  <c r="M150" i="14" s="1"/>
  <c r="L103" i="32"/>
  <c r="L121" i="14"/>
  <c r="M121" i="14" s="1"/>
  <c r="L133" i="14"/>
  <c r="L96" i="14"/>
  <c r="M96" i="14" s="1"/>
  <c r="L62" i="32"/>
  <c r="L80" i="14"/>
  <c r="M80" i="14" s="1"/>
  <c r="L74" i="32"/>
  <c r="L92" i="14"/>
  <c r="M92" i="14" s="1"/>
  <c r="L76" i="32"/>
  <c r="L94" i="14"/>
  <c r="M94" i="14" s="1"/>
  <c r="L91" i="14"/>
  <c r="L88" i="14"/>
  <c r="M88" i="14" s="1"/>
  <c r="L89" i="14"/>
  <c r="M89" i="14" s="1"/>
  <c r="L107" i="32"/>
  <c r="L125" i="14"/>
  <c r="M125" i="14" s="1"/>
  <c r="L79" i="32"/>
  <c r="L97" i="14"/>
  <c r="L64" i="32"/>
  <c r="L82" i="14"/>
  <c r="L86" i="14"/>
  <c r="M86" i="14" s="1"/>
  <c r="L87" i="14"/>
  <c r="M87" i="14" s="1"/>
  <c r="L104" i="32"/>
  <c r="L122" i="14"/>
  <c r="M122" i="14" s="1"/>
  <c r="AE45" i="14"/>
  <c r="L51" i="32"/>
  <c r="L47" i="32"/>
  <c r="L48" i="32"/>
  <c r="L41" i="32"/>
  <c r="L43" i="32"/>
  <c r="L46" i="32"/>
  <c r="Z62" i="19"/>
  <c r="AB62" i="19" s="1"/>
  <c r="AE264" i="14"/>
  <c r="N260" i="14" s="1"/>
  <c r="AC65" i="19" s="1"/>
  <c r="AD36" i="14"/>
  <c r="AC36" i="14"/>
  <c r="I27" i="37"/>
  <c r="X51" i="14"/>
  <c r="X90" i="14"/>
  <c r="AC90" i="14" s="1"/>
  <c r="L37" i="14"/>
  <c r="M26" i="32" s="1"/>
  <c r="L25" i="32"/>
  <c r="M25" i="32"/>
  <c r="L26" i="32"/>
  <c r="L196" i="14"/>
  <c r="M171" i="32" s="1"/>
  <c r="L197" i="14"/>
  <c r="M172" i="32" s="1"/>
  <c r="AD267" i="14"/>
  <c r="M224" i="32"/>
  <c r="I222" i="37"/>
  <c r="M255" i="14"/>
  <c r="M218" i="32"/>
  <c r="I220" i="37"/>
  <c r="J225" i="37"/>
  <c r="AA64" i="19"/>
  <c r="AD34" i="14"/>
  <c r="J204" i="37"/>
  <c r="J177" i="37"/>
  <c r="J157" i="37"/>
  <c r="J189" i="37"/>
  <c r="J187" i="37"/>
  <c r="J143" i="37"/>
  <c r="AD28" i="14"/>
  <c r="I29" i="37"/>
  <c r="J167" i="37"/>
  <c r="J25" i="37"/>
  <c r="J193" i="37"/>
  <c r="J149" i="37"/>
  <c r="J154" i="37"/>
  <c r="J29" i="37"/>
  <c r="J203" i="37"/>
  <c r="J185" i="37"/>
  <c r="J202" i="37"/>
  <c r="J174" i="37"/>
  <c r="J9" i="37"/>
  <c r="AD20" i="14"/>
  <c r="J146" i="37"/>
  <c r="J160" i="37"/>
  <c r="J142" i="37"/>
  <c r="J158" i="37"/>
  <c r="J21" i="37"/>
  <c r="J163" i="37"/>
  <c r="J166" i="37"/>
  <c r="J148" i="37"/>
  <c r="J173" i="37"/>
  <c r="J14" i="37"/>
  <c r="I18" i="37"/>
  <c r="I22" i="37"/>
  <c r="J140" i="37"/>
  <c r="J162" i="37"/>
  <c r="J26" i="37"/>
  <c r="J188" i="37"/>
  <c r="J214" i="37"/>
  <c r="J190" i="37"/>
  <c r="J208" i="37"/>
  <c r="J156" i="37"/>
  <c r="J210" i="37"/>
  <c r="I26" i="37"/>
  <c r="J18" i="37"/>
  <c r="J23" i="37"/>
  <c r="J209" i="37"/>
  <c r="J159" i="37"/>
  <c r="I24" i="37"/>
  <c r="J12" i="37"/>
  <c r="J161" i="37"/>
  <c r="AD26" i="14"/>
  <c r="J153" i="37"/>
  <c r="J165" i="37"/>
  <c r="I218" i="37"/>
  <c r="J168" i="37"/>
  <c r="J186" i="37"/>
  <c r="J211" i="37"/>
  <c r="AD22" i="14"/>
  <c r="I23" i="37"/>
  <c r="J15" i="37"/>
  <c r="J11" i="37"/>
  <c r="J179" i="37"/>
  <c r="J13" i="37"/>
  <c r="I9" i="37"/>
  <c r="J24" i="37"/>
  <c r="J22" i="37"/>
  <c r="I17" i="37"/>
  <c r="AD31" i="14"/>
  <c r="M8" i="32"/>
  <c r="M29" i="14"/>
  <c r="I11" i="37"/>
  <c r="AA38" i="19"/>
  <c r="L18" i="32"/>
  <c r="M15" i="32"/>
  <c r="AD18" i="14"/>
  <c r="M27" i="32"/>
  <c r="M9" i="32"/>
  <c r="I25" i="37"/>
  <c r="AD38" i="14"/>
  <c r="N38" i="14" s="1"/>
  <c r="AD27" i="14"/>
  <c r="M23" i="32"/>
  <c r="M16" i="32"/>
  <c r="M7" i="32"/>
  <c r="M30" i="14"/>
  <c r="AD32" i="14"/>
  <c r="AA42" i="19"/>
  <c r="AD33" i="14"/>
  <c r="AA39" i="19"/>
  <c r="M17" i="14"/>
  <c r="M21" i="32"/>
  <c r="I13" i="37"/>
  <c r="M23" i="14"/>
  <c r="AA40" i="19"/>
  <c r="AD35" i="14"/>
  <c r="I19" i="37"/>
  <c r="M17" i="32"/>
  <c r="M24" i="14"/>
  <c r="AD255" i="14"/>
  <c r="N254" i="14" s="1"/>
  <c r="AD249" i="14"/>
  <c r="N249" i="14" s="1"/>
  <c r="M223" i="32"/>
  <c r="M225" i="32"/>
  <c r="I227" i="37"/>
  <c r="AE258" i="14"/>
  <c r="AE256" i="14"/>
  <c r="I225" i="37"/>
  <c r="AE257" i="14"/>
  <c r="I226" i="37"/>
  <c r="M198" i="14"/>
  <c r="M173" i="32"/>
  <c r="M176" i="14"/>
  <c r="M151" i="32"/>
  <c r="M177" i="14"/>
  <c r="M152" i="32"/>
  <c r="AA52" i="19"/>
  <c r="L44" i="32"/>
  <c r="L73" i="32"/>
  <c r="L66" i="32"/>
  <c r="L37" i="32"/>
  <c r="L68" i="32"/>
  <c r="L69" i="32"/>
  <c r="L78" i="32"/>
  <c r="L65" i="32"/>
  <c r="L75" i="32"/>
  <c r="L70" i="32"/>
  <c r="L118" i="32"/>
  <c r="L50" i="32"/>
  <c r="L45" i="32"/>
  <c r="AH23" i="51"/>
  <c r="D24" i="51"/>
  <c r="L67" i="32"/>
  <c r="L49" i="32"/>
  <c r="L115" i="32"/>
  <c r="X154" i="14"/>
  <c r="L71" i="32"/>
  <c r="M192" i="32"/>
  <c r="M224" i="14"/>
  <c r="AE19" i="14"/>
  <c r="N18" i="14" s="1"/>
  <c r="I10" i="37"/>
  <c r="M166" i="32"/>
  <c r="M191" i="14"/>
  <c r="M182" i="14"/>
  <c r="M157" i="32"/>
  <c r="M164" i="32"/>
  <c r="M189" i="14"/>
  <c r="M156" i="32"/>
  <c r="M181" i="14"/>
  <c r="L164" i="14"/>
  <c r="L139" i="32"/>
  <c r="M211" i="32"/>
  <c r="M244" i="14"/>
  <c r="M184" i="32"/>
  <c r="M209" i="14"/>
  <c r="J183" i="37"/>
  <c r="AA54" i="19"/>
  <c r="M241" i="14"/>
  <c r="M208" i="32"/>
  <c r="AA56" i="19"/>
  <c r="J194" i="37"/>
  <c r="M212" i="32"/>
  <c r="M245" i="14"/>
  <c r="M213" i="14"/>
  <c r="M188" i="32"/>
  <c r="M175" i="32"/>
  <c r="M200" i="14"/>
  <c r="J138" i="37"/>
  <c r="L237" i="14"/>
  <c r="L204" i="32"/>
  <c r="M154" i="32"/>
  <c r="M179" i="14"/>
  <c r="AA58" i="19"/>
  <c r="J207" i="37"/>
  <c r="M232" i="14"/>
  <c r="M199" i="32"/>
  <c r="M165" i="14"/>
  <c r="M140" i="32"/>
  <c r="M161" i="14"/>
  <c r="M136" i="32"/>
  <c r="M163" i="32"/>
  <c r="M188" i="14"/>
  <c r="M234" i="14"/>
  <c r="M201" i="32"/>
  <c r="M143" i="32"/>
  <c r="M168" i="14"/>
  <c r="AE168" i="14" s="1"/>
  <c r="L167" i="32"/>
  <c r="L192" i="14"/>
  <c r="M205" i="32"/>
  <c r="M238" i="14"/>
  <c r="J155" i="37"/>
  <c r="M210" i="14"/>
  <c r="M185" i="32"/>
  <c r="M206" i="14"/>
  <c r="M181" i="32"/>
  <c r="M223" i="14"/>
  <c r="M191" i="32"/>
  <c r="M180" i="14"/>
  <c r="M155" i="32"/>
  <c r="M202" i="32"/>
  <c r="M235" i="14"/>
  <c r="L179" i="32"/>
  <c r="L204" i="14"/>
  <c r="L178" i="32"/>
  <c r="L203" i="14"/>
  <c r="M187" i="32"/>
  <c r="M212" i="14"/>
  <c r="M153" i="32"/>
  <c r="M178" i="14"/>
  <c r="M190" i="32"/>
  <c r="M222" i="14"/>
  <c r="J201" i="37"/>
  <c r="AA57" i="19"/>
  <c r="M209" i="32"/>
  <c r="M242" i="14"/>
  <c r="M177" i="32"/>
  <c r="M202" i="14"/>
  <c r="M144" i="32"/>
  <c r="M169" i="14"/>
  <c r="M207" i="32"/>
  <c r="M240" i="14"/>
  <c r="L210" i="32"/>
  <c r="L243" i="14"/>
  <c r="L205" i="14"/>
  <c r="L180" i="32"/>
  <c r="M183" i="32"/>
  <c r="M208" i="14"/>
  <c r="M211" i="14"/>
  <c r="M186" i="32"/>
  <c r="M183" i="14"/>
  <c r="M158" i="32"/>
  <c r="M174" i="32"/>
  <c r="M199" i="14"/>
  <c r="M185" i="14"/>
  <c r="M160" i="32"/>
  <c r="M163" i="14"/>
  <c r="M138" i="32"/>
  <c r="L194" i="14"/>
  <c r="L169" i="32"/>
  <c r="M171" i="14"/>
  <c r="M146" i="32"/>
  <c r="AA55" i="19"/>
  <c r="J192" i="37"/>
  <c r="M166" i="14"/>
  <c r="M141" i="32"/>
  <c r="J176" i="37"/>
  <c r="AA53" i="19"/>
  <c r="M186" i="14"/>
  <c r="M161" i="32"/>
  <c r="M184" i="14"/>
  <c r="M159" i="32"/>
  <c r="L170" i="32"/>
  <c r="L195" i="14"/>
  <c r="M165" i="32"/>
  <c r="M190" i="14"/>
  <c r="M233" i="14"/>
  <c r="M200" i="32"/>
  <c r="M172" i="14"/>
  <c r="M147" i="32"/>
  <c r="M239" i="14"/>
  <c r="M206" i="32"/>
  <c r="L168" i="32"/>
  <c r="L193" i="14"/>
  <c r="J213" i="37"/>
  <c r="AA59" i="19"/>
  <c r="I219" i="37" l="1"/>
  <c r="AE250" i="14"/>
  <c r="N250" i="14" s="1"/>
  <c r="AC61" i="19" s="1"/>
  <c r="M48" i="32"/>
  <c r="M118" i="32"/>
  <c r="M50" i="32"/>
  <c r="M44" i="32"/>
  <c r="M45" i="32"/>
  <c r="M65" i="32"/>
  <c r="M47" i="32"/>
  <c r="M75" i="32"/>
  <c r="M67" i="32"/>
  <c r="M66" i="32"/>
  <c r="L51" i="14"/>
  <c r="M51" i="14" s="1"/>
  <c r="AC51" i="14"/>
  <c r="J38" i="37"/>
  <c r="J33" i="37"/>
  <c r="J32" i="37"/>
  <c r="J37" i="37"/>
  <c r="J136" i="37"/>
  <c r="J133" i="37"/>
  <c r="J137" i="37"/>
  <c r="L154" i="14"/>
  <c r="M154" i="14" s="1"/>
  <c r="AD154" i="14" s="1"/>
  <c r="J131" i="37"/>
  <c r="J132" i="37"/>
  <c r="J135" i="37"/>
  <c r="M42" i="32"/>
  <c r="J145" i="37"/>
  <c r="AD248" i="14"/>
  <c r="N247" i="14" s="1"/>
  <c r="Z60" i="19" s="1"/>
  <c r="AB60" i="19" s="1"/>
  <c r="I217" i="37"/>
  <c r="I215" i="37"/>
  <c r="AD246" i="14"/>
  <c r="N253" i="14"/>
  <c r="AC62" i="19" s="1"/>
  <c r="J56" i="37"/>
  <c r="J54" i="37"/>
  <c r="J55" i="37"/>
  <c r="N256" i="14"/>
  <c r="Z64" i="19" s="1"/>
  <c r="AB64" i="19" s="1"/>
  <c r="J79" i="37"/>
  <c r="J71" i="37"/>
  <c r="J70" i="37"/>
  <c r="J47" i="37"/>
  <c r="J40" i="37"/>
  <c r="J80" i="37"/>
  <c r="J39" i="37"/>
  <c r="AA41" i="19"/>
  <c r="AA23" i="19" s="1"/>
  <c r="AE255" i="14"/>
  <c r="N255" i="14" s="1"/>
  <c r="AC63" i="19" s="1"/>
  <c r="J73" i="37"/>
  <c r="J117" i="37"/>
  <c r="J51" i="37"/>
  <c r="J72" i="37"/>
  <c r="J75" i="37"/>
  <c r="AE29" i="14"/>
  <c r="N24" i="14" s="1"/>
  <c r="AC40" i="19" s="1"/>
  <c r="M74" i="32"/>
  <c r="M104" i="32"/>
  <c r="M103" i="32"/>
  <c r="M126" i="32"/>
  <c r="M151" i="14"/>
  <c r="M115" i="32"/>
  <c r="M133" i="14"/>
  <c r="M73" i="32"/>
  <c r="M91" i="14"/>
  <c r="M64" i="32"/>
  <c r="M82" i="14"/>
  <c r="M79" i="32"/>
  <c r="M97" i="14"/>
  <c r="L72" i="32"/>
  <c r="L90" i="14"/>
  <c r="Z63" i="19"/>
  <c r="AB63" i="19" s="1"/>
  <c r="AC38" i="19"/>
  <c r="Z61" i="19"/>
  <c r="AB61" i="19" s="1"/>
  <c r="Z42" i="19"/>
  <c r="AB42" i="19" s="1"/>
  <c r="J27" i="37"/>
  <c r="L40" i="32"/>
  <c r="M37" i="14"/>
  <c r="AA49" i="19"/>
  <c r="AA30" i="19" s="1"/>
  <c r="M196" i="14"/>
  <c r="M197" i="14"/>
  <c r="AA34" i="19"/>
  <c r="I224" i="37"/>
  <c r="AA18" i="19"/>
  <c r="N20" i="14"/>
  <c r="J67" i="37"/>
  <c r="J126" i="37"/>
  <c r="J41" i="37"/>
  <c r="I8" i="37"/>
  <c r="J53" i="37"/>
  <c r="J106" i="37"/>
  <c r="J49" i="37"/>
  <c r="I15" i="37"/>
  <c r="J127" i="37"/>
  <c r="J50" i="37"/>
  <c r="J120" i="37"/>
  <c r="J52" i="37"/>
  <c r="J105" i="37"/>
  <c r="J66" i="37"/>
  <c r="J81" i="37"/>
  <c r="J48" i="37"/>
  <c r="J64" i="37"/>
  <c r="J68" i="37"/>
  <c r="J46" i="37"/>
  <c r="I21" i="37"/>
  <c r="J78" i="37"/>
  <c r="J76" i="37"/>
  <c r="J109" i="37"/>
  <c r="J69" i="37"/>
  <c r="J128" i="37"/>
  <c r="J45" i="37"/>
  <c r="J43" i="37"/>
  <c r="J77" i="37"/>
  <c r="I20" i="37"/>
  <c r="AD23" i="14"/>
  <c r="AD30" i="14"/>
  <c r="I14" i="37"/>
  <c r="AD17" i="14"/>
  <c r="N17" i="14" s="1"/>
  <c r="AD24" i="14"/>
  <c r="N257" i="14"/>
  <c r="AD197" i="14"/>
  <c r="AE198" i="14"/>
  <c r="I175" i="37"/>
  <c r="AD196" i="14"/>
  <c r="AD177" i="14"/>
  <c r="I154" i="37"/>
  <c r="AD176" i="14"/>
  <c r="I153" i="37"/>
  <c r="I44" i="37"/>
  <c r="AD53" i="14"/>
  <c r="M62" i="32"/>
  <c r="M43" i="32"/>
  <c r="M69" i="32"/>
  <c r="M76" i="32"/>
  <c r="M37" i="32"/>
  <c r="M49" i="32"/>
  <c r="M125" i="32"/>
  <c r="M78" i="32"/>
  <c r="AA31" i="19"/>
  <c r="AB31" i="19" s="1"/>
  <c r="M70" i="32"/>
  <c r="M41" i="32"/>
  <c r="D25" i="51"/>
  <c r="AH24" i="51"/>
  <c r="M46" i="32"/>
  <c r="M68" i="32"/>
  <c r="M71" i="32"/>
  <c r="M107" i="32"/>
  <c r="M51" i="32"/>
  <c r="L129" i="32"/>
  <c r="M124" i="32"/>
  <c r="AD61" i="14"/>
  <c r="I52" i="37"/>
  <c r="AD211" i="14"/>
  <c r="I188" i="37"/>
  <c r="M205" i="14"/>
  <c r="M180" i="32"/>
  <c r="M195" i="14"/>
  <c r="M170" i="32"/>
  <c r="AD199" i="14"/>
  <c r="I176" i="37"/>
  <c r="AD208" i="14"/>
  <c r="I185" i="37"/>
  <c r="M210" i="32"/>
  <c r="M243" i="14"/>
  <c r="AD87" i="14"/>
  <c r="I71" i="37"/>
  <c r="I73" i="37"/>
  <c r="AD89" i="14"/>
  <c r="I155" i="37"/>
  <c r="AD178" i="14"/>
  <c r="I204" i="37"/>
  <c r="AD235" i="14"/>
  <c r="AD54" i="14"/>
  <c r="I45" i="37"/>
  <c r="AD168" i="14"/>
  <c r="I145" i="37"/>
  <c r="I39" i="37"/>
  <c r="AD48" i="14"/>
  <c r="AD84" i="14"/>
  <c r="I68" i="37"/>
  <c r="I158" i="37"/>
  <c r="AD181" i="14"/>
  <c r="AD189" i="14"/>
  <c r="I166" i="37"/>
  <c r="AD239" i="14"/>
  <c r="I208" i="37"/>
  <c r="I148" i="37"/>
  <c r="AD171" i="14"/>
  <c r="M194" i="14"/>
  <c r="M169" i="32"/>
  <c r="AD88" i="14"/>
  <c r="I72" i="37"/>
  <c r="I70" i="37"/>
  <c r="AD86" i="14"/>
  <c r="I138" i="37"/>
  <c r="AD161" i="14"/>
  <c r="M204" i="32"/>
  <c r="M237" i="14"/>
  <c r="AD213" i="14"/>
  <c r="I190" i="37"/>
  <c r="AD150" i="14"/>
  <c r="I127" i="37"/>
  <c r="AD136" i="14"/>
  <c r="I120" i="37"/>
  <c r="I46" i="37"/>
  <c r="AD55" i="14"/>
  <c r="I209" i="37"/>
  <c r="AD240" i="14"/>
  <c r="AD202" i="14"/>
  <c r="I179" i="37"/>
  <c r="AA33" i="19"/>
  <c r="I189" i="37"/>
  <c r="AD212" i="14"/>
  <c r="AD245" i="14"/>
  <c r="I214" i="37"/>
  <c r="I194" i="37"/>
  <c r="AD224" i="14"/>
  <c r="N224" i="14" s="1"/>
  <c r="I161" i="37"/>
  <c r="AD184" i="14"/>
  <c r="I53" i="37"/>
  <c r="AD62" i="14"/>
  <c r="AD180" i="14"/>
  <c r="I157" i="37"/>
  <c r="I203" i="37"/>
  <c r="AD234" i="14"/>
  <c r="I201" i="37"/>
  <c r="AD232" i="14"/>
  <c r="AA32" i="19"/>
  <c r="AA17" i="19"/>
  <c r="I67" i="37"/>
  <c r="AD83" i="14"/>
  <c r="I183" i="37"/>
  <c r="AD206" i="14"/>
  <c r="M168" i="32"/>
  <c r="M193" i="14"/>
  <c r="AD60" i="14"/>
  <c r="I51" i="37"/>
  <c r="I167" i="37"/>
  <c r="AD190" i="14"/>
  <c r="I78" i="37"/>
  <c r="AD94" i="14"/>
  <c r="AD80" i="14"/>
  <c r="I64" i="37"/>
  <c r="I146" i="37"/>
  <c r="AD169" i="14"/>
  <c r="M178" i="32"/>
  <c r="M203" i="14"/>
  <c r="I207" i="37"/>
  <c r="AD238" i="14"/>
  <c r="I177" i="37"/>
  <c r="AD200" i="14"/>
  <c r="AD52" i="14"/>
  <c r="I43" i="37"/>
  <c r="AD172" i="14"/>
  <c r="I149" i="37"/>
  <c r="I80" i="37"/>
  <c r="AD96" i="14"/>
  <c r="AD233" i="14"/>
  <c r="I202" i="37"/>
  <c r="I126" i="37"/>
  <c r="AD149" i="14"/>
  <c r="I143" i="37"/>
  <c r="AD166" i="14"/>
  <c r="I140" i="37"/>
  <c r="AD163" i="14"/>
  <c r="AD183" i="14"/>
  <c r="I160" i="37"/>
  <c r="AD57" i="14"/>
  <c r="I48" i="37"/>
  <c r="AD49" i="14"/>
  <c r="I193" i="37"/>
  <c r="AD223" i="14"/>
  <c r="I187" i="37"/>
  <c r="AD210" i="14"/>
  <c r="AD93" i="14"/>
  <c r="I77" i="37"/>
  <c r="I210" i="37"/>
  <c r="AD241" i="14"/>
  <c r="AD209" i="14"/>
  <c r="I186" i="37"/>
  <c r="AD182" i="14"/>
  <c r="I159" i="37"/>
  <c r="AD81" i="14"/>
  <c r="AD242" i="14"/>
  <c r="I211" i="37"/>
  <c r="AD222" i="14"/>
  <c r="I192" i="37"/>
  <c r="M204" i="14"/>
  <c r="M179" i="32"/>
  <c r="M167" i="32"/>
  <c r="M192" i="14"/>
  <c r="AD188" i="14"/>
  <c r="I165" i="37"/>
  <c r="AD179" i="14"/>
  <c r="I156" i="37"/>
  <c r="I69" i="37"/>
  <c r="AD85" i="14"/>
  <c r="I168" i="37"/>
  <c r="AD191" i="14"/>
  <c r="I163" i="37"/>
  <c r="AD186" i="14"/>
  <c r="I162" i="37"/>
  <c r="AD185" i="14"/>
  <c r="AD79" i="14"/>
  <c r="AD165" i="14"/>
  <c r="I142" i="37"/>
  <c r="I213" i="37"/>
  <c r="AD244" i="14"/>
  <c r="M164" i="14"/>
  <c r="AD164" i="14" s="1"/>
  <c r="M139" i="32"/>
  <c r="I109" i="37"/>
  <c r="AD125" i="14"/>
  <c r="M40" i="32" l="1"/>
  <c r="M129" i="32"/>
  <c r="AA15" i="19"/>
  <c r="AE37" i="14"/>
  <c r="N31" i="14" s="1"/>
  <c r="AC41" i="19" s="1"/>
  <c r="AC15" i="19" s="1"/>
  <c r="K22" i="19" s="1"/>
  <c r="J74" i="37"/>
  <c r="AE197" i="14"/>
  <c r="AE196" i="14"/>
  <c r="J42" i="37"/>
  <c r="M72" i="32"/>
  <c r="M90" i="14"/>
  <c r="AA45" i="19"/>
  <c r="AA26" i="19" s="1"/>
  <c r="Z34" i="19"/>
  <c r="AE34" i="19" s="1"/>
  <c r="Z18" i="19"/>
  <c r="N21" i="19" s="1"/>
  <c r="AC64" i="19"/>
  <c r="AC18" i="19" s="1"/>
  <c r="Z56" i="19"/>
  <c r="AB56" i="19" s="1"/>
  <c r="Z39" i="19"/>
  <c r="AB39" i="19" s="1"/>
  <c r="Z38" i="19"/>
  <c r="AB38" i="19" s="1"/>
  <c r="N178" i="14"/>
  <c r="AE51" i="14"/>
  <c r="AE90" i="14"/>
  <c r="AD37" i="14"/>
  <c r="N30" i="14" s="1"/>
  <c r="I28" i="37"/>
  <c r="I174" i="37"/>
  <c r="I173" i="37"/>
  <c r="N23" i="14"/>
  <c r="AD56" i="14"/>
  <c r="I50" i="37"/>
  <c r="AD82" i="14"/>
  <c r="AD97" i="14"/>
  <c r="I76" i="37"/>
  <c r="AD91" i="14"/>
  <c r="I128" i="37"/>
  <c r="AD133" i="14"/>
  <c r="I106" i="37"/>
  <c r="I49" i="37"/>
  <c r="I105" i="37"/>
  <c r="N161" i="14"/>
  <c r="I47" i="37"/>
  <c r="AD58" i="14"/>
  <c r="I75" i="37"/>
  <c r="AD92" i="14"/>
  <c r="AD121" i="14"/>
  <c r="I81" i="37"/>
  <c r="I117" i="37"/>
  <c r="I66" i="37"/>
  <c r="AD151" i="14"/>
  <c r="AD50" i="14"/>
  <c r="AD122" i="14"/>
  <c r="N244" i="14"/>
  <c r="D26" i="51"/>
  <c r="AH25" i="51"/>
  <c r="AD59" i="14"/>
  <c r="N238" i="14"/>
  <c r="N232" i="14"/>
  <c r="N222" i="14"/>
  <c r="N206" i="14"/>
  <c r="N199" i="14"/>
  <c r="I212" i="37"/>
  <c r="AE243" i="14"/>
  <c r="N239" i="14" s="1"/>
  <c r="AE205" i="14"/>
  <c r="I182" i="37"/>
  <c r="AE192" i="14"/>
  <c r="I169" i="37"/>
  <c r="I141" i="37"/>
  <c r="AE164" i="14"/>
  <c r="AE237" i="14"/>
  <c r="N233" i="14" s="1"/>
  <c r="I206" i="37"/>
  <c r="I131" i="37"/>
  <c r="AE154" i="14"/>
  <c r="AE193" i="14"/>
  <c r="I170" i="37"/>
  <c r="AE203" i="14"/>
  <c r="I180" i="37"/>
  <c r="I181" i="37"/>
  <c r="AE204" i="14"/>
  <c r="AB50" i="19"/>
  <c r="I171" i="37"/>
  <c r="AE194" i="14"/>
  <c r="I172" i="37"/>
  <c r="AE195" i="14"/>
  <c r="AB34" i="19" l="1"/>
  <c r="AB18" i="19"/>
  <c r="AE18" i="19" s="1"/>
  <c r="AC34" i="19"/>
  <c r="Z59" i="19"/>
  <c r="AB59" i="19" s="1"/>
  <c r="Z57" i="19"/>
  <c r="AB57" i="19" s="1"/>
  <c r="Z52" i="19"/>
  <c r="AB52" i="19" s="1"/>
  <c r="Z58" i="19"/>
  <c r="AB58" i="19" s="1"/>
  <c r="Z51" i="19"/>
  <c r="Z53" i="19"/>
  <c r="AB53" i="19" s="1"/>
  <c r="AC58" i="19"/>
  <c r="Z55" i="19"/>
  <c r="AB55" i="19" s="1"/>
  <c r="Z40" i="19"/>
  <c r="AB40" i="19" s="1"/>
  <c r="Z41" i="19"/>
  <c r="AB41" i="19" s="1"/>
  <c r="AC57" i="19"/>
  <c r="AC23" i="19"/>
  <c r="Z54" i="19"/>
  <c r="AB54" i="19" s="1"/>
  <c r="N179" i="14"/>
  <c r="I74" i="37"/>
  <c r="AD90" i="14"/>
  <c r="I42" i="37"/>
  <c r="AD51" i="14"/>
  <c r="N22" i="19"/>
  <c r="N162" i="14"/>
  <c r="AH26" i="51"/>
  <c r="D27" i="51"/>
  <c r="N200" i="14"/>
  <c r="AB30" i="19" l="1"/>
  <c r="AC33" i="19"/>
  <c r="Z17" i="19"/>
  <c r="M21" i="19" s="1"/>
  <c r="Z32" i="19"/>
  <c r="AC53" i="19"/>
  <c r="Z33" i="19"/>
  <c r="Z23" i="19"/>
  <c r="AB51" i="19"/>
  <c r="Z15" i="19"/>
  <c r="K21" i="19" s="1"/>
  <c r="AC51" i="19"/>
  <c r="AC52" i="19"/>
  <c r="AB49" i="19"/>
  <c r="D28" i="51"/>
  <c r="AH27" i="51"/>
  <c r="AE23" i="19" l="1"/>
  <c r="AB23" i="19"/>
  <c r="AE33" i="19"/>
  <c r="AB33" i="19"/>
  <c r="AE32" i="19"/>
  <c r="AB32" i="19"/>
  <c r="AC17" i="19"/>
  <c r="M22" i="19" s="1"/>
  <c r="AB17" i="19"/>
  <c r="AE17" i="19" s="1"/>
  <c r="AB15" i="19"/>
  <c r="AE15" i="19" s="1"/>
  <c r="AC32" i="19"/>
  <c r="AB45" i="19"/>
  <c r="AH28" i="51"/>
  <c r="D29" i="51"/>
  <c r="AB26" i="19" l="1"/>
  <c r="AH29" i="51"/>
  <c r="D30" i="51"/>
  <c r="D31" i="51" l="1"/>
  <c r="AH30" i="51"/>
  <c r="AH31" i="51" l="1"/>
  <c r="D32" i="51"/>
  <c r="D33" i="51" l="1"/>
  <c r="AH32" i="51"/>
  <c r="D34" i="51" l="1"/>
  <c r="AH33" i="51"/>
  <c r="AH34" i="51" l="1"/>
  <c r="D35" i="51"/>
  <c r="D36" i="51" l="1"/>
  <c r="AH35" i="51"/>
  <c r="D37" i="51" l="1"/>
  <c r="AH36" i="51"/>
  <c r="D38" i="51" l="1"/>
  <c r="AH37" i="51"/>
  <c r="AH38" i="51" l="1"/>
  <c r="D39" i="51"/>
  <c r="AH39" i="51" l="1"/>
  <c r="D40" i="51"/>
  <c r="AH40" i="51" l="1"/>
  <c r="D41" i="51"/>
  <c r="AH41" i="51" l="1"/>
  <c r="D42" i="51"/>
  <c r="AH42" i="51" l="1"/>
  <c r="D43" i="51"/>
  <c r="AH43" i="51" l="1"/>
  <c r="D44" i="51"/>
  <c r="AH44" i="51" l="1"/>
  <c r="D45" i="51"/>
  <c r="D46" i="51" l="1"/>
  <c r="AH45" i="51"/>
  <c r="D47" i="51" l="1"/>
  <c r="AH46" i="51"/>
  <c r="D48" i="51" l="1"/>
  <c r="AH47" i="51"/>
  <c r="AH48" i="51" l="1"/>
  <c r="D49" i="51"/>
  <c r="D50" i="51" l="1"/>
  <c r="AH49" i="51"/>
  <c r="AH50" i="51" l="1"/>
  <c r="D51" i="51"/>
  <c r="AH51" i="51" l="1"/>
  <c r="D52" i="51"/>
  <c r="AH52" i="51" l="1"/>
  <c r="D53" i="51"/>
  <c r="AH53" i="51" l="1"/>
  <c r="D54" i="51"/>
  <c r="D55" i="51" l="1"/>
  <c r="AH54" i="51"/>
  <c r="AH55" i="51" l="1"/>
  <c r="D56" i="51"/>
  <c r="AH56" i="51" l="1"/>
  <c r="D57" i="51"/>
  <c r="AH57" i="51" l="1"/>
  <c r="D58" i="51"/>
  <c r="D59" i="51" l="1"/>
  <c r="AH58" i="51"/>
  <c r="AH59" i="51" l="1"/>
  <c r="D60" i="51"/>
  <c r="D61" i="51" l="1"/>
  <c r="AH60" i="51"/>
  <c r="AH61" i="51" l="1"/>
  <c r="D62" i="51"/>
  <c r="D63" i="51" l="1"/>
  <c r="AH62" i="51"/>
  <c r="D64" i="51" l="1"/>
  <c r="AH63" i="51"/>
  <c r="D65" i="51" l="1"/>
  <c r="AH64" i="51"/>
  <c r="D66" i="51" l="1"/>
  <c r="AH65" i="51"/>
  <c r="AH66" i="51" l="1"/>
  <c r="D67" i="51"/>
  <c r="AH67" i="51" l="1"/>
  <c r="D68" i="51"/>
  <c r="D69" i="51" l="1"/>
  <c r="AH68" i="51"/>
  <c r="D70" i="51" l="1"/>
  <c r="AH69" i="51"/>
  <c r="D71" i="51" l="1"/>
  <c r="AH70" i="51"/>
  <c r="AH71" i="51" l="1"/>
  <c r="D72" i="51"/>
  <c r="D73" i="51" l="1"/>
  <c r="AH72" i="51"/>
  <c r="AH73" i="51" l="1"/>
  <c r="D74" i="51"/>
  <c r="D75" i="51" l="1"/>
  <c r="AH74" i="51"/>
  <c r="AH75" i="51" l="1"/>
  <c r="D76" i="51"/>
  <c r="AH76" i="51" l="1"/>
  <c r="D77" i="51"/>
  <c r="D78" i="51" l="1"/>
  <c r="AH77" i="51"/>
  <c r="D79" i="51" l="1"/>
  <c r="AH78" i="51"/>
  <c r="AH79" i="51" l="1"/>
  <c r="D80" i="51"/>
  <c r="D81" i="51" l="1"/>
  <c r="AH80" i="51"/>
  <c r="D82" i="51" l="1"/>
  <c r="AH81" i="51"/>
  <c r="D83" i="51" l="1"/>
  <c r="AH82" i="51"/>
  <c r="D84" i="51" l="1"/>
  <c r="AH83" i="51"/>
  <c r="AH84" i="51" l="1"/>
  <c r="D85" i="51"/>
  <c r="D86" i="51" l="1"/>
  <c r="AH85" i="51"/>
  <c r="AH86" i="51" l="1"/>
  <c r="D87" i="51"/>
  <c r="D88" i="51" l="1"/>
  <c r="AH87" i="51"/>
  <c r="AH88" i="51" l="1"/>
  <c r="D89" i="51"/>
  <c r="D90" i="51" l="1"/>
  <c r="AH89" i="51"/>
  <c r="AH90" i="51" l="1"/>
  <c r="D91" i="51"/>
  <c r="AH91" i="51" l="1"/>
  <c r="D92" i="51"/>
  <c r="D93" i="51" l="1"/>
  <c r="AH92" i="51"/>
  <c r="D94" i="51" l="1"/>
  <c r="AH93" i="51"/>
  <c r="AH94" i="51" l="1"/>
  <c r="D95" i="51"/>
  <c r="AH95" i="51" l="1"/>
  <c r="D96" i="51"/>
  <c r="D97" i="51" l="1"/>
  <c r="AH96" i="51"/>
  <c r="AH97" i="51" l="1"/>
  <c r="D98" i="51"/>
  <c r="AH98" i="51" l="1"/>
  <c r="D99" i="51"/>
  <c r="AH99" i="51" l="1"/>
  <c r="D100" i="51"/>
  <c r="D101" i="51" l="1"/>
  <c r="AH100" i="51"/>
  <c r="D102" i="51" l="1"/>
  <c r="AH101" i="51"/>
  <c r="D103" i="51" l="1"/>
  <c r="AH102" i="51"/>
  <c r="D104" i="51" l="1"/>
  <c r="AH103" i="51"/>
  <c r="D105" i="51" l="1"/>
  <c r="AH104" i="51"/>
  <c r="AH105" i="51" l="1"/>
  <c r="D106" i="51"/>
  <c r="AH106" i="51" l="1"/>
  <c r="D107" i="51"/>
  <c r="D108" i="51" l="1"/>
  <c r="AH107" i="51"/>
  <c r="D109" i="51" l="1"/>
  <c r="AH108" i="51"/>
  <c r="AH109" i="51" l="1"/>
  <c r="D110" i="51"/>
  <c r="D111" i="51" l="1"/>
  <c r="AH110" i="51"/>
  <c r="D112" i="51" l="1"/>
  <c r="AH111" i="51"/>
  <c r="AH112" i="51" l="1"/>
  <c r="D113" i="51"/>
  <c r="AH113" i="51" l="1"/>
  <c r="D114" i="51"/>
  <c r="D115" i="51" l="1"/>
  <c r="AH114" i="51"/>
  <c r="AH115" i="51" l="1"/>
  <c r="D116" i="51"/>
  <c r="D117" i="51" l="1"/>
  <c r="AH116" i="51"/>
  <c r="AH117" i="51" l="1"/>
  <c r="D118" i="51"/>
  <c r="D119" i="51" l="1"/>
  <c r="AH118" i="51"/>
  <c r="AH119" i="51" l="1"/>
  <c r="D120" i="51"/>
  <c r="AH120" i="51" l="1"/>
  <c r="D121" i="51"/>
  <c r="D122" i="51" l="1"/>
  <c r="AH121" i="51"/>
  <c r="D123" i="51" l="1"/>
  <c r="AH122" i="51"/>
  <c r="D124" i="51" l="1"/>
  <c r="AH123" i="51"/>
  <c r="D125" i="51" l="1"/>
  <c r="AH124" i="51"/>
  <c r="AH125" i="51" l="1"/>
  <c r="D126" i="51"/>
  <c r="D127" i="51" l="1"/>
  <c r="AH126" i="51"/>
  <c r="AH127" i="51" l="1"/>
  <c r="D128" i="51"/>
  <c r="AH128" i="51" l="1"/>
  <c r="D129" i="51"/>
  <c r="D130" i="51" l="1"/>
  <c r="AH129" i="51"/>
  <c r="AH130" i="51" l="1"/>
  <c r="D131" i="51"/>
  <c r="D132" i="51" l="1"/>
  <c r="AH131" i="51"/>
  <c r="D133" i="51" l="1"/>
  <c r="AH132" i="51"/>
  <c r="D134" i="51" l="1"/>
  <c r="AH133" i="51"/>
  <c r="AH134" i="51" l="1"/>
  <c r="D135" i="51"/>
  <c r="AH135" i="51" l="1"/>
  <c r="D136" i="51"/>
  <c r="AH136" i="51" l="1"/>
  <c r="D137" i="51"/>
  <c r="D138" i="51" l="1"/>
  <c r="AH137" i="51"/>
  <c r="D139" i="51" l="1"/>
  <c r="AH138" i="51"/>
  <c r="D140" i="51" l="1"/>
  <c r="AH139" i="51"/>
  <c r="AH140" i="51" l="1"/>
  <c r="D141" i="51"/>
  <c r="AH141" i="51" l="1"/>
  <c r="D142" i="51"/>
  <c r="AH142" i="51" l="1"/>
  <c r="D143" i="51"/>
  <c r="D144" i="51" l="1"/>
  <c r="AH143" i="51"/>
  <c r="AH144" i="51" l="1"/>
  <c r="D145" i="51"/>
  <c r="AH145" i="51" l="1"/>
  <c r="D146" i="51"/>
  <c r="D147" i="51" l="1"/>
  <c r="AH146" i="51"/>
  <c r="D148" i="51" l="1"/>
  <c r="AH147" i="51"/>
  <c r="AH148" i="51" l="1"/>
  <c r="D149" i="51"/>
  <c r="D150" i="51" l="1"/>
  <c r="AH149" i="51"/>
  <c r="D151" i="51" l="1"/>
  <c r="AH150" i="51"/>
  <c r="D152" i="51" l="1"/>
  <c r="AH151" i="51"/>
  <c r="AH152" i="51" l="1"/>
  <c r="D153" i="51"/>
  <c r="D154" i="51" l="1"/>
  <c r="AH153" i="51"/>
  <c r="D155" i="51" l="1"/>
  <c r="AH154" i="51"/>
  <c r="D156" i="51" l="1"/>
  <c r="AH155" i="51"/>
  <c r="AH156" i="51" l="1"/>
  <c r="D157" i="51"/>
  <c r="AH157" i="51" l="1"/>
  <c r="D158" i="51"/>
  <c r="D159" i="51" l="1"/>
  <c r="AH158" i="51"/>
  <c r="D160" i="51" l="1"/>
  <c r="AH159" i="51"/>
  <c r="AH160" i="51" l="1"/>
  <c r="D161" i="51"/>
  <c r="AH161" i="51" l="1"/>
  <c r="D162" i="51"/>
  <c r="D163" i="51" l="1"/>
  <c r="AH162" i="51"/>
  <c r="AH163" i="51" l="1"/>
  <c r="D164" i="51"/>
  <c r="D165" i="51" l="1"/>
  <c r="AH164" i="51"/>
  <c r="D166" i="51" l="1"/>
  <c r="AH165" i="51"/>
  <c r="AH166" i="51" l="1"/>
  <c r="D167" i="51"/>
  <c r="AH167" i="51" l="1"/>
  <c r="D168" i="51"/>
  <c r="AH168" i="51" l="1"/>
  <c r="D169" i="51"/>
  <c r="AH169" i="51" l="1"/>
  <c r="D170" i="51"/>
  <c r="D171" i="51" l="1"/>
  <c r="AH170" i="51"/>
  <c r="D172" i="51" l="1"/>
  <c r="AH171" i="51"/>
  <c r="AH172" i="51" l="1"/>
  <c r="D173" i="51"/>
  <c r="D174" i="51" l="1"/>
  <c r="AH173" i="51"/>
  <c r="AH174" i="51" l="1"/>
  <c r="D175" i="51"/>
  <c r="D176" i="51" l="1"/>
  <c r="AH175" i="51"/>
  <c r="D177" i="51" l="1"/>
  <c r="AH176" i="51"/>
  <c r="D178" i="51" l="1"/>
  <c r="AH177" i="51"/>
  <c r="D179" i="51" l="1"/>
  <c r="AH178" i="51"/>
  <c r="AH179" i="51" l="1"/>
  <c r="D180" i="51"/>
  <c r="AH180" i="51" l="1"/>
  <c r="D181" i="51"/>
  <c r="AH181" i="51" l="1"/>
  <c r="D182" i="51"/>
  <c r="AH182" i="51" l="1"/>
  <c r="D183" i="51"/>
  <c r="D184" i="51" l="1"/>
  <c r="AH183" i="51"/>
  <c r="AH184" i="51" l="1"/>
  <c r="D185" i="51"/>
  <c r="AH185" i="51" l="1"/>
  <c r="D186" i="51"/>
  <c r="AH186" i="51" l="1"/>
  <c r="D187" i="51"/>
  <c r="D188" i="51" l="1"/>
  <c r="AH187" i="51"/>
  <c r="D189" i="51" l="1"/>
  <c r="AH188" i="51"/>
  <c r="AH189" i="51" l="1"/>
  <c r="D190" i="51"/>
  <c r="AH190" i="51" l="1"/>
  <c r="D191" i="51"/>
  <c r="AH191" i="51" l="1"/>
  <c r="D192" i="51"/>
  <c r="AH192" i="51" l="1"/>
  <c r="D193" i="51"/>
  <c r="AH193" i="51" l="1"/>
  <c r="D194" i="51"/>
  <c r="AH194" i="51" l="1"/>
  <c r="D195" i="51"/>
  <c r="AH195" i="51" l="1"/>
  <c r="D196" i="51"/>
  <c r="AH196" i="51" l="1"/>
  <c r="D197" i="51"/>
  <c r="D198" i="51" l="1"/>
  <c r="AH197" i="51"/>
  <c r="D199" i="51" l="1"/>
  <c r="AH198" i="51"/>
  <c r="AH199" i="51" l="1"/>
  <c r="D200" i="51"/>
  <c r="D201" i="51" l="1"/>
  <c r="AH200" i="51"/>
  <c r="AH201" i="51" l="1"/>
  <c r="D202" i="51"/>
  <c r="AH202" i="51" l="1"/>
  <c r="D203" i="51"/>
  <c r="AH203" i="51" l="1"/>
  <c r="D204" i="51"/>
  <c r="AH204" i="51" l="1"/>
  <c r="D205" i="51"/>
  <c r="AH205" i="51" l="1"/>
  <c r="D206" i="51"/>
  <c r="AH206" i="51" l="1"/>
  <c r="D207" i="51"/>
  <c r="D208" i="51" l="1"/>
  <c r="AH207" i="51"/>
  <c r="D209" i="51" l="1"/>
  <c r="AH208" i="51"/>
  <c r="D210" i="51" l="1"/>
  <c r="AH209" i="51"/>
  <c r="AH210" i="51" l="1"/>
  <c r="D211" i="51"/>
  <c r="D212" i="51" l="1"/>
  <c r="AH211" i="51"/>
  <c r="AH212" i="51" l="1"/>
  <c r="D213" i="51"/>
  <c r="AH213" i="51" l="1"/>
  <c r="D214" i="51"/>
  <c r="AH214" i="51" l="1"/>
  <c r="D215" i="51"/>
  <c r="D216" i="51" l="1"/>
  <c r="AH215" i="51"/>
  <c r="AH216" i="51" l="1"/>
  <c r="D217" i="51"/>
  <c r="AH217" i="51" l="1"/>
  <c r="D218" i="51"/>
  <c r="D219" i="51" l="1"/>
  <c r="AH218" i="51"/>
  <c r="D220" i="51" l="1"/>
  <c r="AH219" i="51"/>
  <c r="AH220" i="51" l="1"/>
  <c r="D221" i="51"/>
  <c r="AH221" i="51" l="1"/>
  <c r="D222" i="51"/>
  <c r="D223" i="51" l="1"/>
  <c r="AH222" i="51"/>
  <c r="AH223" i="51" l="1"/>
  <c r="D224" i="51"/>
  <c r="D225" i="51" l="1"/>
  <c r="AH224" i="51"/>
  <c r="D226" i="51" l="1"/>
  <c r="AH225" i="51"/>
  <c r="AH226" i="51" l="1"/>
  <c r="D227" i="51"/>
  <c r="AH227" i="51" l="1"/>
  <c r="D228" i="51"/>
  <c r="D229" i="51" l="1"/>
  <c r="AH228" i="51"/>
  <c r="AH229" i="51" l="1"/>
  <c r="D230" i="51"/>
  <c r="AH230" i="51" l="1"/>
  <c r="D231" i="51"/>
  <c r="AH231" i="51" l="1"/>
  <c r="D232" i="51"/>
  <c r="D233" i="51" l="1"/>
  <c r="AH232" i="51"/>
  <c r="AH233" i="51" l="1"/>
  <c r="D234" i="51"/>
  <c r="D235" i="51" l="1"/>
  <c r="AH234" i="51"/>
  <c r="D236" i="51" l="1"/>
  <c r="AH235" i="51"/>
  <c r="AH236" i="51" l="1"/>
  <c r="D237" i="51"/>
  <c r="AH237" i="51" l="1"/>
  <c r="D238" i="51"/>
  <c r="D239" i="51" l="1"/>
  <c r="AH238" i="51"/>
  <c r="AH239" i="51" l="1"/>
  <c r="D240" i="51"/>
  <c r="AH240" i="51" l="1"/>
  <c r="D241" i="51"/>
  <c r="AH241" i="51" l="1"/>
  <c r="D242" i="51"/>
  <c r="D243" i="51" l="1"/>
  <c r="AH242" i="51"/>
  <c r="AH243" i="51" l="1"/>
  <c r="D244" i="51"/>
  <c r="AH244" i="51" l="1"/>
  <c r="D245" i="51"/>
  <c r="AH245" i="51" l="1"/>
  <c r="D246" i="51"/>
  <c r="D247" i="51" l="1"/>
  <c r="AH246" i="51"/>
  <c r="AH247" i="51" l="1"/>
  <c r="D248" i="51"/>
  <c r="D249" i="51" l="1"/>
  <c r="AH248" i="51"/>
  <c r="AH249" i="51" l="1"/>
  <c r="D250" i="51"/>
  <c r="D251" i="51" l="1"/>
  <c r="AH250" i="51"/>
  <c r="AH251" i="51" l="1"/>
  <c r="D252" i="51"/>
  <c r="D253" i="51" l="1"/>
  <c r="AH252" i="51"/>
  <c r="D254" i="51" l="1"/>
  <c r="AH253" i="51"/>
  <c r="AH254" i="51" l="1"/>
  <c r="D255" i="51"/>
  <c r="AH255" i="51" l="1"/>
  <c r="D256" i="51"/>
  <c r="AH256" i="51" l="1"/>
  <c r="D257" i="51"/>
  <c r="AH257" i="51" l="1"/>
  <c r="D258" i="51"/>
  <c r="D259" i="51" l="1"/>
  <c r="AH258" i="51"/>
  <c r="AH259" i="51" l="1"/>
  <c r="D260" i="51"/>
  <c r="D261" i="51" l="1"/>
  <c r="AH260" i="51"/>
  <c r="D262" i="51" l="1"/>
  <c r="AH261" i="51"/>
  <c r="D263" i="51" l="1"/>
  <c r="AH262" i="51"/>
  <c r="D264" i="51" l="1"/>
  <c r="AH263" i="51"/>
  <c r="AH264" i="51" l="1"/>
  <c r="D265" i="51"/>
  <c r="AH265" i="51" l="1"/>
  <c r="D266" i="51"/>
  <c r="AH266" i="51" l="1"/>
  <c r="D267" i="51"/>
  <c r="AH267" i="51" l="1"/>
  <c r="D268" i="51"/>
  <c r="D269" i="51" l="1"/>
  <c r="AH268" i="51"/>
  <c r="AH269" i="51" l="1"/>
  <c r="D270" i="51"/>
  <c r="D271" i="51" l="1"/>
  <c r="AH270" i="51"/>
  <c r="D272" i="51" l="1"/>
  <c r="AH271" i="51"/>
  <c r="D273" i="51" l="1"/>
  <c r="AH272" i="51"/>
  <c r="D274" i="51" l="1"/>
  <c r="AH273" i="51"/>
  <c r="D275" i="51" l="1"/>
  <c r="AH274" i="51"/>
  <c r="AH275" i="51" l="1"/>
  <c r="D276" i="51"/>
  <c r="AH276" i="51" l="1"/>
  <c r="D277" i="51"/>
  <c r="D278" i="51" l="1"/>
  <c r="AH277" i="51"/>
  <c r="D279" i="51" l="1"/>
  <c r="AH278" i="51"/>
  <c r="AH279" i="51" l="1"/>
  <c r="D280" i="51"/>
  <c r="AH280" i="51" l="1"/>
  <c r="D281" i="51"/>
  <c r="AH281" i="51" l="1"/>
  <c r="D282" i="51"/>
  <c r="D283" i="51" l="1"/>
  <c r="AH282" i="51"/>
  <c r="D284" i="51" l="1"/>
  <c r="AH283" i="51"/>
  <c r="AH284" i="51" l="1"/>
  <c r="D285" i="51"/>
  <c r="AH285" i="51" l="1"/>
  <c r="D286" i="51"/>
  <c r="AH286" i="51" l="1"/>
  <c r="D287" i="51"/>
  <c r="D288" i="51" l="1"/>
  <c r="AH287" i="51"/>
  <c r="AH288" i="51" l="1"/>
  <c r="D289" i="51"/>
  <c r="AH289" i="51" l="1"/>
  <c r="D290" i="51"/>
  <c r="AH290" i="51" l="1"/>
  <c r="D291" i="51"/>
  <c r="AH291" i="51" l="1"/>
  <c r="D292" i="51"/>
  <c r="AH292" i="51" l="1"/>
  <c r="D293" i="51"/>
  <c r="AH293" i="51" l="1"/>
  <c r="D294" i="51"/>
  <c r="AH294" i="51" l="1"/>
  <c r="D295" i="51"/>
  <c r="D296" i="51" l="1"/>
  <c r="AH295" i="51"/>
  <c r="D297" i="51" l="1"/>
  <c r="AH296" i="51"/>
  <c r="AH297" i="51" l="1"/>
  <c r="D298" i="51"/>
  <c r="D299" i="51" l="1"/>
  <c r="AH298" i="51"/>
  <c r="AH299" i="51" l="1"/>
  <c r="D300" i="51"/>
  <c r="AH300" i="51" l="1"/>
  <c r="D301" i="51"/>
  <c r="AH301" i="51" l="1"/>
  <c r="D302" i="51"/>
  <c r="AH302" i="51" l="1"/>
  <c r="D303" i="51"/>
  <c r="AH303" i="51" l="1"/>
  <c r="D304" i="51"/>
  <c r="D305" i="51" l="1"/>
  <c r="AH304" i="51"/>
  <c r="D306" i="51" l="1"/>
  <c r="AH305" i="51"/>
  <c r="AH306" i="51" l="1"/>
  <c r="D307" i="51"/>
  <c r="AH307" i="51" l="1"/>
  <c r="D308" i="51"/>
  <c r="AH308" i="51" l="1"/>
  <c r="D309" i="51"/>
  <c r="D310" i="51" l="1"/>
  <c r="AH309" i="51"/>
  <c r="AH310" i="51" l="1"/>
  <c r="D311" i="51"/>
  <c r="AH311" i="51" l="1"/>
  <c r="D312" i="51"/>
  <c r="D313" i="51" l="1"/>
  <c r="AH312" i="51"/>
  <c r="AH313" i="51" l="1"/>
  <c r="D314" i="51"/>
  <c r="D315" i="51" l="1"/>
  <c r="AH314" i="51"/>
  <c r="AH315" i="51" l="1"/>
  <c r="D316" i="51"/>
  <c r="AH316" i="51" l="1"/>
  <c r="D317" i="51"/>
  <c r="AH317" i="51" l="1"/>
  <c r="D318" i="51"/>
  <c r="D319" i="51" l="1"/>
  <c r="AH318" i="51"/>
  <c r="AH319" i="51" l="1"/>
  <c r="D320" i="51"/>
  <c r="AH320" i="51" l="1"/>
  <c r="D321" i="51"/>
  <c r="AH321" i="51" l="1"/>
  <c r="D322" i="51"/>
  <c r="AH322" i="51" l="1"/>
  <c r="D323" i="51"/>
  <c r="AH323" i="51" l="1"/>
  <c r="D324" i="51"/>
  <c r="AH324" i="51" l="1"/>
  <c r="D325" i="51"/>
  <c r="AH325" i="51" l="1"/>
  <c r="D326" i="51"/>
  <c r="AH326" i="51" l="1"/>
  <c r="D327" i="51"/>
  <c r="AH327" i="51" l="1"/>
  <c r="D328" i="51"/>
  <c r="AH328" i="51" l="1"/>
  <c r="D329" i="51"/>
  <c r="AH329" i="51" l="1"/>
  <c r="D330" i="51"/>
  <c r="AH330" i="51" l="1"/>
  <c r="D331" i="51"/>
  <c r="AH331" i="51" l="1"/>
  <c r="D332" i="51"/>
  <c r="D333" i="51" l="1"/>
  <c r="AH332" i="51"/>
  <c r="AH333" i="51" l="1"/>
  <c r="D334" i="51"/>
  <c r="D335" i="51" l="1"/>
  <c r="AH334" i="51"/>
  <c r="AH335" i="51" l="1"/>
  <c r="D336" i="51"/>
  <c r="AH336" i="51" l="1"/>
  <c r="D337" i="51"/>
  <c r="AH337" i="51" l="1"/>
  <c r="D338" i="51"/>
  <c r="AH338" i="51" l="1"/>
  <c r="D339" i="51"/>
  <c r="AH339" i="51" l="1"/>
  <c r="D340" i="51"/>
  <c r="AH340" i="51" l="1"/>
  <c r="D341" i="51"/>
  <c r="AH341" i="51" l="1"/>
  <c r="D342" i="51"/>
  <c r="AH342" i="51" l="1"/>
  <c r="D343" i="51"/>
  <c r="AH343" i="51" l="1"/>
  <c r="D344" i="51"/>
  <c r="AH344" i="51" l="1"/>
  <c r="D345" i="51"/>
  <c r="AH345" i="51" l="1"/>
  <c r="D346" i="51"/>
  <c r="D347" i="51" l="1"/>
  <c r="AH346" i="51"/>
  <c r="AH347" i="51" l="1"/>
  <c r="D348" i="51"/>
  <c r="AH348" i="51" l="1"/>
  <c r="D349" i="51"/>
  <c r="AH349" i="51" l="1"/>
  <c r="D350" i="51"/>
  <c r="D351" i="51" l="1"/>
  <c r="AH350" i="51"/>
  <c r="AH351" i="51" l="1"/>
  <c r="D352" i="51"/>
  <c r="AH352" i="51" l="1"/>
  <c r="D353" i="51"/>
  <c r="AH353" i="51" l="1"/>
  <c r="D354" i="51"/>
  <c r="AH354" i="51" l="1"/>
  <c r="D355" i="51"/>
  <c r="D356" i="51" l="1"/>
  <c r="AH355" i="51"/>
  <c r="D357" i="51" l="1"/>
  <c r="AH356" i="51"/>
  <c r="AH357" i="51" l="1"/>
  <c r="D358" i="51"/>
  <c r="D359" i="51" l="1"/>
  <c r="AH358" i="51"/>
  <c r="D360" i="51" l="1"/>
  <c r="AH359" i="51"/>
  <c r="D361" i="51" l="1"/>
  <c r="AH360" i="51"/>
  <c r="AH361" i="51" l="1"/>
  <c r="D362" i="51"/>
  <c r="D363" i="51" l="1"/>
  <c r="AH362" i="51"/>
  <c r="AH363" i="51" l="1"/>
  <c r="D364" i="51"/>
  <c r="D365" i="51" l="1"/>
  <c r="AH364" i="51"/>
  <c r="D366" i="51" l="1"/>
  <c r="AH365" i="51"/>
  <c r="AH366" i="51" l="1"/>
  <c r="D367" i="51"/>
  <c r="AH367" i="51" l="1"/>
  <c r="D368" i="51"/>
  <c r="D369" i="51" l="1"/>
  <c r="AH368" i="51"/>
  <c r="AH369" i="51" l="1"/>
  <c r="D370" i="51"/>
  <c r="AH370" i="51" l="1"/>
  <c r="D371" i="51"/>
  <c r="D372" i="51" l="1"/>
  <c r="AH371" i="51"/>
  <c r="AH372" i="51" l="1"/>
  <c r="D373" i="51"/>
  <c r="D374" i="51" l="1"/>
  <c r="AH373" i="51"/>
  <c r="AH374" i="51" l="1"/>
  <c r="D375" i="51"/>
  <c r="D376" i="51" l="1"/>
  <c r="AH375" i="51"/>
  <c r="D377" i="51" l="1"/>
  <c r="AH376" i="51"/>
  <c r="AH377" i="51" l="1"/>
  <c r="D378" i="51"/>
  <c r="AH378" i="51" l="1"/>
  <c r="D379" i="51"/>
  <c r="D380" i="51" l="1"/>
  <c r="AH379" i="51"/>
  <c r="D381" i="51" l="1"/>
  <c r="AH380" i="51"/>
  <c r="D382" i="51" l="1"/>
  <c r="AH381" i="51"/>
  <c r="AH382" i="51" l="1"/>
  <c r="D383" i="51"/>
  <c r="D384" i="51" l="1"/>
  <c r="AH383" i="51"/>
  <c r="AH384" i="51" l="1"/>
  <c r="D385" i="51"/>
  <c r="D386" i="51" l="1"/>
  <c r="AH385" i="51"/>
  <c r="AH386" i="51" l="1"/>
  <c r="D387" i="51"/>
  <c r="AH387" i="51" l="1"/>
  <c r="D388" i="51"/>
  <c r="D389" i="51" l="1"/>
  <c r="AH388" i="51"/>
  <c r="AH389" i="51" l="1"/>
  <c r="D390" i="51"/>
  <c r="AH390" i="51" l="1"/>
  <c r="D391" i="51"/>
  <c r="D392" i="51" l="1"/>
  <c r="AH391" i="51"/>
  <c r="D393" i="51" l="1"/>
  <c r="AH392" i="51"/>
  <c r="D394" i="51" l="1"/>
  <c r="AH393" i="51"/>
  <c r="AH394" i="51" l="1"/>
  <c r="D395" i="51"/>
  <c r="D396" i="51" l="1"/>
  <c r="AH395" i="51"/>
  <c r="AH396" i="51" l="1"/>
  <c r="D397" i="51"/>
  <c r="D398" i="51" l="1"/>
  <c r="AH397" i="51"/>
  <c r="AH398" i="51" l="1"/>
  <c r="D399" i="51"/>
  <c r="D400" i="51" l="1"/>
  <c r="AH399" i="51"/>
  <c r="AH400" i="51" l="1"/>
  <c r="D401" i="51"/>
  <c r="AH401" i="51" l="1"/>
  <c r="D402" i="51"/>
  <c r="D403" i="51" l="1"/>
  <c r="AH402" i="51"/>
  <c r="AH403" i="51" l="1"/>
  <c r="D404" i="51"/>
  <c r="AH404" i="51" l="1"/>
  <c r="D405" i="51"/>
  <c r="AH405" i="51" l="1"/>
  <c r="D406" i="51"/>
  <c r="D407" i="51" l="1"/>
  <c r="AH406" i="51"/>
  <c r="D408" i="51" l="1"/>
  <c r="AH407" i="51"/>
  <c r="AH408" i="51" l="1"/>
  <c r="D409" i="51"/>
  <c r="AH409" i="51" l="1"/>
  <c r="D410" i="51"/>
  <c r="D411" i="51" l="1"/>
  <c r="AH410" i="51"/>
  <c r="D412" i="51" l="1"/>
  <c r="AH411" i="51"/>
  <c r="D413" i="51" l="1"/>
  <c r="AH412" i="51"/>
  <c r="AH413" i="51" l="1"/>
  <c r="D414" i="51"/>
  <c r="AH414" i="51" l="1"/>
  <c r="D415" i="51"/>
  <c r="D416" i="51" l="1"/>
  <c r="AH415" i="51"/>
  <c r="AH416" i="51" l="1"/>
  <c r="D417" i="51"/>
  <c r="AH417" i="51" l="1"/>
  <c r="D418" i="51"/>
  <c r="D419" i="51" l="1"/>
  <c r="AH418" i="51"/>
  <c r="D420" i="51" l="1"/>
  <c r="AH419" i="51"/>
  <c r="D421" i="51" l="1"/>
  <c r="AH420" i="51"/>
  <c r="AH421" i="51" l="1"/>
  <c r="D422" i="51"/>
  <c r="AH422" i="51" l="1"/>
  <c r="D423" i="51"/>
  <c r="D424" i="51" l="1"/>
  <c r="AH423" i="51"/>
  <c r="AH424" i="51" l="1"/>
  <c r="D425" i="51"/>
  <c r="AH425" i="51" l="1"/>
  <c r="D426" i="51"/>
  <c r="D427" i="51" l="1"/>
  <c r="AH426" i="51"/>
  <c r="D428" i="51" l="1"/>
  <c r="AH427" i="51"/>
  <c r="AH428" i="51" l="1"/>
  <c r="D429" i="51"/>
  <c r="D430" i="51" l="1"/>
  <c r="AH429" i="51"/>
  <c r="AH430" i="51" l="1"/>
  <c r="D431" i="51"/>
  <c r="D432" i="51" l="1"/>
  <c r="AH431" i="51"/>
  <c r="D433" i="51" l="1"/>
  <c r="AH432" i="51"/>
  <c r="D434" i="51" l="1"/>
  <c r="AH433" i="51"/>
  <c r="D435" i="51" l="1"/>
  <c r="AH434" i="51"/>
  <c r="D436" i="51" l="1"/>
  <c r="AH435" i="51"/>
  <c r="AH436" i="51" l="1"/>
  <c r="D437" i="51"/>
  <c r="D438" i="51" l="1"/>
  <c r="AH437" i="51"/>
  <c r="D439" i="51" l="1"/>
  <c r="AH438" i="51"/>
  <c r="D440" i="51" l="1"/>
  <c r="AH439" i="51"/>
  <c r="AH440" i="51" l="1"/>
  <c r="D441" i="51"/>
  <c r="D442" i="51" l="1"/>
  <c r="AH441" i="51"/>
  <c r="AH442" i="51" l="1"/>
  <c r="D443" i="51"/>
  <c r="AH443" i="51" l="1"/>
  <c r="D444" i="51"/>
  <c r="D445" i="51" l="1"/>
  <c r="AH444" i="51"/>
  <c r="AH445" i="51" l="1"/>
  <c r="D446" i="51"/>
  <c r="AH446" i="51" l="1"/>
  <c r="D447" i="51"/>
  <c r="AH447" i="51" l="1"/>
  <c r="D448" i="51"/>
  <c r="D449" i="51" l="1"/>
  <c r="AH448" i="51"/>
  <c r="D450" i="51" l="1"/>
  <c r="AH449" i="51"/>
  <c r="D451" i="51" l="1"/>
  <c r="AH450" i="51"/>
  <c r="AH451" i="51" l="1"/>
  <c r="D452" i="51"/>
  <c r="AH452" i="51" l="1"/>
  <c r="D453" i="51"/>
  <c r="AH453" i="51" l="1"/>
  <c r="D454" i="51"/>
  <c r="AH454" i="51" l="1"/>
  <c r="D455" i="51"/>
  <c r="AH455" i="51" l="1"/>
  <c r="D456" i="51"/>
  <c r="D457" i="51" l="1"/>
  <c r="AH456" i="51"/>
  <c r="AH457" i="51" l="1"/>
  <c r="D458" i="51"/>
  <c r="AH458" i="51" l="1"/>
  <c r="D459" i="51"/>
  <c r="AH459" i="51" l="1"/>
  <c r="D460" i="51"/>
  <c r="D461" i="51" l="1"/>
  <c r="AH460" i="51"/>
  <c r="AH461" i="51" l="1"/>
  <c r="D462" i="51"/>
  <c r="AH462" i="51" l="1"/>
  <c r="D463" i="51"/>
  <c r="AH463" i="51" l="1"/>
  <c r="D464" i="51"/>
  <c r="D465" i="51" l="1"/>
  <c r="AH464" i="51"/>
  <c r="AH465" i="51" l="1"/>
  <c r="D466" i="51"/>
  <c r="AH466" i="51" l="1"/>
  <c r="D467" i="51"/>
  <c r="D468" i="51" l="1"/>
  <c r="AH467" i="51"/>
  <c r="AH468" i="51" l="1"/>
  <c r="D469" i="51"/>
  <c r="D470" i="51" l="1"/>
  <c r="AH469" i="51"/>
  <c r="AH470" i="51" l="1"/>
  <c r="D471" i="51"/>
  <c r="AH471" i="51" l="1"/>
  <c r="D472" i="51"/>
  <c r="AH472" i="51" l="1"/>
  <c r="D473" i="51"/>
  <c r="AH473" i="51" l="1"/>
  <c r="D474" i="51"/>
  <c r="AH474" i="51" l="1"/>
  <c r="D475" i="51"/>
  <c r="D476" i="51" l="1"/>
  <c r="AH475" i="51"/>
  <c r="D477" i="51" l="1"/>
  <c r="AH476" i="51"/>
  <c r="D478" i="51" l="1"/>
  <c r="AH477" i="51"/>
  <c r="AH478" i="51" l="1"/>
  <c r="D479" i="51"/>
  <c r="AH479" i="51" l="1"/>
  <c r="D480" i="51"/>
  <c r="AH480" i="51" l="1"/>
  <c r="D481" i="51"/>
  <c r="AH481" i="51" l="1"/>
  <c r="D482" i="51"/>
  <c r="D483" i="51" l="1"/>
  <c r="AH482" i="51"/>
  <c r="D484" i="51" l="1"/>
  <c r="AH483" i="51"/>
  <c r="D485" i="51" l="1"/>
  <c r="AH484" i="51"/>
  <c r="D486" i="51" l="1"/>
  <c r="AH485" i="51"/>
  <c r="AH486" i="51" l="1"/>
  <c r="D487" i="51"/>
  <c r="AH487" i="51" l="1"/>
  <c r="D488" i="51"/>
  <c r="AH488" i="51" l="1"/>
  <c r="D489" i="51"/>
  <c r="AH489" i="51" l="1"/>
  <c r="D490" i="51"/>
  <c r="D491" i="51" l="1"/>
  <c r="AH490" i="51"/>
  <c r="D492" i="51" l="1"/>
  <c r="AH491" i="51"/>
  <c r="AH492" i="51" l="1"/>
  <c r="D493" i="51"/>
  <c r="AH493" i="51" l="1"/>
  <c r="D494" i="51"/>
  <c r="D495" i="51" l="1"/>
  <c r="AH494" i="51"/>
  <c r="D496" i="51" l="1"/>
  <c r="AH495" i="51"/>
  <c r="AH496" i="51" l="1"/>
  <c r="D497" i="51"/>
  <c r="AH497" i="51" l="1"/>
  <c r="D498" i="51"/>
  <c r="D499" i="51" l="1"/>
  <c r="AH498" i="51"/>
  <c r="D500" i="51" l="1"/>
  <c r="AH499" i="51"/>
  <c r="AH500" i="51" l="1"/>
  <c r="D501" i="51"/>
  <c r="AH501" i="51" l="1"/>
  <c r="D502" i="51"/>
  <c r="D503" i="51" l="1"/>
  <c r="AH502" i="51"/>
  <c r="AH503" i="51" l="1"/>
  <c r="D504" i="51"/>
  <c r="AH504" i="51" l="1"/>
  <c r="D505" i="51"/>
  <c r="AH505" i="51" l="1"/>
  <c r="D506" i="51"/>
  <c r="D507" i="51" l="1"/>
  <c r="AH506" i="51"/>
  <c r="AH507" i="51" l="1"/>
  <c r="D508" i="51"/>
  <c r="AH508" i="51" l="1"/>
  <c r="D509" i="51"/>
  <c r="AH509" i="51" l="1"/>
  <c r="D510" i="51"/>
  <c r="D511" i="51" l="1"/>
  <c r="AH510" i="51"/>
  <c r="AH511" i="51" l="1"/>
  <c r="D512" i="51"/>
  <c r="AH512" i="51" l="1"/>
  <c r="D513" i="51"/>
  <c r="AH513" i="51" l="1"/>
  <c r="D514" i="51"/>
  <c r="D515" i="51" l="1"/>
  <c r="AH514" i="51"/>
  <c r="D516" i="51" l="1"/>
  <c r="AH515" i="51"/>
  <c r="D517" i="51" l="1"/>
  <c r="AH516" i="51"/>
  <c r="AH517" i="51" l="1"/>
  <c r="D518" i="51"/>
  <c r="AH518" i="51" l="1"/>
  <c r="D519" i="51"/>
  <c r="D520" i="51" l="1"/>
  <c r="AH519" i="51"/>
  <c r="D521" i="51" l="1"/>
  <c r="AH520" i="51"/>
  <c r="AH521" i="51" l="1"/>
  <c r="D522" i="51"/>
  <c r="D523" i="51" l="1"/>
  <c r="AH522" i="51"/>
  <c r="D524" i="51" l="1"/>
  <c r="AH523" i="51"/>
  <c r="D525" i="51" l="1"/>
  <c r="AH524" i="51"/>
  <c r="AH525" i="51" l="1"/>
  <c r="D526" i="51"/>
  <c r="D527" i="51" l="1"/>
  <c r="AH526" i="51"/>
  <c r="AH527" i="51" l="1"/>
  <c r="D528" i="51"/>
  <c r="D529" i="51" l="1"/>
  <c r="AH528" i="51"/>
  <c r="AH529" i="51" l="1"/>
  <c r="D530" i="51"/>
  <c r="AH530" i="51" l="1"/>
  <c r="D531" i="51"/>
  <c r="D532" i="51" l="1"/>
  <c r="AH531" i="51"/>
  <c r="D533" i="51" l="1"/>
  <c r="AH532" i="51"/>
  <c r="AH533" i="51" l="1"/>
  <c r="D534" i="51"/>
  <c r="D535" i="51" l="1"/>
  <c r="AH534" i="51"/>
  <c r="AH535" i="51" l="1"/>
  <c r="D536" i="51"/>
  <c r="AH536" i="51" l="1"/>
  <c r="D537" i="51"/>
  <c r="D538" i="51" l="1"/>
  <c r="AH537" i="51"/>
  <c r="D539" i="51" l="1"/>
  <c r="AH538" i="51"/>
  <c r="D540" i="51" l="1"/>
  <c r="AH539" i="51"/>
  <c r="AH540" i="51" l="1"/>
  <c r="D541" i="51"/>
  <c r="D542" i="51" l="1"/>
  <c r="AH541" i="51"/>
  <c r="D543" i="51" l="1"/>
  <c r="AH542" i="51"/>
  <c r="AH543" i="51" l="1"/>
  <c r="D544" i="51"/>
  <c r="AH544" i="51" l="1"/>
  <c r="D545" i="51"/>
  <c r="D546" i="51" l="1"/>
  <c r="AH545" i="51"/>
  <c r="AH546" i="51" l="1"/>
  <c r="D547" i="51"/>
  <c r="AH547" i="51" l="1"/>
  <c r="D548" i="51"/>
  <c r="D549" i="51" l="1"/>
  <c r="AH548" i="51"/>
  <c r="AH549" i="51" l="1"/>
  <c r="D550" i="51"/>
  <c r="AH550" i="51" l="1"/>
  <c r="D551" i="51"/>
  <c r="AH551" i="51" l="1"/>
  <c r="D552" i="51"/>
  <c r="AH552" i="51" l="1"/>
  <c r="D553" i="51"/>
  <c r="D554" i="51" l="1"/>
  <c r="AH553" i="51"/>
  <c r="D555" i="51" l="1"/>
  <c r="AH554" i="51"/>
  <c r="AH555" i="51" l="1"/>
  <c r="D556" i="51"/>
  <c r="AH556" i="51" l="1"/>
  <c r="D557" i="51"/>
  <c r="D558" i="51" l="1"/>
  <c r="AH557" i="51"/>
  <c r="D559" i="51" l="1"/>
  <c r="AH558" i="51"/>
  <c r="D560" i="51" l="1"/>
  <c r="AH559" i="51"/>
  <c r="AH560" i="51" l="1"/>
  <c r="D561" i="51"/>
  <c r="D562" i="51" l="1"/>
  <c r="AH561" i="51"/>
  <c r="AH562" i="51" l="1"/>
  <c r="D563" i="51"/>
  <c r="AH563" i="51" l="1"/>
  <c r="D564" i="51"/>
  <c r="D565" i="51" l="1"/>
  <c r="AH564" i="51"/>
  <c r="D566" i="51" l="1"/>
  <c r="AH565" i="51"/>
  <c r="D567" i="51" l="1"/>
  <c r="AH566" i="51"/>
  <c r="AH567" i="51" l="1"/>
  <c r="D568" i="51"/>
  <c r="D569" i="51" l="1"/>
  <c r="AH568" i="51"/>
  <c r="D570" i="51" l="1"/>
  <c r="AH569" i="51"/>
  <c r="D571" i="51" l="1"/>
  <c r="AH570" i="51"/>
  <c r="D572" i="51" l="1"/>
  <c r="AH571" i="51"/>
  <c r="AH572" i="51" l="1"/>
  <c r="D573" i="51"/>
  <c r="AH573" i="51" l="1"/>
  <c r="D574" i="51"/>
  <c r="D575" i="51" l="1"/>
  <c r="AH574" i="51"/>
  <c r="AH575" i="51" l="1"/>
  <c r="D576" i="51"/>
  <c r="D577" i="51" l="1"/>
  <c r="AH576" i="51"/>
  <c r="AH577" i="51" l="1"/>
  <c r="D578" i="51"/>
  <c r="D579" i="51" l="1"/>
  <c r="AH578" i="51"/>
  <c r="D580" i="51" l="1"/>
  <c r="AH579" i="51"/>
  <c r="D581" i="51" l="1"/>
  <c r="AH580" i="51"/>
  <c r="AH581" i="51" l="1"/>
  <c r="D582" i="51"/>
  <c r="D583" i="51" l="1"/>
  <c r="AH582" i="51"/>
  <c r="D584" i="51" l="1"/>
  <c r="AH583" i="51"/>
  <c r="AH584" i="51" l="1"/>
  <c r="D585" i="51"/>
  <c r="D586" i="51" l="1"/>
  <c r="AH585" i="51"/>
  <c r="AH586" i="51" l="1"/>
  <c r="D587" i="51"/>
  <c r="D588" i="51" l="1"/>
  <c r="AH587" i="51"/>
  <c r="D589" i="51" l="1"/>
  <c r="AH588" i="51"/>
  <c r="D590" i="51" l="1"/>
  <c r="AH589" i="51"/>
  <c r="AH590" i="51" l="1"/>
  <c r="D591" i="51"/>
  <c r="D592" i="51" l="1"/>
  <c r="AH591" i="51"/>
  <c r="AH592" i="51" l="1"/>
  <c r="D593" i="51"/>
  <c r="D594" i="51" l="1"/>
  <c r="AH593" i="51"/>
  <c r="D595" i="51" l="1"/>
  <c r="AH594" i="51"/>
  <c r="AH595" i="51" l="1"/>
  <c r="D596" i="51"/>
  <c r="AH596" i="51" l="1"/>
  <c r="D597" i="51"/>
  <c r="AH597" i="51" l="1"/>
  <c r="D598" i="51"/>
  <c r="D599" i="51" l="1"/>
  <c r="AH598" i="51"/>
  <c r="D600" i="51" l="1"/>
  <c r="AH599" i="51"/>
  <c r="D601" i="51" l="1"/>
  <c r="AH600" i="51"/>
  <c r="D602" i="51" l="1"/>
  <c r="AH601" i="51"/>
  <c r="AH602" i="51" l="1"/>
  <c r="D603" i="51"/>
  <c r="AH603" i="51" l="1"/>
  <c r="D604" i="51"/>
  <c r="AH604" i="51" l="1"/>
  <c r="D605" i="51"/>
  <c r="AH605" i="51" l="1"/>
  <c r="D606" i="51"/>
  <c r="AH606" i="51" l="1"/>
  <c r="D607" i="51"/>
  <c r="AH607" i="51" l="1"/>
  <c r="D608" i="51"/>
  <c r="D609" i="51" l="1"/>
  <c r="AH608" i="51"/>
  <c r="D610" i="51" l="1"/>
  <c r="AH609" i="51"/>
  <c r="D611" i="51" l="1"/>
  <c r="AH610" i="51"/>
  <c r="D612" i="51" l="1"/>
  <c r="AH611" i="51"/>
  <c r="D613" i="51" l="1"/>
  <c r="AH612" i="51"/>
  <c r="D614" i="51" l="1"/>
  <c r="AH613" i="51"/>
  <c r="D615" i="51" l="1"/>
  <c r="AH614" i="51"/>
  <c r="D616" i="51" l="1"/>
  <c r="AH615" i="51"/>
  <c r="D617" i="51" l="1"/>
  <c r="AH616" i="51"/>
  <c r="D618" i="51" l="1"/>
  <c r="AH617" i="51"/>
  <c r="D619" i="51" l="1"/>
  <c r="AH618" i="51"/>
  <c r="D620" i="51" l="1"/>
  <c r="AH619" i="51"/>
  <c r="AH620" i="51" l="1"/>
  <c r="D621" i="51"/>
  <c r="D622" i="51" l="1"/>
  <c r="AH621" i="51"/>
  <c r="AH622" i="51" l="1"/>
  <c r="D623" i="51"/>
  <c r="D624" i="51" l="1"/>
  <c r="AH623" i="51"/>
  <c r="AH624" i="51" l="1"/>
  <c r="D625" i="51"/>
  <c r="D626" i="51" l="1"/>
  <c r="AH625" i="51"/>
  <c r="AH626" i="51" l="1"/>
  <c r="D627" i="51"/>
  <c r="D628" i="51" l="1"/>
  <c r="AH627" i="51"/>
  <c r="AH628" i="51" l="1"/>
  <c r="D629" i="51"/>
  <c r="D630" i="51" l="1"/>
  <c r="AH629" i="51"/>
  <c r="AH630" i="51" l="1"/>
  <c r="D631" i="51"/>
  <c r="D632" i="51" l="1"/>
  <c r="AH631" i="51"/>
  <c r="AH632" i="51" l="1"/>
  <c r="D633" i="51"/>
  <c r="D634" i="51" l="1"/>
  <c r="AH633" i="51"/>
  <c r="AH634" i="51" l="1"/>
  <c r="D635" i="51"/>
  <c r="D636" i="51" l="1"/>
  <c r="AH635" i="51"/>
  <c r="AH636" i="51" l="1"/>
  <c r="D637" i="51"/>
  <c r="D638" i="51" l="1"/>
  <c r="AH637" i="51"/>
  <c r="AH638" i="51" l="1"/>
  <c r="D639" i="51"/>
  <c r="D640" i="51" l="1"/>
  <c r="AH639" i="51"/>
  <c r="AH640" i="51" l="1"/>
  <c r="D641" i="51"/>
  <c r="AH641" i="51" l="1"/>
  <c r="D642" i="51"/>
  <c r="AH642" i="51" l="1"/>
  <c r="D643" i="51"/>
  <c r="AH643" i="51" l="1"/>
  <c r="D644" i="51"/>
  <c r="AH644" i="51" l="1"/>
  <c r="D645" i="51"/>
  <c r="AH645" i="51" l="1"/>
  <c r="D646" i="51"/>
  <c r="AH646" i="51" l="1"/>
  <c r="D647" i="51"/>
  <c r="AH647" i="51" l="1"/>
  <c r="D648" i="51"/>
  <c r="AH648" i="51" l="1"/>
  <c r="D649" i="51"/>
  <c r="D650" i="51" l="1"/>
  <c r="AH649" i="51"/>
  <c r="AH650" i="51" l="1"/>
  <c r="D651" i="51"/>
  <c r="D652" i="51" l="1"/>
  <c r="AH651" i="51"/>
  <c r="AH652" i="51" l="1"/>
  <c r="D653" i="51"/>
  <c r="D654" i="51" l="1"/>
  <c r="AH653" i="51"/>
  <c r="AH654" i="51" l="1"/>
  <c r="D655" i="51"/>
  <c r="D656" i="51" l="1"/>
  <c r="AH655" i="51"/>
  <c r="AH656" i="51" l="1"/>
  <c r="D657" i="51"/>
  <c r="D658" i="51" l="1"/>
  <c r="AH657" i="51"/>
  <c r="AH658" i="51" l="1"/>
  <c r="D659" i="51"/>
  <c r="D660" i="51" l="1"/>
  <c r="AH659" i="51"/>
  <c r="AH660" i="51" l="1"/>
  <c r="D661" i="51"/>
  <c r="D662" i="51" l="1"/>
  <c r="AH661" i="51"/>
  <c r="AH662" i="51" l="1"/>
  <c r="D663" i="51"/>
  <c r="D664" i="51" l="1"/>
  <c r="AH663" i="51"/>
  <c r="AH664" i="51" l="1"/>
  <c r="D665" i="51"/>
  <c r="AH665" i="51" l="1"/>
  <c r="D666" i="51"/>
  <c r="AH666" i="51" l="1"/>
  <c r="D667" i="51"/>
  <c r="AH667" i="51" l="1"/>
  <c r="D668" i="51"/>
  <c r="AH668" i="51" l="1"/>
  <c r="D669" i="51"/>
  <c r="AH669" i="51" l="1"/>
  <c r="D670" i="51"/>
  <c r="AH670" i="51" l="1"/>
  <c r="D671" i="51"/>
  <c r="AH671" i="51" l="1"/>
  <c r="D672" i="51"/>
  <c r="AH672" i="51" l="1"/>
  <c r="D673" i="51"/>
  <c r="D674" i="51" l="1"/>
  <c r="AH673" i="51"/>
  <c r="AH674" i="51" l="1"/>
  <c r="D675" i="51"/>
  <c r="D676" i="51" l="1"/>
  <c r="AH675" i="51"/>
  <c r="AH676" i="51" l="1"/>
  <c r="D677" i="51"/>
  <c r="D678" i="51" l="1"/>
  <c r="AH677" i="51"/>
  <c r="AH678" i="51" l="1"/>
  <c r="D679" i="51"/>
  <c r="D680" i="51" l="1"/>
  <c r="AH679" i="51"/>
  <c r="AH680" i="51" l="1"/>
  <c r="D681" i="51"/>
  <c r="D682" i="51" l="1"/>
  <c r="AH681" i="51"/>
  <c r="AH682" i="51" l="1"/>
  <c r="D683" i="51"/>
  <c r="D684" i="51" l="1"/>
  <c r="AH683" i="51"/>
  <c r="AH684" i="51" l="1"/>
  <c r="D685" i="51"/>
  <c r="D686" i="51" l="1"/>
  <c r="AH685" i="51"/>
  <c r="AH686" i="51" l="1"/>
  <c r="D687" i="51"/>
  <c r="D688" i="51" l="1"/>
  <c r="AH687" i="51"/>
  <c r="AH688" i="51" l="1"/>
  <c r="D689" i="51"/>
  <c r="AH689" i="51" l="1"/>
  <c r="D690" i="51"/>
  <c r="AH690" i="51" l="1"/>
  <c r="D691" i="51"/>
  <c r="AH691" i="51" l="1"/>
  <c r="D692" i="51"/>
  <c r="AH692" i="51" l="1"/>
  <c r="D693" i="51"/>
  <c r="AH693" i="51" l="1"/>
  <c r="D694" i="51"/>
  <c r="AH694" i="51" l="1"/>
  <c r="D695" i="51"/>
  <c r="AH695" i="51" l="1"/>
  <c r="D696" i="51"/>
  <c r="AH696" i="51" l="1"/>
  <c r="D697" i="51"/>
  <c r="D698" i="51" l="1"/>
  <c r="AH697" i="51"/>
  <c r="AH698" i="51" l="1"/>
  <c r="D699" i="51"/>
  <c r="D700" i="51" l="1"/>
  <c r="AH699" i="51"/>
  <c r="AH700" i="51" l="1"/>
  <c r="D701" i="51"/>
  <c r="D702" i="51" l="1"/>
  <c r="AH701" i="51"/>
  <c r="AH702" i="51" l="1"/>
  <c r="D703" i="51"/>
  <c r="D704" i="51" l="1"/>
  <c r="AH703" i="51"/>
  <c r="AH704" i="51" l="1"/>
  <c r="D705" i="51"/>
  <c r="D706" i="51" l="1"/>
  <c r="AH705" i="51"/>
  <c r="AH706" i="51" l="1"/>
  <c r="D707" i="51"/>
  <c r="D708" i="51" l="1"/>
  <c r="AH707" i="51"/>
  <c r="AH708" i="51" l="1"/>
  <c r="D709" i="51"/>
  <c r="D710" i="51" l="1"/>
  <c r="AH709" i="51"/>
  <c r="AH710" i="51" l="1"/>
  <c r="D711" i="51"/>
  <c r="D712" i="51" l="1"/>
  <c r="AH711" i="51"/>
  <c r="AH712" i="51" l="1"/>
  <c r="D713" i="51"/>
  <c r="AH713" i="51" l="1"/>
  <c r="D714" i="51"/>
  <c r="AH714" i="51" l="1"/>
  <c r="D715" i="51"/>
  <c r="AH715" i="51" l="1"/>
  <c r="D716" i="51"/>
  <c r="AH716" i="51" l="1"/>
  <c r="D717" i="51"/>
  <c r="AH717" i="51" l="1"/>
  <c r="D718" i="51"/>
  <c r="AH718" i="51" l="1"/>
  <c r="D719" i="51"/>
  <c r="AH719" i="51" l="1"/>
  <c r="D720" i="51"/>
  <c r="AH720" i="51" l="1"/>
  <c r="D721" i="51"/>
  <c r="D722" i="51" l="1"/>
  <c r="AH721" i="51"/>
  <c r="AH722" i="51" l="1"/>
  <c r="D723" i="51"/>
  <c r="D724" i="51" l="1"/>
  <c r="AH723" i="51"/>
  <c r="AH724" i="51" l="1"/>
  <c r="D725" i="51"/>
  <c r="D726" i="51" l="1"/>
  <c r="AH725" i="51"/>
  <c r="AH726" i="51" l="1"/>
  <c r="D727" i="51"/>
  <c r="D728" i="51" l="1"/>
  <c r="AH727" i="51"/>
  <c r="AH728" i="51" l="1"/>
  <c r="D729" i="51"/>
  <c r="D730" i="51" l="1"/>
  <c r="AH729" i="51"/>
  <c r="AH730" i="51" l="1"/>
  <c r="D731" i="51"/>
  <c r="D732" i="51" l="1"/>
  <c r="AH731" i="51"/>
  <c r="AH732" i="51" l="1"/>
  <c r="D733" i="51"/>
  <c r="D734" i="51" l="1"/>
  <c r="AH733" i="51"/>
  <c r="AH734" i="51" l="1"/>
  <c r="D735" i="51"/>
  <c r="D736" i="51" l="1"/>
  <c r="AH735" i="51"/>
  <c r="AH736" i="51" l="1"/>
  <c r="D737" i="51"/>
  <c r="AH737" i="51" l="1"/>
  <c r="D738" i="51"/>
  <c r="AH738" i="51" l="1"/>
  <c r="D739" i="51"/>
  <c r="AH739" i="51" l="1"/>
  <c r="D740" i="51"/>
  <c r="AH740" i="51" l="1"/>
  <c r="D741" i="51"/>
  <c r="AH741" i="51" l="1"/>
  <c r="D742" i="51"/>
  <c r="AH742" i="51" l="1"/>
  <c r="D743" i="51"/>
  <c r="AH743" i="51" l="1"/>
  <c r="D744" i="51"/>
  <c r="AH744" i="51" l="1"/>
  <c r="D745" i="51"/>
  <c r="D746" i="51" l="1"/>
  <c r="AH745" i="51"/>
  <c r="AH746" i="51" l="1"/>
  <c r="D747" i="51"/>
  <c r="D748" i="51" l="1"/>
  <c r="AH747" i="51"/>
  <c r="AH748" i="51" l="1"/>
  <c r="D749" i="51"/>
  <c r="D750" i="51" l="1"/>
  <c r="AH749" i="51"/>
  <c r="AH750" i="51" l="1"/>
  <c r="D751" i="51"/>
  <c r="D752" i="51" l="1"/>
  <c r="AH751" i="51"/>
  <c r="AH752" i="51" l="1"/>
  <c r="D753" i="51"/>
  <c r="D754" i="51" l="1"/>
  <c r="AH753" i="51"/>
  <c r="AH754" i="51" l="1"/>
  <c r="D755" i="51"/>
  <c r="D756" i="51" l="1"/>
  <c r="AH755" i="51"/>
  <c r="AH756" i="51" l="1"/>
  <c r="D757" i="51"/>
  <c r="D758" i="51" l="1"/>
  <c r="AH757" i="51"/>
  <c r="AH758" i="51" l="1"/>
  <c r="D759" i="51"/>
  <c r="D760" i="51" l="1"/>
  <c r="AH759" i="51"/>
  <c r="AH760" i="51" l="1"/>
  <c r="D761" i="51"/>
  <c r="AH761" i="51" l="1"/>
  <c r="D762" i="51"/>
  <c r="AH762" i="51" l="1"/>
  <c r="D763" i="51"/>
  <c r="AH763" i="51" l="1"/>
  <c r="D764" i="51"/>
  <c r="AH764" i="51" l="1"/>
  <c r="D765" i="51"/>
  <c r="AH765" i="51" l="1"/>
  <c r="D766" i="51"/>
  <c r="AH766" i="51" l="1"/>
  <c r="D767" i="51"/>
  <c r="AH767" i="51" l="1"/>
  <c r="D768" i="51"/>
  <c r="AH768" i="51" l="1"/>
  <c r="D769" i="51"/>
  <c r="D770" i="51" l="1"/>
  <c r="AH769" i="51"/>
  <c r="AH770" i="51" l="1"/>
  <c r="D771" i="51"/>
  <c r="D772" i="51" l="1"/>
  <c r="AH771" i="51"/>
  <c r="AH772" i="51" l="1"/>
  <c r="D773" i="51"/>
  <c r="D774" i="51" l="1"/>
  <c r="AH773" i="51"/>
  <c r="AH774" i="51" l="1"/>
  <c r="D775" i="51"/>
  <c r="D776" i="51" l="1"/>
  <c r="AH775" i="51"/>
  <c r="AH776" i="51" l="1"/>
  <c r="D777" i="51"/>
  <c r="D778" i="51" l="1"/>
  <c r="AH777" i="51"/>
  <c r="AH778" i="51" l="1"/>
  <c r="D779" i="51"/>
  <c r="D780" i="51" l="1"/>
  <c r="AH779" i="51"/>
  <c r="AH780" i="51" l="1"/>
  <c r="D781" i="51"/>
  <c r="AH781" i="51" l="1"/>
  <c r="D782" i="51"/>
  <c r="AH782" i="51" l="1"/>
  <c r="D783" i="51"/>
  <c r="AH783" i="51" l="1"/>
  <c r="D784" i="51"/>
  <c r="AH784" i="51" l="1"/>
  <c r="D785" i="51"/>
  <c r="AH785" i="51" l="1"/>
  <c r="D786" i="51"/>
  <c r="AH786" i="51" l="1"/>
  <c r="D787" i="51"/>
  <c r="AH787" i="51" l="1"/>
  <c r="D788" i="51"/>
  <c r="AH788" i="51" l="1"/>
  <c r="D789" i="51"/>
  <c r="AH789" i="51" l="1"/>
  <c r="D790" i="51"/>
  <c r="AH790" i="51" l="1"/>
  <c r="D791" i="51"/>
  <c r="AH791" i="51" l="1"/>
  <c r="D792" i="51"/>
  <c r="AH792" i="51" l="1"/>
  <c r="D793" i="51"/>
  <c r="AH793" i="51" l="1"/>
  <c r="D794" i="51"/>
  <c r="AH794" i="51" l="1"/>
  <c r="D795" i="51"/>
  <c r="AH795" i="51" l="1"/>
  <c r="D796" i="51"/>
  <c r="AH796" i="51" l="1"/>
  <c r="D797" i="51"/>
  <c r="AH797" i="51" l="1"/>
  <c r="D798" i="51"/>
  <c r="AH798" i="51" l="1"/>
  <c r="D799" i="51"/>
  <c r="AH799" i="51" l="1"/>
  <c r="D800" i="51"/>
  <c r="AH800" i="51" l="1"/>
  <c r="D801" i="51"/>
  <c r="AH801" i="51" l="1"/>
  <c r="D802" i="51"/>
  <c r="AH802" i="51" l="1"/>
  <c r="D803" i="51"/>
  <c r="AH803" i="51" l="1"/>
  <c r="D804" i="51"/>
  <c r="AH804" i="51" l="1"/>
  <c r="D805" i="51"/>
  <c r="AH805" i="51" l="1"/>
  <c r="D806" i="51"/>
  <c r="AH806" i="51" l="1"/>
  <c r="D807" i="51"/>
  <c r="AH807" i="51" l="1"/>
  <c r="D808" i="51"/>
  <c r="AH808" i="51" l="1"/>
  <c r="D809" i="51"/>
  <c r="AH809" i="51" l="1"/>
  <c r="D810" i="51"/>
  <c r="AH810" i="51" l="1"/>
  <c r="D811" i="51"/>
  <c r="AH811" i="51" l="1"/>
  <c r="D812" i="51"/>
  <c r="AH812" i="51" l="1"/>
  <c r="D813" i="51"/>
  <c r="AH813" i="51" l="1"/>
  <c r="D814" i="51"/>
  <c r="D815" i="51" l="1"/>
  <c r="AH814" i="51"/>
  <c r="AH815" i="51" l="1"/>
  <c r="D816" i="51"/>
  <c r="D817" i="51" l="1"/>
  <c r="AH816" i="51"/>
  <c r="AH817" i="51" l="1"/>
  <c r="D818" i="51"/>
  <c r="D819" i="51" l="1"/>
  <c r="AH818" i="51"/>
  <c r="AH819" i="51" l="1"/>
  <c r="D820" i="51"/>
  <c r="D821" i="51" l="1"/>
  <c r="AH820" i="51"/>
  <c r="AH821" i="51" l="1"/>
  <c r="D822" i="51"/>
  <c r="D823" i="51" l="1"/>
  <c r="AH822" i="51"/>
  <c r="AH823" i="51" l="1"/>
  <c r="D824" i="51"/>
  <c r="D825" i="51" l="1"/>
  <c r="AH824" i="51"/>
  <c r="AH825" i="51" l="1"/>
  <c r="D826" i="51"/>
  <c r="D827" i="51" l="1"/>
  <c r="AH826" i="51"/>
  <c r="AH827" i="51" l="1"/>
  <c r="D828" i="51"/>
  <c r="D829" i="51" l="1"/>
  <c r="AH828" i="51"/>
  <c r="AH829" i="51" l="1"/>
  <c r="D830" i="51"/>
  <c r="D831" i="51" l="1"/>
  <c r="AH830" i="51"/>
  <c r="AH831" i="51" l="1"/>
  <c r="D832" i="51"/>
  <c r="D833" i="51" l="1"/>
  <c r="AH832" i="51"/>
  <c r="AH833" i="51" l="1"/>
  <c r="D834" i="51"/>
  <c r="D835" i="51" l="1"/>
  <c r="AH834" i="51"/>
  <c r="AH835" i="51" l="1"/>
  <c r="D836" i="51"/>
  <c r="D837" i="51" l="1"/>
  <c r="AH836" i="51"/>
  <c r="AH837" i="51" l="1"/>
  <c r="D838" i="51"/>
  <c r="D839" i="51" l="1"/>
  <c r="AH838" i="51"/>
  <c r="AH839" i="51" l="1"/>
  <c r="D840" i="51"/>
  <c r="D841" i="51" l="1"/>
  <c r="AH840" i="51"/>
  <c r="AH841" i="51" l="1"/>
  <c r="D842" i="51"/>
  <c r="D843" i="51" l="1"/>
  <c r="AH842" i="51"/>
  <c r="AH843" i="51" l="1"/>
  <c r="D844" i="51"/>
  <c r="D845" i="51" l="1"/>
  <c r="AH844" i="51"/>
  <c r="AH845" i="51" l="1"/>
  <c r="D846" i="51"/>
  <c r="D847" i="51" l="1"/>
  <c r="AH846" i="51"/>
  <c r="AH847" i="51" l="1"/>
  <c r="D848" i="51"/>
  <c r="D849" i="51" l="1"/>
  <c r="AH848" i="51"/>
  <c r="AH849" i="51" l="1"/>
  <c r="D850" i="51"/>
  <c r="D851" i="51" l="1"/>
  <c r="AH850" i="51"/>
  <c r="AH851" i="51" l="1"/>
  <c r="D852" i="51"/>
  <c r="D853" i="51" l="1"/>
  <c r="AH852" i="51"/>
  <c r="AH853" i="51" l="1"/>
  <c r="D854" i="51"/>
  <c r="D855" i="51" l="1"/>
  <c r="AH854" i="51"/>
  <c r="AH855" i="51" l="1"/>
  <c r="D856" i="51"/>
  <c r="D857" i="51" l="1"/>
  <c r="AH856" i="51"/>
  <c r="AH857" i="51" l="1"/>
  <c r="D858" i="51"/>
  <c r="D859" i="51" l="1"/>
  <c r="AH858" i="51"/>
  <c r="AH859" i="51" l="1"/>
  <c r="D860" i="51"/>
  <c r="D861" i="51" l="1"/>
  <c r="AH860" i="51"/>
  <c r="AH861" i="51" l="1"/>
  <c r="D862" i="51"/>
  <c r="D863" i="51" l="1"/>
  <c r="AH862" i="51"/>
  <c r="AH863" i="51" l="1"/>
  <c r="D864" i="51"/>
  <c r="D865" i="51" l="1"/>
  <c r="AH864" i="51"/>
  <c r="AH865" i="51" l="1"/>
  <c r="D866" i="51"/>
  <c r="D867" i="51" l="1"/>
  <c r="AH866" i="51"/>
  <c r="AH867" i="51" l="1"/>
  <c r="D868" i="51"/>
  <c r="D869" i="51" l="1"/>
  <c r="AH868" i="51"/>
  <c r="AH869" i="51" l="1"/>
  <c r="D870" i="51"/>
  <c r="D871" i="51" l="1"/>
  <c r="AH870" i="51"/>
  <c r="AH871" i="51" l="1"/>
  <c r="D872" i="51"/>
  <c r="D873" i="51" l="1"/>
  <c r="AH872" i="51"/>
  <c r="AH873" i="51" l="1"/>
  <c r="D874" i="51"/>
  <c r="D875" i="51" l="1"/>
  <c r="AH874" i="51"/>
  <c r="AH875" i="51" l="1"/>
  <c r="D876" i="51"/>
  <c r="D877" i="51" l="1"/>
  <c r="AH876" i="51"/>
  <c r="AH877" i="51" l="1"/>
  <c r="D878" i="51"/>
  <c r="D879" i="51" l="1"/>
  <c r="AH878" i="51"/>
  <c r="AH879" i="51" l="1"/>
  <c r="D880" i="51"/>
  <c r="D881" i="51" l="1"/>
  <c r="AH880" i="51"/>
  <c r="AH881" i="51" l="1"/>
  <c r="D882" i="51"/>
  <c r="D883" i="51" l="1"/>
  <c r="AH882" i="51"/>
  <c r="AH883" i="51" l="1"/>
  <c r="D884" i="51"/>
  <c r="D885" i="51" l="1"/>
  <c r="AH884" i="51"/>
  <c r="AH885" i="51" l="1"/>
  <c r="D886" i="51"/>
  <c r="D887" i="51" l="1"/>
  <c r="AH886" i="51"/>
  <c r="AH887" i="51" l="1"/>
  <c r="D888" i="51"/>
  <c r="D889" i="51" l="1"/>
  <c r="AH888" i="51"/>
  <c r="AH889" i="51" l="1"/>
  <c r="D890" i="51"/>
  <c r="D891" i="51" l="1"/>
  <c r="AH890" i="51"/>
  <c r="AH891" i="51" l="1"/>
  <c r="D892" i="51"/>
  <c r="D893" i="51" l="1"/>
  <c r="AH892" i="51"/>
  <c r="AH893" i="51" l="1"/>
  <c r="D894" i="51"/>
  <c r="D895" i="51" l="1"/>
  <c r="AH894" i="51"/>
  <c r="AH895" i="51" l="1"/>
  <c r="D896" i="51"/>
  <c r="D897" i="51" l="1"/>
  <c r="AH896" i="51"/>
  <c r="AH897" i="51" l="1"/>
  <c r="D898" i="51"/>
  <c r="AH898" i="51" l="1"/>
  <c r="D899" i="51"/>
  <c r="AH899" i="51" l="1"/>
  <c r="D900" i="51"/>
  <c r="D901" i="51" l="1"/>
  <c r="AH900" i="51"/>
  <c r="AH901" i="51" l="1"/>
  <c r="D902" i="51"/>
  <c r="AH902" i="51" l="1"/>
  <c r="D903" i="51"/>
  <c r="AH903" i="51" l="1"/>
  <c r="D904" i="51"/>
  <c r="D905" i="51" l="1"/>
  <c r="AH904" i="51"/>
  <c r="AH905" i="51" l="1"/>
  <c r="D906" i="51"/>
  <c r="D907" i="51" l="1"/>
  <c r="AH906" i="51"/>
  <c r="AH907" i="51" l="1"/>
  <c r="D908" i="51"/>
  <c r="AH908" i="51" l="1"/>
  <c r="D909" i="51"/>
  <c r="AH909" i="51" l="1"/>
  <c r="D910" i="51"/>
  <c r="D911" i="51" l="1"/>
  <c r="AH910" i="51"/>
  <c r="AH911" i="51" l="1"/>
  <c r="D912" i="51"/>
  <c r="AH912" i="51" l="1"/>
  <c r="D913" i="51"/>
  <c r="AH913" i="51" l="1"/>
  <c r="D914" i="51"/>
  <c r="D915" i="51" l="1"/>
  <c r="AH914" i="51"/>
  <c r="AH915" i="51" l="1"/>
  <c r="D916" i="51"/>
  <c r="D917" i="51" l="1"/>
  <c r="AH916" i="51"/>
  <c r="AH917" i="51" l="1"/>
  <c r="D918" i="51"/>
  <c r="AH918" i="51" l="1"/>
  <c r="D919" i="51"/>
  <c r="AH919" i="51" l="1"/>
  <c r="D920" i="51"/>
  <c r="D921" i="51" l="1"/>
  <c r="AH920" i="51"/>
  <c r="AH921" i="51" l="1"/>
  <c r="D922" i="51"/>
  <c r="AH922" i="51" l="1"/>
  <c r="D923" i="51"/>
  <c r="AH923" i="51" l="1"/>
  <c r="D924" i="51"/>
  <c r="D925" i="51" l="1"/>
  <c r="AH924" i="51"/>
  <c r="AH925" i="51" l="1"/>
  <c r="D926" i="51"/>
  <c r="AH926" i="51" l="1"/>
  <c r="D927" i="51"/>
  <c r="AH927" i="51" l="1"/>
  <c r="D928" i="51"/>
  <c r="D929" i="51" l="1"/>
  <c r="AH928" i="51"/>
  <c r="AH929" i="51" l="1"/>
  <c r="D930" i="51"/>
  <c r="D931" i="51" l="1"/>
  <c r="AH930" i="51"/>
  <c r="AH931" i="51" l="1"/>
  <c r="D932" i="51"/>
  <c r="AH932" i="51" l="1"/>
  <c r="D933" i="51"/>
  <c r="AH933" i="51" l="1"/>
  <c r="D934" i="51"/>
  <c r="D935" i="51" l="1"/>
  <c r="AH934" i="51"/>
  <c r="AH935" i="51" l="1"/>
  <c r="D936" i="51"/>
  <c r="AH936" i="51" l="1"/>
  <c r="D937" i="51"/>
  <c r="AH937" i="51" l="1"/>
  <c r="D938" i="51"/>
  <c r="D939" i="51" l="1"/>
  <c r="AH938" i="51"/>
  <c r="AH939" i="51" l="1"/>
  <c r="D940" i="51"/>
  <c r="D941" i="51" l="1"/>
  <c r="AH940" i="51"/>
  <c r="AH941" i="51" l="1"/>
  <c r="D942" i="51"/>
  <c r="D943" i="51" l="1"/>
  <c r="AH942" i="51"/>
  <c r="AH943" i="51" l="1"/>
  <c r="D944" i="51"/>
  <c r="D945" i="51" l="1"/>
  <c r="AH944" i="51"/>
  <c r="AH945" i="51" l="1"/>
  <c r="D946" i="51"/>
  <c r="AH946" i="51" l="1"/>
  <c r="D947" i="51"/>
  <c r="AH947" i="51" l="1"/>
  <c r="D948" i="51"/>
  <c r="D949" i="51" l="1"/>
  <c r="AH948" i="51"/>
  <c r="AH949" i="51" l="1"/>
  <c r="D950" i="51"/>
  <c r="AH950" i="51" l="1"/>
  <c r="D951" i="51"/>
  <c r="AH951" i="51" l="1"/>
  <c r="D952" i="51"/>
  <c r="D953" i="51" l="1"/>
  <c r="AH952" i="51"/>
  <c r="AH953" i="51" l="1"/>
  <c r="D954" i="51"/>
  <c r="D955" i="51" l="1"/>
  <c r="AH954" i="51"/>
  <c r="AH955" i="51" l="1"/>
  <c r="D956" i="51"/>
  <c r="AH956" i="51" l="1"/>
  <c r="D957" i="51"/>
  <c r="AH957" i="51" l="1"/>
  <c r="D958" i="51"/>
  <c r="D959" i="51" l="1"/>
  <c r="AH958" i="51"/>
  <c r="AH959" i="51" l="1"/>
  <c r="D960" i="51"/>
  <c r="AH960" i="51" l="1"/>
  <c r="D961" i="51"/>
  <c r="AH961" i="51" l="1"/>
  <c r="D962" i="51"/>
  <c r="AH962" i="51" l="1"/>
  <c r="D963" i="51"/>
  <c r="AH963" i="51" l="1"/>
  <c r="D964" i="51"/>
  <c r="D965" i="51" l="1"/>
  <c r="AH964" i="51"/>
  <c r="AH965" i="51" l="1"/>
  <c r="D966" i="51"/>
  <c r="D967" i="51" l="1"/>
  <c r="AH966" i="51"/>
  <c r="AH967" i="51" l="1"/>
  <c r="D968" i="51"/>
  <c r="D969" i="51" l="1"/>
  <c r="AH968" i="51"/>
  <c r="AH969" i="51" l="1"/>
  <c r="D970" i="51"/>
  <c r="AH970" i="51" l="1"/>
  <c r="D971" i="51"/>
  <c r="AH971" i="51" l="1"/>
  <c r="D972" i="51"/>
  <c r="D973" i="51" l="1"/>
  <c r="AH972" i="51"/>
  <c r="AH973" i="51" l="1"/>
  <c r="D974" i="51"/>
  <c r="AH974" i="51" l="1"/>
  <c r="D975" i="51"/>
  <c r="AH975" i="51" l="1"/>
  <c r="D976" i="51"/>
  <c r="D977" i="51" l="1"/>
  <c r="AH976" i="51"/>
  <c r="D978" i="51" l="1"/>
  <c r="AH977" i="51"/>
  <c r="AH978" i="51" l="1"/>
  <c r="D979" i="51"/>
  <c r="D980" i="51" l="1"/>
  <c r="AH979" i="51"/>
  <c r="AH980" i="51" l="1"/>
  <c r="D981" i="51"/>
  <c r="D982" i="51" l="1"/>
  <c r="AH981" i="51"/>
  <c r="D983" i="51" l="1"/>
  <c r="AH982" i="51"/>
  <c r="D984" i="51" l="1"/>
  <c r="AH983" i="51"/>
  <c r="D985" i="51" l="1"/>
  <c r="AH984" i="51"/>
  <c r="D986" i="51" l="1"/>
  <c r="AH985" i="51"/>
  <c r="D987" i="51" l="1"/>
  <c r="AH986" i="51"/>
  <c r="D988" i="51" l="1"/>
  <c r="AH987" i="51"/>
  <c r="D989" i="51" l="1"/>
  <c r="AH988" i="51"/>
  <c r="D990" i="51" l="1"/>
  <c r="AH989" i="51"/>
  <c r="AH990" i="51" l="1"/>
  <c r="D991" i="51"/>
  <c r="D992" i="51" l="1"/>
  <c r="AH991" i="51"/>
  <c r="AH992" i="51" l="1"/>
  <c r="D993" i="51"/>
  <c r="D994" i="51" l="1"/>
  <c r="AH993" i="51"/>
  <c r="D995" i="51" l="1"/>
  <c r="AH994" i="51"/>
  <c r="D996" i="51" l="1"/>
  <c r="AH995" i="51"/>
  <c r="D997" i="51" l="1"/>
  <c r="AH996" i="51"/>
  <c r="D998" i="51" l="1"/>
  <c r="AH997" i="51"/>
  <c r="D999" i="51" l="1"/>
  <c r="AH998" i="51"/>
  <c r="D1000" i="51" l="1"/>
  <c r="AH999" i="51"/>
  <c r="D1001" i="51" l="1"/>
  <c r="AH1000" i="51"/>
  <c r="D1002" i="51" l="1"/>
  <c r="AH1001" i="51"/>
  <c r="AH1002" i="51" l="1"/>
  <c r="D1003" i="51"/>
  <c r="D1004" i="51" l="1"/>
  <c r="AH1003" i="51"/>
  <c r="AH1004" i="51" l="1"/>
  <c r="D1005" i="51"/>
  <c r="D1006" i="51" l="1"/>
  <c r="AH1005" i="51"/>
  <c r="D1007" i="51" l="1"/>
  <c r="AH1006" i="51"/>
  <c r="D1008" i="51" l="1"/>
  <c r="AH1007" i="51"/>
  <c r="D1009" i="51" l="1"/>
  <c r="AH1008" i="51"/>
  <c r="D1010" i="51" l="1"/>
  <c r="AH1009" i="51"/>
  <c r="D1011" i="51" l="1"/>
  <c r="AH1010" i="51"/>
  <c r="D1012" i="51" l="1"/>
  <c r="AH1011" i="51"/>
  <c r="D1013" i="51" l="1"/>
  <c r="AH1012" i="51"/>
  <c r="D1014" i="51" l="1"/>
  <c r="AH1013" i="51"/>
  <c r="AH1014" i="51" l="1"/>
  <c r="D1015" i="51"/>
  <c r="D1016" i="51" l="1"/>
  <c r="AH1015" i="51"/>
  <c r="AH1016" i="51" l="1"/>
  <c r="D1017" i="51"/>
  <c r="D1018" i="51" l="1"/>
  <c r="AH1017" i="51"/>
  <c r="D1019" i="51" l="1"/>
  <c r="AH1018" i="51"/>
  <c r="D1020" i="51" l="1"/>
  <c r="AH1019" i="51"/>
  <c r="D1021" i="51" l="1"/>
  <c r="AH1020" i="51"/>
  <c r="D1022" i="51" l="1"/>
  <c r="AH1021" i="51"/>
  <c r="D1023" i="51" l="1"/>
  <c r="AH1022" i="51"/>
  <c r="D1024" i="51" l="1"/>
  <c r="AH1023" i="51"/>
  <c r="D1025" i="51" l="1"/>
  <c r="AH1024" i="51"/>
  <c r="D1026" i="51" l="1"/>
  <c r="AH1025" i="51"/>
  <c r="AH1026" i="51" l="1"/>
  <c r="D1027" i="51"/>
  <c r="D1028" i="51" l="1"/>
  <c r="AH1027" i="51"/>
  <c r="AH1028" i="51" l="1"/>
  <c r="D1029" i="51"/>
  <c r="D1030" i="51" l="1"/>
  <c r="AH1029" i="51"/>
  <c r="D1031" i="51" l="1"/>
  <c r="AH1030" i="51"/>
  <c r="D1032" i="51" l="1"/>
  <c r="AH1031" i="51"/>
  <c r="D1033" i="51" l="1"/>
  <c r="AH1032" i="51"/>
  <c r="D1034" i="51" l="1"/>
  <c r="AH1033" i="51"/>
  <c r="D1035" i="51" l="1"/>
  <c r="AH1034" i="51"/>
  <c r="D1036" i="51" l="1"/>
  <c r="AH1035" i="51"/>
  <c r="D1037" i="51" l="1"/>
  <c r="AH1036" i="51"/>
  <c r="D1038" i="51" l="1"/>
  <c r="AH1037" i="51"/>
  <c r="D1039" i="51" l="1"/>
  <c r="AH1038" i="51"/>
  <c r="D1040" i="51" l="1"/>
  <c r="AH1039" i="51"/>
  <c r="D1041" i="51" l="1"/>
  <c r="AH1040" i="51"/>
  <c r="D1042" i="51" l="1"/>
  <c r="AH1041" i="51"/>
  <c r="D1043" i="51" l="1"/>
  <c r="AH1042" i="51"/>
  <c r="D1044" i="51" l="1"/>
  <c r="AH1043" i="51"/>
  <c r="D1045" i="51" l="1"/>
  <c r="AH1044" i="51"/>
  <c r="D1046" i="51" l="1"/>
  <c r="AH1045" i="51"/>
  <c r="D1047" i="51" l="1"/>
  <c r="AH1046" i="51"/>
  <c r="D1048" i="51" l="1"/>
  <c r="AH1047" i="51"/>
  <c r="D1049" i="51" l="1"/>
  <c r="AH1048" i="51"/>
  <c r="D1050" i="51" l="1"/>
  <c r="AH1049" i="51"/>
  <c r="D1051" i="51" l="1"/>
  <c r="AH1050" i="51"/>
  <c r="D1052" i="51" l="1"/>
  <c r="AH1051" i="51"/>
  <c r="D1053" i="51" l="1"/>
  <c r="AH1052" i="51"/>
  <c r="D1054" i="51" l="1"/>
  <c r="AH1053" i="51"/>
  <c r="D1055" i="51" l="1"/>
  <c r="AH1054" i="51"/>
  <c r="D1056" i="51" l="1"/>
  <c r="AH1055" i="51"/>
  <c r="D1057" i="51" l="1"/>
  <c r="AH1056" i="51"/>
  <c r="D1058" i="51" l="1"/>
  <c r="AH1057" i="51"/>
  <c r="D1059" i="51" l="1"/>
  <c r="AH1058" i="51"/>
  <c r="D1060" i="51" l="1"/>
  <c r="AH1059" i="51"/>
  <c r="D1061" i="51" l="1"/>
  <c r="AH1060" i="51"/>
  <c r="D1062" i="51" l="1"/>
  <c r="AH1061" i="51"/>
  <c r="D1063" i="51" l="1"/>
  <c r="AH1062" i="51"/>
  <c r="D1064" i="51" l="1"/>
  <c r="AH1063" i="51"/>
  <c r="D1065" i="51" l="1"/>
  <c r="AH1064" i="51"/>
  <c r="D1066" i="51" l="1"/>
  <c r="AH1065" i="51"/>
  <c r="D1067" i="51" l="1"/>
  <c r="AH1066" i="51"/>
  <c r="D1068" i="51" l="1"/>
  <c r="AH1067" i="51"/>
  <c r="D1069" i="51" l="1"/>
  <c r="AH1068" i="51"/>
  <c r="D1070" i="51" l="1"/>
  <c r="AH1069" i="51"/>
  <c r="D1071" i="51" l="1"/>
  <c r="AH1070" i="51"/>
  <c r="D1072" i="51" l="1"/>
  <c r="AH1071" i="51"/>
  <c r="D1073" i="51" l="1"/>
  <c r="AH1072" i="51"/>
  <c r="D1074" i="51" l="1"/>
  <c r="AH1073" i="51"/>
  <c r="D1075" i="51" l="1"/>
  <c r="AH1074" i="51"/>
  <c r="D1076" i="51" l="1"/>
  <c r="AH1075" i="51"/>
  <c r="D1077" i="51" l="1"/>
  <c r="AH1076" i="51"/>
  <c r="D1078" i="51" l="1"/>
  <c r="AH1077" i="51"/>
  <c r="D1079" i="51" l="1"/>
  <c r="AH1078" i="51"/>
  <c r="D1080" i="51" l="1"/>
  <c r="AH1079" i="51"/>
  <c r="D1081" i="51" l="1"/>
  <c r="AH1080" i="51"/>
  <c r="D1082" i="51" l="1"/>
  <c r="AH1081" i="51"/>
  <c r="D1083" i="51" l="1"/>
  <c r="AH1082" i="51"/>
  <c r="D1084" i="51" l="1"/>
  <c r="AH1083" i="51"/>
  <c r="D1085" i="51" l="1"/>
  <c r="AH1084" i="51"/>
  <c r="D1086" i="51" l="1"/>
  <c r="AH1085" i="51"/>
  <c r="D1087" i="51" l="1"/>
  <c r="AH1086" i="51"/>
  <c r="D1088" i="51" l="1"/>
  <c r="AH1087" i="51"/>
  <c r="D1089" i="51" l="1"/>
  <c r="AH1088" i="51"/>
  <c r="D1090" i="51" l="1"/>
  <c r="AH1089" i="51"/>
  <c r="D1091" i="51" l="1"/>
  <c r="AH1090" i="51"/>
  <c r="D1092" i="51" l="1"/>
  <c r="AH1091" i="51"/>
  <c r="D1093" i="51" l="1"/>
  <c r="AH1092" i="51"/>
  <c r="D1094" i="51" l="1"/>
  <c r="AH1093" i="51"/>
  <c r="D1095" i="51" l="1"/>
  <c r="AH1094" i="51"/>
  <c r="D1096" i="51" l="1"/>
  <c r="AH1095" i="51"/>
  <c r="D1097" i="51" l="1"/>
  <c r="AH1096" i="51"/>
  <c r="D1098" i="51" l="1"/>
  <c r="AH1097" i="51"/>
  <c r="D1099" i="51" l="1"/>
  <c r="AH1098" i="51"/>
  <c r="D1100" i="51" l="1"/>
  <c r="AH1099" i="51"/>
  <c r="D1101" i="51" l="1"/>
  <c r="AH1100" i="51"/>
  <c r="D1102" i="51" l="1"/>
  <c r="AH1101" i="51"/>
  <c r="D1103" i="51" l="1"/>
  <c r="AH1102" i="51"/>
  <c r="D1104" i="51" l="1"/>
  <c r="AH1103" i="51"/>
  <c r="D1105" i="51" l="1"/>
  <c r="AH1104" i="51"/>
  <c r="D1106" i="51" l="1"/>
  <c r="AH1105" i="51"/>
  <c r="D1107" i="51" l="1"/>
  <c r="AH1106" i="51"/>
  <c r="D1108" i="51" l="1"/>
  <c r="AH1107" i="51"/>
  <c r="D1109" i="51" l="1"/>
  <c r="AH1108" i="51"/>
  <c r="D1110" i="51" l="1"/>
  <c r="AH1109" i="51"/>
  <c r="D1111" i="51" l="1"/>
  <c r="AH1110" i="51"/>
  <c r="D1112" i="51" l="1"/>
  <c r="AH1111" i="51"/>
  <c r="D1113" i="51" l="1"/>
  <c r="AH1112" i="51"/>
  <c r="D1114" i="51" l="1"/>
  <c r="AH1113" i="51"/>
  <c r="D1115" i="51" l="1"/>
  <c r="AH1114" i="51"/>
  <c r="D1116" i="51" l="1"/>
  <c r="AH1115" i="51"/>
  <c r="D1117" i="51" l="1"/>
  <c r="AH1116" i="51"/>
  <c r="D1118" i="51" l="1"/>
  <c r="AH1117" i="51"/>
  <c r="D1119" i="51" l="1"/>
  <c r="AH1118" i="51"/>
  <c r="D1120" i="51" l="1"/>
  <c r="AH1119" i="51"/>
  <c r="D1121" i="51" l="1"/>
  <c r="AH1120" i="51"/>
  <c r="D1122" i="51" l="1"/>
  <c r="AH1121" i="51"/>
  <c r="D1123" i="51" l="1"/>
  <c r="AH1122" i="51"/>
  <c r="D1124" i="51" l="1"/>
  <c r="AH1123" i="51"/>
  <c r="D1125" i="51" l="1"/>
  <c r="AH1124" i="51"/>
  <c r="D1126" i="51" l="1"/>
  <c r="AH1125" i="51"/>
  <c r="D1127" i="51" l="1"/>
  <c r="AH1126" i="51"/>
  <c r="D1128" i="51" l="1"/>
  <c r="AH1127" i="51"/>
  <c r="D1129" i="51" l="1"/>
  <c r="AH1128" i="51"/>
  <c r="D1130" i="51" l="1"/>
  <c r="AH1129" i="51"/>
  <c r="D1131" i="51" l="1"/>
  <c r="AH1130" i="51"/>
  <c r="D1132" i="51" l="1"/>
  <c r="AH1131" i="51"/>
  <c r="D1133" i="51" l="1"/>
  <c r="AH1132" i="51"/>
  <c r="D1134" i="51" l="1"/>
  <c r="AH1133" i="51"/>
  <c r="D1135" i="51" l="1"/>
  <c r="AH1134" i="51"/>
  <c r="D1136" i="51" l="1"/>
  <c r="AH1135" i="51"/>
  <c r="D1137" i="51" l="1"/>
  <c r="AH1136" i="51"/>
  <c r="D1138" i="51" l="1"/>
  <c r="AH1137" i="51"/>
  <c r="D1139" i="51" l="1"/>
  <c r="AH1138" i="51"/>
  <c r="D1140" i="51" l="1"/>
  <c r="AH1139" i="51"/>
  <c r="D1141" i="51" l="1"/>
  <c r="AH1140" i="51"/>
  <c r="D1142" i="51" l="1"/>
  <c r="AH1141" i="51"/>
  <c r="D1143" i="51" l="1"/>
  <c r="AH1142" i="51"/>
  <c r="D1144" i="51" l="1"/>
  <c r="AH1143" i="51"/>
  <c r="D1145" i="51" l="1"/>
  <c r="AH1144" i="51"/>
  <c r="D1146" i="51" l="1"/>
  <c r="AH1145" i="51"/>
  <c r="D1147" i="51" l="1"/>
  <c r="AH1146" i="51"/>
  <c r="D1148" i="51" l="1"/>
  <c r="AH1147" i="51"/>
  <c r="D1149" i="51" l="1"/>
  <c r="AH1148" i="51"/>
  <c r="D1150" i="51" l="1"/>
  <c r="AH1149" i="51"/>
  <c r="D1151" i="51" l="1"/>
  <c r="AH1150" i="51"/>
  <c r="D1152" i="51" l="1"/>
  <c r="AH1151" i="51"/>
  <c r="D1153" i="51" l="1"/>
  <c r="AH1152" i="51"/>
  <c r="D1154" i="51" l="1"/>
  <c r="AH1153" i="51"/>
  <c r="D1155" i="51" l="1"/>
  <c r="AH1154" i="51"/>
  <c r="D1156" i="51" l="1"/>
  <c r="AH1155" i="51"/>
  <c r="D1157" i="51" l="1"/>
  <c r="AH1156" i="51"/>
  <c r="D1158" i="51" l="1"/>
  <c r="AH1157" i="51"/>
  <c r="D1159" i="51" l="1"/>
  <c r="AH1158" i="51"/>
  <c r="D1160" i="51" l="1"/>
  <c r="AH1159" i="51"/>
  <c r="D1161" i="51" l="1"/>
  <c r="AH1160" i="51"/>
  <c r="D1162" i="51" l="1"/>
  <c r="AH1161" i="51"/>
  <c r="D1163" i="51" l="1"/>
  <c r="AH1162" i="51"/>
  <c r="D1164" i="51" l="1"/>
  <c r="AH1163" i="51"/>
  <c r="D1165" i="51" l="1"/>
  <c r="AH1164" i="51"/>
  <c r="D1166" i="51" l="1"/>
  <c r="AH1165" i="51"/>
  <c r="D1167" i="51" l="1"/>
  <c r="AH1166" i="51"/>
  <c r="D1168" i="51" l="1"/>
  <c r="AH1167" i="51"/>
  <c r="D1169" i="51" l="1"/>
  <c r="AH1168" i="51"/>
  <c r="D1170" i="51" l="1"/>
  <c r="AH1169" i="51"/>
  <c r="D1171" i="51" l="1"/>
  <c r="AH1170" i="51"/>
  <c r="D1172" i="51" l="1"/>
  <c r="AH1171" i="51"/>
  <c r="D1173" i="51" l="1"/>
  <c r="AH1172" i="51"/>
  <c r="D1174" i="51" l="1"/>
  <c r="AH1173" i="51"/>
  <c r="D1175" i="51" l="1"/>
  <c r="AH1174" i="51"/>
  <c r="D1176" i="51" l="1"/>
  <c r="AH1175" i="51"/>
  <c r="D1177" i="51" l="1"/>
  <c r="AH1176" i="51"/>
  <c r="D1178" i="51" l="1"/>
  <c r="AH1177" i="51"/>
  <c r="D1179" i="51" l="1"/>
  <c r="AH1178" i="51"/>
  <c r="D1180" i="51" l="1"/>
  <c r="AH1179" i="51"/>
  <c r="D1181" i="51" l="1"/>
  <c r="AH1180" i="51"/>
  <c r="D1182" i="51" l="1"/>
  <c r="AH1181" i="51"/>
  <c r="D1183" i="51" l="1"/>
  <c r="AH1182" i="51"/>
  <c r="D1184" i="51" l="1"/>
  <c r="AH1183" i="51"/>
  <c r="D1185" i="51" l="1"/>
  <c r="AH1184" i="51"/>
  <c r="D1186" i="51" l="1"/>
  <c r="AH1185" i="51"/>
  <c r="D1187" i="51" l="1"/>
  <c r="AH1186" i="51"/>
  <c r="D1188" i="51" l="1"/>
  <c r="AH1187" i="51"/>
  <c r="D1189" i="51" l="1"/>
  <c r="AH1188" i="51"/>
  <c r="D1190" i="51" l="1"/>
  <c r="AH1189" i="51"/>
  <c r="D1191" i="51" l="1"/>
  <c r="AH1190" i="51"/>
  <c r="D1192" i="51" l="1"/>
  <c r="AH1191" i="51"/>
  <c r="D1193" i="51" l="1"/>
  <c r="AH1192" i="51"/>
  <c r="D1194" i="51" l="1"/>
  <c r="AH1193" i="51"/>
  <c r="D1195" i="51" l="1"/>
  <c r="AH1194" i="51"/>
  <c r="D1196" i="51" l="1"/>
  <c r="AH1195" i="51"/>
  <c r="D1197" i="51" l="1"/>
  <c r="AH1196" i="51"/>
  <c r="D1198" i="51" l="1"/>
  <c r="AH1197" i="51"/>
  <c r="D1199" i="51" l="1"/>
  <c r="AH1198" i="51"/>
  <c r="D1200" i="51" l="1"/>
  <c r="AH1199" i="51"/>
  <c r="D1201" i="51" l="1"/>
  <c r="AH1200" i="51"/>
  <c r="D1202" i="51" l="1"/>
  <c r="AH1201" i="51"/>
  <c r="D1203" i="51" l="1"/>
  <c r="AH1202" i="51"/>
  <c r="D1204" i="51" l="1"/>
  <c r="AH1203" i="51"/>
  <c r="D1205" i="51" l="1"/>
  <c r="AH1204" i="51"/>
  <c r="D1206" i="51" l="1"/>
  <c r="AH1205" i="51"/>
  <c r="D1207" i="51" l="1"/>
  <c r="AH1206" i="51"/>
  <c r="D1208" i="51" l="1"/>
  <c r="AH1207" i="51"/>
  <c r="AH1208" i="51" l="1"/>
  <c r="D1209" i="51"/>
  <c r="D1210" i="51" l="1"/>
  <c r="AH1209" i="51"/>
  <c r="AH1210" i="51" l="1"/>
  <c r="D1211" i="51"/>
  <c r="AH1211" i="51" s="1"/>
  <c r="X690" i="9"/>
  <c r="S690" i="9" s="1"/>
  <c r="K265" i="14" s="1"/>
  <c r="J265" i="14" l="1"/>
  <c r="W265" i="14"/>
  <c r="K7" i="14" s="1"/>
  <c r="M7" i="14" s="1"/>
  <c r="X264" i="14" s="1"/>
  <c r="AC264" i="14" l="1"/>
  <c r="J233" i="37" s="1"/>
  <c r="L264" i="14"/>
  <c r="L231" i="32"/>
  <c r="N7" i="14"/>
  <c r="X266" i="14" s="1"/>
  <c r="X263" i="14"/>
  <c r="X260" i="14"/>
  <c r="X261" i="14"/>
  <c r="X262" i="14"/>
  <c r="X259" i="14"/>
  <c r="Z265" i="14"/>
  <c r="H234" i="37"/>
  <c r="X265" i="14"/>
  <c r="M264" i="14" l="1"/>
  <c r="M231" i="32"/>
  <c r="L227" i="32"/>
  <c r="AC260" i="14"/>
  <c r="L260" i="14"/>
  <c r="L226" i="32"/>
  <c r="AC259" i="14"/>
  <c r="L259" i="14"/>
  <c r="L263" i="14"/>
  <c r="L230" i="32"/>
  <c r="AC263" i="14"/>
  <c r="Z275" i="14"/>
  <c r="I22" i="19" s="1"/>
  <c r="L262" i="14"/>
  <c r="AC262" i="14"/>
  <c r="L229" i="32"/>
  <c r="L232" i="32"/>
  <c r="L265" i="14"/>
  <c r="AC265" i="14"/>
  <c r="AC266" i="14"/>
  <c r="L233" i="32"/>
  <c r="L266" i="14"/>
  <c r="L228" i="32"/>
  <c r="L261" i="14"/>
  <c r="AC261" i="14"/>
  <c r="X269" i="14"/>
  <c r="X267" i="14"/>
  <c r="X268" i="14"/>
  <c r="I233" i="37" l="1"/>
  <c r="AD264" i="14"/>
  <c r="J231" i="37"/>
  <c r="J232" i="37"/>
  <c r="J229" i="37"/>
  <c r="J230" i="37"/>
  <c r="AA66" i="19"/>
  <c r="J234" i="37"/>
  <c r="L236" i="32"/>
  <c r="L269" i="14"/>
  <c r="J235" i="37"/>
  <c r="AA67" i="19"/>
  <c r="M229" i="32"/>
  <c r="M262" i="14"/>
  <c r="M259" i="14"/>
  <c r="M226" i="32"/>
  <c r="M227" i="32"/>
  <c r="M260" i="14"/>
  <c r="J228" i="37"/>
  <c r="AA65" i="19"/>
  <c r="L268" i="14"/>
  <c r="L235" i="32"/>
  <c r="M233" i="32"/>
  <c r="M266" i="14"/>
  <c r="AE266" i="14" s="1"/>
  <c r="L267" i="14"/>
  <c r="L234" i="32"/>
  <c r="M228" i="32"/>
  <c r="M261" i="14"/>
  <c r="M232" i="32"/>
  <c r="M265" i="14"/>
  <c r="M230" i="32"/>
  <c r="M263" i="14"/>
  <c r="AD265" i="14" l="1"/>
  <c r="N265" i="14" s="1"/>
  <c r="Z66" i="19" s="1"/>
  <c r="AB66" i="19" s="1"/>
  <c r="I234" i="37"/>
  <c r="I235" i="37"/>
  <c r="AD266" i="14"/>
  <c r="M235" i="32"/>
  <c r="M268" i="14"/>
  <c r="I229" i="37"/>
  <c r="AD260" i="14"/>
  <c r="I228" i="37"/>
  <c r="AD259" i="14"/>
  <c r="I232" i="37"/>
  <c r="AD263" i="14"/>
  <c r="AA35" i="19"/>
  <c r="AA19" i="19"/>
  <c r="I231" i="37"/>
  <c r="AD262" i="14"/>
  <c r="I230" i="37"/>
  <c r="AD261" i="14"/>
  <c r="M234" i="32"/>
  <c r="M267" i="14"/>
  <c r="M269" i="14"/>
  <c r="M236" i="32"/>
  <c r="N259" i="14" l="1"/>
  <c r="Z65" i="19" s="1"/>
  <c r="I238" i="37"/>
  <c r="AE269" i="14"/>
  <c r="AD268" i="14"/>
  <c r="N266" i="14" s="1"/>
  <c r="Z67" i="19" s="1"/>
  <c r="AB67" i="19" s="1"/>
  <c r="I237" i="37"/>
  <c r="AE268" i="14"/>
  <c r="AE267" i="14"/>
  <c r="I236" i="37"/>
  <c r="N267" i="14" l="1"/>
  <c r="AC67" i="19" s="1"/>
  <c r="AC19" i="19" s="1"/>
  <c r="AB65" i="19"/>
  <c r="Z19" i="19"/>
  <c r="Z35" i="19"/>
  <c r="AC35" i="19" l="1"/>
  <c r="AE35" i="19"/>
  <c r="AB35" i="19"/>
  <c r="O21" i="19"/>
  <c r="AB19" i="19"/>
  <c r="AE19" i="19" s="1"/>
  <c r="O22" i="19"/>
  <c r="Q423" i="9" l="1"/>
  <c r="S423" i="9"/>
  <c r="Q422" i="9"/>
  <c r="S422" i="9"/>
  <c r="X421" i="9"/>
  <c r="S421" i="9" s="1"/>
  <c r="K120" i="14" s="1"/>
  <c r="Q424" i="9"/>
  <c r="S424" i="9"/>
  <c r="J120" i="14" l="1"/>
  <c r="W120" i="14"/>
  <c r="K4" i="14" s="1"/>
  <c r="M4" i="14" s="1"/>
  <c r="X120" i="14" s="1"/>
  <c r="AC120" i="14" l="1"/>
  <c r="J104" i="37" s="1"/>
  <c r="L102" i="32"/>
  <c r="L120" i="14"/>
  <c r="X118" i="14"/>
  <c r="X126" i="14"/>
  <c r="X43" i="14"/>
  <c r="X44" i="14"/>
  <c r="N4" i="14"/>
  <c r="X45" i="14"/>
  <c r="X123" i="14"/>
  <c r="X116" i="14"/>
  <c r="X135" i="14"/>
  <c r="X134" i="14"/>
  <c r="X117" i="14"/>
  <c r="X124" i="14"/>
  <c r="X119" i="14"/>
  <c r="X40" i="14"/>
  <c r="H104" i="37"/>
  <c r="Z120" i="14"/>
  <c r="Z274" i="14" l="1"/>
  <c r="I21" i="19" s="1"/>
  <c r="Z272" i="14"/>
  <c r="I20" i="19" s="1"/>
  <c r="L29" i="32"/>
  <c r="L40" i="14"/>
  <c r="AC40" i="14"/>
  <c r="J31" i="37" s="1"/>
  <c r="AC119" i="14"/>
  <c r="J103" i="37" s="1"/>
  <c r="L101" i="32"/>
  <c r="L119" i="14"/>
  <c r="AC124" i="14"/>
  <c r="J108" i="37" s="1"/>
  <c r="L124" i="14"/>
  <c r="L106" i="32"/>
  <c r="AC117" i="14"/>
  <c r="J101" i="37" s="1"/>
  <c r="L117" i="14"/>
  <c r="L99" i="32"/>
  <c r="AC134" i="14"/>
  <c r="L134" i="14"/>
  <c r="L116" i="32"/>
  <c r="AC135" i="14"/>
  <c r="J119" i="37" s="1"/>
  <c r="L135" i="14"/>
  <c r="L117" i="32"/>
  <c r="AC116" i="14"/>
  <c r="L116" i="14"/>
  <c r="L98" i="32"/>
  <c r="AC123" i="14"/>
  <c r="J107" i="37" s="1"/>
  <c r="L105" i="32"/>
  <c r="L123" i="14"/>
  <c r="L45" i="14"/>
  <c r="AC45" i="14"/>
  <c r="J36" i="37" s="1"/>
  <c r="L34" i="32"/>
  <c r="X39" i="14"/>
  <c r="X114" i="14"/>
  <c r="X140" i="14"/>
  <c r="X111" i="14"/>
  <c r="X41" i="14"/>
  <c r="X98" i="14"/>
  <c r="X152" i="14"/>
  <c r="X47" i="14"/>
  <c r="X159" i="14"/>
  <c r="X106" i="14"/>
  <c r="X132" i="14"/>
  <c r="X70" i="14"/>
  <c r="X128" i="14"/>
  <c r="X69" i="14"/>
  <c r="X101" i="14"/>
  <c r="X113" i="14"/>
  <c r="X71" i="14"/>
  <c r="X81" i="14"/>
  <c r="X108" i="14"/>
  <c r="X137" i="14"/>
  <c r="X50" i="14"/>
  <c r="X131" i="14"/>
  <c r="X158" i="14"/>
  <c r="X141" i="14"/>
  <c r="X153" i="14"/>
  <c r="X79" i="14"/>
  <c r="X160" i="14"/>
  <c r="X65" i="14"/>
  <c r="X49" i="14"/>
  <c r="X155" i="14"/>
  <c r="X66" i="14"/>
  <c r="X112" i="14"/>
  <c r="X64" i="14"/>
  <c r="X68" i="14"/>
  <c r="X103" i="14"/>
  <c r="X115" i="14"/>
  <c r="X157" i="14"/>
  <c r="X46" i="14"/>
  <c r="X138" i="14"/>
  <c r="X109" i="14"/>
  <c r="X107" i="14"/>
  <c r="X99" i="14"/>
  <c r="X127" i="14"/>
  <c r="X105" i="14"/>
  <c r="X104" i="14"/>
  <c r="X129" i="14"/>
  <c r="X100" i="14"/>
  <c r="X63" i="14"/>
  <c r="X102" i="14"/>
  <c r="X156" i="14"/>
  <c r="X42" i="14"/>
  <c r="X67" i="14"/>
  <c r="X110" i="14"/>
  <c r="X130" i="14"/>
  <c r="X139" i="14"/>
  <c r="L44" i="14"/>
  <c r="AC44" i="14"/>
  <c r="J35" i="37" s="1"/>
  <c r="L33" i="32"/>
  <c r="L43" i="14"/>
  <c r="L32" i="32"/>
  <c r="AC43" i="14"/>
  <c r="AC126" i="14"/>
  <c r="J110" i="37" s="1"/>
  <c r="L126" i="14"/>
  <c r="L108" i="32"/>
  <c r="AC118" i="14"/>
  <c r="J102" i="37" s="1"/>
  <c r="L100" i="32"/>
  <c r="L118" i="14"/>
  <c r="M120" i="14"/>
  <c r="M102" i="32"/>
  <c r="M126" i="14" l="1"/>
  <c r="M108" i="32"/>
  <c r="L31" i="32"/>
  <c r="L42" i="14"/>
  <c r="L66" i="14"/>
  <c r="L55" i="32"/>
  <c r="L114" i="32"/>
  <c r="L132" i="14"/>
  <c r="L131" i="32"/>
  <c r="L156" i="14"/>
  <c r="L130" i="32"/>
  <c r="L155" i="14"/>
  <c r="L106" i="14"/>
  <c r="L88" i="32"/>
  <c r="M135" i="14"/>
  <c r="M117" i="32"/>
  <c r="L134" i="32"/>
  <c r="L159" i="14"/>
  <c r="I104" i="37"/>
  <c r="AD120" i="14"/>
  <c r="L52" i="32"/>
  <c r="L63" i="14"/>
  <c r="L54" i="32"/>
  <c r="L65" i="14"/>
  <c r="L47" i="14"/>
  <c r="L36" i="32"/>
  <c r="M134" i="14"/>
  <c r="M116" i="32"/>
  <c r="L111" i="32"/>
  <c r="L129" i="14"/>
  <c r="AC79" i="14"/>
  <c r="L79" i="14"/>
  <c r="L61" i="32"/>
  <c r="L98" i="14"/>
  <c r="L80" i="32"/>
  <c r="AA48" i="19"/>
  <c r="J118" i="37"/>
  <c r="L86" i="32"/>
  <c r="L104" i="14"/>
  <c r="J130" i="37"/>
  <c r="L128" i="32"/>
  <c r="L153" i="14"/>
  <c r="L30" i="32"/>
  <c r="L41" i="14"/>
  <c r="L105" i="14"/>
  <c r="L87" i="32"/>
  <c r="L141" i="14"/>
  <c r="L123" i="32"/>
  <c r="L111" i="14"/>
  <c r="L93" i="32"/>
  <c r="M99" i="32"/>
  <c r="M117" i="14"/>
  <c r="L140" i="14"/>
  <c r="L122" i="32"/>
  <c r="L113" i="32"/>
  <c r="L131" i="14"/>
  <c r="L114" i="14"/>
  <c r="L96" i="32"/>
  <c r="L49" i="14"/>
  <c r="L38" i="32"/>
  <c r="L99" i="14"/>
  <c r="L81" i="32"/>
  <c r="J34" i="37"/>
  <c r="AA44" i="19"/>
  <c r="L107" i="14"/>
  <c r="L89" i="32"/>
  <c r="L39" i="32"/>
  <c r="L50" i="14"/>
  <c r="L28" i="32"/>
  <c r="L39" i="14"/>
  <c r="AC39" i="14"/>
  <c r="M124" i="14"/>
  <c r="M106" i="32"/>
  <c r="J129" i="37"/>
  <c r="L127" i="32"/>
  <c r="L152" i="14"/>
  <c r="M43" i="14"/>
  <c r="M32" i="32"/>
  <c r="L138" i="14"/>
  <c r="L120" i="32"/>
  <c r="L90" i="32"/>
  <c r="L108" i="14"/>
  <c r="M119" i="14"/>
  <c r="M101" i="32"/>
  <c r="L35" i="32"/>
  <c r="L46" i="14"/>
  <c r="AC81" i="14"/>
  <c r="J65" i="37" s="1"/>
  <c r="L81" i="14"/>
  <c r="L63" i="32"/>
  <c r="M45" i="14"/>
  <c r="M34" i="32"/>
  <c r="L160" i="14"/>
  <c r="L135" i="32"/>
  <c r="J134" i="37"/>
  <c r="L157" i="14"/>
  <c r="L132" i="32"/>
  <c r="L71" i="14"/>
  <c r="L60" i="32"/>
  <c r="M123" i="14"/>
  <c r="M105" i="32"/>
  <c r="M118" i="14"/>
  <c r="M100" i="32"/>
  <c r="L127" i="14"/>
  <c r="L109" i="32"/>
  <c r="L119" i="32"/>
  <c r="L137" i="14"/>
  <c r="M44" i="14"/>
  <c r="M33" i="32"/>
  <c r="L115" i="14"/>
  <c r="L97" i="32"/>
  <c r="L95" i="32"/>
  <c r="L113" i="14"/>
  <c r="L82" i="32"/>
  <c r="L100" i="14"/>
  <c r="L121" i="32"/>
  <c r="L139" i="14"/>
  <c r="L103" i="14"/>
  <c r="L85" i="32"/>
  <c r="L101" i="14"/>
  <c r="L83" i="32"/>
  <c r="M40" i="14"/>
  <c r="M29" i="32"/>
  <c r="L109" i="14"/>
  <c r="L91" i="32"/>
  <c r="L130" i="14"/>
  <c r="L112" i="32"/>
  <c r="L68" i="14"/>
  <c r="L57" i="32"/>
  <c r="L69" i="14"/>
  <c r="L58" i="32"/>
  <c r="L102" i="14"/>
  <c r="L84" i="32"/>
  <c r="L133" i="32"/>
  <c r="L158" i="14"/>
  <c r="L110" i="14"/>
  <c r="L92" i="32"/>
  <c r="L53" i="32"/>
  <c r="L64" i="14"/>
  <c r="L128" i="14"/>
  <c r="L110" i="32"/>
  <c r="M116" i="14"/>
  <c r="M98" i="32"/>
  <c r="L67" i="14"/>
  <c r="L56" i="32"/>
  <c r="L112" i="14"/>
  <c r="L94" i="32"/>
  <c r="L70" i="14"/>
  <c r="L59" i="32"/>
  <c r="AA47" i="19"/>
  <c r="J100" i="37"/>
  <c r="M49" i="14" l="1"/>
  <c r="M38" i="32"/>
  <c r="M128" i="14"/>
  <c r="M110" i="32"/>
  <c r="M101" i="14"/>
  <c r="M83" i="32"/>
  <c r="I107" i="37"/>
  <c r="AD123" i="14"/>
  <c r="M138" i="14"/>
  <c r="M120" i="32"/>
  <c r="M104" i="14"/>
  <c r="M86" i="32"/>
  <c r="M64" i="14"/>
  <c r="M53" i="32"/>
  <c r="M159" i="14"/>
  <c r="M134" i="32"/>
  <c r="M103" i="14"/>
  <c r="M85" i="32"/>
  <c r="M71" i="14"/>
  <c r="M60" i="32"/>
  <c r="I34" i="37"/>
  <c r="AD43" i="14"/>
  <c r="M114" i="14"/>
  <c r="M96" i="32"/>
  <c r="M127" i="32"/>
  <c r="M152" i="14"/>
  <c r="M131" i="14"/>
  <c r="M113" i="32"/>
  <c r="AA29" i="19"/>
  <c r="I119" i="37"/>
  <c r="AD135" i="14"/>
  <c r="M98" i="14"/>
  <c r="M80" i="32"/>
  <c r="M106" i="14"/>
  <c r="M88" i="32"/>
  <c r="M113" i="14"/>
  <c r="M95" i="32"/>
  <c r="M160" i="14"/>
  <c r="M135" i="32"/>
  <c r="AD124" i="14"/>
  <c r="I108" i="37"/>
  <c r="AD117" i="14"/>
  <c r="I101" i="37"/>
  <c r="M79" i="14"/>
  <c r="M61" i="32"/>
  <c r="M155" i="14"/>
  <c r="M130" i="32"/>
  <c r="M100" i="14"/>
  <c r="M82" i="32"/>
  <c r="J30" i="37"/>
  <c r="AA43" i="19"/>
  <c r="J63" i="37"/>
  <c r="AA46" i="19"/>
  <c r="M110" i="14"/>
  <c r="M92" i="32"/>
  <c r="M132" i="32"/>
  <c r="M157" i="14"/>
  <c r="M140" i="14"/>
  <c r="M122" i="32"/>
  <c r="M111" i="32"/>
  <c r="M129" i="14"/>
  <c r="M156" i="14"/>
  <c r="M131" i="32"/>
  <c r="M111" i="14"/>
  <c r="M93" i="32"/>
  <c r="M50" i="14"/>
  <c r="M39" i="32"/>
  <c r="M114" i="32"/>
  <c r="M132" i="14"/>
  <c r="M141" i="14"/>
  <c r="M123" i="32"/>
  <c r="AD134" i="14"/>
  <c r="I118" i="37"/>
  <c r="AD45" i="14"/>
  <c r="I36" i="37"/>
  <c r="M39" i="14"/>
  <c r="M28" i="32"/>
  <c r="M46" i="14"/>
  <c r="M35" i="32"/>
  <c r="M158" i="14"/>
  <c r="M133" i="32"/>
  <c r="M112" i="14"/>
  <c r="M94" i="32"/>
  <c r="M130" i="14"/>
  <c r="M112" i="32"/>
  <c r="M107" i="14"/>
  <c r="M89" i="32"/>
  <c r="M105" i="14"/>
  <c r="M87" i="32"/>
  <c r="M47" i="14"/>
  <c r="M36" i="32"/>
  <c r="M66" i="14"/>
  <c r="M55" i="32"/>
  <c r="AA28" i="19"/>
  <c r="M69" i="14"/>
  <c r="M58" i="32"/>
  <c r="M68" i="14"/>
  <c r="M57" i="32"/>
  <c r="AA25" i="19"/>
  <c r="M65" i="14"/>
  <c r="M54" i="32"/>
  <c r="M67" i="14"/>
  <c r="M56" i="32"/>
  <c r="M109" i="14"/>
  <c r="M91" i="32"/>
  <c r="M127" i="14"/>
  <c r="M109" i="32"/>
  <c r="AD119" i="14"/>
  <c r="I103" i="37"/>
  <c r="M115" i="14"/>
  <c r="M97" i="32"/>
  <c r="M81" i="14"/>
  <c r="M63" i="32"/>
  <c r="M70" i="14"/>
  <c r="M59" i="32"/>
  <c r="AD44" i="14"/>
  <c r="I35" i="37"/>
  <c r="M42" i="14"/>
  <c r="M31" i="32"/>
  <c r="M108" i="14"/>
  <c r="M90" i="32"/>
  <c r="M128" i="32"/>
  <c r="M153" i="14"/>
  <c r="M63" i="14"/>
  <c r="M52" i="32"/>
  <c r="M139" i="14"/>
  <c r="M121" i="32"/>
  <c r="M102" i="14"/>
  <c r="M84" i="32"/>
  <c r="M119" i="32"/>
  <c r="M137" i="14"/>
  <c r="M41" i="14"/>
  <c r="M30" i="32"/>
  <c r="I100" i="37"/>
  <c r="AD116" i="14"/>
  <c r="AE40" i="14"/>
  <c r="I31" i="37"/>
  <c r="AD40" i="14"/>
  <c r="I102" i="37"/>
  <c r="AD118" i="14"/>
  <c r="M99" i="14"/>
  <c r="M81" i="32"/>
  <c r="I110" i="37"/>
  <c r="AD126" i="14"/>
  <c r="AD127" i="14" l="1"/>
  <c r="AE127" i="14"/>
  <c r="I111" i="37"/>
  <c r="AD68" i="14"/>
  <c r="AE68" i="14"/>
  <c r="I59" i="37"/>
  <c r="AD46" i="14"/>
  <c r="AE46" i="14"/>
  <c r="I37" i="37"/>
  <c r="AD140" i="14"/>
  <c r="AE140" i="14"/>
  <c r="I124" i="37"/>
  <c r="AD160" i="14"/>
  <c r="AE160" i="14"/>
  <c r="I137" i="37"/>
  <c r="AD71" i="14"/>
  <c r="AE71" i="14"/>
  <c r="I62" i="37"/>
  <c r="AD132" i="14"/>
  <c r="AE132" i="14"/>
  <c r="I116" i="37"/>
  <c r="AD157" i="14"/>
  <c r="AE157" i="14"/>
  <c r="I134" i="37"/>
  <c r="AD70" i="14"/>
  <c r="AE70" i="14"/>
  <c r="I61" i="37"/>
  <c r="AD69" i="14"/>
  <c r="I60" i="37"/>
  <c r="AE69" i="14"/>
  <c r="AE39" i="14"/>
  <c r="I30" i="37"/>
  <c r="AD39" i="14"/>
  <c r="AD113" i="14"/>
  <c r="AE113" i="14"/>
  <c r="I97" i="37"/>
  <c r="AD103" i="14"/>
  <c r="I87" i="37"/>
  <c r="AE103" i="14"/>
  <c r="AD41" i="14"/>
  <c r="I32" i="37"/>
  <c r="AE41" i="14"/>
  <c r="AE81" i="14"/>
  <c r="I65" i="37"/>
  <c r="AD110" i="14"/>
  <c r="I94" i="37"/>
  <c r="AE110" i="14"/>
  <c r="AD106" i="14"/>
  <c r="AE106" i="14"/>
  <c r="I90" i="37"/>
  <c r="AD159" i="14"/>
  <c r="AE159" i="14"/>
  <c r="I136" i="37"/>
  <c r="AD137" i="14"/>
  <c r="I121" i="37"/>
  <c r="AE137" i="14"/>
  <c r="AA27" i="19"/>
  <c r="AB27" i="19" s="1"/>
  <c r="AB46" i="19"/>
  <c r="AD115" i="14"/>
  <c r="AE115" i="14"/>
  <c r="I99" i="37"/>
  <c r="AD66" i="14"/>
  <c r="AE66" i="14"/>
  <c r="I57" i="37"/>
  <c r="AD98" i="14"/>
  <c r="I82" i="37"/>
  <c r="AE98" i="14"/>
  <c r="AD64" i="14"/>
  <c r="I55" i="37"/>
  <c r="AE64" i="14"/>
  <c r="AA24" i="19"/>
  <c r="AA16" i="19"/>
  <c r="AD102" i="14"/>
  <c r="AE102" i="14"/>
  <c r="I86" i="37"/>
  <c r="AD47" i="14"/>
  <c r="I38" i="37"/>
  <c r="AE47" i="14"/>
  <c r="AD141" i="14"/>
  <c r="AE141" i="14"/>
  <c r="I125" i="37"/>
  <c r="AD104" i="14"/>
  <c r="AE104" i="14"/>
  <c r="I88" i="37"/>
  <c r="AD100" i="14"/>
  <c r="I84" i="37"/>
  <c r="AE100" i="14"/>
  <c r="AD138" i="14"/>
  <c r="I122" i="37"/>
  <c r="AE138" i="14"/>
  <c r="AD63" i="14"/>
  <c r="AE63" i="14"/>
  <c r="I54" i="37"/>
  <c r="AD109" i="14"/>
  <c r="AE109" i="14"/>
  <c r="I93" i="37"/>
  <c r="AD107" i="14"/>
  <c r="AE107" i="14"/>
  <c r="I91" i="37"/>
  <c r="AE50" i="14"/>
  <c r="I41" i="37"/>
  <c r="AD155" i="14"/>
  <c r="I132" i="37"/>
  <c r="AE155" i="14"/>
  <c r="AD131" i="14"/>
  <c r="I115" i="37"/>
  <c r="AE131" i="14"/>
  <c r="AD105" i="14"/>
  <c r="AE105" i="14"/>
  <c r="I89" i="37"/>
  <c r="AD153" i="14"/>
  <c r="I130" i="37"/>
  <c r="AE153" i="14"/>
  <c r="AD152" i="14"/>
  <c r="I129" i="37"/>
  <c r="AE152" i="14"/>
  <c r="AE79" i="14"/>
  <c r="I63" i="37"/>
  <c r="AD101" i="14"/>
  <c r="I85" i="37"/>
  <c r="AE101" i="14"/>
  <c r="AD139" i="14"/>
  <c r="AE139" i="14"/>
  <c r="I123" i="37"/>
  <c r="AD111" i="14"/>
  <c r="AE111" i="14"/>
  <c r="I95" i="37"/>
  <c r="AD99" i="14"/>
  <c r="I83" i="37"/>
  <c r="AE99" i="14"/>
  <c r="AD108" i="14"/>
  <c r="AE108" i="14"/>
  <c r="I92" i="37"/>
  <c r="AD65" i="14"/>
  <c r="AE65" i="14"/>
  <c r="I56" i="37"/>
  <c r="AD112" i="14"/>
  <c r="I96" i="37"/>
  <c r="AE112" i="14"/>
  <c r="AD156" i="14"/>
  <c r="I133" i="37"/>
  <c r="AE156" i="14"/>
  <c r="AD114" i="14"/>
  <c r="I98" i="37"/>
  <c r="AE114" i="14"/>
  <c r="AD128" i="14"/>
  <c r="I112" i="37"/>
  <c r="AE128" i="14"/>
  <c r="AD67" i="14"/>
  <c r="I58" i="37"/>
  <c r="AE67" i="14"/>
  <c r="AD129" i="14"/>
  <c r="AE129" i="14"/>
  <c r="I113" i="37"/>
  <c r="AD130" i="14"/>
  <c r="AE130" i="14"/>
  <c r="I114" i="37"/>
  <c r="AD42" i="14"/>
  <c r="I33" i="37"/>
  <c r="AE42" i="14"/>
  <c r="AD158" i="14"/>
  <c r="I135" i="37"/>
  <c r="AE158" i="14"/>
  <c r="AE49" i="14"/>
  <c r="I40" i="37"/>
  <c r="N40" i="14" l="1"/>
  <c r="AC43" i="19" s="1"/>
  <c r="N150" i="14"/>
  <c r="AC49" i="19" s="1"/>
  <c r="AC30" i="19" s="1"/>
  <c r="N43" i="14"/>
  <c r="Z44" i="19" s="1"/>
  <c r="N149" i="14"/>
  <c r="Z49" i="19" s="1"/>
  <c r="Z30" i="19" s="1"/>
  <c r="AE30" i="19" s="1"/>
  <c r="N133" i="14"/>
  <c r="Z48" i="19" s="1"/>
  <c r="N39" i="14"/>
  <c r="Z43" i="19" s="1"/>
  <c r="N44" i="14"/>
  <c r="AC44" i="19" s="1"/>
  <c r="AC25" i="19" s="1"/>
  <c r="N116" i="14"/>
  <c r="Z47" i="19" s="1"/>
  <c r="N134" i="14"/>
  <c r="AC48" i="19" s="1"/>
  <c r="AC29" i="19" s="1"/>
  <c r="N48" i="14"/>
  <c r="Z45" i="19" s="1"/>
  <c r="Z26" i="19" s="1"/>
  <c r="AE26" i="19" s="1"/>
  <c r="AA20" i="19"/>
  <c r="AC24" i="19"/>
  <c r="N49" i="14"/>
  <c r="AC45" i="19" s="1"/>
  <c r="AC26" i="19" s="1"/>
  <c r="N79" i="14"/>
  <c r="Z46" i="19" s="1"/>
  <c r="Z27" i="19" s="1"/>
  <c r="AE27" i="19" s="1"/>
  <c r="N155" i="14"/>
  <c r="AC50" i="19" s="1"/>
  <c r="AC31" i="19" s="1"/>
  <c r="N154" i="14"/>
  <c r="Z50" i="19" s="1"/>
  <c r="Z31" i="19" s="1"/>
  <c r="AE31" i="19" s="1"/>
  <c r="N117" i="14"/>
  <c r="AC47" i="19" s="1"/>
  <c r="AC28" i="19" s="1"/>
  <c r="N80" i="14"/>
  <c r="AC46" i="19" s="1"/>
  <c r="AC27" i="19" s="1"/>
  <c r="Z24" i="19" l="1"/>
  <c r="AB43" i="19"/>
  <c r="Z28" i="19"/>
  <c r="AB47" i="19"/>
  <c r="Z29" i="19"/>
  <c r="AB48" i="19"/>
  <c r="Z25" i="19"/>
  <c r="AB44" i="19"/>
  <c r="AC16" i="19"/>
  <c r="Z16" i="19"/>
  <c r="AB16" i="19" s="1"/>
  <c r="AE16" i="19" s="1"/>
  <c r="AE25" i="19" l="1"/>
  <c r="AB25" i="19"/>
  <c r="AE29" i="19"/>
  <c r="AB29" i="19"/>
  <c r="AE28" i="19"/>
  <c r="AB28" i="19"/>
  <c r="AE24" i="19"/>
  <c r="AB24" i="19"/>
  <c r="L21" i="19"/>
  <c r="Z20" i="19"/>
  <c r="L22" i="19"/>
  <c r="AC20" i="19"/>
  <c r="P22" i="19" s="1"/>
  <c r="F21" i="19" l="1"/>
  <c r="F22" i="19" s="1"/>
  <c r="F20" i="19"/>
  <c r="P21" i="19"/>
  <c r="AB20"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take.t</author>
    <author>-</author>
  </authors>
  <commentList>
    <comment ref="Q23" authorId="0" shapeId="0" xr:uid="{00000000-0006-0000-0400-000001000000}">
      <text>
        <r>
          <rPr>
            <b/>
            <sz val="9"/>
            <color indexed="81"/>
            <rFont val="ＭＳ Ｐゴシック"/>
            <family val="3"/>
            <charset val="128"/>
          </rPr>
          <t>地球温暖化対策推進状況評価ツール（第一区分事業所）【複数エネルギー管理責任者用】を使用する場合のみ記入する。</t>
        </r>
      </text>
    </comment>
    <comment ref="H26" authorId="0" shapeId="0" xr:uid="{00000000-0006-0000-0400-000002000000}">
      <text>
        <r>
          <rPr>
            <b/>
            <sz val="9"/>
            <color indexed="81"/>
            <rFont val="ＭＳ Ｐゴシック"/>
            <family val="3"/>
            <charset val="128"/>
          </rPr>
          <t>テナントビル、商業施設、熱供給施設の緩和措置に関する判断に用いているため、必ず選択する。</t>
        </r>
        <r>
          <rPr>
            <sz val="9"/>
            <color indexed="81"/>
            <rFont val="ＭＳ Ｐゴシック"/>
            <family val="3"/>
            <charset val="128"/>
          </rPr>
          <t xml:space="preserve">
</t>
        </r>
      </text>
    </comment>
    <comment ref="M27" authorId="0" shapeId="0" xr:uid="{00000000-0006-0000-0400-000003000000}">
      <text>
        <r>
          <rPr>
            <b/>
            <sz val="9"/>
            <color indexed="81"/>
            <rFont val="ＭＳ Ｐゴシック"/>
            <family val="3"/>
            <charset val="128"/>
          </rPr>
          <t>前年度CO2排出量実績、前年度一次エネルギー消費量実績の原単位の算出に使用しているため、施設用途が熱供給施設以外の認定申請事業所は、必ず記入する。</t>
        </r>
        <r>
          <rPr>
            <sz val="9"/>
            <color indexed="81"/>
            <rFont val="ＭＳ Ｐゴシック"/>
            <family val="3"/>
            <charset val="128"/>
          </rPr>
          <t xml:space="preserve">
</t>
        </r>
      </text>
    </comment>
    <comment ref="M28" authorId="1" shapeId="0" xr:uid="{00000000-0006-0000-0400-000004000000}">
      <text>
        <r>
          <rPr>
            <b/>
            <sz val="9"/>
            <color indexed="81"/>
            <rFont val="ＭＳ Ｐゴシック"/>
            <family val="3"/>
            <charset val="128"/>
          </rPr>
          <t>竣工年度による緩和措置に関する判断に用いているため、必ず記入する。
西暦で記入する。
例：2010/1/1</t>
        </r>
        <r>
          <rPr>
            <sz val="9"/>
            <color indexed="81"/>
            <rFont val="ＭＳ Ｐゴシック"/>
            <family val="3"/>
            <charset val="128"/>
          </rPr>
          <t xml:space="preserve">
</t>
        </r>
      </text>
    </comment>
    <comment ref="Q28" authorId="1" shapeId="0" xr:uid="{00000000-0006-0000-0400-000005000000}">
      <text>
        <r>
          <rPr>
            <b/>
            <sz val="9"/>
            <color indexed="81"/>
            <rFont val="ＭＳ Ｐゴシック"/>
            <family val="3"/>
            <charset val="128"/>
          </rPr>
          <t>竣工年度による緩和措置に関する判断に用いているため、必ず記入する。
西暦で記入する。
例：2010/1/1</t>
        </r>
        <r>
          <rPr>
            <sz val="9"/>
            <color indexed="81"/>
            <rFont val="ＭＳ Ｐゴシック"/>
            <family val="3"/>
            <charset val="128"/>
          </rPr>
          <t xml:space="preserve">
</t>
        </r>
      </text>
    </comment>
    <comment ref="M30" authorId="0" shapeId="0" xr:uid="{00000000-0006-0000-0400-000006000000}">
      <text>
        <r>
          <rPr>
            <b/>
            <sz val="9"/>
            <color indexed="81"/>
            <rFont val="ＭＳ Ｐゴシック"/>
            <family val="3"/>
            <charset val="128"/>
          </rPr>
          <t>適用範囲補正係数の算出、再生可能エネルギー・未利用エネルギーシステムの年間依存率の算出に使用しているため、必ず記入する。</t>
        </r>
        <r>
          <rPr>
            <sz val="9"/>
            <color indexed="81"/>
            <rFont val="ＭＳ Ｐゴシック"/>
            <family val="3"/>
            <charset val="128"/>
          </rPr>
          <t xml:space="preserve">
</t>
        </r>
      </text>
    </comment>
    <comment ref="P34" authorId="0" shapeId="0" xr:uid="{00000000-0006-0000-0400-000007000000}">
      <text>
        <r>
          <rPr>
            <b/>
            <sz val="9"/>
            <color indexed="81"/>
            <rFont val="ＭＳ Ｐゴシック"/>
            <family val="3"/>
            <charset val="128"/>
          </rPr>
          <t>原則として、床面積の合計の欄の数値が、延床面積又は事業所の床面積の欄の数値と等しくなるように記入する。</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川津 行弘</author>
    <author>take.t</author>
    <author>-</author>
  </authors>
  <commentList>
    <comment ref="P77" authorId="0" shapeId="0" xr:uid="{F929AA28-62A2-4599-8074-EEB88AFF4E2A}">
      <text>
        <r>
          <rPr>
            <b/>
            <sz val="9"/>
            <color indexed="81"/>
            <rFont val="MS P ゴシック"/>
            <family val="3"/>
            <charset val="128"/>
          </rPr>
          <t>PAL*の延床面積合計／事業所全体の総延床面積</t>
        </r>
      </text>
    </comment>
    <comment ref="Q302" authorId="1" shapeId="0" xr:uid="{00000000-0006-0000-0700-000001000000}">
      <text>
        <r>
          <rPr>
            <b/>
            <sz val="9"/>
            <color indexed="81"/>
            <rFont val="ＭＳ Ｐゴシック"/>
            <family val="3"/>
            <charset val="128"/>
          </rPr>
          <t>高効率コージェネレーションの評価は、年間平均総合効率が94を超える場合のみとする。</t>
        </r>
        <r>
          <rPr>
            <sz val="9"/>
            <color indexed="81"/>
            <rFont val="ＭＳ Ｐゴシック"/>
            <family val="3"/>
            <charset val="128"/>
          </rPr>
          <t xml:space="preserve">
</t>
        </r>
      </text>
    </comment>
    <comment ref="L303" authorId="2" shapeId="0" xr:uid="{00000000-0006-0000-0700-000002000000}">
      <text>
        <r>
          <rPr>
            <b/>
            <sz val="9"/>
            <color indexed="81"/>
            <rFont val="ＭＳ Ｐゴシック"/>
            <family val="3"/>
            <charset val="128"/>
          </rPr>
          <t>燃焼系機器は燃料消燃料消費量を右欄の単位で入力する</t>
        </r>
        <r>
          <rPr>
            <sz val="9"/>
            <color indexed="81"/>
            <rFont val="ＭＳ Ｐゴシック"/>
            <family val="3"/>
            <charset val="128"/>
          </rPr>
          <t xml:space="preserve">
</t>
        </r>
      </text>
    </comment>
    <comment ref="O303" authorId="2" shapeId="0" xr:uid="{00000000-0006-0000-0700-000003000000}">
      <text>
        <r>
          <rPr>
            <b/>
            <sz val="9"/>
            <color indexed="81"/>
            <rFont val="ＭＳ Ｐゴシック"/>
            <family val="3"/>
            <charset val="128"/>
          </rPr>
          <t>発電効率は低位発熱量基準とする</t>
        </r>
      </text>
    </comment>
    <comment ref="Q303" authorId="2" shapeId="0" xr:uid="{00000000-0006-0000-0700-000004000000}">
      <text>
        <r>
          <rPr>
            <b/>
            <sz val="9"/>
            <color indexed="81"/>
            <rFont val="ＭＳ Ｐゴシック"/>
            <family val="3"/>
            <charset val="128"/>
          </rPr>
          <t>各機器の年間熱製造量の実績値を入力する</t>
        </r>
        <r>
          <rPr>
            <sz val="9"/>
            <color indexed="81"/>
            <rFont val="ＭＳ Ｐゴシック"/>
            <family val="3"/>
            <charset val="128"/>
          </rPr>
          <t xml:space="preserve">
</t>
        </r>
        <r>
          <rPr>
            <b/>
            <sz val="9"/>
            <color indexed="81"/>
            <rFont val="ＭＳ Ｐゴシック"/>
            <family val="3"/>
            <charset val="128"/>
          </rPr>
          <t>同一機器が複数台ある場合は合計値を記入する</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<sst xmlns="http://schemas.openxmlformats.org/spreadsheetml/2006/main" count="9451" uniqueCount="2473">
  <si>
    <t>トップレベル事業所の認定水準</t>
    <rPh sb="6" eb="9">
      <t>ジギョウショ</t>
    </rPh>
    <rPh sb="10" eb="12">
      <t>ニンテイ</t>
    </rPh>
    <rPh sb="12" eb="14">
      <t>スイジュン</t>
    </rPh>
    <phoneticPr fontId="4"/>
  </si>
  <si>
    <t>ﾄｯﾌﾟﾚﾍﾞﾙDiamond</t>
  </si>
  <si>
    <t>点</t>
    <rPh sb="0" eb="1">
      <t>テン</t>
    </rPh>
    <phoneticPr fontId="4"/>
  </si>
  <si>
    <t>ﾄｯﾌﾟﾚﾍﾞﾙGold</t>
  </si>
  <si>
    <t>ﾄｯﾌﾟﾚﾍﾞﾙSilver</t>
  </si>
  <si>
    <t>加点上限</t>
    <rPh sb="0" eb="2">
      <t>カテン</t>
    </rPh>
    <rPh sb="2" eb="4">
      <t>ジョウゲン</t>
    </rPh>
    <phoneticPr fontId="4"/>
  </si>
  <si>
    <t>竣工年度</t>
    <rPh sb="0" eb="2">
      <t>シュンコウ</t>
    </rPh>
    <rPh sb="2" eb="3">
      <t>ネン</t>
    </rPh>
    <rPh sb="3" eb="4">
      <t>ド</t>
    </rPh>
    <phoneticPr fontId="4"/>
  </si>
  <si>
    <t>年</t>
    <rPh sb="0" eb="1">
      <t>ネン</t>
    </rPh>
    <phoneticPr fontId="4"/>
  </si>
  <si>
    <t>竣工年度による緩和措置</t>
    <rPh sb="0" eb="2">
      <t>シュンコウ</t>
    </rPh>
    <rPh sb="2" eb="3">
      <t>ネン</t>
    </rPh>
    <rPh sb="3" eb="4">
      <t>ド</t>
    </rPh>
    <rPh sb="7" eb="9">
      <t>カンワ</t>
    </rPh>
    <rPh sb="9" eb="11">
      <t>ソチ</t>
    </rPh>
    <phoneticPr fontId="4"/>
  </si>
  <si>
    <t>Ⅰ～ⅢトップレベルGoldの不合格要件の数</t>
    <rPh sb="14" eb="17">
      <t>フゴウカク</t>
    </rPh>
    <rPh sb="17" eb="19">
      <t>ヨウケン</t>
    </rPh>
    <rPh sb="20" eb="21">
      <t>スウ</t>
    </rPh>
    <phoneticPr fontId="4"/>
  </si>
  <si>
    <t>不合格要件の数の緩和措置</t>
    <rPh sb="0" eb="3">
      <t>フゴウカク</t>
    </rPh>
    <rPh sb="3" eb="5">
      <t>ヨウケン</t>
    </rPh>
    <rPh sb="6" eb="7">
      <t>スウ</t>
    </rPh>
    <phoneticPr fontId="4"/>
  </si>
  <si>
    <t>Ⅰ～ⅢトップレベルSilverの不合格要件の数</t>
    <rPh sb="16" eb="19">
      <t>フゴウカク</t>
    </rPh>
    <rPh sb="19" eb="21">
      <t>ヨウケン</t>
    </rPh>
    <rPh sb="22" eb="23">
      <t>スウ</t>
    </rPh>
    <phoneticPr fontId="4"/>
  </si>
  <si>
    <t>第１号様式（優良特定地球温暖化対策事業所の認定ガイドライン（第一区分事業所））その１</t>
    <rPh sb="6" eb="8">
      <t>ユウリョウ</t>
    </rPh>
    <rPh sb="8" eb="10">
      <t>トクテイ</t>
    </rPh>
    <rPh sb="10" eb="12">
      <t>チキュウ</t>
    </rPh>
    <rPh sb="12" eb="15">
      <t>オンダンカ</t>
    </rPh>
    <rPh sb="15" eb="17">
      <t>タイサク</t>
    </rPh>
    <rPh sb="17" eb="20">
      <t>ジギョウショ</t>
    </rPh>
    <rPh sb="21" eb="23">
      <t>ニンテイ</t>
    </rPh>
    <rPh sb="30" eb="31">
      <t>ダイ</t>
    </rPh>
    <rPh sb="31" eb="34">
      <t>イチクブン</t>
    </rPh>
    <rPh sb="34" eb="37">
      <t>ジギョウショ</t>
    </rPh>
    <phoneticPr fontId="4"/>
  </si>
  <si>
    <t>Ⅳ・ⅤトップレベルGoldトップレベルSilverの不合格要件の数</t>
    <rPh sb="26" eb="29">
      <t>フゴウカク</t>
    </rPh>
    <rPh sb="29" eb="31">
      <t>ヨウケン</t>
    </rPh>
    <rPh sb="32" eb="33">
      <t>スウ</t>
    </rPh>
    <phoneticPr fontId="4"/>
  </si>
  <si>
    <t>地球温暖化対策推進状況評価書（第一区分事業所）</t>
    <rPh sb="0" eb="2">
      <t>チキュウ</t>
    </rPh>
    <rPh sb="2" eb="5">
      <t>オンダンカ</t>
    </rPh>
    <rPh sb="5" eb="7">
      <t>タイサク</t>
    </rPh>
    <rPh sb="7" eb="9">
      <t>スイシン</t>
    </rPh>
    <rPh sb="9" eb="11">
      <t>ジョウキョウ</t>
    </rPh>
    <rPh sb="11" eb="14">
      <t>ヒョウカショ</t>
    </rPh>
    <rPh sb="15" eb="22">
      <t>ダイイチクブンジギョウショ</t>
    </rPh>
    <phoneticPr fontId="4"/>
  </si>
  <si>
    <t>事業所の概要</t>
    <rPh sb="0" eb="2">
      <t>ジギョウ</t>
    </rPh>
    <rPh sb="2" eb="3">
      <t>ショ</t>
    </rPh>
    <rPh sb="4" eb="6">
      <t>ガイヨウ</t>
    </rPh>
    <phoneticPr fontId="4"/>
  </si>
  <si>
    <t>　トップレベルDiamondの認定水準を満足しています。</t>
    <rPh sb="15" eb="17">
      <t>ニンテイ</t>
    </rPh>
    <rPh sb="17" eb="19">
      <t>スイジュン</t>
    </rPh>
    <rPh sb="20" eb="22">
      <t>マンゾク</t>
    </rPh>
    <phoneticPr fontId="4"/>
  </si>
  <si>
    <t>指定番号</t>
    <rPh sb="0" eb="2">
      <t>シテイ</t>
    </rPh>
    <rPh sb="2" eb="4">
      <t>バンゴウ</t>
    </rPh>
    <phoneticPr fontId="4"/>
  </si>
  <si>
    <t>　トップレベルGoldの認定水準を満足しています。</t>
    <rPh sb="12" eb="14">
      <t>ニンテイ</t>
    </rPh>
    <rPh sb="14" eb="16">
      <t>スイジュン</t>
    </rPh>
    <rPh sb="17" eb="19">
      <t>マンゾク</t>
    </rPh>
    <phoneticPr fontId="4"/>
  </si>
  <si>
    <t>事業者の氏名</t>
    <rPh sb="0" eb="3">
      <t>ジギョウシャ</t>
    </rPh>
    <rPh sb="4" eb="6">
      <t>シメイ</t>
    </rPh>
    <phoneticPr fontId="4"/>
  </si>
  <si>
    <t>　トップレベルSilverの認定水準を満足しています。</t>
    <rPh sb="14" eb="16">
      <t>ニンテイ</t>
    </rPh>
    <rPh sb="19" eb="21">
      <t>マンゾク</t>
    </rPh>
    <phoneticPr fontId="4"/>
  </si>
  <si>
    <t>事業所の名称</t>
  </si>
  <si>
    <t xml:space="preserve"> 　トップレベル事業所等の認定水準を満足していません。</t>
    <rPh sb="11" eb="12">
      <t>ナド</t>
    </rPh>
    <rPh sb="18" eb="20">
      <t>マンゾク</t>
    </rPh>
    <phoneticPr fontId="4"/>
  </si>
  <si>
    <t>主たる用途</t>
    <rPh sb="0" eb="1">
      <t>シュ</t>
    </rPh>
    <phoneticPr fontId="4"/>
  </si>
  <si>
    <t>敷地面積</t>
    <rPh sb="0" eb="2">
      <t>シキチ</t>
    </rPh>
    <rPh sb="2" eb="4">
      <t>メンセキ</t>
    </rPh>
    <phoneticPr fontId="4"/>
  </si>
  <si>
    <t>㎡</t>
    <phoneticPr fontId="4"/>
  </si>
  <si>
    <t>延床面積又は事業所の床面積</t>
    <rPh sb="0" eb="1">
      <t>ノ</t>
    </rPh>
    <rPh sb="1" eb="2">
      <t>ユカ</t>
    </rPh>
    <rPh sb="2" eb="4">
      <t>メンセキ</t>
    </rPh>
    <rPh sb="4" eb="5">
      <t>マタ</t>
    </rPh>
    <rPh sb="6" eb="8">
      <t>ジギョウ</t>
    </rPh>
    <rPh sb="8" eb="9">
      <t>ショ</t>
    </rPh>
    <rPh sb="10" eb="11">
      <t>ユカ</t>
    </rPh>
    <rPh sb="11" eb="13">
      <t>メンセキ</t>
    </rPh>
    <phoneticPr fontId="4"/>
  </si>
  <si>
    <t>棟数　</t>
    <rPh sb="0" eb="1">
      <t>ムネ</t>
    </rPh>
    <rPh sb="1" eb="2">
      <t>スウ</t>
    </rPh>
    <phoneticPr fontId="4"/>
  </si>
  <si>
    <t>棟</t>
    <rPh sb="0" eb="1">
      <t>ムネ</t>
    </rPh>
    <phoneticPr fontId="4"/>
  </si>
  <si>
    <t>基礎得点</t>
    <phoneticPr fontId="4"/>
  </si>
  <si>
    <t>最高得点</t>
    <rPh sb="0" eb="2">
      <t>サイコウ</t>
    </rPh>
    <rPh sb="2" eb="4">
      <t>トクテン</t>
    </rPh>
    <phoneticPr fontId="4"/>
  </si>
  <si>
    <t>得点率</t>
    <rPh sb="0" eb="2">
      <t>トクテン</t>
    </rPh>
    <rPh sb="2" eb="3">
      <t>リツ</t>
    </rPh>
    <phoneticPr fontId="4"/>
  </si>
  <si>
    <t>加点</t>
    <rPh sb="0" eb="2">
      <t>カテン</t>
    </rPh>
    <phoneticPr fontId="4"/>
  </si>
  <si>
    <t>階数　　地上</t>
    <rPh sb="0" eb="2">
      <t>カイスウ</t>
    </rPh>
    <phoneticPr fontId="4"/>
  </si>
  <si>
    <t>階</t>
    <rPh sb="0" eb="1">
      <t>カイ</t>
    </rPh>
    <phoneticPr fontId="4"/>
  </si>
  <si>
    <t>最も古い建物の竣工年月</t>
  </si>
  <si>
    <t>最も新しい建物の竣工年月</t>
    <rPh sb="0" eb="1">
      <t>モット</t>
    </rPh>
    <rPh sb="2" eb="3">
      <t>アタラ</t>
    </rPh>
    <rPh sb="5" eb="7">
      <t>タテモノ</t>
    </rPh>
    <phoneticPr fontId="4"/>
  </si>
  <si>
    <t>Ⅰ 一般管理事項</t>
    <rPh sb="2" eb="4">
      <t>イッパン</t>
    </rPh>
    <rPh sb="4" eb="6">
      <t>カンリ</t>
    </rPh>
    <rPh sb="6" eb="8">
      <t>ジコウ</t>
    </rPh>
    <phoneticPr fontId="4"/>
  </si>
  <si>
    <t>基準排出量</t>
    <rPh sb="0" eb="2">
      <t>キジュン</t>
    </rPh>
    <rPh sb="2" eb="4">
      <t>ハイシュツ</t>
    </rPh>
    <rPh sb="4" eb="5">
      <t>リョウ</t>
    </rPh>
    <phoneticPr fontId="4"/>
  </si>
  <si>
    <r>
      <t>t-CO</t>
    </r>
    <r>
      <rPr>
        <vertAlign val="subscript"/>
        <sz val="9"/>
        <rFont val="ＭＳ Ｐゴシック"/>
        <family val="3"/>
        <charset val="128"/>
      </rPr>
      <t>2</t>
    </r>
    <r>
      <rPr>
        <sz val="9"/>
        <rFont val="ＭＳ Ｐゴシック"/>
        <family val="3"/>
        <charset val="128"/>
      </rPr>
      <t>/年</t>
    </r>
    <phoneticPr fontId="4"/>
  </si>
  <si>
    <r>
      <t>前年度CO</t>
    </r>
    <r>
      <rPr>
        <vertAlign val="subscript"/>
        <sz val="9"/>
        <rFont val="ＭＳ Ｐゴシック"/>
        <family val="3"/>
        <charset val="128"/>
      </rPr>
      <t>2</t>
    </r>
    <r>
      <rPr>
        <sz val="9"/>
        <rFont val="ＭＳ Ｐゴシック"/>
        <family val="3"/>
        <charset val="128"/>
      </rPr>
      <t>排出量実績</t>
    </r>
    <rPh sb="0" eb="3">
      <t>ゼンネンド</t>
    </rPh>
    <rPh sb="6" eb="8">
      <t>ハイシュツ</t>
    </rPh>
    <rPh sb="8" eb="9">
      <t>リョウ</t>
    </rPh>
    <rPh sb="9" eb="11">
      <t>ジッセキ</t>
    </rPh>
    <phoneticPr fontId="4"/>
  </si>
  <si>
    <r>
      <t>kg-CO</t>
    </r>
    <r>
      <rPr>
        <vertAlign val="subscript"/>
        <sz val="9"/>
        <rFont val="ＭＳ Ｐゴシック"/>
        <family val="3"/>
        <charset val="128"/>
      </rPr>
      <t>2</t>
    </r>
    <r>
      <rPr>
        <sz val="9"/>
        <rFont val="ＭＳ Ｐゴシック"/>
        <family val="3"/>
        <charset val="128"/>
      </rPr>
      <t>/㎡･年</t>
    </r>
    <phoneticPr fontId="4"/>
  </si>
  <si>
    <t>Ⅱ 建物及び設備性能に関する事項</t>
    <phoneticPr fontId="4"/>
  </si>
  <si>
    <t>Ⅱ 建物及び
設備性能に
関する事項</t>
    <phoneticPr fontId="4"/>
  </si>
  <si>
    <t>前年度一次ｴﾈﾙｷﾞｰ消費量実績</t>
    <rPh sb="0" eb="3">
      <t>ゼンネンド</t>
    </rPh>
    <rPh sb="3" eb="4">
      <t>イチ</t>
    </rPh>
    <rPh sb="4" eb="5">
      <t>ジ</t>
    </rPh>
    <rPh sb="11" eb="13">
      <t>ショウヒ</t>
    </rPh>
    <rPh sb="13" eb="14">
      <t>リョウ</t>
    </rPh>
    <rPh sb="14" eb="16">
      <t>ジッセキ</t>
    </rPh>
    <phoneticPr fontId="4"/>
  </si>
  <si>
    <t>GJ/年</t>
    <phoneticPr fontId="4"/>
  </si>
  <si>
    <t>MJ/㎡･年</t>
    <phoneticPr fontId="4"/>
  </si>
  <si>
    <t>Ⅲ 事業所及び設備の運用に関する事項</t>
    <rPh sb="2" eb="4">
      <t>ジギョウ</t>
    </rPh>
    <rPh sb="4" eb="5">
      <t>ショ</t>
    </rPh>
    <phoneticPr fontId="4"/>
  </si>
  <si>
    <t>Ⅲ 事業所及び
設備の運用に
関する事項</t>
    <rPh sb="2" eb="4">
      <t>ジギョウ</t>
    </rPh>
    <rPh sb="4" eb="5">
      <t>ショ</t>
    </rPh>
    <phoneticPr fontId="4"/>
  </si>
  <si>
    <t>Ⅳ 事業所の再生可能エネルギーの利用に関する事項</t>
    <rPh sb="2" eb="5">
      <t>ジギョウショ</t>
    </rPh>
    <rPh sb="6" eb="8">
      <t>サイセイ</t>
    </rPh>
    <rPh sb="8" eb="10">
      <t>カノウ</t>
    </rPh>
    <rPh sb="16" eb="18">
      <t>リヨウ</t>
    </rPh>
    <rPh sb="19" eb="20">
      <t>カン</t>
    </rPh>
    <rPh sb="22" eb="24">
      <t>ジコウ</t>
    </rPh>
    <phoneticPr fontId="4"/>
  </si>
  <si>
    <t>総合評価結果</t>
    <rPh sb="0" eb="2">
      <t>ソウゴウ</t>
    </rPh>
    <rPh sb="2" eb="4">
      <t>ヒョウカ</t>
    </rPh>
    <rPh sb="4" eb="6">
      <t>ケッカ</t>
    </rPh>
    <phoneticPr fontId="4"/>
  </si>
  <si>
    <t>Ⅴ 事業所のゼロエミッション化や環境配慮等の取組に関する事項</t>
    <rPh sb="2" eb="5">
      <t>ジギョウショ</t>
    </rPh>
    <rPh sb="14" eb="15">
      <t>カ</t>
    </rPh>
    <rPh sb="16" eb="18">
      <t>カンキョウ</t>
    </rPh>
    <rPh sb="18" eb="20">
      <t>ハイリョ</t>
    </rPh>
    <rPh sb="20" eb="21">
      <t>トウ</t>
    </rPh>
    <rPh sb="22" eb="24">
      <t>トリクミ</t>
    </rPh>
    <rPh sb="25" eb="26">
      <t>カン</t>
    </rPh>
    <rPh sb="28" eb="30">
      <t>ジコウ</t>
    </rPh>
    <phoneticPr fontId="4"/>
  </si>
  <si>
    <t>点  不合格要件の数</t>
    <rPh sb="0" eb="1">
      <t>テン</t>
    </rPh>
    <rPh sb="6" eb="8">
      <t>ヨウケン</t>
    </rPh>
    <phoneticPr fontId="4"/>
  </si>
  <si>
    <t>Ⅰ一般管理</t>
    <rPh sb="1" eb="3">
      <t>イッパン</t>
    </rPh>
    <rPh sb="3" eb="5">
      <t>カンリ</t>
    </rPh>
    <phoneticPr fontId="4"/>
  </si>
  <si>
    <t>Ⅱ性能</t>
    <rPh sb="1" eb="3">
      <t>セイノウ</t>
    </rPh>
    <phoneticPr fontId="4"/>
  </si>
  <si>
    <t>Ⅲ運用</t>
    <rPh sb="1" eb="3">
      <t>ウンヨウ</t>
    </rPh>
    <phoneticPr fontId="4"/>
  </si>
  <si>
    <t>Ⅳ再エネ</t>
    <rPh sb="1" eb="2">
      <t>サイ</t>
    </rPh>
    <phoneticPr fontId="4"/>
  </si>
  <si>
    <t>Ⅴゼロエミ化</t>
    <rPh sb="5" eb="6">
      <t>カ</t>
    </rPh>
    <phoneticPr fontId="4"/>
  </si>
  <si>
    <t>合計</t>
    <rPh sb="0" eb="2">
      <t>ゴウケイ</t>
    </rPh>
    <phoneticPr fontId="4"/>
  </si>
  <si>
    <t>総合得点</t>
    <rPh sb="0" eb="2">
      <t>ソウゴウ</t>
    </rPh>
    <rPh sb="2" eb="4">
      <t>トクテン</t>
    </rPh>
    <phoneticPr fontId="4"/>
  </si>
  <si>
    <t>点  　　　　　　Ⅰ～Ⅲ</t>
    <rPh sb="0" eb="1">
      <t>テン</t>
    </rPh>
    <phoneticPr fontId="4"/>
  </si>
  <si>
    <t>基礎得点</t>
    <rPh sb="0" eb="4">
      <t>キソトクテン</t>
    </rPh>
    <phoneticPr fontId="4"/>
  </si>
  <si>
    <t xml:space="preserve"> 判　　定</t>
    <rPh sb="1" eb="2">
      <t>ハン</t>
    </rPh>
    <rPh sb="4" eb="5">
      <t>サダム</t>
    </rPh>
    <phoneticPr fontId="4"/>
  </si>
  <si>
    <t xml:space="preserve">      　　　　　　Ⅳ・Ⅴ</t>
    <phoneticPr fontId="4"/>
  </si>
  <si>
    <t>1. 自然エネルギーの利用</t>
    <phoneticPr fontId="4"/>
  </si>
  <si>
    <t>Ⅱ1. 自然ｴﾈﾙｷﾞｰの利用</t>
    <phoneticPr fontId="4"/>
  </si>
  <si>
    <t>2. 建物外皮の省エネルギー性能</t>
    <phoneticPr fontId="4"/>
  </si>
  <si>
    <t>Ⅱ2. 建物外皮の省ｴﾈﾙｷﾞｰ性能</t>
    <phoneticPr fontId="4"/>
  </si>
  <si>
    <t>3. 設備・制御系の省エネルギー性能</t>
    <phoneticPr fontId="4"/>
  </si>
  <si>
    <t>a. 熱源・熱搬送設備</t>
    <phoneticPr fontId="4"/>
  </si>
  <si>
    <t>Ⅱ3a. 熱源・熱搬送設備</t>
    <phoneticPr fontId="4"/>
  </si>
  <si>
    <t>b. 空調・換気設備</t>
    <phoneticPr fontId="4"/>
  </si>
  <si>
    <t>Ⅱ3b. 空調・換気設備</t>
    <phoneticPr fontId="4"/>
  </si>
  <si>
    <t>c. 照明・電気設備</t>
    <phoneticPr fontId="4"/>
  </si>
  <si>
    <t>Ⅱ3c. 照明・電気設備</t>
    <phoneticPr fontId="4"/>
  </si>
  <si>
    <t>d. 給排水・給湯設備</t>
    <phoneticPr fontId="4"/>
  </si>
  <si>
    <t>Ⅱ3d. 給排水・給湯設備</t>
    <phoneticPr fontId="4"/>
  </si>
  <si>
    <t>e. 昇降機設備</t>
    <phoneticPr fontId="4"/>
  </si>
  <si>
    <t>Ⅱ3e. 昇降機設備</t>
    <phoneticPr fontId="4"/>
  </si>
  <si>
    <t>f. その他</t>
    <phoneticPr fontId="4"/>
  </si>
  <si>
    <t>Ⅱ3f. その他</t>
    <phoneticPr fontId="4"/>
  </si>
  <si>
    <t>1. 運用管理</t>
    <rPh sb="3" eb="5">
      <t>ウンヨウ</t>
    </rPh>
    <rPh sb="5" eb="7">
      <t>カンリ</t>
    </rPh>
    <phoneticPr fontId="4"/>
  </si>
  <si>
    <t>Ⅲ1. 運用管理</t>
    <rPh sb="4" eb="6">
      <t>ウンヨウ</t>
    </rPh>
    <rPh sb="6" eb="8">
      <t>カンリ</t>
    </rPh>
    <phoneticPr fontId="4"/>
  </si>
  <si>
    <t>2. 保守管理</t>
    <rPh sb="3" eb="5">
      <t>ホシュ</t>
    </rPh>
    <rPh sb="5" eb="7">
      <t>カンリ</t>
    </rPh>
    <phoneticPr fontId="4"/>
  </si>
  <si>
    <t>Ⅲ2. 保守管理</t>
    <rPh sb="4" eb="6">
      <t>ホシュ</t>
    </rPh>
    <rPh sb="6" eb="8">
      <t>カンリ</t>
    </rPh>
    <phoneticPr fontId="4"/>
  </si>
  <si>
    <t>要求事項別の評価結果</t>
    <rPh sb="0" eb="2">
      <t>ヨウキュウ</t>
    </rPh>
    <rPh sb="2" eb="4">
      <t>ジコウ</t>
    </rPh>
    <rPh sb="4" eb="5">
      <t>ベツ</t>
    </rPh>
    <rPh sb="6" eb="8">
      <t>ヒョウカ</t>
    </rPh>
    <rPh sb="8" eb="10">
      <t>ケッカ</t>
    </rPh>
    <phoneticPr fontId="4"/>
  </si>
  <si>
    <t>Ⅳ 事業所の再エネ利用</t>
    <rPh sb="2" eb="5">
      <t>ジギョウショ</t>
    </rPh>
    <rPh sb="6" eb="7">
      <t>サイ</t>
    </rPh>
    <rPh sb="9" eb="11">
      <t>リヨウ</t>
    </rPh>
    <phoneticPr fontId="4"/>
  </si>
  <si>
    <t>Ⅴ 事業所のゼロエミ化の取組</t>
    <rPh sb="2" eb="5">
      <t>ジギョウショ</t>
    </rPh>
    <rPh sb="10" eb="11">
      <t>カ</t>
    </rPh>
    <rPh sb="12" eb="14">
      <t>トリクミ</t>
    </rPh>
    <phoneticPr fontId="4"/>
  </si>
  <si>
    <t>1. CO2削減推進体制の整備</t>
    <phoneticPr fontId="4"/>
  </si>
  <si>
    <t>2. 図面、管理標準等の整備</t>
    <phoneticPr fontId="4"/>
  </si>
  <si>
    <t>1.</t>
    <phoneticPr fontId="4"/>
  </si>
  <si>
    <t>3. 主要設備等に関する計測・計量及び記録</t>
    <phoneticPr fontId="4"/>
  </si>
  <si>
    <t>2.</t>
  </si>
  <si>
    <t>4. エネルギー消費量・CO2排出量の管理</t>
    <phoneticPr fontId="4"/>
  </si>
  <si>
    <t>3.</t>
  </si>
  <si>
    <t>5. 保守・点検の管理</t>
    <phoneticPr fontId="4"/>
  </si>
  <si>
    <t>4.</t>
  </si>
  <si>
    <t>5.</t>
  </si>
  <si>
    <t>Ⅱ 建物及び設備性能に関する事項</t>
  </si>
  <si>
    <t>a. 熱源・熱搬送設備</t>
  </si>
  <si>
    <t>3a.</t>
    <phoneticPr fontId="4"/>
  </si>
  <si>
    <t>b. 空調・換気設備</t>
  </si>
  <si>
    <t>3b.</t>
    <phoneticPr fontId="4"/>
  </si>
  <si>
    <t>3c.</t>
    <phoneticPr fontId="4"/>
  </si>
  <si>
    <t>3d.</t>
    <phoneticPr fontId="4"/>
  </si>
  <si>
    <t>e. 昇降機設備</t>
  </si>
  <si>
    <t>3e.</t>
    <phoneticPr fontId="4"/>
  </si>
  <si>
    <t>f. その他</t>
  </si>
  <si>
    <t>3f.</t>
    <phoneticPr fontId="4"/>
  </si>
  <si>
    <t>1a.</t>
    <phoneticPr fontId="4"/>
  </si>
  <si>
    <t>1b.</t>
  </si>
  <si>
    <t>1c.</t>
    <phoneticPr fontId="4"/>
  </si>
  <si>
    <t>1d.</t>
    <phoneticPr fontId="4"/>
  </si>
  <si>
    <t>1e.</t>
  </si>
  <si>
    <t>1f.</t>
  </si>
  <si>
    <t>2a.</t>
  </si>
  <si>
    <t>2b.</t>
  </si>
  <si>
    <t>2c.</t>
    <phoneticPr fontId="4"/>
  </si>
  <si>
    <t>2f.</t>
  </si>
  <si>
    <t>1.オンサイトの再生可能エネルギーの利用</t>
    <phoneticPr fontId="4"/>
  </si>
  <si>
    <t>2.オフサイトの再生可能エネルギーの利用</t>
    <phoneticPr fontId="4"/>
  </si>
  <si>
    <t>3.電気需給契約等による再生可能エネルギーの利用</t>
    <phoneticPr fontId="4"/>
  </si>
  <si>
    <t>4.電気需要最適化</t>
    <phoneticPr fontId="4"/>
  </si>
  <si>
    <t>1.CO2排出・エネルギー消費等の削減</t>
    <phoneticPr fontId="4"/>
  </si>
  <si>
    <t>2.気候変動適応策</t>
    <rPh sb="2" eb="4">
      <t>キコウ</t>
    </rPh>
    <rPh sb="4" eb="6">
      <t>ヘンドウ</t>
    </rPh>
    <rPh sb="6" eb="8">
      <t>テキオウ</t>
    </rPh>
    <rPh sb="8" eb="9">
      <t>サク</t>
    </rPh>
    <phoneticPr fontId="4"/>
  </si>
  <si>
    <t>3.その他の環境配慮の取組</t>
    <rPh sb="4" eb="5">
      <t>ホカ</t>
    </rPh>
    <rPh sb="6" eb="8">
      <t>カンキョウ</t>
    </rPh>
    <rPh sb="8" eb="10">
      <t>ハイリョ</t>
    </rPh>
    <rPh sb="11" eb="13">
      <t>トリクミ</t>
    </rPh>
    <phoneticPr fontId="4"/>
  </si>
  <si>
    <t>1.オンサイトの再生可能エネルギーの利用</t>
  </si>
  <si>
    <t>2.オフサイトの再生可能エネルギーの利用</t>
  </si>
  <si>
    <t>3.電気需給契約等による再生可能エネルギーの利用</t>
  </si>
  <si>
    <t>4.電気需要最適化</t>
  </si>
  <si>
    <t>1.CO2排出・エネルギー消費等の削減</t>
    <rPh sb="5" eb="7">
      <t>ハイシュツ</t>
    </rPh>
    <rPh sb="13" eb="15">
      <t>ショウヒ</t>
    </rPh>
    <rPh sb="15" eb="16">
      <t>トウ</t>
    </rPh>
    <rPh sb="17" eb="19">
      <t>サクゲン</t>
    </rPh>
    <phoneticPr fontId="4"/>
  </si>
  <si>
    <t>色欄については、プルダウンメニューから選択</t>
    <rPh sb="0" eb="1">
      <t>イロ</t>
    </rPh>
    <rPh sb="1" eb="2">
      <t>ラン</t>
    </rPh>
    <rPh sb="19" eb="21">
      <t>センタク</t>
    </rPh>
    <phoneticPr fontId="4"/>
  </si>
  <si>
    <t>色欄については、数値・コメントを記入</t>
    <rPh sb="0" eb="1">
      <t>イロ</t>
    </rPh>
    <rPh sb="1" eb="2">
      <t>ラン</t>
    </rPh>
    <rPh sb="8" eb="10">
      <t>スウチ</t>
    </rPh>
    <rPh sb="16" eb="18">
      <t>キニュウ</t>
    </rPh>
    <phoneticPr fontId="4"/>
  </si>
  <si>
    <t>地球温暖化対策推進状況評価ツール（第一区分事業所）</t>
    <rPh sb="0" eb="2">
      <t>チキュウ</t>
    </rPh>
    <rPh sb="2" eb="5">
      <t>オンダンカ</t>
    </rPh>
    <rPh sb="5" eb="7">
      <t>タイサク</t>
    </rPh>
    <rPh sb="7" eb="9">
      <t>スイシン</t>
    </rPh>
    <rPh sb="9" eb="11">
      <t>ジョウキョウ</t>
    </rPh>
    <rPh sb="11" eb="13">
      <t>ヒョウカ</t>
    </rPh>
    <rPh sb="17" eb="24">
      <t>ダイイチクブンジギョウショ</t>
    </rPh>
    <phoneticPr fontId="4"/>
  </si>
  <si>
    <t>第１号様式（優良特定地球温暖化対策事業所の認定ガイドライン（第一区分事業所））その２</t>
    <phoneticPr fontId="4"/>
  </si>
  <si>
    <t>評価・検証の概要</t>
    <rPh sb="0" eb="2">
      <t>ヒョウカ</t>
    </rPh>
    <rPh sb="3" eb="5">
      <t>ケンショウ</t>
    </rPh>
    <rPh sb="6" eb="8">
      <t>ガイヨウ</t>
    </rPh>
    <phoneticPr fontId="4"/>
  </si>
  <si>
    <t>認定申請</t>
    <rPh sb="0" eb="2">
      <t>ニンテイ</t>
    </rPh>
    <rPh sb="2" eb="4">
      <t>シンセイ</t>
    </rPh>
    <phoneticPr fontId="4"/>
  </si>
  <si>
    <t>報告</t>
    <rPh sb="0" eb="2">
      <t>ホウコク</t>
    </rPh>
    <phoneticPr fontId="4"/>
  </si>
  <si>
    <t>評価日</t>
    <rPh sb="0" eb="2">
      <t>ヒョウカ</t>
    </rPh>
    <rPh sb="2" eb="3">
      <t>ヒ</t>
    </rPh>
    <phoneticPr fontId="4"/>
  </si>
  <si>
    <t>評価者</t>
    <rPh sb="0" eb="2">
      <t>ヒョウカ</t>
    </rPh>
    <rPh sb="2" eb="3">
      <t>シャ</t>
    </rPh>
    <phoneticPr fontId="4"/>
  </si>
  <si>
    <t>会社名等</t>
    <rPh sb="0" eb="3">
      <t>カイシャメイ</t>
    </rPh>
    <rPh sb="3" eb="4">
      <t>ナド</t>
    </rPh>
    <phoneticPr fontId="4"/>
  </si>
  <si>
    <t>所属</t>
    <rPh sb="0" eb="2">
      <t>ショゾク</t>
    </rPh>
    <phoneticPr fontId="4"/>
  </si>
  <si>
    <t>氏名</t>
    <rPh sb="0" eb="2">
      <t>シメイ</t>
    </rPh>
    <phoneticPr fontId="4"/>
  </si>
  <si>
    <t>検証日</t>
    <rPh sb="0" eb="2">
      <t>ケンショウ</t>
    </rPh>
    <rPh sb="2" eb="3">
      <t>ヒ</t>
    </rPh>
    <phoneticPr fontId="4"/>
  </si>
  <si>
    <t>検証者</t>
    <rPh sb="0" eb="2">
      <t>ケンショウ</t>
    </rPh>
    <rPh sb="2" eb="3">
      <t>シャ</t>
    </rPh>
    <phoneticPr fontId="4"/>
  </si>
  <si>
    <t>事業所の概要</t>
    <rPh sb="0" eb="3">
      <t>ジギョウショ</t>
    </rPh>
    <rPh sb="4" eb="6">
      <t>ガイヨウ</t>
    </rPh>
    <phoneticPr fontId="4"/>
  </si>
  <si>
    <t>評価No.</t>
    <rPh sb="0" eb="2">
      <t>ヒョウカ</t>
    </rPh>
    <phoneticPr fontId="4"/>
  </si>
  <si>
    <t>〇</t>
    <phoneticPr fontId="4"/>
  </si>
  <si>
    <t>地球温暖化対策
事業者の氏名</t>
    <rPh sb="0" eb="2">
      <t>チキュウ</t>
    </rPh>
    <rPh sb="2" eb="5">
      <t>オンダンカ</t>
    </rPh>
    <rPh sb="5" eb="7">
      <t>タイサク</t>
    </rPh>
    <rPh sb="8" eb="11">
      <t>ジギョウシャ</t>
    </rPh>
    <rPh sb="12" eb="14">
      <t>シメイ</t>
    </rPh>
    <phoneticPr fontId="4"/>
  </si>
  <si>
    <t>事業所の名称</t>
    <rPh sb="0" eb="3">
      <t>ジギョウショ</t>
    </rPh>
    <rPh sb="4" eb="6">
      <t>メイショウ</t>
    </rPh>
    <phoneticPr fontId="4"/>
  </si>
  <si>
    <t>事業所の削減義務率</t>
    <rPh sb="0" eb="3">
      <t>ジギョウショ</t>
    </rPh>
    <rPh sb="4" eb="6">
      <t>サクゲン</t>
    </rPh>
    <rPh sb="6" eb="9">
      <t>ギムリツ</t>
    </rPh>
    <phoneticPr fontId="4"/>
  </si>
  <si>
    <t>％</t>
    <phoneticPr fontId="4"/>
  </si>
  <si>
    <t>熱供給施設</t>
    <rPh sb="0" eb="1">
      <t>ネツ</t>
    </rPh>
    <rPh sb="1" eb="3">
      <t>キョウキュウ</t>
    </rPh>
    <rPh sb="3" eb="5">
      <t>シセツ</t>
    </rPh>
    <phoneticPr fontId="4"/>
  </si>
  <si>
    <t>事務所</t>
    <rPh sb="0" eb="2">
      <t>ジム</t>
    </rPh>
    <rPh sb="2" eb="3">
      <t>ショ</t>
    </rPh>
    <phoneticPr fontId="4"/>
  </si>
  <si>
    <t>テナントビル</t>
    <phoneticPr fontId="4"/>
  </si>
  <si>
    <t>商業施設</t>
    <rPh sb="0" eb="2">
      <t>ショウギョウ</t>
    </rPh>
    <rPh sb="2" eb="4">
      <t>シセツ</t>
    </rPh>
    <phoneticPr fontId="4"/>
  </si>
  <si>
    <t>宿泊施設</t>
    <rPh sb="0" eb="2">
      <t>シュクハク</t>
    </rPh>
    <rPh sb="2" eb="4">
      <t>シセツ</t>
    </rPh>
    <phoneticPr fontId="4"/>
  </si>
  <si>
    <t>教育施設</t>
    <rPh sb="0" eb="2">
      <t>キョウイク</t>
    </rPh>
    <rPh sb="2" eb="4">
      <t>シセツ</t>
    </rPh>
    <phoneticPr fontId="4"/>
  </si>
  <si>
    <t>医療施設</t>
    <rPh sb="0" eb="2">
      <t>イリョウ</t>
    </rPh>
    <rPh sb="2" eb="4">
      <t>シセツ</t>
    </rPh>
    <phoneticPr fontId="4"/>
  </si>
  <si>
    <t>情報通信施設</t>
    <phoneticPr fontId="4"/>
  </si>
  <si>
    <t>文化施設</t>
    <rPh sb="0" eb="2">
      <t>ブンカ</t>
    </rPh>
    <rPh sb="2" eb="4">
      <t>シセツ</t>
    </rPh>
    <phoneticPr fontId="4"/>
  </si>
  <si>
    <t>物流施設</t>
    <rPh sb="0" eb="2">
      <t>ブツリュウ</t>
    </rPh>
    <rPh sb="2" eb="4">
      <t>シセツ</t>
    </rPh>
    <phoneticPr fontId="4"/>
  </si>
  <si>
    <t>その他</t>
    <rPh sb="2" eb="3">
      <t>タ</t>
    </rPh>
    <phoneticPr fontId="4"/>
  </si>
  <si>
    <t>階数　　地上</t>
    <rPh sb="0" eb="2">
      <t>カイスウ</t>
    </rPh>
    <rPh sb="4" eb="6">
      <t>チジョウ</t>
    </rPh>
    <phoneticPr fontId="4"/>
  </si>
  <si>
    <t>最も古い建物の竣工年月（西暦）</t>
    <rPh sb="0" eb="1">
      <t>モット</t>
    </rPh>
    <rPh sb="2" eb="3">
      <t>フル</t>
    </rPh>
    <rPh sb="4" eb="6">
      <t>タテモノ</t>
    </rPh>
    <rPh sb="10" eb="11">
      <t>ツキ</t>
    </rPh>
    <rPh sb="12" eb="14">
      <t>セイレキ</t>
    </rPh>
    <phoneticPr fontId="4"/>
  </si>
  <si>
    <t>最も新しい建物の竣工年月（西暦）</t>
    <rPh sb="0" eb="1">
      <t>モット</t>
    </rPh>
    <rPh sb="2" eb="3">
      <t>アタラ</t>
    </rPh>
    <rPh sb="5" eb="7">
      <t>タテモノ</t>
    </rPh>
    <rPh sb="13" eb="15">
      <t>セイレキ</t>
    </rPh>
    <phoneticPr fontId="4"/>
  </si>
  <si>
    <t>t-CO2/年</t>
    <phoneticPr fontId="4"/>
  </si>
  <si>
    <t>前年度CO2排出量実績</t>
    <rPh sb="0" eb="3">
      <t>ゼンネンド</t>
    </rPh>
    <rPh sb="6" eb="8">
      <t>ハイシュツ</t>
    </rPh>
    <rPh sb="8" eb="9">
      <t>リョウ</t>
    </rPh>
    <rPh sb="9" eb="11">
      <t>ジッセキ</t>
    </rPh>
    <phoneticPr fontId="4"/>
  </si>
  <si>
    <t>kg-CO2/㎡･年</t>
    <phoneticPr fontId="4"/>
  </si>
  <si>
    <t>CO2排出量削減率</t>
    <rPh sb="3" eb="6">
      <t>ハイシュツリョウ</t>
    </rPh>
    <rPh sb="6" eb="9">
      <t>サクゲンリツ</t>
    </rPh>
    <phoneticPr fontId="4"/>
  </si>
  <si>
    <t>基準一次ｴﾈﾙｷﾞｰ消費量</t>
    <rPh sb="0" eb="2">
      <t>キジュン</t>
    </rPh>
    <rPh sb="2" eb="4">
      <t>イチジ</t>
    </rPh>
    <rPh sb="9" eb="12">
      <t>ショウヒリョウ</t>
    </rPh>
    <phoneticPr fontId="4"/>
  </si>
  <si>
    <t>一次エネルギー消費量削減率</t>
    <rPh sb="0" eb="2">
      <t>イチジ</t>
    </rPh>
    <rPh sb="7" eb="9">
      <t>ショウヒ</t>
    </rPh>
    <rPh sb="9" eb="10">
      <t>リョウ</t>
    </rPh>
    <rPh sb="10" eb="13">
      <t>サクゲンリツ</t>
    </rPh>
    <phoneticPr fontId="4"/>
  </si>
  <si>
    <t>用途別床面積・用途別ｴﾈﾙｷﾞｰ消費比率</t>
    <rPh sb="0" eb="2">
      <t>ヨウト</t>
    </rPh>
    <rPh sb="2" eb="3">
      <t>ベツ</t>
    </rPh>
    <rPh sb="3" eb="6">
      <t>ユカメンセキ</t>
    </rPh>
    <phoneticPr fontId="4"/>
  </si>
  <si>
    <t>※ 床面積は各用途の共用部分を含んだ面積とし、複合用途の場合は全体共用面積を
　　各用途の面積比で按分したものを各用途の面積に加えた数値とする。</t>
    <rPh sb="31" eb="33">
      <t>ゼンタイ</t>
    </rPh>
    <rPh sb="41" eb="44">
      <t>カクヨウト</t>
    </rPh>
    <rPh sb="56" eb="57">
      <t>カク</t>
    </rPh>
    <rPh sb="57" eb="59">
      <t>ヨウト</t>
    </rPh>
    <rPh sb="60" eb="62">
      <t>メンセキ</t>
    </rPh>
    <rPh sb="63" eb="64">
      <t>クワ</t>
    </rPh>
    <rPh sb="66" eb="68">
      <t>スウチ</t>
    </rPh>
    <phoneticPr fontId="4"/>
  </si>
  <si>
    <t>標準一次ｴﾈﾙｷﾞｰ消費原単位[MJ/㎡･年]</t>
    <rPh sb="0" eb="2">
      <t>ヒョウジュン</t>
    </rPh>
    <rPh sb="2" eb="4">
      <t>イチジ</t>
    </rPh>
    <rPh sb="10" eb="12">
      <t>ショウヒ</t>
    </rPh>
    <rPh sb="12" eb="15">
      <t>ゲンタンイ</t>
    </rPh>
    <rPh sb="21" eb="22">
      <t>ネン</t>
    </rPh>
    <phoneticPr fontId="4"/>
  </si>
  <si>
    <t>標準用途別ｴﾈﾙｷﾞｰ消費比率</t>
    <rPh sb="0" eb="2">
      <t>ヒョウジュン</t>
    </rPh>
    <rPh sb="2" eb="4">
      <t>ヨウト</t>
    </rPh>
    <rPh sb="4" eb="5">
      <t>ベツ</t>
    </rPh>
    <rPh sb="11" eb="13">
      <t>ショウヒ</t>
    </rPh>
    <rPh sb="13" eb="15">
      <t>ヒリツ</t>
    </rPh>
    <phoneticPr fontId="4"/>
  </si>
  <si>
    <t>熱源</t>
    <rPh sb="0" eb="2">
      <t>ネツゲン</t>
    </rPh>
    <phoneticPr fontId="4"/>
  </si>
  <si>
    <t>熱搬送</t>
    <rPh sb="0" eb="1">
      <t>ネツ</t>
    </rPh>
    <rPh sb="1" eb="3">
      <t>ハンソウ</t>
    </rPh>
    <phoneticPr fontId="4"/>
  </si>
  <si>
    <t>給湯</t>
    <rPh sb="0" eb="2">
      <t>キュウトウ</t>
    </rPh>
    <phoneticPr fontId="4"/>
  </si>
  <si>
    <t>照明・コンセント</t>
    <rPh sb="0" eb="2">
      <t>ショウメイ</t>
    </rPh>
    <phoneticPr fontId="4"/>
  </si>
  <si>
    <t>動力</t>
    <rPh sb="0" eb="2">
      <t>ドウリョク</t>
    </rPh>
    <phoneticPr fontId="4"/>
  </si>
  <si>
    <t>計</t>
    <rPh sb="0" eb="1">
      <t>ケイ</t>
    </rPh>
    <phoneticPr fontId="4"/>
  </si>
  <si>
    <t>熱負荷低減</t>
    <rPh sb="0" eb="1">
      <t>ネツ</t>
    </rPh>
    <rPh sb="1" eb="3">
      <t>フカ</t>
    </rPh>
    <rPh sb="3" eb="5">
      <t>テイゲン</t>
    </rPh>
    <phoneticPr fontId="4"/>
  </si>
  <si>
    <t>用途名</t>
    <rPh sb="0" eb="2">
      <t>ヨウト</t>
    </rPh>
    <rPh sb="2" eb="3">
      <t>メイ</t>
    </rPh>
    <phoneticPr fontId="4"/>
  </si>
  <si>
    <t xml:space="preserve"> 含まれる用途</t>
    <rPh sb="1" eb="2">
      <t>フク</t>
    </rPh>
    <rPh sb="5" eb="7">
      <t>ヨウト</t>
    </rPh>
    <phoneticPr fontId="4"/>
  </si>
  <si>
    <t>床面積
[㎡]</t>
    <rPh sb="0" eb="3">
      <t>ユカメンセキ</t>
    </rPh>
    <phoneticPr fontId="4"/>
  </si>
  <si>
    <t>用途別ｴﾈﾙｷﾞｰ消費比率</t>
    <rPh sb="0" eb="2">
      <t>ヨウト</t>
    </rPh>
    <rPh sb="2" eb="3">
      <t>ベツ</t>
    </rPh>
    <rPh sb="9" eb="11">
      <t>ショウヒ</t>
    </rPh>
    <rPh sb="11" eb="13">
      <t>ヒリツ</t>
    </rPh>
    <phoneticPr fontId="4"/>
  </si>
  <si>
    <t>熱源本体</t>
    <rPh sb="0" eb="2">
      <t>ネツゲン</t>
    </rPh>
    <rPh sb="2" eb="4">
      <t>ホンタイ</t>
    </rPh>
    <phoneticPr fontId="4"/>
  </si>
  <si>
    <t>熱源補機</t>
    <rPh sb="0" eb="2">
      <t>ネツゲン</t>
    </rPh>
    <rPh sb="2" eb="3">
      <t>タスク</t>
    </rPh>
    <rPh sb="3" eb="4">
      <t>キ</t>
    </rPh>
    <phoneticPr fontId="4"/>
  </si>
  <si>
    <t>水搬送</t>
    <rPh sb="0" eb="1">
      <t>ミズ</t>
    </rPh>
    <rPh sb="1" eb="3">
      <t>ハンソウ</t>
    </rPh>
    <phoneticPr fontId="4"/>
  </si>
  <si>
    <t>空気搬送</t>
    <rPh sb="0" eb="2">
      <t>クウキ</t>
    </rPh>
    <rPh sb="2" eb="4">
      <t>ハンソウ</t>
    </rPh>
    <phoneticPr fontId="4"/>
  </si>
  <si>
    <t>給湯</t>
    <phoneticPr fontId="4"/>
  </si>
  <si>
    <t>照明</t>
    <rPh sb="0" eb="2">
      <t>ショウメイ</t>
    </rPh>
    <phoneticPr fontId="4"/>
  </si>
  <si>
    <t>ｺﾝｾﾝﾄ</t>
  </si>
  <si>
    <t>換気</t>
    <rPh sb="0" eb="2">
      <t>カンキ</t>
    </rPh>
    <phoneticPr fontId="4"/>
  </si>
  <si>
    <t>給排水</t>
    <rPh sb="0" eb="3">
      <t>キュウハイスイ</t>
    </rPh>
    <phoneticPr fontId="4"/>
  </si>
  <si>
    <t>昇降機</t>
    <rPh sb="0" eb="3">
      <t>ショウコウキ</t>
    </rPh>
    <phoneticPr fontId="4"/>
  </si>
  <si>
    <t>その他</t>
    <phoneticPr fontId="4"/>
  </si>
  <si>
    <t>全般</t>
    <rPh sb="0" eb="2">
      <t>ゼンパン</t>
    </rPh>
    <phoneticPr fontId="4"/>
  </si>
  <si>
    <t>外皮</t>
    <rPh sb="0" eb="2">
      <t>ガイヒ</t>
    </rPh>
    <phoneticPr fontId="4"/>
  </si>
  <si>
    <t>外気</t>
    <rPh sb="0" eb="2">
      <t>ガイキ</t>
    </rPh>
    <phoneticPr fontId="4"/>
  </si>
  <si>
    <t>熱負荷</t>
    <rPh sb="0" eb="1">
      <t>ネツ</t>
    </rPh>
    <rPh sb="1" eb="3">
      <t>フカ</t>
    </rPh>
    <phoneticPr fontId="4"/>
  </si>
  <si>
    <t>CEC/AC</t>
    <phoneticPr fontId="4"/>
  </si>
  <si>
    <t>CEC/V</t>
    <phoneticPr fontId="4"/>
  </si>
  <si>
    <t>事務所</t>
    <phoneticPr fontId="4"/>
  </si>
  <si>
    <t>オフィスビル、官公庁庁舎、警察署、消防署、刑務所、拘置所、斎場、研究施設（事務所的なものに限る。）、宗教施設 等</t>
    <rPh sb="7" eb="10">
      <t>カンコウチョウ</t>
    </rPh>
    <rPh sb="13" eb="16">
      <t>ケイサツショ</t>
    </rPh>
    <rPh sb="17" eb="20">
      <t>ショウボウショ</t>
    </rPh>
    <rPh sb="21" eb="24">
      <t>ケイムショ</t>
    </rPh>
    <rPh sb="25" eb="28">
      <t>コウチショ</t>
    </rPh>
    <rPh sb="29" eb="31">
      <t>サイジョウ</t>
    </rPh>
    <rPh sb="50" eb="52">
      <t>シュウキョウ</t>
    </rPh>
    <rPh sb="52" eb="54">
      <t>シセツ</t>
    </rPh>
    <rPh sb="55" eb="56">
      <t>トウ</t>
    </rPh>
    <phoneticPr fontId="4"/>
  </si>
  <si>
    <t>商業施設（物販）</t>
    <rPh sb="0" eb="2">
      <t>ショウギョウ</t>
    </rPh>
    <rPh sb="2" eb="4">
      <t>シセツ</t>
    </rPh>
    <rPh sb="5" eb="7">
      <t>ブッパン</t>
    </rPh>
    <phoneticPr fontId="4"/>
  </si>
  <si>
    <t>ショッピングセンター、百貨店、スーパー、遊技場、温浴施設、空港、バスターミナル 等</t>
    <rPh sb="11" eb="14">
      <t>ヒャッカテン</t>
    </rPh>
    <rPh sb="20" eb="23">
      <t>ユウギジョウ</t>
    </rPh>
    <rPh sb="24" eb="26">
      <t>オンヨク</t>
    </rPh>
    <rPh sb="26" eb="28">
      <t>シセツ</t>
    </rPh>
    <rPh sb="29" eb="31">
      <t>クウコウ</t>
    </rPh>
    <rPh sb="40" eb="41">
      <t>トウ</t>
    </rPh>
    <phoneticPr fontId="4"/>
  </si>
  <si>
    <t>商業施設（飲食）</t>
    <rPh sb="5" eb="7">
      <t>インショク</t>
    </rPh>
    <phoneticPr fontId="4"/>
  </si>
  <si>
    <t>飲食店、食堂、喫茶店 等</t>
    <rPh sb="0" eb="2">
      <t>インショク</t>
    </rPh>
    <phoneticPr fontId="4"/>
  </si>
  <si>
    <t>ホテル、旅館、公共宿泊施設、結婚式場・宴会場、福祉施設 等</t>
    <rPh sb="4" eb="6">
      <t>リョカン</t>
    </rPh>
    <rPh sb="7" eb="9">
      <t>コウキョウ</t>
    </rPh>
    <rPh sb="9" eb="11">
      <t>シュクハク</t>
    </rPh>
    <rPh sb="11" eb="13">
      <t>シセツ</t>
    </rPh>
    <rPh sb="14" eb="16">
      <t>ケッコン</t>
    </rPh>
    <rPh sb="16" eb="18">
      <t>シキジョウ</t>
    </rPh>
    <rPh sb="19" eb="22">
      <t>エンカイジョウ</t>
    </rPh>
    <phoneticPr fontId="4"/>
  </si>
  <si>
    <t>小学校、中学校、高等学校、大学、高等専門学校、専修学校、各種学校 等</t>
    <rPh sb="0" eb="3">
      <t>ショウガッコウ</t>
    </rPh>
    <rPh sb="4" eb="7">
      <t>チュウガッコウ</t>
    </rPh>
    <rPh sb="8" eb="10">
      <t>コウトウ</t>
    </rPh>
    <rPh sb="10" eb="12">
      <t>ガッコウ</t>
    </rPh>
    <rPh sb="13" eb="15">
      <t>ダイガク</t>
    </rPh>
    <rPh sb="16" eb="18">
      <t>コウトウ</t>
    </rPh>
    <rPh sb="18" eb="20">
      <t>センモン</t>
    </rPh>
    <rPh sb="20" eb="22">
      <t>ガッコウ</t>
    </rPh>
    <rPh sb="23" eb="25">
      <t>センシュウ</t>
    </rPh>
    <rPh sb="25" eb="27">
      <t>ガッコウ</t>
    </rPh>
    <rPh sb="28" eb="30">
      <t>カクシュ</t>
    </rPh>
    <rPh sb="30" eb="32">
      <t>ガッコウ</t>
    </rPh>
    <phoneticPr fontId="4"/>
  </si>
  <si>
    <t>病院、大学病院 等</t>
    <rPh sb="0" eb="2">
      <t>ビョウイン</t>
    </rPh>
    <rPh sb="3" eb="5">
      <t>ダイガク</t>
    </rPh>
    <rPh sb="5" eb="7">
      <t>ビョウイン</t>
    </rPh>
    <phoneticPr fontId="4"/>
  </si>
  <si>
    <t>情報通信施設</t>
    <rPh sb="0" eb="2">
      <t>ジョウホウ</t>
    </rPh>
    <rPh sb="2" eb="4">
      <t>ツウシン</t>
    </rPh>
    <rPh sb="4" eb="6">
      <t>シセツ</t>
    </rPh>
    <phoneticPr fontId="4"/>
  </si>
  <si>
    <t>電算センター、データセンター、管制施設 等</t>
    <rPh sb="0" eb="2">
      <t>デンサン</t>
    </rPh>
    <phoneticPr fontId="4"/>
  </si>
  <si>
    <t>文化・娯楽施設</t>
    <rPh sb="0" eb="2">
      <t>ブンカ</t>
    </rPh>
    <rPh sb="3" eb="5">
      <t>ゴラク</t>
    </rPh>
    <rPh sb="5" eb="7">
      <t>シセツ</t>
    </rPh>
    <phoneticPr fontId="4"/>
  </si>
  <si>
    <t>美術館、博物館、図書館、集会場、展示場、劇場、映画館、体育館、競技場、運動施設、遊園地、競馬場、競艇場 等</t>
    <rPh sb="12" eb="15">
      <t>シュウカイジョウ</t>
    </rPh>
    <rPh sb="16" eb="18">
      <t>テンジ</t>
    </rPh>
    <rPh sb="18" eb="19">
      <t>ジョウ</t>
    </rPh>
    <rPh sb="20" eb="22">
      <t>ゲキジョウ</t>
    </rPh>
    <rPh sb="27" eb="30">
      <t>タイイクカン</t>
    </rPh>
    <rPh sb="31" eb="34">
      <t>キョウギジョウ</t>
    </rPh>
    <rPh sb="35" eb="37">
      <t>ウンドウ</t>
    </rPh>
    <rPh sb="37" eb="39">
      <t>シセツ</t>
    </rPh>
    <rPh sb="40" eb="43">
      <t>ユウエンチ</t>
    </rPh>
    <rPh sb="44" eb="47">
      <t>ケイバジョウ</t>
    </rPh>
    <rPh sb="48" eb="51">
      <t>キョウテイジョウ</t>
    </rPh>
    <phoneticPr fontId="4"/>
  </si>
  <si>
    <t>常温倉庫、冷凍冷蔵倉庫、トラックターミナル、物流センター、卸売市場 等</t>
    <rPh sb="0" eb="2">
      <t>ジョウオン</t>
    </rPh>
    <rPh sb="2" eb="4">
      <t>ソウコ</t>
    </rPh>
    <rPh sb="5" eb="7">
      <t>レイトウ</t>
    </rPh>
    <rPh sb="7" eb="9">
      <t>レイゾウ</t>
    </rPh>
    <rPh sb="9" eb="11">
      <t>ソウコ</t>
    </rPh>
    <rPh sb="22" eb="24">
      <t>ブツリュウ</t>
    </rPh>
    <phoneticPr fontId="4"/>
  </si>
  <si>
    <t>研究施設</t>
    <rPh sb="0" eb="2">
      <t>ケンキュウ</t>
    </rPh>
    <rPh sb="2" eb="4">
      <t>シセツ</t>
    </rPh>
    <phoneticPr fontId="4"/>
  </si>
  <si>
    <t>実験・研究施設、クリーンルーム、恒温恒湿室 等</t>
    <rPh sb="16" eb="18">
      <t>コウオン</t>
    </rPh>
    <rPh sb="18" eb="19">
      <t>ツネ</t>
    </rPh>
    <rPh sb="19" eb="20">
      <t>シツ</t>
    </rPh>
    <rPh sb="20" eb="21">
      <t>シツ</t>
    </rPh>
    <rPh sb="22" eb="23">
      <t>ナド</t>
    </rPh>
    <phoneticPr fontId="4"/>
  </si>
  <si>
    <t>放送局</t>
    <rPh sb="0" eb="3">
      <t>ホウソウキョク</t>
    </rPh>
    <phoneticPr fontId="4"/>
  </si>
  <si>
    <t>放送局、電波塔 等</t>
    <rPh sb="0" eb="3">
      <t>ホウソウキョク</t>
    </rPh>
    <rPh sb="4" eb="7">
      <t>デンパトウ</t>
    </rPh>
    <phoneticPr fontId="4"/>
  </si>
  <si>
    <t>水族館</t>
    <rPh sb="0" eb="3">
      <t>スイゾクカン</t>
    </rPh>
    <phoneticPr fontId="4"/>
  </si>
  <si>
    <t>動物園、水族館 等</t>
    <rPh sb="0" eb="3">
      <t>ドウブツエン</t>
    </rPh>
    <phoneticPr fontId="4"/>
  </si>
  <si>
    <t>駐車場</t>
    <rPh sb="0" eb="2">
      <t>チュウシャ</t>
    </rPh>
    <rPh sb="2" eb="3">
      <t>ジョウ</t>
    </rPh>
    <phoneticPr fontId="4"/>
  </si>
  <si>
    <t>地下駐車場、車庫 等</t>
    <rPh sb="0" eb="2">
      <t>チカ</t>
    </rPh>
    <rPh sb="2" eb="4">
      <t>チュウシャ</t>
    </rPh>
    <rPh sb="4" eb="5">
      <t>ジョウ</t>
    </rPh>
    <rPh sb="6" eb="8">
      <t>シャコ</t>
    </rPh>
    <phoneticPr fontId="4"/>
  </si>
  <si>
    <t>熱供給施設</t>
    <phoneticPr fontId="4"/>
  </si>
  <si>
    <t>熱供給施設 等</t>
    <rPh sb="0" eb="1">
      <t>ネツ</t>
    </rPh>
    <rPh sb="1" eb="3">
      <t>キョウキュウ</t>
    </rPh>
    <rPh sb="3" eb="5">
      <t>シセツ</t>
    </rPh>
    <phoneticPr fontId="4"/>
  </si>
  <si>
    <t>合　計</t>
    <rPh sb="0" eb="1">
      <t>ゴウ</t>
    </rPh>
    <rPh sb="2" eb="3">
      <t>ケイ</t>
    </rPh>
    <phoneticPr fontId="4"/>
  </si>
  <si>
    <t>採用比率</t>
    <rPh sb="0" eb="2">
      <t>サイヨウ</t>
    </rPh>
    <rPh sb="2" eb="4">
      <t>ヒリツ</t>
    </rPh>
    <phoneticPr fontId="4"/>
  </si>
  <si>
    <t>省エネ法基準値</t>
    <rPh sb="0" eb="1">
      <t>ショウ</t>
    </rPh>
    <rPh sb="3" eb="4">
      <t>ホウ</t>
    </rPh>
    <rPh sb="4" eb="7">
      <t>キジュンチ</t>
    </rPh>
    <phoneticPr fontId="4"/>
  </si>
  <si>
    <t>エネルギー消費先比率</t>
    <rPh sb="7" eb="8">
      <t>サキ</t>
    </rPh>
    <phoneticPr fontId="4"/>
  </si>
  <si>
    <t>※ エネルギー消費先比率の一次エネルギー実測値が90%以上の場合は、採用値の欄に数値を直接入力してもよい。</t>
    <rPh sb="7" eb="9">
      <t>ショウヒ</t>
    </rPh>
    <rPh sb="9" eb="10">
      <t>サキ</t>
    </rPh>
    <rPh sb="10" eb="12">
      <t>ヒリツ</t>
    </rPh>
    <rPh sb="13" eb="15">
      <t>イチジ</t>
    </rPh>
    <rPh sb="20" eb="22">
      <t>ジッソク</t>
    </rPh>
    <rPh sb="22" eb="23">
      <t>チ</t>
    </rPh>
    <rPh sb="27" eb="29">
      <t>イジョウ</t>
    </rPh>
    <rPh sb="30" eb="32">
      <t>バアイ</t>
    </rPh>
    <rPh sb="34" eb="36">
      <t>サイヨウ</t>
    </rPh>
    <rPh sb="36" eb="37">
      <t>アタイ</t>
    </rPh>
    <rPh sb="38" eb="39">
      <t>ラン</t>
    </rPh>
    <rPh sb="40" eb="42">
      <t>スウチ</t>
    </rPh>
    <rPh sb="43" eb="45">
      <t>チョクセツ</t>
    </rPh>
    <rPh sb="45" eb="47">
      <t>ニュウリョク</t>
    </rPh>
    <phoneticPr fontId="4"/>
  </si>
  <si>
    <t>事務所等</t>
    <rPh sb="0" eb="2">
      <t>ジム</t>
    </rPh>
    <rPh sb="2" eb="3">
      <t>ショ</t>
    </rPh>
    <rPh sb="3" eb="4">
      <t>ナド</t>
    </rPh>
    <phoneticPr fontId="4"/>
  </si>
  <si>
    <t>物販店舗等</t>
    <rPh sb="0" eb="1">
      <t>モノ</t>
    </rPh>
    <rPh sb="1" eb="2">
      <t>ハン</t>
    </rPh>
    <rPh sb="2" eb="4">
      <t>テンポ</t>
    </rPh>
    <rPh sb="4" eb="5">
      <t>ナド</t>
    </rPh>
    <phoneticPr fontId="4"/>
  </si>
  <si>
    <t>ホテル等</t>
    <rPh sb="3" eb="4">
      <t>ナド</t>
    </rPh>
    <phoneticPr fontId="4"/>
  </si>
  <si>
    <t>病院等</t>
    <rPh sb="0" eb="2">
      <t>ビョウイン</t>
    </rPh>
    <rPh sb="2" eb="3">
      <t>ナド</t>
    </rPh>
    <phoneticPr fontId="4"/>
  </si>
  <si>
    <t>学校等</t>
    <rPh sb="0" eb="2">
      <t>ガッコウ</t>
    </rPh>
    <rPh sb="2" eb="3">
      <t>ナド</t>
    </rPh>
    <phoneticPr fontId="4"/>
  </si>
  <si>
    <t>飲食店等</t>
    <rPh sb="0" eb="2">
      <t>インショク</t>
    </rPh>
    <rPh sb="2" eb="3">
      <t>テン</t>
    </rPh>
    <rPh sb="3" eb="4">
      <t>ナド</t>
    </rPh>
    <phoneticPr fontId="4"/>
  </si>
  <si>
    <t>集会所等</t>
    <rPh sb="0" eb="2">
      <t>シュウカイ</t>
    </rPh>
    <rPh sb="2" eb="3">
      <t>ショ</t>
    </rPh>
    <rPh sb="3" eb="4">
      <t>ナド</t>
    </rPh>
    <phoneticPr fontId="4"/>
  </si>
  <si>
    <t>工場等</t>
    <rPh sb="0" eb="2">
      <t>コウジョウ</t>
    </rPh>
    <rPh sb="2" eb="3">
      <t>ナド</t>
    </rPh>
    <phoneticPr fontId="4"/>
  </si>
  <si>
    <t>ｴﾈﾙｷﾞｰ消費先区分</t>
    <phoneticPr fontId="4"/>
  </si>
  <si>
    <t>主なエネルギー消費機器</t>
    <rPh sb="0" eb="1">
      <t>オモ</t>
    </rPh>
    <rPh sb="7" eb="9">
      <t>ショウヒ</t>
    </rPh>
    <rPh sb="9" eb="11">
      <t>キキ</t>
    </rPh>
    <phoneticPr fontId="4"/>
  </si>
  <si>
    <t>一次ｴﾈﾙｷﾞｰ実測値</t>
    <rPh sb="0" eb="2">
      <t>イチジ</t>
    </rPh>
    <rPh sb="8" eb="10">
      <t>ジッソク</t>
    </rPh>
    <rPh sb="10" eb="11">
      <t>アタイ</t>
    </rPh>
    <phoneticPr fontId="4"/>
  </si>
  <si>
    <t>標準比率</t>
    <rPh sb="0" eb="2">
      <t>ヒョウジュン</t>
    </rPh>
    <rPh sb="2" eb="4">
      <t>ヒリツ</t>
    </rPh>
    <phoneticPr fontId="4"/>
  </si>
  <si>
    <t>採用値</t>
    <rPh sb="0" eb="2">
      <t>サイヨウ</t>
    </rPh>
    <rPh sb="2" eb="3">
      <t>チ</t>
    </rPh>
    <phoneticPr fontId="4"/>
  </si>
  <si>
    <t>項　目</t>
  </si>
  <si>
    <t>細　目</t>
  </si>
  <si>
    <t>[GJ/年]</t>
    <phoneticPr fontId="4"/>
  </si>
  <si>
    <t>比率</t>
    <phoneticPr fontId="4"/>
  </si>
  <si>
    <t>熱　源</t>
  </si>
  <si>
    <t>熱源本体</t>
  </si>
  <si>
    <t>冷凍機、冷温水機、ボイラー、パッケージ形空調機等</t>
    <rPh sb="19" eb="20">
      <t>カタ</t>
    </rPh>
    <rPh sb="20" eb="21">
      <t>クウ</t>
    </rPh>
    <rPh sb="21" eb="22">
      <t>チョウ</t>
    </rPh>
    <rPh sb="22" eb="23">
      <t>キ</t>
    </rPh>
    <phoneticPr fontId="4"/>
  </si>
  <si>
    <t>CEC/L</t>
    <phoneticPr fontId="4"/>
  </si>
  <si>
    <t>熱源補機</t>
    <rPh sb="0" eb="2">
      <t>ネツゲン</t>
    </rPh>
    <phoneticPr fontId="4"/>
  </si>
  <si>
    <t>冷却塔、冷却水ポンプ、冷温水1次ポンプ等</t>
    <phoneticPr fontId="4"/>
  </si>
  <si>
    <t>CEC/HW</t>
    <phoneticPr fontId="4"/>
  </si>
  <si>
    <t>熱搬送</t>
  </si>
  <si>
    <t>水搬送</t>
  </si>
  <si>
    <t>冷温水2次ポンプ</t>
  </si>
  <si>
    <t>EC/EV</t>
    <phoneticPr fontId="4"/>
  </si>
  <si>
    <t>空気搬送</t>
  </si>
  <si>
    <t>空調機、ファンコイルユニット等</t>
    <phoneticPr fontId="4"/>
  </si>
  <si>
    <t>用途補正係数</t>
    <rPh sb="0" eb="2">
      <t>ヨウト</t>
    </rPh>
    <rPh sb="2" eb="4">
      <t>ホセイ</t>
    </rPh>
    <rPh sb="4" eb="6">
      <t>ケイスウ</t>
    </rPh>
    <phoneticPr fontId="4"/>
  </si>
  <si>
    <t>給　湯</t>
    <phoneticPr fontId="4"/>
  </si>
  <si>
    <t>ボイラー、循環ポンプ、電気温水器等</t>
    <phoneticPr fontId="4"/>
  </si>
  <si>
    <t>補正係数</t>
    <rPh sb="0" eb="2">
      <t>ホセイ</t>
    </rPh>
    <rPh sb="2" eb="4">
      <t>ケイスウ</t>
    </rPh>
    <phoneticPr fontId="4"/>
  </si>
  <si>
    <t>照明・
ｺﾝｾﾝﾄ</t>
    <phoneticPr fontId="4"/>
  </si>
  <si>
    <t>照　明</t>
    <phoneticPr fontId="4"/>
  </si>
  <si>
    <t>照明器具</t>
  </si>
  <si>
    <t>空　調</t>
    <rPh sb="0" eb="1">
      <t>ソラ</t>
    </rPh>
    <rPh sb="2" eb="3">
      <t>チョウ</t>
    </rPh>
    <phoneticPr fontId="4"/>
  </si>
  <si>
    <t>ｺﾝｾﾝﾄ</t>
    <phoneticPr fontId="4"/>
  </si>
  <si>
    <t>事務機器等</t>
    <phoneticPr fontId="4"/>
  </si>
  <si>
    <t>換　気</t>
    <rPh sb="0" eb="1">
      <t>カン</t>
    </rPh>
    <rPh sb="2" eb="3">
      <t>キ</t>
    </rPh>
    <phoneticPr fontId="4"/>
  </si>
  <si>
    <t>動　力</t>
  </si>
  <si>
    <t>換　気</t>
    <phoneticPr fontId="4"/>
  </si>
  <si>
    <t>駐車場ファン等</t>
    <phoneticPr fontId="4"/>
  </si>
  <si>
    <t>給排水</t>
  </si>
  <si>
    <t>揚水ポンプ等</t>
    <phoneticPr fontId="4"/>
  </si>
  <si>
    <t>昇降機</t>
  </si>
  <si>
    <t>エレベータ、エスカレータ等</t>
    <phoneticPr fontId="4"/>
  </si>
  <si>
    <t>その他</t>
  </si>
  <si>
    <t>トランス損失、店舗動力等</t>
    <phoneticPr fontId="4"/>
  </si>
  <si>
    <t>全　般</t>
    <rPh sb="0" eb="1">
      <t>ゼン</t>
    </rPh>
    <rPh sb="2" eb="3">
      <t>パン</t>
    </rPh>
    <phoneticPr fontId="4"/>
  </si>
  <si>
    <t>事業所全体のエネルギー消費量の合計</t>
    <rPh sb="0" eb="2">
      <t>ジギョウ</t>
    </rPh>
    <rPh sb="2" eb="3">
      <t>ショ</t>
    </rPh>
    <rPh sb="3" eb="5">
      <t>ゼンタイ</t>
    </rPh>
    <rPh sb="11" eb="14">
      <t>ショウヒリョウ</t>
    </rPh>
    <rPh sb="15" eb="17">
      <t>ゴウケイ</t>
    </rPh>
    <phoneticPr fontId="4"/>
  </si>
  <si>
    <t>熱負荷
低減</t>
    <rPh sb="0" eb="1">
      <t>ネツ</t>
    </rPh>
    <rPh sb="1" eb="3">
      <t>フカ</t>
    </rPh>
    <rPh sb="4" eb="6">
      <t>テイゲン</t>
    </rPh>
    <phoneticPr fontId="4"/>
  </si>
  <si>
    <t>外　皮</t>
    <rPh sb="0" eb="1">
      <t>ソト</t>
    </rPh>
    <rPh sb="2" eb="3">
      <t>カワ</t>
    </rPh>
    <phoneticPr fontId="4"/>
  </si>
  <si>
    <t>建物外皮からの熱負荷を処理するための空調エネルギー消費量の想定比率</t>
    <rPh sb="0" eb="2">
      <t>タテモノ</t>
    </rPh>
    <rPh sb="2" eb="4">
      <t>ガイヒ</t>
    </rPh>
    <rPh sb="7" eb="8">
      <t>ネツ</t>
    </rPh>
    <rPh sb="8" eb="10">
      <t>フカ</t>
    </rPh>
    <rPh sb="11" eb="13">
      <t>ショリ</t>
    </rPh>
    <rPh sb="18" eb="19">
      <t>クウ</t>
    </rPh>
    <rPh sb="19" eb="20">
      <t>チョウ</t>
    </rPh>
    <rPh sb="25" eb="28">
      <t>ショウヒリョウ</t>
    </rPh>
    <rPh sb="29" eb="31">
      <t>ソウテイ</t>
    </rPh>
    <rPh sb="31" eb="33">
      <t>ヒリツ</t>
    </rPh>
    <phoneticPr fontId="4"/>
  </si>
  <si>
    <t>外　気</t>
    <rPh sb="0" eb="1">
      <t>ガイ</t>
    </rPh>
    <rPh sb="2" eb="3">
      <t>キ</t>
    </rPh>
    <phoneticPr fontId="4"/>
  </si>
  <si>
    <t>外気導入による熱負荷を処理するための空調エネルギー消費量の想定比率</t>
    <rPh sb="0" eb="2">
      <t>ガイキ</t>
    </rPh>
    <rPh sb="2" eb="4">
      <t>ドウニュウ</t>
    </rPh>
    <phoneticPr fontId="4"/>
  </si>
  <si>
    <t>事業所全体の熱負荷を処理するための空調エネルギー消費量（熱源+熱搬送）の想定比率</t>
    <rPh sb="0" eb="2">
      <t>ジギョウ</t>
    </rPh>
    <rPh sb="2" eb="3">
      <t>ショ</t>
    </rPh>
    <rPh sb="3" eb="5">
      <t>ゼンタイ</t>
    </rPh>
    <phoneticPr fontId="4"/>
  </si>
  <si>
    <t>庁舎</t>
    <rPh sb="0" eb="2">
      <t>チョウシャ</t>
    </rPh>
    <phoneticPr fontId="4"/>
  </si>
  <si>
    <t>水搬送比率</t>
    <rPh sb="0" eb="1">
      <t>スイ</t>
    </rPh>
    <rPh sb="1" eb="3">
      <t>ハンソウ</t>
    </rPh>
    <rPh sb="3" eb="5">
      <t>ヒリツ</t>
    </rPh>
    <phoneticPr fontId="4"/>
  </si>
  <si>
    <t>照明比率</t>
    <rPh sb="0" eb="2">
      <t>ショウメイ</t>
    </rPh>
    <rPh sb="2" eb="4">
      <t>ヒリツ</t>
    </rPh>
    <phoneticPr fontId="4"/>
  </si>
  <si>
    <t>換気比率</t>
    <rPh sb="0" eb="2">
      <t>カンキ</t>
    </rPh>
    <rPh sb="2" eb="4">
      <t>ヒリツ</t>
    </rPh>
    <phoneticPr fontId="4"/>
  </si>
  <si>
    <t>給排水比率</t>
    <rPh sb="0" eb="3">
      <t>キュウハイスイ</t>
    </rPh>
    <rPh sb="3" eb="5">
      <t>ヒリツ</t>
    </rPh>
    <phoneticPr fontId="4"/>
  </si>
  <si>
    <t>自社ビル（全熱源）</t>
    <rPh sb="0" eb="2">
      <t>ジシャ</t>
    </rPh>
    <rPh sb="5" eb="6">
      <t>ゼン</t>
    </rPh>
    <rPh sb="6" eb="8">
      <t>ネツゲン</t>
    </rPh>
    <phoneticPr fontId="4"/>
  </si>
  <si>
    <t>ﾃﾅﾝﾄﾋﾞﾙ ﾚﾝﾀﾌﾞﾙ比60%以上（熱源有）</t>
    <rPh sb="14" eb="15">
      <t>ヒ</t>
    </rPh>
    <rPh sb="18" eb="20">
      <t>イジョウ</t>
    </rPh>
    <rPh sb="21" eb="23">
      <t>ネツゲン</t>
    </rPh>
    <rPh sb="23" eb="24">
      <t>ア</t>
    </rPh>
    <phoneticPr fontId="4"/>
  </si>
  <si>
    <t>ﾃﾅﾝﾄﾋﾞﾙ ﾚﾝﾀﾌﾞﾙ比60%以上（DHC）</t>
    <rPh sb="14" eb="15">
      <t>ヒ</t>
    </rPh>
    <rPh sb="18" eb="20">
      <t>イジョウ</t>
    </rPh>
    <phoneticPr fontId="4"/>
  </si>
  <si>
    <t>ﾃﾅﾝﾄﾋﾞﾙ ﾚﾝﾀﾌﾞﾙ比40%以上60%未満（熱源有）</t>
    <rPh sb="14" eb="15">
      <t>ヒ</t>
    </rPh>
    <rPh sb="18" eb="20">
      <t>イジョウ</t>
    </rPh>
    <rPh sb="23" eb="25">
      <t>ミマン</t>
    </rPh>
    <rPh sb="26" eb="28">
      <t>ネツゲン</t>
    </rPh>
    <rPh sb="28" eb="29">
      <t>ア</t>
    </rPh>
    <phoneticPr fontId="4"/>
  </si>
  <si>
    <t>ﾃﾅﾝﾄﾋﾞﾙ ﾚﾝﾀﾌﾞﾙ比40%以上60%未満（DHC）</t>
    <rPh sb="14" eb="15">
      <t>ヒ</t>
    </rPh>
    <rPh sb="18" eb="20">
      <t>６０</t>
    </rPh>
    <rPh sb="23" eb="24">
      <t>（</t>
    </rPh>
    <rPh sb="24" eb="25">
      <t>Ｄ</t>
    </rPh>
    <phoneticPr fontId="4"/>
  </si>
  <si>
    <t>ﾃﾅﾝﾄﾋﾞﾙ ﾚﾝﾀﾌﾞﾙ比40%未満（全熱源）</t>
    <rPh sb="14" eb="15">
      <t>ヒ</t>
    </rPh>
    <rPh sb="18" eb="20">
      <t>ミマン</t>
    </rPh>
    <rPh sb="21" eb="22">
      <t>ゼン</t>
    </rPh>
    <rPh sb="22" eb="24">
      <t>ネツゲン</t>
    </rPh>
    <phoneticPr fontId="4"/>
  </si>
  <si>
    <t>ｵﾌｨｽﾋﾞﾙ 20,000㎡未満</t>
    <rPh sb="15" eb="17">
      <t>ミマン</t>
    </rPh>
    <phoneticPr fontId="4"/>
  </si>
  <si>
    <t>ｵﾌｨｽﾋﾞﾙ 20,000～40,000㎡</t>
    <phoneticPr fontId="4"/>
  </si>
  <si>
    <t>ｵﾌｨｽﾋﾞﾙ 40,000～70,000㎡</t>
    <phoneticPr fontId="4"/>
  </si>
  <si>
    <t>ｵﾌｨｽﾋﾞﾙ 70,000㎡以上</t>
    <rPh sb="15" eb="17">
      <t>イジョウ</t>
    </rPh>
    <phoneticPr fontId="4"/>
  </si>
  <si>
    <t>得点換算係数</t>
  </si>
  <si>
    <t>配点（検討中）</t>
    <rPh sb="0" eb="2">
      <t>ハイテン</t>
    </rPh>
    <rPh sb="3" eb="6">
      <t>ケントウチュウ</t>
    </rPh>
    <phoneticPr fontId="4"/>
  </si>
  <si>
    <t>最高点</t>
    <phoneticPr fontId="4"/>
  </si>
  <si>
    <t>必須・一般</t>
    <rPh sb="0" eb="2">
      <t>ヒッス</t>
    </rPh>
    <rPh sb="3" eb="5">
      <t>イッパン</t>
    </rPh>
    <phoneticPr fontId="4"/>
  </si>
  <si>
    <t>計画書連携</t>
    <rPh sb="0" eb="3">
      <t>ケイカクショ</t>
    </rPh>
    <rPh sb="3" eb="5">
      <t>レンケイ</t>
    </rPh>
    <phoneticPr fontId="4"/>
  </si>
  <si>
    <t>Ⅰ 一般管理事項</t>
  </si>
  <si>
    <t>点 （加点項目は除く）</t>
    <rPh sb="0" eb="1">
      <t>テン</t>
    </rPh>
    <phoneticPr fontId="4"/>
  </si>
  <si>
    <t>Ⅱ 建物及び設備性能に関する事項</t>
    <rPh sb="2" eb="4">
      <t>タテモノ</t>
    </rPh>
    <rPh sb="4" eb="5">
      <t>オヨ</t>
    </rPh>
    <phoneticPr fontId="4"/>
  </si>
  <si>
    <t>Ⅳ 事業所の再生可能エネルギーの利用に関する事項</t>
    <phoneticPr fontId="4"/>
  </si>
  <si>
    <t>Ⅴ ゼロエミッション化や環境配慮等の取組に関する事項</t>
    <phoneticPr fontId="4"/>
  </si>
  <si>
    <t>必須・一般項目に対する加点項目の重み係数</t>
    <rPh sb="0" eb="2">
      <t>ヒッス</t>
    </rPh>
    <rPh sb="3" eb="5">
      <t>イッパン</t>
    </rPh>
    <rPh sb="5" eb="7">
      <t>コウモク</t>
    </rPh>
    <rPh sb="8" eb="9">
      <t>タイ</t>
    </rPh>
    <rPh sb="16" eb="17">
      <t>オモ</t>
    </rPh>
    <rPh sb="18" eb="20">
      <t>ケイスウ</t>
    </rPh>
    <phoneticPr fontId="4"/>
  </si>
  <si>
    <t>②=④X⑤X⑥X⑦X⑨</t>
    <phoneticPr fontId="4"/>
  </si>
  <si>
    <t>⑧=④X⑤X⑥X⑦</t>
    <phoneticPr fontId="4"/>
  </si>
  <si>
    <t>再生可能ｴﾈﾙｷﾞｰ･未利用ｴﾈﾙｷﾞｰｼｽﾃﾑの加点</t>
    <rPh sb="25" eb="27">
      <t>カテン</t>
    </rPh>
    <phoneticPr fontId="4"/>
  </si>
  <si>
    <t>①</t>
    <phoneticPr fontId="4"/>
  </si>
  <si>
    <t>③=①X②</t>
    <phoneticPr fontId="4"/>
  </si>
  <si>
    <t>④</t>
    <phoneticPr fontId="4"/>
  </si>
  <si>
    <t>⑤</t>
    <phoneticPr fontId="4"/>
  </si>
  <si>
    <t>⑥</t>
    <phoneticPr fontId="4"/>
  </si>
  <si>
    <t>⑦</t>
    <phoneticPr fontId="4"/>
  </si>
  <si>
    <t>⑨</t>
    <phoneticPr fontId="4"/>
  </si>
  <si>
    <t>▼</t>
    <phoneticPr fontId="4"/>
  </si>
  <si>
    <t>第１号様式（優良特定地球温暖化対策事業所の認定ガイドライン（第一区分事業所））その３</t>
    <phoneticPr fontId="4"/>
  </si>
  <si>
    <t>地球温暖化対策推進状況評価結果一覧表（第一区分事業所）</t>
    <rPh sb="13" eb="15">
      <t>ケッカ</t>
    </rPh>
    <rPh sb="15" eb="17">
      <t>イチラン</t>
    </rPh>
    <rPh sb="17" eb="18">
      <t>ヒョウ</t>
    </rPh>
    <rPh sb="19" eb="26">
      <t>ダイイチクブンジギョウショ</t>
    </rPh>
    <phoneticPr fontId="4"/>
  </si>
  <si>
    <t>　　　　　　　　　　　　　※ 評価分類の欄の◎印は必須項目、○印は一般項目、＋印は加点項目を示す。
　　　　　　　　　　　　　　　不合格の要件の欄の×印は、トップレベル事業所の必須要件を満足しない場合を示す。</t>
    <rPh sb="15" eb="17">
      <t>ヒョウカ</t>
    </rPh>
    <rPh sb="17" eb="19">
      <t>ブンルイ</t>
    </rPh>
    <rPh sb="20" eb="21">
      <t>ラン</t>
    </rPh>
    <rPh sb="23" eb="24">
      <t>シルシ</t>
    </rPh>
    <rPh sb="25" eb="27">
      <t>ヒッス</t>
    </rPh>
    <rPh sb="27" eb="29">
      <t>コウモク</t>
    </rPh>
    <rPh sb="31" eb="32">
      <t>イン</t>
    </rPh>
    <rPh sb="33" eb="35">
      <t>イッパン</t>
    </rPh>
    <rPh sb="35" eb="37">
      <t>コウモク</t>
    </rPh>
    <rPh sb="39" eb="40">
      <t>シルシ</t>
    </rPh>
    <rPh sb="41" eb="42">
      <t>カ</t>
    </rPh>
    <rPh sb="42" eb="43">
      <t>テン</t>
    </rPh>
    <rPh sb="43" eb="45">
      <t>コウモク</t>
    </rPh>
    <rPh sb="46" eb="47">
      <t>シメ</t>
    </rPh>
    <rPh sb="65" eb="68">
      <t>フゴウカク</t>
    </rPh>
    <rPh sb="69" eb="71">
      <t>ヨウケン</t>
    </rPh>
    <rPh sb="72" eb="73">
      <t>ラン</t>
    </rPh>
    <rPh sb="75" eb="76">
      <t>シルシ</t>
    </rPh>
    <rPh sb="93" eb="95">
      <t>マンゾク</t>
    </rPh>
    <rPh sb="98" eb="100">
      <t>バアイ</t>
    </rPh>
    <rPh sb="101" eb="102">
      <t>シメ</t>
    </rPh>
    <phoneticPr fontId="4"/>
  </si>
  <si>
    <t>評価項目の区分</t>
    <rPh sb="5" eb="6">
      <t>ク</t>
    </rPh>
    <rPh sb="6" eb="7">
      <t>ブン</t>
    </rPh>
    <phoneticPr fontId="4"/>
  </si>
  <si>
    <t>評価分類</t>
    <rPh sb="0" eb="2">
      <t>ヒョウカ</t>
    </rPh>
    <rPh sb="2" eb="4">
      <t>ブンルイ</t>
    </rPh>
    <phoneticPr fontId="4"/>
  </si>
  <si>
    <t>No.</t>
    <phoneticPr fontId="4"/>
  </si>
  <si>
    <t>評価項目</t>
    <rPh sb="0" eb="2">
      <t>ヒョウカ</t>
    </rPh>
    <rPh sb="2" eb="4">
      <t>コウモク</t>
    </rPh>
    <phoneticPr fontId="4"/>
  </si>
  <si>
    <t>不合格要件</t>
    <rPh sb="0" eb="3">
      <t>フゴウカク</t>
    </rPh>
    <rPh sb="3" eb="5">
      <t>ヨウケン</t>
    </rPh>
    <phoneticPr fontId="4"/>
  </si>
  <si>
    <t>評価点</t>
    <rPh sb="0" eb="2">
      <t>ヒョウカ</t>
    </rPh>
    <rPh sb="2" eb="3">
      <t>テン</t>
    </rPh>
    <phoneticPr fontId="4"/>
  </si>
  <si>
    <t>重み
係数</t>
    <rPh sb="0" eb="1">
      <t>オモ</t>
    </rPh>
    <rPh sb="3" eb="5">
      <t>ケイスウ</t>
    </rPh>
    <phoneticPr fontId="4"/>
  </si>
  <si>
    <t>得点</t>
    <rPh sb="0" eb="2">
      <t>トクテン</t>
    </rPh>
    <phoneticPr fontId="4"/>
  </si>
  <si>
    <t>得点
集計</t>
    <rPh sb="0" eb="2">
      <t>トクテン</t>
    </rPh>
    <rPh sb="3" eb="5">
      <t>シュウケイ</t>
    </rPh>
    <phoneticPr fontId="4"/>
  </si>
  <si>
    <t>ｴﾈﾙｷﾞｰ
消費先
区分</t>
    <rPh sb="11" eb="13">
      <t>クブン</t>
    </rPh>
    <phoneticPr fontId="10"/>
  </si>
  <si>
    <t>要求事項配分比率又はｴﾈﾙｷﾞｰ消費先比率</t>
    <rPh sb="0" eb="2">
      <t>ヨウキュウ</t>
    </rPh>
    <rPh sb="2" eb="4">
      <t>ジコウ</t>
    </rPh>
    <rPh sb="4" eb="6">
      <t>ハイブン</t>
    </rPh>
    <rPh sb="6" eb="8">
      <t>ヒリツ</t>
    </rPh>
    <rPh sb="8" eb="9">
      <t>マタ</t>
    </rPh>
    <rPh sb="18" eb="19">
      <t>サキ</t>
    </rPh>
    <phoneticPr fontId="4"/>
  </si>
  <si>
    <t>要求事項内の配分比率又は省ｴﾈ率</t>
    <rPh sb="4" eb="5">
      <t>ナイ</t>
    </rPh>
    <phoneticPr fontId="4"/>
  </si>
  <si>
    <t>用途
補正
係数</t>
    <rPh sb="0" eb="2">
      <t>ヨウト</t>
    </rPh>
    <phoneticPr fontId="4"/>
  </si>
  <si>
    <t>適用
範囲
補正
係数</t>
    <phoneticPr fontId="4"/>
  </si>
  <si>
    <t>最高点
（加点項目除く）</t>
    <rPh sb="0" eb="2">
      <t>サイコウ</t>
    </rPh>
    <rPh sb="2" eb="3">
      <t>テン</t>
    </rPh>
    <rPh sb="5" eb="7">
      <t>カテン</t>
    </rPh>
    <rPh sb="7" eb="9">
      <t>コウモク</t>
    </rPh>
    <rPh sb="9" eb="10">
      <t>ノゾ</t>
    </rPh>
    <phoneticPr fontId="4"/>
  </si>
  <si>
    <t>得点換算係数</t>
    <rPh sb="0" eb="2">
      <t>トクテン</t>
    </rPh>
    <rPh sb="2" eb="4">
      <t>カンザン</t>
    </rPh>
    <rPh sb="4" eb="6">
      <t>ケイスウ</t>
    </rPh>
    <phoneticPr fontId="4"/>
  </si>
  <si>
    <t>関連工事
種別</t>
    <rPh sb="0" eb="2">
      <t>カンレン</t>
    </rPh>
    <rPh sb="2" eb="4">
      <t>コウジ</t>
    </rPh>
    <rPh sb="5" eb="7">
      <t>シュベツ</t>
    </rPh>
    <phoneticPr fontId="4"/>
  </si>
  <si>
    <t>必須
項目
"×"</t>
    <rPh sb="0" eb="2">
      <t>ヒッス</t>
    </rPh>
    <rPh sb="3" eb="5">
      <t>コウモク</t>
    </rPh>
    <phoneticPr fontId="4"/>
  </si>
  <si>
    <t>最高得点
（加点項目除く）</t>
    <rPh sb="0" eb="2">
      <t>サイコウ</t>
    </rPh>
    <rPh sb="2" eb="3">
      <t>トク</t>
    </rPh>
    <phoneticPr fontId="4"/>
  </si>
  <si>
    <t>基礎得点
（加点項目除く）</t>
    <rPh sb="0" eb="1">
      <t>モト</t>
    </rPh>
    <rPh sb="1" eb="2">
      <t>イシズエ</t>
    </rPh>
    <rPh sb="2" eb="4">
      <t>トクテン</t>
    </rPh>
    <phoneticPr fontId="4"/>
  </si>
  <si>
    <t>加点
（加点項目）</t>
    <rPh sb="0" eb="2">
      <t>カテン</t>
    </rPh>
    <phoneticPr fontId="4"/>
  </si>
  <si>
    <t>CO2削減推進体制の整備</t>
    <phoneticPr fontId="4"/>
  </si>
  <si>
    <t>CO2削減推進会議等の設置及び開催</t>
    <phoneticPr fontId="4"/>
  </si>
  <si>
    <t>全　般</t>
  </si>
  <si>
    <t>PDCA管理サイクルの実施体制の整備</t>
    <rPh sb="4" eb="6">
      <t>カンリ</t>
    </rPh>
    <rPh sb="11" eb="13">
      <t>ジッシ</t>
    </rPh>
    <rPh sb="13" eb="15">
      <t>タイセイ</t>
    </rPh>
    <rPh sb="16" eb="18">
      <t>セイビ</t>
    </rPh>
    <phoneticPr fontId="4"/>
  </si>
  <si>
    <t>環境認証の取得</t>
    <rPh sb="0" eb="2">
      <t>カンキョウ</t>
    </rPh>
    <rPh sb="2" eb="4">
      <t>ニンショウ</t>
    </rPh>
    <rPh sb="5" eb="7">
      <t>シュトク</t>
    </rPh>
    <phoneticPr fontId="4"/>
  </si>
  <si>
    <t>図面、管理標準等の整備</t>
  </si>
  <si>
    <t>図面・改修履歴等の整備</t>
    <phoneticPr fontId="4"/>
  </si>
  <si>
    <t>設備台帳等の整備</t>
    <rPh sb="0" eb="2">
      <t>セツビ</t>
    </rPh>
    <rPh sb="2" eb="4">
      <t>ダイチョウ</t>
    </rPh>
    <rPh sb="4" eb="5">
      <t>ナド</t>
    </rPh>
    <rPh sb="6" eb="8">
      <t>セイビ</t>
    </rPh>
    <phoneticPr fontId="4"/>
  </si>
  <si>
    <t>管理標準等の整備</t>
    <phoneticPr fontId="4"/>
  </si>
  <si>
    <t>主要設備等に関する計測・計量及び記録</t>
  </si>
  <si>
    <t>ビルエネルギーマネジメントシステム（BEMS）等の導入</t>
    <rPh sb="23" eb="24">
      <t>トウ</t>
    </rPh>
    <phoneticPr fontId="4"/>
  </si>
  <si>
    <t>電力負荷状況・発電状況等の把握に必要な計測・計量設備の導入</t>
    <rPh sb="0" eb="2">
      <t>デンリョク</t>
    </rPh>
    <rPh sb="2" eb="4">
      <t>フカ</t>
    </rPh>
    <rPh sb="4" eb="6">
      <t>ジョウキョウ</t>
    </rPh>
    <rPh sb="11" eb="12">
      <t>トウ</t>
    </rPh>
    <rPh sb="13" eb="15">
      <t>ハアク</t>
    </rPh>
    <phoneticPr fontId="4"/>
  </si>
  <si>
    <t>エネルギー消費先別の使用量把握に必要な計測・計量設備の導入</t>
    <rPh sb="5" eb="7">
      <t>ショウヒ</t>
    </rPh>
    <rPh sb="7" eb="8">
      <t>サキ</t>
    </rPh>
    <rPh sb="8" eb="9">
      <t>ベツ</t>
    </rPh>
    <rPh sb="10" eb="12">
      <t>シヨウ</t>
    </rPh>
    <rPh sb="12" eb="13">
      <t>リョウ</t>
    </rPh>
    <rPh sb="13" eb="15">
      <t>ハアク</t>
    </rPh>
    <rPh sb="16" eb="18">
      <t>ヒツヨウ</t>
    </rPh>
    <rPh sb="19" eb="21">
      <t>ケイソク</t>
    </rPh>
    <rPh sb="24" eb="26">
      <t>セツビ</t>
    </rPh>
    <phoneticPr fontId="4"/>
  </si>
  <si>
    <t>系統別の使用量把握に必要な計測・計量設備の導入</t>
    <rPh sb="0" eb="2">
      <t>ケイトウ</t>
    </rPh>
    <rPh sb="2" eb="3">
      <t>ベツ</t>
    </rPh>
    <rPh sb="4" eb="6">
      <t>シヨウ</t>
    </rPh>
    <rPh sb="6" eb="7">
      <t>リョウ</t>
    </rPh>
    <rPh sb="7" eb="9">
      <t>ハアク</t>
    </rPh>
    <rPh sb="10" eb="12">
      <t>ヒツヨウ</t>
    </rPh>
    <rPh sb="13" eb="15">
      <t>ケイソク</t>
    </rPh>
    <rPh sb="18" eb="20">
      <t>セツビ</t>
    </rPh>
    <phoneticPr fontId="4"/>
  </si>
  <si>
    <t>エネルギー供給設備の分析に必要な計測・計量設備の導入</t>
    <rPh sb="5" eb="7">
      <t>キョウキュウ</t>
    </rPh>
    <rPh sb="7" eb="9">
      <t>セツビ</t>
    </rPh>
    <rPh sb="10" eb="12">
      <t>ブンセキ</t>
    </rPh>
    <rPh sb="13" eb="15">
      <t>ヒツヨウ</t>
    </rPh>
    <rPh sb="16" eb="18">
      <t>ケイソク</t>
    </rPh>
    <phoneticPr fontId="4"/>
  </si>
  <si>
    <t>代表階又は代表エリアの使用量把握に必要な計測・計量設備の導入</t>
    <rPh sb="0" eb="2">
      <t>ダイヒョウ</t>
    </rPh>
    <rPh sb="2" eb="3">
      <t>カイ</t>
    </rPh>
    <rPh sb="3" eb="4">
      <t>マタ</t>
    </rPh>
    <rPh sb="5" eb="7">
      <t>ダイヒョウ</t>
    </rPh>
    <rPh sb="11" eb="14">
      <t>シヨウリョウ</t>
    </rPh>
    <rPh sb="14" eb="16">
      <t>ハアク</t>
    </rPh>
    <rPh sb="17" eb="19">
      <t>ヒツヨウ</t>
    </rPh>
    <rPh sb="20" eb="22">
      <t>ケイソク</t>
    </rPh>
    <rPh sb="23" eb="25">
      <t>ケイリョウ</t>
    </rPh>
    <rPh sb="25" eb="27">
      <t>セツビ</t>
    </rPh>
    <rPh sb="28" eb="30">
      <t>ドウニュウ</t>
    </rPh>
    <phoneticPr fontId="4"/>
  </si>
  <si>
    <t>空調の使用量に応じた課金体系の導入</t>
    <rPh sb="0" eb="2">
      <t>クウチョウ</t>
    </rPh>
    <rPh sb="3" eb="6">
      <t>シヨウリョウ</t>
    </rPh>
    <rPh sb="7" eb="8">
      <t>オウ</t>
    </rPh>
    <rPh sb="10" eb="12">
      <t>カキン</t>
    </rPh>
    <rPh sb="12" eb="14">
      <t>タイケイ</t>
    </rPh>
    <rPh sb="15" eb="17">
      <t>ドウニュウ</t>
    </rPh>
    <phoneticPr fontId="4"/>
  </si>
  <si>
    <t>4.</t>
    <phoneticPr fontId="4"/>
  </si>
  <si>
    <t>エネルギー消費量・CO2排出量の管理</t>
    <phoneticPr fontId="4"/>
  </si>
  <si>
    <t>エネルギー消費特性の把握、エネルギー消費原単位の算出及び管理</t>
    <rPh sb="5" eb="7">
      <t>ショウヒ</t>
    </rPh>
    <rPh sb="7" eb="9">
      <t>トクセイ</t>
    </rPh>
    <rPh sb="10" eb="12">
      <t>ハアク</t>
    </rPh>
    <rPh sb="18" eb="20">
      <t>ショウヒ</t>
    </rPh>
    <rPh sb="20" eb="23">
      <t>ゲンタンイ</t>
    </rPh>
    <rPh sb="24" eb="26">
      <t>サンシュツ</t>
    </rPh>
    <rPh sb="26" eb="27">
      <t>オヨ</t>
    </rPh>
    <rPh sb="28" eb="30">
      <t>カンリ</t>
    </rPh>
    <phoneticPr fontId="4"/>
  </si>
  <si>
    <t>CO2排出量の管理</t>
  </si>
  <si>
    <t>CO2削減目標の設定、CO2削減対策計画の立案及び実績の集約・評価の実施</t>
    <rPh sb="3" eb="5">
      <t>サクゲン</t>
    </rPh>
    <rPh sb="5" eb="7">
      <t>モクヒョウ</t>
    </rPh>
    <rPh sb="8" eb="10">
      <t>セッテイ</t>
    </rPh>
    <rPh sb="14" eb="16">
      <t>サクゲン</t>
    </rPh>
    <rPh sb="16" eb="18">
      <t>タイサク</t>
    </rPh>
    <rPh sb="18" eb="20">
      <t>ケイカク</t>
    </rPh>
    <rPh sb="21" eb="23">
      <t>リツアン</t>
    </rPh>
    <rPh sb="23" eb="24">
      <t>オヨ</t>
    </rPh>
    <rPh sb="25" eb="27">
      <t>ジッセキ</t>
    </rPh>
    <rPh sb="28" eb="30">
      <t>シュウヤク</t>
    </rPh>
    <rPh sb="31" eb="33">
      <t>ヒョウカ</t>
    </rPh>
    <rPh sb="34" eb="36">
      <t>ジッシ</t>
    </rPh>
    <phoneticPr fontId="4"/>
  </si>
  <si>
    <t>CO2削減対策の啓発活動の実施</t>
    <rPh sb="3" eb="5">
      <t>サクゲン</t>
    </rPh>
    <rPh sb="5" eb="7">
      <t>タイサク</t>
    </rPh>
    <rPh sb="8" eb="10">
      <t>ケイハツ</t>
    </rPh>
    <rPh sb="10" eb="12">
      <t>カツドウ</t>
    </rPh>
    <rPh sb="13" eb="15">
      <t>ジッシ</t>
    </rPh>
    <phoneticPr fontId="4"/>
  </si>
  <si>
    <t>エネルギー供給設備の運転解析の実施</t>
    <rPh sb="5" eb="7">
      <t>キョウキュウ</t>
    </rPh>
    <rPh sb="7" eb="9">
      <t>セツビ</t>
    </rPh>
    <rPh sb="10" eb="12">
      <t>ウンテン</t>
    </rPh>
    <rPh sb="12" eb="14">
      <t>カイセキ</t>
    </rPh>
    <rPh sb="15" eb="17">
      <t>ジッシ</t>
    </rPh>
    <phoneticPr fontId="4"/>
  </si>
  <si>
    <t>改善策の立案・実施及び効果検証の実施</t>
    <rPh sb="0" eb="3">
      <t>カイゼンサク</t>
    </rPh>
    <rPh sb="4" eb="6">
      <t>リツアン</t>
    </rPh>
    <rPh sb="7" eb="9">
      <t>ジッシ</t>
    </rPh>
    <rPh sb="9" eb="10">
      <t>オヨ</t>
    </rPh>
    <rPh sb="11" eb="13">
      <t>コウカ</t>
    </rPh>
    <rPh sb="13" eb="15">
      <t>ケンショウ</t>
    </rPh>
    <rPh sb="16" eb="18">
      <t>ジッシ</t>
    </rPh>
    <phoneticPr fontId="4"/>
  </si>
  <si>
    <t>コミッショニング（性能検証）の実施</t>
    <phoneticPr fontId="4"/>
  </si>
  <si>
    <t>利用者等への環境・エネルギー情報提供システムの導入</t>
    <phoneticPr fontId="4"/>
  </si>
  <si>
    <t>5.</t>
    <phoneticPr fontId="4"/>
  </si>
  <si>
    <t>保守・点検の管理</t>
  </si>
  <si>
    <t>保守・点検計画の策定及び実施</t>
    <rPh sb="0" eb="2">
      <t>ホシュ</t>
    </rPh>
    <rPh sb="3" eb="5">
      <t>テンケン</t>
    </rPh>
    <rPh sb="5" eb="7">
      <t>ケイカク</t>
    </rPh>
    <rPh sb="8" eb="10">
      <t>サクテイ</t>
    </rPh>
    <rPh sb="10" eb="11">
      <t>オヨ</t>
    </rPh>
    <rPh sb="12" eb="14">
      <t>ジッシ</t>
    </rPh>
    <phoneticPr fontId="4"/>
  </si>
  <si>
    <t>自然エネルギーの利用</t>
  </si>
  <si>
    <t>自然採光を利用したシステムの導入</t>
    <rPh sb="0" eb="2">
      <t>シゼン</t>
    </rPh>
    <rPh sb="2" eb="4">
      <t>サイコウ</t>
    </rPh>
    <rPh sb="5" eb="7">
      <t>リヨウ</t>
    </rPh>
    <rPh sb="14" eb="16">
      <t>ドウニュウ</t>
    </rPh>
    <phoneticPr fontId="4"/>
  </si>
  <si>
    <t>照　明</t>
  </si>
  <si>
    <t>建築（窓廻り）</t>
    <rPh sb="0" eb="2">
      <t>ケンチク</t>
    </rPh>
    <rPh sb="3" eb="4">
      <t>マド</t>
    </rPh>
    <rPh sb="4" eb="5">
      <t>マワ</t>
    </rPh>
    <phoneticPr fontId="4"/>
  </si>
  <si>
    <t>自然通風を利用したシステムの導入</t>
    <phoneticPr fontId="4"/>
  </si>
  <si>
    <t>熱負荷</t>
    <rPh sb="0" eb="1">
      <t>ネツ</t>
    </rPh>
    <rPh sb="1" eb="3">
      <t>フカ</t>
    </rPh>
    <phoneticPr fontId="10"/>
  </si>
  <si>
    <t>未利用エネルギーシステムの導入</t>
    <phoneticPr fontId="4"/>
  </si>
  <si>
    <t>年間を通して安定した地中温度を利用したシステムの導入</t>
    <phoneticPr fontId="4"/>
  </si>
  <si>
    <t>熱源設備</t>
    <rPh sb="0" eb="2">
      <t>ネツゲン</t>
    </rPh>
    <rPh sb="2" eb="4">
      <t>セツビ</t>
    </rPh>
    <phoneticPr fontId="4"/>
  </si>
  <si>
    <t>建物外皮の省エネルギー性能</t>
  </si>
  <si>
    <t>高性能な建物外皮の導入</t>
    <phoneticPr fontId="4"/>
  </si>
  <si>
    <t>外　皮</t>
    <rPh sb="0" eb="1">
      <t>ソト</t>
    </rPh>
    <rPh sb="2" eb="3">
      <t>カワ</t>
    </rPh>
    <phoneticPr fontId="10"/>
  </si>
  <si>
    <t>風除室、回転扉等による隙間風対策の導入</t>
    <rPh sb="7" eb="8">
      <t>トウ</t>
    </rPh>
    <phoneticPr fontId="4"/>
  </si>
  <si>
    <t>屋上緑化の導入</t>
    <phoneticPr fontId="4"/>
  </si>
  <si>
    <t>建築（その他）</t>
    <rPh sb="0" eb="2">
      <t>ケンチク</t>
    </rPh>
    <rPh sb="5" eb="6">
      <t>タ</t>
    </rPh>
    <phoneticPr fontId="4"/>
  </si>
  <si>
    <t>ブラインドの日射制御及びｽｹｼﾞｭｰﾙ制御の導入</t>
    <phoneticPr fontId="4"/>
  </si>
  <si>
    <t>壁面緑化の導入</t>
    <phoneticPr fontId="4"/>
  </si>
  <si>
    <t>3.設備・制御系の省エネルギー性能</t>
    <phoneticPr fontId="4"/>
  </si>
  <si>
    <t>3a.1</t>
  </si>
  <si>
    <t>高効率熱源機器の導入</t>
  </si>
  <si>
    <t>空　調</t>
  </si>
  <si>
    <t>熱源</t>
  </si>
  <si>
    <t>3a.2</t>
    <phoneticPr fontId="4"/>
  </si>
  <si>
    <t>高効率冷却塔の導入</t>
    <rPh sb="0" eb="3">
      <t>コウコウリツ</t>
    </rPh>
    <rPh sb="3" eb="6">
      <t>レイキャクトウ</t>
    </rPh>
    <rPh sb="7" eb="9">
      <t>ドウニュウ</t>
    </rPh>
    <phoneticPr fontId="4"/>
  </si>
  <si>
    <t>熱源補機</t>
    <rPh sb="0" eb="2">
      <t>ネツゲン</t>
    </rPh>
    <phoneticPr fontId="10"/>
  </si>
  <si>
    <t>冷却塔</t>
  </si>
  <si>
    <t>3a.3</t>
    <phoneticPr fontId="4"/>
  </si>
  <si>
    <t>高効率空調用ポンプの導入</t>
    <rPh sb="0" eb="3">
      <t>コウコウリツ</t>
    </rPh>
    <rPh sb="3" eb="6">
      <t>クウチョウヨウ</t>
    </rPh>
    <rPh sb="10" eb="12">
      <t>ドウニュウ</t>
    </rPh>
    <phoneticPr fontId="4"/>
  </si>
  <si>
    <t>3a.5</t>
  </si>
  <si>
    <t>大温度差送水システムの導入</t>
    <phoneticPr fontId="4"/>
  </si>
  <si>
    <t>3a.6</t>
  </si>
  <si>
    <t>水搬送経路の密閉化</t>
  </si>
  <si>
    <t>3a.7</t>
  </si>
  <si>
    <t>蒸気弁・フランジ部の断熱</t>
    <rPh sb="8" eb="9">
      <t>ブ</t>
    </rPh>
    <phoneticPr fontId="4"/>
  </si>
  <si>
    <t>熱源本体</t>
    <rPh sb="2" eb="4">
      <t>ホンタイ</t>
    </rPh>
    <phoneticPr fontId="10"/>
  </si>
  <si>
    <t>3a.8</t>
  </si>
  <si>
    <t>熱源の台数制御の導入</t>
    <rPh sb="0" eb="2">
      <t>ネツゲン</t>
    </rPh>
    <rPh sb="3" eb="5">
      <t>ダイスウ</t>
    </rPh>
    <rPh sb="5" eb="7">
      <t>セイギョ</t>
    </rPh>
    <rPh sb="8" eb="10">
      <t>ドウニュウ</t>
    </rPh>
    <phoneticPr fontId="4"/>
  </si>
  <si>
    <t>3a.9</t>
  </si>
  <si>
    <t>冷却塔ファン等の台数制御又は発停制御の導入</t>
    <phoneticPr fontId="4"/>
  </si>
  <si>
    <t>3a.10</t>
  </si>
  <si>
    <t>空調2次ポンプ変流量制御の導入</t>
  </si>
  <si>
    <t>水搬送</t>
    <rPh sb="0" eb="1">
      <t>スイ</t>
    </rPh>
    <rPh sb="1" eb="3">
      <t>ハンソウ</t>
    </rPh>
    <phoneticPr fontId="10"/>
  </si>
  <si>
    <t>3a.11</t>
  </si>
  <si>
    <t>空調2次ポンプの適正容量分割又は小容量ポンプの導入</t>
    <phoneticPr fontId="4"/>
  </si>
  <si>
    <t>3a.12</t>
  </si>
  <si>
    <t>熱源機器出口設定温度の遠方制御の導入</t>
    <rPh sb="0" eb="2">
      <t>ネツゲン</t>
    </rPh>
    <rPh sb="2" eb="4">
      <t>キキ</t>
    </rPh>
    <rPh sb="11" eb="13">
      <t>エンポウ</t>
    </rPh>
    <rPh sb="13" eb="15">
      <t>セイギョ</t>
    </rPh>
    <rPh sb="16" eb="18">
      <t>ドウニュウ</t>
    </rPh>
    <phoneticPr fontId="4"/>
  </si>
  <si>
    <t>3a.13</t>
  </si>
  <si>
    <t>空調1次ポンプ変流量制御の導入</t>
    <rPh sb="0" eb="1">
      <t>クウ</t>
    </rPh>
    <rPh sb="1" eb="2">
      <t>チョウ</t>
    </rPh>
    <rPh sb="7" eb="8">
      <t>ヘン</t>
    </rPh>
    <rPh sb="8" eb="10">
      <t>リュウリョウ</t>
    </rPh>
    <phoneticPr fontId="4"/>
  </si>
  <si>
    <t>熱源補機</t>
  </si>
  <si>
    <t>3a.14</t>
  </si>
  <si>
    <t>冷却水ポンプ変流量制御の導入</t>
  </si>
  <si>
    <t>3a.15</t>
  </si>
  <si>
    <t>空調2次ポンプの末端差圧制御の導入</t>
    <phoneticPr fontId="4"/>
  </si>
  <si>
    <t>3a.16</t>
  </si>
  <si>
    <t>熱交換器の断熱</t>
    <rPh sb="0" eb="4">
      <t>ネツコウカンキ</t>
    </rPh>
    <phoneticPr fontId="4"/>
  </si>
  <si>
    <t>3a.17</t>
  </si>
  <si>
    <t>蓄熱システムの導入</t>
    <phoneticPr fontId="4"/>
  </si>
  <si>
    <t/>
  </si>
  <si>
    <t>3a.18</t>
  </si>
  <si>
    <t>高効率コージェネレーションの導入</t>
  </si>
  <si>
    <t>3a.19</t>
  </si>
  <si>
    <t>冷却塔ファンインバータ制御の導入</t>
    <rPh sb="11" eb="13">
      <t>セイギョ</t>
    </rPh>
    <phoneticPr fontId="4"/>
  </si>
  <si>
    <t>3a.20</t>
  </si>
  <si>
    <t>フリークーリングシステムの導入</t>
    <phoneticPr fontId="4"/>
  </si>
  <si>
    <t>3a.22</t>
  </si>
  <si>
    <t>配管摩擦低減剤（DR剤）の導入</t>
    <rPh sb="10" eb="11">
      <t>ザイ</t>
    </rPh>
    <phoneticPr fontId="4"/>
  </si>
  <si>
    <t>水搬送</t>
    <phoneticPr fontId="10"/>
  </si>
  <si>
    <t>3a.23</t>
  </si>
  <si>
    <t>中温冷水利用システムの導入</t>
    <phoneticPr fontId="4"/>
  </si>
  <si>
    <t>3a.24</t>
  </si>
  <si>
    <t>統合熱源制御システムの導入</t>
    <phoneticPr fontId="4"/>
  </si>
  <si>
    <t>3a.25</t>
  </si>
  <si>
    <t>空調2次ポンプの送水圧力設定制御の導入</t>
    <phoneticPr fontId="4"/>
  </si>
  <si>
    <t>3a.26</t>
  </si>
  <si>
    <t>エネルギーの面的利用の導入</t>
    <phoneticPr fontId="4"/>
  </si>
  <si>
    <t>熱源本体</t>
    <rPh sb="2" eb="4">
      <t>ホンタイ</t>
    </rPh>
    <phoneticPr fontId="4"/>
  </si>
  <si>
    <t>第１号様式（優良特定地球温暖化対策事業所の認定ガイドライン（第一区分事業所））その４</t>
    <phoneticPr fontId="4"/>
  </si>
  <si>
    <t>一次評価
得点
（加点項目除く）</t>
    <rPh sb="0" eb="2">
      <t>イチジ</t>
    </rPh>
    <rPh sb="2" eb="4">
      <t>ヒョウカ</t>
    </rPh>
    <rPh sb="5" eb="7">
      <t>トクテン</t>
    </rPh>
    <phoneticPr fontId="4"/>
  </si>
  <si>
    <t>3b.1</t>
  </si>
  <si>
    <t>高効率空調機の導入</t>
    <phoneticPr fontId="4"/>
  </si>
  <si>
    <t>空調設備</t>
    <rPh sb="0" eb="2">
      <t>クウチョウ</t>
    </rPh>
    <rPh sb="2" eb="4">
      <t>セツビ</t>
    </rPh>
    <phoneticPr fontId="4"/>
  </si>
  <si>
    <t>空調機</t>
  </si>
  <si>
    <t>3b.2</t>
  </si>
  <si>
    <t>高効率パッケージ形空調機の導入</t>
    <phoneticPr fontId="4"/>
  </si>
  <si>
    <t>パッケージ</t>
  </si>
  <si>
    <t>3b.3</t>
  </si>
  <si>
    <t>高効率ファンの導入</t>
    <rPh sb="0" eb="3">
      <t>コウコウリツ</t>
    </rPh>
    <rPh sb="7" eb="9">
      <t>ドウニュウ</t>
    </rPh>
    <phoneticPr fontId="4"/>
  </si>
  <si>
    <t>換　気</t>
  </si>
  <si>
    <t>3b.4</t>
  </si>
  <si>
    <t>ウォーミングアップ時の外気遮断制御の導入</t>
  </si>
  <si>
    <t>外　気</t>
    <rPh sb="0" eb="1">
      <t>ソト</t>
    </rPh>
    <rPh sb="2" eb="3">
      <t>キ</t>
    </rPh>
    <phoneticPr fontId="4"/>
  </si>
  <si>
    <t>3b.5</t>
  </si>
  <si>
    <t>エレベーター機械室の温度制御の導入</t>
    <rPh sb="6" eb="9">
      <t>キカイシツ</t>
    </rPh>
    <rPh sb="10" eb="12">
      <t>オンド</t>
    </rPh>
    <rPh sb="12" eb="14">
      <t>セイギョ</t>
    </rPh>
    <rPh sb="15" eb="17">
      <t>ドウニュウ</t>
    </rPh>
    <phoneticPr fontId="4"/>
  </si>
  <si>
    <t>3b.6</t>
  </si>
  <si>
    <t>電気室の温度制御の導入</t>
    <rPh sb="0" eb="2">
      <t>デンキ</t>
    </rPh>
    <rPh sb="2" eb="3">
      <t>シツ</t>
    </rPh>
    <rPh sb="4" eb="6">
      <t>オンド</t>
    </rPh>
    <rPh sb="6" eb="8">
      <t>セイギョ</t>
    </rPh>
    <rPh sb="9" eb="11">
      <t>ドウニュウ</t>
    </rPh>
    <phoneticPr fontId="4"/>
  </si>
  <si>
    <t>3b.7</t>
  </si>
  <si>
    <t>電算室の冷気と暖気が混合しない設備の導入</t>
    <rPh sb="0" eb="3">
      <t>デンサンシツ</t>
    </rPh>
    <phoneticPr fontId="4"/>
  </si>
  <si>
    <t>情報通信</t>
  </si>
  <si>
    <t>3b.8</t>
  </si>
  <si>
    <t>空調機の変風量システムの導入</t>
  </si>
  <si>
    <t>3b.9</t>
  </si>
  <si>
    <t>大空間の居住域空調又は局所空調システムの導入</t>
    <rPh sb="9" eb="10">
      <t>マタ</t>
    </rPh>
    <phoneticPr fontId="4"/>
  </si>
  <si>
    <t>3b.10</t>
  </si>
  <si>
    <t>空調機の気化式加湿器の導入</t>
    <rPh sb="0" eb="1">
      <t>クウ</t>
    </rPh>
    <rPh sb="1" eb="2">
      <t>チョウ</t>
    </rPh>
    <rPh sb="2" eb="3">
      <t>キ</t>
    </rPh>
    <rPh sb="4" eb="6">
      <t>キカ</t>
    </rPh>
    <rPh sb="6" eb="7">
      <t>シキ</t>
    </rPh>
    <rPh sb="7" eb="9">
      <t>カシツ</t>
    </rPh>
    <rPh sb="9" eb="10">
      <t>キ</t>
    </rPh>
    <rPh sb="11" eb="13">
      <t>ドウニュウ</t>
    </rPh>
    <phoneticPr fontId="4"/>
  </si>
  <si>
    <t>3b.11</t>
  </si>
  <si>
    <t>空調温度制御の不感帯の設定</t>
    <rPh sb="0" eb="1">
      <t>クウ</t>
    </rPh>
    <rPh sb="1" eb="2">
      <t>チョウ</t>
    </rPh>
    <rPh sb="2" eb="4">
      <t>オンド</t>
    </rPh>
    <rPh sb="4" eb="6">
      <t>セイギョ</t>
    </rPh>
    <rPh sb="7" eb="8">
      <t>フ</t>
    </rPh>
    <rPh sb="8" eb="9">
      <t>カン</t>
    </rPh>
    <rPh sb="9" eb="10">
      <t>オビ</t>
    </rPh>
    <rPh sb="11" eb="13">
      <t>セッテイ</t>
    </rPh>
    <phoneticPr fontId="4"/>
  </si>
  <si>
    <t>3b.12</t>
  </si>
  <si>
    <t>外気冷房システムの導入</t>
    <phoneticPr fontId="4"/>
  </si>
  <si>
    <t>3b.13</t>
  </si>
  <si>
    <t>CO2濃度による外気量制御の導入</t>
    <phoneticPr fontId="4"/>
  </si>
  <si>
    <t>3b.14</t>
  </si>
  <si>
    <t>ファンコイルユニットの比例制御の導入</t>
  </si>
  <si>
    <t>ファンコイル</t>
  </si>
  <si>
    <t>3b.15</t>
  </si>
  <si>
    <t>空調のセキュリティー連動制御の導入</t>
    <rPh sb="0" eb="2">
      <t>クウチョウ</t>
    </rPh>
    <phoneticPr fontId="4"/>
  </si>
  <si>
    <t>事務室・客室</t>
    <rPh sb="2" eb="3">
      <t>シツ</t>
    </rPh>
    <rPh sb="4" eb="6">
      <t>キャクシツ</t>
    </rPh>
    <phoneticPr fontId="4"/>
  </si>
  <si>
    <t>3b.16</t>
  </si>
  <si>
    <t>空調の最適起動制御の導入</t>
    <rPh sb="0" eb="2">
      <t>クウチョウ</t>
    </rPh>
    <rPh sb="3" eb="5">
      <t>サイテキ</t>
    </rPh>
    <rPh sb="5" eb="7">
      <t>キドウ</t>
    </rPh>
    <rPh sb="7" eb="9">
      <t>セイギョ</t>
    </rPh>
    <rPh sb="10" eb="12">
      <t>ドウニュウ</t>
    </rPh>
    <phoneticPr fontId="4"/>
  </si>
  <si>
    <t>3b.17</t>
  </si>
  <si>
    <t>非使用室の空調発停制御の導入</t>
    <rPh sb="0" eb="3">
      <t>ヒシヨウ</t>
    </rPh>
    <rPh sb="3" eb="4">
      <t>シツ</t>
    </rPh>
    <rPh sb="5" eb="6">
      <t>クウ</t>
    </rPh>
    <rPh sb="6" eb="7">
      <t>チョウ</t>
    </rPh>
    <rPh sb="7" eb="9">
      <t>ハッテイ</t>
    </rPh>
    <rPh sb="9" eb="11">
      <t>セイギョ</t>
    </rPh>
    <rPh sb="12" eb="14">
      <t>ドウニュウ</t>
    </rPh>
    <phoneticPr fontId="4"/>
  </si>
  <si>
    <t>3b.18</t>
  </si>
  <si>
    <t>駐車場ファンのCO又はCO2濃度制御の導入</t>
    <rPh sb="0" eb="3">
      <t>チュウシャジョウ</t>
    </rPh>
    <rPh sb="9" eb="10">
      <t>マタ</t>
    </rPh>
    <rPh sb="14" eb="16">
      <t>ノウド</t>
    </rPh>
    <rPh sb="16" eb="18">
      <t>セイギョ</t>
    </rPh>
    <rPh sb="19" eb="21">
      <t>ドウニュウ</t>
    </rPh>
    <phoneticPr fontId="4"/>
  </si>
  <si>
    <t>駐車場</t>
  </si>
  <si>
    <t>3b.19</t>
  </si>
  <si>
    <t>熱源機械室ファンの燃焼機器等連動停止制御の導入</t>
    <rPh sb="0" eb="2">
      <t>ネツゲン</t>
    </rPh>
    <rPh sb="2" eb="4">
      <t>キカイ</t>
    </rPh>
    <rPh sb="4" eb="5">
      <t>シツ</t>
    </rPh>
    <rPh sb="9" eb="11">
      <t>ネンショウ</t>
    </rPh>
    <rPh sb="11" eb="13">
      <t>キキ</t>
    </rPh>
    <rPh sb="13" eb="14">
      <t>ナド</t>
    </rPh>
    <rPh sb="14" eb="16">
      <t>レンドウ</t>
    </rPh>
    <rPh sb="16" eb="18">
      <t>テイシ</t>
    </rPh>
    <rPh sb="18" eb="20">
      <t>セイギョ</t>
    </rPh>
    <phoneticPr fontId="4"/>
  </si>
  <si>
    <t>3b.20</t>
  </si>
  <si>
    <t>全熱交換器の導入</t>
  </si>
  <si>
    <t>換気設備</t>
    <rPh sb="0" eb="2">
      <t>カンキ</t>
    </rPh>
    <rPh sb="2" eb="4">
      <t>セツビ</t>
    </rPh>
    <phoneticPr fontId="4"/>
  </si>
  <si>
    <t>3b.21</t>
  </si>
  <si>
    <t>大温度差送風空調システムの導入</t>
    <rPh sb="0" eb="1">
      <t>ダイ</t>
    </rPh>
    <rPh sb="1" eb="3">
      <t>オンド</t>
    </rPh>
    <rPh sb="3" eb="4">
      <t>サ</t>
    </rPh>
    <rPh sb="4" eb="5">
      <t>ソウ</t>
    </rPh>
    <phoneticPr fontId="4"/>
  </si>
  <si>
    <t>3b.22</t>
  </si>
  <si>
    <t>床吹出空調システムの導入</t>
    <rPh sb="0" eb="1">
      <t>ユカ</t>
    </rPh>
    <rPh sb="1" eb="3">
      <t>フキデ</t>
    </rPh>
    <rPh sb="3" eb="5">
      <t>クウチョウ</t>
    </rPh>
    <phoneticPr fontId="4"/>
  </si>
  <si>
    <t>事務所</t>
  </si>
  <si>
    <t>3b.23</t>
  </si>
  <si>
    <t>放射冷暖房空調システムの導入</t>
    <rPh sb="0" eb="2">
      <t>ホウシャ</t>
    </rPh>
    <rPh sb="2" eb="5">
      <t>レイダンボウ</t>
    </rPh>
    <rPh sb="5" eb="6">
      <t>クウ</t>
    </rPh>
    <rPh sb="6" eb="7">
      <t>チョウ</t>
    </rPh>
    <phoneticPr fontId="4"/>
  </si>
  <si>
    <t>3b.24</t>
  </si>
  <si>
    <t>冷却除湿再熱方式以外の除湿システムの導入</t>
    <rPh sb="0" eb="2">
      <t>レイキャク</t>
    </rPh>
    <rPh sb="2" eb="4">
      <t>ジョシツ</t>
    </rPh>
    <rPh sb="8" eb="10">
      <t>イガイ</t>
    </rPh>
    <rPh sb="11" eb="13">
      <t>ジョシツ</t>
    </rPh>
    <rPh sb="18" eb="20">
      <t>ドウニュウ</t>
    </rPh>
    <phoneticPr fontId="4"/>
  </si>
  <si>
    <t>3b.25</t>
  </si>
  <si>
    <t>潜熱・顕熱分離方式省エネ空調システムの導入</t>
    <rPh sb="0" eb="1">
      <t>セン</t>
    </rPh>
    <rPh sb="1" eb="2">
      <t>ネツ</t>
    </rPh>
    <rPh sb="3" eb="4">
      <t>ケン</t>
    </rPh>
    <rPh sb="4" eb="5">
      <t>ネツ</t>
    </rPh>
    <rPh sb="5" eb="7">
      <t>ブンリ</t>
    </rPh>
    <rPh sb="7" eb="9">
      <t>ホウシキ</t>
    </rPh>
    <rPh sb="9" eb="10">
      <t>ショウ</t>
    </rPh>
    <rPh sb="12" eb="13">
      <t>クウ</t>
    </rPh>
    <rPh sb="13" eb="14">
      <t>チョウ</t>
    </rPh>
    <rPh sb="19" eb="21">
      <t>ドウニュウ</t>
    </rPh>
    <phoneticPr fontId="4"/>
  </si>
  <si>
    <t>3b.26</t>
  </si>
  <si>
    <t>デシカント空調システムの導入</t>
    <rPh sb="5" eb="7">
      <t>クウチョウ</t>
    </rPh>
    <rPh sb="12" eb="14">
      <t>ドウニュウ</t>
    </rPh>
    <phoneticPr fontId="4"/>
  </si>
  <si>
    <t>3b.27</t>
  </si>
  <si>
    <t>ハイブリッド空調システムの導入</t>
    <rPh sb="6" eb="8">
      <t>クウチョウ</t>
    </rPh>
    <rPh sb="13" eb="15">
      <t>ドウニュウ</t>
    </rPh>
    <phoneticPr fontId="4"/>
  </si>
  <si>
    <t>3b.28</t>
  </si>
  <si>
    <t>置換換気システムの導入</t>
    <rPh sb="0" eb="2">
      <t>チカン</t>
    </rPh>
    <rPh sb="2" eb="4">
      <t>カンキ</t>
    </rPh>
    <rPh sb="9" eb="11">
      <t>ドウニュウ</t>
    </rPh>
    <phoneticPr fontId="4"/>
  </si>
  <si>
    <t>3b.29</t>
  </si>
  <si>
    <t>電算室の局所冷房設備の導入</t>
    <phoneticPr fontId="4"/>
  </si>
  <si>
    <t>3b.30</t>
  </si>
  <si>
    <t>高効率厨房換気システムの導入</t>
    <rPh sb="0" eb="3">
      <t>コウコウリツ</t>
    </rPh>
    <rPh sb="3" eb="5">
      <t>チュウボウ</t>
    </rPh>
    <rPh sb="5" eb="7">
      <t>カンキ</t>
    </rPh>
    <rPh sb="12" eb="14">
      <t>ドウニュウ</t>
    </rPh>
    <phoneticPr fontId="4"/>
  </si>
  <si>
    <t>厨房</t>
  </si>
  <si>
    <t>3b.31</t>
  </si>
  <si>
    <t>空調機の間欠運転制御の導入</t>
    <rPh sb="0" eb="3">
      <t>クウチョウキ</t>
    </rPh>
    <rPh sb="4" eb="6">
      <t>カンケツ</t>
    </rPh>
    <rPh sb="6" eb="7">
      <t>ウン</t>
    </rPh>
    <rPh sb="7" eb="8">
      <t>テン</t>
    </rPh>
    <rPh sb="8" eb="10">
      <t>セイギョ</t>
    </rPh>
    <rPh sb="11" eb="13">
      <t>ドウニュウ</t>
    </rPh>
    <phoneticPr fontId="4"/>
  </si>
  <si>
    <t>3b.32</t>
  </si>
  <si>
    <t>厨房外調機・ファンの風量モード切換制御の導入</t>
    <rPh sb="0" eb="2">
      <t>チュウボウ</t>
    </rPh>
    <rPh sb="2" eb="5">
      <t>ガイチョウキ</t>
    </rPh>
    <rPh sb="10" eb="12">
      <t>フウリョウ</t>
    </rPh>
    <rPh sb="15" eb="17">
      <t>キリカエ</t>
    </rPh>
    <rPh sb="17" eb="19">
      <t>セイギョ</t>
    </rPh>
    <rPh sb="20" eb="22">
      <t>ドウニュウ</t>
    </rPh>
    <phoneticPr fontId="4"/>
  </si>
  <si>
    <t>3b.33</t>
  </si>
  <si>
    <t>厨房外調機の換気モード切換制御の導入</t>
    <rPh sb="0" eb="2">
      <t>チュウボウ</t>
    </rPh>
    <rPh sb="2" eb="5">
      <t>ガイチョウキ</t>
    </rPh>
    <rPh sb="6" eb="8">
      <t>カンキ</t>
    </rPh>
    <rPh sb="11" eb="13">
      <t>キリカエ</t>
    </rPh>
    <rPh sb="13" eb="15">
      <t>セイギョ</t>
    </rPh>
    <rPh sb="16" eb="18">
      <t>ドウニュウ</t>
    </rPh>
    <phoneticPr fontId="4"/>
  </si>
  <si>
    <t>3b.34</t>
    <phoneticPr fontId="4"/>
  </si>
  <si>
    <t>人感センサーによる換気制御の導入</t>
    <rPh sb="0" eb="2">
      <t>ジンカン</t>
    </rPh>
    <rPh sb="9" eb="11">
      <t>カンキ</t>
    </rPh>
    <rPh sb="11" eb="13">
      <t>セイギョ</t>
    </rPh>
    <rPh sb="14" eb="16">
      <t>ドウニュウ</t>
    </rPh>
    <phoneticPr fontId="4"/>
  </si>
  <si>
    <t>3b.35</t>
  </si>
  <si>
    <t>ファンの手動調整用インバータの導入</t>
    <rPh sb="4" eb="6">
      <t>シュドウ</t>
    </rPh>
    <rPh sb="6" eb="9">
      <t>チョウセイヨウ</t>
    </rPh>
    <rPh sb="15" eb="17">
      <t>ドウニュウ</t>
    </rPh>
    <phoneticPr fontId="4"/>
  </si>
  <si>
    <t>3b.36</t>
  </si>
  <si>
    <t>気流感創出ファン・サーキュレーションファンの導入</t>
    <phoneticPr fontId="4"/>
  </si>
  <si>
    <t>3b.37</t>
    <phoneticPr fontId="4"/>
  </si>
  <si>
    <t>厨房排気の熱回収システムの導入</t>
    <phoneticPr fontId="4"/>
  </si>
  <si>
    <t>熱負荷</t>
  </si>
  <si>
    <t>空調設備</t>
  </si>
  <si>
    <t>3c.1</t>
  </si>
  <si>
    <t>高効率照明器具の導入</t>
    <phoneticPr fontId="4"/>
  </si>
  <si>
    <t>照明設備</t>
    <rPh sb="0" eb="2">
      <t>ショウメイ</t>
    </rPh>
    <rPh sb="2" eb="4">
      <t>セツビ</t>
    </rPh>
    <phoneticPr fontId="4"/>
  </si>
  <si>
    <t>3c.2</t>
  </si>
  <si>
    <t>高輝度型誘導灯・蓄光型誘導灯の導入</t>
    <phoneticPr fontId="4"/>
  </si>
  <si>
    <t>3c.3</t>
  </si>
  <si>
    <t>照明の初期照度補正制御の導入</t>
    <rPh sb="3" eb="5">
      <t>ショキ</t>
    </rPh>
    <rPh sb="5" eb="7">
      <t>ショウド</t>
    </rPh>
    <rPh sb="7" eb="9">
      <t>ホセイ</t>
    </rPh>
    <rPh sb="9" eb="11">
      <t>セイギョ</t>
    </rPh>
    <phoneticPr fontId="4"/>
  </si>
  <si>
    <t>事務室・教室</t>
  </si>
  <si>
    <t>3c.4</t>
  </si>
  <si>
    <t>照明のゾーニング制御の導入</t>
    <phoneticPr fontId="4"/>
  </si>
  <si>
    <t>3c.5</t>
  </si>
  <si>
    <t>高効率変圧器の導入</t>
    <phoneticPr fontId="4"/>
  </si>
  <si>
    <t>電気設備</t>
    <rPh sb="0" eb="2">
      <t>デンキ</t>
    </rPh>
    <rPh sb="2" eb="4">
      <t>セツビ</t>
    </rPh>
    <phoneticPr fontId="4"/>
  </si>
  <si>
    <t>3c.7</t>
  </si>
  <si>
    <t>高効率UPSの導入</t>
  </si>
  <si>
    <t>3c.8</t>
  </si>
  <si>
    <t>照明の昼光利用照明制御の導入</t>
    <rPh sb="5" eb="7">
      <t>リヨウ</t>
    </rPh>
    <rPh sb="7" eb="9">
      <t>ショウメイ</t>
    </rPh>
    <phoneticPr fontId="4"/>
  </si>
  <si>
    <t>3c.9</t>
  </si>
  <si>
    <t>照明の人感センサーによる在室検知制御の導入</t>
    <rPh sb="12" eb="14">
      <t>ザイシツ</t>
    </rPh>
    <rPh sb="14" eb="16">
      <t>ケンチ</t>
    </rPh>
    <phoneticPr fontId="4"/>
  </si>
  <si>
    <t>3c.10</t>
  </si>
  <si>
    <t>照明のタイムスケジュール制御の導入</t>
    <rPh sb="0" eb="2">
      <t>ショウメイ</t>
    </rPh>
    <rPh sb="15" eb="17">
      <t>ドウニュウ</t>
    </rPh>
    <phoneticPr fontId="4"/>
  </si>
  <si>
    <t>3c.11</t>
  </si>
  <si>
    <t>照明のセキュリティー連動制御の導入</t>
    <phoneticPr fontId="4"/>
  </si>
  <si>
    <t>3c.12</t>
  </si>
  <si>
    <t>デマンド制御システムの導入</t>
    <phoneticPr fontId="4"/>
  </si>
  <si>
    <t>3c.13</t>
  </si>
  <si>
    <t>タスク＆アンビエント照明システムの導入</t>
    <rPh sb="10" eb="12">
      <t>ショウメイ</t>
    </rPh>
    <rPh sb="17" eb="19">
      <t>ドウニュウ</t>
    </rPh>
    <phoneticPr fontId="4"/>
  </si>
  <si>
    <t>事務室</t>
    <phoneticPr fontId="4"/>
  </si>
  <si>
    <t>3c.14</t>
  </si>
  <si>
    <t>高効率給電設備の導入</t>
  </si>
  <si>
    <t>3c.15</t>
  </si>
  <si>
    <t>照明の明るさ感知による自動点滅制御の導入</t>
    <rPh sb="3" eb="4">
      <t>アカ</t>
    </rPh>
    <rPh sb="6" eb="8">
      <t>カンチ</t>
    </rPh>
    <rPh sb="11" eb="13">
      <t>ジドウ</t>
    </rPh>
    <rPh sb="13" eb="15">
      <t>テンメツ</t>
    </rPh>
    <rPh sb="15" eb="17">
      <t>セイギョ</t>
    </rPh>
    <phoneticPr fontId="4"/>
  </si>
  <si>
    <t>3c.16</t>
  </si>
  <si>
    <t>照明の局所制御の導入</t>
    <phoneticPr fontId="4"/>
  </si>
  <si>
    <t>3c.17</t>
  </si>
  <si>
    <t>誘導灯の消灯制御の導入</t>
    <phoneticPr fontId="4"/>
  </si>
  <si>
    <t>3c.18</t>
    <phoneticPr fontId="4"/>
  </si>
  <si>
    <t>事務室のセンサーによる照明制御単位の細分化</t>
    <phoneticPr fontId="4"/>
  </si>
  <si>
    <t>3d.1</t>
  </si>
  <si>
    <t>高効率給水ポンプの導入</t>
    <phoneticPr fontId="4"/>
  </si>
  <si>
    <t>衛生設備</t>
    <rPh sb="0" eb="2">
      <t>エイセイ</t>
    </rPh>
    <rPh sb="2" eb="4">
      <t>セツビ</t>
    </rPh>
    <phoneticPr fontId="4"/>
  </si>
  <si>
    <t>3d.2</t>
  </si>
  <si>
    <t>大便器の節水器具の導入</t>
    <rPh sb="0" eb="3">
      <t>ダイベンキ</t>
    </rPh>
    <rPh sb="9" eb="11">
      <t>ドウニュウ</t>
    </rPh>
    <phoneticPr fontId="4"/>
  </si>
  <si>
    <t>3d.4</t>
  </si>
  <si>
    <t>洗面器の自動水栓の導入</t>
    <rPh sb="0" eb="2">
      <t>センメン</t>
    </rPh>
    <rPh sb="2" eb="3">
      <t>キ</t>
    </rPh>
    <phoneticPr fontId="4"/>
  </si>
  <si>
    <t>3d.6</t>
  </si>
  <si>
    <t>便所洗面・湯沸室への局所給湯システムの導入</t>
    <rPh sb="0" eb="2">
      <t>ベンジョ</t>
    </rPh>
    <rPh sb="2" eb="4">
      <t>センメン</t>
    </rPh>
    <rPh sb="5" eb="7">
      <t>ユワカ</t>
    </rPh>
    <rPh sb="7" eb="8">
      <t>シツ</t>
    </rPh>
    <rPh sb="10" eb="12">
      <t>キョクショ</t>
    </rPh>
    <rPh sb="12" eb="14">
      <t>キュウトウ</t>
    </rPh>
    <rPh sb="19" eb="21">
      <t>ドウニュウ</t>
    </rPh>
    <phoneticPr fontId="4"/>
  </si>
  <si>
    <t>給　湯</t>
  </si>
  <si>
    <t>給湯設備</t>
    <rPh sb="0" eb="2">
      <t>キュウトウ</t>
    </rPh>
    <rPh sb="2" eb="4">
      <t>セツビ</t>
    </rPh>
    <phoneticPr fontId="4"/>
  </si>
  <si>
    <t>3d.7</t>
  </si>
  <si>
    <t>排水再利用システム等の導入</t>
    <rPh sb="0" eb="2">
      <t>ハイスイ</t>
    </rPh>
    <rPh sb="2" eb="3">
      <t>サイ</t>
    </rPh>
    <rPh sb="9" eb="10">
      <t>ナド</t>
    </rPh>
    <phoneticPr fontId="4"/>
  </si>
  <si>
    <t>3d.8</t>
  </si>
  <si>
    <t>高効率給湯ヒートポンプユニットの導入</t>
    <rPh sb="0" eb="3">
      <t>コウコウリツ</t>
    </rPh>
    <rPh sb="3" eb="5">
      <t>キュウトウ</t>
    </rPh>
    <rPh sb="16" eb="18">
      <t>ドウニュウ</t>
    </rPh>
    <phoneticPr fontId="4"/>
  </si>
  <si>
    <t>3d.9</t>
  </si>
  <si>
    <t>自然冷媒ヒートポンプ給湯器の導入</t>
  </si>
  <si>
    <t>3d.10</t>
  </si>
  <si>
    <t>潜熱回収給湯器の導入</t>
    <phoneticPr fontId="4"/>
  </si>
  <si>
    <t>3d.11</t>
  </si>
  <si>
    <t>水道本管圧力利用システムの導入</t>
    <phoneticPr fontId="4"/>
  </si>
  <si>
    <t>第１号様式（優良特定地球温暖化対策事業所の認定ガイドライン（第一区分事業所））その５</t>
    <phoneticPr fontId="4"/>
  </si>
  <si>
    <t>3e.1</t>
  </si>
  <si>
    <t>エレベーターの可変電圧可変周波数制御方式の導入</t>
    <phoneticPr fontId="4"/>
  </si>
  <si>
    <t>昇降機設備</t>
    <rPh sb="0" eb="3">
      <t>ショウコウキ</t>
    </rPh>
    <rPh sb="3" eb="5">
      <t>セツビ</t>
    </rPh>
    <phoneticPr fontId="4"/>
  </si>
  <si>
    <t>3e.2</t>
    <phoneticPr fontId="4"/>
  </si>
  <si>
    <t>エレベーターの群管理制御の導入</t>
  </si>
  <si>
    <t>3e.3</t>
  </si>
  <si>
    <t>エレベーターかご内の照明、ファン等の不使用時停止制御の導入</t>
    <phoneticPr fontId="4"/>
  </si>
  <si>
    <t>3e.4</t>
  </si>
  <si>
    <t>エレベーターの電力回生制御の導入</t>
  </si>
  <si>
    <t>3e.5</t>
  </si>
  <si>
    <t>エスカレーターの自動運転方式又は微速運転方式の導入</t>
    <rPh sb="8" eb="10">
      <t>ジドウ</t>
    </rPh>
    <rPh sb="10" eb="12">
      <t>ウンテン</t>
    </rPh>
    <rPh sb="12" eb="14">
      <t>ホウシキ</t>
    </rPh>
    <rPh sb="14" eb="15">
      <t>マタ</t>
    </rPh>
    <phoneticPr fontId="4"/>
  </si>
  <si>
    <t>3f.3</t>
  </si>
  <si>
    <t>高効率冷凍・冷蔵設備の導入</t>
    <phoneticPr fontId="4"/>
  </si>
  <si>
    <t>冷凍・冷蔵</t>
  </si>
  <si>
    <t>3f.4</t>
  </si>
  <si>
    <t>高効率エアコンプレッサーの導入</t>
    <rPh sb="13" eb="15">
      <t>ドウニュウ</t>
    </rPh>
    <phoneticPr fontId="4"/>
  </si>
  <si>
    <t>3f.5</t>
  </si>
  <si>
    <t>高効率ブロワ・その他設備に係る高効率ポンプの導入</t>
    <rPh sb="0" eb="3">
      <t>コウコウリツ</t>
    </rPh>
    <rPh sb="9" eb="10">
      <t>タ</t>
    </rPh>
    <rPh sb="10" eb="12">
      <t>セツビ</t>
    </rPh>
    <rPh sb="13" eb="14">
      <t>カカ</t>
    </rPh>
    <rPh sb="15" eb="18">
      <t>コウコウリツ</t>
    </rPh>
    <rPh sb="22" eb="24">
      <t>ドウニュウ</t>
    </rPh>
    <phoneticPr fontId="4"/>
  </si>
  <si>
    <t>3f.6</t>
  </si>
  <si>
    <t>高効率クリーンルームの導入</t>
    <rPh sb="0" eb="3">
      <t>コウコウリツ</t>
    </rPh>
    <rPh sb="11" eb="13">
      <t>ドウニュウ</t>
    </rPh>
    <phoneticPr fontId="4"/>
  </si>
  <si>
    <t>クリーンルーム</t>
    <phoneticPr fontId="4"/>
  </si>
  <si>
    <t>3f.7</t>
  </si>
  <si>
    <t>高効率厨房機器の導入</t>
    <rPh sb="0" eb="3">
      <t>コウコウリツ</t>
    </rPh>
    <rPh sb="3" eb="5">
      <t>チュウボウ</t>
    </rPh>
    <rPh sb="5" eb="7">
      <t>キキ</t>
    </rPh>
    <rPh sb="8" eb="10">
      <t>ドウニュウ</t>
    </rPh>
    <phoneticPr fontId="4"/>
  </si>
  <si>
    <t>3f.8</t>
  </si>
  <si>
    <t>ブロワ・その他設備に係るポンプのインバータ制御の導入</t>
    <rPh sb="6" eb="7">
      <t>タ</t>
    </rPh>
    <rPh sb="7" eb="9">
      <t>セツビ</t>
    </rPh>
    <rPh sb="10" eb="11">
      <t>カカ</t>
    </rPh>
    <rPh sb="21" eb="23">
      <t>セイギョ</t>
    </rPh>
    <rPh sb="24" eb="26">
      <t>ドウニュウ</t>
    </rPh>
    <phoneticPr fontId="4"/>
  </si>
  <si>
    <t>3f.9</t>
  </si>
  <si>
    <t>ドラフトチャンバーの換気量可変制御システムの導入</t>
    <phoneticPr fontId="4"/>
  </si>
  <si>
    <t>Ⅲ 事業所及び設備の運用に関する事項</t>
    <rPh sb="2" eb="4">
      <t>ジギョウ</t>
    </rPh>
    <rPh sb="4" eb="5">
      <t>ショ</t>
    </rPh>
    <rPh sb="7" eb="9">
      <t>セツビ</t>
    </rPh>
    <rPh sb="10" eb="12">
      <t>ウンヨウ</t>
    </rPh>
    <rPh sb="13" eb="14">
      <t>カン</t>
    </rPh>
    <rPh sb="16" eb="18">
      <t>ジコウ</t>
    </rPh>
    <phoneticPr fontId="4"/>
  </si>
  <si>
    <t>1.運用管理</t>
    <rPh sb="2" eb="4">
      <t>ウンヨウ</t>
    </rPh>
    <rPh sb="4" eb="6">
      <t>カンリ</t>
    </rPh>
    <phoneticPr fontId="4"/>
  </si>
  <si>
    <t>1a.1</t>
  </si>
  <si>
    <t>燃焼機器の空気比の管理</t>
    <phoneticPr fontId="4"/>
  </si>
  <si>
    <t>1a.2</t>
  </si>
  <si>
    <t>蒸気ボイラーの設定圧力の適正化</t>
    <rPh sb="0" eb="2">
      <t>ジョウキ</t>
    </rPh>
    <rPh sb="7" eb="9">
      <t>セッテイ</t>
    </rPh>
    <rPh sb="9" eb="11">
      <t>アツリョク</t>
    </rPh>
    <rPh sb="12" eb="15">
      <t>テキセイカ</t>
    </rPh>
    <phoneticPr fontId="4"/>
  </si>
  <si>
    <t>蒸気ボイラー</t>
    <phoneticPr fontId="4"/>
  </si>
  <si>
    <t>1a.3</t>
    <phoneticPr fontId="4"/>
  </si>
  <si>
    <t>冷凍機の冷却水温度設定値の調整</t>
  </si>
  <si>
    <t>1a.4</t>
  </si>
  <si>
    <t>熱のエネルギー効率の実績</t>
    <phoneticPr fontId="4"/>
  </si>
  <si>
    <t>1a.5</t>
  </si>
  <si>
    <t>部分負荷時の熱源運転の適正化</t>
    <rPh sb="6" eb="8">
      <t>ネツゲン</t>
    </rPh>
    <rPh sb="11" eb="14">
      <t>テキセイカ</t>
    </rPh>
    <phoneticPr fontId="4"/>
  </si>
  <si>
    <t>1a.6</t>
  </si>
  <si>
    <t>部分負荷時の空調用ポンプ運転の適正化</t>
    <rPh sb="0" eb="2">
      <t>ブブン</t>
    </rPh>
    <rPh sb="2" eb="4">
      <t>フカ</t>
    </rPh>
    <rPh sb="4" eb="5">
      <t>ジ</t>
    </rPh>
    <rPh sb="6" eb="9">
      <t>クウチョウヨウ</t>
    </rPh>
    <rPh sb="12" eb="14">
      <t>ウンテン</t>
    </rPh>
    <rPh sb="15" eb="17">
      <t>テキセイ</t>
    </rPh>
    <rPh sb="17" eb="18">
      <t>カ</t>
    </rPh>
    <phoneticPr fontId="4"/>
  </si>
  <si>
    <t>1a.7</t>
  </si>
  <si>
    <t>蒸気ボイラーの給水水質・ブロー量の管理</t>
    <rPh sb="0" eb="2">
      <t>ジョウキ</t>
    </rPh>
    <rPh sb="7" eb="9">
      <t>キュウスイ</t>
    </rPh>
    <rPh sb="9" eb="11">
      <t>スイシツ</t>
    </rPh>
    <rPh sb="15" eb="16">
      <t>リョウ</t>
    </rPh>
    <rPh sb="17" eb="19">
      <t>カンリ</t>
    </rPh>
    <phoneticPr fontId="4"/>
  </si>
  <si>
    <t>1a.8</t>
  </si>
  <si>
    <t>熱源機器の冷温水出口温度設定値の調整</t>
    <rPh sb="0" eb="2">
      <t>ネツゲン</t>
    </rPh>
    <rPh sb="2" eb="4">
      <t>キキ</t>
    </rPh>
    <rPh sb="5" eb="6">
      <t>レイ</t>
    </rPh>
    <rPh sb="6" eb="8">
      <t>オンスイ</t>
    </rPh>
    <rPh sb="8" eb="10">
      <t>デグチ</t>
    </rPh>
    <rPh sb="10" eb="12">
      <t>オンド</t>
    </rPh>
    <rPh sb="12" eb="14">
      <t>セッテイ</t>
    </rPh>
    <rPh sb="14" eb="15">
      <t>チ</t>
    </rPh>
    <rPh sb="16" eb="18">
      <t>チョウセイ</t>
    </rPh>
    <phoneticPr fontId="4"/>
  </si>
  <si>
    <t>1a.9</t>
  </si>
  <si>
    <t>蓄熱槽の管理</t>
    <rPh sb="0" eb="1">
      <t>チク</t>
    </rPh>
    <rPh sb="1" eb="2">
      <t>ネツ</t>
    </rPh>
    <rPh sb="2" eb="3">
      <t>ソウ</t>
    </rPh>
    <rPh sb="4" eb="6">
      <t>カンリ</t>
    </rPh>
    <phoneticPr fontId="4"/>
  </si>
  <si>
    <t>1a.10</t>
  </si>
  <si>
    <t>コージェネレーションの運転の適正化</t>
    <rPh sb="11" eb="13">
      <t>ウンテン</t>
    </rPh>
    <rPh sb="14" eb="16">
      <t>テキセイ</t>
    </rPh>
    <rPh sb="16" eb="17">
      <t>カ</t>
    </rPh>
    <phoneticPr fontId="4"/>
  </si>
  <si>
    <t>1a.12</t>
  </si>
  <si>
    <t>ミキシングロス防止のためのバルブ開度の確認</t>
    <rPh sb="7" eb="9">
      <t>ボウシ</t>
    </rPh>
    <rPh sb="16" eb="18">
      <t>カイド</t>
    </rPh>
    <rPh sb="19" eb="21">
      <t>カクニン</t>
    </rPh>
    <phoneticPr fontId="4"/>
  </si>
  <si>
    <t>1a.13</t>
  </si>
  <si>
    <t>インバータ制御系統のバルブの開度調整</t>
    <rPh sb="14" eb="16">
      <t>カイド</t>
    </rPh>
    <rPh sb="16" eb="18">
      <t>チョウセイ</t>
    </rPh>
    <phoneticPr fontId="4"/>
  </si>
  <si>
    <t>1a.14</t>
  </si>
  <si>
    <t>熱源不要期間の熱源機器等停止</t>
    <phoneticPr fontId="4"/>
  </si>
  <si>
    <t>1a.15</t>
  </si>
  <si>
    <t>空調開始時の熱源起動時間の適正化</t>
    <rPh sb="0" eb="1">
      <t>クウ</t>
    </rPh>
    <rPh sb="1" eb="2">
      <t>チョウ</t>
    </rPh>
    <rPh sb="2" eb="4">
      <t>カイシ</t>
    </rPh>
    <rPh sb="4" eb="5">
      <t>ジ</t>
    </rPh>
    <rPh sb="6" eb="8">
      <t>ネツゲン</t>
    </rPh>
    <rPh sb="8" eb="10">
      <t>キドウ</t>
    </rPh>
    <rPh sb="10" eb="12">
      <t>ジカン</t>
    </rPh>
    <rPh sb="13" eb="15">
      <t>テキセイ</t>
    </rPh>
    <rPh sb="15" eb="16">
      <t>カ</t>
    </rPh>
    <phoneticPr fontId="4"/>
  </si>
  <si>
    <t>1a.16</t>
  </si>
  <si>
    <t>空調停止時の熱源運転時間の短縮</t>
    <rPh sb="0" eb="1">
      <t>クウ</t>
    </rPh>
    <rPh sb="1" eb="2">
      <t>チョウ</t>
    </rPh>
    <rPh sb="2" eb="4">
      <t>テイシ</t>
    </rPh>
    <rPh sb="4" eb="5">
      <t>ジ</t>
    </rPh>
    <rPh sb="6" eb="8">
      <t>ネツゲン</t>
    </rPh>
    <rPh sb="8" eb="10">
      <t>ウンテン</t>
    </rPh>
    <rPh sb="10" eb="12">
      <t>ジカン</t>
    </rPh>
    <rPh sb="13" eb="15">
      <t>タンシュク</t>
    </rPh>
    <phoneticPr fontId="4"/>
  </si>
  <si>
    <t>1a.17</t>
    <phoneticPr fontId="4"/>
  </si>
  <si>
    <t>空調2次ポンプ変流量制御のインバータ周波数下限値の調整</t>
    <phoneticPr fontId="4"/>
  </si>
  <si>
    <t>熱源設備</t>
  </si>
  <si>
    <t>1a.18</t>
    <phoneticPr fontId="4"/>
  </si>
  <si>
    <t>再生可能エネルギー等熱利用システムのバックアップ運転の適正化</t>
    <phoneticPr fontId="4"/>
  </si>
  <si>
    <t>1b.1</t>
    <phoneticPr fontId="4"/>
  </si>
  <si>
    <t>室使用開始時の空調起動時間の適正化</t>
    <rPh sb="0" eb="1">
      <t>シツ</t>
    </rPh>
    <rPh sb="1" eb="3">
      <t>シヨウ</t>
    </rPh>
    <rPh sb="3" eb="5">
      <t>カイシ</t>
    </rPh>
    <rPh sb="5" eb="6">
      <t>ジ</t>
    </rPh>
    <rPh sb="7" eb="8">
      <t>クウ</t>
    </rPh>
    <rPh sb="8" eb="9">
      <t>チョウ</t>
    </rPh>
    <rPh sb="9" eb="11">
      <t>キドウ</t>
    </rPh>
    <rPh sb="11" eb="13">
      <t>ジカン</t>
    </rPh>
    <rPh sb="14" eb="16">
      <t>テキセイ</t>
    </rPh>
    <rPh sb="16" eb="17">
      <t>カ</t>
    </rPh>
    <phoneticPr fontId="4"/>
  </si>
  <si>
    <t>1b.2</t>
    <phoneticPr fontId="4"/>
  </si>
  <si>
    <t>CO2濃度・外気温湿度による外気取入量の調整</t>
    <phoneticPr fontId="4"/>
  </si>
  <si>
    <t>1b.3</t>
  </si>
  <si>
    <t>居室の室内温度の適正化</t>
    <rPh sb="0" eb="2">
      <t>キョシツ</t>
    </rPh>
    <rPh sb="3" eb="5">
      <t>シツナイ</t>
    </rPh>
    <rPh sb="5" eb="7">
      <t>オンド</t>
    </rPh>
    <rPh sb="8" eb="11">
      <t>テキセイカ</t>
    </rPh>
    <phoneticPr fontId="4"/>
  </si>
  <si>
    <t>1b.4</t>
  </si>
  <si>
    <t>ファンの間欠運転の実施</t>
    <rPh sb="4" eb="6">
      <t>カンケツ</t>
    </rPh>
    <rPh sb="6" eb="8">
      <t>ウンテン</t>
    </rPh>
    <rPh sb="9" eb="11">
      <t>ジッシ</t>
    </rPh>
    <phoneticPr fontId="4"/>
  </si>
  <si>
    <t>1b.5</t>
    <phoneticPr fontId="4"/>
  </si>
  <si>
    <t>電算室の空調機運転の適正化</t>
    <rPh sb="0" eb="2">
      <t>デンサン</t>
    </rPh>
    <rPh sb="2" eb="3">
      <t>シツ</t>
    </rPh>
    <rPh sb="4" eb="7">
      <t>クウチョウキ</t>
    </rPh>
    <rPh sb="7" eb="9">
      <t>ウンテン</t>
    </rPh>
    <rPh sb="10" eb="12">
      <t>テキセイ</t>
    </rPh>
    <rPh sb="12" eb="13">
      <t>カ</t>
    </rPh>
    <phoneticPr fontId="4"/>
  </si>
  <si>
    <t>1b.6</t>
  </si>
  <si>
    <t>空調運転時間の短縮</t>
    <rPh sb="0" eb="2">
      <t>クウチョウ</t>
    </rPh>
    <rPh sb="2" eb="4">
      <t>ウンテン</t>
    </rPh>
    <rPh sb="4" eb="6">
      <t>ジカン</t>
    </rPh>
    <rPh sb="7" eb="9">
      <t>タンシュク</t>
    </rPh>
    <phoneticPr fontId="4"/>
  </si>
  <si>
    <t>1b.7</t>
  </si>
  <si>
    <t>冬季におけるペリメータ設定温度の適正化</t>
    <phoneticPr fontId="4"/>
  </si>
  <si>
    <t>1b.8</t>
  </si>
  <si>
    <t>クールビズ・ウォームビズによる空調設定温度の緩和</t>
    <phoneticPr fontId="4"/>
  </si>
  <si>
    <t>事務室・教室・研究室</t>
    <rPh sb="7" eb="10">
      <t>ケンキュウシツ</t>
    </rPh>
    <phoneticPr fontId="4"/>
  </si>
  <si>
    <t>1b.9</t>
  </si>
  <si>
    <t>居室以外の室内温度の緩和</t>
    <rPh sb="0" eb="2">
      <t>キョシツ</t>
    </rPh>
    <rPh sb="2" eb="4">
      <t>イガイ</t>
    </rPh>
    <rPh sb="5" eb="7">
      <t>シツナイ</t>
    </rPh>
    <rPh sb="7" eb="9">
      <t>オンド</t>
    </rPh>
    <rPh sb="10" eb="12">
      <t>カンワ</t>
    </rPh>
    <phoneticPr fontId="4"/>
  </si>
  <si>
    <t>1b.10</t>
  </si>
  <si>
    <t>冷却除湿再熱の停止</t>
    <rPh sb="0" eb="2">
      <t>レイキャク</t>
    </rPh>
    <rPh sb="2" eb="4">
      <t>ジョシツ</t>
    </rPh>
    <rPh sb="4" eb="5">
      <t>サイ</t>
    </rPh>
    <rPh sb="5" eb="6">
      <t>ネツ</t>
    </rPh>
    <rPh sb="7" eb="9">
      <t>テイシ</t>
    </rPh>
    <phoneticPr fontId="4"/>
  </si>
  <si>
    <t>1b.11</t>
  </si>
  <si>
    <t>建物全体の給排気バランスの管理</t>
    <rPh sb="0" eb="2">
      <t>タテモノ</t>
    </rPh>
    <rPh sb="2" eb="4">
      <t>ゼンタイ</t>
    </rPh>
    <rPh sb="5" eb="8">
      <t>キュウハイキ</t>
    </rPh>
    <rPh sb="13" eb="15">
      <t>カンリ</t>
    </rPh>
    <phoneticPr fontId="4"/>
  </si>
  <si>
    <t>1b.12</t>
  </si>
  <si>
    <t>エレベーター機械室・電気室の室内設定温度の適正化</t>
    <rPh sb="6" eb="8">
      <t>キカイ</t>
    </rPh>
    <rPh sb="8" eb="9">
      <t>、</t>
    </rPh>
    <rPh sb="9" eb="11">
      <t>デンキ</t>
    </rPh>
    <rPh sb="11" eb="13">
      <t>シツノ</t>
    </rPh>
    <rPh sb="13" eb="15">
      <t>シツナイ</t>
    </rPh>
    <rPh sb="15" eb="17">
      <t>セッテイ</t>
    </rPh>
    <rPh sb="17" eb="20">
      <t>オンドノ</t>
    </rPh>
    <rPh sb="20" eb="23">
      <t>テキセイカ</t>
    </rPh>
    <phoneticPr fontId="4"/>
  </si>
  <si>
    <t>1b.13</t>
  </si>
  <si>
    <t>エレベーター機械室・電気室のファンの夏季停止</t>
    <phoneticPr fontId="4"/>
  </si>
  <si>
    <t>1b.14</t>
  </si>
  <si>
    <t>エレベーター機械室・電気室の空調機の給気・還気設定温度の適正化</t>
    <phoneticPr fontId="4"/>
  </si>
  <si>
    <t>1b.15</t>
  </si>
  <si>
    <t>冬季冷房になる室の設定温度の適正化</t>
    <rPh sb="0" eb="2">
      <t>トウキ</t>
    </rPh>
    <rPh sb="2" eb="4">
      <t>レイボウ</t>
    </rPh>
    <rPh sb="7" eb="8">
      <t>シツ</t>
    </rPh>
    <rPh sb="9" eb="11">
      <t>セッテイ</t>
    </rPh>
    <rPh sb="11" eb="13">
      <t>オンド</t>
    </rPh>
    <phoneticPr fontId="4"/>
  </si>
  <si>
    <t>1b.16</t>
  </si>
  <si>
    <t>ファンのプーリーダウンの実施</t>
    <phoneticPr fontId="4"/>
  </si>
  <si>
    <t>1b.17</t>
    <phoneticPr fontId="4"/>
  </si>
  <si>
    <t>地下駐車場のスロープ等からの自然給気</t>
    <rPh sb="0" eb="2">
      <t>チカ</t>
    </rPh>
    <rPh sb="2" eb="5">
      <t>チュウシャジョウ</t>
    </rPh>
    <rPh sb="14" eb="16">
      <t>シゼン</t>
    </rPh>
    <rPh sb="16" eb="18">
      <t>キュウキ</t>
    </rPh>
    <phoneticPr fontId="4"/>
  </si>
  <si>
    <t>1b.18</t>
    <phoneticPr fontId="4"/>
  </si>
  <si>
    <t>パッケージ形空調機の省エネチューニングの実施</t>
    <rPh sb="5" eb="6">
      <t>ケイ</t>
    </rPh>
    <rPh sb="6" eb="9">
      <t>クウチョウキ</t>
    </rPh>
    <rPh sb="10" eb="11">
      <t>ショウ</t>
    </rPh>
    <rPh sb="20" eb="22">
      <t>ジッシ</t>
    </rPh>
    <phoneticPr fontId="4"/>
  </si>
  <si>
    <t>1b.19</t>
    <phoneticPr fontId="4"/>
  </si>
  <si>
    <t>変風量システムの最小風量設定値の調整</t>
    <phoneticPr fontId="4"/>
  </si>
  <si>
    <t>1b.20</t>
    <phoneticPr fontId="4"/>
  </si>
  <si>
    <t>変風量システムのインバータ周波数下限値の調整</t>
    <phoneticPr fontId="4"/>
  </si>
  <si>
    <t>1b.21</t>
    <phoneticPr fontId="4"/>
  </si>
  <si>
    <t>厨房外調機の換気モード切換制御による換気モード運転の適正化</t>
    <phoneticPr fontId="4"/>
  </si>
  <si>
    <t>1c.1</t>
    <phoneticPr fontId="4"/>
  </si>
  <si>
    <t>居室以外の照度条件の緩和</t>
    <rPh sb="0" eb="2">
      <t>キョシツ</t>
    </rPh>
    <rPh sb="2" eb="4">
      <t>イガイ</t>
    </rPh>
    <rPh sb="5" eb="7">
      <t>ショウド</t>
    </rPh>
    <rPh sb="7" eb="9">
      <t>ジョウケン</t>
    </rPh>
    <rPh sb="10" eb="12">
      <t>カンワ</t>
    </rPh>
    <phoneticPr fontId="4"/>
  </si>
  <si>
    <t>1c.2</t>
    <phoneticPr fontId="4"/>
  </si>
  <si>
    <t>清掃等の日常メンテナンス作業時の照明点灯時間・照度条件の適正化</t>
    <rPh sb="0" eb="3">
      <t>セイソウナド</t>
    </rPh>
    <rPh sb="4" eb="6">
      <t>ニチジョウ</t>
    </rPh>
    <rPh sb="12" eb="14">
      <t>サギョウ</t>
    </rPh>
    <rPh sb="14" eb="15">
      <t>ジ</t>
    </rPh>
    <rPh sb="16" eb="20">
      <t>ショウメイテントウ</t>
    </rPh>
    <rPh sb="20" eb="22">
      <t>ジカン</t>
    </rPh>
    <rPh sb="23" eb="25">
      <t>ショウド</t>
    </rPh>
    <rPh sb="25" eb="27">
      <t>ジョウケン</t>
    </rPh>
    <rPh sb="28" eb="30">
      <t>テキセイ</t>
    </rPh>
    <rPh sb="30" eb="31">
      <t>カ</t>
    </rPh>
    <phoneticPr fontId="4"/>
  </si>
  <si>
    <t>1c.3</t>
  </si>
  <si>
    <t>不要期間・不要時間帯の変圧器の遮断</t>
    <rPh sb="0" eb="4">
      <t>フヨウキカン</t>
    </rPh>
    <rPh sb="5" eb="7">
      <t>フヨウ</t>
    </rPh>
    <rPh sb="7" eb="10">
      <t>ジカンタイ</t>
    </rPh>
    <rPh sb="11" eb="14">
      <t>ヘンアツキ</t>
    </rPh>
    <rPh sb="15" eb="17">
      <t>シャダン</t>
    </rPh>
    <phoneticPr fontId="4"/>
  </si>
  <si>
    <t>1c.4</t>
  </si>
  <si>
    <t>事務室の室内照度の適正化</t>
    <rPh sb="0" eb="3">
      <t>ジムシツ</t>
    </rPh>
    <rPh sb="4" eb="6">
      <t>シツナイ</t>
    </rPh>
    <rPh sb="6" eb="8">
      <t>ショウド</t>
    </rPh>
    <rPh sb="9" eb="11">
      <t>テキセイ</t>
    </rPh>
    <rPh sb="11" eb="12">
      <t>カ</t>
    </rPh>
    <phoneticPr fontId="4"/>
  </si>
  <si>
    <t>1c.5</t>
  </si>
  <si>
    <t>事務室の照度条件の緩和</t>
    <rPh sb="0" eb="3">
      <t>ジムシツ</t>
    </rPh>
    <rPh sb="4" eb="6">
      <t>ショウド</t>
    </rPh>
    <rPh sb="6" eb="8">
      <t>ジョウケン</t>
    </rPh>
    <rPh sb="9" eb="11">
      <t>カンワ</t>
    </rPh>
    <phoneticPr fontId="4"/>
  </si>
  <si>
    <t>1c.6</t>
  </si>
  <si>
    <t>時間外等の照明点灯エリアの集約化</t>
    <rPh sb="13" eb="15">
      <t>シュウヤク</t>
    </rPh>
    <rPh sb="15" eb="16">
      <t>カ</t>
    </rPh>
    <phoneticPr fontId="4"/>
  </si>
  <si>
    <t>1c.7</t>
    <phoneticPr fontId="4"/>
  </si>
  <si>
    <t>人感センサーのタイマー設定時間の適正化</t>
    <rPh sb="0" eb="2">
      <t>ジンカン</t>
    </rPh>
    <rPh sb="11" eb="13">
      <t>セッテイ</t>
    </rPh>
    <rPh sb="13" eb="15">
      <t>ジカン</t>
    </rPh>
    <rPh sb="16" eb="18">
      <t>テキセイ</t>
    </rPh>
    <rPh sb="18" eb="19">
      <t>カ</t>
    </rPh>
    <phoneticPr fontId="4"/>
  </si>
  <si>
    <t>1d.1</t>
  </si>
  <si>
    <t>給水圧力の管理</t>
    <rPh sb="0" eb="2">
      <t>キュウスイ</t>
    </rPh>
    <rPh sb="2" eb="4">
      <t>アツリョク</t>
    </rPh>
    <rPh sb="5" eb="7">
      <t>カンリ</t>
    </rPh>
    <phoneticPr fontId="4"/>
  </si>
  <si>
    <t>1d.2</t>
  </si>
  <si>
    <t>貯湯温度設定の緩和</t>
    <rPh sb="0" eb="1">
      <t>チョ</t>
    </rPh>
    <rPh sb="1" eb="2">
      <t>ユ</t>
    </rPh>
    <rPh sb="2" eb="4">
      <t>オンド</t>
    </rPh>
    <rPh sb="4" eb="6">
      <t>セッテイ</t>
    </rPh>
    <rPh sb="7" eb="9">
      <t>カンワ</t>
    </rPh>
    <phoneticPr fontId="4"/>
  </si>
  <si>
    <t>1d.3</t>
  </si>
  <si>
    <t>揚水ポンプのバルブの開度調整</t>
    <rPh sb="0" eb="2">
      <t>ヨウスイ</t>
    </rPh>
    <rPh sb="10" eb="12">
      <t>カイド</t>
    </rPh>
    <rPh sb="12" eb="14">
      <t>チョウセイ</t>
    </rPh>
    <phoneticPr fontId="4"/>
  </si>
  <si>
    <t>1d.4</t>
  </si>
  <si>
    <t>洗浄便座暖房の夏季停止</t>
    <phoneticPr fontId="4"/>
  </si>
  <si>
    <t>1d.5</t>
  </si>
  <si>
    <t>給水・給湯バルブの調整</t>
    <rPh sb="0" eb="2">
      <t>キュウスイ</t>
    </rPh>
    <rPh sb="3" eb="5">
      <t>キュウトウ</t>
    </rPh>
    <rPh sb="9" eb="11">
      <t>チョウセイ</t>
    </rPh>
    <phoneticPr fontId="4"/>
  </si>
  <si>
    <t>1d.6</t>
  </si>
  <si>
    <t>給湯温度設定の緩和</t>
    <rPh sb="0" eb="2">
      <t>キュウトウ</t>
    </rPh>
    <rPh sb="2" eb="4">
      <t>オンド</t>
    </rPh>
    <rPh sb="4" eb="6">
      <t>セッテイ</t>
    </rPh>
    <rPh sb="7" eb="9">
      <t>カンワ</t>
    </rPh>
    <phoneticPr fontId="4"/>
  </si>
  <si>
    <t>1d.7</t>
  </si>
  <si>
    <t>貯湯式電気温水器の夜間・休日の電源停止</t>
    <rPh sb="0" eb="1">
      <t>チョ</t>
    </rPh>
    <rPh sb="1" eb="2">
      <t>ユ</t>
    </rPh>
    <rPh sb="2" eb="3">
      <t>シキ</t>
    </rPh>
    <rPh sb="3" eb="5">
      <t>デンキ</t>
    </rPh>
    <rPh sb="5" eb="8">
      <t>オンスイキ</t>
    </rPh>
    <rPh sb="12" eb="14">
      <t>キュウジツ</t>
    </rPh>
    <phoneticPr fontId="4"/>
  </si>
  <si>
    <t>1d.8</t>
  </si>
  <si>
    <t>便所洗面給湯の給湯中止又は給湯期間の短縮</t>
    <rPh sb="0" eb="2">
      <t>ベンジョ</t>
    </rPh>
    <rPh sb="2" eb="4">
      <t>センメン</t>
    </rPh>
    <rPh sb="4" eb="6">
      <t>キュウトウ</t>
    </rPh>
    <rPh sb="7" eb="9">
      <t>キュウトウ</t>
    </rPh>
    <rPh sb="9" eb="11">
      <t>チュウシ</t>
    </rPh>
    <rPh sb="11" eb="12">
      <t>マタ</t>
    </rPh>
    <rPh sb="13" eb="17">
      <t>キュウトウキカン</t>
    </rPh>
    <rPh sb="18" eb="20">
      <t>タンシュク</t>
    </rPh>
    <phoneticPr fontId="4"/>
  </si>
  <si>
    <t>1d.9</t>
  </si>
  <si>
    <t>給湯不要時間帯の給湯循環ポンプの停止</t>
    <rPh sb="2" eb="4">
      <t>フヨウ</t>
    </rPh>
    <rPh sb="8" eb="10">
      <t>キュウトウ</t>
    </rPh>
    <phoneticPr fontId="4"/>
  </si>
  <si>
    <t>第１号様式（優良特定地球温暖化対策事業所の認定ガイドライン（第一区分事業所））その６</t>
    <phoneticPr fontId="4"/>
  </si>
  <si>
    <t>Ⅲ 事業所及び設備の運用に関する事項</t>
    <phoneticPr fontId="4"/>
  </si>
  <si>
    <t>1.運用管理</t>
    <phoneticPr fontId="4"/>
  </si>
  <si>
    <t>1e.1</t>
    <phoneticPr fontId="4"/>
  </si>
  <si>
    <t>夜間・休日等のエレベーターの運転台数の削減</t>
    <phoneticPr fontId="4"/>
  </si>
  <si>
    <t>1e.2</t>
  </si>
  <si>
    <t>エレベーターかご内の空調設定温度の緩和</t>
    <phoneticPr fontId="4"/>
  </si>
  <si>
    <t>1f.1</t>
    <phoneticPr fontId="4"/>
  </si>
  <si>
    <t>外部に面する出入口の開閉の管理</t>
    <rPh sb="0" eb="2">
      <t>ガイブ</t>
    </rPh>
    <rPh sb="3" eb="4">
      <t>メン</t>
    </rPh>
    <rPh sb="6" eb="8">
      <t>デイ</t>
    </rPh>
    <rPh sb="8" eb="9">
      <t>グチ</t>
    </rPh>
    <rPh sb="10" eb="12">
      <t>カイヘイ</t>
    </rPh>
    <rPh sb="13" eb="15">
      <t>カンリ</t>
    </rPh>
    <phoneticPr fontId="4"/>
  </si>
  <si>
    <t>1f.2</t>
    <phoneticPr fontId="4"/>
  </si>
  <si>
    <t>非稼働エリアのエア供給弁の閉止</t>
    <rPh sb="0" eb="1">
      <t>ヒ</t>
    </rPh>
    <rPh sb="1" eb="3">
      <t>カドウ</t>
    </rPh>
    <rPh sb="9" eb="11">
      <t>キョウキュウ</t>
    </rPh>
    <rPh sb="11" eb="12">
      <t>ベン</t>
    </rPh>
    <rPh sb="13" eb="15">
      <t>ヘイシ</t>
    </rPh>
    <phoneticPr fontId="4"/>
  </si>
  <si>
    <t>1f.3</t>
  </si>
  <si>
    <t>非使用時間帯のエアコンプレッサーの停止</t>
    <rPh sb="0" eb="1">
      <t>ヒ</t>
    </rPh>
    <rPh sb="1" eb="3">
      <t>シヨウ</t>
    </rPh>
    <rPh sb="3" eb="5">
      <t>ジカン</t>
    </rPh>
    <rPh sb="5" eb="6">
      <t>タイ</t>
    </rPh>
    <rPh sb="17" eb="19">
      <t>テイシ</t>
    </rPh>
    <phoneticPr fontId="4"/>
  </si>
  <si>
    <t>1f.4</t>
  </si>
  <si>
    <t>エアコンプレッサーの設定圧力の適正化</t>
    <rPh sb="10" eb="12">
      <t>セッテイ</t>
    </rPh>
    <rPh sb="12" eb="14">
      <t>アツリョク</t>
    </rPh>
    <rPh sb="15" eb="17">
      <t>テキセイ</t>
    </rPh>
    <rPh sb="17" eb="18">
      <t>カ</t>
    </rPh>
    <phoneticPr fontId="4"/>
  </si>
  <si>
    <t>1f.5</t>
  </si>
  <si>
    <t>エアコンプレッサー吸入空気温度の管理</t>
    <rPh sb="9" eb="11">
      <t>キュウニュウ</t>
    </rPh>
    <rPh sb="13" eb="15">
      <t>オンド</t>
    </rPh>
    <rPh sb="16" eb="18">
      <t>カンリ</t>
    </rPh>
    <phoneticPr fontId="4"/>
  </si>
  <si>
    <t>1f.6</t>
  </si>
  <si>
    <t>冷凍・冷蔵設備冷却器の除霜（デフロスト）の実施</t>
    <rPh sb="3" eb="5">
      <t>レイゾウ</t>
    </rPh>
    <rPh sb="5" eb="7">
      <t>セツビ</t>
    </rPh>
    <phoneticPr fontId="4"/>
  </si>
  <si>
    <t>1f.7</t>
  </si>
  <si>
    <t>情報通信施設のPUEの実績</t>
    <phoneticPr fontId="4"/>
  </si>
  <si>
    <t>全　般</t>
    <phoneticPr fontId="4"/>
  </si>
  <si>
    <t>2.保守管理</t>
    <rPh sb="2" eb="4">
      <t>ホシュ</t>
    </rPh>
    <rPh sb="4" eb="6">
      <t>カンリ</t>
    </rPh>
    <phoneticPr fontId="4"/>
  </si>
  <si>
    <t>2a.1</t>
    <phoneticPr fontId="4"/>
  </si>
  <si>
    <t>熱源機器の点検・清掃</t>
    <phoneticPr fontId="4"/>
  </si>
  <si>
    <t>2a.2</t>
    <phoneticPr fontId="4"/>
  </si>
  <si>
    <t>冷却水の適正な水質管理及び冷却塔の充填材の清掃</t>
    <rPh sb="0" eb="3">
      <t>レイキャクスイ</t>
    </rPh>
    <rPh sb="4" eb="6">
      <t>テキセイ</t>
    </rPh>
    <rPh sb="7" eb="9">
      <t>スイシツ</t>
    </rPh>
    <rPh sb="9" eb="11">
      <t>カンリ</t>
    </rPh>
    <rPh sb="11" eb="12">
      <t>オヨ</t>
    </rPh>
    <rPh sb="13" eb="16">
      <t>レイキャクトウ</t>
    </rPh>
    <rPh sb="17" eb="19">
      <t>ジュウテン</t>
    </rPh>
    <rPh sb="19" eb="20">
      <t>ザイ</t>
    </rPh>
    <rPh sb="21" eb="23">
      <t>セイソウ</t>
    </rPh>
    <phoneticPr fontId="4"/>
  </si>
  <si>
    <t>2a.3</t>
  </si>
  <si>
    <t>熱源用制御機器の点検及び制御バルブ等の作動チェック</t>
    <phoneticPr fontId="4"/>
  </si>
  <si>
    <t>2a.4</t>
  </si>
  <si>
    <t>熱交換器の清掃</t>
    <rPh sb="0" eb="1">
      <t>ネツ</t>
    </rPh>
    <rPh sb="1" eb="3">
      <t>コウカン</t>
    </rPh>
    <rPh sb="3" eb="4">
      <t>キ</t>
    </rPh>
    <phoneticPr fontId="4"/>
  </si>
  <si>
    <t>2a.5</t>
  </si>
  <si>
    <t>蒸気配管・バルブ・スチームトラップからの漏れ点検</t>
    <phoneticPr fontId="4"/>
  </si>
  <si>
    <t>2a.6</t>
  </si>
  <si>
    <t>熱源機器のメーカーによる遠隔監視</t>
    <phoneticPr fontId="4"/>
  </si>
  <si>
    <t>熱源本体</t>
    <phoneticPr fontId="10"/>
  </si>
  <si>
    <t>2b.1</t>
    <phoneticPr fontId="4"/>
  </si>
  <si>
    <t>空調機・ファンコイルユニット等のフィルターの清浄</t>
    <phoneticPr fontId="4"/>
  </si>
  <si>
    <t>2b.2</t>
    <phoneticPr fontId="4"/>
  </si>
  <si>
    <t>センサー類の精度チェック及び制御ダンパ等の作動チェック</t>
    <phoneticPr fontId="4"/>
  </si>
  <si>
    <t>2b.3</t>
    <phoneticPr fontId="4"/>
  </si>
  <si>
    <t>空調機・ファンコイルユニット等のコイルフィンの清浄</t>
    <phoneticPr fontId="4"/>
  </si>
  <si>
    <t>2b.4</t>
  </si>
  <si>
    <t>パッケージ屋外機のフィンコイル洗浄</t>
    <rPh sb="5" eb="7">
      <t>オクガイ</t>
    </rPh>
    <rPh sb="7" eb="8">
      <t>キ</t>
    </rPh>
    <rPh sb="15" eb="17">
      <t>センジョウ</t>
    </rPh>
    <phoneticPr fontId="4"/>
  </si>
  <si>
    <t>2b.5</t>
  </si>
  <si>
    <t>省エネファンベルトへの交換</t>
    <rPh sb="11" eb="13">
      <t>コウカン</t>
    </rPh>
    <phoneticPr fontId="4"/>
  </si>
  <si>
    <t>換　気</t>
    <phoneticPr fontId="10"/>
  </si>
  <si>
    <t>2b.6</t>
  </si>
  <si>
    <t>パッケージ形空調機のメーカーによる遠隔監視</t>
    <rPh sb="5" eb="6">
      <t>カタ</t>
    </rPh>
    <rPh sb="6" eb="7">
      <t>クウ</t>
    </rPh>
    <rPh sb="7" eb="8">
      <t>チョウ</t>
    </rPh>
    <rPh sb="8" eb="9">
      <t>キ</t>
    </rPh>
    <rPh sb="17" eb="19">
      <t>エンカク</t>
    </rPh>
    <rPh sb="19" eb="21">
      <t>カンシ</t>
    </rPh>
    <phoneticPr fontId="4"/>
  </si>
  <si>
    <t>2c.1</t>
  </si>
  <si>
    <t>照明用制御設備の作動チェック</t>
    <rPh sb="0" eb="2">
      <t>ショウメイ</t>
    </rPh>
    <rPh sb="2" eb="3">
      <t>ヨウ</t>
    </rPh>
    <rPh sb="3" eb="5">
      <t>セイギョ</t>
    </rPh>
    <rPh sb="5" eb="7">
      <t>セツビ</t>
    </rPh>
    <rPh sb="8" eb="10">
      <t>サドウ</t>
    </rPh>
    <phoneticPr fontId="4"/>
  </si>
  <si>
    <t>2c.2</t>
  </si>
  <si>
    <t>照明器具の清掃及び定期的なランプ交換</t>
    <rPh sb="0" eb="2">
      <t>ショウメイ</t>
    </rPh>
    <rPh sb="2" eb="4">
      <t>キグ</t>
    </rPh>
    <rPh sb="5" eb="7">
      <t>セイソウ</t>
    </rPh>
    <rPh sb="7" eb="8">
      <t>オヨ</t>
    </rPh>
    <rPh sb="9" eb="12">
      <t>テイキテキ</t>
    </rPh>
    <rPh sb="16" eb="18">
      <t>コウカン</t>
    </rPh>
    <phoneticPr fontId="4"/>
  </si>
  <si>
    <t>2c.3</t>
    <phoneticPr fontId="4"/>
  </si>
  <si>
    <t>ランプ交換時の初期照度補正リセットの実施</t>
    <phoneticPr fontId="4"/>
  </si>
  <si>
    <t>2f.1</t>
    <phoneticPr fontId="4"/>
  </si>
  <si>
    <t>冷凍・冷蔵庫の保温管理</t>
    <phoneticPr fontId="4"/>
  </si>
  <si>
    <t>2f.2</t>
    <phoneticPr fontId="4"/>
  </si>
  <si>
    <t>ｴｱ配管･ﾊﾞﾙﾌﾞからの漏れ点検及びｴｱｺﾝﾌﾟﾚｯｻｰ吸込みﾌｨﾙﾀｰの清掃</t>
    <phoneticPr fontId="4"/>
  </si>
  <si>
    <t>Ⅳ　事業所の再生可能エネルギーの利用に関する事項</t>
    <phoneticPr fontId="4"/>
  </si>
  <si>
    <t>オンサイトの再生可能エネルギーの利用</t>
    <phoneticPr fontId="4"/>
  </si>
  <si>
    <t>太陽光発電システムの導入</t>
    <phoneticPr fontId="4"/>
  </si>
  <si>
    <t>大規模太陽光発電システムの導入</t>
    <rPh sb="0" eb="3">
      <t>ダイキボ</t>
    </rPh>
    <rPh sb="3" eb="6">
      <t>タイヨウコウ</t>
    </rPh>
    <rPh sb="6" eb="8">
      <t>ハツデン</t>
    </rPh>
    <rPh sb="13" eb="15">
      <t>ドウニュウ</t>
    </rPh>
    <phoneticPr fontId="4"/>
  </si>
  <si>
    <t>再生可能エネルギーシステムの導入</t>
    <rPh sb="0" eb="2">
      <t>サイセイ</t>
    </rPh>
    <rPh sb="2" eb="4">
      <t>カノウ</t>
    </rPh>
    <rPh sb="14" eb="16">
      <t>ドウニュウ</t>
    </rPh>
    <phoneticPr fontId="4"/>
  </si>
  <si>
    <t>オフサイトの再生可能エネルギーの利用</t>
    <phoneticPr fontId="4"/>
  </si>
  <si>
    <t>オフサイトの再生可能エネルギー発電設備の導入</t>
    <rPh sb="6" eb="8">
      <t>サイセイ</t>
    </rPh>
    <rPh sb="8" eb="10">
      <t>カノウ</t>
    </rPh>
    <rPh sb="15" eb="17">
      <t>ハツデン</t>
    </rPh>
    <rPh sb="17" eb="19">
      <t>セツビ</t>
    </rPh>
    <rPh sb="20" eb="22">
      <t>ドウニュウ</t>
    </rPh>
    <phoneticPr fontId="4"/>
  </si>
  <si>
    <t>追加性等のあるオフサイトの再生可能エネルギー発電設備の導入</t>
    <rPh sb="0" eb="2">
      <t>ツイカ</t>
    </rPh>
    <rPh sb="2" eb="3">
      <t>セイ</t>
    </rPh>
    <rPh sb="3" eb="4">
      <t>トウ</t>
    </rPh>
    <rPh sb="13" eb="15">
      <t>サイセイ</t>
    </rPh>
    <rPh sb="15" eb="17">
      <t>カノウ</t>
    </rPh>
    <rPh sb="22" eb="24">
      <t>ハツデン</t>
    </rPh>
    <rPh sb="24" eb="26">
      <t>セツビ</t>
    </rPh>
    <rPh sb="27" eb="29">
      <t>ドウニュウ</t>
    </rPh>
    <phoneticPr fontId="4"/>
  </si>
  <si>
    <t>電気需給契約等による再生可能エネルギーの利用</t>
    <phoneticPr fontId="4"/>
  </si>
  <si>
    <t>再生可能エネルギー電気の購入</t>
    <phoneticPr fontId="4"/>
  </si>
  <si>
    <t>追加性等のある再生可能エネルギー電気の購入</t>
    <rPh sb="0" eb="2">
      <t>ツイカ</t>
    </rPh>
    <rPh sb="2" eb="3">
      <t>セイ</t>
    </rPh>
    <rPh sb="3" eb="4">
      <t>トウ</t>
    </rPh>
    <rPh sb="7" eb="9">
      <t>サイセイ</t>
    </rPh>
    <rPh sb="9" eb="11">
      <t>カノウ</t>
    </rPh>
    <rPh sb="16" eb="18">
      <t>デンキ</t>
    </rPh>
    <rPh sb="19" eb="21">
      <t>コウニュウ</t>
    </rPh>
    <phoneticPr fontId="4"/>
  </si>
  <si>
    <t>電気需要最適化</t>
    <phoneticPr fontId="4"/>
  </si>
  <si>
    <t>駐車場のZEV充電設備の整備</t>
    <phoneticPr fontId="4"/>
  </si>
  <si>
    <t>デマンドレスポンスに対応した設備の導入</t>
    <rPh sb="10" eb="12">
      <t>タイオウ</t>
    </rPh>
    <rPh sb="14" eb="16">
      <t>セツビ</t>
    </rPh>
    <rPh sb="17" eb="19">
      <t>ドウニュウ</t>
    </rPh>
    <phoneticPr fontId="4"/>
  </si>
  <si>
    <t>小売電気事業者等とのデマンドレスポンス契約</t>
    <rPh sb="0" eb="2">
      <t>コウリ</t>
    </rPh>
    <rPh sb="2" eb="4">
      <t>デンキ</t>
    </rPh>
    <rPh sb="4" eb="7">
      <t>ジギョウシャ</t>
    </rPh>
    <rPh sb="7" eb="8">
      <t>トウ</t>
    </rPh>
    <rPh sb="19" eb="21">
      <t>ケイヤク</t>
    </rPh>
    <phoneticPr fontId="4"/>
  </si>
  <si>
    <t>Ⅴ　事業所のゼロエミッション化や環境配慮等の取組に関する事項</t>
    <rPh sb="2" eb="5">
      <t>ジギョウショ</t>
    </rPh>
    <rPh sb="14" eb="15">
      <t>カ</t>
    </rPh>
    <rPh sb="16" eb="18">
      <t>カンキョウ</t>
    </rPh>
    <rPh sb="18" eb="20">
      <t>ハイリョ</t>
    </rPh>
    <rPh sb="20" eb="21">
      <t>トウ</t>
    </rPh>
    <rPh sb="22" eb="24">
      <t>トリクミ</t>
    </rPh>
    <rPh sb="25" eb="26">
      <t>カン</t>
    </rPh>
    <rPh sb="28" eb="30">
      <t>ジコウ</t>
    </rPh>
    <phoneticPr fontId="4"/>
  </si>
  <si>
    <t>CO2排出・エネルギー消費等の削減</t>
    <phoneticPr fontId="4"/>
  </si>
  <si>
    <t>ゼロエミッション化へのロードマップの策定</t>
    <phoneticPr fontId="4"/>
  </si>
  <si>
    <t>ZEB（ネット・ゼロ・エネルギー・ビル）化へのロードマップの策定</t>
    <phoneticPr fontId="4"/>
  </si>
  <si>
    <t>CO2排出量の削減実績</t>
    <phoneticPr fontId="4"/>
  </si>
  <si>
    <t>一次エネルギー消費量の削減実績</t>
    <rPh sb="0" eb="2">
      <t>イチジ</t>
    </rPh>
    <rPh sb="7" eb="10">
      <t>ショウヒリョウ</t>
    </rPh>
    <rPh sb="11" eb="13">
      <t>サクゲン</t>
    </rPh>
    <rPh sb="13" eb="15">
      <t>ジッセキ</t>
    </rPh>
    <phoneticPr fontId="4"/>
  </si>
  <si>
    <t>再生可能エネルギー電気の利用割合</t>
    <rPh sb="0" eb="2">
      <t>サイセイ</t>
    </rPh>
    <rPh sb="2" eb="4">
      <t>カノウ</t>
    </rPh>
    <rPh sb="9" eb="11">
      <t>デンキ</t>
    </rPh>
    <rPh sb="12" eb="14">
      <t>リヨウ</t>
    </rPh>
    <rPh sb="14" eb="16">
      <t>ワリアイ</t>
    </rPh>
    <phoneticPr fontId="4"/>
  </si>
  <si>
    <t>特定温室効果ガス以外の温室効果ガス排出量の削減実績</t>
    <phoneticPr fontId="4"/>
  </si>
  <si>
    <t>2.</t>
    <phoneticPr fontId="4"/>
  </si>
  <si>
    <t>気候変動適応策</t>
    <phoneticPr fontId="4"/>
  </si>
  <si>
    <t>気候変動への適応</t>
    <rPh sb="0" eb="2">
      <t>キコウ</t>
    </rPh>
    <rPh sb="2" eb="4">
      <t>ヘンドウ</t>
    </rPh>
    <rPh sb="6" eb="8">
      <t>テキオウ</t>
    </rPh>
    <phoneticPr fontId="4"/>
  </si>
  <si>
    <t>その他の環境配慮の取組</t>
    <phoneticPr fontId="4"/>
  </si>
  <si>
    <t>持続可能な低炭素資材等の導入</t>
    <rPh sb="12" eb="14">
      <t>ドウニュウ</t>
    </rPh>
    <phoneticPr fontId="4"/>
  </si>
  <si>
    <t>建設時のCO2排出量の把握と低減</t>
    <phoneticPr fontId="4"/>
  </si>
  <si>
    <t>テナント工事に伴うCO2排出量を低減させる貸方基準書等の整備</t>
    <rPh sb="4" eb="6">
      <t>コウジ</t>
    </rPh>
    <rPh sb="21" eb="23">
      <t>カシカタ</t>
    </rPh>
    <phoneticPr fontId="4"/>
  </si>
  <si>
    <t>ウェルネスに関する環境認証の取得</t>
    <rPh sb="6" eb="7">
      <t>カン</t>
    </rPh>
    <rPh sb="9" eb="11">
      <t>カンキョウ</t>
    </rPh>
    <rPh sb="11" eb="13">
      <t>ニンショウ</t>
    </rPh>
    <rPh sb="14" eb="16">
      <t>シュトク</t>
    </rPh>
    <phoneticPr fontId="4"/>
  </si>
  <si>
    <t>ｴﾈﾙｷﾞｰ消費先</t>
    <phoneticPr fontId="4"/>
  </si>
  <si>
    <t>設備項目</t>
    <phoneticPr fontId="4"/>
  </si>
  <si>
    <t>Ⅰ～Ⅲ</t>
    <phoneticPr fontId="4"/>
  </si>
  <si>
    <t>Ⅳ～Ⅴ</t>
    <phoneticPr fontId="4"/>
  </si>
  <si>
    <t>給　湯</t>
    <rPh sb="0" eb="1">
      <t>キュウ</t>
    </rPh>
    <rPh sb="2" eb="3">
      <t>ユ</t>
    </rPh>
    <phoneticPr fontId="4"/>
  </si>
  <si>
    <t>発電設備</t>
    <rPh sb="0" eb="2">
      <t>ハツデン</t>
    </rPh>
    <rPh sb="2" eb="4">
      <t>セツビ</t>
    </rPh>
    <phoneticPr fontId="4"/>
  </si>
  <si>
    <t>第１号様式（優良特定地球温暖化対策事業所の認定ガイドライン（第一区分事業所））その７</t>
    <phoneticPr fontId="4"/>
  </si>
  <si>
    <t>基本情報</t>
    <phoneticPr fontId="4"/>
  </si>
  <si>
    <t>区　分</t>
    <rPh sb="0" eb="1">
      <t>ク</t>
    </rPh>
    <rPh sb="2" eb="3">
      <t>ブン</t>
    </rPh>
    <phoneticPr fontId="4"/>
  </si>
  <si>
    <t>評価項目
No.</t>
    <rPh sb="0" eb="2">
      <t>ヒョウカ</t>
    </rPh>
    <rPh sb="2" eb="4">
      <t>コウモク</t>
    </rPh>
    <phoneticPr fontId="4"/>
  </si>
  <si>
    <t>適用範囲補正係数・評価項目</t>
    <rPh sb="9" eb="11">
      <t>ヒョウカ</t>
    </rPh>
    <rPh sb="11" eb="13">
      <t>コウモク</t>
    </rPh>
    <phoneticPr fontId="4"/>
  </si>
  <si>
    <t>評価対象</t>
    <rPh sb="0" eb="2">
      <t>ヒョウカ</t>
    </rPh>
    <rPh sb="2" eb="4">
      <t>タイショウ</t>
    </rPh>
    <phoneticPr fontId="4"/>
  </si>
  <si>
    <t>数値</t>
    <rPh sb="0" eb="2">
      <t>スウチ</t>
    </rPh>
    <phoneticPr fontId="4"/>
  </si>
  <si>
    <t>単位</t>
    <phoneticPr fontId="4"/>
  </si>
  <si>
    <t>適用範囲補正係数に関する評価対象</t>
    <rPh sb="0" eb="2">
      <t>テキヨウ</t>
    </rPh>
    <rPh sb="2" eb="4">
      <t>ハンイ</t>
    </rPh>
    <rPh sb="4" eb="6">
      <t>ホセイ</t>
    </rPh>
    <rPh sb="6" eb="8">
      <t>ケイスウ</t>
    </rPh>
    <rPh sb="9" eb="10">
      <t>カン</t>
    </rPh>
    <rPh sb="12" eb="14">
      <t>ヒョウカ</t>
    </rPh>
    <rPh sb="14" eb="16">
      <t>タイショウ</t>
    </rPh>
    <phoneticPr fontId="4"/>
  </si>
  <si>
    <t>－</t>
    <phoneticPr fontId="4"/>
  </si>
  <si>
    <t>熱源、冷却塔、空調機、パッケージ、ファンコイル</t>
    <rPh sb="0" eb="2">
      <t>ネツゲン</t>
    </rPh>
    <rPh sb="3" eb="6">
      <t>レイキャクトウ</t>
    </rPh>
    <rPh sb="7" eb="10">
      <t>クウチョウキ</t>
    </rPh>
    <phoneticPr fontId="4"/>
  </si>
  <si>
    <t>建物全体の総冷熱源容量（地域冷暖房受入を含む。）</t>
    <phoneticPr fontId="4"/>
  </si>
  <si>
    <t>kW</t>
    <phoneticPr fontId="4"/>
  </si>
  <si>
    <t>熱源機器総冷却能力（地域冷暖房受入を含む。）</t>
    <rPh sb="4" eb="5">
      <t>ソウ</t>
    </rPh>
    <rPh sb="5" eb="7">
      <t>レイキャク</t>
    </rPh>
    <rPh sb="7" eb="9">
      <t>ノウリョク</t>
    </rPh>
    <phoneticPr fontId="4"/>
  </si>
  <si>
    <t>建物全体の総温熱源容量（地域冷暖房受入を含む。）</t>
    <phoneticPr fontId="4"/>
  </si>
  <si>
    <t>冷却塔</t>
    <phoneticPr fontId="4"/>
  </si>
  <si>
    <t>水冷熱源機器総冷却能力</t>
    <phoneticPr fontId="4"/>
  </si>
  <si>
    <t>蒸気ボイラー総加熱能力</t>
    <phoneticPr fontId="4"/>
  </si>
  <si>
    <t>空調機</t>
    <phoneticPr fontId="4"/>
  </si>
  <si>
    <t>空調機総冷却能力</t>
    <rPh sb="3" eb="4">
      <t>ソウ</t>
    </rPh>
    <phoneticPr fontId="4"/>
  </si>
  <si>
    <t>ファンコイル</t>
    <phoneticPr fontId="4"/>
  </si>
  <si>
    <t>ファンコイルユニット総冷却能力</t>
    <phoneticPr fontId="4"/>
  </si>
  <si>
    <t>Ⅱ</t>
    <phoneticPr fontId="4"/>
  </si>
  <si>
    <t>3b.14</t>
    <phoneticPr fontId="4"/>
  </si>
  <si>
    <t>ファンコイルユニットの比例制御の導入</t>
    <phoneticPr fontId="4"/>
  </si>
  <si>
    <t>パッケージ</t>
    <phoneticPr fontId="4"/>
  </si>
  <si>
    <t>空気熱源パッケージ形空調機総冷却能力</t>
    <rPh sb="0" eb="2">
      <t>クウキ</t>
    </rPh>
    <rPh sb="2" eb="4">
      <t>ネツゲン</t>
    </rPh>
    <phoneticPr fontId="4"/>
  </si>
  <si>
    <t>冷却塔、パッケージ</t>
    <phoneticPr fontId="4"/>
  </si>
  <si>
    <t>水熱源パッケージ形空調機総冷却能力</t>
    <rPh sb="0" eb="1">
      <t>スイ</t>
    </rPh>
    <rPh sb="1" eb="3">
      <t>ネツゲン</t>
    </rPh>
    <phoneticPr fontId="4"/>
  </si>
  <si>
    <t>駐車場</t>
    <phoneticPr fontId="4"/>
  </si>
  <si>
    <t>ファン（空調機内に設置されているものを除く。）総電動機出力</t>
    <phoneticPr fontId="4"/>
  </si>
  <si>
    <t>3b.3</t>
    <phoneticPr fontId="4"/>
  </si>
  <si>
    <t>高効率ファンの導入</t>
    <phoneticPr fontId="4"/>
  </si>
  <si>
    <t>自走式駐車場ファン総電動機出力</t>
    <rPh sb="0" eb="3">
      <t>ジソウシキ</t>
    </rPh>
    <phoneticPr fontId="4"/>
  </si>
  <si>
    <t>3b.18</t>
    <phoneticPr fontId="4"/>
  </si>
  <si>
    <t>駐車場ファンのCO又はCO2濃度制御の導入</t>
    <phoneticPr fontId="4"/>
  </si>
  <si>
    <t>事務室・客室、事務室・教室、事務室、事務室・教室・研究室</t>
    <rPh sb="0" eb="3">
      <t>ジムシツ</t>
    </rPh>
    <rPh sb="4" eb="6">
      <t>キャクシツ</t>
    </rPh>
    <phoneticPr fontId="4"/>
  </si>
  <si>
    <t>主たる事務室の床面積</t>
    <phoneticPr fontId="4"/>
  </si>
  <si>
    <t>事務室・客室</t>
    <rPh sb="0" eb="3">
      <t>ジムシツ</t>
    </rPh>
    <rPh sb="4" eb="6">
      <t>キャクシツ</t>
    </rPh>
    <phoneticPr fontId="4"/>
  </si>
  <si>
    <t>主たる客室の床面積</t>
    <phoneticPr fontId="4"/>
  </si>
  <si>
    <t>事務室・教室、事務室・教室・研究室</t>
    <rPh sb="0" eb="3">
      <t>ジムシツ</t>
    </rPh>
    <rPh sb="4" eb="6">
      <t>キョウシツ</t>
    </rPh>
    <rPh sb="7" eb="10">
      <t>ジムシツ</t>
    </rPh>
    <rPh sb="11" eb="13">
      <t>キョウシツ</t>
    </rPh>
    <rPh sb="14" eb="17">
      <t>ケンキュウシツ</t>
    </rPh>
    <phoneticPr fontId="4"/>
  </si>
  <si>
    <t>主たる教室の床面積</t>
    <phoneticPr fontId="4"/>
  </si>
  <si>
    <t>事務室・教室・研究室</t>
    <rPh sb="0" eb="3">
      <t>ジムシツ</t>
    </rPh>
    <rPh sb="4" eb="6">
      <t>キョウシツ</t>
    </rPh>
    <rPh sb="7" eb="10">
      <t>ケンキュウシツ</t>
    </rPh>
    <phoneticPr fontId="4"/>
  </si>
  <si>
    <t>主たる研究室の床面積</t>
    <phoneticPr fontId="4"/>
  </si>
  <si>
    <t>冷凍・冷蔵</t>
    <phoneticPr fontId="4"/>
  </si>
  <si>
    <t>冷凍・冷蔵設備の圧縮機総電動機出力</t>
    <phoneticPr fontId="4"/>
  </si>
  <si>
    <t>3f.3</t>
    <phoneticPr fontId="4"/>
  </si>
  <si>
    <t>高効率クリーンルームの床面積</t>
    <rPh sb="0" eb="3">
      <t>コウコウリツ</t>
    </rPh>
    <phoneticPr fontId="4"/>
  </si>
  <si>
    <t>熱源・熱搬送設備</t>
    <phoneticPr fontId="4"/>
  </si>
  <si>
    <t>高効率冷却塔の導入</t>
    <phoneticPr fontId="4"/>
  </si>
  <si>
    <t>冷却塔ファン総電動機出力</t>
    <phoneticPr fontId="4"/>
  </si>
  <si>
    <t>3a.9</t>
    <phoneticPr fontId="4"/>
  </si>
  <si>
    <t>3a.19</t>
    <phoneticPr fontId="4"/>
  </si>
  <si>
    <t>冷却塔ファンインバータ制御の導入</t>
    <phoneticPr fontId="4"/>
  </si>
  <si>
    <t>冷却塔散水ポンプ総電動機出力</t>
    <rPh sb="3" eb="5">
      <t>サンスイ</t>
    </rPh>
    <phoneticPr fontId="4"/>
  </si>
  <si>
    <t>高効率空調用ポンプの導入</t>
    <phoneticPr fontId="4"/>
  </si>
  <si>
    <t>空調用ポンプ総電動機出力</t>
    <rPh sb="6" eb="7">
      <t>ソウ</t>
    </rPh>
    <rPh sb="7" eb="10">
      <t>デンドウキ</t>
    </rPh>
    <rPh sb="10" eb="12">
      <t>シュツリョク</t>
    </rPh>
    <phoneticPr fontId="4"/>
  </si>
  <si>
    <t>3a.10</t>
    <phoneticPr fontId="4"/>
  </si>
  <si>
    <t>空調2次ポンプ変流量制御の導入</t>
    <phoneticPr fontId="4"/>
  </si>
  <si>
    <t>空調2次ポンプ総電動機出力</t>
  </si>
  <si>
    <t>3a.11</t>
    <phoneticPr fontId="4"/>
  </si>
  <si>
    <t>3a.15</t>
    <phoneticPr fontId="4"/>
  </si>
  <si>
    <t>3a.25</t>
    <phoneticPr fontId="4"/>
  </si>
  <si>
    <t>3a.13</t>
    <phoneticPr fontId="4"/>
  </si>
  <si>
    <t>空調1次ポンプ変流量制御の導入</t>
    <phoneticPr fontId="4"/>
  </si>
  <si>
    <t>空調1次ポンプ総電動機出力</t>
  </si>
  <si>
    <t>3a.14</t>
    <phoneticPr fontId="4"/>
  </si>
  <si>
    <t>冷却水ポンプ変流量制御の導入</t>
    <phoneticPr fontId="4"/>
  </si>
  <si>
    <t>冷却水ポンプ総電動機出力</t>
    <rPh sb="0" eb="3">
      <t>レイキャクスイ</t>
    </rPh>
    <phoneticPr fontId="4"/>
  </si>
  <si>
    <t>空調・換気設備</t>
    <rPh sb="3" eb="5">
      <t>カンキ</t>
    </rPh>
    <phoneticPr fontId="4"/>
  </si>
  <si>
    <t>3b.1</t>
    <phoneticPr fontId="4"/>
  </si>
  <si>
    <t>空調機ファン総電動機出力</t>
    <phoneticPr fontId="4"/>
  </si>
  <si>
    <t>パッケージ形空調機総冷却能力</t>
    <phoneticPr fontId="4"/>
  </si>
  <si>
    <t>3b.8</t>
    <phoneticPr fontId="4"/>
  </si>
  <si>
    <t>空調機の変風量システムの導入</t>
    <phoneticPr fontId="4"/>
  </si>
  <si>
    <t>空調機ファン総電動機出力（外調機、エレベーター機械室及び電気室を除く。）</t>
    <rPh sb="23" eb="25">
      <t>キカイ</t>
    </rPh>
    <rPh sb="25" eb="26">
      <t>シツ</t>
    </rPh>
    <rPh sb="26" eb="27">
      <t>オヨ</t>
    </rPh>
    <rPh sb="28" eb="30">
      <t>デンキ</t>
    </rPh>
    <rPh sb="30" eb="31">
      <t>シツ</t>
    </rPh>
    <phoneticPr fontId="4"/>
  </si>
  <si>
    <t>3b.21</t>
    <phoneticPr fontId="4"/>
  </si>
  <si>
    <t>大温度差送風空調システムの導入</t>
    <phoneticPr fontId="4"/>
  </si>
  <si>
    <t>3b.31</t>
    <phoneticPr fontId="4"/>
  </si>
  <si>
    <t>空調機の間欠運転制御の導入</t>
    <phoneticPr fontId="4"/>
  </si>
  <si>
    <t>3b.4</t>
    <phoneticPr fontId="4"/>
  </si>
  <si>
    <t>ウォーミングアップ時の外気遮断制御の導入</t>
    <phoneticPr fontId="4"/>
  </si>
  <si>
    <t>空調用総外気導入量（24時間空調部分を除く。）</t>
    <phoneticPr fontId="4"/>
  </si>
  <si>
    <r>
      <t>m</t>
    </r>
    <r>
      <rPr>
        <vertAlign val="superscript"/>
        <sz val="9"/>
        <rFont val="ＭＳ Ｐゴシック"/>
        <family val="3"/>
        <charset val="128"/>
      </rPr>
      <t>3</t>
    </r>
    <r>
      <rPr>
        <sz val="9"/>
        <rFont val="ＭＳ Ｐゴシック"/>
        <family val="3"/>
        <charset val="128"/>
      </rPr>
      <t>/h</t>
    </r>
    <phoneticPr fontId="4"/>
  </si>
  <si>
    <t>3b.10</t>
    <phoneticPr fontId="4"/>
  </si>
  <si>
    <t>空調機の気化式加湿器の導入</t>
    <phoneticPr fontId="4"/>
  </si>
  <si>
    <t>空調用総外気導入量（厨房用を除く。）</t>
    <rPh sb="10" eb="12">
      <t>チュウボウ</t>
    </rPh>
    <rPh sb="12" eb="13">
      <t>ヨウ</t>
    </rPh>
    <phoneticPr fontId="4"/>
  </si>
  <si>
    <t>3b.13</t>
    <phoneticPr fontId="4"/>
  </si>
  <si>
    <t>3b.20</t>
    <phoneticPr fontId="4"/>
  </si>
  <si>
    <t>全熱交換器の導入</t>
    <phoneticPr fontId="4"/>
  </si>
  <si>
    <t>3b.26</t>
    <phoneticPr fontId="4"/>
  </si>
  <si>
    <t>デシカント空調システムの導入</t>
    <phoneticPr fontId="4"/>
  </si>
  <si>
    <t>3b.23</t>
    <phoneticPr fontId="4"/>
  </si>
  <si>
    <t>放射冷暖房空調システムの導入</t>
    <phoneticPr fontId="4"/>
  </si>
  <si>
    <t>主たる居室の床面積</t>
    <rPh sb="3" eb="4">
      <t>キョ</t>
    </rPh>
    <phoneticPr fontId="4"/>
  </si>
  <si>
    <t>3b.25</t>
    <phoneticPr fontId="4"/>
  </si>
  <si>
    <t>潜熱・顕熱分離方式省エネ空調システムの導入</t>
    <phoneticPr fontId="4"/>
  </si>
  <si>
    <t>3b.27</t>
    <phoneticPr fontId="4"/>
  </si>
  <si>
    <t>ハイブリッド空調システムの導入</t>
    <phoneticPr fontId="4"/>
  </si>
  <si>
    <t>3b.32</t>
    <phoneticPr fontId="4"/>
  </si>
  <si>
    <t>厨房外調機・ファンの風量モード切換制御の導入</t>
    <phoneticPr fontId="4"/>
  </si>
  <si>
    <t>厨房総外気導入量</t>
    <phoneticPr fontId="4"/>
  </si>
  <si>
    <t>3b.33</t>
    <phoneticPr fontId="4"/>
  </si>
  <si>
    <t>厨房外調機の換気モード切換制御の導入</t>
    <phoneticPr fontId="4"/>
  </si>
  <si>
    <t>3b.35</t>
    <phoneticPr fontId="4"/>
  </si>
  <si>
    <t>ファンの手動調整用インバータの導入</t>
    <phoneticPr fontId="4"/>
  </si>
  <si>
    <t>ファン総電動機出力</t>
    <phoneticPr fontId="4"/>
  </si>
  <si>
    <t>照明・電気設備</t>
    <phoneticPr fontId="4"/>
  </si>
  <si>
    <t>3c.3</t>
    <phoneticPr fontId="4"/>
  </si>
  <si>
    <t>照明の初期照度補正制御の導入</t>
    <phoneticPr fontId="4"/>
  </si>
  <si>
    <t>主たる事務室・教室の床面積</t>
    <phoneticPr fontId="4"/>
  </si>
  <si>
    <t>3c.8</t>
    <phoneticPr fontId="4"/>
  </si>
  <si>
    <t>照明の昼光利用照明制御の導入</t>
    <phoneticPr fontId="4"/>
  </si>
  <si>
    <t>3c.5</t>
    <phoneticPr fontId="4"/>
  </si>
  <si>
    <t>600Vを超え7,000V以下の総変圧器容量</t>
    <rPh sb="5" eb="6">
      <t>コ</t>
    </rPh>
    <phoneticPr fontId="4"/>
  </si>
  <si>
    <t>ｋVA</t>
    <phoneticPr fontId="4"/>
  </si>
  <si>
    <t>給排水・給湯設備</t>
    <phoneticPr fontId="4"/>
  </si>
  <si>
    <t>3d.1</t>
    <phoneticPr fontId="4"/>
  </si>
  <si>
    <t>加圧給水ポンプユニット総電動機出力</t>
    <rPh sb="0" eb="2">
      <t>カアツ</t>
    </rPh>
    <phoneticPr fontId="4"/>
  </si>
  <si>
    <t>給水ポンプ総電動機出力</t>
    <rPh sb="0" eb="2">
      <t>キュウスイ</t>
    </rPh>
    <phoneticPr fontId="4"/>
  </si>
  <si>
    <t>昇降機設備</t>
    <phoneticPr fontId="4"/>
  </si>
  <si>
    <t>3e.1</t>
    <phoneticPr fontId="4"/>
  </si>
  <si>
    <t>エレベーター総電動機出力</t>
    <phoneticPr fontId="4"/>
  </si>
  <si>
    <t>3e.4</t>
    <phoneticPr fontId="4"/>
  </si>
  <si>
    <t>エレベーターの電力回生制御の導入</t>
    <phoneticPr fontId="4"/>
  </si>
  <si>
    <t>エレベーターの群管理制御の導入</t>
    <phoneticPr fontId="4"/>
  </si>
  <si>
    <t>複数台設置してある箇所のエレベーター総電動機出力</t>
    <phoneticPr fontId="4"/>
  </si>
  <si>
    <t>3e.3</t>
    <phoneticPr fontId="4"/>
  </si>
  <si>
    <t>全エレベーター台数</t>
    <phoneticPr fontId="4"/>
  </si>
  <si>
    <t>台</t>
    <rPh sb="0" eb="1">
      <t>ダイ</t>
    </rPh>
    <phoneticPr fontId="4"/>
  </si>
  <si>
    <t>3e.5</t>
    <phoneticPr fontId="4"/>
  </si>
  <si>
    <t>エスカレーターの自動運転方式又は微速運転方式の導入</t>
    <phoneticPr fontId="4"/>
  </si>
  <si>
    <t>エスカレーター総電動機出力</t>
    <phoneticPr fontId="4"/>
  </si>
  <si>
    <t>その他設備</t>
    <rPh sb="2" eb="3">
      <t>タ</t>
    </rPh>
    <rPh sb="3" eb="5">
      <t>セツビ</t>
    </rPh>
    <phoneticPr fontId="4"/>
  </si>
  <si>
    <t>冷凍設備の圧縮機総電動機出力</t>
    <phoneticPr fontId="4"/>
  </si>
  <si>
    <t>適用範囲補正係数</t>
    <phoneticPr fontId="4"/>
  </si>
  <si>
    <t xml:space="preserve"> kW ／</t>
    <phoneticPr fontId="4"/>
  </si>
  <si>
    <t xml:space="preserve"> kW ＝</t>
    <phoneticPr fontId="4"/>
  </si>
  <si>
    <t xml:space="preserve"> kW ＋</t>
    <phoneticPr fontId="4"/>
  </si>
  <si>
    <t xml:space="preserve"> kW ） ／</t>
    <phoneticPr fontId="4"/>
  </si>
  <si>
    <t>情報通信</t>
    <rPh sb="0" eb="2">
      <t>ジョウホウ</t>
    </rPh>
    <rPh sb="2" eb="4">
      <t>ツウシン</t>
    </rPh>
    <phoneticPr fontId="4"/>
  </si>
  <si>
    <t>厨房</t>
    <rPh sb="0" eb="2">
      <t>チュウボウ</t>
    </rPh>
    <phoneticPr fontId="4"/>
  </si>
  <si>
    <t>事務室・客室</t>
    <phoneticPr fontId="4"/>
  </si>
  <si>
    <t xml:space="preserve"> ㎡ ＋</t>
    <phoneticPr fontId="4"/>
  </si>
  <si>
    <t xml:space="preserve"> ㎡  ） ／</t>
    <phoneticPr fontId="4"/>
  </si>
  <si>
    <t xml:space="preserve"> ㎡ ＝</t>
    <phoneticPr fontId="4"/>
  </si>
  <si>
    <t>事務室・教室</t>
    <rPh sb="0" eb="3">
      <t>ジムシツ</t>
    </rPh>
    <rPh sb="4" eb="6">
      <t>キョウシツ</t>
    </rPh>
    <phoneticPr fontId="4"/>
  </si>
  <si>
    <t xml:space="preserve"> ㎡ ／</t>
    <phoneticPr fontId="4"/>
  </si>
  <si>
    <t>事務室・教室・研究室</t>
    <phoneticPr fontId="4"/>
  </si>
  <si>
    <t xml:space="preserve"> ㎡ ）／</t>
    <phoneticPr fontId="4"/>
  </si>
  <si>
    <t>冷凍・冷蔵</t>
    <rPh sb="0" eb="2">
      <t>レイトウ</t>
    </rPh>
    <rPh sb="3" eb="5">
      <t>レイゾウ</t>
    </rPh>
    <phoneticPr fontId="4"/>
  </si>
  <si>
    <t xml:space="preserve"> GJ/年 ＝</t>
    <phoneticPr fontId="4"/>
  </si>
  <si>
    <t xml:space="preserve"> ㎡ ×4 ／</t>
    <phoneticPr fontId="4"/>
  </si>
  <si>
    <t>年以前</t>
    <rPh sb="0" eb="1">
      <t>ネン</t>
    </rPh>
    <rPh sb="1" eb="3">
      <t>イゼン</t>
    </rPh>
    <phoneticPr fontId="4"/>
  </si>
  <si>
    <t>高効率機器緩和措置</t>
    <phoneticPr fontId="4"/>
  </si>
  <si>
    <t>一般設備</t>
    <rPh sb="0" eb="2">
      <t>イッパン</t>
    </rPh>
    <rPh sb="2" eb="4">
      <t>セツビ</t>
    </rPh>
    <phoneticPr fontId="4"/>
  </si>
  <si>
    <t>年度～</t>
    <rPh sb="0" eb="2">
      <t>ネンド</t>
    </rPh>
    <phoneticPr fontId="4"/>
  </si>
  <si>
    <t>年度</t>
    <rPh sb="0" eb="2">
      <t>ネンド</t>
    </rPh>
    <phoneticPr fontId="4"/>
  </si>
  <si>
    <t>5段階評価</t>
    <rPh sb="1" eb="3">
      <t>ダンカイ</t>
    </rPh>
    <rPh sb="3" eb="5">
      <t>ヒョウカ</t>
    </rPh>
    <phoneticPr fontId="4"/>
  </si>
  <si>
    <t>指定になった年度</t>
    <rPh sb="0" eb="2">
      <t>シテイ</t>
    </rPh>
    <rPh sb="6" eb="8">
      <t>ネンド</t>
    </rPh>
    <phoneticPr fontId="4"/>
  </si>
  <si>
    <t>認定年度による緩和措置</t>
    <rPh sb="0" eb="2">
      <t>ニンテイ</t>
    </rPh>
    <rPh sb="2" eb="3">
      <t>ネン</t>
    </rPh>
    <rPh sb="3" eb="4">
      <t>ド</t>
    </rPh>
    <rPh sb="7" eb="9">
      <t>カンワ</t>
    </rPh>
    <rPh sb="9" eb="11">
      <t>ソチ</t>
    </rPh>
    <phoneticPr fontId="4"/>
  </si>
  <si>
    <t>熱源・空調機</t>
    <rPh sb="0" eb="2">
      <t>ネツゲン</t>
    </rPh>
    <rPh sb="3" eb="6">
      <t>クウチョウキ</t>
    </rPh>
    <phoneticPr fontId="4"/>
  </si>
  <si>
    <t>変圧器</t>
    <rPh sb="0" eb="3">
      <t>ヘンアツキ</t>
    </rPh>
    <phoneticPr fontId="4"/>
  </si>
  <si>
    <t>Ⅴ3.1の竣工年度による緩和措置</t>
    <phoneticPr fontId="4"/>
  </si>
  <si>
    <t>色欄については、調書などから自動計算</t>
    <rPh sb="0" eb="1">
      <t>イロ</t>
    </rPh>
    <rPh sb="1" eb="2">
      <t>ラン</t>
    </rPh>
    <rPh sb="8" eb="10">
      <t>チョウショ</t>
    </rPh>
    <rPh sb="14" eb="16">
      <t>ジドウ</t>
    </rPh>
    <rPh sb="16" eb="18">
      <t>ケイサン</t>
    </rPh>
    <phoneticPr fontId="4"/>
  </si>
  <si>
    <t>第１号様式（優良特定地球温暖化対策事業所の認定ガイドライン（第一区分事業所））その８</t>
    <phoneticPr fontId="4"/>
  </si>
  <si>
    <t>地球温暖化対策推進に係る評価項目と取組状況（第一区分事業所）</t>
    <phoneticPr fontId="4"/>
  </si>
  <si>
    <t>選択項目リスト</t>
    <rPh sb="0" eb="2">
      <t>センタク</t>
    </rPh>
    <rPh sb="2" eb="4">
      <t>コウモク</t>
    </rPh>
    <phoneticPr fontId="4"/>
  </si>
  <si>
    <t>Ⅰ．一般管理事項</t>
    <phoneticPr fontId="4"/>
  </si>
  <si>
    <t>※ 枠外の◎印は必須項目、○印は一般項目、＋印は加点項目を示す。</t>
    <rPh sb="2" eb="4">
      <t>ワクガイ</t>
    </rPh>
    <phoneticPr fontId="4"/>
  </si>
  <si>
    <t>　　加点項目は採用又は実施している場合のみ記入する。</t>
    <phoneticPr fontId="4"/>
  </si>
  <si>
    <t>評価内容</t>
    <phoneticPr fontId="4"/>
  </si>
  <si>
    <t>取組状況の程度</t>
    <rPh sb="0" eb="2">
      <t>トリクミ</t>
    </rPh>
    <rPh sb="2" eb="4">
      <t>ジョウキョウ</t>
    </rPh>
    <rPh sb="5" eb="7">
      <t>テイド</t>
    </rPh>
    <phoneticPr fontId="4"/>
  </si>
  <si>
    <t>◎</t>
  </si>
  <si>
    <t>CO2削減推進会議等の設置及び開催</t>
    <rPh sb="9" eb="10">
      <t>ナド</t>
    </rPh>
    <rPh sb="11" eb="13">
      <t>セッチ</t>
    </rPh>
    <rPh sb="15" eb="17">
      <t>カイサイ</t>
    </rPh>
    <phoneticPr fontId="4"/>
  </si>
  <si>
    <t>CO2削減推進会議等が設置され、どの程度の頻度で実施されているか。</t>
    <rPh sb="9" eb="10">
      <t>ナド</t>
    </rPh>
    <rPh sb="11" eb="13">
      <t>セッチ</t>
    </rPh>
    <rPh sb="18" eb="20">
      <t>テイド</t>
    </rPh>
    <rPh sb="21" eb="23">
      <t>ヒンド</t>
    </rPh>
    <rPh sb="24" eb="26">
      <t>ジッシ</t>
    </rPh>
    <phoneticPr fontId="4"/>
  </si>
  <si>
    <t>統括管理者が出席するCO2削減推進会議</t>
    <rPh sb="0" eb="2">
      <t>トウカツ</t>
    </rPh>
    <rPh sb="2" eb="5">
      <t>カンリシャ</t>
    </rPh>
    <rPh sb="6" eb="8">
      <t>シュッセキ</t>
    </rPh>
    <rPh sb="13" eb="15">
      <t>サクゲン</t>
    </rPh>
    <phoneticPr fontId="4"/>
  </si>
  <si>
    <t>月1回以上</t>
    <rPh sb="0" eb="1">
      <t>ツキ</t>
    </rPh>
    <rPh sb="2" eb="3">
      <t>カイ</t>
    </rPh>
    <rPh sb="3" eb="5">
      <t>イジョウ</t>
    </rPh>
    <phoneticPr fontId="4"/>
  </si>
  <si>
    <t>年2回以上</t>
    <rPh sb="0" eb="1">
      <t>ネン</t>
    </rPh>
    <rPh sb="2" eb="3">
      <t>カイ</t>
    </rPh>
    <rPh sb="3" eb="5">
      <t>イジョウ</t>
    </rPh>
    <phoneticPr fontId="4"/>
  </si>
  <si>
    <t>年2回未満又は実施無し</t>
    <rPh sb="0" eb="1">
      <t>ネン</t>
    </rPh>
    <rPh sb="2" eb="3">
      <t>カイ</t>
    </rPh>
    <rPh sb="3" eb="5">
      <t>ミマン</t>
    </rPh>
    <rPh sb="5" eb="6">
      <t>マタ</t>
    </rPh>
    <rPh sb="7" eb="9">
      <t>ジッシ</t>
    </rPh>
    <rPh sb="9" eb="10">
      <t>ナ</t>
    </rPh>
    <phoneticPr fontId="4"/>
  </si>
  <si>
    <t>特定テナント連絡会議（特定テナントがある場合に限る。）</t>
    <rPh sb="0" eb="2">
      <t>トクテイ</t>
    </rPh>
    <rPh sb="6" eb="8">
      <t>レンラク</t>
    </rPh>
    <rPh sb="8" eb="10">
      <t>カイギ</t>
    </rPh>
    <rPh sb="20" eb="22">
      <t>バアイ</t>
    </rPh>
    <rPh sb="23" eb="24">
      <t>カギ</t>
    </rPh>
    <phoneticPr fontId="4"/>
  </si>
  <si>
    <t>年6回以上</t>
    <rPh sb="0" eb="1">
      <t>ネン</t>
    </rPh>
    <rPh sb="2" eb="3">
      <t>カイ</t>
    </rPh>
    <rPh sb="3" eb="5">
      <t>イジョウ</t>
    </rPh>
    <phoneticPr fontId="4"/>
  </si>
  <si>
    <t>特定テナント無し</t>
    <rPh sb="0" eb="2">
      <t>トクテイ</t>
    </rPh>
    <rPh sb="6" eb="7">
      <t>ナ</t>
    </rPh>
    <phoneticPr fontId="4"/>
  </si>
  <si>
    <t>-</t>
    <phoneticPr fontId="4"/>
  </si>
  <si>
    <t>テナント説明会（テナントがある場合に限る。）</t>
    <rPh sb="4" eb="7">
      <t>セツメイカイ</t>
    </rPh>
    <rPh sb="18" eb="19">
      <t>カギ</t>
    </rPh>
    <phoneticPr fontId="4"/>
  </si>
  <si>
    <t>テナント無し</t>
    <rPh sb="4" eb="5">
      <t>ナ</t>
    </rPh>
    <phoneticPr fontId="4"/>
  </si>
  <si>
    <t>PDCA管理サイクル（計画・実施・確認・処置）の実施体制がどの程度整備されているか。</t>
    <rPh sb="11" eb="13">
      <t>ケイカク</t>
    </rPh>
    <rPh sb="14" eb="16">
      <t>ジッシ</t>
    </rPh>
    <rPh sb="17" eb="19">
      <t>カクニン</t>
    </rPh>
    <rPh sb="20" eb="22">
      <t>ショチ</t>
    </rPh>
    <rPh sb="24" eb="26">
      <t>ジッシ</t>
    </rPh>
    <rPh sb="26" eb="28">
      <t>タイセイ</t>
    </rPh>
    <rPh sb="31" eb="33">
      <t>テイド</t>
    </rPh>
    <rPh sb="33" eb="35">
      <t>セイビ</t>
    </rPh>
    <phoneticPr fontId="4"/>
  </si>
  <si>
    <t>全て整備</t>
    <rPh sb="0" eb="1">
      <t>スベ</t>
    </rPh>
    <rPh sb="2" eb="4">
      <t>セイビ</t>
    </rPh>
    <phoneticPr fontId="4"/>
  </si>
  <si>
    <t>計画・実施・確認のみ</t>
    <rPh sb="0" eb="2">
      <t>ケイカク</t>
    </rPh>
    <rPh sb="3" eb="5">
      <t>ジッシ</t>
    </rPh>
    <rPh sb="6" eb="8">
      <t>カクニン</t>
    </rPh>
    <phoneticPr fontId="4"/>
  </si>
  <si>
    <t>計画・実施のみ</t>
    <rPh sb="0" eb="2">
      <t>ケイカク</t>
    </rPh>
    <rPh sb="3" eb="5">
      <t>ジッシ</t>
    </rPh>
    <phoneticPr fontId="4"/>
  </si>
  <si>
    <t>計画のみ</t>
    <rPh sb="0" eb="2">
      <t>ケイカク</t>
    </rPh>
    <phoneticPr fontId="4"/>
  </si>
  <si>
    <t>整備無し</t>
    <phoneticPr fontId="4"/>
  </si>
  <si>
    <t>＋</t>
    <phoneticPr fontId="4"/>
  </si>
  <si>
    <t>環境ラベリング認証が取得されているか。</t>
    <phoneticPr fontId="4"/>
  </si>
  <si>
    <t>取得</t>
    <rPh sb="0" eb="2">
      <t>シュトク</t>
    </rPh>
    <phoneticPr fontId="4"/>
  </si>
  <si>
    <t>取得無し</t>
    <rPh sb="0" eb="2">
      <t>シュトク</t>
    </rPh>
    <phoneticPr fontId="4"/>
  </si>
  <si>
    <t>図面、管理標準等の整備</t>
    <phoneticPr fontId="4"/>
  </si>
  <si>
    <t>竣工図、機器完成図及び改修履歴がわかる書類が、どの程度整備されているか。</t>
    <rPh sb="0" eb="2">
      <t>シュンコウ</t>
    </rPh>
    <rPh sb="2" eb="3">
      <t>ズ</t>
    </rPh>
    <rPh sb="4" eb="6">
      <t>キキ</t>
    </rPh>
    <rPh sb="6" eb="8">
      <t>カンセイ</t>
    </rPh>
    <rPh sb="8" eb="9">
      <t>ズ</t>
    </rPh>
    <rPh sb="9" eb="10">
      <t>オヨ</t>
    </rPh>
    <rPh sb="19" eb="21">
      <t>ショルイ</t>
    </rPh>
    <rPh sb="25" eb="27">
      <t>テイド</t>
    </rPh>
    <rPh sb="27" eb="29">
      <t>セイビ</t>
    </rPh>
    <phoneticPr fontId="4"/>
  </si>
  <si>
    <t>概ね80%以上は整備</t>
    <rPh sb="0" eb="1">
      <t>オオム</t>
    </rPh>
    <rPh sb="5" eb="7">
      <t>イジョウ</t>
    </rPh>
    <rPh sb="8" eb="10">
      <t>セイビ</t>
    </rPh>
    <phoneticPr fontId="4"/>
  </si>
  <si>
    <t>概ね50%以上は整備</t>
    <rPh sb="0" eb="1">
      <t>オオム</t>
    </rPh>
    <rPh sb="5" eb="7">
      <t>イジョウ</t>
    </rPh>
    <rPh sb="8" eb="10">
      <t>セイビ</t>
    </rPh>
    <phoneticPr fontId="4"/>
  </si>
  <si>
    <t>エネルギー使用機器の管理のために、電子データ化された設備台帳等が、どの程度整備されているか。</t>
    <rPh sb="5" eb="7">
      <t>シヨウ</t>
    </rPh>
    <rPh sb="7" eb="9">
      <t>キキ</t>
    </rPh>
    <rPh sb="10" eb="12">
      <t>カンリ</t>
    </rPh>
    <rPh sb="17" eb="19">
      <t>デンシ</t>
    </rPh>
    <rPh sb="22" eb="23">
      <t>カ</t>
    </rPh>
    <phoneticPr fontId="4"/>
  </si>
  <si>
    <t>管理標準及び運転操作マニュアルが整備されているか。</t>
    <rPh sb="0" eb="2">
      <t>カンリ</t>
    </rPh>
    <rPh sb="2" eb="4">
      <t>ヒョウジュン</t>
    </rPh>
    <rPh sb="4" eb="5">
      <t>オヨ</t>
    </rPh>
    <rPh sb="6" eb="8">
      <t>ウンテン</t>
    </rPh>
    <rPh sb="8" eb="10">
      <t>ソウサ</t>
    </rPh>
    <rPh sb="16" eb="18">
      <t>セイビ</t>
    </rPh>
    <phoneticPr fontId="4"/>
  </si>
  <si>
    <t>整備</t>
    <rPh sb="0" eb="2">
      <t>セイビ</t>
    </rPh>
    <phoneticPr fontId="4"/>
  </si>
  <si>
    <t>主要設備等に関する計測・計量及び記録</t>
    <rPh sb="0" eb="2">
      <t>シュヨウ</t>
    </rPh>
    <rPh sb="2" eb="4">
      <t>セツビ</t>
    </rPh>
    <rPh sb="4" eb="5">
      <t>ナド</t>
    </rPh>
    <rPh sb="6" eb="7">
      <t>カン</t>
    </rPh>
    <rPh sb="12" eb="14">
      <t>ケイリョウ</t>
    </rPh>
    <rPh sb="14" eb="15">
      <t>オヨ</t>
    </rPh>
    <rPh sb="16" eb="18">
      <t>キロク</t>
    </rPh>
    <phoneticPr fontId="4"/>
  </si>
  <si>
    <t>ビルエネルギーマネジメントシステム（BEMS）等が導入され、かつどの程度の機能（基本BEMS：ﾃﾞｰﾀ採取、タイムプログラム等基本的制御・監視、管理日報・月報・年報、拡張機能：維持管理、応用的制御及びｴﾈﾙｷﾞｰ消費分析・管理）を有しているか。</t>
    <rPh sb="23" eb="24">
      <t>トウ</t>
    </rPh>
    <rPh sb="25" eb="27">
      <t>ドウニュウ</t>
    </rPh>
    <rPh sb="34" eb="36">
      <t>テイド</t>
    </rPh>
    <rPh sb="37" eb="39">
      <t>キノウ</t>
    </rPh>
    <rPh sb="72" eb="74">
      <t>カンリ</t>
    </rPh>
    <rPh sb="74" eb="76">
      <t>ニッポウ</t>
    </rPh>
    <rPh sb="77" eb="79">
      <t>ゲッポウ</t>
    </rPh>
    <rPh sb="80" eb="81">
      <t>ネン</t>
    </rPh>
    <rPh sb="81" eb="82">
      <t>ホウ</t>
    </rPh>
    <rPh sb="98" eb="99">
      <t>オヨ</t>
    </rPh>
    <rPh sb="115" eb="116">
      <t>ユウ</t>
    </rPh>
    <phoneticPr fontId="4"/>
  </si>
  <si>
    <t>基本BEMS+拡張機能</t>
    <rPh sb="0" eb="2">
      <t>キホン</t>
    </rPh>
    <rPh sb="7" eb="9">
      <t>カクチョウ</t>
    </rPh>
    <rPh sb="9" eb="11">
      <t>キノウ</t>
    </rPh>
    <phoneticPr fontId="4"/>
  </si>
  <si>
    <t>基本BEMSのみ</t>
    <rPh sb="0" eb="2">
      <t>キホン</t>
    </rPh>
    <phoneticPr fontId="4"/>
  </si>
  <si>
    <t>採用無し</t>
    <phoneticPr fontId="4"/>
  </si>
  <si>
    <t>電力負荷状況、発電状況並びに各変圧器の需要率、負荷率及び不等率の把握に必要な計測・計量設備が、一次側の電圧が400V以上の変圧器全台数に対して、どの程度の割合で導入されているか。</t>
    <rPh sb="0" eb="2">
      <t>デンリョク</t>
    </rPh>
    <rPh sb="2" eb="4">
      <t>フカ</t>
    </rPh>
    <rPh sb="4" eb="6">
      <t>ジョウキョウ</t>
    </rPh>
    <rPh sb="7" eb="9">
      <t>ハツデン</t>
    </rPh>
    <rPh sb="9" eb="11">
      <t>ジョウキョウ</t>
    </rPh>
    <rPh sb="11" eb="12">
      <t>ナラ</t>
    </rPh>
    <rPh sb="35" eb="37">
      <t>ヒツヨウ</t>
    </rPh>
    <rPh sb="47" eb="49">
      <t>イチジ</t>
    </rPh>
    <rPh sb="49" eb="50">
      <t>ガワ</t>
    </rPh>
    <rPh sb="51" eb="53">
      <t>デンアツ</t>
    </rPh>
    <rPh sb="61" eb="64">
      <t>ヘンアツキ</t>
    </rPh>
    <rPh sb="64" eb="65">
      <t>ゼン</t>
    </rPh>
    <rPh sb="65" eb="66">
      <t>ダイ</t>
    </rPh>
    <rPh sb="66" eb="67">
      <t>スウ</t>
    </rPh>
    <rPh sb="68" eb="69">
      <t>タイ</t>
    </rPh>
    <rPh sb="80" eb="82">
      <t>ドウニュウ</t>
    </rPh>
    <phoneticPr fontId="4"/>
  </si>
  <si>
    <t>80%以上に採用</t>
    <rPh sb="3" eb="5">
      <t>イジョウ</t>
    </rPh>
    <rPh sb="6" eb="8">
      <t>サイヨウ</t>
    </rPh>
    <phoneticPr fontId="4"/>
  </si>
  <si>
    <t>40%以上80%未満に採用</t>
    <phoneticPr fontId="4"/>
  </si>
  <si>
    <t>40%未満に採用又は採用無し</t>
    <rPh sb="3" eb="5">
      <t>ミマン</t>
    </rPh>
    <rPh sb="6" eb="8">
      <t>サイヨウ</t>
    </rPh>
    <rPh sb="8" eb="9">
      <t>マタ</t>
    </rPh>
    <rPh sb="10" eb="12">
      <t>サイヨウ</t>
    </rPh>
    <rPh sb="12" eb="13">
      <t>ナ</t>
    </rPh>
    <phoneticPr fontId="4"/>
  </si>
  <si>
    <t>熱源、照明等エネルギー消費先別の電力量・燃料消費量・熱量の把握に必要な計測・計量設備による一次エネルギー実測値が、事業所全体のエネルギー消費量に対して、どの程度の割合になっているか。</t>
    <rPh sb="0" eb="2">
      <t>ネツゲン</t>
    </rPh>
    <rPh sb="3" eb="5">
      <t>ショウメイ</t>
    </rPh>
    <rPh sb="5" eb="6">
      <t>トウ</t>
    </rPh>
    <rPh sb="11" eb="13">
      <t>ショウヒ</t>
    </rPh>
    <rPh sb="13" eb="14">
      <t>サキ</t>
    </rPh>
    <rPh sb="14" eb="15">
      <t>ベツ</t>
    </rPh>
    <rPh sb="72" eb="73">
      <t>タイ</t>
    </rPh>
    <rPh sb="78" eb="80">
      <t>テイド</t>
    </rPh>
    <phoneticPr fontId="4"/>
  </si>
  <si>
    <t>70%以上</t>
    <rPh sb="3" eb="5">
      <t>イジョウ</t>
    </rPh>
    <phoneticPr fontId="4"/>
  </si>
  <si>
    <t>50%以上70%未満</t>
    <rPh sb="3" eb="5">
      <t>イジョウ</t>
    </rPh>
    <rPh sb="8" eb="10">
      <t>ミマン</t>
    </rPh>
    <phoneticPr fontId="4"/>
  </si>
  <si>
    <t>30%以上50%未満</t>
    <rPh sb="3" eb="5">
      <t>イジョウ</t>
    </rPh>
    <rPh sb="8" eb="10">
      <t>ミマン</t>
    </rPh>
    <phoneticPr fontId="4"/>
  </si>
  <si>
    <t>30%未満</t>
    <rPh sb="3" eb="5">
      <t>ミマン</t>
    </rPh>
    <phoneticPr fontId="4"/>
  </si>
  <si>
    <t>建物用途・棟・方位・高さ等により使用エリアを系統に分割し、その系統別の電力量・熱量を含む使用量の把握に必要な計測・計量設備が、電力量は動力盤及び分電盤総面数、熱量は全ポンプ系統数に対して、どの程度の割合で導入されているか。</t>
    <rPh sb="0" eb="2">
      <t>タテモノ</t>
    </rPh>
    <rPh sb="2" eb="4">
      <t>ヨウト</t>
    </rPh>
    <rPh sb="5" eb="6">
      <t>ムネ</t>
    </rPh>
    <rPh sb="7" eb="9">
      <t>ホウイ</t>
    </rPh>
    <rPh sb="10" eb="11">
      <t>タカ</t>
    </rPh>
    <rPh sb="12" eb="13">
      <t>トウ</t>
    </rPh>
    <rPh sb="16" eb="18">
      <t>シヨウ</t>
    </rPh>
    <rPh sb="22" eb="24">
      <t>ケイトウ</t>
    </rPh>
    <rPh sb="25" eb="27">
      <t>ブンカツ</t>
    </rPh>
    <rPh sb="31" eb="33">
      <t>ケイトウ</t>
    </rPh>
    <rPh sb="35" eb="37">
      <t>デンリョク</t>
    </rPh>
    <rPh sb="37" eb="38">
      <t>リョウ</t>
    </rPh>
    <rPh sb="39" eb="41">
      <t>ネツリョウ</t>
    </rPh>
    <rPh sb="42" eb="43">
      <t>フク</t>
    </rPh>
    <rPh sb="44" eb="46">
      <t>シヨウ</t>
    </rPh>
    <rPh sb="46" eb="47">
      <t>リョウ</t>
    </rPh>
    <rPh sb="63" eb="65">
      <t>デンリョク</t>
    </rPh>
    <rPh sb="65" eb="66">
      <t>リョウ</t>
    </rPh>
    <rPh sb="67" eb="69">
      <t>ドウリョク</t>
    </rPh>
    <rPh sb="69" eb="70">
      <t>バン</t>
    </rPh>
    <rPh sb="70" eb="71">
      <t>オヨ</t>
    </rPh>
    <rPh sb="72" eb="73">
      <t>ブン</t>
    </rPh>
    <rPh sb="73" eb="74">
      <t>デン</t>
    </rPh>
    <rPh sb="74" eb="75">
      <t>バン</t>
    </rPh>
    <rPh sb="75" eb="76">
      <t>ソウ</t>
    </rPh>
    <rPh sb="76" eb="77">
      <t>メン</t>
    </rPh>
    <rPh sb="77" eb="78">
      <t>スウ</t>
    </rPh>
    <rPh sb="79" eb="81">
      <t>ネツリョウ</t>
    </rPh>
    <rPh sb="82" eb="83">
      <t>ゼン</t>
    </rPh>
    <rPh sb="86" eb="88">
      <t>ケイトウ</t>
    </rPh>
    <rPh sb="88" eb="89">
      <t>スウ</t>
    </rPh>
    <rPh sb="90" eb="91">
      <t>タイ</t>
    </rPh>
    <rPh sb="96" eb="98">
      <t>テイド</t>
    </rPh>
    <rPh sb="99" eb="101">
      <t>ワリアイ</t>
    </rPh>
    <rPh sb="102" eb="104">
      <t>ドウニュウ</t>
    </rPh>
    <phoneticPr fontId="4"/>
  </si>
  <si>
    <t>電力量</t>
    <rPh sb="0" eb="2">
      <t>デンリョク</t>
    </rPh>
    <rPh sb="2" eb="3">
      <t>リョウ</t>
    </rPh>
    <phoneticPr fontId="4"/>
  </si>
  <si>
    <t>熱量（冷温水・蒸気）</t>
    <rPh sb="0" eb="1">
      <t>ネツ</t>
    </rPh>
    <rPh sb="1" eb="2">
      <t>リョウ</t>
    </rPh>
    <rPh sb="3" eb="4">
      <t>レイ</t>
    </rPh>
    <rPh sb="4" eb="6">
      <t>オンスイ</t>
    </rPh>
    <rPh sb="7" eb="9">
      <t>ジョウキ</t>
    </rPh>
    <phoneticPr fontId="4"/>
  </si>
  <si>
    <t>熱源無し</t>
    <rPh sb="0" eb="2">
      <t>ネツゲン</t>
    </rPh>
    <rPh sb="2" eb="3">
      <t>ナ</t>
    </rPh>
    <phoneticPr fontId="4"/>
  </si>
  <si>
    <t>熱源システム効率等、エネルギー供給設備の分析に必要な電力量・燃料消費量・熱量・流量・温度・補給水量等の把握に必要な計測・計量設備が、どの程度細かく導入されているか。</t>
    <rPh sb="0" eb="2">
      <t>ネツゲン</t>
    </rPh>
    <rPh sb="6" eb="8">
      <t>コウリツ</t>
    </rPh>
    <rPh sb="8" eb="9">
      <t>トウ</t>
    </rPh>
    <rPh sb="15" eb="17">
      <t>キョウキュウ</t>
    </rPh>
    <rPh sb="17" eb="19">
      <t>セツビ</t>
    </rPh>
    <rPh sb="20" eb="22">
      <t>ブンセキ</t>
    </rPh>
    <rPh sb="23" eb="25">
      <t>ヒツヨウ</t>
    </rPh>
    <rPh sb="39" eb="41">
      <t>リュウリョウ</t>
    </rPh>
    <rPh sb="45" eb="47">
      <t>ホキュウ</t>
    </rPh>
    <rPh sb="47" eb="48">
      <t>ミズ</t>
    </rPh>
    <rPh sb="48" eb="49">
      <t>リョウ</t>
    </rPh>
    <rPh sb="49" eb="50">
      <t>トウ</t>
    </rPh>
    <rPh sb="51" eb="53">
      <t>ハアク</t>
    </rPh>
    <rPh sb="54" eb="56">
      <t>ヒツヨウ</t>
    </rPh>
    <rPh sb="70" eb="71">
      <t>コマ</t>
    </rPh>
    <rPh sb="73" eb="75">
      <t>ドウニュウ</t>
    </rPh>
    <phoneticPr fontId="4"/>
  </si>
  <si>
    <t>機器別</t>
    <rPh sb="0" eb="2">
      <t>キキ</t>
    </rPh>
    <rPh sb="2" eb="3">
      <t>ベツ</t>
    </rPh>
    <phoneticPr fontId="4"/>
  </si>
  <si>
    <t>系統別</t>
    <rPh sb="0" eb="2">
      <t>ケイトウ</t>
    </rPh>
    <rPh sb="2" eb="3">
      <t>ベツ</t>
    </rPh>
    <phoneticPr fontId="4"/>
  </si>
  <si>
    <t>システム別</t>
    <rPh sb="4" eb="5">
      <t>ベツ</t>
    </rPh>
    <phoneticPr fontId="4"/>
  </si>
  <si>
    <t>エネルギー供給設備無し</t>
    <rPh sb="5" eb="7">
      <t>キョウキュウ</t>
    </rPh>
    <rPh sb="7" eb="9">
      <t>セツビ</t>
    </rPh>
    <rPh sb="9" eb="10">
      <t>ナ</t>
    </rPh>
    <phoneticPr fontId="4"/>
  </si>
  <si>
    <t>○</t>
    <phoneticPr fontId="4"/>
  </si>
  <si>
    <t>代表階又は代表エリアの使用量把握に必要な計測・計量設備の導入</t>
    <rPh sb="3" eb="4">
      <t>マタ</t>
    </rPh>
    <rPh sb="5" eb="7">
      <t>ダイヒョウ</t>
    </rPh>
    <rPh sb="11" eb="13">
      <t>シヨウ</t>
    </rPh>
    <rPh sb="13" eb="14">
      <t>リョウ</t>
    </rPh>
    <rPh sb="14" eb="16">
      <t>ハアク</t>
    </rPh>
    <rPh sb="17" eb="19">
      <t>ヒツヨウ</t>
    </rPh>
    <rPh sb="20" eb="22">
      <t>ケイソク</t>
    </rPh>
    <rPh sb="25" eb="27">
      <t>セツビ</t>
    </rPh>
    <phoneticPr fontId="4"/>
  </si>
  <si>
    <t>代表階又は代表エリアの電力量・熱量・温度の把握に必要な計測・計量設備が、基準階数又は対象エリア面積に対して、どの程度の割合で導入されているか。</t>
    <rPh sb="0" eb="2">
      <t>ダイヒョウ</t>
    </rPh>
    <rPh sb="2" eb="3">
      <t>カイ</t>
    </rPh>
    <rPh sb="3" eb="4">
      <t>マタ</t>
    </rPh>
    <rPh sb="5" eb="7">
      <t>ダイヒョウ</t>
    </rPh>
    <rPh sb="36" eb="38">
      <t>キジュン</t>
    </rPh>
    <rPh sb="38" eb="39">
      <t>カイ</t>
    </rPh>
    <rPh sb="39" eb="40">
      <t>スウ</t>
    </rPh>
    <rPh sb="40" eb="41">
      <t>マタ</t>
    </rPh>
    <rPh sb="42" eb="44">
      <t>タイショウ</t>
    </rPh>
    <rPh sb="47" eb="49">
      <t>メンセキ</t>
    </rPh>
    <rPh sb="50" eb="51">
      <t>タイ</t>
    </rPh>
    <rPh sb="56" eb="58">
      <t>テイド</t>
    </rPh>
    <rPh sb="62" eb="64">
      <t>ドウニュウ</t>
    </rPh>
    <phoneticPr fontId="4"/>
  </si>
  <si>
    <t>10%以上に採用</t>
    <rPh sb="3" eb="5">
      <t>イジョウ</t>
    </rPh>
    <phoneticPr fontId="4"/>
  </si>
  <si>
    <t>5%以上10%未満に採用</t>
    <phoneticPr fontId="4"/>
  </si>
  <si>
    <t>5%未満に採用</t>
    <phoneticPr fontId="4"/>
  </si>
  <si>
    <t>主たる用途のテナント空調料金の課金方法に、熱量及び電力量など使用量に応じた課金体系が導入されているか。</t>
    <rPh sb="10" eb="12">
      <t>クウチョウ</t>
    </rPh>
    <rPh sb="12" eb="14">
      <t>リョウキン</t>
    </rPh>
    <rPh sb="15" eb="17">
      <t>カキン</t>
    </rPh>
    <rPh sb="17" eb="19">
      <t>ホウホウ</t>
    </rPh>
    <rPh sb="21" eb="23">
      <t>ネツリョウ</t>
    </rPh>
    <rPh sb="23" eb="24">
      <t>オヨ</t>
    </rPh>
    <rPh sb="25" eb="27">
      <t>デンリョク</t>
    </rPh>
    <rPh sb="27" eb="28">
      <t>リョウ</t>
    </rPh>
    <rPh sb="30" eb="33">
      <t>シヨウリョウ</t>
    </rPh>
    <rPh sb="34" eb="35">
      <t>オウ</t>
    </rPh>
    <rPh sb="37" eb="39">
      <t>カキン</t>
    </rPh>
    <rPh sb="39" eb="41">
      <t>タイケイ</t>
    </rPh>
    <rPh sb="42" eb="44">
      <t>ドウニュウ</t>
    </rPh>
    <phoneticPr fontId="4"/>
  </si>
  <si>
    <t>実施</t>
    <rPh sb="0" eb="2">
      <t>ジッシ</t>
    </rPh>
    <phoneticPr fontId="4"/>
  </si>
  <si>
    <t>実施無し</t>
    <phoneticPr fontId="4"/>
  </si>
  <si>
    <t>エネルギー消費量・CO2排出量の管理</t>
    <rPh sb="5" eb="7">
      <t>ショウヒ</t>
    </rPh>
    <rPh sb="12" eb="14">
      <t>ハイシュツ</t>
    </rPh>
    <rPh sb="14" eb="15">
      <t>リョウ</t>
    </rPh>
    <phoneticPr fontId="4"/>
  </si>
  <si>
    <t>エネルギー消費特性の把握、エネルギー消費原単位の算出及び管理</t>
    <rPh sb="5" eb="7">
      <t>ショウヒ</t>
    </rPh>
    <rPh sb="7" eb="9">
      <t>トクセイ</t>
    </rPh>
    <rPh sb="10" eb="12">
      <t>ハアク</t>
    </rPh>
    <phoneticPr fontId="4"/>
  </si>
  <si>
    <t>BEMS等のデータを活用し、電力及び熱のピーク負荷の数値化等によるエネルギー消費の特性、建物全体のエネルギー消費原単位算出及び類似の建物との比較により、省エネルギー状況の管理が実施されているか。</t>
    <rPh sb="4" eb="5">
      <t>トウ</t>
    </rPh>
    <rPh sb="10" eb="12">
      <t>カツヨウ</t>
    </rPh>
    <rPh sb="14" eb="16">
      <t>デンリョク</t>
    </rPh>
    <rPh sb="16" eb="17">
      <t>オヨ</t>
    </rPh>
    <rPh sb="18" eb="19">
      <t>ネツ</t>
    </rPh>
    <rPh sb="23" eb="25">
      <t>フカ</t>
    </rPh>
    <rPh sb="26" eb="29">
      <t>スウチカ</t>
    </rPh>
    <rPh sb="29" eb="30">
      <t>ナド</t>
    </rPh>
    <rPh sb="38" eb="40">
      <t>ショウヒ</t>
    </rPh>
    <rPh sb="41" eb="43">
      <t>トクセイ</t>
    </rPh>
    <rPh sb="44" eb="46">
      <t>タテモノ</t>
    </rPh>
    <rPh sb="46" eb="48">
      <t>ゼンタイ</t>
    </rPh>
    <rPh sb="54" eb="56">
      <t>ショウヒ</t>
    </rPh>
    <rPh sb="56" eb="59">
      <t>ゲンタンイ</t>
    </rPh>
    <rPh sb="59" eb="61">
      <t>サンシュツ</t>
    </rPh>
    <rPh sb="61" eb="62">
      <t>オヨ</t>
    </rPh>
    <rPh sb="63" eb="65">
      <t>ルイジ</t>
    </rPh>
    <rPh sb="66" eb="68">
      <t>タテモノ</t>
    </rPh>
    <rPh sb="70" eb="72">
      <t>ヒカク</t>
    </rPh>
    <rPh sb="76" eb="77">
      <t>ショウ</t>
    </rPh>
    <rPh sb="82" eb="84">
      <t>ジョウキョウ</t>
    </rPh>
    <rPh sb="85" eb="87">
      <t>カンリ</t>
    </rPh>
    <rPh sb="88" eb="90">
      <t>ジッシ</t>
    </rPh>
    <phoneticPr fontId="4"/>
  </si>
  <si>
    <t>CO2排出量の管理</t>
    <phoneticPr fontId="4"/>
  </si>
  <si>
    <t>建物全体のCO2排出量及び原単位の管理がどの程度の頻度で実施されているか。</t>
    <rPh sb="0" eb="2">
      <t>タテモノ</t>
    </rPh>
    <rPh sb="2" eb="4">
      <t>ゼンタイ</t>
    </rPh>
    <rPh sb="11" eb="12">
      <t>オヨ</t>
    </rPh>
    <rPh sb="13" eb="14">
      <t>ゲン</t>
    </rPh>
    <rPh sb="14" eb="16">
      <t>タンイ</t>
    </rPh>
    <rPh sb="22" eb="24">
      <t>テイド</t>
    </rPh>
    <rPh sb="25" eb="27">
      <t>ヒンド</t>
    </rPh>
    <phoneticPr fontId="4"/>
  </si>
  <si>
    <t>年1回程度又は実施無し</t>
    <phoneticPr fontId="4"/>
  </si>
  <si>
    <t>CO2削減目標の設定、CO2削減対策計画の立案及び実績の集約・評価の実施</t>
    <rPh sb="3" eb="5">
      <t>サクゲン</t>
    </rPh>
    <rPh sb="5" eb="7">
      <t>モクヒョウ</t>
    </rPh>
    <rPh sb="8" eb="10">
      <t>セッテイ</t>
    </rPh>
    <rPh sb="23" eb="24">
      <t>オヨ</t>
    </rPh>
    <phoneticPr fontId="4"/>
  </si>
  <si>
    <t>2029年度までのCO2排出量削減に向けた目標を設定し、CO2削減対策項目ごとの具体的な計画の立案及び実績の集約・評価がどの程度実施されているか。</t>
    <rPh sb="4" eb="6">
      <t>ネンド</t>
    </rPh>
    <rPh sb="12" eb="14">
      <t>ハイシュツ</t>
    </rPh>
    <rPh sb="14" eb="15">
      <t>リョウ</t>
    </rPh>
    <rPh sb="15" eb="17">
      <t>サクゲン</t>
    </rPh>
    <rPh sb="18" eb="19">
      <t>ム</t>
    </rPh>
    <rPh sb="21" eb="23">
      <t>モクヒョウ</t>
    </rPh>
    <rPh sb="24" eb="26">
      <t>セッテイ</t>
    </rPh>
    <rPh sb="47" eb="49">
      <t>リツアン</t>
    </rPh>
    <rPh sb="49" eb="50">
      <t>オヨ</t>
    </rPh>
    <phoneticPr fontId="4"/>
  </si>
  <si>
    <t>全て実施</t>
    <rPh sb="0" eb="1">
      <t>スベ</t>
    </rPh>
    <rPh sb="2" eb="4">
      <t>ジッシ</t>
    </rPh>
    <phoneticPr fontId="4"/>
  </si>
  <si>
    <t>計画の立案のみ</t>
    <rPh sb="0" eb="2">
      <t>ケイカク</t>
    </rPh>
    <rPh sb="3" eb="5">
      <t>リツアン</t>
    </rPh>
    <phoneticPr fontId="4"/>
  </si>
  <si>
    <t>CO2削減対策の啓発活動の実施</t>
    <rPh sb="8" eb="10">
      <t>ケイハツ</t>
    </rPh>
    <rPh sb="10" eb="12">
      <t>カツドウ</t>
    </rPh>
    <rPh sb="13" eb="15">
      <t>ジッシ</t>
    </rPh>
    <phoneticPr fontId="4"/>
  </si>
  <si>
    <t>空調・照明等の使用時間短縮、事務用機器・パソコン等の省電力化、冷凍冷蔵庫・ブラインド等の効率運用などCO2削減対策に関する啓発活動が実施されているか。</t>
    <rPh sb="3" eb="5">
      <t>ショウメイ</t>
    </rPh>
    <rPh sb="5" eb="6">
      <t>ナド</t>
    </rPh>
    <rPh sb="7" eb="9">
      <t>シヨウ</t>
    </rPh>
    <rPh sb="9" eb="11">
      <t>ジカン</t>
    </rPh>
    <rPh sb="11" eb="13">
      <t>タンシュク</t>
    </rPh>
    <rPh sb="14" eb="17">
      <t>ジムヨウ</t>
    </rPh>
    <rPh sb="17" eb="19">
      <t>キキ</t>
    </rPh>
    <rPh sb="24" eb="25">
      <t>ナド</t>
    </rPh>
    <rPh sb="26" eb="27">
      <t>ショウ</t>
    </rPh>
    <rPh sb="27" eb="30">
      <t>デンリョクカ</t>
    </rPh>
    <rPh sb="31" eb="33">
      <t>レイトウ</t>
    </rPh>
    <rPh sb="33" eb="36">
      <t>レイゾウコ</t>
    </rPh>
    <rPh sb="42" eb="43">
      <t>ナド</t>
    </rPh>
    <rPh sb="44" eb="46">
      <t>コウリツ</t>
    </rPh>
    <rPh sb="46" eb="48">
      <t>ウンヨウ</t>
    </rPh>
    <rPh sb="58" eb="59">
      <t>カン</t>
    </rPh>
    <phoneticPr fontId="4"/>
  </si>
  <si>
    <t>エネルギー供給設備（熱源・熱搬送設備及びコージェネレーション設備）の運転に関して、BEMS等のデータの運転解析により、需要パターンに応じた機器の選択と稼働率の選定等、運用実態に即した運転計画と運転効率の検証が、どの程度の頻度で実施されているか。</t>
    <rPh sb="18" eb="19">
      <t>オヨ</t>
    </rPh>
    <rPh sb="45" eb="46">
      <t>トウ</t>
    </rPh>
    <rPh sb="51" eb="53">
      <t>ウンテン</t>
    </rPh>
    <rPh sb="53" eb="55">
      <t>カイセキ</t>
    </rPh>
    <rPh sb="59" eb="61">
      <t>ジュヨウ</t>
    </rPh>
    <rPh sb="66" eb="67">
      <t>オウ</t>
    </rPh>
    <rPh sb="69" eb="71">
      <t>キキ</t>
    </rPh>
    <rPh sb="72" eb="74">
      <t>センタク</t>
    </rPh>
    <rPh sb="75" eb="77">
      <t>カドウ</t>
    </rPh>
    <rPh sb="77" eb="78">
      <t>リツ</t>
    </rPh>
    <rPh sb="79" eb="81">
      <t>センテイ</t>
    </rPh>
    <rPh sb="81" eb="82">
      <t>ナド</t>
    </rPh>
    <rPh sb="83" eb="85">
      <t>ウンヨウ</t>
    </rPh>
    <rPh sb="85" eb="87">
      <t>ジッタイ</t>
    </rPh>
    <rPh sb="88" eb="89">
      <t>ソク</t>
    </rPh>
    <rPh sb="91" eb="93">
      <t>ウンテン</t>
    </rPh>
    <rPh sb="93" eb="95">
      <t>ケイカク</t>
    </rPh>
    <rPh sb="96" eb="98">
      <t>ウンテン</t>
    </rPh>
    <rPh sb="98" eb="100">
      <t>コウリツ</t>
    </rPh>
    <rPh sb="101" eb="103">
      <t>ケンショウ</t>
    </rPh>
    <rPh sb="107" eb="109">
      <t>テイド</t>
    </rPh>
    <rPh sb="110" eb="112">
      <t>ヒンド</t>
    </rPh>
    <rPh sb="113" eb="115">
      <t>ジッシ</t>
    </rPh>
    <phoneticPr fontId="4"/>
  </si>
  <si>
    <t>年2回以上</t>
    <rPh sb="3" eb="5">
      <t>イジョウ</t>
    </rPh>
    <phoneticPr fontId="4"/>
  </si>
  <si>
    <t>年1回以上</t>
    <rPh sb="3" eb="5">
      <t>イジョウ</t>
    </rPh>
    <phoneticPr fontId="4"/>
  </si>
  <si>
    <t>実施無し</t>
  </si>
  <si>
    <t>エネルギー供給設備無し</t>
    <rPh sb="9" eb="10">
      <t>ナ</t>
    </rPh>
    <phoneticPr fontId="4"/>
  </si>
  <si>
    <t>改善策の立案・実施及び効果検証の実施</t>
    <rPh sb="0" eb="3">
      <t>カイゼンサク</t>
    </rPh>
    <rPh sb="4" eb="6">
      <t>リツアン</t>
    </rPh>
    <rPh sb="7" eb="9">
      <t>ジッシ</t>
    </rPh>
    <phoneticPr fontId="4"/>
  </si>
  <si>
    <t>BEMS等のデータの活用により問題点を抽出し、優先的に改善すべき課題の決定、具体的な対策・計画及びチューニングなどの改善策の立案と実施、その効果の検証がどの程度実施されているか。</t>
    <rPh sb="4" eb="5">
      <t>トウ</t>
    </rPh>
    <rPh sb="15" eb="18">
      <t>モンダイテン</t>
    </rPh>
    <rPh sb="19" eb="21">
      <t>チュウシュツ</t>
    </rPh>
    <rPh sb="23" eb="26">
      <t>ユウセンテキ</t>
    </rPh>
    <rPh sb="27" eb="29">
      <t>カイゼン</t>
    </rPh>
    <rPh sb="32" eb="34">
      <t>カダイ</t>
    </rPh>
    <rPh sb="35" eb="37">
      <t>ケッテイ</t>
    </rPh>
    <rPh sb="38" eb="41">
      <t>グタイテキ</t>
    </rPh>
    <rPh sb="42" eb="44">
      <t>タイサク</t>
    </rPh>
    <rPh sb="45" eb="47">
      <t>ケイカク</t>
    </rPh>
    <rPh sb="47" eb="48">
      <t>オヨ</t>
    </rPh>
    <rPh sb="58" eb="60">
      <t>カイゼン</t>
    </rPh>
    <rPh sb="60" eb="61">
      <t>サク</t>
    </rPh>
    <rPh sb="65" eb="67">
      <t>ジッシ</t>
    </rPh>
    <phoneticPr fontId="4"/>
  </si>
  <si>
    <t>立案・実施のみ</t>
    <rPh sb="0" eb="2">
      <t>リツアン</t>
    </rPh>
    <rPh sb="3" eb="5">
      <t>ジッシ</t>
    </rPh>
    <phoneticPr fontId="4"/>
  </si>
  <si>
    <t>コミッショニング（性能検証）の実施</t>
    <rPh sb="9" eb="11">
      <t>セイノウ</t>
    </rPh>
    <rPh sb="11" eb="13">
      <t>ケンショウ</t>
    </rPh>
    <rPh sb="15" eb="17">
      <t>ジッシ</t>
    </rPh>
    <phoneticPr fontId="4"/>
  </si>
  <si>
    <t>新築、増築又は改修時の竣工後、１年以上に渡って、運用段階のコミッショニング（性能検証）が実施されているか。</t>
    <rPh sb="0" eb="2">
      <t>シンチク</t>
    </rPh>
    <rPh sb="3" eb="5">
      <t>ゾウチク</t>
    </rPh>
    <rPh sb="5" eb="6">
      <t>マタ</t>
    </rPh>
    <rPh sb="7" eb="9">
      <t>カイシュウ</t>
    </rPh>
    <rPh sb="9" eb="10">
      <t>ドキ</t>
    </rPh>
    <rPh sb="11" eb="13">
      <t>シュンコウ</t>
    </rPh>
    <rPh sb="13" eb="14">
      <t>ゴ</t>
    </rPh>
    <rPh sb="16" eb="19">
      <t>ネンイジョウ</t>
    </rPh>
    <rPh sb="20" eb="21">
      <t>ワタ</t>
    </rPh>
    <rPh sb="24" eb="26">
      <t>ウンヨウ</t>
    </rPh>
    <rPh sb="26" eb="28">
      <t>ダンカイ</t>
    </rPh>
    <phoneticPr fontId="4"/>
  </si>
  <si>
    <t>利用者等への環境・エネルギー情報提供システムの導入</t>
    <rPh sb="0" eb="3">
      <t>リヨウシャ</t>
    </rPh>
    <rPh sb="3" eb="4">
      <t>ナド</t>
    </rPh>
    <rPh sb="6" eb="8">
      <t>カンキョウ</t>
    </rPh>
    <rPh sb="14" eb="16">
      <t>ジョウホウ</t>
    </rPh>
    <rPh sb="16" eb="18">
      <t>テイキョウ</t>
    </rPh>
    <rPh sb="23" eb="25">
      <t>ドウニュウ</t>
    </rPh>
    <phoneticPr fontId="4"/>
  </si>
  <si>
    <t>インターネット等を介して、利用者がいつでも環境・エネルギー情報を見ることができる状況を提供する見える化のシステムが導入され、どの程度の頻度でデータが更新されているか。</t>
    <rPh sb="7" eb="8">
      <t>ナド</t>
    </rPh>
    <rPh sb="9" eb="10">
      <t>カイ</t>
    </rPh>
    <rPh sb="13" eb="16">
      <t>リヨウシャ</t>
    </rPh>
    <rPh sb="21" eb="23">
      <t>カンキョウ</t>
    </rPh>
    <rPh sb="29" eb="31">
      <t>ジョウホウ</t>
    </rPh>
    <rPh sb="32" eb="33">
      <t>ミ</t>
    </rPh>
    <rPh sb="40" eb="42">
      <t>ジョウキョウ</t>
    </rPh>
    <rPh sb="43" eb="45">
      <t>テイキョウ</t>
    </rPh>
    <rPh sb="47" eb="48">
      <t>ミ</t>
    </rPh>
    <rPh sb="50" eb="51">
      <t>カ</t>
    </rPh>
    <rPh sb="57" eb="59">
      <t>ドウニュウ</t>
    </rPh>
    <rPh sb="74" eb="76">
      <t>コウシン</t>
    </rPh>
    <phoneticPr fontId="4"/>
  </si>
  <si>
    <t>1日1回以上</t>
    <rPh sb="1" eb="2">
      <t>ヒ</t>
    </rPh>
    <rPh sb="3" eb="4">
      <t>カイ</t>
    </rPh>
    <rPh sb="4" eb="6">
      <t>イジョウ</t>
    </rPh>
    <phoneticPr fontId="4"/>
  </si>
  <si>
    <t>月1回程度</t>
    <rPh sb="0" eb="1">
      <t>ツキ</t>
    </rPh>
    <rPh sb="2" eb="3">
      <t>カイ</t>
    </rPh>
    <rPh sb="3" eb="5">
      <t>テイド</t>
    </rPh>
    <phoneticPr fontId="4"/>
  </si>
  <si>
    <t>採用無し</t>
    <rPh sb="0" eb="2">
      <t>サイヨウ</t>
    </rPh>
    <phoneticPr fontId="4"/>
  </si>
  <si>
    <t>保守・点検の管理</t>
    <rPh sb="0" eb="2">
      <t>ホシュ</t>
    </rPh>
    <rPh sb="3" eb="5">
      <t>テンケン</t>
    </rPh>
    <rPh sb="6" eb="8">
      <t>カンリ</t>
    </rPh>
    <phoneticPr fontId="4"/>
  </si>
  <si>
    <t>保守・点検計画の策定及び実施</t>
    <rPh sb="5" eb="7">
      <t>ケイカク</t>
    </rPh>
    <rPh sb="8" eb="10">
      <t>サクテイ</t>
    </rPh>
    <rPh sb="10" eb="11">
      <t>オヨ</t>
    </rPh>
    <rPh sb="12" eb="14">
      <t>ジッシ</t>
    </rPh>
    <phoneticPr fontId="4"/>
  </si>
  <si>
    <t>燃焼設備及び動力設備の保守・点検計画の策定及び計画に基づいた保守・点検の実施がどの程度実施されているか。</t>
    <rPh sb="4" eb="5">
      <t>オヨ</t>
    </rPh>
    <rPh sb="16" eb="18">
      <t>ケイカク</t>
    </rPh>
    <rPh sb="19" eb="21">
      <t>サクテイ</t>
    </rPh>
    <rPh sb="21" eb="22">
      <t>オヨ</t>
    </rPh>
    <phoneticPr fontId="4"/>
  </si>
  <si>
    <t xml:space="preserve">計画の策定及び実施
</t>
    <rPh sb="0" eb="2">
      <t>ケイカク</t>
    </rPh>
    <rPh sb="3" eb="5">
      <t>サクテイ</t>
    </rPh>
    <rPh sb="5" eb="6">
      <t>オヨ</t>
    </rPh>
    <rPh sb="7" eb="9">
      <t>ジッシ</t>
    </rPh>
    <phoneticPr fontId="4"/>
  </si>
  <si>
    <t>計画の策定のみ</t>
    <rPh sb="0" eb="2">
      <t>ケイカク</t>
    </rPh>
    <rPh sb="3" eb="5">
      <t>サクテイ</t>
    </rPh>
    <phoneticPr fontId="4"/>
  </si>
  <si>
    <t>第１号様式（優良特定地球温暖化対策事業所の認定ガイドライン（第一区分事業所））その９</t>
    <phoneticPr fontId="4"/>
  </si>
  <si>
    <t>Ⅱ．建物及び設備性能に関する事項</t>
    <rPh sb="2" eb="4">
      <t>タテモノ</t>
    </rPh>
    <rPh sb="4" eb="5">
      <t>オヨ</t>
    </rPh>
    <phoneticPr fontId="4"/>
  </si>
  <si>
    <t>建築物環境計画書による評価</t>
    <rPh sb="0" eb="2">
      <t>ケンチク</t>
    </rPh>
    <rPh sb="2" eb="3">
      <t>ブツ</t>
    </rPh>
    <rPh sb="3" eb="5">
      <t>カンキョウ</t>
    </rPh>
    <rPh sb="5" eb="8">
      <t>ケイカクショ</t>
    </rPh>
    <rPh sb="11" eb="13">
      <t>ヒョウカ</t>
    </rPh>
    <phoneticPr fontId="4"/>
  </si>
  <si>
    <t>自然エネルギーの利用</t>
    <phoneticPr fontId="4"/>
  </si>
  <si>
    <t>自然採光を利用したシステムの導入</t>
    <rPh sb="0" eb="2">
      <t>シゼン</t>
    </rPh>
    <rPh sb="2" eb="4">
      <t>サイコウ</t>
    </rPh>
    <rPh sb="5" eb="7">
      <t>リヨウ</t>
    </rPh>
    <phoneticPr fontId="4"/>
  </si>
  <si>
    <t>自然採光を利用したシステムが、主たる室用途の床面積に対して、どの程度の割合で導入されているか。</t>
    <rPh sb="0" eb="2">
      <t>シゼン</t>
    </rPh>
    <rPh sb="2" eb="4">
      <t>サイコウ</t>
    </rPh>
    <rPh sb="5" eb="7">
      <t>リヨウ</t>
    </rPh>
    <rPh sb="15" eb="16">
      <t>シュ</t>
    </rPh>
    <rPh sb="18" eb="19">
      <t>シツ</t>
    </rPh>
    <rPh sb="19" eb="21">
      <t>ヨウト</t>
    </rPh>
    <rPh sb="22" eb="25">
      <t>ユカメンセキ</t>
    </rPh>
    <phoneticPr fontId="4"/>
  </si>
  <si>
    <t>50%以上に採用</t>
    <rPh sb="3" eb="5">
      <t>イジョウ</t>
    </rPh>
    <rPh sb="6" eb="8">
      <t>サイヨウ</t>
    </rPh>
    <phoneticPr fontId="4"/>
  </si>
  <si>
    <t>30%以上50%未満に採用</t>
    <phoneticPr fontId="4"/>
  </si>
  <si>
    <t>5%以上30%未満に採用</t>
    <phoneticPr fontId="4"/>
  </si>
  <si>
    <t>自然通風を利用したシステムの導入</t>
    <rPh sb="0" eb="2">
      <t>シゼン</t>
    </rPh>
    <rPh sb="2" eb="4">
      <t>ツウフウ</t>
    </rPh>
    <rPh sb="5" eb="7">
      <t>リヨウ</t>
    </rPh>
    <phoneticPr fontId="4"/>
  </si>
  <si>
    <t>自然通風を利用したシステムが、主たる室用途の床面積に対して、どの程度の割合で導入されているか。</t>
    <rPh sb="0" eb="2">
      <t>シゼン</t>
    </rPh>
    <rPh sb="2" eb="4">
      <t>ツウフウ</t>
    </rPh>
    <rPh sb="5" eb="7">
      <t>リヨウ</t>
    </rPh>
    <phoneticPr fontId="4"/>
  </si>
  <si>
    <t>5%未満･1000㎡以上に採用</t>
    <rPh sb="10" eb="12">
      <t>イジョウ</t>
    </rPh>
    <phoneticPr fontId="4"/>
  </si>
  <si>
    <t>5%未満に採用又は採用無し</t>
    <rPh sb="7" eb="8">
      <t>マタ</t>
    </rPh>
    <phoneticPr fontId="4"/>
  </si>
  <si>
    <t>未利用エネルギーシステムの導入</t>
    <rPh sb="0" eb="3">
      <t>ミリヨウ</t>
    </rPh>
    <phoneticPr fontId="4"/>
  </si>
  <si>
    <t>未利用エネルギーを利用するシステムがどの程度導入されているか。</t>
    <rPh sb="9" eb="11">
      <t>リヨウ</t>
    </rPh>
    <phoneticPr fontId="4"/>
  </si>
  <si>
    <t>電力換算で100kW以上採用</t>
    <rPh sb="0" eb="2">
      <t>デンリョク</t>
    </rPh>
    <rPh sb="2" eb="4">
      <t>カンザン</t>
    </rPh>
    <rPh sb="10" eb="12">
      <t>イジョウ</t>
    </rPh>
    <rPh sb="12" eb="14">
      <t>サイヨウ</t>
    </rPh>
    <phoneticPr fontId="4"/>
  </si>
  <si>
    <t>電力換算で50kW以上100kW未満採用</t>
    <rPh sb="0" eb="2">
      <t>デンリョク</t>
    </rPh>
    <rPh sb="2" eb="4">
      <t>カンザン</t>
    </rPh>
    <rPh sb="9" eb="11">
      <t>イジョウ</t>
    </rPh>
    <rPh sb="18" eb="20">
      <t>サイヨウ</t>
    </rPh>
    <phoneticPr fontId="4"/>
  </si>
  <si>
    <t>電力換算で30kW以上50kW未満採用</t>
    <rPh sb="0" eb="2">
      <t>デンリョク</t>
    </rPh>
    <rPh sb="2" eb="4">
      <t>カンザン</t>
    </rPh>
    <rPh sb="9" eb="11">
      <t>イジョウ</t>
    </rPh>
    <rPh sb="17" eb="19">
      <t>サイヨウ</t>
    </rPh>
    <phoneticPr fontId="4"/>
  </si>
  <si>
    <t>電力換算で10kW以上30kW未満採用</t>
    <rPh sb="0" eb="2">
      <t>デンリョク</t>
    </rPh>
    <rPh sb="2" eb="4">
      <t>カンザン</t>
    </rPh>
    <rPh sb="9" eb="11">
      <t>イジョウ</t>
    </rPh>
    <rPh sb="17" eb="19">
      <t>サイヨウ</t>
    </rPh>
    <phoneticPr fontId="4"/>
  </si>
  <si>
    <t>電力換算で10kW未満採用又は採用無し</t>
    <rPh sb="11" eb="13">
      <t>サイヨウ</t>
    </rPh>
    <phoneticPr fontId="4"/>
  </si>
  <si>
    <t>年間依存率</t>
    <rPh sb="0" eb="2">
      <t>ネンカン</t>
    </rPh>
    <rPh sb="2" eb="4">
      <t>イゾン</t>
    </rPh>
    <rPh sb="4" eb="5">
      <t>リツ</t>
    </rPh>
    <phoneticPr fontId="4"/>
  </si>
  <si>
    <t>システム名称</t>
    <rPh sb="4" eb="6">
      <t>メイショウ</t>
    </rPh>
    <phoneticPr fontId="4"/>
  </si>
  <si>
    <t>ｴﾈﾙｷﾞｰ利用形態</t>
    <rPh sb="6" eb="7">
      <t>ヨウ</t>
    </rPh>
    <rPh sb="7" eb="9">
      <t>ケイタイ</t>
    </rPh>
    <phoneticPr fontId="4"/>
  </si>
  <si>
    <t>発電容量又は
熱利用容量</t>
    <rPh sb="0" eb="2">
      <t>ハツデン</t>
    </rPh>
    <rPh sb="2" eb="4">
      <t>ヨウリョウ</t>
    </rPh>
    <rPh sb="4" eb="5">
      <t>マタ</t>
    </rPh>
    <rPh sb="7" eb="8">
      <t>ネツ</t>
    </rPh>
    <rPh sb="8" eb="10">
      <t>リヨウ</t>
    </rPh>
    <rPh sb="10" eb="12">
      <t>ヨウリョウ</t>
    </rPh>
    <phoneticPr fontId="4"/>
  </si>
  <si>
    <r>
      <t xml:space="preserve">年間発電量又は
</t>
    </r>
    <r>
      <rPr>
        <sz val="8"/>
        <rFont val="ＭＳ Ｐゴシック"/>
        <family val="3"/>
        <charset val="128"/>
      </rPr>
      <t>年間省ｴﾈﾙｷﾞｰ量実績</t>
    </r>
    <rPh sb="2" eb="4">
      <t>ハツデン</t>
    </rPh>
    <rPh sb="4" eb="5">
      <t>リョウ</t>
    </rPh>
    <rPh sb="5" eb="6">
      <t>マタ</t>
    </rPh>
    <rPh sb="8" eb="10">
      <t>ネンカン</t>
    </rPh>
    <rPh sb="10" eb="11">
      <t>ショウ</t>
    </rPh>
    <rPh sb="17" eb="18">
      <t>リョウ</t>
    </rPh>
    <rPh sb="18" eb="20">
      <t>ジッセキ</t>
    </rPh>
    <phoneticPr fontId="4"/>
  </si>
  <si>
    <t>ごみ焼却排熱発電システム</t>
    <rPh sb="2" eb="4">
      <t>ショウキャク</t>
    </rPh>
    <rPh sb="4" eb="6">
      <t>ハイネツ</t>
    </rPh>
    <rPh sb="6" eb="8">
      <t>ハツデン</t>
    </rPh>
    <phoneticPr fontId="4"/>
  </si>
  <si>
    <t>ごみ焼却排熱利用システム</t>
    <rPh sb="2" eb="4">
      <t>ショウキャク</t>
    </rPh>
    <rPh sb="4" eb="6">
      <t>ハイネツ</t>
    </rPh>
    <rPh sb="6" eb="8">
      <t>リヨウ</t>
    </rPh>
    <phoneticPr fontId="4"/>
  </si>
  <si>
    <t>廃棄物燃料製造システム</t>
    <rPh sb="0" eb="3">
      <t>ハイキブツ</t>
    </rPh>
    <rPh sb="3" eb="5">
      <t>ネンリョウ</t>
    </rPh>
    <rPh sb="5" eb="7">
      <t>セイゾウ</t>
    </rPh>
    <phoneticPr fontId="4"/>
  </si>
  <si>
    <t>工場排熱利用システム</t>
    <rPh sb="0" eb="2">
      <t>コウジョウ</t>
    </rPh>
    <rPh sb="2" eb="4">
      <t>ハイネツ</t>
    </rPh>
    <rPh sb="4" eb="6">
      <t>リヨウ</t>
    </rPh>
    <phoneticPr fontId="4"/>
  </si>
  <si>
    <t>変電所排熱利用システム</t>
    <rPh sb="0" eb="2">
      <t>ヘンデン</t>
    </rPh>
    <rPh sb="2" eb="3">
      <t>ショ</t>
    </rPh>
    <rPh sb="3" eb="5">
      <t>ハイネツ</t>
    </rPh>
    <rPh sb="5" eb="7">
      <t>リヨウ</t>
    </rPh>
    <phoneticPr fontId="4"/>
  </si>
  <si>
    <t>地下鉄排熱利用システム</t>
    <rPh sb="0" eb="3">
      <t>チカテツ</t>
    </rPh>
    <rPh sb="3" eb="5">
      <t>ハイネツ</t>
    </rPh>
    <rPh sb="5" eb="7">
      <t>リヨウ</t>
    </rPh>
    <phoneticPr fontId="4"/>
  </si>
  <si>
    <t>下水熱利用システム</t>
    <rPh sb="0" eb="2">
      <t>ゲスイ</t>
    </rPh>
    <rPh sb="2" eb="3">
      <t>ネツ</t>
    </rPh>
    <rPh sb="3" eb="5">
      <t>リヨウ</t>
    </rPh>
    <phoneticPr fontId="4"/>
  </si>
  <si>
    <t>河川水熱利用システム</t>
    <rPh sb="0" eb="3">
      <t>カセンスイ</t>
    </rPh>
    <rPh sb="3" eb="4">
      <t>ネツ</t>
    </rPh>
    <rPh sb="4" eb="6">
      <t>リヨウ</t>
    </rPh>
    <phoneticPr fontId="4"/>
  </si>
  <si>
    <t>海水熱利用システム</t>
    <rPh sb="0" eb="2">
      <t>カイスイ</t>
    </rPh>
    <rPh sb="2" eb="3">
      <t>ネツ</t>
    </rPh>
    <rPh sb="3" eb="5">
      <t>リヨウ</t>
    </rPh>
    <phoneticPr fontId="4"/>
  </si>
  <si>
    <t>空調排熱利用システム</t>
    <rPh sb="0" eb="2">
      <t>クウチョウ</t>
    </rPh>
    <rPh sb="2" eb="4">
      <t>ハイネツ</t>
    </rPh>
    <rPh sb="4" eb="6">
      <t>リヨウ</t>
    </rPh>
    <phoneticPr fontId="4"/>
  </si>
  <si>
    <t>電力系統連系蓄電池有り</t>
    <rPh sb="2" eb="4">
      <t>ケイトウ</t>
    </rPh>
    <rPh sb="4" eb="5">
      <t>レン</t>
    </rPh>
    <rPh sb="5" eb="6">
      <t>ケイ</t>
    </rPh>
    <rPh sb="6" eb="9">
      <t>チクデンチ</t>
    </rPh>
    <rPh sb="9" eb="10">
      <t>ア</t>
    </rPh>
    <phoneticPr fontId="4"/>
  </si>
  <si>
    <t>電力系統連系有り</t>
    <rPh sb="0" eb="2">
      <t>デンリョク</t>
    </rPh>
    <rPh sb="2" eb="4">
      <t>ケイトウ</t>
    </rPh>
    <rPh sb="4" eb="5">
      <t>レン</t>
    </rPh>
    <rPh sb="5" eb="6">
      <t>ケイ</t>
    </rPh>
    <rPh sb="6" eb="7">
      <t>ア</t>
    </rPh>
    <phoneticPr fontId="4"/>
  </si>
  <si>
    <t>電力系統連系無し</t>
    <rPh sb="0" eb="2">
      <t>デンリョク</t>
    </rPh>
    <rPh sb="2" eb="4">
      <t>ケイトウ</t>
    </rPh>
    <rPh sb="4" eb="5">
      <t>レン</t>
    </rPh>
    <rPh sb="5" eb="6">
      <t>ケイ</t>
    </rPh>
    <rPh sb="6" eb="7">
      <t>ナ</t>
    </rPh>
    <phoneticPr fontId="4"/>
  </si>
  <si>
    <t>電力以外</t>
    <rPh sb="0" eb="2">
      <t>デンリョク</t>
    </rPh>
    <rPh sb="2" eb="4">
      <t>イガイ</t>
    </rPh>
    <phoneticPr fontId="4"/>
  </si>
  <si>
    <t>電気[GJ/MWh]</t>
    <phoneticPr fontId="4"/>
  </si>
  <si>
    <t>電力利用と熱利用は自動計算で判断できるようにする？？</t>
    <rPh sb="0" eb="4">
      <t>デンリョクリヨウ</t>
    </rPh>
    <rPh sb="5" eb="8">
      <t>ネツリヨウ</t>
    </rPh>
    <rPh sb="9" eb="13">
      <t>ジドウケイサン</t>
    </rPh>
    <rPh sb="14" eb="16">
      <t>ハンダン</t>
    </rPh>
    <phoneticPr fontId="4"/>
  </si>
  <si>
    <t>→廃棄物燃料製造システムが電気利用なのか、熱利用なのかわからないため、設定しない。</t>
    <rPh sb="1" eb="6">
      <t>ハイキブツネンリョウ</t>
    </rPh>
    <rPh sb="6" eb="8">
      <t>セイゾウ</t>
    </rPh>
    <rPh sb="13" eb="17">
      <t>デンキリヨウ</t>
    </rPh>
    <rPh sb="21" eb="24">
      <t>ネツリヨウ</t>
    </rPh>
    <rPh sb="35" eb="37">
      <t>セッテイ</t>
    </rPh>
    <phoneticPr fontId="4"/>
  </si>
  <si>
    <t>年間を通して安定した地中温度を利用したシステムの導入</t>
    <rPh sb="0" eb="2">
      <t>ネンカン</t>
    </rPh>
    <rPh sb="3" eb="4">
      <t>トオ</t>
    </rPh>
    <rPh sb="6" eb="8">
      <t>アンテイ</t>
    </rPh>
    <rPh sb="10" eb="12">
      <t>チチュウ</t>
    </rPh>
    <rPh sb="12" eb="14">
      <t>オンド</t>
    </rPh>
    <rPh sb="15" eb="17">
      <t>リヨウ</t>
    </rPh>
    <phoneticPr fontId="4"/>
  </si>
  <si>
    <t>クールトレンチ、ヒートトレンチその他の年間を通して安定した地中温度の利用のための措置が導入されているか。</t>
    <rPh sb="17" eb="18">
      <t>タ</t>
    </rPh>
    <rPh sb="40" eb="42">
      <t>ソチ</t>
    </rPh>
    <phoneticPr fontId="4"/>
  </si>
  <si>
    <t>採用</t>
    <rPh sb="0" eb="2">
      <t>サイヨウ</t>
    </rPh>
    <phoneticPr fontId="4"/>
  </si>
  <si>
    <t>高性能な建物外皮の導入</t>
    <rPh sb="0" eb="3">
      <t>コウセイノウ</t>
    </rPh>
    <rPh sb="4" eb="6">
      <t>タテモノ</t>
    </rPh>
    <rPh sb="6" eb="8">
      <t>ガイヒ</t>
    </rPh>
    <rPh sb="9" eb="11">
      <t>ドウニュウ</t>
    </rPh>
    <phoneticPr fontId="4"/>
  </si>
  <si>
    <t>主たる建築物に高性能な建物外皮がどの程度導入されているか。</t>
    <rPh sb="0" eb="1">
      <t>シュ</t>
    </rPh>
    <rPh sb="3" eb="5">
      <t>ケンチク</t>
    </rPh>
    <rPh sb="5" eb="6">
      <t>ブツ</t>
    </rPh>
    <rPh sb="7" eb="10">
      <t>コウセイノウ</t>
    </rPh>
    <rPh sb="11" eb="13">
      <t>タテモノ</t>
    </rPh>
    <rPh sb="13" eb="15">
      <t>ガイヒ</t>
    </rPh>
    <rPh sb="18" eb="20">
      <t>テイド</t>
    </rPh>
    <rPh sb="20" eb="22">
      <t>ドウニュウ</t>
    </rPh>
    <phoneticPr fontId="4"/>
  </si>
  <si>
    <t>PAL*の延床面積合計と事業所の延床面積の比率</t>
    <rPh sb="5" eb="6">
      <t>ノ</t>
    </rPh>
    <rPh sb="6" eb="7">
      <t>ユカ</t>
    </rPh>
    <rPh sb="7" eb="9">
      <t>メンセキ</t>
    </rPh>
    <rPh sb="9" eb="11">
      <t>ゴウケイ</t>
    </rPh>
    <rPh sb="12" eb="15">
      <t>ジギョウショ</t>
    </rPh>
    <rPh sb="16" eb="17">
      <t>ノ</t>
    </rPh>
    <rPh sb="17" eb="20">
      <t>ユカメンセキ</t>
    </rPh>
    <rPh sb="21" eb="23">
      <t>ヒリツ</t>
    </rPh>
    <phoneticPr fontId="4"/>
  </si>
  <si>
    <t>年間熱負荷係数PAL*の延床面積合計という意味で表現している。</t>
    <rPh sb="0" eb="2">
      <t>ネンカン</t>
    </rPh>
    <rPh sb="2" eb="7">
      <t>ネツフカケイスウ</t>
    </rPh>
    <rPh sb="12" eb="16">
      <t>ノベユカメンセキ</t>
    </rPh>
    <rPh sb="16" eb="18">
      <t>ゴウケイ</t>
    </rPh>
    <rPh sb="21" eb="23">
      <t>イミ</t>
    </rPh>
    <rPh sb="24" eb="26">
      <t>ヒョウゲン</t>
    </rPh>
    <phoneticPr fontId="4"/>
  </si>
  <si>
    <t>年間熱負荷係数 ＰＡＬ*</t>
    <phoneticPr fontId="4"/>
  </si>
  <si>
    <t>平均削減率</t>
    <phoneticPr fontId="4"/>
  </si>
  <si>
    <t>建物ごとの延床面積</t>
    <rPh sb="0" eb="2">
      <t>タテモノ</t>
    </rPh>
    <rPh sb="5" eb="6">
      <t>ノ</t>
    </rPh>
    <rPh sb="6" eb="7">
      <t>ユカ</t>
    </rPh>
    <rPh sb="7" eb="9">
      <t>メンセキ</t>
    </rPh>
    <phoneticPr fontId="4"/>
  </si>
  <si>
    <t>BPIm</t>
    <phoneticPr fontId="4"/>
  </si>
  <si>
    <t>PAL*の値[MJ/㎡･年]</t>
    <rPh sb="5" eb="6">
      <t>アタイ</t>
    </rPh>
    <phoneticPr fontId="4"/>
  </si>
  <si>
    <t>削減率</t>
    <rPh sb="0" eb="2">
      <t>サクゲン</t>
    </rPh>
    <rPh sb="2" eb="3">
      <t>リツ</t>
    </rPh>
    <phoneticPr fontId="4"/>
  </si>
  <si>
    <t>[㎡]</t>
    <phoneticPr fontId="4"/>
  </si>
  <si>
    <t>基準値</t>
  </si>
  <si>
    <t>単独</t>
    <rPh sb="0" eb="2">
      <t>タンドク</t>
    </rPh>
    <phoneticPr fontId="4"/>
  </si>
  <si>
    <t>モデル建物法の場合、ペリメータ面積が表示されない→ペリメータ面積を延床面積に変更</t>
    <rPh sb="3" eb="6">
      <t>タテモノホウ</t>
    </rPh>
    <rPh sb="7" eb="9">
      <t>バアイ</t>
    </rPh>
    <rPh sb="15" eb="17">
      <t>メンセキ</t>
    </rPh>
    <rPh sb="18" eb="20">
      <t>ヒョウジ</t>
    </rPh>
    <rPh sb="30" eb="32">
      <t>メンセキ</t>
    </rPh>
    <rPh sb="33" eb="34">
      <t>ノ</t>
    </rPh>
    <rPh sb="34" eb="35">
      <t>ユカ</t>
    </rPh>
    <rPh sb="35" eb="37">
      <t>メンセキ</t>
    </rPh>
    <rPh sb="38" eb="40">
      <t>ヘンコウ</t>
    </rPh>
    <phoneticPr fontId="4"/>
  </si>
  <si>
    <t>複数</t>
    <rPh sb="0" eb="2">
      <t>フクスウ</t>
    </rPh>
    <phoneticPr fontId="4"/>
  </si>
  <si>
    <t>年間熱負荷係数 ＰＡＬ</t>
    <phoneticPr fontId="4"/>
  </si>
  <si>
    <t>区分</t>
    <rPh sb="0" eb="2">
      <t>クブン</t>
    </rPh>
    <phoneticPr fontId="4"/>
  </si>
  <si>
    <t>建築物の用途</t>
  </si>
  <si>
    <t>屋内周辺空間の床面積</t>
    <rPh sb="0" eb="2">
      <t>オクナイ</t>
    </rPh>
    <rPh sb="2" eb="4">
      <t>シュウヘン</t>
    </rPh>
    <rPh sb="4" eb="6">
      <t>クウカン</t>
    </rPh>
    <phoneticPr fontId="4"/>
  </si>
  <si>
    <t>PALの値[MJ/㎡･年]</t>
    <rPh sb="4" eb="5">
      <t>アタイ</t>
    </rPh>
    <phoneticPr fontId="4"/>
  </si>
  <si>
    <t>計算値</t>
    <rPh sb="0" eb="3">
      <t>ケイサンチ</t>
    </rPh>
    <phoneticPr fontId="4"/>
  </si>
  <si>
    <t>用途1</t>
    <rPh sb="0" eb="2">
      <t>ヨウト</t>
    </rPh>
    <phoneticPr fontId="4"/>
  </si>
  <si>
    <t>ﾎﾟｲﾝﾄ法補正点</t>
    <rPh sb="5" eb="6">
      <t>ホウ</t>
    </rPh>
    <rPh sb="6" eb="8">
      <t>ホセイ</t>
    </rPh>
    <rPh sb="8" eb="9">
      <t>テン</t>
    </rPh>
    <phoneticPr fontId="4"/>
  </si>
  <si>
    <t>用途2</t>
    <rPh sb="0" eb="2">
      <t>ヨウト</t>
    </rPh>
    <phoneticPr fontId="4"/>
  </si>
  <si>
    <t>PAL基準値</t>
    <rPh sb="3" eb="6">
      <t>キジュンチ</t>
    </rPh>
    <phoneticPr fontId="4"/>
  </si>
  <si>
    <t>用途3</t>
    <rPh sb="0" eb="2">
      <t>ヨウト</t>
    </rPh>
    <phoneticPr fontId="4"/>
  </si>
  <si>
    <t>PAL計算値</t>
    <rPh sb="3" eb="6">
      <t>ケイサンチ</t>
    </rPh>
    <phoneticPr fontId="4"/>
  </si>
  <si>
    <t>用途4</t>
    <rPh sb="0" eb="2">
      <t>ヨウト</t>
    </rPh>
    <phoneticPr fontId="4"/>
  </si>
  <si>
    <t>PALとの調整率</t>
    <rPh sb="5" eb="7">
      <t>チョウセイ</t>
    </rPh>
    <rPh sb="7" eb="8">
      <t>リツ</t>
    </rPh>
    <phoneticPr fontId="4"/>
  </si>
  <si>
    <t>用途5</t>
    <rPh sb="0" eb="2">
      <t>ヨウト</t>
    </rPh>
    <phoneticPr fontId="4"/>
  </si>
  <si>
    <t>用途6</t>
    <rPh sb="0" eb="2">
      <t>ヨウト</t>
    </rPh>
    <phoneticPr fontId="4"/>
  </si>
  <si>
    <t>用途7</t>
    <rPh sb="0" eb="2">
      <t>ヨウト</t>
    </rPh>
    <phoneticPr fontId="4"/>
  </si>
  <si>
    <t>用途8</t>
    <rPh sb="0" eb="2">
      <t>ヨウト</t>
    </rPh>
    <phoneticPr fontId="4"/>
  </si>
  <si>
    <t>用途9</t>
    <rPh sb="0" eb="2">
      <t>ヨウト</t>
    </rPh>
    <phoneticPr fontId="4"/>
  </si>
  <si>
    <t>用途10</t>
    <rPh sb="0" eb="2">
      <t>ヨウト</t>
    </rPh>
    <phoneticPr fontId="4"/>
  </si>
  <si>
    <t>年間熱負荷係数 ＰＡＬ*又はＰＡＬが不明な場合</t>
    <rPh sb="12" eb="13">
      <t>マタ</t>
    </rPh>
    <phoneticPr fontId="4"/>
  </si>
  <si>
    <t>削減率</t>
    <phoneticPr fontId="4"/>
  </si>
  <si>
    <t>（2002年6月以前竣工の場合に限る。）</t>
    <phoneticPr fontId="4"/>
  </si>
  <si>
    <t>建築物の主たる用途</t>
    <rPh sb="4" eb="5">
      <t>シュ</t>
    </rPh>
    <rPh sb="7" eb="9">
      <t>ヨウト</t>
    </rPh>
    <phoneticPr fontId="4"/>
  </si>
  <si>
    <t>建築物の平面計画
及び立面計画</t>
    <rPh sb="0" eb="3">
      <t>ケンチクブツ</t>
    </rPh>
    <rPh sb="4" eb="6">
      <t>ヘイメン</t>
    </rPh>
    <rPh sb="6" eb="8">
      <t>ケイカク</t>
    </rPh>
    <rPh sb="9" eb="10">
      <t>オヨ</t>
    </rPh>
    <rPh sb="11" eb="12">
      <t>リツ</t>
    </rPh>
    <rPh sb="12" eb="13">
      <t>メン</t>
    </rPh>
    <rPh sb="13" eb="15">
      <t>ケイカク</t>
    </rPh>
    <phoneticPr fontId="4"/>
  </si>
  <si>
    <t>建築物の主方位</t>
    <rPh sb="0" eb="3">
      <t>ケンチクブツ</t>
    </rPh>
    <rPh sb="4" eb="5">
      <t>シュ</t>
    </rPh>
    <rPh sb="5" eb="7">
      <t>ホウイ</t>
    </rPh>
    <phoneticPr fontId="4"/>
  </si>
  <si>
    <t>南又は北（ｱｽﾍﾟｸﾄ比3/4未満）</t>
    <rPh sb="0" eb="1">
      <t>ミナミ</t>
    </rPh>
    <rPh sb="1" eb="2">
      <t>マタ</t>
    </rPh>
    <rPh sb="3" eb="4">
      <t>キタ</t>
    </rPh>
    <rPh sb="11" eb="12">
      <t>ヒ</t>
    </rPh>
    <rPh sb="15" eb="17">
      <t>ミマン</t>
    </rPh>
    <phoneticPr fontId="4"/>
  </si>
  <si>
    <t>東又は西（ｱｽﾍﾟｸﾄ比3/4未満）</t>
    <rPh sb="0" eb="1">
      <t>ヒガシ</t>
    </rPh>
    <rPh sb="1" eb="2">
      <t>マタ</t>
    </rPh>
    <rPh sb="3" eb="4">
      <t>ニシ</t>
    </rPh>
    <rPh sb="11" eb="12">
      <t>ヒ</t>
    </rPh>
    <rPh sb="15" eb="17">
      <t>ミマン</t>
    </rPh>
    <phoneticPr fontId="4"/>
  </si>
  <si>
    <t>建築物の形状（ｱｽﾍﾟｸﾄ比）</t>
    <rPh sb="0" eb="3">
      <t>ケンチクブツ</t>
    </rPh>
    <rPh sb="4" eb="6">
      <t>ケイジョウ</t>
    </rPh>
    <rPh sb="13" eb="14">
      <t>ヒ</t>
    </rPh>
    <phoneticPr fontId="4"/>
  </si>
  <si>
    <t>3/4以上（ﾀﾞﾌﾞﾙｺｱ）</t>
    <rPh sb="3" eb="5">
      <t>イジョウ</t>
    </rPh>
    <phoneticPr fontId="4"/>
  </si>
  <si>
    <t>3/4以上（ﾀﾞﾌﾞﾙｺｱ以外）</t>
    <rPh sb="3" eb="5">
      <t>イジョウ</t>
    </rPh>
    <rPh sb="13" eb="15">
      <t>イガイ</t>
    </rPh>
    <phoneticPr fontId="4"/>
  </si>
  <si>
    <t>3/8以上3/4未満</t>
    <rPh sb="3" eb="5">
      <t>イジョウ</t>
    </rPh>
    <rPh sb="8" eb="10">
      <t>ミマン</t>
    </rPh>
    <phoneticPr fontId="4"/>
  </si>
  <si>
    <t>3/8未満（ﾀﾞﾌﾞﾙｺｱ）</t>
    <rPh sb="3" eb="5">
      <t>ミマン</t>
    </rPh>
    <phoneticPr fontId="4"/>
  </si>
  <si>
    <t>3/8未満（ﾀﾞﾌﾞﾙｺｱ以外）</t>
    <rPh sb="3" eb="5">
      <t>ミマン</t>
    </rPh>
    <rPh sb="13" eb="15">
      <t>イガイ</t>
    </rPh>
    <phoneticPr fontId="4"/>
  </si>
  <si>
    <t>コアの配置</t>
    <rPh sb="3" eb="5">
      <t>ハイチ</t>
    </rPh>
    <phoneticPr fontId="4"/>
  </si>
  <si>
    <t>ダブルコア</t>
    <phoneticPr fontId="4"/>
  </si>
  <si>
    <t>サイドコア</t>
    <phoneticPr fontId="4"/>
  </si>
  <si>
    <t>センターコア等</t>
    <rPh sb="6" eb="7">
      <t>ナド</t>
    </rPh>
    <phoneticPr fontId="4"/>
  </si>
  <si>
    <t xml:space="preserve"> ※標準階を設定し、
  　各項目の評価を行う</t>
    <phoneticPr fontId="4"/>
  </si>
  <si>
    <t>建築物の平均階高</t>
    <rPh sb="0" eb="3">
      <t>ケンチクブツ</t>
    </rPh>
    <rPh sb="4" eb="6">
      <t>ヘイキン</t>
    </rPh>
    <rPh sb="6" eb="7">
      <t>カイ</t>
    </rPh>
    <rPh sb="7" eb="8">
      <t>タカ</t>
    </rPh>
    <phoneticPr fontId="4"/>
  </si>
  <si>
    <t>3.5m未満</t>
    <rPh sb="4" eb="6">
      <t>ミマン</t>
    </rPh>
    <phoneticPr fontId="4"/>
  </si>
  <si>
    <t>3.5m以上4.5m未満</t>
    <rPh sb="4" eb="6">
      <t>イジョウ</t>
    </rPh>
    <rPh sb="10" eb="12">
      <t>ミマン</t>
    </rPh>
    <phoneticPr fontId="4"/>
  </si>
  <si>
    <t>4.5m以上</t>
    <rPh sb="4" eb="6">
      <t>イジョウ</t>
    </rPh>
    <phoneticPr fontId="4"/>
  </si>
  <si>
    <t>主たる外壁及び屋根
の断熱性能</t>
    <rPh sb="5" eb="6">
      <t>オヨ</t>
    </rPh>
    <rPh sb="7" eb="9">
      <t>ヤネ</t>
    </rPh>
    <phoneticPr fontId="4"/>
  </si>
  <si>
    <t>外壁の断熱性能</t>
    <rPh sb="3" eb="5">
      <t>ダンネツ</t>
    </rPh>
    <rPh sb="5" eb="7">
      <t>セイノウ</t>
    </rPh>
    <phoneticPr fontId="4"/>
  </si>
  <si>
    <t>吹付硬質ｳﾚﾀﾝﾌｫｰﾑ20mm以上相当</t>
    <rPh sb="0" eb="1">
      <t>フ</t>
    </rPh>
    <rPh sb="1" eb="2">
      <t>ツ</t>
    </rPh>
    <rPh sb="2" eb="4">
      <t>コウシツ</t>
    </rPh>
    <rPh sb="16" eb="18">
      <t>イジョウ</t>
    </rPh>
    <rPh sb="18" eb="20">
      <t>ソウトウ</t>
    </rPh>
    <phoneticPr fontId="4"/>
  </si>
  <si>
    <t>吹付硬質ｳﾚﾀﾝﾌｫｰﾑ15mm以上20mm未満相当</t>
    <rPh sb="0" eb="1">
      <t>フ</t>
    </rPh>
    <rPh sb="1" eb="2">
      <t>ツ</t>
    </rPh>
    <rPh sb="2" eb="4">
      <t>コウシツ</t>
    </rPh>
    <rPh sb="16" eb="18">
      <t>イジョウ</t>
    </rPh>
    <rPh sb="22" eb="24">
      <t>ミマン</t>
    </rPh>
    <rPh sb="24" eb="26">
      <t>ソウトウ</t>
    </rPh>
    <phoneticPr fontId="4"/>
  </si>
  <si>
    <t>屋根の断熱性能</t>
    <phoneticPr fontId="4"/>
  </si>
  <si>
    <t>ﾎﾟﾘｽﾁﾚﾝﾌｫｰﾑ板50mm以上相当</t>
    <rPh sb="11" eb="12">
      <t>イタ</t>
    </rPh>
    <rPh sb="16" eb="18">
      <t>イジョウ</t>
    </rPh>
    <rPh sb="18" eb="20">
      <t>ソウトウ</t>
    </rPh>
    <phoneticPr fontId="4"/>
  </si>
  <si>
    <t>ﾎﾟﾘｽﾁﾚﾝﾌｫｰﾑ板25mm以上50mm未満相当</t>
    <rPh sb="11" eb="12">
      <t>２</t>
    </rPh>
    <rPh sb="16" eb="18">
      <t>イジョウ</t>
    </rPh>
    <rPh sb="22" eb="24">
      <t>ミマン</t>
    </rPh>
    <rPh sb="24" eb="26">
      <t>ソウトウ</t>
    </rPh>
    <phoneticPr fontId="4"/>
  </si>
  <si>
    <t>主たる窓の断熱性能
及び日射遮蔽性能</t>
    <rPh sb="0" eb="1">
      <t>シュ</t>
    </rPh>
    <rPh sb="3" eb="4">
      <t>マド</t>
    </rPh>
    <rPh sb="5" eb="7">
      <t>ダンネツ</t>
    </rPh>
    <rPh sb="7" eb="9">
      <t>セイノウ</t>
    </rPh>
    <rPh sb="10" eb="11">
      <t>オヨ</t>
    </rPh>
    <rPh sb="12" eb="14">
      <t>ニッシャ</t>
    </rPh>
    <rPh sb="14" eb="16">
      <t>シャヘイ</t>
    </rPh>
    <rPh sb="16" eb="18">
      <t>セイノウ</t>
    </rPh>
    <phoneticPr fontId="4"/>
  </si>
  <si>
    <r>
      <t>窓面積率</t>
    </r>
    <r>
      <rPr>
        <sz val="6"/>
        <rFont val="ＭＳ Ｐゴシック"/>
        <family val="3"/>
        <charset val="128"/>
      </rPr>
      <t>(窓面積÷外壁面積)</t>
    </r>
    <phoneticPr fontId="4"/>
  </si>
  <si>
    <t>20%以下</t>
    <phoneticPr fontId="4"/>
  </si>
  <si>
    <t>20以上30%未満</t>
    <phoneticPr fontId="4"/>
  </si>
  <si>
    <t>30以上40%未満</t>
    <phoneticPr fontId="4"/>
  </si>
  <si>
    <t>40以上50%未満</t>
    <phoneticPr fontId="4"/>
  </si>
  <si>
    <t>50以上60%未満</t>
    <phoneticPr fontId="4"/>
  </si>
  <si>
    <t>60以上70%未満</t>
    <phoneticPr fontId="4"/>
  </si>
  <si>
    <t>70以上80%未満</t>
    <phoneticPr fontId="4"/>
  </si>
  <si>
    <t>80%以上</t>
    <rPh sb="4" eb="5">
      <t>ウエ</t>
    </rPh>
    <phoneticPr fontId="4"/>
  </si>
  <si>
    <t>ガラスの種類</t>
    <rPh sb="4" eb="6">
      <t>シュルイ</t>
    </rPh>
    <phoneticPr fontId="4"/>
  </si>
  <si>
    <t>Low-εガラス</t>
    <phoneticPr fontId="4"/>
  </si>
  <si>
    <t>高性能熱線反射複層ガラス</t>
    <phoneticPr fontId="4"/>
  </si>
  <si>
    <t>熱線反射複層ガラス</t>
    <phoneticPr fontId="4"/>
  </si>
  <si>
    <t>熱線吸収複層ガラス</t>
    <phoneticPr fontId="4"/>
  </si>
  <si>
    <t>複層ガラス+遮熱塗料塗布</t>
    <rPh sb="6" eb="7">
      <t>シャ</t>
    </rPh>
    <rPh sb="7" eb="8">
      <t>ネツ</t>
    </rPh>
    <rPh sb="8" eb="10">
      <t>トリョウ</t>
    </rPh>
    <rPh sb="10" eb="12">
      <t>トフ</t>
    </rPh>
    <phoneticPr fontId="4"/>
  </si>
  <si>
    <t>複層ガラス+遮熱フィルム</t>
    <rPh sb="6" eb="7">
      <t>シャ</t>
    </rPh>
    <rPh sb="7" eb="8">
      <t>ネツ</t>
    </rPh>
    <phoneticPr fontId="4"/>
  </si>
  <si>
    <t>熱線反射ガラス</t>
    <phoneticPr fontId="4"/>
  </si>
  <si>
    <t>熱線吸収ガラス</t>
    <phoneticPr fontId="4"/>
  </si>
  <si>
    <t>単板ガラス+遮熱塗料塗布</t>
    <rPh sb="6" eb="7">
      <t>シャ</t>
    </rPh>
    <rPh sb="7" eb="8">
      <t>ネツ</t>
    </rPh>
    <rPh sb="8" eb="10">
      <t>トリョウ</t>
    </rPh>
    <rPh sb="10" eb="12">
      <t>トフ</t>
    </rPh>
    <phoneticPr fontId="4"/>
  </si>
  <si>
    <t>単板ガラス+遮熱フィルム</t>
    <rPh sb="6" eb="7">
      <t>シャ</t>
    </rPh>
    <rPh sb="7" eb="8">
      <t>ネツ</t>
    </rPh>
    <phoneticPr fontId="4"/>
  </si>
  <si>
    <t>複層ガラス</t>
    <phoneticPr fontId="4"/>
  </si>
  <si>
    <t>単板ガラス</t>
    <phoneticPr fontId="4"/>
  </si>
  <si>
    <t>ブラインドの有無</t>
    <rPh sb="6" eb="8">
      <t>ウム</t>
    </rPh>
    <phoneticPr fontId="4"/>
  </si>
  <si>
    <t>採用</t>
  </si>
  <si>
    <t>ひさし・外ブラインドの有無</t>
    <phoneticPr fontId="4"/>
  </si>
  <si>
    <t>外ブラインド</t>
    <rPh sb="0" eb="1">
      <t>ソト</t>
    </rPh>
    <phoneticPr fontId="4"/>
  </si>
  <si>
    <t>ルーバー・ひさし</t>
    <phoneticPr fontId="4"/>
  </si>
  <si>
    <t>ﾍﾟﾘﾒｰﾀｼｽﾃﾑの種類</t>
    <phoneticPr fontId="4"/>
  </si>
  <si>
    <t>ダブルスキン</t>
    <phoneticPr fontId="4"/>
  </si>
  <si>
    <t>エアフローウィンドウ</t>
    <phoneticPr fontId="4"/>
  </si>
  <si>
    <t>プッシュプルウィンドウ</t>
    <phoneticPr fontId="4"/>
  </si>
  <si>
    <t>標準</t>
    <rPh sb="0" eb="2">
      <t>ヒョウジュン</t>
    </rPh>
    <phoneticPr fontId="4"/>
  </si>
  <si>
    <t>風除室、回転扉等による隙間風対策の導入</t>
    <rPh sb="4" eb="6">
      <t>カイテン</t>
    </rPh>
    <rPh sb="6" eb="7">
      <t>トビラ</t>
    </rPh>
    <rPh sb="7" eb="8">
      <t>トウ</t>
    </rPh>
    <rPh sb="11" eb="14">
      <t>スキマカゼ</t>
    </rPh>
    <rPh sb="14" eb="16">
      <t>タイサク</t>
    </rPh>
    <rPh sb="17" eb="19">
      <t>ドウニュウ</t>
    </rPh>
    <phoneticPr fontId="4"/>
  </si>
  <si>
    <t>外部、地下駐車場、地下道等の非空調空間と空調空間の境にある出入口の隙間風対策が、主たる動線の全出入口数に対して、どの程度の割合で導入されているか。</t>
    <rPh sb="0" eb="2">
      <t>ガイブ</t>
    </rPh>
    <rPh sb="3" eb="5">
      <t>チカ</t>
    </rPh>
    <rPh sb="5" eb="8">
      <t>チュウシャジョウ</t>
    </rPh>
    <rPh sb="9" eb="11">
      <t>チカ</t>
    </rPh>
    <rPh sb="11" eb="12">
      <t>ミチ</t>
    </rPh>
    <rPh sb="12" eb="13">
      <t>トウ</t>
    </rPh>
    <rPh sb="14" eb="15">
      <t>ヒ</t>
    </rPh>
    <rPh sb="15" eb="17">
      <t>クウチョウ</t>
    </rPh>
    <rPh sb="17" eb="19">
      <t>クウカン</t>
    </rPh>
    <rPh sb="20" eb="22">
      <t>クウチョウ</t>
    </rPh>
    <rPh sb="22" eb="24">
      <t>クウカン</t>
    </rPh>
    <rPh sb="25" eb="26">
      <t>サカイ</t>
    </rPh>
    <rPh sb="29" eb="31">
      <t>デイ</t>
    </rPh>
    <rPh sb="31" eb="32">
      <t>グチ</t>
    </rPh>
    <rPh sb="46" eb="47">
      <t>ゼン</t>
    </rPh>
    <rPh sb="50" eb="51">
      <t>スウ</t>
    </rPh>
    <rPh sb="61" eb="63">
      <t>ワリアイ</t>
    </rPh>
    <phoneticPr fontId="4"/>
  </si>
  <si>
    <t>風除室</t>
    <rPh sb="0" eb="1">
      <t>フウ</t>
    </rPh>
    <rPh sb="1" eb="2">
      <t>ジョ</t>
    </rPh>
    <rPh sb="2" eb="3">
      <t>シツ</t>
    </rPh>
    <phoneticPr fontId="4"/>
  </si>
  <si>
    <t>40%以上80%未満に採用</t>
  </si>
  <si>
    <t>回転扉</t>
    <rPh sb="0" eb="2">
      <t>カイテン</t>
    </rPh>
    <rPh sb="2" eb="3">
      <t>トビラ</t>
    </rPh>
    <phoneticPr fontId="4"/>
  </si>
  <si>
    <t>エアカーテン</t>
    <phoneticPr fontId="4"/>
  </si>
  <si>
    <t>ｴﾚﾍﾞｰﾀｰ遮煙ﾄﾞｱ又はEVﾎｰﾙの空間分節化</t>
    <rPh sb="12" eb="13">
      <t>マタ</t>
    </rPh>
    <rPh sb="20" eb="22">
      <t>クウカン</t>
    </rPh>
    <rPh sb="22" eb="25">
      <t>ブンセツカ</t>
    </rPh>
    <phoneticPr fontId="4"/>
  </si>
  <si>
    <t>超高層ビル以外</t>
    <rPh sb="0" eb="3">
      <t>チョウコウソウ</t>
    </rPh>
    <rPh sb="5" eb="6">
      <t>イ</t>
    </rPh>
    <rPh sb="6" eb="7">
      <t>ガイ</t>
    </rPh>
    <phoneticPr fontId="4"/>
  </si>
  <si>
    <t>屋上緑化が導入されているか。</t>
  </si>
  <si>
    <t>ブラインドの日射制御及びｽｹｼﾞｭｰﾙ制御の導入</t>
    <rPh sb="6" eb="8">
      <t>ニッシャ</t>
    </rPh>
    <rPh sb="8" eb="10">
      <t>セイギョ</t>
    </rPh>
    <rPh sb="10" eb="11">
      <t>オヨ</t>
    </rPh>
    <rPh sb="19" eb="21">
      <t>セイギョ</t>
    </rPh>
    <rPh sb="22" eb="24">
      <t>ドウニュウ</t>
    </rPh>
    <phoneticPr fontId="4"/>
  </si>
  <si>
    <t>主たる居室のブラインドに日射制御又はスケジュール制御がどの程度導入されているか。</t>
    <rPh sb="3" eb="5">
      <t>キョシツ</t>
    </rPh>
    <rPh sb="16" eb="17">
      <t>マタ</t>
    </rPh>
    <rPh sb="29" eb="31">
      <t>テイド</t>
    </rPh>
    <phoneticPr fontId="4"/>
  </si>
  <si>
    <t>日射制御あり</t>
    <rPh sb="0" eb="2">
      <t>ニッシャ</t>
    </rPh>
    <rPh sb="2" eb="4">
      <t>セイギョ</t>
    </rPh>
    <phoneticPr fontId="4"/>
  </si>
  <si>
    <t>ｽｹｼﾞｭｰﾙ制御あり</t>
    <rPh sb="7" eb="9">
      <t>セイギョ</t>
    </rPh>
    <phoneticPr fontId="4"/>
  </si>
  <si>
    <t>電動(遠方制御無し)</t>
    <rPh sb="0" eb="2">
      <t>デンドウ</t>
    </rPh>
    <rPh sb="3" eb="5">
      <t>エンポウ</t>
    </rPh>
    <rPh sb="5" eb="7">
      <t>セイギョ</t>
    </rPh>
    <rPh sb="7" eb="8">
      <t>ナ</t>
    </rPh>
    <phoneticPr fontId="4"/>
  </si>
  <si>
    <t>採用無し</t>
    <rPh sb="0" eb="2">
      <t>サイヨウ</t>
    </rPh>
    <rPh sb="2" eb="3">
      <t>ナ</t>
    </rPh>
    <phoneticPr fontId="4"/>
  </si>
  <si>
    <t>壁面緑化又は緑化によるひさしが導入されているか。</t>
    <rPh sb="4" eb="5">
      <t>マタ</t>
    </rPh>
    <rPh sb="6" eb="8">
      <t>リョクカ</t>
    </rPh>
    <phoneticPr fontId="4"/>
  </si>
  <si>
    <t>窓面積率(窓面積÷外壁面積)</t>
    <phoneticPr fontId="4"/>
  </si>
  <si>
    <t>熱貫流率</t>
    <rPh sb="0" eb="1">
      <t>ネツ</t>
    </rPh>
    <rPh sb="1" eb="3">
      <t>カンリュウ</t>
    </rPh>
    <rPh sb="3" eb="4">
      <t>リツ</t>
    </rPh>
    <phoneticPr fontId="4"/>
  </si>
  <si>
    <t>ブラインド有り</t>
    <rPh sb="5" eb="6">
      <t>ア</t>
    </rPh>
    <phoneticPr fontId="4"/>
  </si>
  <si>
    <t>ブラインド無し</t>
    <rPh sb="5" eb="6">
      <t>ナ</t>
    </rPh>
    <phoneticPr fontId="4"/>
  </si>
  <si>
    <t>日射侵入率</t>
    <rPh sb="0" eb="2">
      <t>ニッシャ</t>
    </rPh>
    <rPh sb="2" eb="4">
      <t>シンニュウ</t>
    </rPh>
    <rPh sb="4" eb="5">
      <t>リツ</t>
    </rPh>
    <phoneticPr fontId="4"/>
  </si>
  <si>
    <t>庇・外ﾌﾞﾗｲﾝﾄﾞの有無</t>
    <phoneticPr fontId="4"/>
  </si>
  <si>
    <t>日よけ効果係数fi</t>
    <rPh sb="0" eb="1">
      <t>ヒ</t>
    </rPh>
    <rPh sb="3" eb="5">
      <t>コウカ</t>
    </rPh>
    <rPh sb="5" eb="7">
      <t>ケイスウ</t>
    </rPh>
    <phoneticPr fontId="4"/>
  </si>
  <si>
    <t>窓面積率</t>
    <rPh sb="0" eb="1">
      <t>マド</t>
    </rPh>
    <rPh sb="1" eb="3">
      <t>メンセキ</t>
    </rPh>
    <rPh sb="3" eb="4">
      <t>リツ</t>
    </rPh>
    <phoneticPr fontId="4"/>
  </si>
  <si>
    <t>窓の熱貫流率</t>
    <rPh sb="0" eb="1">
      <t>マド</t>
    </rPh>
    <rPh sb="2" eb="3">
      <t>ネツ</t>
    </rPh>
    <rPh sb="3" eb="5">
      <t>カンリュウ</t>
    </rPh>
    <rPh sb="5" eb="6">
      <t>リツ</t>
    </rPh>
    <phoneticPr fontId="4"/>
  </si>
  <si>
    <t>熱貫流率補正値</t>
    <rPh sb="0" eb="1">
      <t>ネツ</t>
    </rPh>
    <rPh sb="1" eb="3">
      <t>カンリュウ</t>
    </rPh>
    <rPh sb="3" eb="4">
      <t>リツ</t>
    </rPh>
    <rPh sb="4" eb="6">
      <t>ホセイ</t>
    </rPh>
    <rPh sb="6" eb="7">
      <t>チ</t>
    </rPh>
    <phoneticPr fontId="4"/>
  </si>
  <si>
    <t>窓の日射侵入率</t>
    <rPh sb="0" eb="1">
      <t>マド</t>
    </rPh>
    <rPh sb="2" eb="4">
      <t>ニッシャ</t>
    </rPh>
    <rPh sb="4" eb="6">
      <t>シンニュウ</t>
    </rPh>
    <rPh sb="6" eb="7">
      <t>リツ</t>
    </rPh>
    <phoneticPr fontId="4"/>
  </si>
  <si>
    <t>日射侵入率補正値</t>
    <rPh sb="0" eb="2">
      <t>ニッシャ</t>
    </rPh>
    <rPh sb="2" eb="4">
      <t>シンニュウ</t>
    </rPh>
    <rPh sb="4" eb="5">
      <t>リツ</t>
    </rPh>
    <rPh sb="5" eb="7">
      <t>ホセイ</t>
    </rPh>
    <rPh sb="7" eb="8">
      <t>チ</t>
    </rPh>
    <phoneticPr fontId="4"/>
  </si>
  <si>
    <t>総合窓熱貫流率Ut</t>
    <rPh sb="0" eb="2">
      <t>ソウゴウ</t>
    </rPh>
    <rPh sb="2" eb="3">
      <t>マド</t>
    </rPh>
    <rPh sb="3" eb="4">
      <t>ネツ</t>
    </rPh>
    <rPh sb="4" eb="6">
      <t>カンリュウ</t>
    </rPh>
    <rPh sb="6" eb="7">
      <t>リツ</t>
    </rPh>
    <phoneticPr fontId="4"/>
  </si>
  <si>
    <t>日よけ効果係数</t>
    <rPh sb="0" eb="1">
      <t>ヒ</t>
    </rPh>
    <rPh sb="3" eb="5">
      <t>コウカ</t>
    </rPh>
    <rPh sb="5" eb="7">
      <t>ケイスウ</t>
    </rPh>
    <phoneticPr fontId="4"/>
  </si>
  <si>
    <t>総合窓日射侵入率ηt</t>
    <rPh sb="0" eb="2">
      <t>ソウゴウ</t>
    </rPh>
    <rPh sb="2" eb="3">
      <t>マド</t>
    </rPh>
    <rPh sb="3" eb="5">
      <t>ニッシャ</t>
    </rPh>
    <rPh sb="5" eb="7">
      <t>シンニュウ</t>
    </rPh>
    <rPh sb="7" eb="8">
      <t>リツ</t>
    </rPh>
    <phoneticPr fontId="4"/>
  </si>
  <si>
    <t>第１号様式（優良特定地球温暖化対策事業所の認定ガイドライン（第一区分事業所））その10</t>
    <phoneticPr fontId="4"/>
  </si>
  <si>
    <t>設備・制御系の省エネルギー性能</t>
    <rPh sb="3" eb="5">
      <t>セイギョ</t>
    </rPh>
    <rPh sb="5" eb="6">
      <t>ケイ</t>
    </rPh>
    <phoneticPr fontId="4"/>
  </si>
  <si>
    <t>※ 採用したシステム及び制御手法は、運用上も活用している場合において評価する。</t>
    <rPh sb="2" eb="4">
      <t>サイヨウ</t>
    </rPh>
    <rPh sb="10" eb="11">
      <t>オヨ</t>
    </rPh>
    <rPh sb="12" eb="14">
      <t>セイギョ</t>
    </rPh>
    <rPh sb="14" eb="16">
      <t>シュホウ</t>
    </rPh>
    <rPh sb="18" eb="20">
      <t>ウンヨウ</t>
    </rPh>
    <rPh sb="20" eb="21">
      <t>ジョウ</t>
    </rPh>
    <rPh sb="22" eb="24">
      <t>カツヨウ</t>
    </rPh>
    <rPh sb="28" eb="30">
      <t>バアイ</t>
    </rPh>
    <rPh sb="34" eb="36">
      <t>ヒョウカ</t>
    </rPh>
    <phoneticPr fontId="4"/>
  </si>
  <si>
    <t>a.</t>
    <phoneticPr fontId="4"/>
  </si>
  <si>
    <t>熱源・熱搬送設備</t>
    <rPh sb="0" eb="2">
      <t>ネツゲン</t>
    </rPh>
    <rPh sb="3" eb="4">
      <t>ネツ</t>
    </rPh>
    <rPh sb="4" eb="6">
      <t>ハンソウ</t>
    </rPh>
    <rPh sb="6" eb="8">
      <t>セツビ</t>
    </rPh>
    <phoneticPr fontId="4"/>
  </si>
  <si>
    <t>[kW]電気</t>
    <phoneticPr fontId="4"/>
  </si>
  <si>
    <t>[MJ/h]ガス</t>
    <phoneticPr fontId="4"/>
  </si>
  <si>
    <t>[kg/h]LPG</t>
    <phoneticPr fontId="4"/>
  </si>
  <si>
    <t>[ℓ/h]A重油</t>
    <phoneticPr fontId="4"/>
  </si>
  <si>
    <t>[ℓ/h]灯油</t>
    <phoneticPr fontId="4"/>
  </si>
  <si>
    <t>[MJ/h]蒸気</t>
    <rPh sb="6" eb="8">
      <t>ジョウキ</t>
    </rPh>
    <phoneticPr fontId="4"/>
  </si>
  <si>
    <t>[MJ/h]温水</t>
    <rPh sb="6" eb="8">
      <t>オンスイ</t>
    </rPh>
    <phoneticPr fontId="4"/>
  </si>
  <si>
    <t>[MJ/h]冷水</t>
    <rPh sb="6" eb="8">
      <t>レイスイ</t>
    </rPh>
    <phoneticPr fontId="4"/>
  </si>
  <si>
    <t>3a.1</t>
    <phoneticPr fontId="4"/>
  </si>
  <si>
    <t>高効率熱源機器の導入</t>
    <phoneticPr fontId="4"/>
  </si>
  <si>
    <t>高効率熱源機器が、全ての熱源機器（地域冷暖房受入を含む。）に対して、どの程度導入されているか。</t>
    <rPh sb="0" eb="3">
      <t>コウコウリツ</t>
    </rPh>
    <rPh sb="3" eb="5">
      <t>ネツゲン</t>
    </rPh>
    <rPh sb="5" eb="7">
      <t>キキ</t>
    </rPh>
    <rPh sb="9" eb="10">
      <t>スベ</t>
    </rPh>
    <rPh sb="12" eb="14">
      <t>ネツゲン</t>
    </rPh>
    <rPh sb="14" eb="16">
      <t>キキ</t>
    </rPh>
    <rPh sb="30" eb="31">
      <t>タイ</t>
    </rPh>
    <phoneticPr fontId="4"/>
  </si>
  <si>
    <t>冷熱：温熱</t>
    <rPh sb="0" eb="1">
      <t>ヒヤ</t>
    </rPh>
    <rPh sb="1" eb="2">
      <t>ネツ</t>
    </rPh>
    <rPh sb="3" eb="4">
      <t>アツシ</t>
    </rPh>
    <rPh sb="4" eb="5">
      <t>ネツ</t>
    </rPh>
    <phoneticPr fontId="4"/>
  </si>
  <si>
    <t>←不合格要件</t>
    <rPh sb="1" eb="4">
      <t>フゴウカク</t>
    </rPh>
    <rPh sb="4" eb="6">
      <t>ヨウケン</t>
    </rPh>
    <phoneticPr fontId="4"/>
  </si>
  <si>
    <t>冷熱源</t>
    <rPh sb="0" eb="1">
      <t>レイ</t>
    </rPh>
    <rPh sb="1" eb="3">
      <t>ネツゲン</t>
    </rPh>
    <phoneticPr fontId="4"/>
  </si>
  <si>
    <t>最高効率緩和対象</t>
    <rPh sb="0" eb="1">
      <t>サイ</t>
    </rPh>
    <rPh sb="1" eb="4">
      <t>コウコウリツ</t>
    </rPh>
    <rPh sb="4" eb="6">
      <t>カンワ</t>
    </rPh>
    <rPh sb="6" eb="8">
      <t>タイショウ</t>
    </rPh>
    <phoneticPr fontId="4"/>
  </si>
  <si>
    <t>温熱源</t>
    <rPh sb="0" eb="1">
      <t>オン</t>
    </rPh>
    <rPh sb="1" eb="3">
      <t>ネツゲン</t>
    </rPh>
    <phoneticPr fontId="4"/>
  </si>
  <si>
    <t>種別</t>
    <rPh sb="0" eb="2">
      <t>シュベツ</t>
    </rPh>
    <phoneticPr fontId="4"/>
  </si>
  <si>
    <t>設置年度</t>
    <rPh sb="0" eb="2">
      <t>セッチ</t>
    </rPh>
    <rPh sb="2" eb="4">
      <t>ネンド</t>
    </rPh>
    <phoneticPr fontId="4"/>
  </si>
  <si>
    <t>熱源機種</t>
    <rPh sb="0" eb="2">
      <t>ネツゲン</t>
    </rPh>
    <rPh sb="2" eb="4">
      <t>キシュ</t>
    </rPh>
    <phoneticPr fontId="4"/>
  </si>
  <si>
    <t>熱源容量
[kW]</t>
    <phoneticPr fontId="4"/>
  </si>
  <si>
    <t>定格
ｴﾈﾙｷﾞｰ
消費量</t>
    <rPh sb="0" eb="2">
      <t>テイカク</t>
    </rPh>
    <phoneticPr fontId="4"/>
  </si>
  <si>
    <t>ｴﾈﾙｷﾞｰ
種別</t>
    <phoneticPr fontId="4"/>
  </si>
  <si>
    <t>台数</t>
    <rPh sb="0" eb="2">
      <t>ダイスウ</t>
    </rPh>
    <phoneticPr fontId="4"/>
  </si>
  <si>
    <t>年間熱製造量実績
[GJ/年]</t>
    <rPh sb="0" eb="2">
      <t>ネンカン</t>
    </rPh>
    <rPh sb="2" eb="3">
      <t>ネツ</t>
    </rPh>
    <rPh sb="3" eb="5">
      <t>セイゾウ</t>
    </rPh>
    <rPh sb="5" eb="6">
      <t>リョウ</t>
    </rPh>
    <rPh sb="6" eb="8">
      <t>ジッセキ</t>
    </rPh>
    <rPh sb="13" eb="14">
      <t>ネン</t>
    </rPh>
    <phoneticPr fontId="4"/>
  </si>
  <si>
    <r>
      <t xml:space="preserve">定格COP
</t>
    </r>
    <r>
      <rPr>
        <sz val="8"/>
        <rFont val="ＭＳ Ｐゴシック"/>
        <family val="3"/>
        <charset val="128"/>
      </rPr>
      <t>ﾎﾞｲﾗ効率</t>
    </r>
    <rPh sb="10" eb="12">
      <t>コウリツ</t>
    </rPh>
    <phoneticPr fontId="4"/>
  </si>
  <si>
    <t>1:水準ｸﾘｱ</t>
    <rPh sb="2" eb="4">
      <t>スイジュン</t>
    </rPh>
    <phoneticPr fontId="4"/>
  </si>
  <si>
    <t>水冷チリングユニット</t>
  </si>
  <si>
    <t>空冷チリングユニット</t>
    <rPh sb="0" eb="1">
      <t>クウ</t>
    </rPh>
    <phoneticPr fontId="4"/>
  </si>
  <si>
    <t>空気熱源ヒートポンプユニット</t>
    <rPh sb="0" eb="2">
      <t>クウキ</t>
    </rPh>
    <rPh sb="2" eb="4">
      <t>ネツゲン</t>
    </rPh>
    <phoneticPr fontId="4"/>
  </si>
  <si>
    <t>熱回収ヒートポンプユニット</t>
    <rPh sb="0" eb="1">
      <t>ネツ</t>
    </rPh>
    <rPh sb="1" eb="3">
      <t>カイシュウ</t>
    </rPh>
    <phoneticPr fontId="4"/>
  </si>
  <si>
    <t>ターボ冷凍機</t>
  </si>
  <si>
    <t>ブラインターボ冷凍機</t>
  </si>
  <si>
    <t>熱回収ターボ冷凍機</t>
    <rPh sb="0" eb="1">
      <t>ネツ</t>
    </rPh>
    <rPh sb="1" eb="3">
      <t>カイシュウ</t>
    </rPh>
    <phoneticPr fontId="4"/>
  </si>
  <si>
    <t>蒸気吸収冷凍機</t>
    <rPh sb="0" eb="2">
      <t>ジョウキ</t>
    </rPh>
    <rPh sb="2" eb="4">
      <t>キュウシュウ</t>
    </rPh>
    <rPh sb="4" eb="7">
      <t>レイトウキ</t>
    </rPh>
    <phoneticPr fontId="4"/>
  </si>
  <si>
    <t>温水吸収冷凍機</t>
    <rPh sb="0" eb="2">
      <t>オンスイ</t>
    </rPh>
    <rPh sb="2" eb="4">
      <t>キュウシュウ</t>
    </rPh>
    <rPh sb="4" eb="7">
      <t>レイトウキ</t>
    </rPh>
    <phoneticPr fontId="4"/>
  </si>
  <si>
    <t>直焚吸収冷温水機</t>
  </si>
  <si>
    <t>排熱投入型直焚吸収冷温水機</t>
  </si>
  <si>
    <t>小形吸収冷温水機ユニット</t>
    <rPh sb="0" eb="2">
      <t>コガタ</t>
    </rPh>
    <rPh sb="2" eb="4">
      <t>キュウシュウ</t>
    </rPh>
    <rPh sb="4" eb="5">
      <t>レイ</t>
    </rPh>
    <rPh sb="5" eb="7">
      <t>オンスイ</t>
    </rPh>
    <rPh sb="7" eb="8">
      <t>キ</t>
    </rPh>
    <phoneticPr fontId="4"/>
  </si>
  <si>
    <t>地域冷暖房受入</t>
  </si>
  <si>
    <t>最高効率</t>
    <rPh sb="0" eb="1">
      <t>サイ</t>
    </rPh>
    <rPh sb="1" eb="4">
      <t>コウコウリツ</t>
    </rPh>
    <phoneticPr fontId="4"/>
  </si>
  <si>
    <t>最低効率</t>
    <rPh sb="0" eb="2">
      <t>サイテイ</t>
    </rPh>
    <rPh sb="2" eb="4">
      <t>コウリツ</t>
    </rPh>
    <phoneticPr fontId="4"/>
  </si>
  <si>
    <t>1:再エネ
2:ｲﾝﾊﾞｰﾀﾀｰﾎﾞ</t>
    <rPh sb="2" eb="3">
      <t>サイ</t>
    </rPh>
    <phoneticPr fontId="4"/>
  </si>
  <si>
    <t>蒸気ボイラー</t>
    <rPh sb="0" eb="2">
      <t>ジョウキ</t>
    </rPh>
    <phoneticPr fontId="4"/>
  </si>
  <si>
    <t>温水ボイラー</t>
    <rPh sb="0" eb="2">
      <t>オンスイ</t>
    </rPh>
    <phoneticPr fontId="4"/>
  </si>
  <si>
    <t>高効率冷却塔が、冷却塔ファン総電動機出力又は散水ポンプ総電動機出力に対して、どの程度の割合で導入されているか。</t>
    <phoneticPr fontId="4"/>
  </si>
  <si>
    <t>省エネ形</t>
    <rPh sb="0" eb="1">
      <t>ショウ</t>
    </rPh>
    <rPh sb="3" eb="4">
      <t>カタ</t>
    </rPh>
    <phoneticPr fontId="4"/>
  </si>
  <si>
    <t>に採用</t>
    <phoneticPr fontId="4"/>
  </si>
  <si>
    <t>冷却塔無し</t>
    <rPh sb="0" eb="3">
      <t>レイキャクトウ</t>
    </rPh>
    <rPh sb="3" eb="4">
      <t>ナ</t>
    </rPh>
    <phoneticPr fontId="4"/>
  </si>
  <si>
    <t>モータ直結形ファン</t>
    <rPh sb="3" eb="4">
      <t>チョク</t>
    </rPh>
    <rPh sb="4" eb="5">
      <t>ケツ</t>
    </rPh>
    <rPh sb="5" eb="6">
      <t>カタ</t>
    </rPh>
    <phoneticPr fontId="4"/>
  </si>
  <si>
    <t>ファン永久磁石(IPM)モータ</t>
    <phoneticPr fontId="4"/>
  </si>
  <si>
    <t>ファンプレミアム効率（IE3）モータ</t>
  </si>
  <si>
    <t>ファン高効率（IE2）モータ</t>
  </si>
  <si>
    <t>散水ポンプ永久磁石(IPM)モータ</t>
    <rPh sb="0" eb="2">
      <t>サンスイ</t>
    </rPh>
    <phoneticPr fontId="4"/>
  </si>
  <si>
    <t>散水ポンプ無し</t>
    <rPh sb="0" eb="2">
      <t>サンスイ</t>
    </rPh>
    <rPh sb="5" eb="6">
      <t>ナ</t>
    </rPh>
    <phoneticPr fontId="4"/>
  </si>
  <si>
    <t>散水ポンププレミアム効率（IE3）モータ</t>
    <rPh sb="0" eb="2">
      <t>サンスイ</t>
    </rPh>
    <phoneticPr fontId="4"/>
  </si>
  <si>
    <t>散水ポンプ高効率（IE2）モータ</t>
  </si>
  <si>
    <t>高効率空調用ポンプの導入</t>
    <rPh sb="0" eb="3">
      <t>コウコウリツ</t>
    </rPh>
    <rPh sb="10" eb="12">
      <t>ドウニュウ</t>
    </rPh>
    <phoneticPr fontId="4"/>
  </si>
  <si>
    <t>高効率空調用ポンプが、空調用ポンプ総電動機出力に対して、どの程度の割合で導入されているか。</t>
    <rPh sb="30" eb="32">
      <t>テイド</t>
    </rPh>
    <phoneticPr fontId="4"/>
  </si>
  <si>
    <t>永久磁石(IPM)モータ</t>
    <phoneticPr fontId="4"/>
  </si>
  <si>
    <t>空調用ポンプ無し</t>
    <rPh sb="6" eb="7">
      <t>ナ</t>
    </rPh>
    <phoneticPr fontId="4"/>
  </si>
  <si>
    <t>プレミアム効率（IE3）モータ</t>
    <phoneticPr fontId="4"/>
  </si>
  <si>
    <t>高効率（IE2）モータ</t>
  </si>
  <si>
    <t>熱媒が水の場合、熱搬送設備の設計送水温度差がどの程度か。</t>
    <rPh sb="8" eb="9">
      <t>ネツ</t>
    </rPh>
    <rPh sb="9" eb="11">
      <t>ハンソウ</t>
    </rPh>
    <rPh sb="11" eb="13">
      <t>セツビ</t>
    </rPh>
    <rPh sb="14" eb="16">
      <t>セッケイ</t>
    </rPh>
    <rPh sb="24" eb="26">
      <t>テイド</t>
    </rPh>
    <phoneticPr fontId="4"/>
  </si>
  <si>
    <t>Δt=10℃以上</t>
    <rPh sb="6" eb="8">
      <t>イジョウ</t>
    </rPh>
    <phoneticPr fontId="4"/>
  </si>
  <si>
    <t>Δt=8℃以上10℃未満</t>
    <phoneticPr fontId="4"/>
  </si>
  <si>
    <t>Δt=7℃以上8℃未満</t>
    <phoneticPr fontId="4"/>
  </si>
  <si>
    <t>Δt=6℃以上7℃未満</t>
    <phoneticPr fontId="4"/>
  </si>
  <si>
    <t>Δt=6℃未満</t>
    <rPh sb="5" eb="7">
      <t>ミマン</t>
    </rPh>
    <phoneticPr fontId="4"/>
  </si>
  <si>
    <t>地域冷暖房と同一</t>
    <phoneticPr fontId="4"/>
  </si>
  <si>
    <t>冷温水無し</t>
    <rPh sb="0" eb="1">
      <t>レイ</t>
    </rPh>
    <rPh sb="1" eb="3">
      <t>オンスイ</t>
    </rPh>
    <rPh sb="3" eb="4">
      <t>ナ</t>
    </rPh>
    <phoneticPr fontId="4"/>
  </si>
  <si>
    <t>水搬送経路の密閉化</t>
    <phoneticPr fontId="4"/>
  </si>
  <si>
    <t>蓄熱槽の2次側で実揚程10m以上の水搬送経路が密閉化されているか、又は地域冷暖房の受入がブリードイン方式の場合、揚程500kPa以上のブースターポンプが設置されていないか。</t>
    <rPh sb="0" eb="2">
      <t>チクネツ</t>
    </rPh>
    <rPh sb="2" eb="3">
      <t>ソウ</t>
    </rPh>
    <rPh sb="5" eb="6">
      <t>ジ</t>
    </rPh>
    <rPh sb="6" eb="7">
      <t>ガワ</t>
    </rPh>
    <rPh sb="8" eb="9">
      <t>ジツ</t>
    </rPh>
    <rPh sb="9" eb="10">
      <t>ヨウ</t>
    </rPh>
    <rPh sb="10" eb="11">
      <t>テイ</t>
    </rPh>
    <rPh sb="14" eb="16">
      <t>イジョウ</t>
    </rPh>
    <rPh sb="33" eb="34">
      <t>マタ</t>
    </rPh>
    <rPh sb="35" eb="37">
      <t>チイキ</t>
    </rPh>
    <rPh sb="37" eb="40">
      <t>レイダンボウ</t>
    </rPh>
    <rPh sb="41" eb="43">
      <t>ウケイ</t>
    </rPh>
    <rPh sb="50" eb="52">
      <t>ホウシキ</t>
    </rPh>
    <rPh sb="53" eb="55">
      <t>バアイ</t>
    </rPh>
    <rPh sb="76" eb="78">
      <t>セッチ</t>
    </rPh>
    <phoneticPr fontId="4"/>
  </si>
  <si>
    <t>密閉式回路のみ</t>
  </si>
  <si>
    <t>該当するﾌﾞｰｽﾀｰﾎﾟﾝﾌﾟ無し</t>
    <rPh sb="0" eb="2">
      <t>ガイトウ</t>
    </rPh>
    <rPh sb="15" eb="16">
      <t>ナ</t>
    </rPh>
    <phoneticPr fontId="4"/>
  </si>
  <si>
    <t>該当するﾌﾞｰｽﾀｰﾎﾟﾝﾌﾟあり</t>
    <phoneticPr fontId="4"/>
  </si>
  <si>
    <t>開放式回路あり</t>
    <phoneticPr fontId="4"/>
  </si>
  <si>
    <t>蒸気弁及びフランジ部が、どの程度断熱されているか。</t>
    <rPh sb="0" eb="2">
      <t>ジョウキ</t>
    </rPh>
    <rPh sb="3" eb="4">
      <t>オヨ</t>
    </rPh>
    <rPh sb="14" eb="16">
      <t>テイド</t>
    </rPh>
    <rPh sb="16" eb="18">
      <t>ダンネツ</t>
    </rPh>
    <phoneticPr fontId="4"/>
  </si>
  <si>
    <t>熱源回り及び空調機回り</t>
    <rPh sb="0" eb="2">
      <t>ネツゲン</t>
    </rPh>
    <rPh sb="4" eb="5">
      <t>オヨ</t>
    </rPh>
    <rPh sb="6" eb="9">
      <t>クウチョウキ</t>
    </rPh>
    <rPh sb="9" eb="10">
      <t>マワ</t>
    </rPh>
    <phoneticPr fontId="4"/>
  </si>
  <si>
    <t>熱源回り</t>
    <rPh sb="0" eb="2">
      <t>ネツゲン</t>
    </rPh>
    <phoneticPr fontId="4"/>
  </si>
  <si>
    <t>空調機回り</t>
    <phoneticPr fontId="4"/>
  </si>
  <si>
    <t>蒸気無し</t>
    <rPh sb="0" eb="2">
      <t>ジョウキ</t>
    </rPh>
    <rPh sb="2" eb="3">
      <t>ナ</t>
    </rPh>
    <phoneticPr fontId="4"/>
  </si>
  <si>
    <t>熱源の台数制御が導入されているか。</t>
    <rPh sb="0" eb="2">
      <t>ネツゲン</t>
    </rPh>
    <rPh sb="3" eb="5">
      <t>ダイスウ</t>
    </rPh>
    <rPh sb="5" eb="7">
      <t>セイギョ</t>
    </rPh>
    <rPh sb="8" eb="10">
      <t>ドウニュウ</t>
    </rPh>
    <phoneticPr fontId="4"/>
  </si>
  <si>
    <t>熱源機器無し</t>
    <rPh sb="0" eb="2">
      <t>ネツゲン</t>
    </rPh>
    <rPh sb="2" eb="4">
      <t>キキ</t>
    </rPh>
    <rPh sb="4" eb="5">
      <t>ナ</t>
    </rPh>
    <phoneticPr fontId="4"/>
  </si>
  <si>
    <t>冷却塔ファン等の台数制御又は発停制御の導入</t>
    <rPh sb="0" eb="3">
      <t>レイキャクトウ</t>
    </rPh>
    <rPh sb="6" eb="7">
      <t>ナド</t>
    </rPh>
    <rPh sb="8" eb="10">
      <t>ダイスウ</t>
    </rPh>
    <rPh sb="10" eb="12">
      <t>セイギョ</t>
    </rPh>
    <rPh sb="12" eb="13">
      <t>マタ</t>
    </rPh>
    <rPh sb="14" eb="16">
      <t>ハッテイ</t>
    </rPh>
    <rPh sb="16" eb="18">
      <t>セイギョ</t>
    </rPh>
    <rPh sb="19" eb="21">
      <t>ドウニュウ</t>
    </rPh>
    <phoneticPr fontId="4"/>
  </si>
  <si>
    <t>冷却塔ファン等の台数制御又は発停制御が、冷却塔ファン総電動機出力に対して、どの程度の割合で導入されているか。</t>
    <rPh sb="6" eb="7">
      <t>ナド</t>
    </rPh>
    <rPh sb="33" eb="34">
      <t>タイ</t>
    </rPh>
    <rPh sb="39" eb="41">
      <t>テイド</t>
    </rPh>
    <rPh sb="42" eb="44">
      <t>ワリアイ</t>
    </rPh>
    <rPh sb="45" eb="47">
      <t>ドウニュウ</t>
    </rPh>
    <phoneticPr fontId="4"/>
  </si>
  <si>
    <t>95%以上に採用</t>
    <phoneticPr fontId="4"/>
  </si>
  <si>
    <t>70%以上95%未満に採用</t>
    <phoneticPr fontId="4"/>
  </si>
  <si>
    <t>30%以上70%未満に採用</t>
    <rPh sb="8" eb="10">
      <t>ミマン</t>
    </rPh>
    <rPh sb="11" eb="13">
      <t>サイヨウ</t>
    </rPh>
    <phoneticPr fontId="4"/>
  </si>
  <si>
    <t>5%未満に採用又は採用無し</t>
    <phoneticPr fontId="4"/>
  </si>
  <si>
    <t>冷却塔無し</t>
    <rPh sb="2" eb="3">
      <t>トウ</t>
    </rPh>
    <rPh sb="3" eb="4">
      <t>ナ</t>
    </rPh>
    <phoneticPr fontId="4"/>
  </si>
  <si>
    <t>空調2次ポンプの台数制御及びインバータによる変流量制御が、空調2次ポンプ総電動機出力に対して、どの程度の割合で導入されているか。</t>
    <rPh sb="8" eb="10">
      <t>ダイスウ</t>
    </rPh>
    <rPh sb="10" eb="12">
      <t>セイギョ</t>
    </rPh>
    <rPh sb="12" eb="13">
      <t>オヨ</t>
    </rPh>
    <rPh sb="49" eb="51">
      <t>テイド</t>
    </rPh>
    <rPh sb="52" eb="54">
      <t>ワリアイ</t>
    </rPh>
    <phoneticPr fontId="4"/>
  </si>
  <si>
    <t>空調2次ポンプ無し</t>
    <rPh sb="7" eb="8">
      <t>ナ</t>
    </rPh>
    <phoneticPr fontId="4"/>
  </si>
  <si>
    <t>空調2次ポンプの適正容量分割又は小容量ポンプの導入</t>
    <rPh sb="8" eb="10">
      <t>テキセイ</t>
    </rPh>
    <rPh sb="10" eb="12">
      <t>ヨウリョウ</t>
    </rPh>
    <rPh sb="12" eb="14">
      <t>ブンカツ</t>
    </rPh>
    <rPh sb="14" eb="15">
      <t>マタ</t>
    </rPh>
    <rPh sb="16" eb="19">
      <t>ショウヨウリョウ</t>
    </rPh>
    <rPh sb="23" eb="25">
      <t>ドウニュウ</t>
    </rPh>
    <phoneticPr fontId="4"/>
  </si>
  <si>
    <t>空調2次ポンプの適正容量分割又は小容量ポンプが、空調2次ポンプ総電動機出力に対して、どの程度の割合で導入されているか。</t>
    <phoneticPr fontId="4"/>
  </si>
  <si>
    <t>熱源機器出口設定温度の遠方制御が導入されているか。</t>
    <rPh sb="0" eb="2">
      <t>ネツゲン</t>
    </rPh>
    <rPh sb="2" eb="4">
      <t>キキ</t>
    </rPh>
    <rPh sb="11" eb="13">
      <t>エンポウ</t>
    </rPh>
    <rPh sb="13" eb="15">
      <t>セイギョ</t>
    </rPh>
    <rPh sb="16" eb="18">
      <t>ドウニュウ</t>
    </rPh>
    <phoneticPr fontId="4"/>
  </si>
  <si>
    <t>空調1次ポンプの台数制御又はインバータによる変流量制御が、空調1次ポンプ総電動機出力に対して、どの程度の割合で導入されているか。</t>
    <rPh sb="22" eb="23">
      <t>ヘン</t>
    </rPh>
    <rPh sb="23" eb="25">
      <t>リュウリョウ</t>
    </rPh>
    <rPh sb="25" eb="27">
      <t>セイギョ</t>
    </rPh>
    <rPh sb="49" eb="51">
      <t>テイド</t>
    </rPh>
    <phoneticPr fontId="4"/>
  </si>
  <si>
    <t>空調1次ポンプ無し</t>
    <rPh sb="7" eb="8">
      <t>ナ</t>
    </rPh>
    <phoneticPr fontId="4"/>
  </si>
  <si>
    <t>冷却水ポンプの台数制御又はインバータによる変流量制御が、冷却水ポンプ総電動機出力に対して、どの程度の割合で導入されているか。</t>
    <rPh sb="7" eb="9">
      <t>ダイスウ</t>
    </rPh>
    <rPh sb="9" eb="11">
      <t>セイギョ</t>
    </rPh>
    <rPh sb="11" eb="12">
      <t>マタ</t>
    </rPh>
    <rPh sb="47" eb="49">
      <t>テイド</t>
    </rPh>
    <phoneticPr fontId="4"/>
  </si>
  <si>
    <t>冷却水ポンプ無し</t>
    <rPh sb="6" eb="7">
      <t>ナ</t>
    </rPh>
    <phoneticPr fontId="4"/>
  </si>
  <si>
    <t>空調2次ポンプの末端差圧制御等が、空調2次ポンプ総電動機出力に対して、どの程度の割合で導入されているか。</t>
    <rPh sb="8" eb="10">
      <t>マッタン</t>
    </rPh>
    <rPh sb="10" eb="12">
      <t>サアツ</t>
    </rPh>
    <rPh sb="12" eb="14">
      <t>セイギョ</t>
    </rPh>
    <rPh sb="14" eb="15">
      <t>ナド</t>
    </rPh>
    <phoneticPr fontId="4"/>
  </si>
  <si>
    <t>熱交換器の断熱が、熱交換器全台数に対して、どの程度の割合で導入されているか。</t>
    <rPh sb="0" eb="3">
      <t>ネツコウカン</t>
    </rPh>
    <rPh sb="3" eb="4">
      <t>ウツワ</t>
    </rPh>
    <rPh sb="5" eb="7">
      <t>ダンネツ</t>
    </rPh>
    <rPh sb="9" eb="13">
      <t>ネツコウカンキ</t>
    </rPh>
    <rPh sb="13" eb="14">
      <t>ゼン</t>
    </rPh>
    <rPh sb="14" eb="16">
      <t>ダイスウ</t>
    </rPh>
    <rPh sb="17" eb="18">
      <t>タイ</t>
    </rPh>
    <rPh sb="23" eb="25">
      <t>テイド</t>
    </rPh>
    <rPh sb="26" eb="28">
      <t>ワリアイ</t>
    </rPh>
    <rPh sb="29" eb="31">
      <t>ドウニュウ</t>
    </rPh>
    <phoneticPr fontId="4"/>
  </si>
  <si>
    <t>熱交換器無し</t>
    <rPh sb="0" eb="4">
      <t>ネツコウカンキ</t>
    </rPh>
    <rPh sb="4" eb="5">
      <t>ナ</t>
    </rPh>
    <phoneticPr fontId="4"/>
  </si>
  <si>
    <t>3a.17</t>
    <phoneticPr fontId="4"/>
  </si>
  <si>
    <t>蓄熱システムがどの程度導入されているか。</t>
    <rPh sb="9" eb="11">
      <t>テイド</t>
    </rPh>
    <phoneticPr fontId="4"/>
  </si>
  <si>
    <t>形式</t>
    <rPh sb="0" eb="1">
      <t>カタ</t>
    </rPh>
    <rPh sb="1" eb="2">
      <t>シキ</t>
    </rPh>
    <phoneticPr fontId="4"/>
  </si>
  <si>
    <t>蓄熱容量[m3]</t>
    <rPh sb="0" eb="1">
      <t>チク</t>
    </rPh>
    <rPh sb="1" eb="2">
      <t>ネツ</t>
    </rPh>
    <rPh sb="2" eb="4">
      <t>ヨウリョウ</t>
    </rPh>
    <phoneticPr fontId="4"/>
  </si>
  <si>
    <t>蓄熱量[MJ]</t>
    <rPh sb="0" eb="1">
      <t>チク</t>
    </rPh>
    <rPh sb="1" eb="2">
      <t>ネツ</t>
    </rPh>
    <rPh sb="2" eb="3">
      <t>リョウ</t>
    </rPh>
    <phoneticPr fontId="4"/>
  </si>
  <si>
    <t>年間蓄熱量[GJ/年]</t>
    <rPh sb="0" eb="2">
      <t>ネンカン</t>
    </rPh>
    <rPh sb="2" eb="3">
      <t>チク</t>
    </rPh>
    <rPh sb="3" eb="4">
      <t>ネツ</t>
    </rPh>
    <rPh sb="4" eb="5">
      <t>リョウ</t>
    </rPh>
    <phoneticPr fontId="4"/>
  </si>
  <si>
    <t>冷温水蓄熱槽（温度成層型）</t>
    <rPh sb="0" eb="1">
      <t>レイ</t>
    </rPh>
    <rPh sb="1" eb="2">
      <t>オン</t>
    </rPh>
    <rPh sb="5" eb="6">
      <t>ソウ</t>
    </rPh>
    <rPh sb="7" eb="9">
      <t>オンド</t>
    </rPh>
    <rPh sb="9" eb="11">
      <t>セイソウ</t>
    </rPh>
    <phoneticPr fontId="4"/>
  </si>
  <si>
    <t>冷水蓄熱槽（温度成層型）</t>
    <rPh sb="0" eb="1">
      <t>レイ</t>
    </rPh>
    <rPh sb="4" eb="5">
      <t>ソウ</t>
    </rPh>
    <phoneticPr fontId="4"/>
  </si>
  <si>
    <t>冷温水蓄熱槽（混合槽型）</t>
    <rPh sb="0" eb="1">
      <t>レイ</t>
    </rPh>
    <rPh sb="1" eb="2">
      <t>オン</t>
    </rPh>
    <rPh sb="5" eb="6">
      <t>ソウ</t>
    </rPh>
    <rPh sb="7" eb="9">
      <t>コンゴウ</t>
    </rPh>
    <rPh sb="9" eb="10">
      <t>ソウ</t>
    </rPh>
    <phoneticPr fontId="4"/>
  </si>
  <si>
    <t>冷水蓄熱槽（混合槽型）</t>
    <rPh sb="0" eb="1">
      <t>レイ</t>
    </rPh>
    <rPh sb="4" eb="5">
      <t>ソウ</t>
    </rPh>
    <rPh sb="6" eb="8">
      <t>コンゴウ</t>
    </rPh>
    <rPh sb="8" eb="9">
      <t>ソウ</t>
    </rPh>
    <phoneticPr fontId="4"/>
  </si>
  <si>
    <t>氷蓄熱（内融型）</t>
    <rPh sb="4" eb="5">
      <t>ナイ</t>
    </rPh>
    <rPh sb="5" eb="6">
      <t>ユウ</t>
    </rPh>
    <rPh sb="6" eb="7">
      <t>カタ</t>
    </rPh>
    <phoneticPr fontId="18"/>
  </si>
  <si>
    <t>氷蓄熱（外融型）</t>
    <rPh sb="4" eb="5">
      <t>ソト</t>
    </rPh>
    <rPh sb="5" eb="6">
      <t>ユウ</t>
    </rPh>
    <phoneticPr fontId="18"/>
  </si>
  <si>
    <t>氷蓄熱（カプセル型）</t>
    <phoneticPr fontId="18"/>
  </si>
  <si>
    <t>氷蓄熱（ﾀﾞｲﾅﾐｯｸ型）</t>
    <phoneticPr fontId="18"/>
  </si>
  <si>
    <t>氷蓄熱（氷蓄熱ﾕﾆｯﾄ）</t>
    <rPh sb="4" eb="5">
      <t>コオリ</t>
    </rPh>
    <rPh sb="5" eb="7">
      <t>チクネツ</t>
    </rPh>
    <phoneticPr fontId="18"/>
  </si>
  <si>
    <t>潜熱蓄熱</t>
    <rPh sb="0" eb="1">
      <t>セン</t>
    </rPh>
    <rPh sb="1" eb="2">
      <t>ネツ</t>
    </rPh>
    <phoneticPr fontId="4"/>
  </si>
  <si>
    <t>躯体蓄熱</t>
    <rPh sb="0" eb="2">
      <t>クタイ</t>
    </rPh>
    <rPh sb="2" eb="3">
      <t>チク</t>
    </rPh>
    <rPh sb="3" eb="4">
      <t>ネツ</t>
    </rPh>
    <phoneticPr fontId="4"/>
  </si>
  <si>
    <t>ガスタービン</t>
    <phoneticPr fontId="4"/>
  </si>
  <si>
    <t>ガスエンジン</t>
    <phoneticPr fontId="4"/>
  </si>
  <si>
    <t>ディーゼルエンジン</t>
    <phoneticPr fontId="4"/>
  </si>
  <si>
    <t>燃料電池</t>
    <rPh sb="0" eb="2">
      <t>ネンリョウ</t>
    </rPh>
    <rPh sb="2" eb="4">
      <t>デンチ</t>
    </rPh>
    <phoneticPr fontId="4"/>
  </si>
  <si>
    <t>3a.18</t>
    <phoneticPr fontId="4"/>
  </si>
  <si>
    <t>高効率コージェネレーションの導入</t>
    <phoneticPr fontId="4"/>
  </si>
  <si>
    <t>高効率コージェネレーションが、全てのコージェネレーションに対して、どの程度導入されているか。</t>
    <rPh sb="15" eb="16">
      <t>スベ</t>
    </rPh>
    <rPh sb="29" eb="30">
      <t>タイ</t>
    </rPh>
    <rPh sb="35" eb="37">
      <t>テイド</t>
    </rPh>
    <rPh sb="37" eb="39">
      <t>ドウニュウ</t>
    </rPh>
    <phoneticPr fontId="4"/>
  </si>
  <si>
    <t>年間平均発電効率</t>
    <phoneticPr fontId="4"/>
  </si>
  <si>
    <t>年間平均排熱利用率</t>
    <phoneticPr fontId="4"/>
  </si>
  <si>
    <t>年間平均
総合効率</t>
    <rPh sb="0" eb="2">
      <t>ネンカン</t>
    </rPh>
    <rPh sb="2" eb="4">
      <t>ヘイキン</t>
    </rPh>
    <rPh sb="5" eb="7">
      <t>ソウゴウ</t>
    </rPh>
    <rPh sb="7" eb="9">
      <t>コウリツ</t>
    </rPh>
    <phoneticPr fontId="4"/>
  </si>
  <si>
    <t>2000kW～</t>
    <phoneticPr fontId="4"/>
  </si>
  <si>
    <t>コージェネ機種</t>
    <rPh sb="5" eb="7">
      <t>キシュ</t>
    </rPh>
    <phoneticPr fontId="4"/>
  </si>
  <si>
    <t>発電容量
[kW]</t>
    <rPh sb="0" eb="2">
      <t>ハツデン</t>
    </rPh>
    <phoneticPr fontId="4"/>
  </si>
  <si>
    <t>台数</t>
    <phoneticPr fontId="4"/>
  </si>
  <si>
    <t>定格
発電効率</t>
    <rPh sb="0" eb="2">
      <t>テイカク</t>
    </rPh>
    <rPh sb="3" eb="5">
      <t>ハツデン</t>
    </rPh>
    <rPh sb="5" eb="7">
      <t>コウリツ</t>
    </rPh>
    <phoneticPr fontId="4"/>
  </si>
  <si>
    <t>年間燃料消費量[GJ/年]</t>
    <phoneticPr fontId="4"/>
  </si>
  <si>
    <t>年間
発電量
[MWh/年]</t>
    <rPh sb="0" eb="2">
      <t>ネンカン</t>
    </rPh>
    <rPh sb="3" eb="5">
      <t>ハツデン</t>
    </rPh>
    <rPh sb="5" eb="6">
      <t>リョウ</t>
    </rPh>
    <rPh sb="12" eb="13">
      <t>ネン</t>
    </rPh>
    <phoneticPr fontId="4"/>
  </si>
  <si>
    <t>年間排熱利用量[GJ/年]</t>
    <phoneticPr fontId="4"/>
  </si>
  <si>
    <t>冷却塔ファンのインバータ制御が、冷却塔ファン総電動機出力に対して、どの程度の割合で導入されているか。</t>
    <rPh sb="2" eb="3">
      <t>トウ</t>
    </rPh>
    <rPh sb="16" eb="19">
      <t>レイキャクトウ</t>
    </rPh>
    <rPh sb="22" eb="23">
      <t>ソウ</t>
    </rPh>
    <rPh sb="23" eb="26">
      <t>デンドウキ</t>
    </rPh>
    <rPh sb="26" eb="28">
      <t>シュツリョク</t>
    </rPh>
    <rPh sb="29" eb="30">
      <t>タイ</t>
    </rPh>
    <rPh sb="35" eb="37">
      <t>テイド</t>
    </rPh>
    <phoneticPr fontId="4"/>
  </si>
  <si>
    <t>有効に機能するフリークーリングシステムが導入されているか。</t>
    <rPh sb="0" eb="2">
      <t>ユウコウ</t>
    </rPh>
    <rPh sb="3" eb="5">
      <t>キノウ</t>
    </rPh>
    <phoneticPr fontId="4"/>
  </si>
  <si>
    <t>配管摩擦低減剤（DR剤）が導入されているか。</t>
  </si>
  <si>
    <t>中温冷水利用システムの導入</t>
    <rPh sb="0" eb="2">
      <t>チュウオン</t>
    </rPh>
    <rPh sb="2" eb="4">
      <t>レイスイ</t>
    </rPh>
    <rPh sb="4" eb="6">
      <t>リヨウ</t>
    </rPh>
    <phoneticPr fontId="4"/>
  </si>
  <si>
    <t>中温冷水利用システムが、主たる熱源システムの一部に導入されているか。</t>
    <rPh sb="0" eb="2">
      <t>チュウオン</t>
    </rPh>
    <rPh sb="2" eb="4">
      <t>レイスイ</t>
    </rPh>
    <rPh sb="4" eb="6">
      <t>リヨウ</t>
    </rPh>
    <rPh sb="22" eb="24">
      <t>イチブ</t>
    </rPh>
    <phoneticPr fontId="4"/>
  </si>
  <si>
    <t>統合熱源制御システムの導入</t>
    <rPh sb="0" eb="2">
      <t>トウゴウ</t>
    </rPh>
    <rPh sb="2" eb="4">
      <t>ネツゲン</t>
    </rPh>
    <rPh sb="4" eb="6">
      <t>セイギョ</t>
    </rPh>
    <phoneticPr fontId="4"/>
  </si>
  <si>
    <t>熱源機器、冷却塔及びポンプ等をシステムとして最も高効率に制御する統合熱源制御システムが導入されているか。</t>
    <rPh sb="0" eb="2">
      <t>ネツゲン</t>
    </rPh>
    <rPh sb="2" eb="4">
      <t>キキ</t>
    </rPh>
    <rPh sb="5" eb="8">
      <t>レイキャクトウ</t>
    </rPh>
    <rPh sb="8" eb="9">
      <t>オヨ</t>
    </rPh>
    <rPh sb="13" eb="14">
      <t>ナド</t>
    </rPh>
    <rPh sb="22" eb="23">
      <t>モット</t>
    </rPh>
    <rPh sb="24" eb="27">
      <t>コウコウリツ</t>
    </rPh>
    <rPh sb="28" eb="30">
      <t>セイギョ</t>
    </rPh>
    <phoneticPr fontId="4"/>
  </si>
  <si>
    <t>空調2次ポンプの送水圧力設定制御の導入</t>
    <rPh sb="8" eb="10">
      <t>ソウスイ</t>
    </rPh>
    <rPh sb="10" eb="12">
      <t>アツリョク</t>
    </rPh>
    <rPh sb="12" eb="14">
      <t>セッテイ</t>
    </rPh>
    <phoneticPr fontId="4"/>
  </si>
  <si>
    <t>空調2次ポンプの送水圧力設定制御が、空調2次ポンプ総電動機出力に対して、どの程度の割合で導入されているか。</t>
    <rPh sb="8" eb="10">
      <t>ソウスイ</t>
    </rPh>
    <rPh sb="10" eb="12">
      <t>アツリョク</t>
    </rPh>
    <rPh sb="12" eb="14">
      <t>セッテイ</t>
    </rPh>
    <rPh sb="14" eb="16">
      <t>セイギョ</t>
    </rPh>
    <phoneticPr fontId="4"/>
  </si>
  <si>
    <t>エネルギーの面的利用の導入</t>
    <rPh sb="6" eb="8">
      <t>メンテキ</t>
    </rPh>
    <rPh sb="8" eb="10">
      <t>リヨウ</t>
    </rPh>
    <phoneticPr fontId="4"/>
  </si>
  <si>
    <t>複数の建物間で相互に熱を融通し、地区全体のエネルギー消費量を削減するエネルギーの面的利用が導入されているか。</t>
    <rPh sb="40" eb="42">
      <t>メンテキ</t>
    </rPh>
    <rPh sb="42" eb="44">
      <t>リヨウ</t>
    </rPh>
    <phoneticPr fontId="4"/>
  </si>
  <si>
    <t>第１号様式（優良特定地球温暖化対策事業所の認定ガイドライン（第一区分事業所））その11</t>
    <phoneticPr fontId="4"/>
  </si>
  <si>
    <t>高効率パッケージ</t>
    <rPh sb="0" eb="3">
      <t>コウコウリツ</t>
    </rPh>
    <phoneticPr fontId="4"/>
  </si>
  <si>
    <t>EHP</t>
    <phoneticPr fontId="4"/>
  </si>
  <si>
    <t>GHP</t>
    <phoneticPr fontId="4"/>
  </si>
  <si>
    <t>電算室用</t>
    <rPh sb="0" eb="2">
      <t>デンサン</t>
    </rPh>
    <rPh sb="2" eb="3">
      <t>シツ</t>
    </rPh>
    <rPh sb="3" eb="4">
      <t>ヨウ</t>
    </rPh>
    <phoneticPr fontId="4"/>
  </si>
  <si>
    <t>b.</t>
  </si>
  <si>
    <t>空調・換気設備</t>
    <rPh sb="0" eb="2">
      <t>クウチョウ</t>
    </rPh>
    <rPh sb="3" eb="5">
      <t>カンキ</t>
    </rPh>
    <rPh sb="5" eb="7">
      <t>セツビ</t>
    </rPh>
    <phoneticPr fontId="4"/>
  </si>
  <si>
    <t>APF</t>
    <phoneticPr fontId="4"/>
  </si>
  <si>
    <t>COP</t>
    <phoneticPr fontId="4"/>
  </si>
  <si>
    <t>高効率空調機の導入</t>
    <rPh sb="3" eb="4">
      <t>クウ</t>
    </rPh>
    <rPh sb="4" eb="5">
      <t>チョウ</t>
    </rPh>
    <rPh sb="5" eb="6">
      <t>キ</t>
    </rPh>
    <rPh sb="7" eb="9">
      <t>ドウニュウ</t>
    </rPh>
    <phoneticPr fontId="4"/>
  </si>
  <si>
    <t>高効率空調機が、空調機ファン総電動機出力に対して、どの程度の割合で導入されているか。</t>
    <rPh sb="14" eb="15">
      <t>ソウ</t>
    </rPh>
    <rPh sb="15" eb="18">
      <t>デンドウキ</t>
    </rPh>
    <rPh sb="18" eb="20">
      <t>シュツリョク</t>
    </rPh>
    <rPh sb="21" eb="22">
      <t>タイ</t>
    </rPh>
    <rPh sb="30" eb="32">
      <t>ワリアイ</t>
    </rPh>
    <phoneticPr fontId="4"/>
  </si>
  <si>
    <t>ダブルプラグファン</t>
    <phoneticPr fontId="4"/>
  </si>
  <si>
    <t>空調機無し</t>
    <rPh sb="0" eb="1">
      <t>クウ</t>
    </rPh>
    <rPh sb="1" eb="2">
      <t>チョウ</t>
    </rPh>
    <rPh sb="2" eb="3">
      <t>キ</t>
    </rPh>
    <rPh sb="3" eb="4">
      <t>ナ</t>
    </rPh>
    <phoneticPr fontId="4"/>
  </si>
  <si>
    <t>プラグファン</t>
    <phoneticPr fontId="4"/>
  </si>
  <si>
    <t>ECモータ・永久磁石(IPM)モータ</t>
    <phoneticPr fontId="4"/>
  </si>
  <si>
    <t>楕円管熱交換器</t>
    <phoneticPr fontId="4"/>
  </si>
  <si>
    <t>高効率パッケージ形空調機の導入</t>
    <rPh sb="9" eb="10">
      <t>クウ</t>
    </rPh>
    <rPh sb="10" eb="11">
      <t>チョウ</t>
    </rPh>
    <rPh sb="11" eb="12">
      <t>キ</t>
    </rPh>
    <phoneticPr fontId="4"/>
  </si>
  <si>
    <t>高効率パッケージ形空調機が、パッケージ形空調機総冷却能力に対して、どの程度の割合で導入されているか。</t>
    <rPh sb="23" eb="24">
      <t>ソウ</t>
    </rPh>
    <rPh sb="24" eb="26">
      <t>レイキャク</t>
    </rPh>
    <rPh sb="26" eb="28">
      <t>ノウリョク</t>
    </rPh>
    <rPh sb="29" eb="30">
      <t>タイ</t>
    </rPh>
    <phoneticPr fontId="4"/>
  </si>
  <si>
    <t>高効率
機器</t>
    <rPh sb="0" eb="3">
      <t>コウコウリツ</t>
    </rPh>
    <rPh sb="4" eb="6">
      <t>キキ</t>
    </rPh>
    <phoneticPr fontId="4"/>
  </si>
  <si>
    <t>通年エネルギー消費効率 APF</t>
    <rPh sb="0" eb="2">
      <t>ツウネン</t>
    </rPh>
    <rPh sb="7" eb="9">
      <t>ショウヒ</t>
    </rPh>
    <rPh sb="9" eb="11">
      <t>コウリツ</t>
    </rPh>
    <phoneticPr fontId="4"/>
  </si>
  <si>
    <t>ﾊﾟｯｹｰｼﾞ形空調機無し</t>
    <rPh sb="11" eb="12">
      <t>ナ</t>
    </rPh>
    <phoneticPr fontId="4"/>
  </si>
  <si>
    <t>冷暖房平均COP</t>
    <rPh sb="0" eb="3">
      <t>レイダンボウ</t>
    </rPh>
    <rPh sb="3" eb="5">
      <t>ヘイキン</t>
    </rPh>
    <phoneticPr fontId="4"/>
  </si>
  <si>
    <t>インバータ制御機器</t>
    <rPh sb="5" eb="7">
      <t>セイギョ</t>
    </rPh>
    <rPh sb="7" eb="9">
      <t>キキ</t>
    </rPh>
    <phoneticPr fontId="4"/>
  </si>
  <si>
    <t>高効率冷媒（R410A）</t>
    <rPh sb="0" eb="3">
      <t>コウコウリツ</t>
    </rPh>
    <rPh sb="3" eb="5">
      <t>レイバイ</t>
    </rPh>
    <phoneticPr fontId="4"/>
  </si>
  <si>
    <t>GHP+EHP一体型空調システム</t>
    <rPh sb="7" eb="10">
      <t>イッタイガタ</t>
    </rPh>
    <rPh sb="10" eb="12">
      <t>クウチョウ</t>
    </rPh>
    <phoneticPr fontId="4"/>
  </si>
  <si>
    <t>冷媒蒸発温度自動変更機能</t>
    <phoneticPr fontId="4"/>
  </si>
  <si>
    <t>設置方法</t>
    <rPh sb="0" eb="2">
      <t>セッチ</t>
    </rPh>
    <rPh sb="2" eb="4">
      <t>ホウホウ</t>
    </rPh>
    <phoneticPr fontId="4"/>
  </si>
  <si>
    <t>冷媒配管の長さ（片道）</t>
    <rPh sb="0" eb="2">
      <t>レイバイ</t>
    </rPh>
    <rPh sb="2" eb="4">
      <t>ハイカン</t>
    </rPh>
    <rPh sb="5" eb="6">
      <t>ナガ</t>
    </rPh>
    <rPh sb="8" eb="10">
      <t>カタミチ</t>
    </rPh>
    <phoneticPr fontId="4"/>
  </si>
  <si>
    <t>0m以上30m未満</t>
    <phoneticPr fontId="4"/>
  </si>
  <si>
    <t>30m以上60m未満</t>
    <phoneticPr fontId="4"/>
  </si>
  <si>
    <t>60m以上90m未満</t>
    <phoneticPr fontId="4"/>
  </si>
  <si>
    <t>90m以上120m未満</t>
    <phoneticPr fontId="4"/>
  </si>
  <si>
    <t>120m以上</t>
    <rPh sb="4" eb="6">
      <t>イジョウ</t>
    </rPh>
    <phoneticPr fontId="4"/>
  </si>
  <si>
    <t>屋外機のショートサーキット無し</t>
    <phoneticPr fontId="4"/>
  </si>
  <si>
    <t>屋外機の散水システム</t>
    <phoneticPr fontId="4"/>
  </si>
  <si>
    <t>高効率ファンの導入</t>
    <rPh sb="7" eb="9">
      <t>ドウニュウ</t>
    </rPh>
    <phoneticPr fontId="4"/>
  </si>
  <si>
    <t>高効率ファンが、ファン（空調機内に設置されているものを除く。）総電動機出力に対して、どの程度の割合で導入されているか。</t>
    <rPh sb="0" eb="3">
      <t>コウコウリツ</t>
    </rPh>
    <rPh sb="12" eb="14">
      <t>クウチョウ</t>
    </rPh>
    <rPh sb="14" eb="16">
      <t>キナイ</t>
    </rPh>
    <rPh sb="17" eb="19">
      <t>セッチ</t>
    </rPh>
    <rPh sb="27" eb="28">
      <t>ノゾ</t>
    </rPh>
    <rPh sb="44" eb="46">
      <t>テイド</t>
    </rPh>
    <rPh sb="50" eb="52">
      <t>ドウニュウ</t>
    </rPh>
    <phoneticPr fontId="4"/>
  </si>
  <si>
    <t>ファン無し</t>
    <rPh sb="3" eb="4">
      <t>ナ</t>
    </rPh>
    <phoneticPr fontId="4"/>
  </si>
  <si>
    <t>ウォーミングアップ時の外気遮断制御の導入が、空調用総外気導入量（24時間空調部分を除く。）に対して、どの程度の割合で導入されているか。</t>
    <rPh sb="22" eb="25">
      <t>クウチョウヨウ</t>
    </rPh>
    <rPh sb="25" eb="26">
      <t>フサ</t>
    </rPh>
    <rPh sb="26" eb="28">
      <t>ガイキ</t>
    </rPh>
    <rPh sb="28" eb="30">
      <t>ドウニュウ</t>
    </rPh>
    <rPh sb="30" eb="31">
      <t>リョウ</t>
    </rPh>
    <rPh sb="34" eb="36">
      <t>ジカン</t>
    </rPh>
    <rPh sb="36" eb="38">
      <t>クウチョウ</t>
    </rPh>
    <rPh sb="38" eb="40">
      <t>ブブン</t>
    </rPh>
    <rPh sb="41" eb="42">
      <t>ノゾ</t>
    </rPh>
    <rPh sb="46" eb="47">
      <t>タイ</t>
    </rPh>
    <rPh sb="55" eb="57">
      <t>ワリアイ</t>
    </rPh>
    <phoneticPr fontId="4"/>
  </si>
  <si>
    <t>対象設備無し</t>
    <rPh sb="0" eb="2">
      <t>タイショウ</t>
    </rPh>
    <rPh sb="2" eb="4">
      <t>セツビ</t>
    </rPh>
    <rPh sb="4" eb="5">
      <t>ナ</t>
    </rPh>
    <phoneticPr fontId="4"/>
  </si>
  <si>
    <t>エレベーター機械室の温度制御が、全エレベーター機械室数に対して、どの程度の割合で導入されているか。</t>
    <rPh sb="16" eb="17">
      <t>ゼン</t>
    </rPh>
    <rPh sb="26" eb="27">
      <t>スウ</t>
    </rPh>
    <rPh sb="28" eb="29">
      <t>タイ</t>
    </rPh>
    <rPh sb="37" eb="39">
      <t>ワリアイ</t>
    </rPh>
    <phoneticPr fontId="4"/>
  </si>
  <si>
    <t>ｴﾚﾍﾞｰﾀｰ機械室無し</t>
    <rPh sb="7" eb="10">
      <t>キカイシツ</t>
    </rPh>
    <rPh sb="10" eb="11">
      <t>ナ</t>
    </rPh>
    <phoneticPr fontId="4"/>
  </si>
  <si>
    <t>3b.6</t>
    <phoneticPr fontId="4"/>
  </si>
  <si>
    <t>電気室の温度制御が、全電気室数に対して、どの程度の割合で導入されているか。</t>
    <rPh sb="0" eb="2">
      <t>デンキ</t>
    </rPh>
    <rPh sb="2" eb="3">
      <t>シツ</t>
    </rPh>
    <rPh sb="10" eb="11">
      <t>ゼン</t>
    </rPh>
    <rPh sb="11" eb="13">
      <t>デンキ</t>
    </rPh>
    <rPh sb="13" eb="14">
      <t>シツ</t>
    </rPh>
    <rPh sb="14" eb="15">
      <t>スウ</t>
    </rPh>
    <rPh sb="16" eb="17">
      <t>タイ</t>
    </rPh>
    <rPh sb="25" eb="27">
      <t>ワリアイ</t>
    </rPh>
    <phoneticPr fontId="4"/>
  </si>
  <si>
    <t>電気室無し</t>
    <rPh sb="0" eb="2">
      <t>デンキ</t>
    </rPh>
    <rPh sb="2" eb="3">
      <t>シツ</t>
    </rPh>
    <rPh sb="3" eb="4">
      <t>ナ</t>
    </rPh>
    <phoneticPr fontId="4"/>
  </si>
  <si>
    <t>電算室の冷気と暖気が混合しない設備の導入</t>
    <rPh sb="0" eb="3">
      <t>デンサンシツ</t>
    </rPh>
    <rPh sb="4" eb="6">
      <t>レイキ</t>
    </rPh>
    <rPh sb="7" eb="9">
      <t>ダンキ</t>
    </rPh>
    <rPh sb="10" eb="12">
      <t>コンゴウ</t>
    </rPh>
    <rPh sb="15" eb="17">
      <t>セツビ</t>
    </rPh>
    <phoneticPr fontId="4"/>
  </si>
  <si>
    <t>情報通信施設の電算室で、冷気と暖気が混合しないようなルーム設備又はラック設備が、全ラック台数に対して、どの程度の割合で導入されているか。</t>
    <rPh sb="7" eb="9">
      <t>デンサン</t>
    </rPh>
    <rPh sb="9" eb="10">
      <t>シツ</t>
    </rPh>
    <rPh sb="12" eb="14">
      <t>レイキ</t>
    </rPh>
    <rPh sb="15" eb="17">
      <t>ダンキ</t>
    </rPh>
    <rPh sb="18" eb="20">
      <t>コンゴウ</t>
    </rPh>
    <rPh sb="29" eb="31">
      <t>セツビ</t>
    </rPh>
    <rPh sb="31" eb="32">
      <t>マタ</t>
    </rPh>
    <rPh sb="36" eb="38">
      <t>セツビ</t>
    </rPh>
    <rPh sb="40" eb="41">
      <t>ゼン</t>
    </rPh>
    <rPh sb="44" eb="45">
      <t>ダイ</t>
    </rPh>
    <rPh sb="45" eb="46">
      <t>カズ</t>
    </rPh>
    <rPh sb="47" eb="48">
      <t>タイ</t>
    </rPh>
    <rPh sb="53" eb="55">
      <t>テイド</t>
    </rPh>
    <rPh sb="56" eb="58">
      <t>ワリアイ</t>
    </rPh>
    <phoneticPr fontId="4"/>
  </si>
  <si>
    <t>70%以上に採用</t>
    <phoneticPr fontId="4"/>
  </si>
  <si>
    <t>30%以上70%未満に採用</t>
    <phoneticPr fontId="4"/>
  </si>
  <si>
    <t>5%以上30%未満に採用</t>
    <rPh sb="7" eb="9">
      <t>ミマン</t>
    </rPh>
    <rPh sb="10" eb="12">
      <t>サイヨウ</t>
    </rPh>
    <phoneticPr fontId="4"/>
  </si>
  <si>
    <t>5%未満(100㎡以上)に採用</t>
    <rPh sb="9" eb="11">
      <t>イジョウ</t>
    </rPh>
    <phoneticPr fontId="4"/>
  </si>
  <si>
    <t>5%未満に採用又は採用無し</t>
  </si>
  <si>
    <t>情報通信施設無し</t>
    <rPh sb="6" eb="7">
      <t>ナ</t>
    </rPh>
    <phoneticPr fontId="4"/>
  </si>
  <si>
    <t>室内温度又は還気温度で空調機ファンのインバータを制御する変風量システムが、空調機ファン総電動機出力（外調機、エレベーター機械室及び電気室を除く。）に対して、どの程度の割合で導入されているか。</t>
    <rPh sb="0" eb="2">
      <t>シツナイ</t>
    </rPh>
    <rPh sb="2" eb="4">
      <t>オンド</t>
    </rPh>
    <rPh sb="4" eb="5">
      <t>マタ</t>
    </rPh>
    <rPh sb="6" eb="7">
      <t>カエ</t>
    </rPh>
    <rPh sb="7" eb="8">
      <t>キ</t>
    </rPh>
    <rPh sb="8" eb="10">
      <t>オンド</t>
    </rPh>
    <rPh sb="24" eb="26">
      <t>セイギョ</t>
    </rPh>
    <rPh sb="28" eb="29">
      <t>ヘン</t>
    </rPh>
    <rPh sb="29" eb="31">
      <t>フウリョウ</t>
    </rPh>
    <rPh sb="83" eb="85">
      <t>ワリアイ</t>
    </rPh>
    <phoneticPr fontId="4"/>
  </si>
  <si>
    <t>大空間の居住域空調又は局所空調システムが、大空間の総床面積に対して、どの程度の割合で導入されているか。</t>
    <rPh sb="21" eb="24">
      <t>ダイクウカン</t>
    </rPh>
    <rPh sb="25" eb="26">
      <t>ソウ</t>
    </rPh>
    <rPh sb="26" eb="29">
      <t>ユカメンセキ</t>
    </rPh>
    <rPh sb="30" eb="31">
      <t>タイ</t>
    </rPh>
    <rPh sb="36" eb="38">
      <t>テイド</t>
    </rPh>
    <rPh sb="39" eb="41">
      <t>ワリアイ</t>
    </rPh>
    <phoneticPr fontId="4"/>
  </si>
  <si>
    <t>20%以上50%未満に採用</t>
    <rPh sb="8" eb="10">
      <t>ミマン</t>
    </rPh>
    <phoneticPr fontId="4"/>
  </si>
  <si>
    <t>20%未満に採用又は採用無し</t>
    <rPh sb="8" eb="9">
      <t>マタ</t>
    </rPh>
    <phoneticPr fontId="4"/>
  </si>
  <si>
    <t>大空間無し</t>
    <rPh sb="0" eb="3">
      <t>ダイクウカン</t>
    </rPh>
    <rPh sb="3" eb="4">
      <t>ナ</t>
    </rPh>
    <phoneticPr fontId="4"/>
  </si>
  <si>
    <t>空調機の気化式加湿器が、空調用総外気導入量（厨房用を除く。）に対して、どの程度の割合で導入されているか。</t>
    <rPh sb="0" eb="1">
      <t>クウ</t>
    </rPh>
    <rPh sb="1" eb="2">
      <t>チョウ</t>
    </rPh>
    <rPh sb="2" eb="3">
      <t>キ</t>
    </rPh>
    <rPh sb="4" eb="6">
      <t>キカ</t>
    </rPh>
    <rPh sb="6" eb="7">
      <t>シキ</t>
    </rPh>
    <rPh sb="7" eb="9">
      <t>カシツ</t>
    </rPh>
    <rPh sb="9" eb="10">
      <t>キ</t>
    </rPh>
    <rPh sb="37" eb="39">
      <t>テイド</t>
    </rPh>
    <rPh sb="40" eb="42">
      <t>ワリアイ</t>
    </rPh>
    <rPh sb="43" eb="45">
      <t>ドウニュウ</t>
    </rPh>
    <phoneticPr fontId="4"/>
  </si>
  <si>
    <t>主たる居室に対する空調温度制御の不感帯（ゼロエナジーバンド制御等）が、設定値に対してどの程度に設定されているか。</t>
    <rPh sb="3" eb="5">
      <t>キョシツ</t>
    </rPh>
    <rPh sb="6" eb="7">
      <t>タイ</t>
    </rPh>
    <rPh sb="9" eb="11">
      <t>クウチョウ</t>
    </rPh>
    <rPh sb="39" eb="40">
      <t>タイ</t>
    </rPh>
    <rPh sb="47" eb="49">
      <t>セッテイ</t>
    </rPh>
    <phoneticPr fontId="4"/>
  </si>
  <si>
    <t>±3℃以上</t>
    <rPh sb="3" eb="5">
      <t>イジョウ</t>
    </rPh>
    <phoneticPr fontId="4"/>
  </si>
  <si>
    <t>±2℃以上</t>
    <rPh sb="3" eb="5">
      <t>イジョウ</t>
    </rPh>
    <phoneticPr fontId="4"/>
  </si>
  <si>
    <t>±1℃以上</t>
    <rPh sb="3" eb="5">
      <t>イジョウ</t>
    </rPh>
    <phoneticPr fontId="4"/>
  </si>
  <si>
    <t>±0.5℃以上</t>
    <rPh sb="5" eb="7">
      <t>イジョウ</t>
    </rPh>
    <phoneticPr fontId="4"/>
  </si>
  <si>
    <t>±0℃</t>
    <phoneticPr fontId="4"/>
  </si>
  <si>
    <t>外気冷房システムが、主たる居室の床面積（冬季及び中間期に冷房が無い室を除く。）に対して、どの程度の割合で導入されているか。</t>
    <rPh sb="10" eb="11">
      <t>シュ</t>
    </rPh>
    <rPh sb="13" eb="15">
      <t>キョシツ</t>
    </rPh>
    <rPh sb="16" eb="19">
      <t>ユカメンセキ</t>
    </rPh>
    <rPh sb="40" eb="41">
      <t>タイ</t>
    </rPh>
    <rPh sb="49" eb="51">
      <t>ワリアイ</t>
    </rPh>
    <phoneticPr fontId="4"/>
  </si>
  <si>
    <t>冬季・中間期冷房無し</t>
    <rPh sb="0" eb="2">
      <t>トウキ</t>
    </rPh>
    <rPh sb="3" eb="5">
      <t>チュウカン</t>
    </rPh>
    <rPh sb="5" eb="6">
      <t>キ</t>
    </rPh>
    <rPh sb="6" eb="8">
      <t>レイボウ</t>
    </rPh>
    <rPh sb="8" eb="9">
      <t>ナ</t>
    </rPh>
    <phoneticPr fontId="4"/>
  </si>
  <si>
    <r>
      <t>CO</t>
    </r>
    <r>
      <rPr>
        <vertAlign val="subscript"/>
        <sz val="7"/>
        <rFont val="ＭＳ Ｐゴシック"/>
        <family val="3"/>
        <charset val="128"/>
      </rPr>
      <t>2</t>
    </r>
    <r>
      <rPr>
        <sz val="9"/>
        <rFont val="ＭＳ Ｐゴシック"/>
        <family val="3"/>
        <charset val="128"/>
      </rPr>
      <t>濃度による外気量制御の導入</t>
    </r>
    <phoneticPr fontId="4"/>
  </si>
  <si>
    <r>
      <t>CO</t>
    </r>
    <r>
      <rPr>
        <vertAlign val="subscript"/>
        <sz val="7"/>
        <rFont val="ＭＳ Ｐゴシック"/>
        <family val="3"/>
        <charset val="128"/>
      </rPr>
      <t>2</t>
    </r>
    <r>
      <rPr>
        <sz val="9"/>
        <rFont val="ＭＳ Ｐゴシック"/>
        <family val="3"/>
        <charset val="128"/>
      </rPr>
      <t>濃度による外気量制御が、空調用総外気導入量（厨房用を除く。）に対して、どの程度の割合で導入されているか。</t>
    </r>
    <rPh sb="15" eb="18">
      <t>クウチョウヨウ</t>
    </rPh>
    <rPh sb="18" eb="19">
      <t>フサ</t>
    </rPh>
    <rPh sb="19" eb="21">
      <t>ガイキ</t>
    </rPh>
    <rPh sb="21" eb="23">
      <t>ドウニュウ</t>
    </rPh>
    <rPh sb="23" eb="24">
      <t>リョウ</t>
    </rPh>
    <rPh sb="25" eb="28">
      <t>チュウボウヨウ</t>
    </rPh>
    <rPh sb="29" eb="30">
      <t>ノゾ</t>
    </rPh>
    <rPh sb="40" eb="42">
      <t>テイド</t>
    </rPh>
    <rPh sb="43" eb="45">
      <t>ワリアイ</t>
    </rPh>
    <rPh sb="46" eb="48">
      <t>ドウニュウ</t>
    </rPh>
    <phoneticPr fontId="4"/>
  </si>
  <si>
    <t>ファンコイルユニットの比例制御が、ファンコイルユニット総冷却能力に対して、どの程度の割合で導入されているか。</t>
    <rPh sb="27" eb="28">
      <t>ソウ</t>
    </rPh>
    <rPh sb="28" eb="30">
      <t>レイキャク</t>
    </rPh>
    <rPh sb="30" eb="32">
      <t>ノウリョク</t>
    </rPh>
    <rPh sb="33" eb="34">
      <t>タイ</t>
    </rPh>
    <rPh sb="42" eb="44">
      <t>ワリアイ</t>
    </rPh>
    <phoneticPr fontId="4"/>
  </si>
  <si>
    <t>ﾌｧﾝｺｲﾙﾕﾆｯﾄ無し</t>
    <rPh sb="10" eb="11">
      <t>ナ</t>
    </rPh>
    <phoneticPr fontId="4"/>
  </si>
  <si>
    <t>空調のセキュリティー連動制御が、主たる事務室、廊下、便所及び宿泊施設の客室の床面積に対して、どの程度の割合で導入されているか。</t>
    <rPh sb="0" eb="2">
      <t>クウチョウ</t>
    </rPh>
    <rPh sb="16" eb="17">
      <t>シュ</t>
    </rPh>
    <rPh sb="19" eb="22">
      <t>ジムシツ</t>
    </rPh>
    <rPh sb="23" eb="25">
      <t>ロウカ</t>
    </rPh>
    <rPh sb="26" eb="28">
      <t>ベンジョ</t>
    </rPh>
    <rPh sb="28" eb="29">
      <t>オヨ</t>
    </rPh>
    <rPh sb="30" eb="32">
      <t>シュクハク</t>
    </rPh>
    <rPh sb="32" eb="34">
      <t>シセツ</t>
    </rPh>
    <rPh sb="35" eb="37">
      <t>キャクシツ</t>
    </rPh>
    <rPh sb="38" eb="41">
      <t>ユカメンセキ</t>
    </rPh>
    <rPh sb="42" eb="43">
      <t>タイ</t>
    </rPh>
    <rPh sb="51" eb="53">
      <t>ワリアイ</t>
    </rPh>
    <phoneticPr fontId="4"/>
  </si>
  <si>
    <t>対象用途部分無し</t>
    <rPh sb="0" eb="2">
      <t>タイショウ</t>
    </rPh>
    <rPh sb="6" eb="7">
      <t>ナ</t>
    </rPh>
    <phoneticPr fontId="4"/>
  </si>
  <si>
    <t>空調の最適起動制御が、全空調機台数に対して、どの程度の割合で導入されているか。</t>
    <rPh sb="0" eb="2">
      <t>クウチョウ</t>
    </rPh>
    <rPh sb="3" eb="5">
      <t>サイテキ</t>
    </rPh>
    <rPh sb="5" eb="7">
      <t>キドウ</t>
    </rPh>
    <rPh sb="7" eb="9">
      <t>セイギョ</t>
    </rPh>
    <rPh sb="12" eb="15">
      <t>クウチョウキ</t>
    </rPh>
    <rPh sb="24" eb="26">
      <t>テイド</t>
    </rPh>
    <rPh sb="27" eb="29">
      <t>ワリアイ</t>
    </rPh>
    <rPh sb="30" eb="32">
      <t>ドウニュウ</t>
    </rPh>
    <phoneticPr fontId="4"/>
  </si>
  <si>
    <t>全て24時間空調</t>
    <rPh sb="0" eb="1">
      <t>スベ</t>
    </rPh>
    <rPh sb="4" eb="6">
      <t>ジカン</t>
    </rPh>
    <rPh sb="6" eb="7">
      <t>クウ</t>
    </rPh>
    <rPh sb="7" eb="8">
      <t>チョウ</t>
    </rPh>
    <phoneticPr fontId="4"/>
  </si>
  <si>
    <t>VAV、CAV等による非使用室の空調発停制御が、空調時間帯が異なる複数の室が同一空調系統になっている部分の総床面積に対して、どの程度の割合で導入されているか。</t>
    <rPh sb="7" eb="8">
      <t>ナド</t>
    </rPh>
    <rPh sb="11" eb="12">
      <t>ヒ</t>
    </rPh>
    <rPh sb="12" eb="14">
      <t>シヨウ</t>
    </rPh>
    <rPh sb="14" eb="15">
      <t>シツ</t>
    </rPh>
    <rPh sb="16" eb="17">
      <t>クウ</t>
    </rPh>
    <rPh sb="17" eb="18">
      <t>チョウ</t>
    </rPh>
    <rPh sb="18" eb="20">
      <t>ハッテイ</t>
    </rPh>
    <rPh sb="20" eb="22">
      <t>セイギョ</t>
    </rPh>
    <rPh sb="50" eb="52">
      <t>ブブン</t>
    </rPh>
    <rPh sb="54" eb="57">
      <t>ユカメンセキ</t>
    </rPh>
    <rPh sb="58" eb="59">
      <t>タイ</t>
    </rPh>
    <rPh sb="70" eb="72">
      <t>ドウニュウ</t>
    </rPh>
    <phoneticPr fontId="4"/>
  </si>
  <si>
    <t>対象空調系統無し</t>
    <rPh sb="0" eb="2">
      <t>タイショウ</t>
    </rPh>
    <rPh sb="2" eb="4">
      <t>クウチョウ</t>
    </rPh>
    <rPh sb="4" eb="6">
      <t>ケイトウ</t>
    </rPh>
    <rPh sb="6" eb="7">
      <t>ナ</t>
    </rPh>
    <phoneticPr fontId="4"/>
  </si>
  <si>
    <t>駐車場ファンのCO又はCO2濃度による発停制御、台数制御又はインバータ制御が、自走式駐車場ファン総電動機出力に対して、どの程度の割合で導入されているか。</t>
    <rPh sb="14" eb="16">
      <t>ノウド</t>
    </rPh>
    <rPh sb="19" eb="21">
      <t>ハッテイ</t>
    </rPh>
    <rPh sb="21" eb="23">
      <t>セイギョ</t>
    </rPh>
    <rPh sb="24" eb="26">
      <t>ダイスウ</t>
    </rPh>
    <rPh sb="26" eb="28">
      <t>セイギョ</t>
    </rPh>
    <rPh sb="28" eb="29">
      <t>マタ</t>
    </rPh>
    <rPh sb="39" eb="42">
      <t>ジソウシキ</t>
    </rPh>
    <rPh sb="42" eb="45">
      <t>チュウシャジョウ</t>
    </rPh>
    <rPh sb="64" eb="66">
      <t>ワリアイ</t>
    </rPh>
    <phoneticPr fontId="4"/>
  </si>
  <si>
    <t>駐車場換気無し</t>
    <rPh sb="3" eb="5">
      <t>カンキ</t>
    </rPh>
    <phoneticPr fontId="4"/>
  </si>
  <si>
    <t>熱源機械室等の燃焼空気が必要な室の全てに、ファンの燃焼機器等連動停止制御が導入されているか。</t>
    <rPh sb="5" eb="6">
      <t>ナド</t>
    </rPh>
    <rPh sb="7" eb="9">
      <t>ネンショウ</t>
    </rPh>
    <rPh sb="9" eb="11">
      <t>クウキ</t>
    </rPh>
    <rPh sb="12" eb="14">
      <t>ヒツヨウ</t>
    </rPh>
    <rPh sb="15" eb="16">
      <t>シツ</t>
    </rPh>
    <rPh sb="17" eb="18">
      <t>スベ</t>
    </rPh>
    <phoneticPr fontId="4"/>
  </si>
  <si>
    <t>燃焼機器無し</t>
    <rPh sb="0" eb="2">
      <t>ネンショウ</t>
    </rPh>
    <rPh sb="2" eb="4">
      <t>キキ</t>
    </rPh>
    <rPh sb="4" eb="5">
      <t>ナ</t>
    </rPh>
    <phoneticPr fontId="4"/>
  </si>
  <si>
    <t>全熱交換器が、空調用総外気導入量（厨房用を除く。）に対して、どの程度の割合で導入されているか。</t>
    <rPh sb="17" eb="19">
      <t>チュウボウ</t>
    </rPh>
    <rPh sb="19" eb="20">
      <t>ヨウ</t>
    </rPh>
    <rPh sb="21" eb="22">
      <t>ノゾ</t>
    </rPh>
    <rPh sb="35" eb="37">
      <t>ワリアイ</t>
    </rPh>
    <phoneticPr fontId="4"/>
  </si>
  <si>
    <t>低温送風による大温度差送風空調システムが、空調機ファン総電動機出力（外調機、エレベーター機械室及び電気室を除く。）に対して、どの程度の割合で導入されているか。</t>
    <rPh sb="2" eb="4">
      <t>ソウフウ</t>
    </rPh>
    <rPh sb="47" eb="48">
      <t>オヨ</t>
    </rPh>
    <rPh sb="67" eb="69">
      <t>ワリアイ</t>
    </rPh>
    <phoneticPr fontId="4"/>
  </si>
  <si>
    <t>床吹出空調システムが、主たる事務室の床面積に対して、どの程度の割合で導入されているか。</t>
    <rPh sb="31" eb="33">
      <t>ワリアイ</t>
    </rPh>
    <phoneticPr fontId="4"/>
  </si>
  <si>
    <t>放射冷暖房空調システムが、主たる居室の床面積に対して、どの程度の割合で導入されているか。</t>
    <phoneticPr fontId="4"/>
  </si>
  <si>
    <t>一般的に除湿システムが導入されている美術館及び博物館の展示室、100㎡以上の宴会場、劇場の客席等の居室に、冷却除湿再熱方式以外の除湿システムが導入されているか。</t>
    <rPh sb="0" eb="3">
      <t>イッパンテキ</t>
    </rPh>
    <rPh sb="4" eb="6">
      <t>ジョシツ</t>
    </rPh>
    <rPh sb="11" eb="13">
      <t>ドウニュウ</t>
    </rPh>
    <rPh sb="49" eb="51">
      <t>キョシツ</t>
    </rPh>
    <phoneticPr fontId="4"/>
  </si>
  <si>
    <t>採用又は除湿ｼｽﾃﾑ無し</t>
    <rPh sb="2" eb="3">
      <t>マタ</t>
    </rPh>
    <phoneticPr fontId="4"/>
  </si>
  <si>
    <t>潜熱・顕熱分離方式省エネ空調システムの導入</t>
    <rPh sb="5" eb="7">
      <t>ブンリ</t>
    </rPh>
    <rPh sb="7" eb="9">
      <t>ホウシキ</t>
    </rPh>
    <rPh sb="9" eb="10">
      <t>ショウ</t>
    </rPh>
    <rPh sb="12" eb="13">
      <t>クウ</t>
    </rPh>
    <rPh sb="13" eb="14">
      <t>チョウ</t>
    </rPh>
    <rPh sb="19" eb="21">
      <t>ドウニュウ</t>
    </rPh>
    <phoneticPr fontId="4"/>
  </si>
  <si>
    <t>潜熱・顕熱分離方式省エネ空調システムが、主たる居室の床面積に対して、どの程度の割合で導入されているか。</t>
    <rPh sb="23" eb="24">
      <t>キョ</t>
    </rPh>
    <rPh sb="39" eb="41">
      <t>ワリアイ</t>
    </rPh>
    <phoneticPr fontId="4"/>
  </si>
  <si>
    <t>デシカント空調システムの導入</t>
    <rPh sb="5" eb="6">
      <t>クウ</t>
    </rPh>
    <rPh sb="6" eb="7">
      <t>チョウ</t>
    </rPh>
    <rPh sb="12" eb="14">
      <t>ドウニュウ</t>
    </rPh>
    <phoneticPr fontId="4"/>
  </si>
  <si>
    <t>デシカント空調システムが、空調用総外気導入量（厨房用を除く。）に対して、どの程度の割合で導入されているか。</t>
    <rPh sb="32" eb="33">
      <t>タイ</t>
    </rPh>
    <rPh sb="41" eb="43">
      <t>ワリアイ</t>
    </rPh>
    <phoneticPr fontId="4"/>
  </si>
  <si>
    <t>ハイブリッド空調システム（自然換気と空調機器による併用）が、主たる居室の床面積に対して、どの程度の割合で導入されているか。</t>
    <rPh sb="6" eb="8">
      <t>クウチョウ</t>
    </rPh>
    <rPh sb="13" eb="15">
      <t>シゼン</t>
    </rPh>
    <rPh sb="15" eb="17">
      <t>カンキ</t>
    </rPh>
    <rPh sb="18" eb="19">
      <t>クウ</t>
    </rPh>
    <rPh sb="19" eb="20">
      <t>チョウ</t>
    </rPh>
    <rPh sb="20" eb="22">
      <t>キキ</t>
    </rPh>
    <rPh sb="25" eb="27">
      <t>ヘイヨウ</t>
    </rPh>
    <rPh sb="49" eb="51">
      <t>ワリアイ</t>
    </rPh>
    <phoneticPr fontId="4"/>
  </si>
  <si>
    <t>置換換気システムが導入されているか。</t>
    <phoneticPr fontId="4"/>
  </si>
  <si>
    <t>電算室の局所冷房設備の導入</t>
    <rPh sb="4" eb="6">
      <t>キョクショ</t>
    </rPh>
    <rPh sb="6" eb="8">
      <t>レイボウ</t>
    </rPh>
    <rPh sb="8" eb="10">
      <t>セツビ</t>
    </rPh>
    <rPh sb="11" eb="13">
      <t>ドウニュウ</t>
    </rPh>
    <phoneticPr fontId="4"/>
  </si>
  <si>
    <t>情報通信施設の電算室で、高発熱領域に対する局所冷房設備が、全ラック台数に対して、どの程度の割合で導入されているか。</t>
    <rPh sb="0" eb="2">
      <t>ジョウホウ</t>
    </rPh>
    <rPh sb="2" eb="4">
      <t>ツウシン</t>
    </rPh>
    <rPh sb="4" eb="6">
      <t>シセツ</t>
    </rPh>
    <rPh sb="12" eb="15">
      <t>コウハツネツ</t>
    </rPh>
    <rPh sb="15" eb="17">
      <t>リョウイキ</t>
    </rPh>
    <rPh sb="18" eb="19">
      <t>タイ</t>
    </rPh>
    <rPh sb="21" eb="23">
      <t>キョクショ</t>
    </rPh>
    <rPh sb="23" eb="25">
      <t>レイボウ</t>
    </rPh>
    <rPh sb="25" eb="27">
      <t>セツビ</t>
    </rPh>
    <rPh sb="29" eb="30">
      <t>ゼン</t>
    </rPh>
    <rPh sb="33" eb="34">
      <t>ダイ</t>
    </rPh>
    <phoneticPr fontId="4"/>
  </si>
  <si>
    <t>高効率厨房換気システム（置換換気、給排気形フード又は厨房排気の変風量制御）が、全厨房箇所数に対して、どの程度の割合で導入されているか。</t>
    <rPh sb="24" eb="25">
      <t>マタ</t>
    </rPh>
    <rPh sb="39" eb="40">
      <t>ゼン</t>
    </rPh>
    <rPh sb="40" eb="42">
      <t>チュウボウ</t>
    </rPh>
    <rPh sb="42" eb="44">
      <t>カショ</t>
    </rPh>
    <rPh sb="44" eb="45">
      <t>スウ</t>
    </rPh>
    <rPh sb="46" eb="47">
      <t>タイ</t>
    </rPh>
    <rPh sb="52" eb="54">
      <t>テイド</t>
    </rPh>
    <rPh sb="55" eb="57">
      <t>ワリアイ</t>
    </rPh>
    <phoneticPr fontId="4"/>
  </si>
  <si>
    <t>20%以上50%未満に採用</t>
    <phoneticPr fontId="4"/>
  </si>
  <si>
    <t>20%未満に採用又は採用無し</t>
    <rPh sb="3" eb="5">
      <t>ミマン</t>
    </rPh>
    <rPh sb="6" eb="8">
      <t>サイヨウ</t>
    </rPh>
    <rPh sb="8" eb="9">
      <t>マタ</t>
    </rPh>
    <rPh sb="10" eb="12">
      <t>サイヨウ</t>
    </rPh>
    <rPh sb="12" eb="13">
      <t>ナ</t>
    </rPh>
    <phoneticPr fontId="4"/>
  </si>
  <si>
    <t>空調機の間欠運転制御が、空調機ファン総電動機出力（外調機、エレベーター機械室及び電気室を除く。）に対して、どの程度の割合で導入されているか。</t>
    <rPh sb="0" eb="3">
      <t>クウチョウキ</t>
    </rPh>
    <rPh sb="4" eb="6">
      <t>カンケツ</t>
    </rPh>
    <rPh sb="6" eb="8">
      <t>ウンテン</t>
    </rPh>
    <rPh sb="8" eb="10">
      <t>セイギョ</t>
    </rPh>
    <rPh sb="55" eb="57">
      <t>テイド</t>
    </rPh>
    <rPh sb="58" eb="60">
      <t>ワリアイ</t>
    </rPh>
    <rPh sb="61" eb="63">
      <t>ドウニュウ</t>
    </rPh>
    <phoneticPr fontId="4"/>
  </si>
  <si>
    <t>厨房外調機・ファンの風量モード切換制御が、厨房総外気導入量に対して、どの程度の割合で導入されているか。</t>
    <rPh sb="0" eb="2">
      <t>チュウボウ</t>
    </rPh>
    <rPh sb="2" eb="5">
      <t>ガイチョウキ</t>
    </rPh>
    <rPh sb="10" eb="12">
      <t>フウリョウ</t>
    </rPh>
    <rPh sb="15" eb="17">
      <t>キリカエ</t>
    </rPh>
    <rPh sb="17" eb="19">
      <t>セイギョ</t>
    </rPh>
    <rPh sb="23" eb="24">
      <t>ソウ</t>
    </rPh>
    <rPh sb="24" eb="26">
      <t>ガイキ</t>
    </rPh>
    <rPh sb="26" eb="28">
      <t>ドウニュウ</t>
    </rPh>
    <rPh sb="28" eb="29">
      <t>リョウ</t>
    </rPh>
    <rPh sb="30" eb="31">
      <t>タイ</t>
    </rPh>
    <rPh sb="36" eb="38">
      <t>テイド</t>
    </rPh>
    <rPh sb="39" eb="41">
      <t>ワリアイ</t>
    </rPh>
    <rPh sb="42" eb="44">
      <t>ドウニュウ</t>
    </rPh>
    <phoneticPr fontId="4"/>
  </si>
  <si>
    <t>厨房外調機の換気モード切換制御が、厨房総外気導入量に対して、どの程度の割合で導入されているか。</t>
    <rPh sb="0" eb="2">
      <t>チュウボウ</t>
    </rPh>
    <rPh sb="2" eb="5">
      <t>ガイチョウキ</t>
    </rPh>
    <rPh sb="6" eb="8">
      <t>カンキ</t>
    </rPh>
    <rPh sb="11" eb="13">
      <t>キリカエ</t>
    </rPh>
    <rPh sb="13" eb="15">
      <t>セイギョ</t>
    </rPh>
    <phoneticPr fontId="4"/>
  </si>
  <si>
    <t>3b.34</t>
  </si>
  <si>
    <t>人感センサーによる換気制御の導入</t>
    <phoneticPr fontId="4"/>
  </si>
  <si>
    <t>人感センサーによる換気制御が、主たる便所及び湯沸室に対して、どの程度導入されているか。</t>
    <rPh sb="15" eb="16">
      <t>シュ</t>
    </rPh>
    <rPh sb="18" eb="20">
      <t>ベンジョ</t>
    </rPh>
    <rPh sb="20" eb="21">
      <t>オヨ</t>
    </rPh>
    <rPh sb="22" eb="24">
      <t>ユワカ</t>
    </rPh>
    <rPh sb="26" eb="27">
      <t>タイ</t>
    </rPh>
    <rPh sb="32" eb="34">
      <t>テイド</t>
    </rPh>
    <phoneticPr fontId="4"/>
  </si>
  <si>
    <t>便所及び湯沸室に採用</t>
    <phoneticPr fontId="4"/>
  </si>
  <si>
    <t>便所に採用</t>
    <phoneticPr fontId="4"/>
  </si>
  <si>
    <t>湯沸室に採用</t>
    <phoneticPr fontId="4"/>
  </si>
  <si>
    <t>ファンの手動調整用インバータの導入</t>
    <rPh sb="8" eb="9">
      <t>ヨウ</t>
    </rPh>
    <rPh sb="15" eb="17">
      <t>ドウニュウ</t>
    </rPh>
    <phoneticPr fontId="4"/>
  </si>
  <si>
    <t>ファンの手動調整用インバータが、ファン総電動機出力に対して、どの程度の割合で導入されているか。</t>
    <rPh sb="8" eb="9">
      <t>ヨウ</t>
    </rPh>
    <rPh sb="19" eb="20">
      <t>ソウ</t>
    </rPh>
    <rPh sb="20" eb="23">
      <t>デンドウキ</t>
    </rPh>
    <rPh sb="23" eb="25">
      <t>シュツリョク</t>
    </rPh>
    <rPh sb="26" eb="27">
      <t>タイ</t>
    </rPh>
    <rPh sb="32" eb="34">
      <t>テイド</t>
    </rPh>
    <rPh sb="35" eb="37">
      <t>ワリアイ</t>
    </rPh>
    <rPh sb="38" eb="40">
      <t>ドウニュウ</t>
    </rPh>
    <phoneticPr fontId="4"/>
  </si>
  <si>
    <t>気流感創出ファン・サーキュレーションファンの導入</t>
    <rPh sb="0" eb="2">
      <t>キリュウ</t>
    </rPh>
    <rPh sb="2" eb="3">
      <t>カン</t>
    </rPh>
    <rPh sb="3" eb="5">
      <t>ソウシュツ</t>
    </rPh>
    <phoneticPr fontId="4"/>
  </si>
  <si>
    <t>主たる事務室に気流感創出ファン等、又は大空間にサーキュレーションファンが導入されているか。</t>
    <rPh sb="0" eb="1">
      <t>シュ</t>
    </rPh>
    <rPh sb="3" eb="6">
      <t>ジムシツ</t>
    </rPh>
    <rPh sb="15" eb="16">
      <t>ナド</t>
    </rPh>
    <rPh sb="17" eb="18">
      <t>マタ</t>
    </rPh>
    <phoneticPr fontId="4"/>
  </si>
  <si>
    <t>厨房排気の熱回収システムの導入</t>
    <rPh sb="0" eb="2">
      <t>チュウボウ</t>
    </rPh>
    <rPh sb="2" eb="4">
      <t>ハイキ</t>
    </rPh>
    <rPh sb="5" eb="7">
      <t>カイシュウ</t>
    </rPh>
    <rPh sb="12" eb="14">
      <t>ドウニュウ</t>
    </rPh>
    <phoneticPr fontId="4"/>
  </si>
  <si>
    <t>厨房排気から熱回収を行い、厨房用外調機の予熱に利用するシステムが導入されているか。</t>
    <rPh sb="0" eb="2">
      <t>チュウボウ</t>
    </rPh>
    <rPh sb="2" eb="4">
      <t>ハイキ</t>
    </rPh>
    <rPh sb="6" eb="7">
      <t>ネツ</t>
    </rPh>
    <rPh sb="7" eb="9">
      <t>カイシュウ</t>
    </rPh>
    <rPh sb="10" eb="11">
      <t>オコナ</t>
    </rPh>
    <rPh sb="13" eb="15">
      <t>チュウボウ</t>
    </rPh>
    <rPh sb="15" eb="16">
      <t>ヨウ</t>
    </rPh>
    <rPh sb="16" eb="19">
      <t>ガイチョウキ</t>
    </rPh>
    <rPh sb="20" eb="22">
      <t>ヨネツ</t>
    </rPh>
    <rPh sb="23" eb="25">
      <t>リヨウ</t>
    </rPh>
    <rPh sb="32" eb="34">
      <t>ドウニュウ</t>
    </rPh>
    <phoneticPr fontId="4"/>
  </si>
  <si>
    <t>第１号様式（優良特定地球温暖化対策事業所の認定ガイドライン（第一区分事業所））その12</t>
    <phoneticPr fontId="4"/>
  </si>
  <si>
    <t>c.</t>
    <phoneticPr fontId="4"/>
  </si>
  <si>
    <t>照明・電気設備</t>
    <rPh sb="3" eb="5">
      <t>デンキ</t>
    </rPh>
    <phoneticPr fontId="4"/>
  </si>
  <si>
    <t>標準入力</t>
    <rPh sb="0" eb="4">
      <t>ヒョウジュンニュウリョク</t>
    </rPh>
    <phoneticPr fontId="4"/>
  </si>
  <si>
    <t>簡易入力</t>
    <rPh sb="0" eb="2">
      <t>カンイ</t>
    </rPh>
    <rPh sb="2" eb="4">
      <t>ニュウリョク</t>
    </rPh>
    <phoneticPr fontId="4"/>
  </si>
  <si>
    <t>直管形蛍光ﾗﾝﾌﾟHf（FHF,FHC）</t>
    <rPh sb="0" eb="2">
      <t>チョクカン</t>
    </rPh>
    <rPh sb="2" eb="3">
      <t>ケイ</t>
    </rPh>
    <rPh sb="3" eb="5">
      <t>ケイコウ</t>
    </rPh>
    <phoneticPr fontId="4"/>
  </si>
  <si>
    <t>直管形蛍光ﾗﾝﾌﾟFLR,FSL</t>
    <rPh sb="3" eb="5">
      <t>ケイコウ</t>
    </rPh>
    <phoneticPr fontId="4"/>
  </si>
  <si>
    <t>直管形蛍光ﾗﾝﾌﾟFL,FCL</t>
    <rPh sb="3" eb="5">
      <t>ケイコウ</t>
    </rPh>
    <phoneticPr fontId="4"/>
  </si>
  <si>
    <t>ｺﾝﾊﾟｸﾄ形蛍光ﾗﾝﾌﾟHf（FHT,FHP）</t>
    <rPh sb="6" eb="7">
      <t>ケイ</t>
    </rPh>
    <rPh sb="7" eb="9">
      <t>ケイコウ</t>
    </rPh>
    <phoneticPr fontId="4"/>
  </si>
  <si>
    <t>ｺﾝﾊﾟｸﾄ形蛍光ﾗﾝﾌﾟFPR</t>
    <rPh sb="6" eb="7">
      <t>ケイ</t>
    </rPh>
    <rPh sb="7" eb="9">
      <t>ケイコウ</t>
    </rPh>
    <phoneticPr fontId="4"/>
  </si>
  <si>
    <t>ｺﾝﾊﾟｸﾄ形蛍光ﾗﾝﾌﾟFPL,FDL,FML,FWL</t>
    <rPh sb="6" eb="7">
      <t>ケイ</t>
    </rPh>
    <rPh sb="7" eb="9">
      <t>ケイコウ</t>
    </rPh>
    <phoneticPr fontId="4"/>
  </si>
  <si>
    <t>ハロゲン電球</t>
    <rPh sb="4" eb="6">
      <t>デンキュウ</t>
    </rPh>
    <phoneticPr fontId="4"/>
  </si>
  <si>
    <t>クリプトン電球</t>
    <rPh sb="5" eb="7">
      <t>デンキュウ</t>
    </rPh>
    <phoneticPr fontId="4"/>
  </si>
  <si>
    <t>白熱電球</t>
    <rPh sb="0" eb="2">
      <t>ハクネツ</t>
    </rPh>
    <rPh sb="2" eb="4">
      <t>デンキュウ</t>
    </rPh>
    <phoneticPr fontId="4"/>
  </si>
  <si>
    <t>ｾﾗﾐｯｸﾒﾀﾙﾊﾗｲﾄﾞﾗﾝﾌﾟ</t>
    <phoneticPr fontId="4"/>
  </si>
  <si>
    <t>メタルハライドランプ</t>
    <phoneticPr fontId="4"/>
  </si>
  <si>
    <t>高圧ナトリウムランプ</t>
    <rPh sb="0" eb="2">
      <t>コウアツ</t>
    </rPh>
    <phoneticPr fontId="4"/>
  </si>
  <si>
    <t>高圧水銀ランプ</t>
    <rPh sb="0" eb="2">
      <t>コウアツ</t>
    </rPh>
    <rPh sb="2" eb="4">
      <t>スイギン</t>
    </rPh>
    <phoneticPr fontId="4"/>
  </si>
  <si>
    <t>LED</t>
    <phoneticPr fontId="4"/>
  </si>
  <si>
    <t>高効率LED</t>
    <rPh sb="0" eb="1">
      <t>コウ</t>
    </rPh>
    <rPh sb="1" eb="3">
      <t>コウリツ</t>
    </rPh>
    <phoneticPr fontId="4"/>
  </si>
  <si>
    <t>把握できていない</t>
    <rPh sb="0" eb="2">
      <t>ハアク</t>
    </rPh>
    <phoneticPr fontId="4"/>
  </si>
  <si>
    <t>高効率照明器具が、主たる室の全ての照明器具に対して、どの程度導入されているか。</t>
    <rPh sb="14" eb="15">
      <t>スベ</t>
    </rPh>
    <rPh sb="17" eb="19">
      <t>ショウメイ</t>
    </rPh>
    <rPh sb="19" eb="21">
      <t>キグ</t>
    </rPh>
    <phoneticPr fontId="4"/>
  </si>
  <si>
    <t>用途</t>
    <rPh sb="0" eb="2">
      <t>ヨウト</t>
    </rPh>
    <phoneticPr fontId="4"/>
  </si>
  <si>
    <t>主たる室用途</t>
    <rPh sb="0" eb="1">
      <t>シュ</t>
    </rPh>
    <rPh sb="3" eb="4">
      <t>シツ</t>
    </rPh>
    <rPh sb="4" eb="6">
      <t>ヨウト</t>
    </rPh>
    <phoneticPr fontId="4"/>
  </si>
  <si>
    <t>床面積
[㎡]</t>
    <phoneticPr fontId="4"/>
  </si>
  <si>
    <t>主たる室用途の床面積比率</t>
    <rPh sb="4" eb="6">
      <t>ヨウト</t>
    </rPh>
    <rPh sb="7" eb="8">
      <t>ユカ</t>
    </rPh>
    <rPh sb="8" eb="9">
      <t>メン</t>
    </rPh>
    <rPh sb="9" eb="10">
      <t>セキ</t>
    </rPh>
    <rPh sb="10" eb="12">
      <t>ヒリツ</t>
    </rPh>
    <phoneticPr fontId="4"/>
  </si>
  <si>
    <t>主たるランプ種類</t>
    <rPh sb="0" eb="1">
      <t>シュ</t>
    </rPh>
    <rPh sb="6" eb="8">
      <t>シュルイ</t>
    </rPh>
    <phoneticPr fontId="4"/>
  </si>
  <si>
    <t>消費電力
[W/㎡]</t>
    <phoneticPr fontId="4"/>
  </si>
  <si>
    <t>不合格要件
↓</t>
    <rPh sb="0" eb="3">
      <t>フゴウカク</t>
    </rPh>
    <rPh sb="3" eb="5">
      <t>ヨウケン</t>
    </rPh>
    <phoneticPr fontId="4"/>
  </si>
  <si>
    <t>標準入力</t>
    <rPh sb="0" eb="2">
      <t>ヒョウジュン</t>
    </rPh>
    <rPh sb="2" eb="4">
      <t>ニュウリョク</t>
    </rPh>
    <phoneticPr fontId="4"/>
  </si>
  <si>
    <t>主たる居室
の床面積</t>
    <rPh sb="0" eb="1">
      <t>シュ</t>
    </rPh>
    <rPh sb="7" eb="8">
      <t>ユカ</t>
    </rPh>
    <phoneticPr fontId="4"/>
  </si>
  <si>
    <t>係数</t>
    <rPh sb="0" eb="2">
      <t>ケイスウ</t>
    </rPh>
    <phoneticPr fontId="4"/>
  </si>
  <si>
    <t>平均係数</t>
    <rPh sb="0" eb="2">
      <t>ヘイキン</t>
    </rPh>
    <rPh sb="2" eb="4">
      <t>ケイスウ</t>
    </rPh>
    <phoneticPr fontId="4"/>
  </si>
  <si>
    <t>共通</t>
    <rPh sb="0" eb="2">
      <t>キョウツウ</t>
    </rPh>
    <phoneticPr fontId="4"/>
  </si>
  <si>
    <t>エントランスホール</t>
    <phoneticPr fontId="4"/>
  </si>
  <si>
    <t>廊下</t>
    <rPh sb="0" eb="2">
      <t>ロウカ</t>
    </rPh>
    <phoneticPr fontId="4"/>
  </si>
  <si>
    <t>便所</t>
    <rPh sb="0" eb="2">
      <t>ベンジョ</t>
    </rPh>
    <phoneticPr fontId="4"/>
  </si>
  <si>
    <t>倉庫</t>
    <rPh sb="0" eb="2">
      <t>ソウコ</t>
    </rPh>
    <phoneticPr fontId="4"/>
  </si>
  <si>
    <t>事務室</t>
    <rPh sb="0" eb="3">
      <t>ジムシツ</t>
    </rPh>
    <phoneticPr fontId="4"/>
  </si>
  <si>
    <t>会議室</t>
    <rPh sb="0" eb="3">
      <t>カイギシツ</t>
    </rPh>
    <phoneticPr fontId="4"/>
  </si>
  <si>
    <t>電算室</t>
    <rPh sb="0" eb="2">
      <t>デンサン</t>
    </rPh>
    <rPh sb="2" eb="3">
      <t>シツ</t>
    </rPh>
    <phoneticPr fontId="4"/>
  </si>
  <si>
    <t>物販店舗</t>
    <rPh sb="0" eb="1">
      <t>ブツ</t>
    </rPh>
    <rPh sb="1" eb="2">
      <t>ハン</t>
    </rPh>
    <rPh sb="2" eb="4">
      <t>テンポ</t>
    </rPh>
    <phoneticPr fontId="4"/>
  </si>
  <si>
    <t>飲食店舗客席</t>
    <rPh sb="0" eb="2">
      <t>インショク</t>
    </rPh>
    <rPh sb="2" eb="4">
      <t>テンポ</t>
    </rPh>
    <rPh sb="4" eb="6">
      <t>キャクセキ</t>
    </rPh>
    <phoneticPr fontId="4"/>
  </si>
  <si>
    <t>飲食店舗厨房</t>
    <rPh sb="4" eb="6">
      <t>チュウボウ</t>
    </rPh>
    <phoneticPr fontId="4"/>
  </si>
  <si>
    <t>店舗通路</t>
    <rPh sb="0" eb="2">
      <t>テンポ</t>
    </rPh>
    <rPh sb="2" eb="4">
      <t>ツウロ</t>
    </rPh>
    <phoneticPr fontId="4"/>
  </si>
  <si>
    <t>ホテルロビー</t>
    <phoneticPr fontId="4"/>
  </si>
  <si>
    <t>客室</t>
    <rPh sb="0" eb="2">
      <t>キャクシツ</t>
    </rPh>
    <phoneticPr fontId="4"/>
  </si>
  <si>
    <t>客室廊下</t>
    <rPh sb="0" eb="2">
      <t>キャクシツ</t>
    </rPh>
    <rPh sb="2" eb="4">
      <t>ロウカ</t>
    </rPh>
    <phoneticPr fontId="4"/>
  </si>
  <si>
    <t>宴会場</t>
    <rPh sb="0" eb="2">
      <t>エンカイ</t>
    </rPh>
    <rPh sb="2" eb="3">
      <t>ジョウ</t>
    </rPh>
    <phoneticPr fontId="4"/>
  </si>
  <si>
    <t>教室</t>
    <rPh sb="0" eb="2">
      <t>キョウシツ</t>
    </rPh>
    <phoneticPr fontId="4"/>
  </si>
  <si>
    <t>大教室</t>
    <rPh sb="0" eb="1">
      <t>ダイ</t>
    </rPh>
    <rPh sb="1" eb="3">
      <t>キョウシツ</t>
    </rPh>
    <phoneticPr fontId="4"/>
  </si>
  <si>
    <t>研究室</t>
    <rPh sb="0" eb="3">
      <t>ケンキュウシツ</t>
    </rPh>
    <phoneticPr fontId="4"/>
  </si>
  <si>
    <t>体育館</t>
    <rPh sb="0" eb="2">
      <t>タイイク</t>
    </rPh>
    <rPh sb="2" eb="3">
      <t>カン</t>
    </rPh>
    <phoneticPr fontId="4"/>
  </si>
  <si>
    <t>病室</t>
    <rPh sb="0" eb="2">
      <t>ビョウシツ</t>
    </rPh>
    <phoneticPr fontId="4"/>
  </si>
  <si>
    <t>診察室</t>
    <rPh sb="0" eb="2">
      <t>シンサツ</t>
    </rPh>
    <rPh sb="2" eb="3">
      <t>シツ</t>
    </rPh>
    <phoneticPr fontId="4"/>
  </si>
  <si>
    <t>会議場</t>
    <rPh sb="0" eb="3">
      <t>カイギジョウ</t>
    </rPh>
    <phoneticPr fontId="4"/>
  </si>
  <si>
    <t>ロビー・ホワイエ</t>
    <phoneticPr fontId="4"/>
  </si>
  <si>
    <t>楽屋</t>
    <rPh sb="0" eb="2">
      <t>ガクヤ</t>
    </rPh>
    <phoneticPr fontId="4"/>
  </si>
  <si>
    <t>物流倉庫</t>
    <rPh sb="0" eb="2">
      <t>ブツリュウ</t>
    </rPh>
    <rPh sb="2" eb="4">
      <t>ソウコ</t>
    </rPh>
    <phoneticPr fontId="4"/>
  </si>
  <si>
    <t>屋内競技場</t>
    <rPh sb="0" eb="2">
      <t>オクナイ</t>
    </rPh>
    <rPh sb="2" eb="5">
      <t>キョウギジョウ</t>
    </rPh>
    <phoneticPr fontId="4"/>
  </si>
  <si>
    <t>屋外競技場</t>
    <rPh sb="0" eb="2">
      <t>オクガイ</t>
    </rPh>
    <rPh sb="2" eb="5">
      <t>キョウギジョウ</t>
    </rPh>
    <phoneticPr fontId="4"/>
  </si>
  <si>
    <t>屋外</t>
    <rPh sb="0" eb="2">
      <t>オクガイ</t>
    </rPh>
    <phoneticPr fontId="4"/>
  </si>
  <si>
    <t>高輝度型誘導灯・蓄光型誘導灯の導入</t>
    <rPh sb="8" eb="9">
      <t>チク</t>
    </rPh>
    <rPh sb="9" eb="10">
      <t>ヒカリ</t>
    </rPh>
    <rPh sb="10" eb="11">
      <t>カタ</t>
    </rPh>
    <rPh sb="11" eb="13">
      <t>ユウドウ</t>
    </rPh>
    <rPh sb="13" eb="14">
      <t>トウ</t>
    </rPh>
    <phoneticPr fontId="4"/>
  </si>
  <si>
    <t>高輝度型誘導灯又は蓄光型誘導灯が、誘導灯総器具数に対して、どの程度の割合で導入されているか。</t>
    <rPh sb="7" eb="8">
      <t>マタ</t>
    </rPh>
    <rPh sb="21" eb="23">
      <t>キグ</t>
    </rPh>
    <rPh sb="23" eb="24">
      <t>スウ</t>
    </rPh>
    <rPh sb="25" eb="26">
      <t>タイ</t>
    </rPh>
    <rPh sb="34" eb="36">
      <t>ワリアイ</t>
    </rPh>
    <phoneticPr fontId="4"/>
  </si>
  <si>
    <t>照明の初期照度補正制御が、主たる事務室・教室の床面積に対して、どの程度の割合で導入されているか。</t>
    <rPh sb="23" eb="26">
      <t>ユカメンセキ</t>
    </rPh>
    <phoneticPr fontId="4"/>
  </si>
  <si>
    <t>事務室又は教室無し</t>
    <rPh sb="0" eb="2">
      <t>ジム</t>
    </rPh>
    <rPh sb="2" eb="3">
      <t>シツ</t>
    </rPh>
    <rPh sb="3" eb="4">
      <t>マタ</t>
    </rPh>
    <rPh sb="5" eb="7">
      <t>キョウシツ</t>
    </rPh>
    <rPh sb="7" eb="8">
      <t>ナ</t>
    </rPh>
    <phoneticPr fontId="4"/>
  </si>
  <si>
    <t>照明の点滅区分の細分化と、主たる廊下、エントランスホール、駐車場等の間引きによるゾーニング制御がどの程度導入されているか。</t>
    <rPh sb="3" eb="5">
      <t>テンメツ</t>
    </rPh>
    <rPh sb="5" eb="7">
      <t>クブン</t>
    </rPh>
    <rPh sb="8" eb="11">
      <t>サイブンカ</t>
    </rPh>
    <rPh sb="13" eb="15">
      <t>タル</t>
    </rPh>
    <rPh sb="16" eb="18">
      <t>ロウカ</t>
    </rPh>
    <rPh sb="29" eb="32">
      <t>チュウシャジョウ</t>
    </rPh>
    <rPh sb="32" eb="33">
      <t>ナド</t>
    </rPh>
    <rPh sb="34" eb="36">
      <t>マビ</t>
    </rPh>
    <phoneticPr fontId="4"/>
  </si>
  <si>
    <t>廊下及び駐車場の間引き</t>
    <rPh sb="2" eb="3">
      <t>オヨ</t>
    </rPh>
    <rPh sb="4" eb="7">
      <t>チュウシャジョウ</t>
    </rPh>
    <rPh sb="8" eb="10">
      <t>マビ</t>
    </rPh>
    <phoneticPr fontId="4"/>
  </si>
  <si>
    <t>廊下のみの間引き</t>
    <rPh sb="5" eb="7">
      <t>マビ</t>
    </rPh>
    <phoneticPr fontId="4"/>
  </si>
  <si>
    <t>駐車場のみの間引き</t>
    <rPh sb="0" eb="3">
      <t>チュウシャジョウ</t>
    </rPh>
    <rPh sb="6" eb="8">
      <t>マビ</t>
    </rPh>
    <phoneticPr fontId="4"/>
  </si>
  <si>
    <t>細分化のみ</t>
    <rPh sb="0" eb="3">
      <t>サイブンカ</t>
    </rPh>
    <phoneticPr fontId="4"/>
  </si>
  <si>
    <t>高効率変圧器が、600Vを超え7,000V以下の総変圧器容量に対して、どの程度の割合で導入されているか。</t>
    <rPh sb="13" eb="14">
      <t>コ</t>
    </rPh>
    <rPh sb="21" eb="23">
      <t>イカ</t>
    </rPh>
    <rPh sb="24" eb="25">
      <t>ソウ</t>
    </rPh>
    <rPh sb="25" eb="28">
      <t>ヘンアツキ</t>
    </rPh>
    <rPh sb="28" eb="30">
      <t>ヨウリョウ</t>
    </rPh>
    <rPh sb="31" eb="32">
      <t>タイ</t>
    </rPh>
    <phoneticPr fontId="4"/>
  </si>
  <si>
    <t>超高効率変圧器</t>
    <phoneticPr fontId="4"/>
  </si>
  <si>
    <t>対象変圧器無し</t>
    <rPh sb="0" eb="2">
      <t>タイショウ</t>
    </rPh>
    <rPh sb="2" eb="5">
      <t>ヘンアツキ</t>
    </rPh>
    <phoneticPr fontId="4"/>
  </si>
  <si>
    <t>トップランナー変圧器2014</t>
    <rPh sb="7" eb="10">
      <t>ヘンアツキ</t>
    </rPh>
    <phoneticPr fontId="4"/>
  </si>
  <si>
    <t>トップランナー変圧器</t>
    <rPh sb="7" eb="10">
      <t>ヘンアツキ</t>
    </rPh>
    <phoneticPr fontId="4"/>
  </si>
  <si>
    <t>高効率UPSの導入</t>
    <phoneticPr fontId="4"/>
  </si>
  <si>
    <t>情報通信施設のUPSで、変換効率90%以上の高効率UPSが、UPS総容量に対して、どの程度の割合で導入されているか。</t>
    <rPh sb="12" eb="14">
      <t>ヘンカン</t>
    </rPh>
    <rPh sb="14" eb="16">
      <t>コウリツ</t>
    </rPh>
    <rPh sb="19" eb="21">
      <t>イジョウ</t>
    </rPh>
    <rPh sb="22" eb="25">
      <t>コウコウリツ</t>
    </rPh>
    <rPh sb="33" eb="34">
      <t>ソウ</t>
    </rPh>
    <rPh sb="34" eb="36">
      <t>ヨウリョウ</t>
    </rPh>
    <rPh sb="37" eb="38">
      <t>タイ</t>
    </rPh>
    <rPh sb="43" eb="45">
      <t>テイド</t>
    </rPh>
    <rPh sb="46" eb="48">
      <t>ワリアイ</t>
    </rPh>
    <rPh sb="49" eb="51">
      <t>ドウニュウ</t>
    </rPh>
    <phoneticPr fontId="4"/>
  </si>
  <si>
    <t>情報通信施設無し</t>
    <rPh sb="0" eb="2">
      <t>ジョウホウ</t>
    </rPh>
    <rPh sb="2" eb="4">
      <t>ツウシン</t>
    </rPh>
    <rPh sb="4" eb="6">
      <t>シセツ</t>
    </rPh>
    <rPh sb="6" eb="7">
      <t>ナ</t>
    </rPh>
    <phoneticPr fontId="4"/>
  </si>
  <si>
    <t>照明の昼光利用照明制御が、主たる事務室・教室の床面積に対して、どの程度の割合で導入されているか。</t>
    <rPh sb="16" eb="18">
      <t>ジム</t>
    </rPh>
    <rPh sb="18" eb="19">
      <t>シツ</t>
    </rPh>
    <rPh sb="20" eb="22">
      <t>キョウシツ</t>
    </rPh>
    <rPh sb="27" eb="28">
      <t>タイ</t>
    </rPh>
    <rPh sb="36" eb="38">
      <t>ワリアイ</t>
    </rPh>
    <phoneticPr fontId="4"/>
  </si>
  <si>
    <t>事務室又は教室の窓無し</t>
    <rPh sb="0" eb="2">
      <t>ジム</t>
    </rPh>
    <rPh sb="2" eb="3">
      <t>シツ</t>
    </rPh>
    <rPh sb="3" eb="4">
      <t>マタ</t>
    </rPh>
    <rPh sb="5" eb="7">
      <t>キョウシツ</t>
    </rPh>
    <rPh sb="8" eb="9">
      <t>マド</t>
    </rPh>
    <rPh sb="9" eb="10">
      <t>ナ</t>
    </rPh>
    <phoneticPr fontId="4"/>
  </si>
  <si>
    <t>照明の人感センサーによる在室・在席検知制御が、主たる廊下、階段室、便所又は湯沸室の床面積に対して、どの程度導入されているか。</t>
    <rPh sb="12" eb="14">
      <t>ザイシツ</t>
    </rPh>
    <rPh sb="15" eb="17">
      <t>ザイセキ</t>
    </rPh>
    <rPh sb="17" eb="19">
      <t>ケンチ</t>
    </rPh>
    <rPh sb="23" eb="24">
      <t>シュ</t>
    </rPh>
    <rPh sb="26" eb="28">
      <t>ロウカ</t>
    </rPh>
    <rPh sb="29" eb="31">
      <t>カイダン</t>
    </rPh>
    <rPh sb="31" eb="32">
      <t>シツ</t>
    </rPh>
    <rPh sb="33" eb="35">
      <t>ベンジョ</t>
    </rPh>
    <rPh sb="35" eb="36">
      <t>マタ</t>
    </rPh>
    <rPh sb="37" eb="39">
      <t>ユワカ</t>
    </rPh>
    <rPh sb="39" eb="40">
      <t>シツ</t>
    </rPh>
    <rPh sb="41" eb="44">
      <t>ユカメンセキ</t>
    </rPh>
    <rPh sb="45" eb="46">
      <t>タイ</t>
    </rPh>
    <phoneticPr fontId="4"/>
  </si>
  <si>
    <t>主たる廊下</t>
    <rPh sb="3" eb="5">
      <t>ロウカ</t>
    </rPh>
    <phoneticPr fontId="4"/>
  </si>
  <si>
    <t>主たる階段室</t>
    <phoneticPr fontId="4"/>
  </si>
  <si>
    <t>主たる便所</t>
    <phoneticPr fontId="4"/>
  </si>
  <si>
    <t>主たる湯沸室</t>
    <phoneticPr fontId="4"/>
  </si>
  <si>
    <t>照明のタイムスケジュール制御が、主たる居室、廊下等の共用部に対して、どの程度導入されているか。</t>
    <rPh sb="0" eb="2">
      <t>ショウメイ</t>
    </rPh>
    <rPh sb="16" eb="17">
      <t>シュ</t>
    </rPh>
    <rPh sb="19" eb="21">
      <t>キョシツ</t>
    </rPh>
    <rPh sb="22" eb="24">
      <t>ロウカ</t>
    </rPh>
    <rPh sb="24" eb="25">
      <t>ナド</t>
    </rPh>
    <rPh sb="26" eb="28">
      <t>キョウヨウ</t>
    </rPh>
    <rPh sb="28" eb="29">
      <t>ブ</t>
    </rPh>
    <rPh sb="30" eb="31">
      <t>タイ</t>
    </rPh>
    <rPh sb="36" eb="38">
      <t>テイド</t>
    </rPh>
    <rPh sb="38" eb="40">
      <t>ドウニュウ</t>
    </rPh>
    <phoneticPr fontId="4"/>
  </si>
  <si>
    <t>居室及び共用部に採用</t>
    <rPh sb="0" eb="2">
      <t>キョシツ</t>
    </rPh>
    <rPh sb="2" eb="3">
      <t>オヨ</t>
    </rPh>
    <rPh sb="4" eb="6">
      <t>キョウヨウ</t>
    </rPh>
    <rPh sb="6" eb="7">
      <t>ブ</t>
    </rPh>
    <rPh sb="8" eb="10">
      <t>サイヨウ</t>
    </rPh>
    <phoneticPr fontId="4"/>
  </si>
  <si>
    <t>居室に採用</t>
    <rPh sb="0" eb="2">
      <t>キョシツ</t>
    </rPh>
    <rPh sb="3" eb="5">
      <t>サイヨウ</t>
    </rPh>
    <phoneticPr fontId="4"/>
  </si>
  <si>
    <t>共用部に採用</t>
    <rPh sb="4" eb="6">
      <t>サイヨウ</t>
    </rPh>
    <phoneticPr fontId="4"/>
  </si>
  <si>
    <t>照明のセキュリティー連動制御が、主たる事務室、廊下、便所及び宿泊施設の客室の床面積に対して、どの程度の割合で導入されているか。</t>
    <rPh sb="28" eb="29">
      <t>オヨ</t>
    </rPh>
    <rPh sb="38" eb="41">
      <t>ユカメンセキ</t>
    </rPh>
    <rPh sb="51" eb="53">
      <t>ワリアイ</t>
    </rPh>
    <phoneticPr fontId="4"/>
  </si>
  <si>
    <t>デマンド制御システムが導入されているか。</t>
    <phoneticPr fontId="4"/>
  </si>
  <si>
    <t>タスク＆アンビエント照明システムが、主たる事務室の床面積に対して、どの程度の割合で導入されているか。</t>
    <rPh sb="18" eb="19">
      <t>シュ</t>
    </rPh>
    <rPh sb="21" eb="24">
      <t>ジムシツ</t>
    </rPh>
    <phoneticPr fontId="4"/>
  </si>
  <si>
    <t>高効率給電設備の導入</t>
    <rPh sb="3" eb="5">
      <t>キュウデン</t>
    </rPh>
    <rPh sb="5" eb="7">
      <t>セツビ</t>
    </rPh>
    <phoneticPr fontId="4"/>
  </si>
  <si>
    <t>200V仕様のある動力設備又は主たる情報通信機器に対して、400V配電方式又は直流配電方式が導入されているか。</t>
    <rPh sb="4" eb="6">
      <t>シヨウ</t>
    </rPh>
    <rPh sb="9" eb="11">
      <t>ドウリョク</t>
    </rPh>
    <rPh sb="11" eb="13">
      <t>セツビ</t>
    </rPh>
    <rPh sb="13" eb="14">
      <t>マタ</t>
    </rPh>
    <rPh sb="15" eb="16">
      <t>シュ</t>
    </rPh>
    <rPh sb="18" eb="20">
      <t>ジョウホウ</t>
    </rPh>
    <rPh sb="20" eb="22">
      <t>ツウシン</t>
    </rPh>
    <rPh sb="22" eb="24">
      <t>キキ</t>
    </rPh>
    <rPh sb="25" eb="26">
      <t>タイ</t>
    </rPh>
    <rPh sb="33" eb="35">
      <t>ハイデン</t>
    </rPh>
    <rPh sb="35" eb="37">
      <t>ホウシキ</t>
    </rPh>
    <rPh sb="37" eb="38">
      <t>マタ</t>
    </rPh>
    <rPh sb="39" eb="41">
      <t>チョクリュウ</t>
    </rPh>
    <rPh sb="41" eb="43">
      <t>ハイデン</t>
    </rPh>
    <rPh sb="43" eb="45">
      <t>ホウシキ</t>
    </rPh>
    <rPh sb="46" eb="48">
      <t>ドウニュウ</t>
    </rPh>
    <phoneticPr fontId="4"/>
  </si>
  <si>
    <t>採用</t>
    <phoneticPr fontId="4"/>
  </si>
  <si>
    <t>照明の明るさ感知による自動点滅制御が、窓のある主たるエントランスホール、廊下、便所等に導入されているか。</t>
    <rPh sb="3" eb="4">
      <t>アカ</t>
    </rPh>
    <rPh sb="6" eb="8">
      <t>カンチ</t>
    </rPh>
    <rPh sb="11" eb="13">
      <t>ジドウ</t>
    </rPh>
    <rPh sb="13" eb="15">
      <t>テンメツ</t>
    </rPh>
    <rPh sb="15" eb="17">
      <t>セイギョ</t>
    </rPh>
    <rPh sb="23" eb="24">
      <t>シュ</t>
    </rPh>
    <rPh sb="36" eb="38">
      <t>ロウカ</t>
    </rPh>
    <phoneticPr fontId="4"/>
  </si>
  <si>
    <t>照明の局所制御の導入</t>
    <rPh sb="3" eb="5">
      <t>キョクショ</t>
    </rPh>
    <phoneticPr fontId="4"/>
  </si>
  <si>
    <t>照明器具ごとのスイッチ等による照明の局所制御が、主たる事務室、廊下、便所又は湯沸室に対して、どの程度導入されているか。</t>
    <rPh sb="2" eb="4">
      <t>キグ</t>
    </rPh>
    <rPh sb="11" eb="12">
      <t>ナド</t>
    </rPh>
    <rPh sb="24" eb="25">
      <t>シュ</t>
    </rPh>
    <rPh sb="27" eb="30">
      <t>ジムシツ</t>
    </rPh>
    <rPh sb="31" eb="33">
      <t>ロウカ</t>
    </rPh>
    <rPh sb="34" eb="36">
      <t>ベンジョ</t>
    </rPh>
    <rPh sb="36" eb="37">
      <t>マタ</t>
    </rPh>
    <rPh sb="38" eb="40">
      <t>トウフツ</t>
    </rPh>
    <rPh sb="40" eb="41">
      <t>ムロ</t>
    </rPh>
    <rPh sb="42" eb="43">
      <t>タイ</t>
    </rPh>
    <phoneticPr fontId="4"/>
  </si>
  <si>
    <t>事務室及び廊下等の器具ｽｲｯﾁ</t>
    <rPh sb="0" eb="2">
      <t>ジム</t>
    </rPh>
    <rPh sb="2" eb="3">
      <t>シツ</t>
    </rPh>
    <rPh sb="3" eb="4">
      <t>オヨ</t>
    </rPh>
    <rPh sb="5" eb="7">
      <t>ロウカ</t>
    </rPh>
    <rPh sb="7" eb="8">
      <t>トウ</t>
    </rPh>
    <rPh sb="9" eb="11">
      <t>キグ</t>
    </rPh>
    <phoneticPr fontId="4"/>
  </si>
  <si>
    <t>事務室又は廊下等の器具ｽｲｯﾁ</t>
    <rPh sb="0" eb="2">
      <t>ジム</t>
    </rPh>
    <rPh sb="2" eb="3">
      <t>シツ</t>
    </rPh>
    <rPh sb="3" eb="4">
      <t>マタ</t>
    </rPh>
    <rPh sb="5" eb="7">
      <t>ロウカ</t>
    </rPh>
    <rPh sb="7" eb="8">
      <t>トウ</t>
    </rPh>
    <rPh sb="9" eb="11">
      <t>キグ</t>
    </rPh>
    <phoneticPr fontId="4"/>
  </si>
  <si>
    <t>便所の室ｽｲｯﾁ</t>
    <rPh sb="0" eb="2">
      <t>ベンジョ</t>
    </rPh>
    <rPh sb="3" eb="4">
      <t>シツ</t>
    </rPh>
    <phoneticPr fontId="4"/>
  </si>
  <si>
    <t>湯沸室の室ｽｲｯﾁ</t>
    <rPh sb="0" eb="2">
      <t>トウフツ</t>
    </rPh>
    <rPh sb="2" eb="3">
      <t>ムロ</t>
    </rPh>
    <rPh sb="4" eb="5">
      <t>シツ</t>
    </rPh>
    <phoneticPr fontId="4"/>
  </si>
  <si>
    <t>誘導灯の消灯制御が導入されているか。</t>
    <phoneticPr fontId="4"/>
  </si>
  <si>
    <t>3c.18</t>
  </si>
  <si>
    <t>事務室のセンサーによる照明制御単位の細分化</t>
    <rPh sb="0" eb="3">
      <t>ジムシツ</t>
    </rPh>
    <rPh sb="13" eb="15">
      <t>セイギョ</t>
    </rPh>
    <rPh sb="15" eb="17">
      <t>タンイ</t>
    </rPh>
    <rPh sb="18" eb="20">
      <t>サイブン</t>
    </rPh>
    <rPh sb="20" eb="21">
      <t>カ</t>
    </rPh>
    <phoneticPr fontId="4"/>
  </si>
  <si>
    <t>主たる事務室のセンサーによる照明制御単位の細分化が、主たる事務室に導入されているか。</t>
    <rPh sb="16" eb="18">
      <t>セイギョ</t>
    </rPh>
    <rPh sb="18" eb="20">
      <t>タンイ</t>
    </rPh>
    <rPh sb="33" eb="35">
      <t>ドウニュウ</t>
    </rPh>
    <phoneticPr fontId="4"/>
  </si>
  <si>
    <t>第１号様式（優良特定地球温暖化対策事業所の認定ガイドライン（第一区分事業所））その13</t>
    <phoneticPr fontId="4"/>
  </si>
  <si>
    <t>d.</t>
    <phoneticPr fontId="4"/>
  </si>
  <si>
    <t>給排水・給湯設備</t>
    <rPh sb="0" eb="1">
      <t>キュウ</t>
    </rPh>
    <rPh sb="1" eb="3">
      <t>ハイスイ</t>
    </rPh>
    <rPh sb="4" eb="6">
      <t>キュウトウ</t>
    </rPh>
    <phoneticPr fontId="4"/>
  </si>
  <si>
    <t>高効率給水ポンプの導入</t>
    <rPh sb="0" eb="3">
      <t>コウコウリツ</t>
    </rPh>
    <rPh sb="3" eb="5">
      <t>キュウスイ</t>
    </rPh>
    <rPh sb="9" eb="11">
      <t>ドウニュウ</t>
    </rPh>
    <phoneticPr fontId="4"/>
  </si>
  <si>
    <t>高効率給水ポンプが、加圧給水ポンプユニット総電動機出力又は給水ポンプ総電動機出力に対して、どの程度の割合で導入されているか。</t>
    <rPh sb="27" eb="28">
      <t>マタ</t>
    </rPh>
    <rPh sb="29" eb="31">
      <t>キュウスイ</t>
    </rPh>
    <rPh sb="34" eb="35">
      <t>ソウ</t>
    </rPh>
    <rPh sb="35" eb="38">
      <t>デンドウキ</t>
    </rPh>
    <rPh sb="38" eb="40">
      <t>シュツリョク</t>
    </rPh>
    <rPh sb="41" eb="42">
      <t>タイ</t>
    </rPh>
    <rPh sb="47" eb="49">
      <t>テイド</t>
    </rPh>
    <phoneticPr fontId="4"/>
  </si>
  <si>
    <t>加圧ポンプ割合</t>
    <rPh sb="0" eb="2">
      <t>カアツ</t>
    </rPh>
    <rPh sb="5" eb="7">
      <t>ワリアイ</t>
    </rPh>
    <phoneticPr fontId="4"/>
  </si>
  <si>
    <t>推定末端圧一定ｲﾝﾊﾞｰﾀ制御ﾎﾟﾝﾌﾟﾕﾆｯﾄ</t>
    <rPh sb="0" eb="2">
      <t>スイテイ</t>
    </rPh>
    <rPh sb="2" eb="4">
      <t>マッタン</t>
    </rPh>
    <rPh sb="4" eb="5">
      <t>アツ</t>
    </rPh>
    <rPh sb="5" eb="7">
      <t>イッテイ</t>
    </rPh>
    <rPh sb="13" eb="15">
      <t>セイギョ</t>
    </rPh>
    <phoneticPr fontId="4"/>
  </si>
  <si>
    <t>給水ポンプユニット無し</t>
    <rPh sb="0" eb="2">
      <t>キュウスイ</t>
    </rPh>
    <rPh sb="9" eb="10">
      <t>ナ</t>
    </rPh>
    <phoneticPr fontId="4"/>
  </si>
  <si>
    <t>給水ポンプ無し</t>
    <rPh sb="0" eb="2">
      <t>キュウスイ</t>
    </rPh>
    <rPh sb="5" eb="6">
      <t>ナ</t>
    </rPh>
    <phoneticPr fontId="4"/>
  </si>
  <si>
    <t>プレミアム効率（IE3）モータ</t>
  </si>
  <si>
    <t>大便器の節水器具（10ℓ/回以下）又は超節水器具（6ℓ/回以下）が、主たる便所の大便器数に対して、どの程度の割合で導入されているか。</t>
    <rPh sb="13" eb="14">
      <t>カイ</t>
    </rPh>
    <rPh sb="14" eb="16">
      <t>イカ</t>
    </rPh>
    <rPh sb="17" eb="18">
      <t>マタ</t>
    </rPh>
    <rPh sb="19" eb="20">
      <t>チョウ</t>
    </rPh>
    <rPh sb="20" eb="22">
      <t>セッスイ</t>
    </rPh>
    <rPh sb="22" eb="24">
      <t>キグ</t>
    </rPh>
    <rPh sb="34" eb="35">
      <t>シュ</t>
    </rPh>
    <rPh sb="37" eb="39">
      <t>ベンジョ</t>
    </rPh>
    <rPh sb="40" eb="41">
      <t>ダイ</t>
    </rPh>
    <rPh sb="41" eb="43">
      <t>ベンキ</t>
    </rPh>
    <rPh sb="43" eb="44">
      <t>スウ</t>
    </rPh>
    <rPh sb="45" eb="46">
      <t>タイ</t>
    </rPh>
    <phoneticPr fontId="4"/>
  </si>
  <si>
    <t>80%以上に超節水器具を採用</t>
    <rPh sb="3" eb="5">
      <t>イジョウ</t>
    </rPh>
    <rPh sb="6" eb="7">
      <t>チョウ</t>
    </rPh>
    <rPh sb="7" eb="9">
      <t>セッスイ</t>
    </rPh>
    <rPh sb="9" eb="11">
      <t>キグ</t>
    </rPh>
    <phoneticPr fontId="4"/>
  </si>
  <si>
    <t>洗面器の自動水栓が、主たる便所の洗面器数に対して、どの程度の割合で導入されているか。</t>
    <rPh sb="0" eb="2">
      <t>センメン</t>
    </rPh>
    <rPh sb="2" eb="3">
      <t>キ</t>
    </rPh>
    <rPh sb="10" eb="11">
      <t>シュ</t>
    </rPh>
    <rPh sb="13" eb="15">
      <t>ベンジョ</t>
    </rPh>
    <rPh sb="16" eb="19">
      <t>センメンキ</t>
    </rPh>
    <rPh sb="21" eb="22">
      <t>タイ</t>
    </rPh>
    <phoneticPr fontId="4"/>
  </si>
  <si>
    <t>便所洗面・湯沸室への局所給湯システムの導入</t>
    <rPh sb="0" eb="2">
      <t>ベンジョ</t>
    </rPh>
    <rPh sb="2" eb="4">
      <t>センメン</t>
    </rPh>
    <rPh sb="5" eb="7">
      <t>トウフツ</t>
    </rPh>
    <rPh sb="7" eb="8">
      <t>シツ</t>
    </rPh>
    <rPh sb="10" eb="12">
      <t>キョクショ</t>
    </rPh>
    <rPh sb="12" eb="14">
      <t>キュウトウ</t>
    </rPh>
    <rPh sb="19" eb="21">
      <t>ドウニュウ</t>
    </rPh>
    <phoneticPr fontId="4"/>
  </si>
  <si>
    <t>主たる便所の洗面器及び湯沸室の雑湯用に、局所給湯システムが導入されているか。</t>
    <rPh sb="0" eb="1">
      <t>シュ</t>
    </rPh>
    <rPh sb="3" eb="5">
      <t>ベンジョ</t>
    </rPh>
    <rPh sb="8" eb="9">
      <t>キ</t>
    </rPh>
    <rPh sb="9" eb="10">
      <t>オヨ</t>
    </rPh>
    <rPh sb="15" eb="16">
      <t>ザツ</t>
    </rPh>
    <rPh sb="16" eb="17">
      <t>ユ</t>
    </rPh>
    <rPh sb="17" eb="18">
      <t>ヨウ</t>
    </rPh>
    <phoneticPr fontId="4"/>
  </si>
  <si>
    <t>対象外の用途</t>
    <rPh sb="0" eb="3">
      <t>タイショウガイ</t>
    </rPh>
    <rPh sb="4" eb="6">
      <t>ヨウト</t>
    </rPh>
    <phoneticPr fontId="4"/>
  </si>
  <si>
    <t>雨水利用システム、空調ドレン利用システム、中水利用システム等の排水再利用システム、又は再生水、工業用水、湧水等の雑用水利用システムが導入されているか。</t>
    <rPh sb="14" eb="16">
      <t>リヨウ</t>
    </rPh>
    <rPh sb="29" eb="30">
      <t>ナド</t>
    </rPh>
    <rPh sb="31" eb="33">
      <t>ハイスイ</t>
    </rPh>
    <rPh sb="33" eb="36">
      <t>サイリヨウ</t>
    </rPh>
    <rPh sb="52" eb="54">
      <t>ユウスイ</t>
    </rPh>
    <rPh sb="54" eb="55">
      <t>ナド</t>
    </rPh>
    <rPh sb="56" eb="59">
      <t>ザツヨウスイ</t>
    </rPh>
    <rPh sb="59" eb="61">
      <t>リヨウ</t>
    </rPh>
    <phoneticPr fontId="4"/>
  </si>
  <si>
    <t>高効率給湯ヒートポンプユニットの導入</t>
    <rPh sb="0" eb="3">
      <t>コウコウリツ</t>
    </rPh>
    <rPh sb="3" eb="5">
      <t>キュウトウ</t>
    </rPh>
    <phoneticPr fontId="4"/>
  </si>
  <si>
    <t>定格COP3.0以上の高効率給湯ヒートポンプユニット（中央給湯方式の熱源機器に限る。）が、中央給湯方式の総給湯加熱能力に対して、どの程度の割合で導入されているか。</t>
    <rPh sb="11" eb="14">
      <t>コウコウリツ</t>
    </rPh>
    <rPh sb="14" eb="16">
      <t>キュウトウ</t>
    </rPh>
    <rPh sb="39" eb="40">
      <t>カギ</t>
    </rPh>
    <rPh sb="52" eb="53">
      <t>ソウ</t>
    </rPh>
    <rPh sb="53" eb="55">
      <t>キュウトウ</t>
    </rPh>
    <rPh sb="55" eb="57">
      <t>カネツ</t>
    </rPh>
    <rPh sb="57" eb="59">
      <t>ノウリョク</t>
    </rPh>
    <rPh sb="60" eb="61">
      <t>タイ</t>
    </rPh>
    <phoneticPr fontId="4"/>
  </si>
  <si>
    <t>自然冷媒ヒートポンプ給湯器の導入</t>
    <rPh sb="0" eb="2">
      <t>シゼン</t>
    </rPh>
    <rPh sb="2" eb="4">
      <t>レイバイ</t>
    </rPh>
    <rPh sb="10" eb="13">
      <t>キュウトウキ</t>
    </rPh>
    <phoneticPr fontId="4"/>
  </si>
  <si>
    <t>自然冷媒ヒートポンプ給湯器が、貯湯容量300ℓ以上の電気給湯器全台数に対して、どの程度の割合で導入されているか。</t>
    <rPh sb="0" eb="2">
      <t>シゼン</t>
    </rPh>
    <rPh sb="2" eb="4">
      <t>レイバイ</t>
    </rPh>
    <rPh sb="10" eb="13">
      <t>キュウトウキ</t>
    </rPh>
    <phoneticPr fontId="4"/>
  </si>
  <si>
    <t>潜熱回収給湯器の導入</t>
    <rPh sb="6" eb="7">
      <t>キ</t>
    </rPh>
    <phoneticPr fontId="4"/>
  </si>
  <si>
    <t>潜熱回収給湯器が、ガス給湯器全台数に対して、どの程度の割合で導入されているか。</t>
    <rPh sb="6" eb="7">
      <t>キ</t>
    </rPh>
    <phoneticPr fontId="4"/>
  </si>
  <si>
    <t>水道本管圧力利用システムの導入</t>
    <rPh sb="0" eb="2">
      <t>スイドウ</t>
    </rPh>
    <rPh sb="2" eb="4">
      <t>ホンカン</t>
    </rPh>
    <rPh sb="4" eb="6">
      <t>アツリョク</t>
    </rPh>
    <rPh sb="6" eb="8">
      <t>リヨウ</t>
    </rPh>
    <phoneticPr fontId="4"/>
  </si>
  <si>
    <t>給水方式に水道本管圧力利用システムが導入されているか。</t>
    <rPh sb="0" eb="2">
      <t>キュウスイ</t>
    </rPh>
    <rPh sb="2" eb="4">
      <t>ホウシキ</t>
    </rPh>
    <rPh sb="5" eb="7">
      <t>スイドウ</t>
    </rPh>
    <phoneticPr fontId="4"/>
  </si>
  <si>
    <t>e.</t>
  </si>
  <si>
    <t>エレベーターの可変電圧可変周波数制御方式の導入</t>
    <rPh sb="7" eb="9">
      <t>カヘン</t>
    </rPh>
    <rPh sb="9" eb="11">
      <t>デンアツ</t>
    </rPh>
    <rPh sb="11" eb="13">
      <t>カヘン</t>
    </rPh>
    <rPh sb="13" eb="16">
      <t>シュウハスウ</t>
    </rPh>
    <rPh sb="18" eb="20">
      <t>ホウシキ</t>
    </rPh>
    <phoneticPr fontId="4"/>
  </si>
  <si>
    <t>エレベーターの可変電圧可変周波数制御方式（VVVF制御方式）が、エレベーター総電動機出力に対して、どの程度の割合で導入されているか。</t>
    <rPh sb="25" eb="27">
      <t>セイギョ</t>
    </rPh>
    <rPh sb="27" eb="29">
      <t>ホウシキ</t>
    </rPh>
    <rPh sb="39" eb="42">
      <t>デンドウキ</t>
    </rPh>
    <rPh sb="42" eb="44">
      <t>シュツリョク</t>
    </rPh>
    <rPh sb="45" eb="46">
      <t>タイ</t>
    </rPh>
    <phoneticPr fontId="4"/>
  </si>
  <si>
    <t>エレベーター無し</t>
    <rPh sb="6" eb="7">
      <t>ナ</t>
    </rPh>
    <phoneticPr fontId="4"/>
  </si>
  <si>
    <t>3e.2</t>
  </si>
  <si>
    <t>エレベーターの群管理制御が、複数台設置してある箇所のエレベーター総電動機出力に対して、どの程度の割合で導入されているか。</t>
    <rPh sb="14" eb="16">
      <t>フクスウ</t>
    </rPh>
    <rPh sb="16" eb="17">
      <t>ダイ</t>
    </rPh>
    <rPh sb="17" eb="19">
      <t>セッチ</t>
    </rPh>
    <rPh sb="23" eb="25">
      <t>カショ</t>
    </rPh>
    <phoneticPr fontId="4"/>
  </si>
  <si>
    <t>対象エレベーター無し</t>
    <rPh sb="0" eb="2">
      <t>タイショウ</t>
    </rPh>
    <rPh sb="8" eb="9">
      <t>ナ</t>
    </rPh>
    <phoneticPr fontId="4"/>
  </si>
  <si>
    <t>エレベーターかご内の照明、ファン等の不使用時停止制御が、全エレベーター台数に対して、どの程度の割合で導入されているか。</t>
    <rPh sb="24" eb="26">
      <t>セイギョ</t>
    </rPh>
    <rPh sb="28" eb="29">
      <t>ゼン</t>
    </rPh>
    <rPh sb="35" eb="37">
      <t>ダイスウ</t>
    </rPh>
    <rPh sb="50" eb="52">
      <t>ドウニュウ</t>
    </rPh>
    <phoneticPr fontId="4"/>
  </si>
  <si>
    <t>エレベーターの電力回生制御の導入</t>
    <rPh sb="7" eb="9">
      <t>デンリョク</t>
    </rPh>
    <rPh sb="9" eb="11">
      <t>カイセイ</t>
    </rPh>
    <phoneticPr fontId="4"/>
  </si>
  <si>
    <t>エレベーターの電力回生制御が、エレベーター総電動機出力に対して、どの程度の割合で導入されているか。</t>
    <phoneticPr fontId="4"/>
  </si>
  <si>
    <t>エスカレーターの自動運転方式又は微速運転方式が、エスカレーター総電動機出力に対して、どの程度の割合で導入されているか。</t>
    <phoneticPr fontId="4"/>
  </si>
  <si>
    <t>f.</t>
  </si>
  <si>
    <t>高効率冷凍・冷蔵設備の導入</t>
    <rPh sb="0" eb="3">
      <t>コウコウリツ</t>
    </rPh>
    <rPh sb="3" eb="5">
      <t>レイトウ</t>
    </rPh>
    <rPh sb="6" eb="8">
      <t>レイゾウ</t>
    </rPh>
    <rPh sb="8" eb="10">
      <t>セツビ</t>
    </rPh>
    <rPh sb="11" eb="13">
      <t>ドウニュウ</t>
    </rPh>
    <phoneticPr fontId="4"/>
  </si>
  <si>
    <t>高効率冷凍・冷蔵設備が、冷凍・冷蔵設備の圧縮機総電動機出力に対して、どの程度の割合で導入されているか。</t>
    <rPh sb="0" eb="3">
      <t>コウコウリツ</t>
    </rPh>
    <rPh sb="3" eb="5">
      <t>レイトウ</t>
    </rPh>
    <rPh sb="6" eb="8">
      <t>レイゾウ</t>
    </rPh>
    <rPh sb="8" eb="10">
      <t>セツビ</t>
    </rPh>
    <rPh sb="20" eb="23">
      <t>アッシュクキ</t>
    </rPh>
    <rPh sb="23" eb="24">
      <t>ソウ</t>
    </rPh>
    <rPh sb="24" eb="28">
      <t>デンドウキデ</t>
    </rPh>
    <rPh sb="28" eb="29">
      <t>チカラ</t>
    </rPh>
    <rPh sb="30" eb="31">
      <t>タイ</t>
    </rPh>
    <rPh sb="36" eb="38">
      <t>テイド</t>
    </rPh>
    <rPh sb="39" eb="41">
      <t>ワリアイ</t>
    </rPh>
    <rPh sb="42" eb="44">
      <t>ドウニュウ</t>
    </rPh>
    <phoneticPr fontId="4"/>
  </si>
  <si>
    <t>冷凍庫壁面の高断熱化</t>
    <phoneticPr fontId="4"/>
  </si>
  <si>
    <t>冷凍設備無し</t>
    <rPh sb="4" eb="5">
      <t>ナ</t>
    </rPh>
    <phoneticPr fontId="4"/>
  </si>
  <si>
    <t>前室の導入</t>
    <phoneticPr fontId="4"/>
  </si>
  <si>
    <t>冷凍・冷蔵設備無し</t>
    <rPh sb="7" eb="8">
      <t>ナ</t>
    </rPh>
    <phoneticPr fontId="4"/>
  </si>
  <si>
    <t>搬入口近接ｾﾝｻｰによる扉の自動開閉化</t>
    <phoneticPr fontId="4"/>
  </si>
  <si>
    <t>着霜制御（デフロスト）</t>
    <phoneticPr fontId="4"/>
  </si>
  <si>
    <t>圧縮機入口ガス管の断熱化</t>
    <phoneticPr fontId="4"/>
  </si>
  <si>
    <t>冷却器用ファンの台数制御</t>
    <phoneticPr fontId="4"/>
  </si>
  <si>
    <t>圧縮機インバータ制御</t>
    <rPh sb="0" eb="3">
      <t>アッシュクキ</t>
    </rPh>
    <rPh sb="8" eb="10">
      <t>セイギョ</t>
    </rPh>
    <phoneticPr fontId="4"/>
  </si>
  <si>
    <t>3f.4</t>
    <phoneticPr fontId="4"/>
  </si>
  <si>
    <t>高効率エアコンプレッサーの導入</t>
    <rPh sb="0" eb="3">
      <t>コウコウリツ</t>
    </rPh>
    <rPh sb="13" eb="15">
      <t>ドウニュウ</t>
    </rPh>
    <phoneticPr fontId="4"/>
  </si>
  <si>
    <t>高効率エアコンプレッサーが導入されているか。</t>
    <phoneticPr fontId="4"/>
  </si>
  <si>
    <t>インバータ制御</t>
    <rPh sb="5" eb="7">
      <t>セイギョ</t>
    </rPh>
    <phoneticPr fontId="4"/>
  </si>
  <si>
    <t>２段圧縮方式</t>
    <rPh sb="1" eb="2">
      <t>ダン</t>
    </rPh>
    <rPh sb="2" eb="4">
      <t>アッシュク</t>
    </rPh>
    <rPh sb="4" eb="6">
      <t>ホウシキ</t>
    </rPh>
    <phoneticPr fontId="4"/>
  </si>
  <si>
    <t>インバータ制御冷却ファン</t>
    <rPh sb="5" eb="7">
      <t>セイギョ</t>
    </rPh>
    <rPh sb="7" eb="9">
      <t>レイキャク</t>
    </rPh>
    <phoneticPr fontId="4"/>
  </si>
  <si>
    <t>増風量制御方式</t>
    <rPh sb="0" eb="1">
      <t>ゾウ</t>
    </rPh>
    <rPh sb="1" eb="3">
      <t>フウリョウ</t>
    </rPh>
    <rPh sb="3" eb="5">
      <t>セイギョ</t>
    </rPh>
    <rPh sb="5" eb="7">
      <t>ホウシキ</t>
    </rPh>
    <phoneticPr fontId="4"/>
  </si>
  <si>
    <t>圧縮機・モータ直結構造</t>
    <rPh sb="0" eb="3">
      <t>アッシュクキ</t>
    </rPh>
    <rPh sb="7" eb="9">
      <t>チョッケツ</t>
    </rPh>
    <rPh sb="9" eb="11">
      <t>コウゾウ</t>
    </rPh>
    <phoneticPr fontId="4"/>
  </si>
  <si>
    <t>複数台圧縮機制御</t>
    <rPh sb="0" eb="2">
      <t>フクスウ</t>
    </rPh>
    <rPh sb="2" eb="3">
      <t>ダイ</t>
    </rPh>
    <rPh sb="3" eb="5">
      <t>アッシュク</t>
    </rPh>
    <rPh sb="5" eb="6">
      <t>キ</t>
    </rPh>
    <rPh sb="6" eb="8">
      <t>セイギョ</t>
    </rPh>
    <phoneticPr fontId="4"/>
  </si>
  <si>
    <t>3f.5</t>
    <phoneticPr fontId="4"/>
  </si>
  <si>
    <t>高効率ブロワ・その他設備に係る高効率ポンプの導入</t>
    <phoneticPr fontId="4"/>
  </si>
  <si>
    <t>高効率ブロワ又はその他設備に係る高効率ポンプが導入されているか。</t>
    <phoneticPr fontId="4"/>
  </si>
  <si>
    <t>3f.6</t>
    <phoneticPr fontId="4"/>
  </si>
  <si>
    <t>高効率クリーンルームが導入されているか。</t>
    <rPh sb="0" eb="3">
      <t>コウコウリツ</t>
    </rPh>
    <rPh sb="11" eb="13">
      <t>ドウニュウ</t>
    </rPh>
    <phoneticPr fontId="4"/>
  </si>
  <si>
    <t>装置冷却水の排熱利用</t>
    <rPh sb="6" eb="8">
      <t>ハイネツ</t>
    </rPh>
    <phoneticPr fontId="4"/>
  </si>
  <si>
    <t>送風機台数制御</t>
    <phoneticPr fontId="4"/>
  </si>
  <si>
    <t>送風機インバータ制御</t>
    <phoneticPr fontId="4"/>
  </si>
  <si>
    <t>省エネ型FFU</t>
    <phoneticPr fontId="4"/>
  </si>
  <si>
    <t>ローカルリターン方式</t>
    <phoneticPr fontId="4"/>
  </si>
  <si>
    <t>3f.7</t>
    <phoneticPr fontId="4"/>
  </si>
  <si>
    <t>厨房換気量を低減するために、電化厨房又は集中排気型ガス厨房が、床面積100㎡以上の厨房に導入されているか。</t>
    <rPh sb="0" eb="2">
      <t>チュウボウ</t>
    </rPh>
    <rPh sb="2" eb="5">
      <t>カンキリョウ</t>
    </rPh>
    <rPh sb="6" eb="8">
      <t>テイゲン</t>
    </rPh>
    <rPh sb="20" eb="22">
      <t>シュウチュウ</t>
    </rPh>
    <rPh sb="22" eb="24">
      <t>ハイキ</t>
    </rPh>
    <rPh sb="24" eb="25">
      <t>カタ</t>
    </rPh>
    <rPh sb="27" eb="29">
      <t>チュウボウ</t>
    </rPh>
    <rPh sb="31" eb="34">
      <t>ユカメンセキ</t>
    </rPh>
    <rPh sb="38" eb="40">
      <t>イジョウ</t>
    </rPh>
    <rPh sb="41" eb="43">
      <t>チュウボウ</t>
    </rPh>
    <phoneticPr fontId="4"/>
  </si>
  <si>
    <t>3f.8</t>
    <phoneticPr fontId="4"/>
  </si>
  <si>
    <t>ブロワ・その他設備に係るポンプのインバータ制御の導入</t>
    <rPh sb="21" eb="23">
      <t>セイギョ</t>
    </rPh>
    <rPh sb="24" eb="26">
      <t>ドウニュウ</t>
    </rPh>
    <phoneticPr fontId="4"/>
  </si>
  <si>
    <t>ブロワ又はその他設備に係るポンプにインバータ制御が導入されているか。</t>
    <rPh sb="3" eb="4">
      <t>マタ</t>
    </rPh>
    <rPh sb="11" eb="12">
      <t>カカ</t>
    </rPh>
    <rPh sb="22" eb="24">
      <t>セイギョ</t>
    </rPh>
    <phoneticPr fontId="4"/>
  </si>
  <si>
    <t>ドラフトチャンバーの換気量可変制御システムの導入</t>
    <rPh sb="10" eb="13">
      <t>カンキリョウ</t>
    </rPh>
    <rPh sb="13" eb="15">
      <t>カヘン</t>
    </rPh>
    <rPh sb="15" eb="17">
      <t>セイギョ</t>
    </rPh>
    <rPh sb="22" eb="24">
      <t>ドウニュウ</t>
    </rPh>
    <phoneticPr fontId="4"/>
  </si>
  <si>
    <t>ドラフトチャンバーのフード開口面積又は人検知センサーによる換気量可変制御システムが、全ドラフトチャンバー台数に対して、どの程度の割合で導入されているか。</t>
    <rPh sb="17" eb="18">
      <t>マタ</t>
    </rPh>
    <phoneticPr fontId="4"/>
  </si>
  <si>
    <t>20%以上50%未満に採用</t>
  </si>
  <si>
    <t>第１号様式（優良特定地球温暖化対策事業所の認定ガイドライン（第一区分事業所））その14</t>
    <phoneticPr fontId="4"/>
  </si>
  <si>
    <t>Ⅲ．事業所及び設備の運用に関する事項</t>
    <rPh sb="2" eb="4">
      <t>ジギョウ</t>
    </rPh>
    <rPh sb="4" eb="5">
      <t>ショ</t>
    </rPh>
    <rPh sb="10" eb="12">
      <t>ウンヨウ</t>
    </rPh>
    <phoneticPr fontId="4"/>
  </si>
  <si>
    <t>運用管理</t>
    <rPh sb="0" eb="2">
      <t>ウンヨウ</t>
    </rPh>
    <rPh sb="2" eb="4">
      <t>カンリ</t>
    </rPh>
    <phoneticPr fontId="4"/>
  </si>
  <si>
    <t>1a.1</t>
    <phoneticPr fontId="4"/>
  </si>
  <si>
    <t>燃焼機器の空気比の管理</t>
    <rPh sb="2" eb="4">
      <t>キキ</t>
    </rPh>
    <phoneticPr fontId="4"/>
  </si>
  <si>
    <t>ボイラー、直焚吸収冷温水機等の全ての燃焼機器の空気比が、どの程度に管理されているか。</t>
    <rPh sb="5" eb="6">
      <t>ジカ</t>
    </rPh>
    <rPh sb="6" eb="7">
      <t>タ</t>
    </rPh>
    <rPh sb="7" eb="9">
      <t>キュウシュウ</t>
    </rPh>
    <rPh sb="9" eb="10">
      <t>レイ</t>
    </rPh>
    <rPh sb="10" eb="12">
      <t>オンスイ</t>
    </rPh>
    <rPh sb="12" eb="13">
      <t>キ</t>
    </rPh>
    <rPh sb="15" eb="16">
      <t>スベ</t>
    </rPh>
    <rPh sb="33" eb="35">
      <t>カンリ</t>
    </rPh>
    <phoneticPr fontId="4"/>
  </si>
  <si>
    <t>目標空気比</t>
    <rPh sb="0" eb="2">
      <t>モクヒョウ</t>
    </rPh>
    <rPh sb="2" eb="4">
      <t>クウキ</t>
    </rPh>
    <rPh sb="4" eb="5">
      <t>ヒ</t>
    </rPh>
    <phoneticPr fontId="4"/>
  </si>
  <si>
    <t>基準空気比</t>
    <rPh sb="0" eb="2">
      <t>キジュン</t>
    </rPh>
    <rPh sb="2" eb="4">
      <t>クウキ</t>
    </rPh>
    <rPh sb="4" eb="5">
      <t>ヒ</t>
    </rPh>
    <phoneticPr fontId="4"/>
  </si>
  <si>
    <t>基準空気比以上</t>
    <rPh sb="0" eb="2">
      <t>キジュン</t>
    </rPh>
    <rPh sb="2" eb="4">
      <t>クウキ</t>
    </rPh>
    <rPh sb="4" eb="5">
      <t>ヒ</t>
    </rPh>
    <rPh sb="5" eb="7">
      <t>イジョウ</t>
    </rPh>
    <phoneticPr fontId="4"/>
  </si>
  <si>
    <t>全ての蒸気ボイラーの設定圧力が二次側機器の必要圧力に対して適正に調整されているか。</t>
    <rPh sb="15" eb="17">
      <t>ニジ</t>
    </rPh>
    <rPh sb="17" eb="18">
      <t>ガワ</t>
    </rPh>
    <rPh sb="18" eb="20">
      <t>キキ</t>
    </rPh>
    <rPh sb="21" eb="23">
      <t>ヒツヨウ</t>
    </rPh>
    <rPh sb="23" eb="25">
      <t>アツリョク</t>
    </rPh>
    <rPh sb="26" eb="27">
      <t>タイ</t>
    </rPh>
    <rPh sb="29" eb="31">
      <t>テキセイ</t>
    </rPh>
    <rPh sb="32" eb="34">
      <t>チョウセイ</t>
    </rPh>
    <phoneticPr fontId="4"/>
  </si>
  <si>
    <t>蒸気ボイラー無し</t>
    <rPh sb="0" eb="2">
      <t>ジョウキ</t>
    </rPh>
    <rPh sb="6" eb="7">
      <t>ナ</t>
    </rPh>
    <phoneticPr fontId="4"/>
  </si>
  <si>
    <t>1a.3</t>
  </si>
  <si>
    <t>冷凍機の冷却水温度設定値の調整</t>
    <phoneticPr fontId="4"/>
  </si>
  <si>
    <t>全ての冷凍機の冷却水温度設定値が、冷凍機の冷却水下限温度を目標に調整されているか。</t>
    <rPh sb="17" eb="20">
      <t>レイトウキ</t>
    </rPh>
    <rPh sb="21" eb="24">
      <t>レイキャクスイ</t>
    </rPh>
    <rPh sb="24" eb="26">
      <t>カゲン</t>
    </rPh>
    <rPh sb="26" eb="28">
      <t>オンド</t>
    </rPh>
    <rPh sb="29" eb="31">
      <t>モクヒョウ</t>
    </rPh>
    <phoneticPr fontId="4"/>
  </si>
  <si>
    <t>水冷冷凍機無し</t>
    <rPh sb="0" eb="2">
      <t>スイレイ</t>
    </rPh>
    <rPh sb="2" eb="5">
      <t>レイトウキ</t>
    </rPh>
    <rPh sb="5" eb="6">
      <t>ナ</t>
    </rPh>
    <phoneticPr fontId="4"/>
  </si>
  <si>
    <t>熱のエネルギー効率の実績</t>
    <rPh sb="10" eb="12">
      <t>ジッセキ</t>
    </rPh>
    <phoneticPr fontId="4"/>
  </si>
  <si>
    <t>熱のエネルギー効率の実績はどの程度か。</t>
    <rPh sb="15" eb="17">
      <t>テイド</t>
    </rPh>
    <phoneticPr fontId="4"/>
  </si>
  <si>
    <t>0.90以上</t>
    <rPh sb="4" eb="6">
      <t>イジョウ</t>
    </rPh>
    <phoneticPr fontId="4"/>
  </si>
  <si>
    <t>0.85以上0.90未満</t>
    <rPh sb="4" eb="6">
      <t>イジョウ</t>
    </rPh>
    <rPh sb="10" eb="12">
      <t>ミマン</t>
    </rPh>
    <phoneticPr fontId="4"/>
  </si>
  <si>
    <t>0.80以上0.85未満</t>
    <rPh sb="4" eb="6">
      <t>イジョウ</t>
    </rPh>
    <rPh sb="10" eb="12">
      <t>ミマン</t>
    </rPh>
    <phoneticPr fontId="4"/>
  </si>
  <si>
    <t>0.80未満</t>
    <rPh sb="4" eb="6">
      <t>ミマン</t>
    </rPh>
    <phoneticPr fontId="4"/>
  </si>
  <si>
    <t>熱のエネルギー効率</t>
  </si>
  <si>
    <t>部分負荷時の熱負荷に応じた熱源機器運転の適正化が、熱源群全系統数に対して、どの程度の割合で実施されているか。</t>
    <rPh sb="6" eb="7">
      <t>ネツ</t>
    </rPh>
    <rPh sb="7" eb="9">
      <t>フカ</t>
    </rPh>
    <rPh sb="10" eb="11">
      <t>オウ</t>
    </rPh>
    <rPh sb="17" eb="19">
      <t>ウンテン</t>
    </rPh>
    <rPh sb="20" eb="22">
      <t>テキセイ</t>
    </rPh>
    <rPh sb="22" eb="23">
      <t>カ</t>
    </rPh>
    <rPh sb="25" eb="27">
      <t>ネツゲン</t>
    </rPh>
    <rPh sb="27" eb="28">
      <t>グン</t>
    </rPh>
    <rPh sb="28" eb="29">
      <t>ゼン</t>
    </rPh>
    <rPh sb="29" eb="31">
      <t>ケイトウ</t>
    </rPh>
    <rPh sb="31" eb="32">
      <t>スウ</t>
    </rPh>
    <rPh sb="33" eb="34">
      <t>タイ</t>
    </rPh>
    <rPh sb="39" eb="41">
      <t>テイド</t>
    </rPh>
    <rPh sb="42" eb="44">
      <t>ワリアイ</t>
    </rPh>
    <rPh sb="45" eb="47">
      <t>ジッシ</t>
    </rPh>
    <phoneticPr fontId="4"/>
  </si>
  <si>
    <t>80%以上で実施</t>
    <rPh sb="3" eb="5">
      <t>イジョウ</t>
    </rPh>
    <phoneticPr fontId="4"/>
  </si>
  <si>
    <t>40%以上80%未満で実施</t>
  </si>
  <si>
    <t>40%未満で実施又は実施無し</t>
    <rPh sb="3" eb="5">
      <t>ミマン</t>
    </rPh>
    <rPh sb="8" eb="9">
      <t>マタ</t>
    </rPh>
    <rPh sb="12" eb="13">
      <t>ナ</t>
    </rPh>
    <phoneticPr fontId="4"/>
  </si>
  <si>
    <t>部分負荷時の空調用ポンプ運転の適正化</t>
    <rPh sb="6" eb="9">
      <t>クウチョウヨウ</t>
    </rPh>
    <rPh sb="12" eb="14">
      <t>ウンテン</t>
    </rPh>
    <rPh sb="15" eb="18">
      <t>テキセイカ</t>
    </rPh>
    <phoneticPr fontId="4"/>
  </si>
  <si>
    <t>部分負荷時の熱負荷に応じた空調用ポンプ運転の適正化が、空調2次ポンプ群及び冷却水ポンプ群全系統数に対して、どの程度の割合で実施されているか。</t>
    <rPh sb="6" eb="7">
      <t>ネツ</t>
    </rPh>
    <phoneticPr fontId="4"/>
  </si>
  <si>
    <t>全ての蒸気ボイラーの給水水質及びブロー量が、ブロー率10%以下に管理されているか。</t>
    <rPh sb="3" eb="5">
      <t>ジョウキ</t>
    </rPh>
    <rPh sb="10" eb="12">
      <t>キュウスイ</t>
    </rPh>
    <rPh sb="12" eb="14">
      <t>スイシツ</t>
    </rPh>
    <rPh sb="14" eb="15">
      <t>オヨ</t>
    </rPh>
    <rPh sb="25" eb="26">
      <t>リツ</t>
    </rPh>
    <rPh sb="29" eb="31">
      <t>イカ</t>
    </rPh>
    <rPh sb="32" eb="34">
      <t>カンリ</t>
    </rPh>
    <phoneticPr fontId="4"/>
  </si>
  <si>
    <t>熱源機器の効率向上のために、冷温水出口温度設定値が調整されているか。</t>
    <rPh sb="5" eb="7">
      <t>コウリツ</t>
    </rPh>
    <rPh sb="7" eb="9">
      <t>コウジョウ</t>
    </rPh>
    <rPh sb="25" eb="27">
      <t>チョウセイ</t>
    </rPh>
    <phoneticPr fontId="4"/>
  </si>
  <si>
    <t>蓄熱槽の温度分布、蓄放熱時の温度プロフィール等が適正に管理されているか。</t>
    <rPh sb="0" eb="2">
      <t>チクネツ</t>
    </rPh>
    <rPh sb="2" eb="3">
      <t>ソウ</t>
    </rPh>
    <rPh sb="9" eb="10">
      <t>チク</t>
    </rPh>
    <rPh sb="10" eb="12">
      <t>ホウネツ</t>
    </rPh>
    <rPh sb="12" eb="13">
      <t>ジ</t>
    </rPh>
    <rPh sb="14" eb="16">
      <t>オンド</t>
    </rPh>
    <rPh sb="22" eb="23">
      <t>ナド</t>
    </rPh>
    <rPh sb="24" eb="26">
      <t>テキセイ</t>
    </rPh>
    <rPh sb="27" eb="29">
      <t>カンリ</t>
    </rPh>
    <phoneticPr fontId="4"/>
  </si>
  <si>
    <t>蓄熱槽無し</t>
    <rPh sb="0" eb="2">
      <t>チクネツ</t>
    </rPh>
    <rPh sb="2" eb="3">
      <t>ソウ</t>
    </rPh>
    <rPh sb="3" eb="4">
      <t>ナ</t>
    </rPh>
    <phoneticPr fontId="4"/>
  </si>
  <si>
    <t>コージェネレーションの排熱が有効に利用できるように、発電及び排熱利用の状況が適正に管理されているか。</t>
    <rPh sb="11" eb="13">
      <t>ハイネツ</t>
    </rPh>
    <rPh sb="14" eb="16">
      <t>ユウコウ</t>
    </rPh>
    <rPh sb="17" eb="19">
      <t>リヨウ</t>
    </rPh>
    <rPh sb="26" eb="28">
      <t>ハツデン</t>
    </rPh>
    <rPh sb="28" eb="29">
      <t>オヨ</t>
    </rPh>
    <rPh sb="30" eb="32">
      <t>ハイネツ</t>
    </rPh>
    <rPh sb="32" eb="34">
      <t>リヨウ</t>
    </rPh>
    <rPh sb="35" eb="37">
      <t>ジョウキョウ</t>
    </rPh>
    <rPh sb="38" eb="40">
      <t>テキセイ</t>
    </rPh>
    <rPh sb="41" eb="43">
      <t>カンリ</t>
    </rPh>
    <phoneticPr fontId="4"/>
  </si>
  <si>
    <t>コージェネレーション無し</t>
    <rPh sb="10" eb="11">
      <t>ナ</t>
    </rPh>
    <phoneticPr fontId="4"/>
  </si>
  <si>
    <t>ミキシングロス防止のために、冷温水切換用のバルブ閉止が確認されているか。</t>
    <rPh sb="19" eb="20">
      <t>ヨウ</t>
    </rPh>
    <rPh sb="24" eb="26">
      <t>ヘイシ</t>
    </rPh>
    <phoneticPr fontId="4"/>
  </si>
  <si>
    <t>冷温水切換用バルブ無し</t>
    <rPh sb="0" eb="1">
      <t>ヒヤ</t>
    </rPh>
    <rPh sb="1" eb="2">
      <t>オン</t>
    </rPh>
    <rPh sb="2" eb="3">
      <t>スイ</t>
    </rPh>
    <rPh sb="3" eb="5">
      <t>キリカエ</t>
    </rPh>
    <rPh sb="5" eb="6">
      <t>ヨウ</t>
    </rPh>
    <rPh sb="9" eb="10">
      <t>ナ</t>
    </rPh>
    <phoneticPr fontId="4"/>
  </si>
  <si>
    <t>インバータ制御系統のバルブの開度調整</t>
    <rPh sb="7" eb="9">
      <t>ケイトウ</t>
    </rPh>
    <rPh sb="14" eb="16">
      <t>カイド</t>
    </rPh>
    <rPh sb="16" eb="18">
      <t>チョウセイ</t>
    </rPh>
    <phoneticPr fontId="4"/>
  </si>
  <si>
    <t>インバータ制御系統の空調用ポンプ回りの全てのバルブが全開になるように調整されているか。</t>
    <rPh sb="5" eb="7">
      <t>セイギョ</t>
    </rPh>
    <rPh sb="7" eb="9">
      <t>ケイトウ</t>
    </rPh>
    <rPh sb="10" eb="13">
      <t>クウチョウヨウ</t>
    </rPh>
    <rPh sb="16" eb="17">
      <t>マワ</t>
    </rPh>
    <rPh sb="19" eb="20">
      <t>スベ</t>
    </rPh>
    <rPh sb="26" eb="28">
      <t>ゼンカイ</t>
    </rPh>
    <rPh sb="34" eb="36">
      <t>チョウセイ</t>
    </rPh>
    <phoneticPr fontId="4"/>
  </si>
  <si>
    <t>空調用ポンプ無し</t>
    <rPh sb="0" eb="3">
      <t>クウチョウヨウ</t>
    </rPh>
    <rPh sb="6" eb="7">
      <t>ナ</t>
    </rPh>
    <phoneticPr fontId="4"/>
  </si>
  <si>
    <t>熱源機器及び空調用ポンプで、熱源不要期間の電源供給停止、又は夜間の運転停止が実施されているか。</t>
    <rPh sb="4" eb="5">
      <t>オヨ</t>
    </rPh>
    <rPh sb="14" eb="16">
      <t>ネツゲン</t>
    </rPh>
    <rPh sb="16" eb="18">
      <t>フヨウ</t>
    </rPh>
    <rPh sb="18" eb="20">
      <t>キカン</t>
    </rPh>
    <rPh sb="30" eb="32">
      <t>ヤカン</t>
    </rPh>
    <rPh sb="33" eb="35">
      <t>ウンテン</t>
    </rPh>
    <phoneticPr fontId="4"/>
  </si>
  <si>
    <t>対象機器無し</t>
    <rPh sb="0" eb="2">
      <t>タイショウ</t>
    </rPh>
    <rPh sb="2" eb="4">
      <t>キキ</t>
    </rPh>
    <rPh sb="4" eb="5">
      <t>ナ</t>
    </rPh>
    <phoneticPr fontId="4"/>
  </si>
  <si>
    <t>熱源機器及び空調2次ポンプの起動時間が、空調開始時間に合わせて季節ごとに適正に管理されているか。</t>
    <rPh sb="2" eb="4">
      <t>キキ</t>
    </rPh>
    <rPh sb="4" eb="5">
      <t>オヨ</t>
    </rPh>
    <rPh sb="24" eb="26">
      <t>ジカン</t>
    </rPh>
    <rPh sb="27" eb="28">
      <t>ア</t>
    </rPh>
    <rPh sb="36" eb="38">
      <t>テキセイ</t>
    </rPh>
    <rPh sb="39" eb="41">
      <t>カンリ</t>
    </rPh>
    <phoneticPr fontId="4"/>
  </si>
  <si>
    <t>熱源機器が空調停止時間前に停止されているか。</t>
    <rPh sb="2" eb="4">
      <t>キキ</t>
    </rPh>
    <rPh sb="7" eb="9">
      <t>テイシ</t>
    </rPh>
    <rPh sb="9" eb="11">
      <t>ジカン</t>
    </rPh>
    <rPh sb="11" eb="12">
      <t>マエ</t>
    </rPh>
    <rPh sb="13" eb="15">
      <t>テイシ</t>
    </rPh>
    <phoneticPr fontId="4"/>
  </si>
  <si>
    <t>空調2次ポンプ変流量制御のインバータ周波数下限値の調整</t>
    <rPh sb="0" eb="2">
      <t>クウチョウ</t>
    </rPh>
    <rPh sb="3" eb="4">
      <t>ジ</t>
    </rPh>
    <rPh sb="7" eb="8">
      <t>ヘン</t>
    </rPh>
    <rPh sb="8" eb="10">
      <t>リュウリョウ</t>
    </rPh>
    <rPh sb="10" eb="12">
      <t>セイギョ</t>
    </rPh>
    <rPh sb="18" eb="21">
      <t>シュウハスウ</t>
    </rPh>
    <rPh sb="21" eb="23">
      <t>カゲン</t>
    </rPh>
    <rPh sb="23" eb="24">
      <t>チ</t>
    </rPh>
    <rPh sb="25" eb="27">
      <t>チョウセイ</t>
    </rPh>
    <phoneticPr fontId="4"/>
  </si>
  <si>
    <t>空調2次ポンプ変流量制御のインバータ周波数下限値が、どの程度の周波数に調整されているか。</t>
    <rPh sb="0" eb="2">
      <t>クウチョウ</t>
    </rPh>
    <rPh sb="3" eb="4">
      <t>ジ</t>
    </rPh>
    <rPh sb="18" eb="21">
      <t>シュウハスウ</t>
    </rPh>
    <rPh sb="21" eb="24">
      <t>カゲンチ</t>
    </rPh>
    <rPh sb="29" eb="31">
      <t>チョウセイ</t>
    </rPh>
    <rPh sb="31" eb="34">
      <t>シュウハスウ</t>
    </rPh>
    <phoneticPr fontId="4"/>
  </si>
  <si>
    <t>10Hz以下</t>
    <rPh sb="4" eb="6">
      <t>イカ</t>
    </rPh>
    <phoneticPr fontId="4"/>
  </si>
  <si>
    <t>10Hz超15Hz以下</t>
    <rPh sb="4" eb="5">
      <t>チョウ</t>
    </rPh>
    <phoneticPr fontId="4"/>
  </si>
  <si>
    <t>15Hz超20Hz以下</t>
    <rPh sb="4" eb="5">
      <t>チョウ</t>
    </rPh>
    <rPh sb="9" eb="11">
      <t>イカ</t>
    </rPh>
    <phoneticPr fontId="4"/>
  </si>
  <si>
    <t>20Hz超25Hz以下</t>
    <rPh sb="4" eb="5">
      <t>チョウ</t>
    </rPh>
    <rPh sb="9" eb="11">
      <t>イカ</t>
    </rPh>
    <phoneticPr fontId="4"/>
  </si>
  <si>
    <t>25Hz超又は把握できていない</t>
    <rPh sb="4" eb="5">
      <t>チョウ</t>
    </rPh>
    <rPh sb="5" eb="6">
      <t>マタ</t>
    </rPh>
    <rPh sb="7" eb="9">
      <t>ハアク</t>
    </rPh>
    <phoneticPr fontId="4"/>
  </si>
  <si>
    <t>対象機器無し</t>
    <rPh sb="0" eb="2">
      <t>タイショウ</t>
    </rPh>
    <rPh sb="4" eb="5">
      <t>ナ</t>
    </rPh>
    <phoneticPr fontId="4"/>
  </si>
  <si>
    <t>再生可能エネルギー等熱利用システムのバックアップ運転の適正化</t>
    <rPh sb="0" eb="2">
      <t>サイセイ</t>
    </rPh>
    <rPh sb="2" eb="4">
      <t>カノウ</t>
    </rPh>
    <rPh sb="9" eb="10">
      <t>トウ</t>
    </rPh>
    <rPh sb="10" eb="11">
      <t>ネツ</t>
    </rPh>
    <rPh sb="11" eb="13">
      <t>リヨウ</t>
    </rPh>
    <rPh sb="24" eb="26">
      <t>ウンテン</t>
    </rPh>
    <rPh sb="27" eb="30">
      <t>テキセイカ</t>
    </rPh>
    <phoneticPr fontId="4"/>
  </si>
  <si>
    <t>再生可能エネルギー等熱利用システムのバックアップ運転の適正化が実施されているか。</t>
    <rPh sb="0" eb="2">
      <t>サイセイ</t>
    </rPh>
    <rPh sb="2" eb="4">
      <t>カノウ</t>
    </rPh>
    <rPh sb="9" eb="10">
      <t>トウ</t>
    </rPh>
    <rPh sb="10" eb="11">
      <t>ネツ</t>
    </rPh>
    <rPh sb="11" eb="13">
      <t>リヨウ</t>
    </rPh>
    <rPh sb="24" eb="26">
      <t>ウンテン</t>
    </rPh>
    <rPh sb="27" eb="29">
      <t>テキセイ</t>
    </rPh>
    <rPh sb="29" eb="30">
      <t>カ</t>
    </rPh>
    <rPh sb="31" eb="33">
      <t>ジッシ</t>
    </rPh>
    <phoneticPr fontId="4"/>
  </si>
  <si>
    <t>b.</t>
    <phoneticPr fontId="4"/>
  </si>
  <si>
    <t>室の使用開始時間に合わせた季節ごとの空調起動時間の適正化が、主たる居室の床面積に対して、どの程度の割合で実施されているか。</t>
    <rPh sb="18" eb="19">
      <t>クウ</t>
    </rPh>
    <rPh sb="19" eb="20">
      <t>チョウ</t>
    </rPh>
    <rPh sb="25" eb="28">
      <t>テキセイカ</t>
    </rPh>
    <rPh sb="30" eb="31">
      <t>シュ</t>
    </rPh>
    <rPh sb="33" eb="35">
      <t>キョシツ</t>
    </rPh>
    <rPh sb="36" eb="39">
      <t>ユカメンセキ</t>
    </rPh>
    <rPh sb="40" eb="41">
      <t>タイ</t>
    </rPh>
    <rPh sb="49" eb="51">
      <t>ワリアイ</t>
    </rPh>
    <rPh sb="52" eb="54">
      <t>ジッシ</t>
    </rPh>
    <phoneticPr fontId="4"/>
  </si>
  <si>
    <t>95%以上で実施</t>
    <phoneticPr fontId="4"/>
  </si>
  <si>
    <t>70%以上95%未満で実施</t>
    <phoneticPr fontId="4"/>
  </si>
  <si>
    <t>30%以上70%未満で実施</t>
    <rPh sb="8" eb="10">
      <t>ミマン</t>
    </rPh>
    <phoneticPr fontId="4"/>
  </si>
  <si>
    <t>5%以上30%未満で実施</t>
    <phoneticPr fontId="4"/>
  </si>
  <si>
    <t>5%未満で実施又は実施無し</t>
    <phoneticPr fontId="4"/>
  </si>
  <si>
    <t>24時間空調</t>
    <rPh sb="2" eb="4">
      <t>ジカン</t>
    </rPh>
    <rPh sb="4" eb="5">
      <t>クウ</t>
    </rPh>
    <rPh sb="5" eb="6">
      <t>チョウ</t>
    </rPh>
    <phoneticPr fontId="4"/>
  </si>
  <si>
    <t>1b.2</t>
  </si>
  <si>
    <t>CO2濃度・外気温湿度による外気取入量の調整</t>
    <rPh sb="3" eb="5">
      <t>ノウド</t>
    </rPh>
    <rPh sb="6" eb="8">
      <t>ガイキ</t>
    </rPh>
    <rPh sb="8" eb="9">
      <t>アツシ</t>
    </rPh>
    <rPh sb="9" eb="11">
      <t>シツド</t>
    </rPh>
    <phoneticPr fontId="4"/>
  </si>
  <si>
    <t>外気負荷低減、外気冷房等のために、室内CO2濃度及び外気温湿度による外気取入量の調整が、主たる居室の床面積に対して、どの程度の割合で実施されているか。</t>
    <rPh sb="0" eb="2">
      <t>ガイキ</t>
    </rPh>
    <rPh sb="2" eb="4">
      <t>フカ</t>
    </rPh>
    <rPh sb="4" eb="6">
      <t>テイゲン</t>
    </rPh>
    <rPh sb="7" eb="9">
      <t>ガイキ</t>
    </rPh>
    <rPh sb="9" eb="11">
      <t>レイボウ</t>
    </rPh>
    <rPh sb="11" eb="12">
      <t>ナド</t>
    </rPh>
    <rPh sb="17" eb="19">
      <t>シツナイ</t>
    </rPh>
    <rPh sb="22" eb="24">
      <t>ノウド</t>
    </rPh>
    <rPh sb="24" eb="25">
      <t>オヨ</t>
    </rPh>
    <rPh sb="26" eb="28">
      <t>ガイキ</t>
    </rPh>
    <rPh sb="28" eb="29">
      <t>アツシ</t>
    </rPh>
    <rPh sb="29" eb="31">
      <t>シツド</t>
    </rPh>
    <rPh sb="63" eb="65">
      <t>ワリアイ</t>
    </rPh>
    <phoneticPr fontId="4"/>
  </si>
  <si>
    <t>居室の実際の室内温度の適正化（夏季26℃以上）が、主たる居室の床面積に対して、どの程度の割合で実施されているか。</t>
    <rPh sb="0" eb="2">
      <t>キョシツ</t>
    </rPh>
    <rPh sb="3" eb="5">
      <t>ジッサイ</t>
    </rPh>
    <rPh sb="6" eb="8">
      <t>シツナイ</t>
    </rPh>
    <rPh sb="8" eb="10">
      <t>オンド</t>
    </rPh>
    <rPh sb="11" eb="14">
      <t>テキセイカ</t>
    </rPh>
    <rPh sb="15" eb="17">
      <t>カキ</t>
    </rPh>
    <rPh sb="19" eb="22">
      <t>ドイジョウ</t>
    </rPh>
    <rPh sb="25" eb="26">
      <t>シュ</t>
    </rPh>
    <rPh sb="28" eb="30">
      <t>キョシツ</t>
    </rPh>
    <rPh sb="31" eb="34">
      <t>ユカメンセキ</t>
    </rPh>
    <rPh sb="35" eb="36">
      <t>タイ</t>
    </rPh>
    <rPh sb="41" eb="43">
      <t>テイド</t>
    </rPh>
    <rPh sb="44" eb="46">
      <t>ワリアイ</t>
    </rPh>
    <rPh sb="47" eb="49">
      <t>ジッシ</t>
    </rPh>
    <phoneticPr fontId="4"/>
  </si>
  <si>
    <t>70%以上で実施</t>
    <phoneticPr fontId="4"/>
  </si>
  <si>
    <t>50%以上70%未満で実施</t>
    <phoneticPr fontId="4"/>
  </si>
  <si>
    <t>30%以上50%未満で実施</t>
    <phoneticPr fontId="4"/>
  </si>
  <si>
    <t>スケジュール又は自動制御によるファンの間欠運転が、機械室（燃焼系統、臭気系統を除く。）及び倉庫のファンに対して、どの程度実施されているか。</t>
    <rPh sb="29" eb="31">
      <t>ネンショウ</t>
    </rPh>
    <rPh sb="31" eb="33">
      <t>ケイトウ</t>
    </rPh>
    <rPh sb="34" eb="36">
      <t>シュウキ</t>
    </rPh>
    <rPh sb="36" eb="38">
      <t>ケイトウ</t>
    </rPh>
    <rPh sb="39" eb="40">
      <t>ノゾ</t>
    </rPh>
    <rPh sb="43" eb="44">
      <t>オヨ</t>
    </rPh>
    <rPh sb="52" eb="53">
      <t>タイ</t>
    </rPh>
    <phoneticPr fontId="4"/>
  </si>
  <si>
    <t>3時間以下</t>
    <rPh sb="1" eb="3">
      <t>ジカン</t>
    </rPh>
    <phoneticPr fontId="4"/>
  </si>
  <si>
    <t>3時間超6時間以下</t>
    <rPh sb="1" eb="3">
      <t>ジカン</t>
    </rPh>
    <rPh sb="3" eb="4">
      <t>チョウ</t>
    </rPh>
    <rPh sb="5" eb="7">
      <t>ジカン</t>
    </rPh>
    <phoneticPr fontId="4"/>
  </si>
  <si>
    <t>6時間超9時間以下</t>
    <rPh sb="1" eb="3">
      <t>ジカン</t>
    </rPh>
    <rPh sb="3" eb="4">
      <t>チョウ</t>
    </rPh>
    <rPh sb="5" eb="7">
      <t>ジカン</t>
    </rPh>
    <phoneticPr fontId="4"/>
  </si>
  <si>
    <t>9時間超12時間以下</t>
    <rPh sb="1" eb="3">
      <t>ジカン</t>
    </rPh>
    <rPh sb="3" eb="4">
      <t>チョウ</t>
    </rPh>
    <rPh sb="6" eb="8">
      <t>ジカン</t>
    </rPh>
    <phoneticPr fontId="4"/>
  </si>
  <si>
    <t>12時間超</t>
    <rPh sb="2" eb="4">
      <t>ジカン</t>
    </rPh>
    <rPh sb="4" eb="5">
      <t>チョウ</t>
    </rPh>
    <phoneticPr fontId="4"/>
  </si>
  <si>
    <t>電算室の空調機運転の適正化</t>
    <rPh sb="4" eb="7">
      <t>クウチョウキ</t>
    </rPh>
    <rPh sb="7" eb="9">
      <t>ウンテン</t>
    </rPh>
    <rPh sb="10" eb="13">
      <t>テキセイカ</t>
    </rPh>
    <phoneticPr fontId="4"/>
  </si>
  <si>
    <t>情報通信施設の電算室で、発熱量に合わせた空調機運転の適正化が、全電算室数に対して、どの程度の割合で実施されているか。</t>
    <rPh sb="7" eb="9">
      <t>デンサン</t>
    </rPh>
    <rPh sb="9" eb="10">
      <t>シツ</t>
    </rPh>
    <rPh sb="12" eb="14">
      <t>ハツネツ</t>
    </rPh>
    <rPh sb="14" eb="15">
      <t>リョウ</t>
    </rPh>
    <rPh sb="16" eb="17">
      <t>ア</t>
    </rPh>
    <rPh sb="20" eb="23">
      <t>クウチョウキ</t>
    </rPh>
    <rPh sb="23" eb="25">
      <t>ウンテン</t>
    </rPh>
    <rPh sb="26" eb="29">
      <t>テキセイカ</t>
    </rPh>
    <rPh sb="31" eb="32">
      <t>ゼン</t>
    </rPh>
    <rPh sb="32" eb="35">
      <t>デンサンシツ</t>
    </rPh>
    <rPh sb="35" eb="36">
      <t>スウ</t>
    </rPh>
    <rPh sb="37" eb="38">
      <t>タイ</t>
    </rPh>
    <rPh sb="43" eb="45">
      <t>テイド</t>
    </rPh>
    <rPh sb="46" eb="48">
      <t>ワリアイ</t>
    </rPh>
    <phoneticPr fontId="4"/>
  </si>
  <si>
    <t>空調運転時間の短縮が、主たるエントランスホール、廊下、便所、体育館・武道場等又は主たる室用途の床面積に対して、どの程度実施されているか、又は主たる事務室の平均年間空調運転時間が、どの程度で運用されているか。</t>
    <rPh sb="0" eb="2">
      <t>クウチョウ</t>
    </rPh>
    <rPh sb="2" eb="4">
      <t>ウンテン</t>
    </rPh>
    <rPh sb="4" eb="6">
      <t>ジカン</t>
    </rPh>
    <rPh sb="7" eb="9">
      <t>タンシュク</t>
    </rPh>
    <rPh sb="38" eb="39">
      <t>マタ</t>
    </rPh>
    <rPh sb="40" eb="41">
      <t>シュ</t>
    </rPh>
    <rPh sb="47" eb="50">
      <t>ユカメンセキ</t>
    </rPh>
    <rPh sb="59" eb="61">
      <t>ジッシ</t>
    </rPh>
    <rPh sb="68" eb="69">
      <t>マタ</t>
    </rPh>
    <rPh sb="77" eb="79">
      <t>ヘイキン</t>
    </rPh>
    <rPh sb="79" eb="81">
      <t>ネンカン</t>
    </rPh>
    <rPh sb="81" eb="83">
      <t>クウチョウ</t>
    </rPh>
    <rPh sb="83" eb="85">
      <t>ウンテン</t>
    </rPh>
    <rPh sb="85" eb="87">
      <t>ジカン</t>
    </rPh>
    <rPh sb="91" eb="93">
      <t>テイド</t>
    </rPh>
    <rPh sb="94" eb="96">
      <t>ウンヨウ</t>
    </rPh>
    <phoneticPr fontId="4"/>
  </si>
  <si>
    <t>主たるエントランスホール</t>
  </si>
  <si>
    <t>空調設備無し又は年間停止</t>
    <rPh sb="0" eb="2">
      <t>クウチョウ</t>
    </rPh>
    <rPh sb="2" eb="4">
      <t>セツビ</t>
    </rPh>
    <rPh sb="4" eb="5">
      <t>ナ</t>
    </rPh>
    <rPh sb="6" eb="7">
      <t>マタ</t>
    </rPh>
    <rPh sb="8" eb="10">
      <t>ネンカン</t>
    </rPh>
    <rPh sb="10" eb="12">
      <t>テイシ</t>
    </rPh>
    <phoneticPr fontId="4"/>
  </si>
  <si>
    <t>中間期・夜間・休日停止</t>
    <rPh sb="4" eb="6">
      <t>ヤカン</t>
    </rPh>
    <rPh sb="9" eb="11">
      <t>テイシ</t>
    </rPh>
    <phoneticPr fontId="4"/>
  </si>
  <si>
    <t>夜間・休日停止</t>
    <rPh sb="3" eb="5">
      <t>キュウジツ</t>
    </rPh>
    <rPh sb="5" eb="7">
      <t>テイシ</t>
    </rPh>
    <phoneticPr fontId="4"/>
  </si>
  <si>
    <t>実施無し</t>
    <rPh sb="0" eb="2">
      <t>ジッシ</t>
    </rPh>
    <rPh sb="2" eb="3">
      <t>ナ</t>
    </rPh>
    <phoneticPr fontId="4"/>
  </si>
  <si>
    <t>主たる便所</t>
  </si>
  <si>
    <t>体育館・武道場等</t>
    <rPh sb="0" eb="3">
      <t>タイイクカン</t>
    </rPh>
    <rPh sb="4" eb="7">
      <t>ブドウジョウ</t>
    </rPh>
    <rPh sb="7" eb="8">
      <t>ナド</t>
    </rPh>
    <phoneticPr fontId="4"/>
  </si>
  <si>
    <t>体育館・武道場等無し</t>
    <rPh sb="8" eb="9">
      <t>ナ</t>
    </rPh>
    <phoneticPr fontId="4"/>
  </si>
  <si>
    <t>主たる室用途</t>
    <rPh sb="0" eb="1">
      <t>シュ</t>
    </rPh>
    <rPh sb="3" eb="6">
      <t>シツヨウト</t>
    </rPh>
    <phoneticPr fontId="4"/>
  </si>
  <si>
    <t>50%以上で実施</t>
    <rPh sb="3" eb="5">
      <t>イジョウ</t>
    </rPh>
    <phoneticPr fontId="4"/>
  </si>
  <si>
    <t>20%以上50%未満で実施</t>
    <rPh sb="8" eb="10">
      <t>ミマン</t>
    </rPh>
    <phoneticPr fontId="4"/>
  </si>
  <si>
    <t>20%未満で実施又は実施無し</t>
    <rPh sb="8" eb="9">
      <t>マタ</t>
    </rPh>
    <phoneticPr fontId="4"/>
  </si>
  <si>
    <t>主たる事務室</t>
    <rPh sb="3" eb="6">
      <t>ジムシツ</t>
    </rPh>
    <phoneticPr fontId="4"/>
  </si>
  <si>
    <t>3000時間以下</t>
    <rPh sb="4" eb="6">
      <t>ジカン</t>
    </rPh>
    <rPh sb="6" eb="8">
      <t>イカ</t>
    </rPh>
    <phoneticPr fontId="4"/>
  </si>
  <si>
    <t>3000時間超4000時間以下</t>
    <rPh sb="6" eb="7">
      <t>コ</t>
    </rPh>
    <rPh sb="11" eb="13">
      <t>ジカン</t>
    </rPh>
    <rPh sb="13" eb="15">
      <t>イカ</t>
    </rPh>
    <phoneticPr fontId="4"/>
  </si>
  <si>
    <t>4000時間超</t>
    <rPh sb="6" eb="7">
      <t>コ</t>
    </rPh>
    <phoneticPr fontId="4"/>
  </si>
  <si>
    <t>冬季のペリメータ設定温度をインテリアより低くする運用が、主たる事務室の床面積に対して、どの程度の割合で実施されているか。</t>
    <rPh sb="8" eb="10">
      <t>セッテイ</t>
    </rPh>
    <rPh sb="10" eb="12">
      <t>オンド</t>
    </rPh>
    <rPh sb="20" eb="21">
      <t>ヒク</t>
    </rPh>
    <rPh sb="24" eb="26">
      <t>ウンヨウ</t>
    </rPh>
    <rPh sb="28" eb="29">
      <t>シュ</t>
    </rPh>
    <rPh sb="31" eb="34">
      <t>ジムシツ</t>
    </rPh>
    <rPh sb="45" eb="47">
      <t>テイド</t>
    </rPh>
    <rPh sb="48" eb="50">
      <t>ワリアイ</t>
    </rPh>
    <rPh sb="51" eb="53">
      <t>ジッシ</t>
    </rPh>
    <phoneticPr fontId="4"/>
  </si>
  <si>
    <t>ｲﾝﾃﾘｱと区別無し</t>
    <rPh sb="6" eb="8">
      <t>クベツ</t>
    </rPh>
    <rPh sb="8" eb="9">
      <t>ナ</t>
    </rPh>
    <phoneticPr fontId="4"/>
  </si>
  <si>
    <t>クールビズ・ウォームビズによる空調設定温度の緩和</t>
    <rPh sb="15" eb="17">
      <t>クウチョウ</t>
    </rPh>
    <rPh sb="17" eb="19">
      <t>セッテイ</t>
    </rPh>
    <rPh sb="19" eb="21">
      <t>オンド</t>
    </rPh>
    <rPh sb="22" eb="24">
      <t>カンワ</t>
    </rPh>
    <phoneticPr fontId="4"/>
  </si>
  <si>
    <t>クールビズ（夏季27℃以上）及びウォームビズ（冬季20℃以下）による空調設定温度の緩和が、主たる事務室、教室及び研究室の床面積に対して、どの程度の割合で実施されているか。</t>
    <rPh sb="11" eb="13">
      <t>イジョウ</t>
    </rPh>
    <rPh sb="14" eb="15">
      <t>オヨ</t>
    </rPh>
    <rPh sb="28" eb="30">
      <t>イカ</t>
    </rPh>
    <rPh sb="34" eb="35">
      <t>クウ</t>
    </rPh>
    <rPh sb="35" eb="36">
      <t>チョウ</t>
    </rPh>
    <rPh sb="36" eb="38">
      <t>セッテイ</t>
    </rPh>
    <rPh sb="38" eb="39">
      <t>ノ</t>
    </rPh>
    <rPh sb="41" eb="43">
      <t>カンワ</t>
    </rPh>
    <rPh sb="48" eb="51">
      <t>ジムシツ</t>
    </rPh>
    <rPh sb="52" eb="54">
      <t>キョウシツ</t>
    </rPh>
    <rPh sb="54" eb="55">
      <t>オヨ</t>
    </rPh>
    <rPh sb="56" eb="59">
      <t>ケンキュウシツ</t>
    </rPh>
    <rPh sb="60" eb="63">
      <t>ユカメンセキ</t>
    </rPh>
    <rPh sb="73" eb="75">
      <t>ワリアイ</t>
    </rPh>
    <phoneticPr fontId="4"/>
  </si>
  <si>
    <t>50%以上で実施</t>
    <phoneticPr fontId="4"/>
  </si>
  <si>
    <t>5%未満で実施又は実施無し</t>
    <rPh sb="7" eb="8">
      <t>マタ</t>
    </rPh>
    <phoneticPr fontId="4"/>
  </si>
  <si>
    <t>1b.9</t>
    <phoneticPr fontId="4"/>
  </si>
  <si>
    <t>主たるエントランスホール、廊下等の居室以外の室内温度が、居室に対して、夏季は高め、冬季は低め、又は夏季27℃以上、冬季20℃以下に設定されているか。</t>
    <rPh sb="0" eb="1">
      <t>シュ</t>
    </rPh>
    <rPh sb="13" eb="16">
      <t>ロウカトウ</t>
    </rPh>
    <rPh sb="17" eb="19">
      <t>キョシツ</t>
    </rPh>
    <rPh sb="19" eb="21">
      <t>イガイ</t>
    </rPh>
    <rPh sb="22" eb="24">
      <t>シツナイ</t>
    </rPh>
    <rPh sb="24" eb="26">
      <t>オンド</t>
    </rPh>
    <rPh sb="28" eb="30">
      <t>キョシツ</t>
    </rPh>
    <rPh sb="31" eb="32">
      <t>タイ</t>
    </rPh>
    <rPh sb="35" eb="36">
      <t>ナツ</t>
    </rPh>
    <rPh sb="38" eb="39">
      <t>タカ</t>
    </rPh>
    <rPh sb="41" eb="42">
      <t>フユ</t>
    </rPh>
    <rPh sb="44" eb="45">
      <t>ヒク</t>
    </rPh>
    <rPh sb="47" eb="48">
      <t>マタ</t>
    </rPh>
    <rPh sb="65" eb="67">
      <t>セッテイ</t>
    </rPh>
    <phoneticPr fontId="4"/>
  </si>
  <si>
    <t>ｴﾝﾄﾗﾝｽﾎｰﾙ及び廊下で実施</t>
    <rPh sb="9" eb="10">
      <t>オヨ</t>
    </rPh>
    <rPh sb="11" eb="13">
      <t>ロウカ</t>
    </rPh>
    <rPh sb="14" eb="16">
      <t>ジッシ</t>
    </rPh>
    <phoneticPr fontId="4"/>
  </si>
  <si>
    <t>ｴﾝﾄﾗﾝｽﾎｰﾙ又は廊下で実施</t>
    <rPh sb="9" eb="10">
      <t>マタ</t>
    </rPh>
    <rPh sb="11" eb="13">
      <t>ロウカ</t>
    </rPh>
    <rPh sb="14" eb="16">
      <t>ジッシ</t>
    </rPh>
    <phoneticPr fontId="4"/>
  </si>
  <si>
    <t>冷却除湿再熱システムが導入されている室で、再熱の停止が実施されているか。</t>
    <rPh sb="11" eb="13">
      <t>ドウニュウ</t>
    </rPh>
    <rPh sb="18" eb="19">
      <t>シツ</t>
    </rPh>
    <phoneticPr fontId="4"/>
  </si>
  <si>
    <t>冷却除湿再熱無し</t>
    <rPh sb="0" eb="2">
      <t>レイキャク</t>
    </rPh>
    <rPh sb="2" eb="6">
      <t>ジョシツサイネツ</t>
    </rPh>
    <rPh sb="6" eb="7">
      <t>ナ</t>
    </rPh>
    <phoneticPr fontId="4"/>
  </si>
  <si>
    <t>過大な隙間風の侵入が無いように、建物全体の給排気バランスが調整されているか。</t>
    <rPh sb="0" eb="2">
      <t>カダイ</t>
    </rPh>
    <rPh sb="3" eb="6">
      <t>スキマカゼ</t>
    </rPh>
    <rPh sb="7" eb="9">
      <t>シンニュウ</t>
    </rPh>
    <rPh sb="10" eb="11">
      <t>ナ</t>
    </rPh>
    <rPh sb="29" eb="31">
      <t>チョウセイ</t>
    </rPh>
    <phoneticPr fontId="4"/>
  </si>
  <si>
    <t>エレベーター機械室・電気室の室内設定温度の適正化</t>
    <rPh sb="10" eb="12">
      <t>デンキ</t>
    </rPh>
    <rPh sb="12" eb="13">
      <t>シツ</t>
    </rPh>
    <rPh sb="13" eb="15">
      <t>シツナイ</t>
    </rPh>
    <rPh sb="15" eb="17">
      <t>セッテイ</t>
    </rPh>
    <rPh sb="17" eb="20">
      <t>オンドノ</t>
    </rPh>
    <rPh sb="20" eb="23">
      <t>テキセイカ</t>
    </rPh>
    <phoneticPr fontId="4"/>
  </si>
  <si>
    <t>エレベーター機械室及び電気室（ＵＰＳ・蓄電池専用室を除く。）の室内設定温度の適正化が、全エレベーター機械室数及び全電気室数に対して、どの程度の割合で実施されているか。</t>
    <rPh sb="9" eb="10">
      <t>オヨ</t>
    </rPh>
    <rPh sb="38" eb="41">
      <t>テキセイカ</t>
    </rPh>
    <rPh sb="43" eb="44">
      <t>ゼン</t>
    </rPh>
    <rPh sb="53" eb="54">
      <t>スウ</t>
    </rPh>
    <rPh sb="56" eb="57">
      <t>ゼン</t>
    </rPh>
    <phoneticPr fontId="4"/>
  </si>
  <si>
    <t>対象室無し</t>
    <rPh sb="0" eb="2">
      <t>タイショウ</t>
    </rPh>
    <rPh sb="2" eb="3">
      <t>シツ</t>
    </rPh>
    <rPh sb="3" eb="4">
      <t>ナ</t>
    </rPh>
    <phoneticPr fontId="4"/>
  </si>
  <si>
    <t>エレベーター機械室・電気室のファンの夏季停止</t>
    <rPh sb="10" eb="12">
      <t>デンキ</t>
    </rPh>
    <rPh sb="12" eb="13">
      <t>シツ</t>
    </rPh>
    <rPh sb="18" eb="19">
      <t>キ</t>
    </rPh>
    <rPh sb="19" eb="20">
      <t>テイ</t>
    </rPh>
    <rPh sb="20" eb="22">
      <t>テイシ</t>
    </rPh>
    <phoneticPr fontId="4"/>
  </si>
  <si>
    <t>エレベーター機械室及び電気室のファンの夏季停止が、空調機併用システムの全エレベーター機械室数及び全電気室数に対して、どの程度の割合で実施されているか。</t>
    <rPh sb="35" eb="36">
      <t>ゼン</t>
    </rPh>
    <phoneticPr fontId="4"/>
  </si>
  <si>
    <t>空調機併用無し</t>
    <rPh sb="0" eb="2">
      <t>クウチョウ</t>
    </rPh>
    <rPh sb="2" eb="3">
      <t>キ</t>
    </rPh>
    <rPh sb="3" eb="5">
      <t>ヘイヨウ</t>
    </rPh>
    <rPh sb="5" eb="6">
      <t>ナ</t>
    </rPh>
    <phoneticPr fontId="4"/>
  </si>
  <si>
    <t>エレベーター機械室・電気室の空調機の給気・還気設定温度の適正化</t>
    <rPh sb="10" eb="12">
      <t>デンキ</t>
    </rPh>
    <rPh sb="12" eb="13">
      <t>シツ</t>
    </rPh>
    <rPh sb="14" eb="17">
      <t>クウチョウキ</t>
    </rPh>
    <rPh sb="18" eb="19">
      <t>キュウ</t>
    </rPh>
    <rPh sb="19" eb="20">
      <t>キ</t>
    </rPh>
    <rPh sb="25" eb="27">
      <t>オンド</t>
    </rPh>
    <rPh sb="28" eb="31">
      <t>テキセイカ</t>
    </rPh>
    <phoneticPr fontId="4"/>
  </si>
  <si>
    <t>エレベーター機械室及び電気室の空調機又はパッケージ形空調機の給気設定温度又は還気設定温度の適正化が、室内温度とは別に給気温度又は還気温度の設定が可能な全エレベーター機械室数及び全電気室数に対して、どの程度の割合で実施されているか。</t>
    <rPh sb="18" eb="19">
      <t>マタ</t>
    </rPh>
    <rPh sb="32" eb="34">
      <t>セッテイ</t>
    </rPh>
    <rPh sb="34" eb="36">
      <t>オンド</t>
    </rPh>
    <rPh sb="36" eb="37">
      <t>マタ</t>
    </rPh>
    <rPh sb="40" eb="42">
      <t>セッテイ</t>
    </rPh>
    <rPh sb="45" eb="48">
      <t>テキセイカ</t>
    </rPh>
    <rPh sb="56" eb="57">
      <t>ベツ</t>
    </rPh>
    <rPh sb="58" eb="59">
      <t>キュウ</t>
    </rPh>
    <rPh sb="59" eb="60">
      <t>キ</t>
    </rPh>
    <rPh sb="60" eb="62">
      <t>オンド</t>
    </rPh>
    <rPh sb="62" eb="63">
      <t>マタ</t>
    </rPh>
    <rPh sb="64" eb="65">
      <t>カエ</t>
    </rPh>
    <rPh sb="65" eb="66">
      <t>キ</t>
    </rPh>
    <rPh sb="66" eb="68">
      <t>オンド</t>
    </rPh>
    <rPh sb="69" eb="71">
      <t>セッテイ</t>
    </rPh>
    <rPh sb="72" eb="74">
      <t>カノウ</t>
    </rPh>
    <phoneticPr fontId="4"/>
  </si>
  <si>
    <t>ミキシングロスの発生を抑えるために、冬季に暖房から冷房に切り換わる室は、起動時の室内温度が低めに設定されているか。</t>
    <rPh sb="8" eb="10">
      <t>ハッセイ</t>
    </rPh>
    <rPh sb="11" eb="12">
      <t>オサ</t>
    </rPh>
    <rPh sb="21" eb="23">
      <t>ダンボウ</t>
    </rPh>
    <rPh sb="28" eb="29">
      <t>キ</t>
    </rPh>
    <rPh sb="30" eb="31">
      <t>カ</t>
    </rPh>
    <rPh sb="36" eb="38">
      <t>キドウ</t>
    </rPh>
    <rPh sb="38" eb="39">
      <t>ジ</t>
    </rPh>
    <rPh sb="40" eb="42">
      <t>シツナイ</t>
    </rPh>
    <rPh sb="42" eb="44">
      <t>オンド</t>
    </rPh>
    <rPh sb="45" eb="46">
      <t>ヒク</t>
    </rPh>
    <rPh sb="48" eb="50">
      <t>セッテイ</t>
    </rPh>
    <phoneticPr fontId="4"/>
  </si>
  <si>
    <t>ダンパが絞られている系統のファンのプーリーダウンが実施されているか。</t>
    <phoneticPr fontId="4"/>
  </si>
  <si>
    <t>1b.17</t>
  </si>
  <si>
    <t>地下駐車場のスロープ等からの自然給気</t>
    <rPh sb="0" eb="2">
      <t>チカ</t>
    </rPh>
    <rPh sb="2" eb="5">
      <t>チュウシャジョウ</t>
    </rPh>
    <rPh sb="10" eb="11">
      <t>ナド</t>
    </rPh>
    <rPh sb="14" eb="16">
      <t>シゼン</t>
    </rPh>
    <rPh sb="16" eb="17">
      <t>キュウ</t>
    </rPh>
    <rPh sb="17" eb="18">
      <t>キ</t>
    </rPh>
    <phoneticPr fontId="4"/>
  </si>
  <si>
    <t>地下駐車場のスロープ等からの自然給気により、駐車場給気ファンが停止されているか。</t>
    <rPh sb="22" eb="25">
      <t>チュウシャジョウ</t>
    </rPh>
    <rPh sb="25" eb="26">
      <t>キュウ</t>
    </rPh>
    <rPh sb="26" eb="27">
      <t>キ</t>
    </rPh>
    <rPh sb="31" eb="33">
      <t>テイシ</t>
    </rPh>
    <phoneticPr fontId="4"/>
  </si>
  <si>
    <t>パッケージ形空調機の省エネチューニングの実施</t>
    <rPh sb="5" eb="6">
      <t>カタ</t>
    </rPh>
    <rPh sb="6" eb="7">
      <t>クウ</t>
    </rPh>
    <rPh sb="7" eb="8">
      <t>チョウ</t>
    </rPh>
    <rPh sb="8" eb="9">
      <t>キ</t>
    </rPh>
    <rPh sb="10" eb="11">
      <t>ショウ</t>
    </rPh>
    <rPh sb="20" eb="22">
      <t>ジッシ</t>
    </rPh>
    <phoneticPr fontId="4"/>
  </si>
  <si>
    <t>パッケージ形空調機の冷媒蒸発温度設定値の調整が実施されているか。</t>
    <rPh sb="10" eb="12">
      <t>レイバイ</t>
    </rPh>
    <rPh sb="12" eb="14">
      <t>ジョウハツ</t>
    </rPh>
    <rPh sb="14" eb="16">
      <t>オンド</t>
    </rPh>
    <rPh sb="16" eb="19">
      <t>セッテイチ</t>
    </rPh>
    <rPh sb="20" eb="22">
      <t>チョウセイ</t>
    </rPh>
    <rPh sb="23" eb="25">
      <t>ジッシ</t>
    </rPh>
    <phoneticPr fontId="4"/>
  </si>
  <si>
    <t>変風量システムの最小風量設定値の調整</t>
    <rPh sb="0" eb="3">
      <t>ヘンフウリョウ</t>
    </rPh>
    <rPh sb="8" eb="10">
      <t>サイショウ</t>
    </rPh>
    <rPh sb="10" eb="12">
      <t>フウリョウ</t>
    </rPh>
    <rPh sb="12" eb="14">
      <t>セッテイ</t>
    </rPh>
    <rPh sb="14" eb="15">
      <t>チ</t>
    </rPh>
    <rPh sb="16" eb="18">
      <t>チョウセイ</t>
    </rPh>
    <phoneticPr fontId="4"/>
  </si>
  <si>
    <t>変風量システムの変風量装置VAVの最小風量設定値が、設計風量に対して、どの程度の割合に調整されているか。</t>
    <rPh sb="0" eb="3">
      <t>ヘンフウリョウ</t>
    </rPh>
    <rPh sb="23" eb="24">
      <t>アタイ</t>
    </rPh>
    <rPh sb="26" eb="30">
      <t>セッケイフウリョウ</t>
    </rPh>
    <rPh sb="31" eb="32">
      <t>タイ</t>
    </rPh>
    <rPh sb="37" eb="39">
      <t>テイド</t>
    </rPh>
    <rPh sb="40" eb="42">
      <t>ワリアイ</t>
    </rPh>
    <rPh sb="43" eb="45">
      <t>チョウセイ</t>
    </rPh>
    <phoneticPr fontId="4"/>
  </si>
  <si>
    <t>10%以下</t>
    <rPh sb="3" eb="5">
      <t>イカ</t>
    </rPh>
    <phoneticPr fontId="4"/>
  </si>
  <si>
    <t>10%超20%以下</t>
    <rPh sb="3" eb="4">
      <t>チョウ</t>
    </rPh>
    <rPh sb="7" eb="9">
      <t>イカ</t>
    </rPh>
    <phoneticPr fontId="4"/>
  </si>
  <si>
    <t>20%超30%以下</t>
    <rPh sb="3" eb="4">
      <t>チョウ</t>
    </rPh>
    <rPh sb="7" eb="9">
      <t>イカ</t>
    </rPh>
    <phoneticPr fontId="4"/>
  </si>
  <si>
    <t>30%超40％以下</t>
    <rPh sb="3" eb="4">
      <t>チョウ</t>
    </rPh>
    <rPh sb="7" eb="9">
      <t>イカ</t>
    </rPh>
    <phoneticPr fontId="4"/>
  </si>
  <si>
    <t>40％超又は把握できていない</t>
    <rPh sb="3" eb="4">
      <t>チョウ</t>
    </rPh>
    <phoneticPr fontId="4"/>
  </si>
  <si>
    <t>変風量システムのインバータ周波数下限値の調整</t>
    <rPh sb="0" eb="3">
      <t>ヘンフウリョウ</t>
    </rPh>
    <rPh sb="13" eb="16">
      <t>シュウハスウ</t>
    </rPh>
    <rPh sb="16" eb="19">
      <t>カゲンチ</t>
    </rPh>
    <rPh sb="20" eb="22">
      <t>チョウセイ</t>
    </rPh>
    <phoneticPr fontId="4"/>
  </si>
  <si>
    <t>変風量システムの空調機ファンのインバータ周波数下限値が、どの程度の周波数に調整されているか。</t>
    <rPh sb="0" eb="3">
      <t>ヘンフウリョウ</t>
    </rPh>
    <rPh sb="8" eb="11">
      <t>クウチョウキ</t>
    </rPh>
    <phoneticPr fontId="4"/>
  </si>
  <si>
    <t>25Hz超又は把握できていない</t>
    <rPh sb="4" eb="5">
      <t>チョウ</t>
    </rPh>
    <phoneticPr fontId="4"/>
  </si>
  <si>
    <t>厨房外調機の換気モード切換制御による換気モード運転の適正化</t>
    <rPh sb="0" eb="2">
      <t>チュウボウ</t>
    </rPh>
    <rPh sb="2" eb="5">
      <t>ガイチョウキ</t>
    </rPh>
    <rPh sb="6" eb="8">
      <t>カンキ</t>
    </rPh>
    <rPh sb="11" eb="13">
      <t>キリカエ</t>
    </rPh>
    <rPh sb="13" eb="15">
      <t>セイギョ</t>
    </rPh>
    <rPh sb="26" eb="29">
      <t>テキセイカ</t>
    </rPh>
    <phoneticPr fontId="4"/>
  </si>
  <si>
    <t>厨房外調機の換気モード切換制御による換気モードの運転が、どの程度実施されているか。</t>
    <phoneticPr fontId="4"/>
  </si>
  <si>
    <t>４か月以上</t>
    <phoneticPr fontId="4"/>
  </si>
  <si>
    <t>３か月以上４か月未満</t>
    <rPh sb="2" eb="3">
      <t>ゲツ</t>
    </rPh>
    <rPh sb="3" eb="5">
      <t>イジョウ</t>
    </rPh>
    <rPh sb="7" eb="8">
      <t>ゲツ</t>
    </rPh>
    <rPh sb="8" eb="10">
      <t>ミマン</t>
    </rPh>
    <phoneticPr fontId="4"/>
  </si>
  <si>
    <t>２か月以上３か月未満</t>
    <rPh sb="2" eb="3">
      <t>ゲツ</t>
    </rPh>
    <rPh sb="3" eb="5">
      <t>イジョウ</t>
    </rPh>
    <rPh sb="7" eb="8">
      <t>ゲツ</t>
    </rPh>
    <rPh sb="8" eb="10">
      <t>ミマン</t>
    </rPh>
    <phoneticPr fontId="4"/>
  </si>
  <si>
    <t>１か月以上２か月未満</t>
    <rPh sb="2" eb="3">
      <t>ゲツ</t>
    </rPh>
    <rPh sb="3" eb="5">
      <t>イジョウ</t>
    </rPh>
    <rPh sb="7" eb="8">
      <t>ゲツ</t>
    </rPh>
    <rPh sb="8" eb="10">
      <t>ミマン</t>
    </rPh>
    <phoneticPr fontId="4"/>
  </si>
  <si>
    <t>１か月未満</t>
    <rPh sb="2" eb="3">
      <t>ゲツ</t>
    </rPh>
    <rPh sb="3" eb="5">
      <t>ミマン</t>
    </rPh>
    <phoneticPr fontId="4"/>
  </si>
  <si>
    <t>第１号様式（優良特定地球温暖化対策事業所の認定ガイドライン（第一区分事業所））その15</t>
    <phoneticPr fontId="4"/>
  </si>
  <si>
    <t>居室以外の照度条件の緩和</t>
    <rPh sb="5" eb="7">
      <t>ショウド</t>
    </rPh>
    <phoneticPr fontId="4"/>
  </si>
  <si>
    <t>間引き点灯又は調光等による照度条件の緩和が、主たる廊下、エントランスホール及び駐車場の床面積に対して、どの程度実施されているか。</t>
    <rPh sb="0" eb="2">
      <t>マビ</t>
    </rPh>
    <rPh sb="3" eb="5">
      <t>テントウ</t>
    </rPh>
    <rPh sb="5" eb="6">
      <t>マタ</t>
    </rPh>
    <rPh sb="7" eb="8">
      <t>チョウ</t>
    </rPh>
    <rPh sb="8" eb="9">
      <t>ヒカリ</t>
    </rPh>
    <rPh sb="9" eb="10">
      <t>ナド</t>
    </rPh>
    <rPh sb="13" eb="15">
      <t>ショウド</t>
    </rPh>
    <rPh sb="22" eb="23">
      <t>シュ</t>
    </rPh>
    <rPh sb="25" eb="27">
      <t>ロウカ</t>
    </rPh>
    <rPh sb="37" eb="38">
      <t>オヨ</t>
    </rPh>
    <rPh sb="39" eb="42">
      <t>チュウシャジョウ</t>
    </rPh>
    <rPh sb="47" eb="48">
      <t>タイ</t>
    </rPh>
    <phoneticPr fontId="4"/>
  </si>
  <si>
    <t>昼間時間帯</t>
    <rPh sb="0" eb="2">
      <t>ヒルマ</t>
    </rPh>
    <rPh sb="2" eb="5">
      <t>ジカンタイ</t>
    </rPh>
    <phoneticPr fontId="4"/>
  </si>
  <si>
    <t>廊下及び駐車場で実施</t>
    <rPh sb="0" eb="2">
      <t>ロウカ</t>
    </rPh>
    <rPh sb="2" eb="3">
      <t>オヨ</t>
    </rPh>
    <rPh sb="4" eb="7">
      <t>チュウシャジョウ</t>
    </rPh>
    <rPh sb="8" eb="10">
      <t>ジッシ</t>
    </rPh>
    <phoneticPr fontId="4"/>
  </si>
  <si>
    <t>廊下のみで実施</t>
    <rPh sb="5" eb="7">
      <t>ジッシ</t>
    </rPh>
    <phoneticPr fontId="4"/>
  </si>
  <si>
    <t>駐車場のみで実施</t>
    <rPh sb="0" eb="3">
      <t>チュウシャジョウ</t>
    </rPh>
    <rPh sb="6" eb="8">
      <t>ジッシ</t>
    </rPh>
    <phoneticPr fontId="4"/>
  </si>
  <si>
    <t>夜間時間帯</t>
    <rPh sb="0" eb="2">
      <t>ヤカン</t>
    </rPh>
    <rPh sb="2" eb="5">
      <t>ジカンタイ</t>
    </rPh>
    <phoneticPr fontId="4"/>
  </si>
  <si>
    <t>清掃等の日常メンテナンス作業時の照明点灯時間・照度条件の適正化</t>
    <rPh sb="2" eb="3">
      <t>ナド</t>
    </rPh>
    <rPh sb="4" eb="6">
      <t>ニチジョウ</t>
    </rPh>
    <rPh sb="14" eb="15">
      <t>ジ</t>
    </rPh>
    <rPh sb="16" eb="18">
      <t>ショウメイ</t>
    </rPh>
    <rPh sb="18" eb="20">
      <t>テントウ</t>
    </rPh>
    <rPh sb="20" eb="22">
      <t>ジカン</t>
    </rPh>
    <rPh sb="23" eb="25">
      <t>ショウド</t>
    </rPh>
    <rPh sb="25" eb="27">
      <t>ジョウケン</t>
    </rPh>
    <rPh sb="28" eb="31">
      <t>テキセイカ</t>
    </rPh>
    <phoneticPr fontId="4"/>
  </si>
  <si>
    <t>清掃や日常メンテナンス等の作業時に照明点灯時間延長の抑制又は照度条件の緩和が、主たる室用途の床面積に対して、どの程度の割合で実施されているか。</t>
    <rPh sb="11" eb="12">
      <t>トウ</t>
    </rPh>
    <rPh sb="23" eb="25">
      <t>エンチョウ</t>
    </rPh>
    <rPh sb="26" eb="28">
      <t>ヨクセイ</t>
    </rPh>
    <rPh sb="28" eb="29">
      <t>マタ</t>
    </rPh>
    <rPh sb="35" eb="37">
      <t>カンワ</t>
    </rPh>
    <rPh sb="39" eb="40">
      <t>シュ</t>
    </rPh>
    <rPh sb="42" eb="43">
      <t>シツ</t>
    </rPh>
    <rPh sb="43" eb="45">
      <t>ヨウト</t>
    </rPh>
    <rPh sb="50" eb="51">
      <t>タイ</t>
    </rPh>
    <rPh sb="56" eb="58">
      <t>テイド</t>
    </rPh>
    <rPh sb="59" eb="61">
      <t>ワリアイ</t>
    </rPh>
    <rPh sb="62" eb="64">
      <t>ジッシ</t>
    </rPh>
    <phoneticPr fontId="4"/>
  </si>
  <si>
    <t>80%以上で実施</t>
    <phoneticPr fontId="4"/>
  </si>
  <si>
    <t>負荷がない時期、夜間等に、変圧器の遮断が実施されているか。</t>
    <rPh sb="20" eb="22">
      <t>ジッシ</t>
    </rPh>
    <phoneticPr fontId="4"/>
  </si>
  <si>
    <t>不要変圧器無し</t>
    <rPh sb="0" eb="2">
      <t>フヨウ</t>
    </rPh>
    <rPh sb="2" eb="5">
      <t>ヘンアツキ</t>
    </rPh>
    <rPh sb="5" eb="6">
      <t>ナ</t>
    </rPh>
    <phoneticPr fontId="4"/>
  </si>
  <si>
    <t>事務室の室内照度の適正化</t>
    <rPh sb="0" eb="3">
      <t>ジムシツ</t>
    </rPh>
    <rPh sb="4" eb="6">
      <t>シツナイ</t>
    </rPh>
    <rPh sb="6" eb="8">
      <t>ショウド</t>
    </rPh>
    <rPh sb="9" eb="12">
      <t>テキセイカ</t>
    </rPh>
    <phoneticPr fontId="4"/>
  </si>
  <si>
    <t>事務室の室内照度の適正化（概ね500lx以下）が、主たる事務室の床面積に対して、どの程度の割合で実施されているか。</t>
    <rPh sb="0" eb="3">
      <t>ジムシツ</t>
    </rPh>
    <rPh sb="4" eb="6">
      <t>シツナイ</t>
    </rPh>
    <rPh sb="6" eb="8">
      <t>ショウド</t>
    </rPh>
    <rPh sb="9" eb="12">
      <t>テキセイカ</t>
    </rPh>
    <rPh sb="13" eb="14">
      <t>オオム</t>
    </rPh>
    <rPh sb="20" eb="22">
      <t>イカ</t>
    </rPh>
    <rPh sb="28" eb="31">
      <t>ジムシツ</t>
    </rPh>
    <rPh sb="32" eb="35">
      <t>ユカメンセキ</t>
    </rPh>
    <rPh sb="36" eb="37">
      <t>タイ</t>
    </rPh>
    <phoneticPr fontId="4"/>
  </si>
  <si>
    <t>70%以上で実施</t>
  </si>
  <si>
    <t>50%以上70%未満で実施</t>
  </si>
  <si>
    <t>30%以上50%未満で実施</t>
  </si>
  <si>
    <t>5%以上30%未満で実施</t>
  </si>
  <si>
    <t>5%未満で実施又は実施無し</t>
  </si>
  <si>
    <t>事務室の照明の間引き点灯又は調光等による照度条件の緩和（概ね300lx以下）が、主たる事務室の床面積に対して、どの程度の割合で実施されているか。</t>
    <rPh sb="0" eb="3">
      <t>ジムシツ</t>
    </rPh>
    <rPh sb="20" eb="22">
      <t>ショウド</t>
    </rPh>
    <rPh sb="22" eb="24">
      <t>ジョウケン</t>
    </rPh>
    <rPh sb="25" eb="27">
      <t>カンワ</t>
    </rPh>
    <rPh sb="40" eb="41">
      <t>シュ</t>
    </rPh>
    <rPh sb="43" eb="46">
      <t>ジムシツ</t>
    </rPh>
    <rPh sb="47" eb="50">
      <t>ユカメンセキ</t>
    </rPh>
    <rPh sb="51" eb="52">
      <t>タイ</t>
    </rPh>
    <phoneticPr fontId="4"/>
  </si>
  <si>
    <t>時間外等の照明点灯エリアを集約する工夫が行われているか。</t>
    <rPh sb="13" eb="15">
      <t>シュウヤク</t>
    </rPh>
    <rPh sb="17" eb="19">
      <t>クフウ</t>
    </rPh>
    <rPh sb="20" eb="21">
      <t>オコナ</t>
    </rPh>
    <phoneticPr fontId="4"/>
  </si>
  <si>
    <t>人感センサーのタイマー設定時間の適正化が、主たる便所に対して、どの程度実施されているか。</t>
    <rPh sb="27" eb="28">
      <t>タイ</t>
    </rPh>
    <phoneticPr fontId="4"/>
  </si>
  <si>
    <t>1分以内</t>
    <rPh sb="1" eb="2">
      <t>フン</t>
    </rPh>
    <rPh sb="2" eb="4">
      <t>イナイ</t>
    </rPh>
    <phoneticPr fontId="4"/>
  </si>
  <si>
    <t>5分以内</t>
    <rPh sb="1" eb="2">
      <t>フン</t>
    </rPh>
    <rPh sb="2" eb="4">
      <t>イナイ</t>
    </rPh>
    <phoneticPr fontId="4"/>
  </si>
  <si>
    <t>10分以内</t>
    <rPh sb="2" eb="3">
      <t>フン</t>
    </rPh>
    <rPh sb="3" eb="5">
      <t>イナイ</t>
    </rPh>
    <phoneticPr fontId="4"/>
  </si>
  <si>
    <t>10分超又は実施無し</t>
    <rPh sb="2" eb="3">
      <t>フン</t>
    </rPh>
    <rPh sb="3" eb="4">
      <t>チョウ</t>
    </rPh>
    <rPh sb="4" eb="5">
      <t>マタ</t>
    </rPh>
    <phoneticPr fontId="4"/>
  </si>
  <si>
    <t>給排水・給湯設備</t>
    <rPh sb="0" eb="1">
      <t>キュウ</t>
    </rPh>
    <rPh sb="1" eb="3">
      <t>ハイスイ</t>
    </rPh>
    <rPh sb="4" eb="6">
      <t>キュウトウ</t>
    </rPh>
    <rPh sb="6" eb="8">
      <t>セツビ</t>
    </rPh>
    <phoneticPr fontId="4"/>
  </si>
  <si>
    <t>補正係数（適用範囲）</t>
    <rPh sb="0" eb="2">
      <t>ホセイ</t>
    </rPh>
    <rPh sb="2" eb="4">
      <t>ケイスウ</t>
    </rPh>
    <rPh sb="5" eb="7">
      <t>テキヨウ</t>
    </rPh>
    <rPh sb="7" eb="9">
      <t>ハンイ</t>
    </rPh>
    <phoneticPr fontId="4"/>
  </si>
  <si>
    <t>バルブ全開時の末端圧力が過剰にならないように、給水ポンプユニットの設定圧力が調整されているか。</t>
    <rPh sb="23" eb="25">
      <t>キュウスイ</t>
    </rPh>
    <rPh sb="35" eb="37">
      <t>アツリョク</t>
    </rPh>
    <rPh sb="38" eb="40">
      <t>チョウセイ</t>
    </rPh>
    <phoneticPr fontId="4"/>
  </si>
  <si>
    <t>衛生上可能な範囲で、貯湯温度設定の緩和が実施されているか。</t>
    <rPh sb="0" eb="3">
      <t>エイセイジョウ</t>
    </rPh>
    <rPh sb="3" eb="5">
      <t>カノウ</t>
    </rPh>
    <rPh sb="6" eb="8">
      <t>ハンイ</t>
    </rPh>
    <rPh sb="14" eb="16">
      <t>セッテイ</t>
    </rPh>
    <rPh sb="17" eb="19">
      <t>カンワ</t>
    </rPh>
    <rPh sb="20" eb="22">
      <t>ジッシ</t>
    </rPh>
    <phoneticPr fontId="4"/>
  </si>
  <si>
    <t>貯湯槽無し</t>
    <rPh sb="0" eb="1">
      <t>チョ</t>
    </rPh>
    <rPh sb="1" eb="2">
      <t>トウ</t>
    </rPh>
    <rPh sb="2" eb="3">
      <t>ソウ</t>
    </rPh>
    <rPh sb="3" eb="4">
      <t>ナ</t>
    </rPh>
    <phoneticPr fontId="4"/>
  </si>
  <si>
    <t>揚水ポンプ系統のバルブが極力抵抗とならないように調整されているか。</t>
    <rPh sb="0" eb="2">
      <t>ヨウスイ</t>
    </rPh>
    <rPh sb="5" eb="7">
      <t>ケイトウ</t>
    </rPh>
    <rPh sb="12" eb="14">
      <t>キョクリョク</t>
    </rPh>
    <rPh sb="14" eb="16">
      <t>テイコウ</t>
    </rPh>
    <rPh sb="24" eb="26">
      <t>チョウセイ</t>
    </rPh>
    <phoneticPr fontId="4"/>
  </si>
  <si>
    <t>揚水ポンプ無し</t>
    <rPh sb="0" eb="2">
      <t>ヨウスイ</t>
    </rPh>
    <rPh sb="5" eb="6">
      <t>ナ</t>
    </rPh>
    <phoneticPr fontId="4"/>
  </si>
  <si>
    <t>洗浄便座暖房の夏季停止</t>
    <rPh sb="8" eb="9">
      <t>キ</t>
    </rPh>
    <rPh sb="9" eb="11">
      <t>テイシ</t>
    </rPh>
    <phoneticPr fontId="4"/>
  </si>
  <si>
    <t>洗浄便座暖房の夏季停止が実施されているか。</t>
    <phoneticPr fontId="4"/>
  </si>
  <si>
    <t>洗浄便座無し</t>
    <rPh sb="4" eb="5">
      <t>ナ</t>
    </rPh>
    <phoneticPr fontId="4"/>
  </si>
  <si>
    <t>節水のために給水・給湯の分岐バルブが使用上支障のない範囲で絞られているか。</t>
    <rPh sb="0" eb="2">
      <t>セッスイ</t>
    </rPh>
    <rPh sb="6" eb="8">
      <t>キュウスイ</t>
    </rPh>
    <rPh sb="9" eb="11">
      <t>キュウトウ</t>
    </rPh>
    <rPh sb="12" eb="14">
      <t>ブンキ</t>
    </rPh>
    <rPh sb="18" eb="20">
      <t>シヨウ</t>
    </rPh>
    <rPh sb="20" eb="21">
      <t>ジョウ</t>
    </rPh>
    <rPh sb="21" eb="23">
      <t>シショウ</t>
    </rPh>
    <rPh sb="26" eb="28">
      <t>ハンイ</t>
    </rPh>
    <rPh sb="29" eb="30">
      <t>シボ</t>
    </rPh>
    <phoneticPr fontId="4"/>
  </si>
  <si>
    <t>季節や用途等に応じた給湯温度設定の緩和が実施されているか。</t>
    <rPh sb="0" eb="2">
      <t>キセツ</t>
    </rPh>
    <rPh sb="3" eb="5">
      <t>ヨウト</t>
    </rPh>
    <rPh sb="5" eb="6">
      <t>トウ</t>
    </rPh>
    <rPh sb="7" eb="8">
      <t>オウ</t>
    </rPh>
    <rPh sb="10" eb="12">
      <t>キュウトウ</t>
    </rPh>
    <rPh sb="12" eb="14">
      <t>オンド</t>
    </rPh>
    <rPh sb="14" eb="16">
      <t>セッテイ</t>
    </rPh>
    <rPh sb="17" eb="19">
      <t>カンワ</t>
    </rPh>
    <rPh sb="20" eb="22">
      <t>ジッシ</t>
    </rPh>
    <phoneticPr fontId="4"/>
  </si>
  <si>
    <t>給湯無し</t>
    <rPh sb="0" eb="2">
      <t>キュウトウ</t>
    </rPh>
    <phoneticPr fontId="4"/>
  </si>
  <si>
    <t>貯湯式電気温水器の夜間・休日の電源停止</t>
    <rPh sb="12" eb="14">
      <t>キュウジツ</t>
    </rPh>
    <phoneticPr fontId="4"/>
  </si>
  <si>
    <t>貯湯式電気温水器の夜間及び休日の電源停止が実施されているか。</t>
    <rPh sb="11" eb="12">
      <t>オヨ</t>
    </rPh>
    <rPh sb="13" eb="15">
      <t>キュウジツ</t>
    </rPh>
    <rPh sb="21" eb="23">
      <t>ジッシ</t>
    </rPh>
    <phoneticPr fontId="4"/>
  </si>
  <si>
    <t>便所洗面給湯の給湯中止又は給湯期間の短縮</t>
    <rPh sb="0" eb="2">
      <t>ベンジョ</t>
    </rPh>
    <rPh sb="2" eb="4">
      <t>センメン</t>
    </rPh>
    <rPh sb="4" eb="6">
      <t>キュウトウ</t>
    </rPh>
    <rPh sb="7" eb="9">
      <t>キュウトウ</t>
    </rPh>
    <rPh sb="9" eb="11">
      <t>チュウシ</t>
    </rPh>
    <rPh sb="11" eb="12">
      <t>マタ</t>
    </rPh>
    <rPh sb="13" eb="15">
      <t>キュウトウ</t>
    </rPh>
    <rPh sb="15" eb="17">
      <t>キカン</t>
    </rPh>
    <rPh sb="18" eb="20">
      <t>タンシュク</t>
    </rPh>
    <phoneticPr fontId="4"/>
  </si>
  <si>
    <t>便所洗面給湯の給湯中止又は給湯期間の短縮が実施されているか。</t>
    <rPh sb="0" eb="2">
      <t>ベンジョ</t>
    </rPh>
    <phoneticPr fontId="4"/>
  </si>
  <si>
    <t>通年給湯中止</t>
    <phoneticPr fontId="4"/>
  </si>
  <si>
    <t>夏季の給湯中止</t>
    <phoneticPr fontId="4"/>
  </si>
  <si>
    <t>給湯不要時間帯の給湯循環ポンプの停止が実施されているか。</t>
    <rPh sb="8" eb="10">
      <t>キュウトウ</t>
    </rPh>
    <phoneticPr fontId="4"/>
  </si>
  <si>
    <t>e.</t>
    <phoneticPr fontId="4"/>
  </si>
  <si>
    <t>夜間・休日等のエレベーターの運転台数の削減</t>
    <rPh sb="3" eb="5">
      <t>キュウジツ</t>
    </rPh>
    <rPh sb="5" eb="6">
      <t>ナド</t>
    </rPh>
    <phoneticPr fontId="4"/>
  </si>
  <si>
    <t>夜間・休日等のエレベーターの運転台数の削減が実施されているか。</t>
    <phoneticPr fontId="4"/>
  </si>
  <si>
    <t>1e.2</t>
    <phoneticPr fontId="4"/>
  </si>
  <si>
    <t>エレベーターかご内の空調設定温度の緩和</t>
    <rPh sb="10" eb="11">
      <t>クウ</t>
    </rPh>
    <rPh sb="11" eb="12">
      <t>チョウ</t>
    </rPh>
    <rPh sb="12" eb="14">
      <t>セッテイ</t>
    </rPh>
    <rPh sb="14" eb="16">
      <t>オンド</t>
    </rPh>
    <rPh sb="17" eb="19">
      <t>カンワ</t>
    </rPh>
    <phoneticPr fontId="4"/>
  </si>
  <si>
    <t>夏季のエレベーターかご内の空調設定温度が居室より高く設定されているか。</t>
    <rPh sb="0" eb="2">
      <t>カキ</t>
    </rPh>
    <rPh sb="20" eb="22">
      <t>キョシツ</t>
    </rPh>
    <rPh sb="24" eb="25">
      <t>タカ</t>
    </rPh>
    <rPh sb="26" eb="28">
      <t>セッテイ</t>
    </rPh>
    <phoneticPr fontId="4"/>
  </si>
  <si>
    <t>かご内空調無し</t>
    <rPh sb="2" eb="3">
      <t>ナイ</t>
    </rPh>
    <rPh sb="3" eb="5">
      <t>クウチョウ</t>
    </rPh>
    <rPh sb="5" eb="6">
      <t>ナ</t>
    </rPh>
    <phoneticPr fontId="4"/>
  </si>
  <si>
    <t>f.</t>
    <phoneticPr fontId="4"/>
  </si>
  <si>
    <t>冷房時・暖房時の閉鎖など外部に面する出入口の開閉の適正な管理が、主たる動線の全出入口数に対して、どの程度の割合で実施されているか。</t>
    <rPh sb="22" eb="24">
      <t>カイヘイ</t>
    </rPh>
    <rPh sb="32" eb="33">
      <t>シュ</t>
    </rPh>
    <rPh sb="35" eb="37">
      <t>ドウセン</t>
    </rPh>
    <rPh sb="38" eb="39">
      <t>ゼン</t>
    </rPh>
    <rPh sb="39" eb="41">
      <t>デイリ</t>
    </rPh>
    <rPh sb="41" eb="42">
      <t>グチ</t>
    </rPh>
    <rPh sb="42" eb="43">
      <t>スウ</t>
    </rPh>
    <rPh sb="44" eb="45">
      <t>タイ</t>
    </rPh>
    <rPh sb="50" eb="52">
      <t>テイド</t>
    </rPh>
    <rPh sb="53" eb="55">
      <t>ワリアイ</t>
    </rPh>
    <rPh sb="56" eb="58">
      <t>ジッシ</t>
    </rPh>
    <phoneticPr fontId="4"/>
  </si>
  <si>
    <t>1f.2</t>
  </si>
  <si>
    <t>非稼働エリアのエア供給弁が閉止されているか。</t>
    <phoneticPr fontId="4"/>
  </si>
  <si>
    <t>エアコンプレッサー無し</t>
    <phoneticPr fontId="4"/>
  </si>
  <si>
    <t>非使用時間帯のエアコンプレッサーの停止が実施されているか。</t>
    <rPh sb="0" eb="1">
      <t>ヒ</t>
    </rPh>
    <rPh sb="1" eb="3">
      <t>シヨウ</t>
    </rPh>
    <rPh sb="17" eb="19">
      <t>テイシ</t>
    </rPh>
    <rPh sb="20" eb="22">
      <t>ジッシ</t>
    </rPh>
    <phoneticPr fontId="4"/>
  </si>
  <si>
    <t>エアコンプレッサーの設定圧力がエア使用端の必要圧力＋0.1MPa以下に調整されているか。</t>
    <phoneticPr fontId="4"/>
  </si>
  <si>
    <t>充分な換気の確保等、エアコンプレッサーの吸入空気温度が高くならないように管理されているか。</t>
    <rPh sb="0" eb="2">
      <t>ジュウブン</t>
    </rPh>
    <rPh sb="3" eb="5">
      <t>カンキ</t>
    </rPh>
    <rPh sb="6" eb="8">
      <t>カクホ</t>
    </rPh>
    <rPh sb="8" eb="9">
      <t>トウ</t>
    </rPh>
    <rPh sb="20" eb="22">
      <t>キュウニュウ</t>
    </rPh>
    <rPh sb="22" eb="24">
      <t>クウキ</t>
    </rPh>
    <rPh sb="24" eb="26">
      <t>オンド</t>
    </rPh>
    <rPh sb="27" eb="28">
      <t>タカ</t>
    </rPh>
    <rPh sb="36" eb="38">
      <t>カンリ</t>
    </rPh>
    <phoneticPr fontId="4"/>
  </si>
  <si>
    <t>冷凍・冷蔵設備冷却器の除霜（デフロスト）（着霜制御がある場合も除霜実施と見なす。）が実施されているか。</t>
    <rPh sb="5" eb="7">
      <t>セツビ</t>
    </rPh>
    <rPh sb="7" eb="9">
      <t>レイキャク</t>
    </rPh>
    <rPh sb="9" eb="10">
      <t>キ</t>
    </rPh>
    <rPh sb="11" eb="12">
      <t>ジョ</t>
    </rPh>
    <rPh sb="12" eb="13">
      <t>シモ</t>
    </rPh>
    <rPh sb="42" eb="44">
      <t>ジッシ</t>
    </rPh>
    <phoneticPr fontId="4"/>
  </si>
  <si>
    <t>冷凍・冷蔵設備無し</t>
    <rPh sb="0" eb="2">
      <t>レイトウ</t>
    </rPh>
    <rPh sb="3" eb="5">
      <t>レイゾウ</t>
    </rPh>
    <rPh sb="5" eb="7">
      <t>セツビ</t>
    </rPh>
    <rPh sb="7" eb="8">
      <t>ナ</t>
    </rPh>
    <phoneticPr fontId="4"/>
  </si>
  <si>
    <t>情報通信施設のPUEの実績</t>
    <rPh sb="0" eb="6">
      <t>ジョウホウツウシンシセツ</t>
    </rPh>
    <rPh sb="11" eb="13">
      <t>ジッセキ</t>
    </rPh>
    <phoneticPr fontId="4"/>
  </si>
  <si>
    <t>主たる用途が情報通信施設の場合、PUE(Power Usage Effectiveness)の実績がどの程度か。</t>
    <rPh sb="0" eb="1">
      <t>シュ</t>
    </rPh>
    <rPh sb="3" eb="5">
      <t>ヨウト</t>
    </rPh>
    <rPh sb="6" eb="8">
      <t>ジョウホウ</t>
    </rPh>
    <rPh sb="8" eb="10">
      <t>ツウシン</t>
    </rPh>
    <rPh sb="10" eb="12">
      <t>シセツ</t>
    </rPh>
    <rPh sb="13" eb="15">
      <t>バアイ</t>
    </rPh>
    <rPh sb="47" eb="49">
      <t>ジッセキ</t>
    </rPh>
    <rPh sb="52" eb="54">
      <t>テイド</t>
    </rPh>
    <phoneticPr fontId="4"/>
  </si>
  <si>
    <t>1.6以下</t>
    <rPh sb="3" eb="5">
      <t>イカ</t>
    </rPh>
    <phoneticPr fontId="4"/>
  </si>
  <si>
    <t>1.6超1.8以下</t>
    <rPh sb="7" eb="9">
      <t>イカ</t>
    </rPh>
    <phoneticPr fontId="4"/>
  </si>
  <si>
    <t>1.8超2.0以下</t>
    <rPh sb="7" eb="9">
      <t>イカ</t>
    </rPh>
    <phoneticPr fontId="4"/>
  </si>
  <si>
    <t>2.0超2.2以下</t>
    <rPh sb="7" eb="9">
      <t>イカ</t>
    </rPh>
    <phoneticPr fontId="4"/>
  </si>
  <si>
    <t>2.2超</t>
    <phoneticPr fontId="4"/>
  </si>
  <si>
    <t>保守管理</t>
    <phoneticPr fontId="4"/>
  </si>
  <si>
    <t>熱源機器の点検・清掃</t>
    <rPh sb="0" eb="2">
      <t>ネツゲン</t>
    </rPh>
    <rPh sb="2" eb="4">
      <t>キキ</t>
    </rPh>
    <rPh sb="5" eb="7">
      <t>テンケン</t>
    </rPh>
    <phoneticPr fontId="4"/>
  </si>
  <si>
    <t>冷凍機のコンデンサ及びエバポレータの清掃、燃焼機器の伝熱面の清掃及びスケール除去、バーナーノズルの点検等の熱源機器の点検・清掃が適切な頻度で実施されているか。</t>
    <rPh sb="9" eb="10">
      <t>オヨ</t>
    </rPh>
    <rPh sb="18" eb="20">
      <t>セイソウ</t>
    </rPh>
    <rPh sb="30" eb="32">
      <t>セイソウ</t>
    </rPh>
    <rPh sb="32" eb="33">
      <t>オヨ</t>
    </rPh>
    <rPh sb="49" eb="51">
      <t>テンケン</t>
    </rPh>
    <rPh sb="51" eb="52">
      <t>ナド</t>
    </rPh>
    <rPh sb="53" eb="55">
      <t>ネツゲン</t>
    </rPh>
    <rPh sb="55" eb="57">
      <t>キキ</t>
    </rPh>
    <rPh sb="58" eb="60">
      <t>テンケン</t>
    </rPh>
    <rPh sb="61" eb="63">
      <t>セイソウ</t>
    </rPh>
    <rPh sb="64" eb="66">
      <t>テキセツ</t>
    </rPh>
    <rPh sb="67" eb="69">
      <t>ヒンド</t>
    </rPh>
    <rPh sb="70" eb="72">
      <t>ジッシ</t>
    </rPh>
    <phoneticPr fontId="4"/>
  </si>
  <si>
    <t>点検のみ実施</t>
    <rPh sb="0" eb="2">
      <t>テンケン</t>
    </rPh>
    <rPh sb="4" eb="6">
      <t>ジッシ</t>
    </rPh>
    <phoneticPr fontId="4"/>
  </si>
  <si>
    <t>熱源機器無し</t>
    <rPh sb="0" eb="4">
      <t>ネツゲンキキ</t>
    </rPh>
    <rPh sb="4" eb="5">
      <t>ナ</t>
    </rPh>
    <phoneticPr fontId="4"/>
  </si>
  <si>
    <t>冷却水の適正な水質管理及び冷却塔の充填材の清掃</t>
    <rPh sb="11" eb="12">
      <t>オヨ</t>
    </rPh>
    <rPh sb="13" eb="16">
      <t>レイキャクトウ</t>
    </rPh>
    <rPh sb="17" eb="19">
      <t>ジュウテン</t>
    </rPh>
    <rPh sb="19" eb="20">
      <t>ザイ</t>
    </rPh>
    <rPh sb="21" eb="23">
      <t>セイソウ</t>
    </rPh>
    <phoneticPr fontId="4"/>
  </si>
  <si>
    <t>冷却水の適正な水質管理及び冷却塔の充填材の清掃が適切な頻度で実施されているか。</t>
    <rPh sb="11" eb="12">
      <t>オヨ</t>
    </rPh>
    <rPh sb="13" eb="16">
      <t>レイキャクトウ</t>
    </rPh>
    <rPh sb="17" eb="19">
      <t>ジュウテン</t>
    </rPh>
    <rPh sb="19" eb="20">
      <t>ザイ</t>
    </rPh>
    <rPh sb="21" eb="23">
      <t>セイソウ</t>
    </rPh>
    <phoneticPr fontId="4"/>
  </si>
  <si>
    <t>2a.3</t>
    <phoneticPr fontId="4"/>
  </si>
  <si>
    <t>熱源用制御機器の点検及び制御バルブ等の作動チェックが適切な頻度で実施されているか。</t>
    <rPh sb="10" eb="11">
      <t>オヨ</t>
    </rPh>
    <phoneticPr fontId="4"/>
  </si>
  <si>
    <t>熱交換器の清掃が適切な頻度で実施されているか。</t>
    <phoneticPr fontId="4"/>
  </si>
  <si>
    <t>蒸気配管・バルブ・スチームトラップからの漏れ点検</t>
    <rPh sb="0" eb="2">
      <t>ジョウキ</t>
    </rPh>
    <rPh sb="2" eb="4">
      <t>ハイカン</t>
    </rPh>
    <rPh sb="20" eb="21">
      <t>モ</t>
    </rPh>
    <rPh sb="22" eb="24">
      <t>テンケン</t>
    </rPh>
    <phoneticPr fontId="4"/>
  </si>
  <si>
    <t>蒸気配管、バルブ等からの漏れ点検及びスチームトラップの点検が適切な頻度で実施されているか。</t>
    <rPh sb="0" eb="2">
      <t>ジョウキ</t>
    </rPh>
    <rPh sb="2" eb="4">
      <t>ハイカン</t>
    </rPh>
    <rPh sb="8" eb="9">
      <t>ナド</t>
    </rPh>
    <rPh sb="12" eb="13">
      <t>モ</t>
    </rPh>
    <rPh sb="14" eb="16">
      <t>テンケン</t>
    </rPh>
    <rPh sb="16" eb="17">
      <t>オヨ</t>
    </rPh>
    <rPh sb="27" eb="29">
      <t>テンケン</t>
    </rPh>
    <rPh sb="30" eb="32">
      <t>テキセツ</t>
    </rPh>
    <rPh sb="33" eb="35">
      <t>ヒンド</t>
    </rPh>
    <rPh sb="36" eb="38">
      <t>ジッシ</t>
    </rPh>
    <phoneticPr fontId="4"/>
  </si>
  <si>
    <t>蒸気配管無し</t>
    <rPh sb="0" eb="2">
      <t>ジョウキ</t>
    </rPh>
    <rPh sb="2" eb="4">
      <t>ハイカン</t>
    </rPh>
    <rPh sb="4" eb="5">
      <t>ナ</t>
    </rPh>
    <phoneticPr fontId="4"/>
  </si>
  <si>
    <t>熱源機器のメーカーによる遠隔監視</t>
    <rPh sb="0" eb="2">
      <t>ネツゲン</t>
    </rPh>
    <rPh sb="2" eb="4">
      <t>キキ</t>
    </rPh>
    <rPh sb="12" eb="14">
      <t>エンカク</t>
    </rPh>
    <rPh sb="14" eb="16">
      <t>カンシ</t>
    </rPh>
    <phoneticPr fontId="4"/>
  </si>
  <si>
    <t>予知予防保全のために熱源機器のメーカーによる遠隔監視が実施されているか。</t>
    <rPh sb="27" eb="29">
      <t>ジッシ</t>
    </rPh>
    <phoneticPr fontId="4"/>
  </si>
  <si>
    <t>空調機、ファンコイルユニット等のフィルターの清浄が適切な頻度で実施されているか。</t>
    <phoneticPr fontId="4"/>
  </si>
  <si>
    <t>2b.2</t>
  </si>
  <si>
    <t>センサー類の精度チェック及び制御ダンパ等の作動チェックが適切な頻度で実施されているか。</t>
    <rPh sb="12" eb="13">
      <t>オヨ</t>
    </rPh>
    <phoneticPr fontId="4"/>
  </si>
  <si>
    <t>2b.3</t>
  </si>
  <si>
    <t>空調機・ファンコイルユニット等のコイルフィンの清浄</t>
    <rPh sb="14" eb="15">
      <t>ナド</t>
    </rPh>
    <phoneticPr fontId="4"/>
  </si>
  <si>
    <t>空調機、ファンコイルユニット等のコイルフィンの清浄が適切な頻度で実施されているか。</t>
    <phoneticPr fontId="4"/>
  </si>
  <si>
    <t>パッケージ屋外機のフィンコイル洗浄が適切な頻度で実施されているか。</t>
    <rPh sb="24" eb="26">
      <t>ジッシ</t>
    </rPh>
    <phoneticPr fontId="4"/>
  </si>
  <si>
    <t>省エネファンベルトへの交換が、ベルト駆動ファンの全台数に対して、どの程度の割合で実施されているか。</t>
    <rPh sb="11" eb="13">
      <t>コウカン</t>
    </rPh>
    <rPh sb="18" eb="20">
      <t>クドウ</t>
    </rPh>
    <rPh sb="24" eb="25">
      <t>ゼン</t>
    </rPh>
    <rPh sb="25" eb="27">
      <t>ダイスウ</t>
    </rPh>
    <rPh sb="28" eb="29">
      <t>タイ</t>
    </rPh>
    <rPh sb="34" eb="36">
      <t>テイド</t>
    </rPh>
    <rPh sb="37" eb="39">
      <t>ワリアイ</t>
    </rPh>
    <rPh sb="40" eb="42">
      <t>ジッシ</t>
    </rPh>
    <phoneticPr fontId="4"/>
  </si>
  <si>
    <t>20%以上50%未満で実施</t>
    <phoneticPr fontId="4"/>
  </si>
  <si>
    <t>20%未満で実施又は実施無し</t>
    <rPh sb="3" eb="5">
      <t>ミマン</t>
    </rPh>
    <rPh sb="8" eb="9">
      <t>マタ</t>
    </rPh>
    <rPh sb="12" eb="13">
      <t>ナ</t>
    </rPh>
    <phoneticPr fontId="4"/>
  </si>
  <si>
    <t>ベルト駆動ファン無し</t>
    <rPh sb="3" eb="5">
      <t>クドウ</t>
    </rPh>
    <rPh sb="8" eb="9">
      <t>ナ</t>
    </rPh>
    <phoneticPr fontId="4"/>
  </si>
  <si>
    <t>予知予防保全のために、パッケージ形空調機のメーカー等による遠隔監視が実施されているか。</t>
    <rPh sb="25" eb="26">
      <t>ナド</t>
    </rPh>
    <rPh sb="34" eb="36">
      <t>ジッシ</t>
    </rPh>
    <phoneticPr fontId="4"/>
  </si>
  <si>
    <t>照明用制御設備の作動チェックが適切な頻度で実施されているか。</t>
    <phoneticPr fontId="4"/>
  </si>
  <si>
    <t>照明制御無し</t>
    <rPh sb="0" eb="2">
      <t>ショウメイ</t>
    </rPh>
    <rPh sb="2" eb="4">
      <t>セイギョ</t>
    </rPh>
    <rPh sb="4" eb="5">
      <t>ナ</t>
    </rPh>
    <phoneticPr fontId="4"/>
  </si>
  <si>
    <t>照明器具の清掃及び定期的なランプ交換</t>
    <rPh sb="0" eb="2">
      <t>ショウメイ</t>
    </rPh>
    <rPh sb="2" eb="4">
      <t>キグ</t>
    </rPh>
    <rPh sb="5" eb="7">
      <t>セイソウ</t>
    </rPh>
    <rPh sb="7" eb="8">
      <t>オヨ</t>
    </rPh>
    <phoneticPr fontId="4"/>
  </si>
  <si>
    <t>照明器具の清掃及び定期的なランプ交換が汚れの状態や用途に応じて定期的に実施されているか。</t>
    <rPh sb="7" eb="8">
      <t>オヨ</t>
    </rPh>
    <rPh sb="19" eb="20">
      <t>ヨゴ</t>
    </rPh>
    <rPh sb="22" eb="24">
      <t>ジョウタイ</t>
    </rPh>
    <rPh sb="25" eb="27">
      <t>ヨウト</t>
    </rPh>
    <rPh sb="28" eb="29">
      <t>オウ</t>
    </rPh>
    <rPh sb="31" eb="34">
      <t>テイキテキ</t>
    </rPh>
    <rPh sb="35" eb="37">
      <t>ジッシ</t>
    </rPh>
    <phoneticPr fontId="4"/>
  </si>
  <si>
    <t>2c.3</t>
  </si>
  <si>
    <t>ランプ交換時の初期照度補正リセットの実施</t>
    <rPh sb="3" eb="5">
      <t>コウカン</t>
    </rPh>
    <rPh sb="5" eb="6">
      <t>ジ</t>
    </rPh>
    <rPh sb="7" eb="9">
      <t>ショキ</t>
    </rPh>
    <rPh sb="9" eb="11">
      <t>ショウド</t>
    </rPh>
    <rPh sb="11" eb="13">
      <t>ホセイ</t>
    </rPh>
    <rPh sb="18" eb="20">
      <t>ジッシ</t>
    </rPh>
    <phoneticPr fontId="4"/>
  </si>
  <si>
    <t>タイマー式の初期照度補正制御付きの照明器具のランプ交換時に、リセット操作が実施されているか。</t>
    <rPh sb="12" eb="14">
      <t>セイギョ</t>
    </rPh>
    <rPh sb="14" eb="15">
      <t>ツ</t>
    </rPh>
    <rPh sb="17" eb="19">
      <t>ショウメイ</t>
    </rPh>
    <rPh sb="19" eb="21">
      <t>キグ</t>
    </rPh>
    <rPh sb="25" eb="27">
      <t>コウカン</t>
    </rPh>
    <rPh sb="27" eb="28">
      <t>ジ</t>
    </rPh>
    <rPh sb="34" eb="36">
      <t>ソウサ</t>
    </rPh>
    <phoneticPr fontId="4"/>
  </si>
  <si>
    <t>冷凍・冷蔵庫の保温管理</t>
    <rPh sb="0" eb="2">
      <t>レイトウ</t>
    </rPh>
    <rPh sb="3" eb="6">
      <t>レイゾウコ</t>
    </rPh>
    <rPh sb="7" eb="9">
      <t>ホオン</t>
    </rPh>
    <rPh sb="9" eb="11">
      <t>カンリ</t>
    </rPh>
    <phoneticPr fontId="4"/>
  </si>
  <si>
    <t>冷凍・冷蔵庫の保温状況の点検及び保守が実施されているか。</t>
    <rPh sb="0" eb="2">
      <t>レイトウ</t>
    </rPh>
    <rPh sb="3" eb="6">
      <t>レイゾウコ</t>
    </rPh>
    <rPh sb="7" eb="9">
      <t>ホオン</t>
    </rPh>
    <rPh sb="9" eb="11">
      <t>ジョウキョウ</t>
    </rPh>
    <rPh sb="12" eb="14">
      <t>テンケン</t>
    </rPh>
    <rPh sb="14" eb="15">
      <t>オヨ</t>
    </rPh>
    <rPh sb="16" eb="18">
      <t>ホシュ</t>
    </rPh>
    <rPh sb="19" eb="21">
      <t>ジッシ</t>
    </rPh>
    <phoneticPr fontId="4"/>
  </si>
  <si>
    <t>冷凍・冷蔵庫無し</t>
    <rPh sb="0" eb="2">
      <t>レイトウ</t>
    </rPh>
    <rPh sb="3" eb="6">
      <t>レイゾウコ</t>
    </rPh>
    <rPh sb="6" eb="7">
      <t>ナ</t>
    </rPh>
    <phoneticPr fontId="4"/>
  </si>
  <si>
    <t>2f.2</t>
  </si>
  <si>
    <t>ｴｱ配管･ﾊﾞﾙﾌﾞからの漏れ点検及びｴｱｺﾝﾌﾟﾚｯｻｰ吸込みﾌｨﾙﾀｰの清掃</t>
    <rPh sb="2" eb="4">
      <t>ハイカン</t>
    </rPh>
    <rPh sb="13" eb="14">
      <t>モ</t>
    </rPh>
    <rPh sb="15" eb="17">
      <t>テンケン</t>
    </rPh>
    <rPh sb="17" eb="18">
      <t>オヨ</t>
    </rPh>
    <phoneticPr fontId="4"/>
  </si>
  <si>
    <t>エア配管及びバルブからの漏れ点検及びエアコンプレッサーの吸込みフィルターの清掃が適切に実施されているか。</t>
    <rPh sb="4" eb="5">
      <t>オヨ</t>
    </rPh>
    <rPh sb="12" eb="13">
      <t>モ</t>
    </rPh>
    <rPh sb="14" eb="16">
      <t>テンケン</t>
    </rPh>
    <rPh sb="16" eb="17">
      <t>オヨ</t>
    </rPh>
    <rPh sb="43" eb="45">
      <t>ジッシ</t>
    </rPh>
    <phoneticPr fontId="4"/>
  </si>
  <si>
    <t>エアコンプレッサー無し</t>
    <rPh sb="9" eb="10">
      <t>ナ</t>
    </rPh>
    <phoneticPr fontId="4"/>
  </si>
  <si>
    <t>第１号様式（優良特定地球温暖化対策事業所の認定ガイドライン（第一区分事業所））その16</t>
    <phoneticPr fontId="4"/>
  </si>
  <si>
    <t>Ⅳ．事業所の再生可能エネルギーの利用に関する事項</t>
    <rPh sb="2" eb="5">
      <t>ジギョウショ</t>
    </rPh>
    <rPh sb="6" eb="8">
      <t>サイセイ</t>
    </rPh>
    <rPh sb="8" eb="10">
      <t>カノウ</t>
    </rPh>
    <rPh sb="16" eb="18">
      <t>リヨウ</t>
    </rPh>
    <rPh sb="19" eb="20">
      <t>カン</t>
    </rPh>
    <rPh sb="22" eb="24">
      <t>ジコウ</t>
    </rPh>
    <phoneticPr fontId="4"/>
  </si>
  <si>
    <t>オンサイトの再生可能エネルギーの利用</t>
    <rPh sb="6" eb="8">
      <t>サイセイ</t>
    </rPh>
    <rPh sb="8" eb="10">
      <t>カノウ</t>
    </rPh>
    <rPh sb="16" eb="18">
      <t>リヨウ</t>
    </rPh>
    <phoneticPr fontId="4"/>
  </si>
  <si>
    <t>太陽光発電システムの導入</t>
    <rPh sb="0" eb="3">
      <t>タイヨウコウ</t>
    </rPh>
    <rPh sb="3" eb="5">
      <t>ハツデン</t>
    </rPh>
    <phoneticPr fontId="4"/>
  </si>
  <si>
    <t>太陽光発電システムがどの程度導入されているか。</t>
    <phoneticPr fontId="4"/>
  </si>
  <si>
    <t>発電容量</t>
    <rPh sb="0" eb="2">
      <t>ハツデン</t>
    </rPh>
    <rPh sb="2" eb="4">
      <t>ヨウリョウ</t>
    </rPh>
    <phoneticPr fontId="4"/>
  </si>
  <si>
    <t>年間発電量</t>
    <rPh sb="2" eb="4">
      <t>ハツデン</t>
    </rPh>
    <rPh sb="4" eb="5">
      <t>リョウ</t>
    </rPh>
    <phoneticPr fontId="4"/>
  </si>
  <si>
    <t>MWh/年</t>
  </si>
  <si>
    <t>1点</t>
    <rPh sb="1" eb="2">
      <t>テン</t>
    </rPh>
    <phoneticPr fontId="4"/>
  </si>
  <si>
    <t>0.8点</t>
    <rPh sb="3" eb="4">
      <t>テン</t>
    </rPh>
    <phoneticPr fontId="4"/>
  </si>
  <si>
    <t>0点</t>
    <rPh sb="1" eb="2">
      <t>テン</t>
    </rPh>
    <phoneticPr fontId="4"/>
  </si>
  <si>
    <t>大規模な太陽光発電システムがどの程度導入されているか。</t>
    <phoneticPr fontId="4"/>
  </si>
  <si>
    <t>再生可能エネルギーシステムの導入</t>
    <rPh sb="0" eb="2">
      <t>サイセイ</t>
    </rPh>
    <rPh sb="2" eb="4">
      <t>カノウ</t>
    </rPh>
    <phoneticPr fontId="4"/>
  </si>
  <si>
    <t>太陽光発電システム以外の再生可能エネルギーを利用するシステムがどの程度導入されているか。</t>
    <phoneticPr fontId="4"/>
  </si>
  <si>
    <t>電力換算で30kW以上50kW未満採用</t>
    <rPh sb="0" eb="2">
      <t>デンリョク</t>
    </rPh>
    <rPh sb="2" eb="4">
      <t>カンザン</t>
    </rPh>
    <rPh sb="9" eb="11">
      <t>イジョウ</t>
    </rPh>
    <phoneticPr fontId="4"/>
  </si>
  <si>
    <t>電力換算で10kW以上30kW未満採用</t>
    <rPh sb="0" eb="2">
      <t>デンリョク</t>
    </rPh>
    <rPh sb="2" eb="4">
      <t>カンザン</t>
    </rPh>
    <rPh sb="9" eb="11">
      <t>イジョウ</t>
    </rPh>
    <phoneticPr fontId="4"/>
  </si>
  <si>
    <t>電力換算で10kW未満採用又は採用無し</t>
    <phoneticPr fontId="4"/>
  </si>
  <si>
    <t>太陽熱利用システム</t>
    <rPh sb="3" eb="5">
      <t>リヨウ</t>
    </rPh>
    <phoneticPr fontId="4"/>
  </si>
  <si>
    <t>風力発電システム</t>
    <phoneticPr fontId="4"/>
  </si>
  <si>
    <t>ﾊﾞｲｵﾏｽ発電ｼｽﾃﾑ</t>
    <rPh sb="6" eb="8">
      <t>ハツデン</t>
    </rPh>
    <phoneticPr fontId="4"/>
  </si>
  <si>
    <t>ﾊﾞｲｵﾏｽ熱利用ｼｽﾃﾑ</t>
    <rPh sb="6" eb="7">
      <t>ネツ</t>
    </rPh>
    <rPh sb="7" eb="9">
      <t>リヨウ</t>
    </rPh>
    <phoneticPr fontId="4"/>
  </si>
  <si>
    <t>ﾊﾞｲｵﾏｽ燃料製造ｼｽﾃﾑ</t>
    <rPh sb="6" eb="8">
      <t>ネンリョウ</t>
    </rPh>
    <rPh sb="8" eb="10">
      <t>セイゾウ</t>
    </rPh>
    <phoneticPr fontId="4"/>
  </si>
  <si>
    <t>小水力発電システム</t>
    <rPh sb="0" eb="1">
      <t>ショウ</t>
    </rPh>
    <rPh sb="1" eb="3">
      <t>スイリョク</t>
    </rPh>
    <rPh sb="3" eb="5">
      <t>ハツデン</t>
    </rPh>
    <phoneticPr fontId="4"/>
  </si>
  <si>
    <t>地熱発電システム</t>
    <rPh sb="0" eb="2">
      <t>チネツ</t>
    </rPh>
    <rPh sb="2" eb="4">
      <t>ハツデン</t>
    </rPh>
    <phoneticPr fontId="4"/>
  </si>
  <si>
    <t>地熱利用システム</t>
    <rPh sb="0" eb="2">
      <t>チネツ</t>
    </rPh>
    <rPh sb="2" eb="4">
      <t>リヨウ</t>
    </rPh>
    <phoneticPr fontId="4"/>
  </si>
  <si>
    <t>地中熱・地下水利用システム</t>
    <rPh sb="0" eb="2">
      <t>チチュウ</t>
    </rPh>
    <rPh sb="2" eb="3">
      <t>ネツ</t>
    </rPh>
    <rPh sb="4" eb="7">
      <t>チカスイ</t>
    </rPh>
    <rPh sb="7" eb="9">
      <t>リヨウ</t>
    </rPh>
    <phoneticPr fontId="4"/>
  </si>
  <si>
    <t>オフサイトの再生可能エネルギーの利用</t>
    <rPh sb="6" eb="8">
      <t>サイセイ</t>
    </rPh>
    <rPh sb="8" eb="10">
      <t>カノウ</t>
    </rPh>
    <rPh sb="16" eb="18">
      <t>リヨウ</t>
    </rPh>
    <phoneticPr fontId="4"/>
  </si>
  <si>
    <t>○</t>
  </si>
  <si>
    <t>オフサイトの再生可能エネルギー発電設備の導入</t>
    <rPh sb="20" eb="22">
      <t>ドウニュウ</t>
    </rPh>
    <phoneticPr fontId="4"/>
  </si>
  <si>
    <t>事業所の敷地外に、自己託送又はオフサイトPPAによる事業所への電力供給を目的とした再生可能エネルギー発電設備の電力が、どの程度供給されているか。</t>
    <phoneticPr fontId="4"/>
  </si>
  <si>
    <t>都内・都外は分けない</t>
    <rPh sb="0" eb="2">
      <t>トナイ</t>
    </rPh>
    <rPh sb="3" eb="5">
      <t>トガイ</t>
    </rPh>
    <rPh sb="6" eb="7">
      <t>ワ</t>
    </rPh>
    <phoneticPr fontId="4"/>
  </si>
  <si>
    <t>Ⅳ2.1</t>
    <phoneticPr fontId="4"/>
  </si>
  <si>
    <t>Ⅳ2.2</t>
    <phoneticPr fontId="4"/>
  </si>
  <si>
    <t>追加性の有無</t>
    <rPh sb="0" eb="3">
      <t>ツイカセイ</t>
    </rPh>
    <rPh sb="4" eb="6">
      <t>ウム</t>
    </rPh>
    <phoneticPr fontId="4"/>
  </si>
  <si>
    <t>年間電力量</t>
    <rPh sb="2" eb="5">
      <t>デンリョクリョウ</t>
    </rPh>
    <phoneticPr fontId="4"/>
  </si>
  <si>
    <t>太陽光発電システム</t>
    <phoneticPr fontId="4"/>
  </si>
  <si>
    <t>水力発電システム</t>
    <rPh sb="0" eb="2">
      <t>スイリョク</t>
    </rPh>
    <rPh sb="2" eb="4">
      <t>ハツデン</t>
    </rPh>
    <phoneticPr fontId="4"/>
  </si>
  <si>
    <t>追加性等のあるオフサイトの再生可能エネルギー発電設備の導入</t>
    <rPh sb="0" eb="4">
      <t>ツイカセイトウ</t>
    </rPh>
    <rPh sb="13" eb="15">
      <t>サイセイ</t>
    </rPh>
    <rPh sb="15" eb="17">
      <t>カノウ</t>
    </rPh>
    <rPh sb="22" eb="24">
      <t>ハツデン</t>
    </rPh>
    <rPh sb="24" eb="26">
      <t>セツビ</t>
    </rPh>
    <rPh sb="27" eb="29">
      <t>ドウニュウ</t>
    </rPh>
    <phoneticPr fontId="4"/>
  </si>
  <si>
    <t>事業所の敷地外に、自己託送又はオフサイトPPAによる事業所への電力供給を目的とした追加性等のある再生可能エネルギー発電設備が、どの程度導入されているか。</t>
    <rPh sb="44" eb="45">
      <t>トウ</t>
    </rPh>
    <rPh sb="67" eb="69">
      <t>ドウニュウ</t>
    </rPh>
    <phoneticPr fontId="4"/>
  </si>
  <si>
    <t>3.</t>
    <phoneticPr fontId="4"/>
  </si>
  <si>
    <t>電気需給契約等による再生可能エネルギーの利用</t>
    <rPh sb="0" eb="2">
      <t>デンキ</t>
    </rPh>
    <rPh sb="2" eb="4">
      <t>ジュキュウ</t>
    </rPh>
    <rPh sb="4" eb="6">
      <t>ケイヤク</t>
    </rPh>
    <rPh sb="6" eb="7">
      <t>トウ</t>
    </rPh>
    <rPh sb="10" eb="12">
      <t>サイセイ</t>
    </rPh>
    <rPh sb="12" eb="14">
      <t>カノウ</t>
    </rPh>
    <rPh sb="20" eb="22">
      <t>リヨウ</t>
    </rPh>
    <phoneticPr fontId="4"/>
  </si>
  <si>
    <t>再生可能エネルギー電気の購入</t>
    <rPh sb="0" eb="2">
      <t>サイセイ</t>
    </rPh>
    <rPh sb="2" eb="4">
      <t>カノウ</t>
    </rPh>
    <rPh sb="9" eb="11">
      <t>デンキ</t>
    </rPh>
    <rPh sb="12" eb="14">
      <t>コウニュウ</t>
    </rPh>
    <phoneticPr fontId="4"/>
  </si>
  <si>
    <t>再生可能エネルギー電気が、購入電力量に対して、どの程度の割合で購入されているか。</t>
    <rPh sb="0" eb="2">
      <t>サイセイ</t>
    </rPh>
    <rPh sb="2" eb="4">
      <t>カノウ</t>
    </rPh>
    <rPh sb="9" eb="11">
      <t>デンキ</t>
    </rPh>
    <rPh sb="13" eb="18">
      <t>コウニュウデンリョクリョウ</t>
    </rPh>
    <rPh sb="31" eb="33">
      <t>コウニュウ</t>
    </rPh>
    <phoneticPr fontId="4"/>
  </si>
  <si>
    <t>80%以上購入</t>
    <rPh sb="3" eb="5">
      <t>イジョウ</t>
    </rPh>
    <rPh sb="5" eb="7">
      <t>コウニュウ</t>
    </rPh>
    <phoneticPr fontId="4"/>
  </si>
  <si>
    <t>50%以上80%未満購入</t>
    <rPh sb="8" eb="10">
      <t>ミマン</t>
    </rPh>
    <rPh sb="10" eb="12">
      <t>コウニュウ</t>
    </rPh>
    <phoneticPr fontId="4"/>
  </si>
  <si>
    <t>20%以上50%未満購入</t>
    <rPh sb="3" eb="5">
      <t>イジョウ</t>
    </rPh>
    <phoneticPr fontId="4"/>
  </si>
  <si>
    <t>10%以上20%未満購入</t>
    <rPh sb="3" eb="5">
      <t>イジョウ</t>
    </rPh>
    <phoneticPr fontId="4"/>
  </si>
  <si>
    <t>10%未満購入又は購入無し</t>
    <phoneticPr fontId="4"/>
  </si>
  <si>
    <t>購入電力無し</t>
    <rPh sb="0" eb="4">
      <t>コウニュウデンリョク</t>
    </rPh>
    <rPh sb="4" eb="5">
      <t>ナ</t>
    </rPh>
    <phoneticPr fontId="4"/>
  </si>
  <si>
    <t>追加性等のある再生可能エネルギー電気が、購入電力量に対して、どの程度の割合で購入されているか。</t>
    <rPh sb="0" eb="2">
      <t>ツイカ</t>
    </rPh>
    <rPh sb="2" eb="3">
      <t>セイ</t>
    </rPh>
    <rPh sb="3" eb="4">
      <t>トウ</t>
    </rPh>
    <rPh sb="7" eb="9">
      <t>サイセイ</t>
    </rPh>
    <rPh sb="9" eb="11">
      <t>カノウ</t>
    </rPh>
    <rPh sb="16" eb="18">
      <t>デンキ</t>
    </rPh>
    <rPh sb="20" eb="22">
      <t>コウニュウ</t>
    </rPh>
    <rPh sb="22" eb="24">
      <t>デンリョク</t>
    </rPh>
    <rPh sb="24" eb="25">
      <t>リョウ</t>
    </rPh>
    <rPh sb="26" eb="27">
      <t>タイ</t>
    </rPh>
    <rPh sb="32" eb="34">
      <t>テイド</t>
    </rPh>
    <rPh sb="35" eb="37">
      <t>ワリアイ</t>
    </rPh>
    <rPh sb="38" eb="40">
      <t>コウニュウ</t>
    </rPh>
    <phoneticPr fontId="4"/>
  </si>
  <si>
    <t>80%以上購入</t>
    <rPh sb="3" eb="5">
      <t>イジョウ</t>
    </rPh>
    <phoneticPr fontId="4"/>
  </si>
  <si>
    <t>50%以上80%未満購入</t>
    <rPh sb="8" eb="10">
      <t>ミマン</t>
    </rPh>
    <phoneticPr fontId="4"/>
  </si>
  <si>
    <t>電気需要最適化</t>
    <rPh sb="0" eb="2">
      <t>デンキ</t>
    </rPh>
    <rPh sb="2" eb="4">
      <t>ジュヨウ</t>
    </rPh>
    <rPh sb="4" eb="6">
      <t>サイテキ</t>
    </rPh>
    <rPh sb="6" eb="7">
      <t>カ</t>
    </rPh>
    <phoneticPr fontId="4"/>
  </si>
  <si>
    <t>駐車場のZEV充電設備の整備</t>
    <rPh sb="12" eb="14">
      <t>セイビ</t>
    </rPh>
    <phoneticPr fontId="4"/>
  </si>
  <si>
    <t>駐車場にZEV充電設備がどの程度導入されているか。</t>
    <rPh sb="16" eb="18">
      <t>ドウニュウ</t>
    </rPh>
    <phoneticPr fontId="4"/>
  </si>
  <si>
    <t>ZEV充電設備実装</t>
    <rPh sb="3" eb="5">
      <t>ジュウデン</t>
    </rPh>
    <rPh sb="5" eb="7">
      <t>セツビ</t>
    </rPh>
    <rPh sb="7" eb="9">
      <t>ジッソウ</t>
    </rPh>
    <phoneticPr fontId="4"/>
  </si>
  <si>
    <t>４台以上</t>
    <rPh sb="1" eb="2">
      <t>ダイ</t>
    </rPh>
    <rPh sb="2" eb="4">
      <t>イジョウ</t>
    </rPh>
    <phoneticPr fontId="4"/>
  </si>
  <si>
    <t>３台</t>
    <rPh sb="1" eb="2">
      <t>ダイ</t>
    </rPh>
    <phoneticPr fontId="4"/>
  </si>
  <si>
    <t>２台</t>
    <phoneticPr fontId="4"/>
  </si>
  <si>
    <t>１台</t>
    <phoneticPr fontId="4"/>
  </si>
  <si>
    <t>駐車場無し</t>
    <rPh sb="0" eb="3">
      <t>チュウシャジョウ</t>
    </rPh>
    <rPh sb="3" eb="4">
      <t>ナ</t>
    </rPh>
    <phoneticPr fontId="4"/>
  </si>
  <si>
    <t>ZEV充電設備配管等</t>
    <rPh sb="3" eb="5">
      <t>ジュウデン</t>
    </rPh>
    <rPh sb="5" eb="7">
      <t>セツビ</t>
    </rPh>
    <rPh sb="7" eb="9">
      <t>ハイカン</t>
    </rPh>
    <rPh sb="9" eb="10">
      <t>ナド</t>
    </rPh>
    <phoneticPr fontId="4"/>
  </si>
  <si>
    <t>10台以上</t>
    <phoneticPr fontId="4"/>
  </si>
  <si>
    <t>７台以上10台未満</t>
    <rPh sb="1" eb="2">
      <t>ダイ</t>
    </rPh>
    <rPh sb="2" eb="4">
      <t>イジョウ</t>
    </rPh>
    <rPh sb="6" eb="7">
      <t>ダイ</t>
    </rPh>
    <rPh sb="7" eb="9">
      <t>ミマン</t>
    </rPh>
    <phoneticPr fontId="4"/>
  </si>
  <si>
    <t>４台以上７台未満</t>
    <phoneticPr fontId="4"/>
  </si>
  <si>
    <t>２台以上４台未満</t>
    <phoneticPr fontId="4"/>
  </si>
  <si>
    <t>１台又は採用無し</t>
    <phoneticPr fontId="4"/>
  </si>
  <si>
    <t>デマンドレスポンスに対応した蓄電・蓄熱システム等がどの程度導入されているか。</t>
    <rPh sb="23" eb="24">
      <t>トウ</t>
    </rPh>
    <rPh sb="27" eb="29">
      <t>テイド</t>
    </rPh>
    <phoneticPr fontId="4"/>
  </si>
  <si>
    <t>上げDR対応あり</t>
    <rPh sb="0" eb="1">
      <t>ア</t>
    </rPh>
    <rPh sb="4" eb="6">
      <t>タイオウ</t>
    </rPh>
    <phoneticPr fontId="4"/>
  </si>
  <si>
    <t>下げDR対応のみ</t>
    <rPh sb="0" eb="1">
      <t>サ</t>
    </rPh>
    <rPh sb="4" eb="6">
      <t>タイオウ</t>
    </rPh>
    <phoneticPr fontId="4"/>
  </si>
  <si>
    <t>小売電気事業者等とインセンティブ型のデマンドレスポンス契約を締結し、需給調整が実施されているか。</t>
    <phoneticPr fontId="4"/>
  </si>
  <si>
    <t>契約のみ</t>
    <rPh sb="0" eb="2">
      <t>ケイヤク</t>
    </rPh>
    <phoneticPr fontId="4"/>
  </si>
  <si>
    <t>Ⅴ．事業所のゼロエミッション化や環境配慮等の取組に関する事項</t>
    <rPh sb="2" eb="5">
      <t>ジギョウショ</t>
    </rPh>
    <rPh sb="14" eb="15">
      <t>カ</t>
    </rPh>
    <rPh sb="16" eb="18">
      <t>カンキョウ</t>
    </rPh>
    <rPh sb="18" eb="20">
      <t>ハイリョ</t>
    </rPh>
    <rPh sb="20" eb="21">
      <t>トウ</t>
    </rPh>
    <rPh sb="22" eb="24">
      <t>トリクミ</t>
    </rPh>
    <rPh sb="25" eb="26">
      <t>カン</t>
    </rPh>
    <rPh sb="28" eb="30">
      <t>ジコウ</t>
    </rPh>
    <phoneticPr fontId="4"/>
  </si>
  <si>
    <t>ゼロエミッション化へのロードマップの策定</t>
    <rPh sb="8" eb="9">
      <t>カ</t>
    </rPh>
    <rPh sb="18" eb="20">
      <t>サクテイ</t>
    </rPh>
    <phoneticPr fontId="4"/>
  </si>
  <si>
    <t>事業所内での取組の他、オフサイトの再生可能エネルギー発電設備、再生可能エネルギー電気の購入等を含めたゼロエミッション化へのロードマップの策定がどの程度実施されているか。</t>
    <phoneticPr fontId="4"/>
  </si>
  <si>
    <t>策定・公表</t>
    <rPh sb="0" eb="2">
      <t>サクテイ</t>
    </rPh>
    <rPh sb="3" eb="5">
      <t>コウヒョウ</t>
    </rPh>
    <phoneticPr fontId="4"/>
  </si>
  <si>
    <t>策定のみ</t>
    <rPh sb="0" eb="2">
      <t>サクテイ</t>
    </rPh>
    <phoneticPr fontId="4"/>
  </si>
  <si>
    <t>ZEB（ネット・ゼロ・エネルギー・ビル）化へのロードマップの策定</t>
    <rPh sb="20" eb="21">
      <t>カ</t>
    </rPh>
    <rPh sb="30" eb="32">
      <t>サクテイ</t>
    </rPh>
    <phoneticPr fontId="4"/>
  </si>
  <si>
    <t>事業所内での取組の促進により、ZEB化へのロードマップの策定がどの程度実施されているか。</t>
    <rPh sb="0" eb="3">
      <t>ジギョウショ</t>
    </rPh>
    <rPh sb="3" eb="4">
      <t>ナイ</t>
    </rPh>
    <rPh sb="6" eb="8">
      <t>トリクミ</t>
    </rPh>
    <rPh sb="9" eb="11">
      <t>ソクシン</t>
    </rPh>
    <rPh sb="18" eb="19">
      <t>カ</t>
    </rPh>
    <rPh sb="28" eb="30">
      <t>サクテイ</t>
    </rPh>
    <rPh sb="33" eb="35">
      <t>テイド</t>
    </rPh>
    <rPh sb="35" eb="37">
      <t>ジッシ</t>
    </rPh>
    <phoneticPr fontId="4"/>
  </si>
  <si>
    <t>CO2排出量実績が、基準排出量に対して、どの程度の割合で削減されているか。</t>
    <rPh sb="22" eb="24">
      <t>テイド</t>
    </rPh>
    <rPh sb="28" eb="30">
      <t>サクゲン</t>
    </rPh>
    <phoneticPr fontId="4"/>
  </si>
  <si>
    <t>削減</t>
    <rPh sb="0" eb="2">
      <t>サクゲン</t>
    </rPh>
    <phoneticPr fontId="4"/>
  </si>
  <si>
    <t>一次エネルギー消費量の削減実績</t>
    <phoneticPr fontId="4"/>
  </si>
  <si>
    <t>一次エネルギー消費量実績が、基準一次エネルギー消費量に対して、どの程度の割合で削減されているか。</t>
    <rPh sb="0" eb="2">
      <t>イチジ</t>
    </rPh>
    <rPh sb="7" eb="10">
      <t>ショウヒリョウ</t>
    </rPh>
    <rPh sb="14" eb="16">
      <t>キジュン</t>
    </rPh>
    <rPh sb="16" eb="18">
      <t>イチジ</t>
    </rPh>
    <rPh sb="23" eb="25">
      <t>ショウヒ</t>
    </rPh>
    <rPh sb="25" eb="26">
      <t>リョウ</t>
    </rPh>
    <rPh sb="33" eb="35">
      <t>テイド</t>
    </rPh>
    <rPh sb="39" eb="41">
      <t>サクゲン</t>
    </rPh>
    <phoneticPr fontId="4"/>
  </si>
  <si>
    <t>再生可能エネルギー電気の利用割合</t>
    <rPh sb="9" eb="11">
      <t>デンキ</t>
    </rPh>
    <rPh sb="14" eb="16">
      <t>ワリアイ</t>
    </rPh>
    <phoneticPr fontId="4"/>
  </si>
  <si>
    <t>再生可能エネルギー電気が、電力消費量に対して、どの程度の割合で利用されているか。</t>
    <rPh sb="0" eb="2">
      <t>サイセイ</t>
    </rPh>
    <rPh sb="2" eb="4">
      <t>カノウ</t>
    </rPh>
    <rPh sb="9" eb="11">
      <t>デンキ</t>
    </rPh>
    <rPh sb="13" eb="15">
      <t>デンリョク</t>
    </rPh>
    <rPh sb="15" eb="18">
      <t>ショウヒリョウ</t>
    </rPh>
    <rPh sb="19" eb="20">
      <t>タイ</t>
    </rPh>
    <rPh sb="25" eb="27">
      <t>テイド</t>
    </rPh>
    <rPh sb="28" eb="30">
      <t>ワリアイ</t>
    </rPh>
    <rPh sb="31" eb="33">
      <t>リヨウ</t>
    </rPh>
    <phoneticPr fontId="4"/>
  </si>
  <si>
    <t>100%利用</t>
    <rPh sb="4" eb="6">
      <t>リヨウ</t>
    </rPh>
    <phoneticPr fontId="4"/>
  </si>
  <si>
    <t>90%以上100%未満利用</t>
    <rPh sb="11" eb="13">
      <t>リヨウ</t>
    </rPh>
    <phoneticPr fontId="4"/>
  </si>
  <si>
    <t>70%以上90%未満利用</t>
    <phoneticPr fontId="4"/>
  </si>
  <si>
    <t>50%以上70%未満利用</t>
    <phoneticPr fontId="4"/>
  </si>
  <si>
    <t>50%未満利用又は利用無し</t>
    <rPh sb="7" eb="8">
      <t>マタ</t>
    </rPh>
    <rPh sb="9" eb="12">
      <t>リヨウナ</t>
    </rPh>
    <phoneticPr fontId="4"/>
  </si>
  <si>
    <t>特定温室効果ガス以外の温室効果ガス排出量の削減実績</t>
    <rPh sb="0" eb="2">
      <t>トクテイ</t>
    </rPh>
    <rPh sb="2" eb="4">
      <t>オンシツ</t>
    </rPh>
    <rPh sb="4" eb="6">
      <t>コウカ</t>
    </rPh>
    <rPh sb="8" eb="10">
      <t>イガイ</t>
    </rPh>
    <phoneticPr fontId="4"/>
  </si>
  <si>
    <t>前年度の特定温室効果ガス以外の温室効果ガス（CO2（特定温室効果ガス以外 の CO2）, CH4, N2O, HFC, PFC, SF6, NF3）の排出量が、その他ガス削減量算定ガイドラインに示す基準排出量に対して、どの程度の割合で削減されているか。</t>
    <phoneticPr fontId="4"/>
  </si>
  <si>
    <t>75%以上削減</t>
    <rPh sb="5" eb="7">
      <t>サクゲン</t>
    </rPh>
    <phoneticPr fontId="4"/>
  </si>
  <si>
    <t>60%以上75%未満削減</t>
    <rPh sb="10" eb="12">
      <t>サクゲン</t>
    </rPh>
    <phoneticPr fontId="4"/>
  </si>
  <si>
    <t>45%以上60%未満削減</t>
    <rPh sb="10" eb="12">
      <t>サクゲン</t>
    </rPh>
    <phoneticPr fontId="4"/>
  </si>
  <si>
    <t>30%以上45%未満削減</t>
    <rPh sb="10" eb="12">
      <t>サクゲン</t>
    </rPh>
    <phoneticPr fontId="4"/>
  </si>
  <si>
    <t>30%未満削減</t>
    <rPh sb="5" eb="7">
      <t>サクゲン</t>
    </rPh>
    <phoneticPr fontId="4"/>
  </si>
  <si>
    <t>算定無し</t>
    <rPh sb="0" eb="2">
      <t>サンテイ</t>
    </rPh>
    <rPh sb="2" eb="3">
      <t>ナ</t>
    </rPh>
    <phoneticPr fontId="4"/>
  </si>
  <si>
    <t>気候変動適応策</t>
    <rPh sb="0" eb="2">
      <t>キコウ</t>
    </rPh>
    <rPh sb="2" eb="4">
      <t>ヘンドウ</t>
    </rPh>
    <rPh sb="4" eb="6">
      <t>テキオウ</t>
    </rPh>
    <rPh sb="6" eb="7">
      <t>サク</t>
    </rPh>
    <phoneticPr fontId="4"/>
  </si>
  <si>
    <t>気候変動への適応</t>
    <rPh sb="6" eb="8">
      <t>テキオウ</t>
    </rPh>
    <phoneticPr fontId="4"/>
  </si>
  <si>
    <t>浸水被害や、停電、断水等への対策が、どの程度実施されているか。</t>
    <phoneticPr fontId="4"/>
  </si>
  <si>
    <t>↓で設定</t>
    <rPh sb="2" eb="4">
      <t>セッテイ</t>
    </rPh>
    <phoneticPr fontId="4"/>
  </si>
  <si>
    <t>←</t>
    <phoneticPr fontId="4"/>
  </si>
  <si>
    <t>計画書での最高点</t>
    <rPh sb="0" eb="3">
      <t>ケイカクショ</t>
    </rPh>
    <rPh sb="5" eb="8">
      <t>サイコウテン</t>
    </rPh>
    <phoneticPr fontId="4"/>
  </si>
  <si>
    <t>浸水被害への備え</t>
    <phoneticPr fontId="4"/>
  </si>
  <si>
    <t>想定最大浸水深以上で実施</t>
    <rPh sb="10" eb="12">
      <t>ジッシ</t>
    </rPh>
    <phoneticPr fontId="4"/>
  </si>
  <si>
    <t>地盤面から45cm以上で実施</t>
    <rPh sb="12" eb="14">
      <t>ジッシ</t>
    </rPh>
    <phoneticPr fontId="4"/>
  </si>
  <si>
    <t>地盤面から45cm未満で実施</t>
    <rPh sb="12" eb="14">
      <t>ジッシ</t>
    </rPh>
    <phoneticPr fontId="4"/>
  </si>
  <si>
    <t>雨水流出抑制</t>
  </si>
  <si>
    <t>1000m3/ha以上で実施</t>
    <rPh sb="12" eb="14">
      <t>ジッシ</t>
    </rPh>
    <phoneticPr fontId="4"/>
  </si>
  <si>
    <t>500m3/ha以上1000m3/ha未満で実施</t>
    <phoneticPr fontId="4"/>
  </si>
  <si>
    <t>500m3/ha未満で実施</t>
    <phoneticPr fontId="4"/>
  </si>
  <si>
    <t>行政による指導無し</t>
    <phoneticPr fontId="4"/>
  </si>
  <si>
    <t>災害時用の自家発電設備等の設置</t>
    <phoneticPr fontId="4"/>
  </si>
  <si>
    <t>災害時の給排水機能の確保</t>
    <phoneticPr fontId="4"/>
  </si>
  <si>
    <t>確保</t>
    <rPh sb="0" eb="2">
      <t>カクホ</t>
    </rPh>
    <phoneticPr fontId="4"/>
  </si>
  <si>
    <t>災害時の換気機能の確保</t>
    <phoneticPr fontId="4"/>
  </si>
  <si>
    <t>防災備蓄倉庫の確保</t>
    <phoneticPr fontId="4"/>
  </si>
  <si>
    <t>その他の環境配慮の取組</t>
    <rPh sb="2" eb="3">
      <t>ホカ</t>
    </rPh>
    <rPh sb="4" eb="6">
      <t>カンキョウ</t>
    </rPh>
    <rPh sb="6" eb="8">
      <t>ハイリョ</t>
    </rPh>
    <rPh sb="9" eb="11">
      <t>トリクミ</t>
    </rPh>
    <phoneticPr fontId="4"/>
  </si>
  <si>
    <t>持続可能な低炭素資材等の導入</t>
    <rPh sb="0" eb="4">
      <t>ジゾクカノウ</t>
    </rPh>
    <rPh sb="5" eb="8">
      <t>テイタンソ</t>
    </rPh>
    <rPh sb="8" eb="10">
      <t>シザイ</t>
    </rPh>
    <rPh sb="10" eb="11">
      <t>ナド</t>
    </rPh>
    <rPh sb="12" eb="14">
      <t>ドウニュウ</t>
    </rPh>
    <phoneticPr fontId="4"/>
  </si>
  <si>
    <t>建設・更新等において、持続可能な低炭素資材等が、どの程度導入されているか。</t>
    <rPh sb="26" eb="28">
      <t>テイド</t>
    </rPh>
    <phoneticPr fontId="4"/>
  </si>
  <si>
    <t>躯体材料における低炭素資材の利用</t>
    <rPh sb="0" eb="2">
      <t>クタイ</t>
    </rPh>
    <rPh sb="2" eb="4">
      <t>ザイリョウ</t>
    </rPh>
    <rPh sb="8" eb="9">
      <t>テイ</t>
    </rPh>
    <rPh sb="9" eb="11">
      <t>タンソ</t>
    </rPh>
    <rPh sb="11" eb="13">
      <t>シザイ</t>
    </rPh>
    <rPh sb="14" eb="16">
      <t>リヨウ</t>
    </rPh>
    <phoneticPr fontId="4"/>
  </si>
  <si>
    <t>全て採用</t>
    <phoneticPr fontId="4"/>
  </si>
  <si>
    <t>２種類採用</t>
    <phoneticPr fontId="4"/>
  </si>
  <si>
    <t>１種類採用</t>
    <phoneticPr fontId="4"/>
  </si>
  <si>
    <t>躯体材料におけるリサイクル材の利用</t>
    <phoneticPr fontId="4"/>
  </si>
  <si>
    <t>２種類以上採用</t>
    <rPh sb="3" eb="5">
      <t>イジョウ</t>
    </rPh>
    <phoneticPr fontId="4"/>
  </si>
  <si>
    <t>躯体材料以外における低炭素資材の利用</t>
    <phoneticPr fontId="4"/>
  </si>
  <si>
    <t>躯体材料以外におけるリサイクル材の利用</t>
    <rPh sb="0" eb="2">
      <t>クタイ</t>
    </rPh>
    <rPh sb="2" eb="4">
      <t>ザイリョウ</t>
    </rPh>
    <rPh sb="4" eb="6">
      <t>イガイ</t>
    </rPh>
    <rPh sb="15" eb="16">
      <t>ザイ</t>
    </rPh>
    <rPh sb="17" eb="19">
      <t>リヨウ</t>
    </rPh>
    <phoneticPr fontId="4"/>
  </si>
  <si>
    <t>建設に伴い排出されるCO2排出量が算出され、その排出量を低減するための対策を実施しているか。</t>
    <rPh sb="0" eb="2">
      <t>ケンセツ</t>
    </rPh>
    <rPh sb="3" eb="4">
      <t>トモナ</t>
    </rPh>
    <rPh sb="5" eb="7">
      <t>ハイシュツ</t>
    </rPh>
    <rPh sb="13" eb="15">
      <t>ハイシュツ</t>
    </rPh>
    <rPh sb="15" eb="16">
      <t>リョウ</t>
    </rPh>
    <rPh sb="17" eb="19">
      <t>サンシュツ</t>
    </rPh>
    <rPh sb="24" eb="27">
      <t>ハイシュツリョウ</t>
    </rPh>
    <rPh sb="28" eb="30">
      <t>テイゲン</t>
    </rPh>
    <rPh sb="35" eb="37">
      <t>タイサク</t>
    </rPh>
    <rPh sb="38" eb="40">
      <t>ジッシ</t>
    </rPh>
    <phoneticPr fontId="4"/>
  </si>
  <si>
    <t>算出のみ</t>
    <phoneticPr fontId="4"/>
  </si>
  <si>
    <t>テナント工事に伴うCO2排出量を低減させる貸方基準書等の整備</t>
    <rPh sb="4" eb="6">
      <t>コウジ</t>
    </rPh>
    <rPh sb="7" eb="8">
      <t>トモナ</t>
    </rPh>
    <rPh sb="12" eb="14">
      <t>ハイシュツ</t>
    </rPh>
    <rPh sb="14" eb="15">
      <t>リョウ</t>
    </rPh>
    <rPh sb="16" eb="18">
      <t>テイゲン</t>
    </rPh>
    <rPh sb="21" eb="23">
      <t>カシカタ</t>
    </rPh>
    <rPh sb="23" eb="25">
      <t>キジュン</t>
    </rPh>
    <rPh sb="25" eb="26">
      <t>ショ</t>
    </rPh>
    <rPh sb="26" eb="27">
      <t>トウ</t>
    </rPh>
    <rPh sb="28" eb="30">
      <t>セイビ</t>
    </rPh>
    <phoneticPr fontId="4"/>
  </si>
  <si>
    <t>省資源化や廃棄物の削減等、テナント工事に伴うCO2排出量を低減させる貸方基準書等が整備されているか。</t>
    <rPh sb="0" eb="3">
      <t>ショウシゲン</t>
    </rPh>
    <rPh sb="3" eb="4">
      <t>カ</t>
    </rPh>
    <rPh sb="5" eb="8">
      <t>ハイキブツ</t>
    </rPh>
    <rPh sb="9" eb="11">
      <t>サクゲン</t>
    </rPh>
    <rPh sb="11" eb="12">
      <t>トウ</t>
    </rPh>
    <rPh sb="17" eb="19">
      <t>コウジ</t>
    </rPh>
    <rPh sb="20" eb="21">
      <t>トモナ</t>
    </rPh>
    <rPh sb="25" eb="27">
      <t>ハイシュツ</t>
    </rPh>
    <rPh sb="27" eb="28">
      <t>リョウ</t>
    </rPh>
    <rPh sb="29" eb="31">
      <t>テイゲン</t>
    </rPh>
    <rPh sb="34" eb="36">
      <t>カシカタ</t>
    </rPh>
    <rPh sb="36" eb="38">
      <t>キジュン</t>
    </rPh>
    <rPh sb="38" eb="39">
      <t>ショ</t>
    </rPh>
    <rPh sb="39" eb="40">
      <t>トウ</t>
    </rPh>
    <rPh sb="41" eb="43">
      <t>セイビ</t>
    </rPh>
    <phoneticPr fontId="4"/>
  </si>
  <si>
    <t>整備無し</t>
    <rPh sb="0" eb="2">
      <t>セイビ</t>
    </rPh>
    <phoneticPr fontId="4"/>
  </si>
  <si>
    <t>ウェルネスに関する環境ラベリング認証が取得されているか。</t>
    <rPh sb="6" eb="7">
      <t>カン</t>
    </rPh>
    <rPh sb="9" eb="11">
      <t>カンキョウ</t>
    </rPh>
    <rPh sb="16" eb="18">
      <t>ニンショウ</t>
    </rPh>
    <rPh sb="19" eb="21">
      <t>シュトク</t>
    </rPh>
    <phoneticPr fontId="4"/>
  </si>
  <si>
    <t>取得無し</t>
    <rPh sb="0" eb="2">
      <t>シュトク</t>
    </rPh>
    <rPh sb="2" eb="3">
      <t>ナ</t>
    </rPh>
    <phoneticPr fontId="4"/>
  </si>
  <si>
    <t>複数棟ある場合</t>
    <rPh sb="0" eb="3">
      <t>フクスウトウ</t>
    </rPh>
    <rPh sb="5" eb="7">
      <t>バアイ</t>
    </rPh>
    <phoneticPr fontId="4"/>
  </si>
  <si>
    <t>モデル建物法の場合</t>
    <rPh sb="3" eb="6">
      <t>タテモノホウ</t>
    </rPh>
    <rPh sb="7" eb="9">
      <t>バアイ</t>
    </rPh>
    <phoneticPr fontId="4"/>
  </si>
  <si>
    <t>でケース分け</t>
    <rPh sb="4" eb="5">
      <t>ワ</t>
    </rPh>
    <phoneticPr fontId="4"/>
  </si>
  <si>
    <t>第１号様式（優良特定地球温暖化対策事業所の認定ガイドライン（第一区分事業所））その17</t>
    <phoneticPr fontId="4"/>
  </si>
  <si>
    <t>地球温暖化対策推進状況評価　建築物環境計画書連携</t>
    <rPh sb="14" eb="17">
      <t>ケンチクブツ</t>
    </rPh>
    <rPh sb="17" eb="19">
      <t>カンキョウ</t>
    </rPh>
    <rPh sb="19" eb="21">
      <t>ケイカク</t>
    </rPh>
    <rPh sb="21" eb="22">
      <t>ショ</t>
    </rPh>
    <rPh sb="22" eb="24">
      <t>レンケイ</t>
    </rPh>
    <phoneticPr fontId="4"/>
  </si>
  <si>
    <t>Ⅱ配点</t>
    <rPh sb="1" eb="3">
      <t>ハイテン</t>
    </rPh>
    <phoneticPr fontId="4"/>
  </si>
  <si>
    <t>Ⅱ得点</t>
    <rPh sb="1" eb="3">
      <t>トクテン</t>
    </rPh>
    <phoneticPr fontId="4"/>
  </si>
  <si>
    <t>配分</t>
    <rPh sb="0" eb="2">
      <t>ハイブン</t>
    </rPh>
    <phoneticPr fontId="4"/>
  </si>
  <si>
    <t>最高点</t>
    <rPh sb="0" eb="3">
      <t>サイコウテン</t>
    </rPh>
    <phoneticPr fontId="4"/>
  </si>
  <si>
    <t>主たる建築物に高性能な建物外皮がどの程度導入されているか。</t>
    <phoneticPr fontId="4"/>
  </si>
  <si>
    <t>（Ⅱ2.1）</t>
    <phoneticPr fontId="4"/>
  </si>
  <si>
    <t>※モデル建物法で算出した場合、BPImの欄に記入</t>
    <rPh sb="4" eb="7">
      <t>タテモノホウ</t>
    </rPh>
    <rPh sb="8" eb="10">
      <t>サンシュツ</t>
    </rPh>
    <rPh sb="12" eb="14">
      <t>バアイ</t>
    </rPh>
    <rPh sb="20" eb="21">
      <t>ラン</t>
    </rPh>
    <rPh sb="22" eb="24">
      <t>キニュウ</t>
    </rPh>
    <phoneticPr fontId="4"/>
  </si>
  <si>
    <t>評価点</t>
    <rPh sb="0" eb="3">
      <t>ヒョウカテン</t>
    </rPh>
    <phoneticPr fontId="4"/>
  </si>
  <si>
    <t>※標準入力法で算出した場合、PAL*の値の欄に記入</t>
    <rPh sb="1" eb="3">
      <t>ヒョウジュン</t>
    </rPh>
    <rPh sb="3" eb="6">
      <t>ニュウリョクホウ</t>
    </rPh>
    <rPh sb="7" eb="9">
      <t>サンシュツ</t>
    </rPh>
    <rPh sb="11" eb="13">
      <t>バアイ</t>
    </rPh>
    <rPh sb="19" eb="20">
      <t>アタイ</t>
    </rPh>
    <rPh sb="21" eb="22">
      <t>ラン</t>
    </rPh>
    <rPh sb="23" eb="25">
      <t>キニュウ</t>
    </rPh>
    <phoneticPr fontId="4"/>
  </si>
  <si>
    <t>（事業所内に複数の建物がある場合）</t>
    <rPh sb="1" eb="5">
      <t>ジギョウショナイ</t>
    </rPh>
    <rPh sb="6" eb="8">
      <t>フクスウ</t>
    </rPh>
    <rPh sb="9" eb="11">
      <t>タテモノ</t>
    </rPh>
    <rPh sb="14" eb="16">
      <t>バアイ</t>
    </rPh>
    <phoneticPr fontId="4"/>
  </si>
  <si>
    <t>平均低減率</t>
    <rPh sb="2" eb="4">
      <t>テイゲン</t>
    </rPh>
    <phoneticPr fontId="4"/>
  </si>
  <si>
    <t>※事業所内に複数の建物がある場合は、各建物の計算結果及び延床面積を記入することで、事業所全体のPAL*低減率（BPI）が自動計算される。</t>
    <rPh sb="1" eb="4">
      <t>ジギョウショ</t>
    </rPh>
    <rPh sb="4" eb="5">
      <t>ナイ</t>
    </rPh>
    <rPh sb="6" eb="8">
      <t>フクスウ</t>
    </rPh>
    <rPh sb="9" eb="11">
      <t>タテモノ</t>
    </rPh>
    <rPh sb="14" eb="16">
      <t>バアイ</t>
    </rPh>
    <rPh sb="18" eb="19">
      <t>カク</t>
    </rPh>
    <rPh sb="19" eb="21">
      <t>タテモノ</t>
    </rPh>
    <rPh sb="22" eb="26">
      <t>ケイサンケッカ</t>
    </rPh>
    <rPh sb="26" eb="27">
      <t>オヨ</t>
    </rPh>
    <rPh sb="28" eb="29">
      <t>ノ</t>
    </rPh>
    <rPh sb="29" eb="30">
      <t>ユカ</t>
    </rPh>
    <rPh sb="30" eb="32">
      <t>メンセキ</t>
    </rPh>
    <rPh sb="33" eb="35">
      <t>キニュウ</t>
    </rPh>
    <rPh sb="41" eb="44">
      <t>ジギョウショ</t>
    </rPh>
    <rPh sb="44" eb="46">
      <t>ゼンタイ</t>
    </rPh>
    <rPh sb="51" eb="54">
      <t>テイゲンリツ</t>
    </rPh>
    <rPh sb="60" eb="64">
      <t>ジドウケイサン</t>
    </rPh>
    <phoneticPr fontId="4"/>
  </si>
  <si>
    <t>PAL*
低減率</t>
    <rPh sb="5" eb="7">
      <t>テイゲン</t>
    </rPh>
    <rPh sb="7" eb="8">
      <t>リツ</t>
    </rPh>
    <phoneticPr fontId="4"/>
  </si>
  <si>
    <t>モデル建物法で計算した場合、ペリメータ面積が不明（計算結果で表示されない）であるため、計算対象床面積で代替する。</t>
    <rPh sb="3" eb="6">
      <t>タテモノホウ</t>
    </rPh>
    <rPh sb="7" eb="9">
      <t>ケイサン</t>
    </rPh>
    <rPh sb="11" eb="13">
      <t>バアイ</t>
    </rPh>
    <rPh sb="19" eb="21">
      <t>メンセキ</t>
    </rPh>
    <rPh sb="22" eb="24">
      <t>フメイ</t>
    </rPh>
    <rPh sb="25" eb="27">
      <t>ケイサン</t>
    </rPh>
    <rPh sb="27" eb="29">
      <t>ケッカ</t>
    </rPh>
    <rPh sb="30" eb="32">
      <t>ヒョウジ</t>
    </rPh>
    <rPh sb="43" eb="47">
      <t>ケイサンタイショウ</t>
    </rPh>
    <rPh sb="47" eb="50">
      <t>ユカメンセキ</t>
    </rPh>
    <rPh sb="51" eb="53">
      <t>ダイタイ</t>
    </rPh>
    <phoneticPr fontId="4"/>
  </si>
  <si>
    <t>Ⅱ2.1も同様に変更が必要か→修正済み</t>
    <rPh sb="5" eb="7">
      <t>ドウヨウ</t>
    </rPh>
    <rPh sb="8" eb="10">
      <t>ヘンコウ</t>
    </rPh>
    <rPh sb="11" eb="13">
      <t>ヒツヨウ</t>
    </rPh>
    <rPh sb="15" eb="18">
      <t>シュウセイズ</t>
    </rPh>
    <phoneticPr fontId="4"/>
  </si>
  <si>
    <t>PAL*削減率にしなかったのは、建築物環境計画書でその表現が削除される可能性があるため（検討会資料ではBPI、BEIの表現のみとなっている）</t>
    <rPh sb="4" eb="6">
      <t>サクゲン</t>
    </rPh>
    <rPh sb="6" eb="7">
      <t>リツ</t>
    </rPh>
    <rPh sb="16" eb="19">
      <t>ケンチクブツ</t>
    </rPh>
    <rPh sb="19" eb="24">
      <t>カンキョウケイカクショ</t>
    </rPh>
    <rPh sb="27" eb="29">
      <t>ヒョウゲン</t>
    </rPh>
    <rPh sb="30" eb="32">
      <t>サクジョ</t>
    </rPh>
    <rPh sb="35" eb="38">
      <t>カノウセイ</t>
    </rPh>
    <rPh sb="44" eb="47">
      <t>ケントウカイ</t>
    </rPh>
    <rPh sb="47" eb="49">
      <t>シリョウ</t>
    </rPh>
    <rPh sb="59" eb="61">
      <t>ヒョウゲン</t>
    </rPh>
    <phoneticPr fontId="4"/>
  </si>
  <si>
    <t>設備システムの高効率化</t>
    <rPh sb="0" eb="2">
      <t>セツビ</t>
    </rPh>
    <rPh sb="7" eb="11">
      <t>コウコウリツカ</t>
    </rPh>
    <phoneticPr fontId="4"/>
  </si>
  <si>
    <t>建築物環境計画書における算出方法と整合しているか確認必要→確認済み</t>
    <rPh sb="0" eb="3">
      <t>ケンチクブツ</t>
    </rPh>
    <rPh sb="3" eb="8">
      <t>カンキョウケイカクショ</t>
    </rPh>
    <rPh sb="12" eb="16">
      <t>サンシュツホウホウ</t>
    </rPh>
    <rPh sb="17" eb="19">
      <t>セイゴウ</t>
    </rPh>
    <rPh sb="24" eb="26">
      <t>カクニン</t>
    </rPh>
    <rPh sb="26" eb="28">
      <t>ヒツヨウ</t>
    </rPh>
    <rPh sb="29" eb="31">
      <t>カクニン</t>
    </rPh>
    <rPh sb="31" eb="32">
      <t>ズ</t>
    </rPh>
    <phoneticPr fontId="4"/>
  </si>
  <si>
    <t>主たる建築物の省エネルギー性能がどの程度か。</t>
    <rPh sb="7" eb="8">
      <t>ショウ</t>
    </rPh>
    <rPh sb="13" eb="15">
      <t>セイノウ</t>
    </rPh>
    <rPh sb="18" eb="20">
      <t>テイド</t>
    </rPh>
    <phoneticPr fontId="4"/>
  </si>
  <si>
    <t>※モデル建物法で算出した場合、BEImの欄に記入</t>
    <rPh sb="4" eb="7">
      <t>タテモノホウ</t>
    </rPh>
    <rPh sb="8" eb="10">
      <t>サンシュツ</t>
    </rPh>
    <rPh sb="12" eb="14">
      <t>バアイ</t>
    </rPh>
    <rPh sb="20" eb="21">
      <t>ラン</t>
    </rPh>
    <rPh sb="22" eb="24">
      <t>キニュウ</t>
    </rPh>
    <phoneticPr fontId="4"/>
  </si>
  <si>
    <t>※標準入力法で算出した場合、一次エネルギー消費量の欄に記入</t>
    <rPh sb="1" eb="3">
      <t>ヒョウジュン</t>
    </rPh>
    <rPh sb="3" eb="6">
      <t>ニュウリョクホウ</t>
    </rPh>
    <rPh sb="7" eb="9">
      <t>サンシュツ</t>
    </rPh>
    <rPh sb="11" eb="13">
      <t>バアイ</t>
    </rPh>
    <rPh sb="14" eb="16">
      <t>イチジ</t>
    </rPh>
    <rPh sb="21" eb="24">
      <t>ショウヒリョウ</t>
    </rPh>
    <rPh sb="25" eb="26">
      <t>ラン</t>
    </rPh>
    <rPh sb="27" eb="29">
      <t>キニュウ</t>
    </rPh>
    <phoneticPr fontId="4"/>
  </si>
  <si>
    <t>平均ERR</t>
    <phoneticPr fontId="4"/>
  </si>
  <si>
    <t>※事業所内に複数の建物がある場合は、各建物の計算結果及び延床面積を記入することで、事業所全体のERR（BEI）が自動計算される。なお、全ての建物を標準入力法で算出している場合は、設計値の合計／基準値の合計で平均ERRを計算する。</t>
    <rPh sb="1" eb="4">
      <t>ジギョウショ</t>
    </rPh>
    <rPh sb="4" eb="5">
      <t>ナイ</t>
    </rPh>
    <rPh sb="6" eb="8">
      <t>フクスウ</t>
    </rPh>
    <rPh sb="9" eb="11">
      <t>タテモノ</t>
    </rPh>
    <rPh sb="14" eb="16">
      <t>バアイ</t>
    </rPh>
    <rPh sb="18" eb="19">
      <t>カク</t>
    </rPh>
    <rPh sb="19" eb="21">
      <t>タテモノ</t>
    </rPh>
    <rPh sb="22" eb="26">
      <t>ケイサンケッカ</t>
    </rPh>
    <rPh sb="26" eb="27">
      <t>オヨ</t>
    </rPh>
    <rPh sb="28" eb="29">
      <t>ノ</t>
    </rPh>
    <rPh sb="29" eb="30">
      <t>ユカ</t>
    </rPh>
    <rPh sb="30" eb="32">
      <t>メンセキ</t>
    </rPh>
    <rPh sb="33" eb="35">
      <t>キニュウ</t>
    </rPh>
    <rPh sb="41" eb="44">
      <t>ジギョウショ</t>
    </rPh>
    <rPh sb="44" eb="46">
      <t>ゼンタイ</t>
    </rPh>
    <rPh sb="56" eb="60">
      <t>ジドウケイサン</t>
    </rPh>
    <rPh sb="67" eb="68">
      <t>スベ</t>
    </rPh>
    <rPh sb="70" eb="72">
      <t>タテモノ</t>
    </rPh>
    <rPh sb="73" eb="75">
      <t>ヒョウジュン</t>
    </rPh>
    <rPh sb="75" eb="77">
      <t>ニュウリョク</t>
    </rPh>
    <rPh sb="77" eb="78">
      <t>ホウ</t>
    </rPh>
    <rPh sb="79" eb="81">
      <t>サンシュツ</t>
    </rPh>
    <rPh sb="85" eb="87">
      <t>バアイ</t>
    </rPh>
    <rPh sb="89" eb="92">
      <t>セッケイチ</t>
    </rPh>
    <rPh sb="93" eb="95">
      <t>ゴウケイ</t>
    </rPh>
    <rPh sb="96" eb="99">
      <t>キジュンチ</t>
    </rPh>
    <rPh sb="100" eb="102">
      <t>ゴウケイ</t>
    </rPh>
    <rPh sb="103" eb="105">
      <t>ヘイキン</t>
    </rPh>
    <rPh sb="109" eb="111">
      <t>ケイサン</t>
    </rPh>
    <phoneticPr fontId="4"/>
  </si>
  <si>
    <t>BEIm</t>
    <phoneticPr fontId="4"/>
  </si>
  <si>
    <t>一次ｴﾈﾙｷﾞｰ消費量[GJ/年]</t>
    <rPh sb="0" eb="2">
      <t>イチジ</t>
    </rPh>
    <rPh sb="8" eb="11">
      <t>ショウヒリョウ</t>
    </rPh>
    <rPh sb="15" eb="16">
      <t>ネン</t>
    </rPh>
    <phoneticPr fontId="4"/>
  </si>
  <si>
    <t>ERR</t>
    <phoneticPr fontId="4"/>
  </si>
  <si>
    <t>設計値</t>
    <rPh sb="0" eb="2">
      <t>セッケイ</t>
    </rPh>
    <rPh sb="2" eb="3">
      <t>アタイ</t>
    </rPh>
    <phoneticPr fontId="4"/>
  </si>
  <si>
    <t>本来は基準値と設計値を合計して平均ERRを算出すべきだが、モデル建物法が混在した場合、基準値・設計値が不明（計算結果として表示されないため、）ERRと床面積の加重平均を平均ERRとして計算する。</t>
    <rPh sb="0" eb="2">
      <t>ホンライ</t>
    </rPh>
    <rPh sb="3" eb="6">
      <t>キジュンチ</t>
    </rPh>
    <rPh sb="7" eb="10">
      <t>セッケイチ</t>
    </rPh>
    <rPh sb="11" eb="13">
      <t>ゴウケイ</t>
    </rPh>
    <rPh sb="15" eb="17">
      <t>ヘイキン</t>
    </rPh>
    <rPh sb="21" eb="23">
      <t>サンシュツ</t>
    </rPh>
    <rPh sb="32" eb="35">
      <t>タテモノホウ</t>
    </rPh>
    <rPh sb="36" eb="38">
      <t>コンザイ</t>
    </rPh>
    <rPh sb="40" eb="42">
      <t>バアイ</t>
    </rPh>
    <rPh sb="43" eb="46">
      <t>キジュンチ</t>
    </rPh>
    <rPh sb="47" eb="50">
      <t>セッケイチ</t>
    </rPh>
    <rPh sb="51" eb="53">
      <t>フメイ</t>
    </rPh>
    <rPh sb="54" eb="56">
      <t>ケイサン</t>
    </rPh>
    <rPh sb="56" eb="58">
      <t>ケッカ</t>
    </rPh>
    <rPh sb="61" eb="63">
      <t>ヒョウジ</t>
    </rPh>
    <rPh sb="75" eb="78">
      <t>ユカメンセキ</t>
    </rPh>
    <rPh sb="79" eb="83">
      <t>カジュウヘイキン</t>
    </rPh>
    <rPh sb="84" eb="86">
      <t>ヘイキン</t>
    </rPh>
    <rPh sb="92" eb="94">
      <t>ケイサン</t>
    </rPh>
    <phoneticPr fontId="4"/>
  </si>
  <si>
    <t>ERRにしなかったのは、建築物環境計画書でその表現が削除される可能性があるため（検討会資料ではBPI、BEIの表現のみとなっている）</t>
    <rPh sb="12" eb="15">
      <t>ケンチクブツ</t>
    </rPh>
    <rPh sb="15" eb="20">
      <t>カンキョウケイカクショ</t>
    </rPh>
    <rPh sb="23" eb="25">
      <t>ヒョウゲン</t>
    </rPh>
    <rPh sb="26" eb="28">
      <t>サクジョ</t>
    </rPh>
    <rPh sb="31" eb="34">
      <t>カノウセイ</t>
    </rPh>
    <rPh sb="40" eb="43">
      <t>ケントウカイ</t>
    </rPh>
    <rPh sb="43" eb="45">
      <t>シリョウ</t>
    </rPh>
    <rPh sb="55" eb="57">
      <t>ヒョウゲン</t>
    </rPh>
    <phoneticPr fontId="4"/>
  </si>
  <si>
    <t>複数（モデル・標準混在）</t>
    <rPh sb="0" eb="2">
      <t>フクスウ</t>
    </rPh>
    <rPh sb="7" eb="9">
      <t>ヒョウジュン</t>
    </rPh>
    <rPh sb="9" eb="11">
      <t>コンザイ</t>
    </rPh>
    <phoneticPr fontId="4"/>
  </si>
  <si>
    <t>重み係数×評価点の合計</t>
    <rPh sb="0" eb="1">
      <t>オモ</t>
    </rPh>
    <rPh sb="2" eb="4">
      <t>ケイスウ</t>
    </rPh>
    <rPh sb="5" eb="8">
      <t>ヒョウカテン</t>
    </rPh>
    <rPh sb="9" eb="11">
      <t>ゴウケイ</t>
    </rPh>
    <phoneticPr fontId="4"/>
  </si>
  <si>
    <t>未評価技術に関する性能</t>
    <rPh sb="0" eb="5">
      <t>ミヒョウカギジュツ</t>
    </rPh>
    <rPh sb="6" eb="7">
      <t>カン</t>
    </rPh>
    <rPh sb="9" eb="11">
      <t>セイノウ</t>
    </rPh>
    <phoneticPr fontId="4"/>
  </si>
  <si>
    <t>除外の設定はしない、加点項目まで除外設定が必要になるため。</t>
    <rPh sb="0" eb="2">
      <t>ジョガイ</t>
    </rPh>
    <rPh sb="3" eb="5">
      <t>セッテイ</t>
    </rPh>
    <rPh sb="10" eb="12">
      <t>カテン</t>
    </rPh>
    <rPh sb="12" eb="14">
      <t>コウモク</t>
    </rPh>
    <rPh sb="16" eb="18">
      <t>ジョガイ</t>
    </rPh>
    <rPh sb="18" eb="20">
      <t>セッテイ</t>
    </rPh>
    <rPh sb="21" eb="23">
      <t>ヒツヨウ</t>
    </rPh>
    <phoneticPr fontId="4"/>
  </si>
  <si>
    <t>重み係数</t>
    <rPh sb="0" eb="1">
      <t>オモ</t>
    </rPh>
    <rPh sb="2" eb="4">
      <t>ケイスウ</t>
    </rPh>
    <phoneticPr fontId="4"/>
  </si>
  <si>
    <t>重み係数×評価点</t>
    <rPh sb="0" eb="1">
      <t>オモ</t>
    </rPh>
    <rPh sb="2" eb="4">
      <t>ケイスウ</t>
    </rPh>
    <rPh sb="5" eb="8">
      <t>ヒョウカテン</t>
    </rPh>
    <phoneticPr fontId="4"/>
  </si>
  <si>
    <t>1
（Ⅱ1.1）</t>
    <phoneticPr fontId="4"/>
  </si>
  <si>
    <t>SHASEは主たる室用途の床面積の過半に導入されていることを評価</t>
    <rPh sb="6" eb="7">
      <t>シュ</t>
    </rPh>
    <rPh sb="9" eb="12">
      <t>シツヨウト</t>
    </rPh>
    <rPh sb="13" eb="16">
      <t>ユカメンセキ</t>
    </rPh>
    <rPh sb="17" eb="19">
      <t>カハン</t>
    </rPh>
    <rPh sb="20" eb="22">
      <t>ドウニュウ</t>
    </rPh>
    <rPh sb="30" eb="32">
      <t>ヒョウカ</t>
    </rPh>
    <phoneticPr fontId="4"/>
  </si>
  <si>
    <t>2
（Ⅱ1.2）</t>
    <phoneticPr fontId="4"/>
  </si>
  <si>
    <t>3
（Ⅱ1.5）</t>
    <phoneticPr fontId="4"/>
  </si>
  <si>
    <t>SHASEは導入されているかどうかを評価</t>
    <rPh sb="6" eb="8">
      <t>ドウニュウ</t>
    </rPh>
    <rPh sb="18" eb="20">
      <t>ヒョウカ</t>
    </rPh>
    <phoneticPr fontId="4"/>
  </si>
  <si>
    <t>4
（Ⅱ3a.13）</t>
    <phoneticPr fontId="4"/>
  </si>
  <si>
    <t>50%以上70%未満に採用</t>
    <rPh sb="8" eb="10">
      <t>ミマン</t>
    </rPh>
    <rPh sb="11" eb="13">
      <t>サイヨウ</t>
    </rPh>
    <phoneticPr fontId="4"/>
  </si>
  <si>
    <t>50%未満に採用又は採用無し</t>
    <phoneticPr fontId="4"/>
  </si>
  <si>
    <t>SHASEは空調一次ポンプ総電動機出力の過半に導入されていることを評価</t>
    <rPh sb="6" eb="10">
      <t>クウチョウイチジ</t>
    </rPh>
    <rPh sb="13" eb="17">
      <t>ソウデンドウキ</t>
    </rPh>
    <rPh sb="17" eb="19">
      <t>シュツリョク</t>
    </rPh>
    <rPh sb="20" eb="22">
      <t>カハン</t>
    </rPh>
    <rPh sb="23" eb="25">
      <t>ドウニュウ</t>
    </rPh>
    <rPh sb="33" eb="35">
      <t>ヒョウカ</t>
    </rPh>
    <phoneticPr fontId="4"/>
  </si>
  <si>
    <t>5
（Ⅱ3a.14）</t>
    <phoneticPr fontId="4"/>
  </si>
  <si>
    <t>SHASEは冷却水ポンプ総電動機出力の過半に導入されていることを評価</t>
    <rPh sb="6" eb="9">
      <t>レイキャクスイ</t>
    </rPh>
    <rPh sb="12" eb="16">
      <t>ソウデンドウキ</t>
    </rPh>
    <rPh sb="16" eb="18">
      <t>シュツリョク</t>
    </rPh>
    <rPh sb="19" eb="21">
      <t>カハン</t>
    </rPh>
    <rPh sb="22" eb="24">
      <t>ドウニュウ</t>
    </rPh>
    <rPh sb="32" eb="34">
      <t>ヒョウカ</t>
    </rPh>
    <phoneticPr fontId="4"/>
  </si>
  <si>
    <t>6
（Ⅱ3a.15）</t>
    <phoneticPr fontId="4"/>
  </si>
  <si>
    <t>SHASEは空調二次ポンプ総電動機出力の過半に導入されていることを評価</t>
    <rPh sb="6" eb="8">
      <t>クウチョウ</t>
    </rPh>
    <rPh sb="8" eb="10">
      <t>ニジ</t>
    </rPh>
    <rPh sb="13" eb="17">
      <t>ソウデンドウキ</t>
    </rPh>
    <rPh sb="17" eb="19">
      <t>シュツリョク</t>
    </rPh>
    <rPh sb="20" eb="22">
      <t>カハン</t>
    </rPh>
    <rPh sb="23" eb="25">
      <t>ドウニュウ</t>
    </rPh>
    <rPh sb="33" eb="35">
      <t>ヒョウカ</t>
    </rPh>
    <phoneticPr fontId="4"/>
  </si>
  <si>
    <t>7
（Ⅱ3a.19）</t>
    <phoneticPr fontId="4"/>
  </si>
  <si>
    <t>SHASEは冷却塔ファン総電動機出力の過半に導入されていることを評価</t>
    <rPh sb="6" eb="9">
      <t>レイキャクトウ</t>
    </rPh>
    <rPh sb="12" eb="16">
      <t>ソウデンドウキ</t>
    </rPh>
    <rPh sb="16" eb="18">
      <t>シュツリョク</t>
    </rPh>
    <rPh sb="19" eb="21">
      <t>カハン</t>
    </rPh>
    <rPh sb="22" eb="24">
      <t>ドウニュウ</t>
    </rPh>
    <rPh sb="32" eb="34">
      <t>ヒョウカ</t>
    </rPh>
    <phoneticPr fontId="4"/>
  </si>
  <si>
    <t>8
（Ⅱ3a.20）</t>
    <phoneticPr fontId="4"/>
  </si>
  <si>
    <t>9
（Ⅱ3a.25）</t>
    <phoneticPr fontId="4"/>
  </si>
  <si>
    <t>10
（Ⅱ3b.13）</t>
    <phoneticPr fontId="4"/>
  </si>
  <si>
    <t>11
（Ⅱ3b.26）</t>
    <phoneticPr fontId="4"/>
  </si>
  <si>
    <t>12
（Ⅱ3c.4）</t>
    <phoneticPr fontId="4"/>
  </si>
  <si>
    <t>13
（Ⅱ3c.5）</t>
    <phoneticPr fontId="4"/>
  </si>
  <si>
    <t>超高効率変圧器が、600Vを超え7,000V以下の総変圧器容量に対して、どの程度の割合で導入されているか。</t>
    <rPh sb="0" eb="1">
      <t>チョウ</t>
    </rPh>
    <rPh sb="14" eb="15">
      <t>コ</t>
    </rPh>
    <rPh sb="22" eb="24">
      <t>イカ</t>
    </rPh>
    <rPh sb="25" eb="26">
      <t>ソウ</t>
    </rPh>
    <rPh sb="26" eb="29">
      <t>ヘンアツキ</t>
    </rPh>
    <rPh sb="29" eb="31">
      <t>ヨウリョウ</t>
    </rPh>
    <rPh sb="32" eb="33">
      <t>タイ</t>
    </rPh>
    <phoneticPr fontId="4"/>
  </si>
  <si>
    <t>床面積[㎡]</t>
    <rPh sb="0" eb="3">
      <t>ユカメンセキ</t>
    </rPh>
    <phoneticPr fontId="4"/>
  </si>
  <si>
    <t>用途ごとのERR最低基準</t>
    <rPh sb="0" eb="2">
      <t>ヨウト</t>
    </rPh>
    <rPh sb="8" eb="10">
      <t>サイテイ</t>
    </rPh>
    <rPh sb="10" eb="12">
      <t>キジュン</t>
    </rPh>
    <phoneticPr fontId="4"/>
  </si>
  <si>
    <t>冷凍冷蔵庫は室として対象外だが、どうするか→冷凍冷蔵庫の設備を除いたERRが算出されるため、問題なし</t>
    <rPh sb="0" eb="5">
      <t>レイトウレイゾウコ</t>
    </rPh>
    <rPh sb="6" eb="7">
      <t>シツ</t>
    </rPh>
    <rPh sb="10" eb="13">
      <t>タイショウガイ</t>
    </rPh>
    <rPh sb="22" eb="24">
      <t>レイトウ</t>
    </rPh>
    <rPh sb="24" eb="27">
      <t>レイゾウコ</t>
    </rPh>
    <rPh sb="28" eb="30">
      <t>セツビ</t>
    </rPh>
    <rPh sb="31" eb="32">
      <t>ノゾ</t>
    </rPh>
    <rPh sb="38" eb="40">
      <t>サンシュツ</t>
    </rPh>
    <rPh sb="46" eb="48">
      <t>モンダイ</t>
    </rPh>
    <phoneticPr fontId="4"/>
  </si>
  <si>
    <t>事業所全体のERR最低基準</t>
    <rPh sb="0" eb="3">
      <t>ジギョウショ</t>
    </rPh>
    <rPh sb="3" eb="5">
      <t>ゼンタイ</t>
    </rPh>
    <rPh sb="9" eb="13">
      <t>サイテイキジュン</t>
    </rPh>
    <phoneticPr fontId="4"/>
  </si>
  <si>
    <t>地球温暖化対策推進状況評価　重み係数一覧表（第一区分事業所）</t>
    <rPh sb="14" eb="15">
      <t>オモ</t>
    </rPh>
    <rPh sb="16" eb="18">
      <t>ケイスウ</t>
    </rPh>
    <rPh sb="18" eb="20">
      <t>イチラン</t>
    </rPh>
    <rPh sb="20" eb="21">
      <t>ヒョウ</t>
    </rPh>
    <rPh sb="22" eb="29">
      <t>ダイイチクブンジギョウショ</t>
    </rPh>
    <phoneticPr fontId="4"/>
  </si>
  <si>
    <t>　　　　　　　　　　　　　　　　　　　　　　　　　　※ 評価分類の欄の◎印は必須項目、○印は一般項目、＋印は加点項目を示す。</t>
    <phoneticPr fontId="4"/>
  </si>
  <si>
    <t>評価項目の区分</t>
    <rPh sb="0" eb="2">
      <t>ヒョウカ</t>
    </rPh>
    <rPh sb="2" eb="4">
      <t>コウモク</t>
    </rPh>
    <rPh sb="5" eb="7">
      <t>クブン</t>
    </rPh>
    <phoneticPr fontId="4"/>
  </si>
  <si>
    <t>No.</t>
  </si>
  <si>
    <t>Ⅴ 事業所のゼロエミッション化や環境配慮等の取組に関する事項</t>
    <phoneticPr fontId="4"/>
  </si>
  <si>
    <t>の範囲をコピーして、複数管理者用評価結果シートに値を貼り付ける</t>
    <rPh sb="1" eb="3">
      <t>ハンイ</t>
    </rPh>
    <rPh sb="10" eb="12">
      <t>フクスウ</t>
    </rPh>
    <rPh sb="12" eb="15">
      <t>カンリシャ</t>
    </rPh>
    <rPh sb="15" eb="16">
      <t>ヨウ</t>
    </rPh>
    <rPh sb="16" eb="18">
      <t>ヒョウカ</t>
    </rPh>
    <rPh sb="18" eb="20">
      <t>ケッカ</t>
    </rPh>
    <rPh sb="24" eb="25">
      <t>アタイ</t>
    </rPh>
    <rPh sb="26" eb="27">
      <t>ハ</t>
    </rPh>
    <rPh sb="28" eb="29">
      <t>ツ</t>
    </rPh>
    <phoneticPr fontId="4"/>
  </si>
  <si>
    <t>地球温暖化対策推進状況評価結果一覧表（第一区分事業所）　【複数管理者用貼付用】</t>
    <rPh sb="13" eb="15">
      <t>ケッカ</t>
    </rPh>
    <rPh sb="15" eb="17">
      <t>イチラン</t>
    </rPh>
    <rPh sb="17" eb="18">
      <t>ヒョウ</t>
    </rPh>
    <rPh sb="19" eb="26">
      <t>ダイイチクブンジギョウショ</t>
    </rPh>
    <rPh sb="29" eb="31">
      <t>フクスウ</t>
    </rPh>
    <rPh sb="31" eb="34">
      <t>カンリシャ</t>
    </rPh>
    <rPh sb="34" eb="35">
      <t>ヨウ</t>
    </rPh>
    <rPh sb="35" eb="37">
      <t>ハリツ</t>
    </rPh>
    <rPh sb="37" eb="38">
      <t>ヨウ</t>
    </rPh>
    <phoneticPr fontId="4"/>
  </si>
  <si>
    <t>　　　　　　※ 評価分類の欄の◎印は必須項目、○印は一般項目、＋印は加点項目を示す。
　　　　　　　　不合格の要件の欄の×印は、トップレベル事業所の必須要件を満足しない場合を示す。</t>
    <rPh sb="51" eb="54">
      <t>フゴウカク</t>
    </rPh>
    <rPh sb="55" eb="57">
      <t>ヨウケン</t>
    </rPh>
    <phoneticPr fontId="4"/>
  </si>
  <si>
    <t>評価
分類</t>
    <rPh sb="0" eb="2">
      <t>ヒョウカ</t>
    </rPh>
    <rPh sb="3" eb="5">
      <t>ブンルイ</t>
    </rPh>
    <phoneticPr fontId="4"/>
  </si>
  <si>
    <t>最高
得点</t>
    <rPh sb="0" eb="2">
      <t>サイコウ</t>
    </rPh>
    <rPh sb="3" eb="4">
      <t>トク</t>
    </rPh>
    <phoneticPr fontId="4"/>
  </si>
  <si>
    <t>第２号様式（優良特定地球温暖化対策事業所の認定ガイドライン（第一区分事業所））その１</t>
    <phoneticPr fontId="4"/>
  </si>
  <si>
    <t>△</t>
    <phoneticPr fontId="4"/>
  </si>
  <si>
    <t>水冷チリングユニット</t>
    <phoneticPr fontId="4"/>
  </si>
  <si>
    <t>熱交換器</t>
    <rPh sb="0" eb="4">
      <t>ネツコウカンキ</t>
    </rPh>
    <phoneticPr fontId="4"/>
  </si>
  <si>
    <t>放熱ポンプ</t>
    <rPh sb="0" eb="2">
      <t>ホウネツ</t>
    </rPh>
    <phoneticPr fontId="4"/>
  </si>
  <si>
    <t>　</t>
    <phoneticPr fontId="4"/>
  </si>
  <si>
    <t>熱源機器</t>
    <phoneticPr fontId="4"/>
  </si>
  <si>
    <t>水冷熱源機器</t>
    <rPh sb="0" eb="2">
      <t>スイレイ</t>
    </rPh>
    <rPh sb="2" eb="4">
      <t>ネツゲン</t>
    </rPh>
    <rPh sb="4" eb="6">
      <t>キキ</t>
    </rPh>
    <phoneticPr fontId="4"/>
  </si>
  <si>
    <t>最も古い設備の設置年度</t>
    <rPh sb="0" eb="1">
      <t>モット</t>
    </rPh>
    <rPh sb="2" eb="3">
      <t>フル</t>
    </rPh>
    <rPh sb="4" eb="6">
      <t>セツビ</t>
    </rPh>
    <rPh sb="7" eb="9">
      <t>セッチ</t>
    </rPh>
    <rPh sb="9" eb="11">
      <t>ネンド</t>
    </rPh>
    <phoneticPr fontId="4"/>
  </si>
  <si>
    <t>最も新しい設備の設置年度</t>
    <rPh sb="0" eb="1">
      <t>モット</t>
    </rPh>
    <rPh sb="2" eb="3">
      <t>アタラ</t>
    </rPh>
    <rPh sb="5" eb="7">
      <t>セツビ</t>
    </rPh>
    <rPh sb="8" eb="10">
      <t>セッチ</t>
    </rPh>
    <rPh sb="10" eb="12">
      <t>ネンド</t>
    </rPh>
    <phoneticPr fontId="4"/>
  </si>
  <si>
    <t>No</t>
    <phoneticPr fontId="4"/>
  </si>
  <si>
    <t>設置
年度</t>
    <rPh sb="0" eb="2">
      <t>セッチ</t>
    </rPh>
    <rPh sb="3" eb="5">
      <t>ネンド</t>
    </rPh>
    <phoneticPr fontId="4"/>
  </si>
  <si>
    <t>機器
記号</t>
    <rPh sb="0" eb="2">
      <t>キキ</t>
    </rPh>
    <rPh sb="3" eb="5">
      <t>キゴウ</t>
    </rPh>
    <phoneticPr fontId="4"/>
  </si>
  <si>
    <t>Ⅱ3a.1</t>
    <phoneticPr fontId="4"/>
  </si>
  <si>
    <t>最大供給
能力対象</t>
    <phoneticPr fontId="4"/>
  </si>
  <si>
    <t>蒸気
ボイラー</t>
    <rPh sb="0" eb="2">
      <t>ジョウキ</t>
    </rPh>
    <phoneticPr fontId="4"/>
  </si>
  <si>
    <t>熱源容量
[kW]</t>
    <rPh sb="0" eb="2">
      <t>ネツゲン</t>
    </rPh>
    <rPh sb="2" eb="3">
      <t>カタチ</t>
    </rPh>
    <rPh sb="3" eb="4">
      <t>リョウ</t>
    </rPh>
    <phoneticPr fontId="4"/>
  </si>
  <si>
    <t>定格ｴﾈﾙｷﾞｰ消費量</t>
    <rPh sb="0" eb="2">
      <t>テイカク</t>
    </rPh>
    <rPh sb="7" eb="10">
      <t>ショウヒリョウ</t>
    </rPh>
    <rPh sb="10" eb="11">
      <t>（</t>
    </rPh>
    <phoneticPr fontId="4"/>
  </si>
  <si>
    <t>再生可能エネルギー</t>
    <rPh sb="0" eb="2">
      <t>サイセイ</t>
    </rPh>
    <rPh sb="2" eb="4">
      <t>カノウ</t>
    </rPh>
    <phoneticPr fontId="4"/>
  </si>
  <si>
    <t>インバータターボ冷凍機</t>
    <phoneticPr fontId="4"/>
  </si>
  <si>
    <t>年間熱製造量実績
[GJ/年]</t>
    <rPh sb="0" eb="2">
      <t>ネンカン</t>
    </rPh>
    <rPh sb="2" eb="3">
      <t>ネツ</t>
    </rPh>
    <rPh sb="3" eb="5">
      <t>セイゾウ</t>
    </rPh>
    <rPh sb="5" eb="6">
      <t>リョウ</t>
    </rPh>
    <rPh sb="6" eb="8">
      <t>ジッセキ</t>
    </rPh>
    <rPh sb="13" eb="14">
      <t>トシ</t>
    </rPh>
    <phoneticPr fontId="4"/>
  </si>
  <si>
    <t>定格COP
ﾎﾞｲﾗ効率</t>
    <rPh sb="0" eb="2">
      <t>テイカク</t>
    </rPh>
    <rPh sb="10" eb="11">
      <t>リツ</t>
    </rPh>
    <phoneticPr fontId="4"/>
  </si>
  <si>
    <t>[kW]電気</t>
  </si>
  <si>
    <t>[MJ/h]ガス</t>
  </si>
  <si>
    <t>[kg/h]LPG</t>
  </si>
  <si>
    <t>[ℓ/h]A重油</t>
  </si>
  <si>
    <t>[ℓ/h]灯油</t>
  </si>
  <si>
    <t>[MJ/h]その他</t>
    <rPh sb="8" eb="9">
      <t>タ</t>
    </rPh>
    <phoneticPr fontId="4"/>
  </si>
  <si>
    <t>冷熱源</t>
    <rPh sb="0" eb="2">
      <t>レイネツ</t>
    </rPh>
    <rPh sb="2" eb="3">
      <t>ミナモト</t>
    </rPh>
    <phoneticPr fontId="4"/>
  </si>
  <si>
    <t>冷却
能力</t>
    <rPh sb="0" eb="2">
      <t>レイキャク</t>
    </rPh>
    <rPh sb="3" eb="5">
      <t>ノウリョク</t>
    </rPh>
    <phoneticPr fontId="4"/>
  </si>
  <si>
    <t>加熱
能力</t>
    <rPh sb="0" eb="2">
      <t>カネツ</t>
    </rPh>
    <phoneticPr fontId="4"/>
  </si>
  <si>
    <t>第２号様式（優良特定地球温暖化対策事業所の認定ガイドライン（第一区分事業所））その２</t>
    <phoneticPr fontId="4"/>
  </si>
  <si>
    <t xml:space="preserve"> </t>
    <phoneticPr fontId="4"/>
  </si>
  <si>
    <t>最も古い設備の設置年度</t>
    <phoneticPr fontId="4"/>
  </si>
  <si>
    <t>機器記号</t>
    <rPh sb="0" eb="2">
      <t>キキ</t>
    </rPh>
    <rPh sb="2" eb="4">
      <t>キゴウ</t>
    </rPh>
    <phoneticPr fontId="4"/>
  </si>
  <si>
    <t>機器名称</t>
    <rPh sb="0" eb="2">
      <t>キキ</t>
    </rPh>
    <rPh sb="2" eb="4">
      <t>メイショウ</t>
    </rPh>
    <phoneticPr fontId="4"/>
  </si>
  <si>
    <t>Ⅱ3a.2</t>
    <phoneticPr fontId="4"/>
  </si>
  <si>
    <t>Ⅱ3a.9</t>
    <phoneticPr fontId="4"/>
  </si>
  <si>
    <t>Ⅱ3a.19</t>
    <phoneticPr fontId="4"/>
  </si>
  <si>
    <t>水熱源ﾊﾟｯｹｰｼﾞ形空調機用</t>
    <rPh sb="0" eb="1">
      <t>ミズ</t>
    </rPh>
    <rPh sb="1" eb="3">
      <t>ネツゲン</t>
    </rPh>
    <rPh sb="9" eb="12">
      <t>クウチョウキ</t>
    </rPh>
    <rPh sb="12" eb="13">
      <t>ヨウ</t>
    </rPh>
    <phoneticPr fontId="4"/>
  </si>
  <si>
    <t>白煙
防止形</t>
    <rPh sb="0" eb="2">
      <t>ハクエン</t>
    </rPh>
    <rPh sb="3" eb="5">
      <t>ボウシ</t>
    </rPh>
    <rPh sb="5" eb="6">
      <t>ガタ</t>
    </rPh>
    <phoneticPr fontId="4"/>
  </si>
  <si>
    <t>ファン単体の電動機出力11kW
以上</t>
    <rPh sb="3" eb="5">
      <t>タンタイ</t>
    </rPh>
    <rPh sb="6" eb="9">
      <t>デンドウキ</t>
    </rPh>
    <rPh sb="9" eb="11">
      <t>シュツリョク</t>
    </rPh>
    <rPh sb="16" eb="18">
      <t>イジョウ</t>
    </rPh>
    <phoneticPr fontId="4"/>
  </si>
  <si>
    <t>冷却
能力
[kW]</t>
    <rPh sb="0" eb="2">
      <t>レイキャク</t>
    </rPh>
    <rPh sb="3" eb="5">
      <t>ノウリョク</t>
    </rPh>
    <phoneticPr fontId="4"/>
  </si>
  <si>
    <t>電動機出力[kW]</t>
    <rPh sb="0" eb="3">
      <t>デンドウキ</t>
    </rPh>
    <rPh sb="3" eb="5">
      <t>シュツリョク</t>
    </rPh>
    <phoneticPr fontId="4"/>
  </si>
  <si>
    <t>ファン</t>
    <phoneticPr fontId="4"/>
  </si>
  <si>
    <t>散水ポンプ</t>
    <rPh sb="0" eb="2">
      <t>サンスイ</t>
    </rPh>
    <phoneticPr fontId="4"/>
  </si>
  <si>
    <t>冷却塔ファン等の台数制御又は発停制御</t>
    <rPh sb="8" eb="10">
      <t>ダイスウ</t>
    </rPh>
    <rPh sb="10" eb="12">
      <t>セイギョ</t>
    </rPh>
    <rPh sb="12" eb="13">
      <t>マタ</t>
    </rPh>
    <rPh sb="14" eb="15">
      <t>ハツ</t>
    </rPh>
    <rPh sb="15" eb="16">
      <t>テイ</t>
    </rPh>
    <rPh sb="16" eb="18">
      <t>セイギョ</t>
    </rPh>
    <phoneticPr fontId="4"/>
  </si>
  <si>
    <t>ﾎﾟｰﾙﾁｪﾝｼﾞ制御・ｲﾝﾊﾞｰﾀ制御(単体11kW以上)</t>
    <rPh sb="9" eb="11">
      <t>セイギョ</t>
    </rPh>
    <rPh sb="18" eb="20">
      <t>セイギョ</t>
    </rPh>
    <rPh sb="27" eb="29">
      <t>イジョウ</t>
    </rPh>
    <phoneticPr fontId="4"/>
  </si>
  <si>
    <t>冷却塔ファンの
インバータ制御</t>
    <rPh sb="0" eb="3">
      <t>レイキャクトウ</t>
    </rPh>
    <rPh sb="13" eb="15">
      <t>セイギョ</t>
    </rPh>
    <phoneticPr fontId="4"/>
  </si>
  <si>
    <t>散水
ポンプ</t>
    <rPh sb="0" eb="2">
      <t>サンスイ</t>
    </rPh>
    <phoneticPr fontId="4"/>
  </si>
  <si>
    <t>省エネ形</t>
    <rPh sb="0" eb="1">
      <t>ショウ</t>
    </rPh>
    <rPh sb="3" eb="4">
      <t>ガタ</t>
    </rPh>
    <phoneticPr fontId="4"/>
  </si>
  <si>
    <t>モータ
直結形
ファン</t>
    <rPh sb="4" eb="6">
      <t>チョッケツ</t>
    </rPh>
    <rPh sb="6" eb="7">
      <t>ガタ</t>
    </rPh>
    <phoneticPr fontId="4"/>
  </si>
  <si>
    <t>永久
磁石（IPM）
モータ</t>
    <rPh sb="0" eb="2">
      <t>エイキュウ</t>
    </rPh>
    <rPh sb="3" eb="5">
      <t>ジシャク</t>
    </rPh>
    <phoneticPr fontId="4"/>
  </si>
  <si>
    <t>ﾌﾟﾚﾐｱﾑ
効率
（IE3）
モータ</t>
    <rPh sb="7" eb="9">
      <t>コウリツ</t>
    </rPh>
    <phoneticPr fontId="4"/>
  </si>
  <si>
    <t>高効率
（IE2）
モータ</t>
    <phoneticPr fontId="4"/>
  </si>
  <si>
    <t>第２号様式（優良特定地球温暖化対策事業所の認定ガイドライン（第一区分事業所））その３</t>
    <phoneticPr fontId="4"/>
  </si>
  <si>
    <t>空調用ポンプ</t>
  </si>
  <si>
    <t>Ⅱ3a.3</t>
    <phoneticPr fontId="4"/>
  </si>
  <si>
    <t>Ⅱ3a.10</t>
    <phoneticPr fontId="4"/>
  </si>
  <si>
    <t>Ⅱ3a.11</t>
    <phoneticPr fontId="4"/>
  </si>
  <si>
    <t>Ⅱ3a.13</t>
    <phoneticPr fontId="4"/>
  </si>
  <si>
    <t>Ⅱ3a.14</t>
    <phoneticPr fontId="4"/>
  </si>
  <si>
    <t>Ⅱ3a.15</t>
    <phoneticPr fontId="4"/>
  </si>
  <si>
    <t>Ⅱ3a.25</t>
    <phoneticPr fontId="4"/>
  </si>
  <si>
    <t>電動機
出力
[kW]</t>
    <rPh sb="0" eb="3">
      <t>デンドウキ</t>
    </rPh>
    <rPh sb="4" eb="6">
      <t>シュツリョク</t>
    </rPh>
    <phoneticPr fontId="4"/>
  </si>
  <si>
    <t>高効率
（IE2）
モータ</t>
  </si>
  <si>
    <t>ｲﾝﾊﾞｰﾀ制御</t>
    <rPh sb="6" eb="8">
      <t>セイギョ</t>
    </rPh>
    <phoneticPr fontId="4"/>
  </si>
  <si>
    <t>空調2次ポンプの台数制御及びインバータによる変流量制御</t>
    <rPh sb="0" eb="2">
      <t>クウチョウ</t>
    </rPh>
    <rPh sb="3" eb="4">
      <t>ジ</t>
    </rPh>
    <rPh sb="8" eb="10">
      <t>ダイスウ</t>
    </rPh>
    <rPh sb="10" eb="12">
      <t>セイギョ</t>
    </rPh>
    <rPh sb="12" eb="13">
      <t>オヨ</t>
    </rPh>
    <rPh sb="22" eb="23">
      <t>ヘン</t>
    </rPh>
    <rPh sb="23" eb="25">
      <t>リュウリョウ</t>
    </rPh>
    <rPh sb="25" eb="27">
      <t>セイギョ</t>
    </rPh>
    <phoneticPr fontId="4"/>
  </si>
  <si>
    <t>空調2次ポンプの3台以上に分割又は小容量
ポンプ</t>
    <rPh sb="0" eb="2">
      <t>クウチョウ</t>
    </rPh>
    <rPh sb="3" eb="4">
      <t>ジ</t>
    </rPh>
    <rPh sb="9" eb="10">
      <t>ダイ</t>
    </rPh>
    <rPh sb="10" eb="12">
      <t>イジョウ</t>
    </rPh>
    <rPh sb="13" eb="15">
      <t>ブンカツ</t>
    </rPh>
    <rPh sb="15" eb="16">
      <t>マタ</t>
    </rPh>
    <rPh sb="17" eb="20">
      <t>ショウヨウリョウ</t>
    </rPh>
    <phoneticPr fontId="4"/>
  </si>
  <si>
    <t>空調1次ポンプの台数制御又はインバータによる変流量制御</t>
    <rPh sb="0" eb="2">
      <t>クウチョウ</t>
    </rPh>
    <rPh sb="3" eb="4">
      <t>ジ</t>
    </rPh>
    <rPh sb="8" eb="10">
      <t>ダイスウ</t>
    </rPh>
    <rPh sb="10" eb="12">
      <t>セイギョ</t>
    </rPh>
    <rPh sb="12" eb="13">
      <t>マタ</t>
    </rPh>
    <rPh sb="22" eb="23">
      <t>ヘン</t>
    </rPh>
    <rPh sb="23" eb="25">
      <t>リュウリョウ</t>
    </rPh>
    <rPh sb="25" eb="27">
      <t>セイギョ</t>
    </rPh>
    <phoneticPr fontId="4"/>
  </si>
  <si>
    <t>冷却水
ポンプの台数制御又はインバータによる変流量制御</t>
    <rPh sb="0" eb="3">
      <t>レイキャクスイ</t>
    </rPh>
    <rPh sb="8" eb="10">
      <t>ダイスウ</t>
    </rPh>
    <rPh sb="10" eb="12">
      <t>セイギョ</t>
    </rPh>
    <rPh sb="12" eb="13">
      <t>マタ</t>
    </rPh>
    <rPh sb="22" eb="23">
      <t>ヘン</t>
    </rPh>
    <rPh sb="23" eb="25">
      <t>リュウリョウ</t>
    </rPh>
    <rPh sb="25" eb="27">
      <t>セイギョ</t>
    </rPh>
    <phoneticPr fontId="4"/>
  </si>
  <si>
    <t>空調2次ポンプの末端差圧制御</t>
    <rPh sb="0" eb="2">
      <t>クウチョウ</t>
    </rPh>
    <rPh sb="3" eb="4">
      <t>ジ</t>
    </rPh>
    <rPh sb="8" eb="10">
      <t>マッタン</t>
    </rPh>
    <rPh sb="10" eb="12">
      <t>サアツ</t>
    </rPh>
    <rPh sb="12" eb="14">
      <t>セイギョ</t>
    </rPh>
    <phoneticPr fontId="4"/>
  </si>
  <si>
    <t>空調2次ポンプの送水圧力設定制御</t>
    <rPh sb="0" eb="2">
      <t>クウチョウ</t>
    </rPh>
    <rPh sb="3" eb="4">
      <t>ジ</t>
    </rPh>
    <rPh sb="8" eb="10">
      <t>ソウスイ</t>
    </rPh>
    <rPh sb="10" eb="12">
      <t>アツリョク</t>
    </rPh>
    <rPh sb="12" eb="14">
      <t>セッテイ</t>
    </rPh>
    <rPh sb="14" eb="16">
      <t>セイギョ</t>
    </rPh>
    <phoneticPr fontId="4"/>
  </si>
  <si>
    <t>空調２次
ポンプ</t>
    <phoneticPr fontId="4"/>
  </si>
  <si>
    <t>空調１次
ポンプ</t>
    <phoneticPr fontId="4"/>
  </si>
  <si>
    <t>冷却水
ポンプ</t>
    <phoneticPr fontId="4"/>
  </si>
  <si>
    <t>第２号様式（優良特定地球温暖化対策事業所の認定ガイドライン（第一区分事業所））その４</t>
    <phoneticPr fontId="4"/>
  </si>
  <si>
    <t>第２号様式（優良特定地球温暖化対策事業所の認定ガイドライン（第一区分事業所））その５</t>
    <phoneticPr fontId="4"/>
  </si>
  <si>
    <t>空調機その１</t>
    <phoneticPr fontId="4"/>
  </si>
  <si>
    <t>空調機その２</t>
    <phoneticPr fontId="4"/>
  </si>
  <si>
    <t>Ⅱ3b.1</t>
    <phoneticPr fontId="4"/>
  </si>
  <si>
    <t>Ⅱ3b.4</t>
    <phoneticPr fontId="4"/>
  </si>
  <si>
    <t>Ⅱ3b.8</t>
    <phoneticPr fontId="4"/>
  </si>
  <si>
    <t>Ⅱ3b.10</t>
    <phoneticPr fontId="4"/>
  </si>
  <si>
    <t>Ⅱ3b.13</t>
    <phoneticPr fontId="4"/>
  </si>
  <si>
    <t>Ⅱ3b.14</t>
    <phoneticPr fontId="4"/>
  </si>
  <si>
    <t>Ⅱ3b.20</t>
    <phoneticPr fontId="4"/>
  </si>
  <si>
    <t>Ⅱ3b.21</t>
    <phoneticPr fontId="4"/>
  </si>
  <si>
    <t>Ⅱ3b.26</t>
    <phoneticPr fontId="4"/>
  </si>
  <si>
    <t>Ⅱ3b.31</t>
    <phoneticPr fontId="4"/>
  </si>
  <si>
    <t>Ⅱ3b.32</t>
    <phoneticPr fontId="4"/>
  </si>
  <si>
    <t>Ⅱ3b.33</t>
    <phoneticPr fontId="4"/>
  </si>
  <si>
    <t>Ⅱ3b.35</t>
    <phoneticPr fontId="4"/>
  </si>
  <si>
    <r>
      <t>送風量
[m</t>
    </r>
    <r>
      <rPr>
        <vertAlign val="superscript"/>
        <sz val="9"/>
        <rFont val="ＭＳ Ｐゴシック"/>
        <family val="3"/>
        <charset val="128"/>
      </rPr>
      <t>3</t>
    </r>
    <r>
      <rPr>
        <sz val="9"/>
        <rFont val="ＭＳ Ｐゴシック"/>
        <family val="3"/>
        <charset val="128"/>
      </rPr>
      <t>/h]</t>
    </r>
    <rPh sb="0" eb="1">
      <t>オク</t>
    </rPh>
    <rPh sb="1" eb="3">
      <t>フウリョウ</t>
    </rPh>
    <phoneticPr fontId="4"/>
  </si>
  <si>
    <r>
      <t>外気
導入量
[m</t>
    </r>
    <r>
      <rPr>
        <vertAlign val="superscript"/>
        <sz val="9"/>
        <rFont val="ＭＳ Ｐゴシック"/>
        <family val="3"/>
        <charset val="128"/>
      </rPr>
      <t>3</t>
    </r>
    <r>
      <rPr>
        <sz val="9"/>
        <rFont val="ＭＳ Ｐゴシック"/>
        <family val="3"/>
        <charset val="128"/>
      </rPr>
      <t>/h]</t>
    </r>
    <rPh sb="0" eb="1">
      <t>ガイ</t>
    </rPh>
    <rPh sb="1" eb="2">
      <t>キ</t>
    </rPh>
    <rPh sb="3" eb="5">
      <t>ドウニュウ</t>
    </rPh>
    <rPh sb="5" eb="6">
      <t>リョウ</t>
    </rPh>
    <phoneticPr fontId="4"/>
  </si>
  <si>
    <t>加熱
能力
[kW]</t>
    <rPh sb="0" eb="2">
      <t>カネツ</t>
    </rPh>
    <rPh sb="3" eb="5">
      <t>ノウリョク</t>
    </rPh>
    <phoneticPr fontId="4"/>
  </si>
  <si>
    <t>ファン
電動機
出力
[kW]</t>
    <rPh sb="4" eb="7">
      <t>デンドウキ</t>
    </rPh>
    <rPh sb="8" eb="10">
      <t>シュツリョク</t>
    </rPh>
    <phoneticPr fontId="4"/>
  </si>
  <si>
    <t>使用用途</t>
    <rPh sb="0" eb="2">
      <t>シヨウ</t>
    </rPh>
    <rPh sb="2" eb="4">
      <t>ヨウト</t>
    </rPh>
    <phoneticPr fontId="4"/>
  </si>
  <si>
    <t>ダブル
プラグ
ファン</t>
    <phoneticPr fontId="4"/>
  </si>
  <si>
    <t>プラグ
ファン</t>
    <phoneticPr fontId="4"/>
  </si>
  <si>
    <t>ECモータ・永久
磁石
（IPM）
モータ</t>
    <rPh sb="6" eb="8">
      <t>エイキュウ</t>
    </rPh>
    <rPh sb="9" eb="11">
      <t>ジシャク</t>
    </rPh>
    <phoneticPr fontId="4"/>
  </si>
  <si>
    <t>楕円管
熱交換器</t>
    <rPh sb="0" eb="2">
      <t>ダエン</t>
    </rPh>
    <rPh sb="2" eb="3">
      <t>カン</t>
    </rPh>
    <rPh sb="4" eb="8">
      <t>ネツコウカンキ</t>
    </rPh>
    <phoneticPr fontId="4"/>
  </si>
  <si>
    <t>ウォーミングアップ時の外気遮断制御</t>
    <rPh sb="9" eb="10">
      <t>ジ</t>
    </rPh>
    <rPh sb="11" eb="13">
      <t>ガイキ</t>
    </rPh>
    <rPh sb="13" eb="15">
      <t>シャダン</t>
    </rPh>
    <rPh sb="15" eb="17">
      <t>セイギョ</t>
    </rPh>
    <phoneticPr fontId="4"/>
  </si>
  <si>
    <t>空調機の
変風量
システム</t>
    <rPh sb="0" eb="3">
      <t>クウチョウキ</t>
    </rPh>
    <rPh sb="5" eb="6">
      <t>ヘン</t>
    </rPh>
    <rPh sb="6" eb="8">
      <t>フウリョウ</t>
    </rPh>
    <phoneticPr fontId="4"/>
  </si>
  <si>
    <t>空調機の
気化式
加湿器</t>
    <rPh sb="5" eb="7">
      <t>キカ</t>
    </rPh>
    <rPh sb="7" eb="8">
      <t>シキ</t>
    </rPh>
    <rPh sb="9" eb="11">
      <t>カシツ</t>
    </rPh>
    <rPh sb="11" eb="12">
      <t>キ</t>
    </rPh>
    <phoneticPr fontId="4"/>
  </si>
  <si>
    <t>CO2濃度による外気量制御</t>
    <rPh sb="3" eb="5">
      <t>ノウド</t>
    </rPh>
    <rPh sb="8" eb="9">
      <t>ガイ</t>
    </rPh>
    <rPh sb="9" eb="10">
      <t>キ</t>
    </rPh>
    <rPh sb="10" eb="11">
      <t>リョウ</t>
    </rPh>
    <rPh sb="11" eb="13">
      <t>セイギョ</t>
    </rPh>
    <phoneticPr fontId="4"/>
  </si>
  <si>
    <t>ファンコイルユニットの比例
制御</t>
    <rPh sb="11" eb="13">
      <t>ヒレイ</t>
    </rPh>
    <rPh sb="14" eb="16">
      <t>セイギョ</t>
    </rPh>
    <phoneticPr fontId="4"/>
  </si>
  <si>
    <t>全熱
交換器</t>
    <rPh sb="0" eb="1">
      <t>ゼン</t>
    </rPh>
    <rPh sb="1" eb="2">
      <t>ネツ</t>
    </rPh>
    <rPh sb="3" eb="6">
      <t>コウカンキ</t>
    </rPh>
    <phoneticPr fontId="4"/>
  </si>
  <si>
    <t>大温度差送風空調
システム</t>
    <rPh sb="0" eb="1">
      <t>ダイ</t>
    </rPh>
    <rPh sb="1" eb="4">
      <t>オンドサ</t>
    </rPh>
    <rPh sb="4" eb="6">
      <t>ソウフウ</t>
    </rPh>
    <rPh sb="6" eb="8">
      <t>クウチョウ</t>
    </rPh>
    <phoneticPr fontId="4"/>
  </si>
  <si>
    <t>デシカ
ント空調
システム</t>
    <rPh sb="6" eb="8">
      <t>クウチョウ</t>
    </rPh>
    <phoneticPr fontId="4"/>
  </si>
  <si>
    <t>空調機の間欠
運転
制御</t>
    <rPh sb="0" eb="3">
      <t>クウチョウキ</t>
    </rPh>
    <rPh sb="4" eb="6">
      <t>カンケツ</t>
    </rPh>
    <rPh sb="7" eb="9">
      <t>ウンテン</t>
    </rPh>
    <rPh sb="10" eb="12">
      <t>セイギョ</t>
    </rPh>
    <phoneticPr fontId="4"/>
  </si>
  <si>
    <t>厨房
外調機
の風量モード切換制御</t>
    <rPh sb="0" eb="2">
      <t>チュウボウ</t>
    </rPh>
    <rPh sb="3" eb="4">
      <t>ガイ</t>
    </rPh>
    <rPh sb="4" eb="5">
      <t>チョウ</t>
    </rPh>
    <rPh sb="5" eb="6">
      <t>キ</t>
    </rPh>
    <rPh sb="8" eb="10">
      <t>フウリョウ</t>
    </rPh>
    <rPh sb="13" eb="15">
      <t>キリカエ</t>
    </rPh>
    <rPh sb="15" eb="17">
      <t>セイギョ</t>
    </rPh>
    <phoneticPr fontId="4"/>
  </si>
  <si>
    <t>厨房
外調機
の換気モード切換制御</t>
    <rPh sb="0" eb="2">
      <t>チュウボウ</t>
    </rPh>
    <rPh sb="3" eb="4">
      <t>ガイ</t>
    </rPh>
    <rPh sb="4" eb="5">
      <t>チョウ</t>
    </rPh>
    <rPh sb="5" eb="6">
      <t>キ</t>
    </rPh>
    <rPh sb="8" eb="10">
      <t>カンキ</t>
    </rPh>
    <rPh sb="13" eb="15">
      <t>キリカエ</t>
    </rPh>
    <rPh sb="15" eb="17">
      <t>セイギョ</t>
    </rPh>
    <phoneticPr fontId="4"/>
  </si>
  <si>
    <t>ファンの手動
調整用
ｲﾝﾊﾞｰﾀ</t>
    <rPh sb="4" eb="6">
      <t>シュドウ</t>
    </rPh>
    <rPh sb="7" eb="10">
      <t>チョウセイヨウ</t>
    </rPh>
    <phoneticPr fontId="4"/>
  </si>
  <si>
    <t>空調機（外調機・ｴﾚﾍﾞｰﾀｰ機械室・電気室を除く。）</t>
    <rPh sb="0" eb="3">
      <t>クウチョウキ</t>
    </rPh>
    <rPh sb="4" eb="6">
      <t>ガイチョウ</t>
    </rPh>
    <rPh sb="6" eb="7">
      <t>キ</t>
    </rPh>
    <rPh sb="23" eb="24">
      <t>ノゾ</t>
    </rPh>
    <phoneticPr fontId="4"/>
  </si>
  <si>
    <t>エレベーター機械室・電気室</t>
    <rPh sb="6" eb="9">
      <t>キカイシツ</t>
    </rPh>
    <rPh sb="10" eb="12">
      <t>デンキ</t>
    </rPh>
    <rPh sb="12" eb="13">
      <t>シツ</t>
    </rPh>
    <phoneticPr fontId="4"/>
  </si>
  <si>
    <t>24時間空調
外気
導入</t>
    <rPh sb="2" eb="4">
      <t>ジカン</t>
    </rPh>
    <rPh sb="4" eb="6">
      <t>クウチョウ</t>
    </rPh>
    <rPh sb="7" eb="9">
      <t>ガイキ</t>
    </rPh>
    <rPh sb="10" eb="12">
      <t>ドウニュウ</t>
    </rPh>
    <phoneticPr fontId="4"/>
  </si>
  <si>
    <t>厨房用
外気
導入</t>
    <rPh sb="0" eb="3">
      <t>チュウボウヨウ</t>
    </rPh>
    <phoneticPr fontId="4"/>
  </si>
  <si>
    <t>医療
施設用
外気
導入</t>
    <rPh sb="5" eb="6">
      <t>ヨウ</t>
    </rPh>
    <phoneticPr fontId="4"/>
  </si>
  <si>
    <t>ファンコイルユニット</t>
    <phoneticPr fontId="4"/>
  </si>
  <si>
    <t>－</t>
  </si>
  <si>
    <t>第２号様式（優良特定地球温暖化対策事業所の認定ガイドライン（第一区分事業所））その６</t>
    <phoneticPr fontId="4"/>
  </si>
  <si>
    <t>電気</t>
    <phoneticPr fontId="4"/>
  </si>
  <si>
    <t>ガス</t>
    <phoneticPr fontId="4"/>
  </si>
  <si>
    <t>LPG</t>
    <phoneticPr fontId="4"/>
  </si>
  <si>
    <t>パッケージ形空調機</t>
    <phoneticPr fontId="4"/>
  </si>
  <si>
    <t>Ⅱ3b.2</t>
    <phoneticPr fontId="4"/>
  </si>
  <si>
    <t>冷房
能力
[kW]</t>
    <rPh sb="0" eb="2">
      <t>レイボウ</t>
    </rPh>
    <rPh sb="3" eb="5">
      <t>ノウリョク</t>
    </rPh>
    <phoneticPr fontId="4"/>
  </si>
  <si>
    <t>暖房
能力
[kW]</t>
    <rPh sb="0" eb="2">
      <t>ダンボウ</t>
    </rPh>
    <rPh sb="3" eb="5">
      <t>ノウリョク</t>
    </rPh>
    <phoneticPr fontId="4"/>
  </si>
  <si>
    <r>
      <t xml:space="preserve">外気
導入量
</t>
    </r>
    <r>
      <rPr>
        <sz val="8"/>
        <rFont val="ＭＳ Ｐゴシック"/>
        <family val="3"/>
        <charset val="128"/>
      </rPr>
      <t>[m</t>
    </r>
    <r>
      <rPr>
        <vertAlign val="superscript"/>
        <sz val="8"/>
        <rFont val="ＭＳ Ｐゴシック"/>
        <family val="3"/>
        <charset val="128"/>
      </rPr>
      <t>3</t>
    </r>
    <r>
      <rPr>
        <sz val="8"/>
        <rFont val="ＭＳ Ｐゴシック"/>
        <family val="3"/>
        <charset val="128"/>
      </rPr>
      <t>/h]</t>
    </r>
    <rPh sb="0" eb="1">
      <t>ガイ</t>
    </rPh>
    <rPh sb="1" eb="2">
      <t>キ</t>
    </rPh>
    <rPh sb="3" eb="5">
      <t>ドウニュウ</t>
    </rPh>
    <rPh sb="5" eb="6">
      <t>リョウ</t>
    </rPh>
    <phoneticPr fontId="4"/>
  </si>
  <si>
    <t>高効率機器</t>
    <rPh sb="0" eb="3">
      <t>コウコウリツ</t>
    </rPh>
    <rPh sb="3" eb="5">
      <t>キキ</t>
    </rPh>
    <phoneticPr fontId="4"/>
  </si>
  <si>
    <t>空調機の気化式加湿器</t>
    <rPh sb="0" eb="3">
      <t>クウチョウキ</t>
    </rPh>
    <rPh sb="4" eb="6">
      <t>キカ</t>
    </rPh>
    <rPh sb="6" eb="7">
      <t>シキ</t>
    </rPh>
    <rPh sb="7" eb="9">
      <t>カシツ</t>
    </rPh>
    <rPh sb="9" eb="10">
      <t>キ</t>
    </rPh>
    <phoneticPr fontId="4"/>
  </si>
  <si>
    <t>CO2濃度による外気量制御</t>
    <rPh sb="3" eb="5">
      <t>ノウド</t>
    </rPh>
    <rPh sb="8" eb="11">
      <t>ガイキリョウ</t>
    </rPh>
    <rPh sb="11" eb="13">
      <t>セイギョ</t>
    </rPh>
    <phoneticPr fontId="4"/>
  </si>
  <si>
    <t>厨房外調機の風量モード切換制御</t>
    <rPh sb="0" eb="2">
      <t>チュウボウ</t>
    </rPh>
    <rPh sb="2" eb="3">
      <t>ガイ</t>
    </rPh>
    <rPh sb="3" eb="4">
      <t>チョウ</t>
    </rPh>
    <rPh sb="4" eb="5">
      <t>キ</t>
    </rPh>
    <rPh sb="6" eb="8">
      <t>フウリョウ</t>
    </rPh>
    <rPh sb="11" eb="13">
      <t>キリカエ</t>
    </rPh>
    <rPh sb="13" eb="15">
      <t>セイギョ</t>
    </rPh>
    <phoneticPr fontId="4"/>
  </si>
  <si>
    <t>厨房外調機の換気モード切換制御</t>
    <rPh sb="0" eb="2">
      <t>チュウボウ</t>
    </rPh>
    <rPh sb="2" eb="3">
      <t>ガイ</t>
    </rPh>
    <rPh sb="3" eb="4">
      <t>チョウ</t>
    </rPh>
    <rPh sb="4" eb="5">
      <t>キ</t>
    </rPh>
    <rPh sb="6" eb="8">
      <t>カンキ</t>
    </rPh>
    <rPh sb="11" eb="13">
      <t>キリカエ</t>
    </rPh>
    <rPh sb="13" eb="15">
      <t>セイギョ</t>
    </rPh>
    <phoneticPr fontId="4"/>
  </si>
  <si>
    <t>空気
熱源</t>
    <phoneticPr fontId="4"/>
  </si>
  <si>
    <t>水熱源</t>
    <rPh sb="0" eb="1">
      <t>スイ</t>
    </rPh>
    <rPh sb="1" eb="3">
      <t>ネツゲン</t>
    </rPh>
    <phoneticPr fontId="4"/>
  </si>
  <si>
    <t>電気式</t>
    <rPh sb="0" eb="2">
      <t>デンキ</t>
    </rPh>
    <rPh sb="2" eb="3">
      <t>シキ</t>
    </rPh>
    <phoneticPr fontId="4"/>
  </si>
  <si>
    <t>ｶﾞｽｴﾝｼﾞﾝﾋｰﾄﾎﾟﾝﾌﾟ式</t>
    <phoneticPr fontId="4"/>
  </si>
  <si>
    <t>電算室用</t>
    <phoneticPr fontId="4"/>
  </si>
  <si>
    <t>24時間空調
外気
導入</t>
    <phoneticPr fontId="4"/>
  </si>
  <si>
    <t>医療
施設用
外気
導入</t>
    <rPh sb="0" eb="2">
      <t>イリョウ</t>
    </rPh>
    <rPh sb="3" eb="5">
      <t>シセツ</t>
    </rPh>
    <rPh sb="5" eb="6">
      <t>ヨウ</t>
    </rPh>
    <phoneticPr fontId="4"/>
  </si>
  <si>
    <t>高効率冷媒
R410A</t>
    <rPh sb="0" eb="1">
      <t>コウ</t>
    </rPh>
    <rPh sb="1" eb="3">
      <t>コウリツ</t>
    </rPh>
    <rPh sb="3" eb="5">
      <t>レイバイ</t>
    </rPh>
    <phoneticPr fontId="4"/>
  </si>
  <si>
    <t>GHP+EHP一体型空調システム</t>
    <phoneticPr fontId="4"/>
  </si>
  <si>
    <t>冷媒配管の長さ
（片道）
[m]</t>
    <rPh sb="0" eb="2">
      <t>レイバイ</t>
    </rPh>
    <rPh sb="2" eb="4">
      <t>ハイカン</t>
    </rPh>
    <rPh sb="5" eb="6">
      <t>ナガ</t>
    </rPh>
    <rPh sb="9" eb="11">
      <t>カタミチ</t>
    </rPh>
    <phoneticPr fontId="4"/>
  </si>
  <si>
    <t>屋外機のショートサーキット
無し</t>
    <rPh sb="0" eb="2">
      <t>オクガイ</t>
    </rPh>
    <rPh sb="2" eb="3">
      <t>キ</t>
    </rPh>
    <rPh sb="14" eb="15">
      <t>ナ</t>
    </rPh>
    <phoneticPr fontId="4"/>
  </si>
  <si>
    <t>屋外機の
散水
シス
テム</t>
    <rPh sb="0" eb="3">
      <t>オクガイキ</t>
    </rPh>
    <rPh sb="5" eb="7">
      <t>サンスイ</t>
    </rPh>
    <phoneticPr fontId="4"/>
  </si>
  <si>
    <t>通年エネルギー消費効率 APF</t>
    <phoneticPr fontId="4"/>
  </si>
  <si>
    <t>冷暖房平均COP</t>
    <phoneticPr fontId="4"/>
  </si>
  <si>
    <t>COP
APF</t>
    <phoneticPr fontId="4"/>
  </si>
  <si>
    <t>第２号様式（優良特定地球温暖化対策事業所の認定ガイドライン（第一区分事業所））その７</t>
    <phoneticPr fontId="4"/>
  </si>
  <si>
    <t>Ⅱ3b.3</t>
    <phoneticPr fontId="4"/>
  </si>
  <si>
    <t>Ⅱ3b.18</t>
    <phoneticPr fontId="4"/>
  </si>
  <si>
    <r>
      <t>送風量
[m</t>
    </r>
    <r>
      <rPr>
        <vertAlign val="superscript"/>
        <sz val="9"/>
        <rFont val="ＭＳ Ｐゴシック"/>
        <family val="3"/>
        <charset val="128"/>
      </rPr>
      <t>3</t>
    </r>
    <r>
      <rPr>
        <sz val="9"/>
        <rFont val="ＭＳ Ｐゴシック"/>
        <family val="3"/>
        <charset val="128"/>
      </rPr>
      <t>/h]</t>
    </r>
    <rPh sb="0" eb="1">
      <t>ソウ</t>
    </rPh>
    <rPh sb="1" eb="3">
      <t>フウリョウ</t>
    </rPh>
    <phoneticPr fontId="4"/>
  </si>
  <si>
    <t>駐車場ファンのCO又はCO2濃度
制御</t>
    <rPh sb="0" eb="3">
      <t>チュウシャジョウ</t>
    </rPh>
    <rPh sb="9" eb="10">
      <t>マタ</t>
    </rPh>
    <rPh sb="14" eb="16">
      <t>ノウド</t>
    </rPh>
    <rPh sb="17" eb="19">
      <t>セイギョ</t>
    </rPh>
    <phoneticPr fontId="4"/>
  </si>
  <si>
    <t>厨房ファンの風量モード切換
制御</t>
    <rPh sb="0" eb="2">
      <t>チュウボウ</t>
    </rPh>
    <rPh sb="6" eb="8">
      <t>フウリョウ</t>
    </rPh>
    <rPh sb="11" eb="13">
      <t>キリカエ</t>
    </rPh>
    <rPh sb="14" eb="16">
      <t>セイギョ</t>
    </rPh>
    <phoneticPr fontId="4"/>
  </si>
  <si>
    <t>ファンの手動調整用ｲﾝﾊﾞｰﾀ</t>
    <phoneticPr fontId="4"/>
  </si>
  <si>
    <t>空調用
外気
導入</t>
    <rPh sb="0" eb="3">
      <t>クウチョウヨウ</t>
    </rPh>
    <phoneticPr fontId="4"/>
  </si>
  <si>
    <t>24時間
空調
外気
導入</t>
    <rPh sb="2" eb="4">
      <t>ジカン</t>
    </rPh>
    <rPh sb="5" eb="7">
      <t>クウチョウ</t>
    </rPh>
    <phoneticPr fontId="4"/>
  </si>
  <si>
    <t>医療
施設用
外気
導入</t>
    <phoneticPr fontId="4"/>
  </si>
  <si>
    <t>自走式
駐車場用</t>
    <rPh sb="0" eb="3">
      <t>ジソウシキ</t>
    </rPh>
    <rPh sb="7" eb="8">
      <t>ヨウ</t>
    </rPh>
    <phoneticPr fontId="4"/>
  </si>
  <si>
    <t>第２号様式（優良特定地球温暖化対策事業所の認定ガイドライン（第一区分事業所））その８の１</t>
    <phoneticPr fontId="4"/>
  </si>
  <si>
    <t>照明器具－標準入力</t>
    <rPh sb="5" eb="7">
      <t>ヒョウジュン</t>
    </rPh>
    <rPh sb="7" eb="9">
      <t>ニュウリョク</t>
    </rPh>
    <phoneticPr fontId="4"/>
  </si>
  <si>
    <t>宿泊施設</t>
    <phoneticPr fontId="4"/>
  </si>
  <si>
    <t>医療施設</t>
    <rPh sb="0" eb="4">
      <t>イリョウシセツ</t>
    </rPh>
    <phoneticPr fontId="4"/>
  </si>
  <si>
    <t>文化施設</t>
    <phoneticPr fontId="4"/>
  </si>
  <si>
    <t>物流施設</t>
    <phoneticPr fontId="4"/>
  </si>
  <si>
    <t>事務室（窓無し）</t>
    <phoneticPr fontId="4"/>
  </si>
  <si>
    <t>器具
番号</t>
    <rPh sb="0" eb="2">
      <t>キグ</t>
    </rPh>
    <rPh sb="3" eb="5">
      <t>バンゴウ</t>
    </rPh>
    <phoneticPr fontId="4"/>
  </si>
  <si>
    <t>室名称等</t>
    <rPh sb="0" eb="1">
      <t>シツ</t>
    </rPh>
    <rPh sb="1" eb="3">
      <t>メイショウ</t>
    </rPh>
    <rPh sb="3" eb="4">
      <t>ナド</t>
    </rPh>
    <phoneticPr fontId="4"/>
  </si>
  <si>
    <t>主たる室用途の床面積比率</t>
    <rPh sb="0" eb="1">
      <t>シュ</t>
    </rPh>
    <rPh sb="3" eb="4">
      <t>シツ</t>
    </rPh>
    <rPh sb="4" eb="6">
      <t>ヨウト</t>
    </rPh>
    <rPh sb="7" eb="8">
      <t>ユカ</t>
    </rPh>
    <rPh sb="8" eb="10">
      <t>メンセキ</t>
    </rPh>
    <rPh sb="10" eb="12">
      <t>ヒリツ</t>
    </rPh>
    <phoneticPr fontId="4"/>
  </si>
  <si>
    <t>Ⅱ3c.1</t>
    <phoneticPr fontId="4"/>
  </si>
  <si>
    <t>Ⅱ3c.3</t>
    <phoneticPr fontId="4"/>
  </si>
  <si>
    <t>Ⅱ3c.8</t>
    <phoneticPr fontId="4"/>
  </si>
  <si>
    <t>事務室の床面積
[㎡]</t>
    <rPh sb="0" eb="3">
      <t>ジムシツ</t>
    </rPh>
    <rPh sb="4" eb="7">
      <t>ユカメンセキ</t>
    </rPh>
    <phoneticPr fontId="4"/>
  </si>
  <si>
    <t>客室の
床面積
[㎡]</t>
    <rPh sb="0" eb="2">
      <t>キャクシツ</t>
    </rPh>
    <rPh sb="4" eb="7">
      <t>ユカメンセキ</t>
    </rPh>
    <phoneticPr fontId="4"/>
  </si>
  <si>
    <t>教室の
床面積
[㎡]</t>
    <rPh sb="0" eb="2">
      <t>キョウシツ</t>
    </rPh>
    <rPh sb="4" eb="7">
      <t>ユカメンセキ</t>
    </rPh>
    <phoneticPr fontId="4"/>
  </si>
  <si>
    <t>研究室の床面積
[㎡]</t>
    <rPh sb="0" eb="3">
      <t>ケンキュウシツ</t>
    </rPh>
    <rPh sb="4" eb="7">
      <t>ユカメンセキ</t>
    </rPh>
    <phoneticPr fontId="4"/>
  </si>
  <si>
    <t>主たるランプ種類</t>
    <phoneticPr fontId="4"/>
  </si>
  <si>
    <t>1台当たりの消費電力
[W]</t>
    <rPh sb="1" eb="2">
      <t>ダイ</t>
    </rPh>
    <rPh sb="2" eb="3">
      <t>ア</t>
    </rPh>
    <rPh sb="6" eb="8">
      <t>ショウヒ</t>
    </rPh>
    <rPh sb="8" eb="10">
      <t>デンリョク</t>
    </rPh>
    <phoneticPr fontId="4"/>
  </si>
  <si>
    <t>消費
電力
[W]</t>
    <phoneticPr fontId="4"/>
  </si>
  <si>
    <t>消費
電力
[W/㎡]</t>
    <phoneticPr fontId="4"/>
  </si>
  <si>
    <t>照明の初期照度補正制御</t>
    <phoneticPr fontId="4"/>
  </si>
  <si>
    <t>照明の昼光利用照明制御</t>
    <phoneticPr fontId="4"/>
  </si>
  <si>
    <t>取組状況の程度</t>
    <phoneticPr fontId="4"/>
  </si>
  <si>
    <t>事務室（窓無し）</t>
    <rPh sb="0" eb="3">
      <t>ジムシツ</t>
    </rPh>
    <rPh sb="4" eb="5">
      <t>マド</t>
    </rPh>
    <rPh sb="5" eb="6">
      <t>ナ</t>
    </rPh>
    <phoneticPr fontId="4"/>
  </si>
  <si>
    <t>第２号様式（優良特定地球温暖化対策事業所の認定ガイドライン（第一区分事業所））その８の２</t>
    <phoneticPr fontId="4"/>
  </si>
  <si>
    <t>照明器具－簡易入力</t>
    <rPh sb="5" eb="7">
      <t>カンイ</t>
    </rPh>
    <rPh sb="7" eb="9">
      <t>ニュウリョク</t>
    </rPh>
    <phoneticPr fontId="4"/>
  </si>
  <si>
    <t>取組状況の程度</t>
  </si>
  <si>
    <t>合計</t>
    <phoneticPr fontId="4"/>
  </si>
  <si>
    <t>-</t>
    <phoneticPr fontId="57"/>
  </si>
  <si>
    <t>第２号様式（優良特定地球温暖化対策事業所の認定ガイドライン（第一区分事業所））その９</t>
    <phoneticPr fontId="4"/>
  </si>
  <si>
    <t>1φ3W</t>
  </si>
  <si>
    <t>3φ3W</t>
  </si>
  <si>
    <t>3φ4W</t>
  </si>
  <si>
    <t>スコット</t>
    <phoneticPr fontId="4"/>
  </si>
  <si>
    <t>　その他</t>
    <rPh sb="3" eb="4">
      <t>タ</t>
    </rPh>
    <phoneticPr fontId="4"/>
  </si>
  <si>
    <t>変圧器</t>
    <phoneticPr fontId="4"/>
  </si>
  <si>
    <t xml:space="preserve">  210-105</t>
    <phoneticPr fontId="4"/>
  </si>
  <si>
    <t>盤名称</t>
    <rPh sb="0" eb="1">
      <t>バン</t>
    </rPh>
    <rPh sb="1" eb="3">
      <t>メイショウ</t>
    </rPh>
    <phoneticPr fontId="4"/>
  </si>
  <si>
    <t>相</t>
    <rPh sb="0" eb="1">
      <t>ソウ</t>
    </rPh>
    <phoneticPr fontId="4"/>
  </si>
  <si>
    <t>電圧[V]</t>
    <rPh sb="0" eb="2">
      <t>デンアツ</t>
    </rPh>
    <phoneticPr fontId="4"/>
  </si>
  <si>
    <t>Ⅱ3c.5</t>
    <phoneticPr fontId="4"/>
  </si>
  <si>
    <t>１次側</t>
    <rPh sb="1" eb="2">
      <t>ジ</t>
    </rPh>
    <rPh sb="2" eb="3">
      <t>ガワ</t>
    </rPh>
    <phoneticPr fontId="4"/>
  </si>
  <si>
    <t>２次側</t>
    <rPh sb="1" eb="2">
      <t>ジ</t>
    </rPh>
    <rPh sb="2" eb="3">
      <t>ガワ</t>
    </rPh>
    <phoneticPr fontId="4"/>
  </si>
  <si>
    <t>600Vを超え7,000V以下</t>
    <rPh sb="5" eb="6">
      <t>コ</t>
    </rPh>
    <phoneticPr fontId="4"/>
  </si>
  <si>
    <t>定格
容量
[kVA]</t>
    <rPh sb="0" eb="2">
      <t>テイカク</t>
    </rPh>
    <rPh sb="3" eb="5">
      <t>ヨウリョウ</t>
    </rPh>
    <phoneticPr fontId="4"/>
  </si>
  <si>
    <t>超高効率
変圧器</t>
    <rPh sb="0" eb="1">
      <t>チョウ</t>
    </rPh>
    <rPh sb="1" eb="2">
      <t>コウ</t>
    </rPh>
    <rPh sb="2" eb="4">
      <t>コウリツ</t>
    </rPh>
    <rPh sb="5" eb="8">
      <t>ヘンアツキ</t>
    </rPh>
    <phoneticPr fontId="4"/>
  </si>
  <si>
    <t>ﾄｯﾌﾟﾗﾝﾅｰ
変圧器
2014</t>
    <rPh sb="9" eb="12">
      <t>ヘンアツキ</t>
    </rPh>
    <phoneticPr fontId="4"/>
  </si>
  <si>
    <t>ﾄｯﾌﾟﾗﾝﾅｰ
変圧器</t>
    <rPh sb="9" eb="12">
      <t>ヘンアツキ</t>
    </rPh>
    <phoneticPr fontId="4"/>
  </si>
  <si>
    <t>第２号様式（優良特定地球温暖化対策事業所の認定ガイドライン（第一区分事業所））その10</t>
    <phoneticPr fontId="4"/>
  </si>
  <si>
    <t>給水ポンプ</t>
    <phoneticPr fontId="4"/>
  </si>
  <si>
    <t>Ⅱ3d.1</t>
    <phoneticPr fontId="4"/>
  </si>
  <si>
    <t>推定末端差圧一定ｲﾝﾊﾞｰﾀ制御ﾎﾟﾝﾌﾟﾕﾆｯﾄ</t>
    <rPh sb="0" eb="2">
      <t>スイテイ</t>
    </rPh>
    <rPh sb="2" eb="4">
      <t>マッタン</t>
    </rPh>
    <rPh sb="4" eb="6">
      <t>サアツ</t>
    </rPh>
    <rPh sb="6" eb="8">
      <t>イッテイ</t>
    </rPh>
    <rPh sb="14" eb="16">
      <t>セイギョ</t>
    </rPh>
    <phoneticPr fontId="4"/>
  </si>
  <si>
    <t>永久磁石
（IPM）
モータ</t>
    <rPh sb="0" eb="2">
      <t>エイキュウ</t>
    </rPh>
    <rPh sb="2" eb="4">
      <t>ジシャク</t>
    </rPh>
    <phoneticPr fontId="4"/>
  </si>
  <si>
    <t>加圧給水
ポンプ
ユニット</t>
    <rPh sb="0" eb="2">
      <t>カアツ</t>
    </rPh>
    <phoneticPr fontId="4"/>
  </si>
  <si>
    <t>揚水
ポンプ</t>
    <phoneticPr fontId="4"/>
  </si>
  <si>
    <t>第２号様式（優良特定地球温暖化対策事業所の認定ガイドライン（第一区分事業所））その11</t>
    <rPh sb="0" eb="1">
      <t>ダイ</t>
    </rPh>
    <rPh sb="2" eb="3">
      <t>ゴウ</t>
    </rPh>
    <rPh sb="3" eb="5">
      <t>ヨウシキ</t>
    </rPh>
    <phoneticPr fontId="4"/>
  </si>
  <si>
    <t>昇降機</t>
    <phoneticPr fontId="4"/>
  </si>
  <si>
    <t>号機名</t>
    <rPh sb="0" eb="1">
      <t>ゴウ</t>
    </rPh>
    <rPh sb="1" eb="2">
      <t>キ</t>
    </rPh>
    <rPh sb="2" eb="3">
      <t>メイ</t>
    </rPh>
    <phoneticPr fontId="4"/>
  </si>
  <si>
    <t>Ⅱ3e.1</t>
    <phoneticPr fontId="4"/>
  </si>
  <si>
    <t>Ⅱ3e.2</t>
    <phoneticPr fontId="4"/>
  </si>
  <si>
    <t>Ⅱ3e.3</t>
    <phoneticPr fontId="4"/>
  </si>
  <si>
    <t>Ⅱ3e.4</t>
    <phoneticPr fontId="4"/>
  </si>
  <si>
    <t>Ⅱ3e.5</t>
    <phoneticPr fontId="4"/>
  </si>
  <si>
    <t>ｴﾚﾍﾞｰﾀｰが複数台設置してある箇所</t>
    <rPh sb="8" eb="10">
      <t>フクスウ</t>
    </rPh>
    <rPh sb="10" eb="11">
      <t>ダイ</t>
    </rPh>
    <rPh sb="11" eb="13">
      <t>セッチ</t>
    </rPh>
    <rPh sb="17" eb="19">
      <t>カショ</t>
    </rPh>
    <phoneticPr fontId="4"/>
  </si>
  <si>
    <t>電動機
出力
[kW]</t>
    <phoneticPr fontId="4"/>
  </si>
  <si>
    <t>エレベーター</t>
    <phoneticPr fontId="4"/>
  </si>
  <si>
    <t>ｴｽｶﾚｰﾀｰ</t>
    <phoneticPr fontId="4"/>
  </si>
  <si>
    <t>VVVF
制御方式</t>
    <rPh sb="5" eb="7">
      <t>セイギョ</t>
    </rPh>
    <rPh sb="7" eb="9">
      <t>ホウシキ</t>
    </rPh>
    <phoneticPr fontId="4"/>
  </si>
  <si>
    <t>群管理
制御</t>
    <rPh sb="0" eb="1">
      <t>グン</t>
    </rPh>
    <rPh sb="1" eb="3">
      <t>カンリ</t>
    </rPh>
    <rPh sb="4" eb="6">
      <t>セイギョ</t>
    </rPh>
    <phoneticPr fontId="4"/>
  </si>
  <si>
    <t>かご内の照明、ファン等の不使用時停止制御</t>
    <rPh sb="2" eb="3">
      <t>ナイ</t>
    </rPh>
    <rPh sb="4" eb="6">
      <t>ショウメイ</t>
    </rPh>
    <rPh sb="10" eb="11">
      <t>ナド</t>
    </rPh>
    <rPh sb="12" eb="13">
      <t>フ</t>
    </rPh>
    <rPh sb="13" eb="16">
      <t>シヨウジ</t>
    </rPh>
    <rPh sb="16" eb="18">
      <t>テイシ</t>
    </rPh>
    <rPh sb="18" eb="20">
      <t>セイギョ</t>
    </rPh>
    <phoneticPr fontId="4"/>
  </si>
  <si>
    <t>電力回生
制御</t>
    <rPh sb="0" eb="2">
      <t>デンリョク</t>
    </rPh>
    <rPh sb="2" eb="4">
      <t>カイセイ</t>
    </rPh>
    <rPh sb="5" eb="7">
      <t>セイギョ</t>
    </rPh>
    <phoneticPr fontId="4"/>
  </si>
  <si>
    <t>自動運転方式・微速
運転方式</t>
    <rPh sb="0" eb="2">
      <t>ジドウ</t>
    </rPh>
    <rPh sb="2" eb="4">
      <t>ウンテン</t>
    </rPh>
    <rPh sb="4" eb="6">
      <t>ホウシキ</t>
    </rPh>
    <phoneticPr fontId="4"/>
  </si>
  <si>
    <t>第２号様式（優良特定地球温暖化対策事業所の認定ガイドライン（第一区分事業所））その12</t>
    <phoneticPr fontId="4"/>
  </si>
  <si>
    <t>冷凍・冷蔵設備</t>
    <rPh sb="5" eb="7">
      <t>セツビ</t>
    </rPh>
    <phoneticPr fontId="4"/>
  </si>
  <si>
    <t>室名称</t>
    <rPh sb="0" eb="1">
      <t>シツ</t>
    </rPh>
    <rPh sb="1" eb="3">
      <t>メイショウ</t>
    </rPh>
    <phoneticPr fontId="4"/>
  </si>
  <si>
    <t>Ⅱ3f.3</t>
    <phoneticPr fontId="4"/>
  </si>
  <si>
    <t>冷凍設備</t>
    <rPh sb="0" eb="2">
      <t>レイトウ</t>
    </rPh>
    <rPh sb="2" eb="4">
      <t>セツビ</t>
    </rPh>
    <phoneticPr fontId="4"/>
  </si>
  <si>
    <t>圧縮機
電動機
出力
[kW]</t>
    <rPh sb="0" eb="3">
      <t>アッシュクキ</t>
    </rPh>
    <rPh sb="4" eb="7">
      <t>デンドウキ</t>
    </rPh>
    <rPh sb="8" eb="10">
      <t>シュツリョク</t>
    </rPh>
    <phoneticPr fontId="4"/>
  </si>
  <si>
    <t>冷凍庫
壁面の
高断熱化</t>
    <phoneticPr fontId="4"/>
  </si>
  <si>
    <t>前室の
導入</t>
    <phoneticPr fontId="4"/>
  </si>
  <si>
    <t>搬入口近接センサーによる
扉の自動
開閉化</t>
    <phoneticPr fontId="4"/>
  </si>
  <si>
    <t>着霜制御
(ﾃﾞﾌﾛｽﾄ)</t>
    <phoneticPr fontId="4"/>
  </si>
  <si>
    <t>冷却器用ファンの
台数制御</t>
    <phoneticPr fontId="4"/>
  </si>
  <si>
    <t>圧縮機
ｲﾝﾊﾞｰﾀ
制御</t>
    <rPh sb="0" eb="3">
      <t>アッシュクキ</t>
    </rPh>
    <rPh sb="11" eb="13">
      <t>セイギョ</t>
    </rPh>
    <phoneticPr fontId="4"/>
  </si>
  <si>
    <t>第２号様式（優良特定地球温暖化対策事業所の認定ガイドライン（第一区分事業所））その13</t>
    <phoneticPr fontId="4"/>
  </si>
  <si>
    <t>空調設備集計</t>
  </si>
  <si>
    <t>建物全体の
総冷熱源容量
（地域冷暖房受入を含む。）</t>
    <rPh sb="0" eb="2">
      <t>タテモノ</t>
    </rPh>
    <rPh sb="2" eb="4">
      <t>ゼンタイ</t>
    </rPh>
    <rPh sb="6" eb="7">
      <t>ソウ</t>
    </rPh>
    <rPh sb="7" eb="8">
      <t>レイ</t>
    </rPh>
    <rPh sb="8" eb="10">
      <t>ネツゲン</t>
    </rPh>
    <rPh sb="10" eb="12">
      <t>ヨウリョウ</t>
    </rPh>
    <phoneticPr fontId="4"/>
  </si>
  <si>
    <t>建物全体の
総温熱源容量
（地域冷暖房受入を含む。）</t>
    <rPh sb="0" eb="2">
      <t>タテモノ</t>
    </rPh>
    <rPh sb="2" eb="4">
      <t>ゼンタイ</t>
    </rPh>
    <rPh sb="6" eb="7">
      <t>ソウ</t>
    </rPh>
    <rPh sb="7" eb="8">
      <t>オン</t>
    </rPh>
    <rPh sb="8" eb="10">
      <t>ネツゲン</t>
    </rPh>
    <rPh sb="10" eb="12">
      <t>ヨウリョウ</t>
    </rPh>
    <phoneticPr fontId="4"/>
  </si>
  <si>
    <t>水熱源
ﾊﾟｯｹｰｼﾞ形
空調機
総冷却能力</t>
    <rPh sb="17" eb="18">
      <t>ソウ</t>
    </rPh>
    <rPh sb="18" eb="20">
      <t>レイキャク</t>
    </rPh>
    <rPh sb="20" eb="22">
      <t>ノウリョク</t>
    </rPh>
    <phoneticPr fontId="4"/>
  </si>
  <si>
    <t>空調用
総外気導入量
（24時間空調部分を除く。）</t>
    <phoneticPr fontId="4"/>
  </si>
  <si>
    <t>空調用
総外気導入量
（厨房用を除く。）</t>
    <rPh sb="0" eb="3">
      <t>クウチョウヨウ</t>
    </rPh>
    <rPh sb="4" eb="5">
      <t>ソウ</t>
    </rPh>
    <rPh sb="5" eb="6">
      <t>ガイ</t>
    </rPh>
    <rPh sb="6" eb="7">
      <t>キ</t>
    </rPh>
    <rPh sb="7" eb="9">
      <t>ドウニュウ</t>
    </rPh>
    <rPh sb="9" eb="10">
      <t>リョウ</t>
    </rPh>
    <phoneticPr fontId="4"/>
  </si>
  <si>
    <t>厨房用
総外気
導入量</t>
    <rPh sb="2" eb="3">
      <t>ヨウ</t>
    </rPh>
    <phoneticPr fontId="4"/>
  </si>
  <si>
    <t>ファン
総電動機
出力</t>
    <phoneticPr fontId="4"/>
  </si>
  <si>
    <t>熱源機器</t>
    <rPh sb="0" eb="2">
      <t>ネツゲン</t>
    </rPh>
    <rPh sb="2" eb="4">
      <t>キキ</t>
    </rPh>
    <phoneticPr fontId="4"/>
  </si>
  <si>
    <t>冷却塔</t>
    <rPh sb="0" eb="3">
      <t>レイキャクトウ</t>
    </rPh>
    <phoneticPr fontId="4"/>
  </si>
  <si>
    <t>空調機</t>
    <rPh sb="0" eb="2">
      <t>クウチョウ</t>
    </rPh>
    <rPh sb="2" eb="3">
      <t>キ</t>
    </rPh>
    <phoneticPr fontId="4"/>
  </si>
  <si>
    <t>空気熱源パッケージ形空調機</t>
    <rPh sb="0" eb="2">
      <t>クウキ</t>
    </rPh>
    <rPh sb="2" eb="4">
      <t>ネツゲン</t>
    </rPh>
    <phoneticPr fontId="4"/>
  </si>
  <si>
    <t>水熱源パッケージ形空調機</t>
    <rPh sb="0" eb="1">
      <t>スイ</t>
    </rPh>
    <rPh sb="1" eb="3">
      <t>ネツゲン</t>
    </rPh>
    <phoneticPr fontId="4"/>
  </si>
  <si>
    <t>ウォーミング
アップ時の
外気遮断制御
の導入</t>
    <phoneticPr fontId="4"/>
  </si>
  <si>
    <t>空調機の
気化式加湿器
の導入</t>
    <phoneticPr fontId="4"/>
  </si>
  <si>
    <t>CO2濃度
による
外気量制御
の導入</t>
    <phoneticPr fontId="4"/>
  </si>
  <si>
    <t>全熱交換器
の導入</t>
    <phoneticPr fontId="4"/>
  </si>
  <si>
    <t>厨房外調機・ファンの
風量モード
切換制御
の導入</t>
    <phoneticPr fontId="4"/>
  </si>
  <si>
    <t>厨房外調機の
換気モード
切換制御</t>
    <phoneticPr fontId="4"/>
  </si>
  <si>
    <t>ファンの
手動調整用
インバータ
の導入</t>
    <phoneticPr fontId="4"/>
  </si>
  <si>
    <t>空調機</t>
    <rPh sb="0" eb="3">
      <t>クウチョウキ</t>
    </rPh>
    <phoneticPr fontId="4"/>
  </si>
  <si>
    <t>パッケージ形空調機</t>
    <rPh sb="5" eb="6">
      <t>ガタ</t>
    </rPh>
    <rPh sb="6" eb="9">
      <t>クウチョウキ</t>
    </rPh>
    <phoneticPr fontId="4"/>
  </si>
  <si>
    <t>1f.8</t>
    <phoneticPr fontId="4"/>
  </si>
  <si>
    <t>情報通信施設のPUEの改善</t>
    <rPh sb="0" eb="6">
      <t>ジョウホウツウシンシセツ</t>
    </rPh>
    <rPh sb="11" eb="13">
      <t>カイゼン</t>
    </rPh>
    <phoneticPr fontId="4"/>
  </si>
  <si>
    <t>主たる用途が情報通信施設の場合、PUEの実績が1.4以下であるか。</t>
    <rPh sb="0" eb="1">
      <t>シュ</t>
    </rPh>
    <rPh sb="3" eb="5">
      <t>ヨウト</t>
    </rPh>
    <rPh sb="6" eb="8">
      <t>ジョウホウ</t>
    </rPh>
    <rPh sb="8" eb="10">
      <t>ツウシン</t>
    </rPh>
    <rPh sb="10" eb="12">
      <t>シセツ</t>
    </rPh>
    <rPh sb="13" eb="15">
      <t>バアイ</t>
    </rPh>
    <rPh sb="20" eb="22">
      <t>ジッセキ</t>
    </rPh>
    <rPh sb="26" eb="28">
      <t>イカ</t>
    </rPh>
    <phoneticPr fontId="4"/>
  </si>
  <si>
    <t>1.4超</t>
    <rPh sb="3" eb="4">
      <t>コ</t>
    </rPh>
    <phoneticPr fontId="4"/>
  </si>
  <si>
    <t>1.4以下</t>
    <rPh sb="3" eb="5">
      <t>イカ</t>
    </rPh>
    <phoneticPr fontId="4"/>
  </si>
  <si>
    <t>情報通信施設のPUEの改善</t>
    <rPh sb="11" eb="13">
      <t>カイゼン</t>
    </rPh>
    <phoneticPr fontId="4"/>
  </si>
  <si>
    <t>全般</t>
  </si>
  <si>
    <t xml:space="preserve"> kW ×8.64×1700／</t>
    <phoneticPr fontId="4"/>
  </si>
  <si>
    <t>Ver.Ⅳ2025-2</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</si>
</sst>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5">
    <numFmt numFmtId="176" formatCode="0.00_);[Red]\(0.00\)"/>
    <numFmt numFmtId="177" formatCode="#,##0_ "/>
    <numFmt numFmtId="178" formatCode="#,##0.0;[Red]\-#,##0.0"/>
    <numFmt numFmtId="179" formatCode="0.0%"/>
    <numFmt numFmtId="180" formatCode="0.000_ "/>
    <numFmt numFmtId="181" formatCode="0.00_ "/>
    <numFmt numFmtId="182" formatCode="0_ "/>
    <numFmt numFmtId="183" formatCode="#,##0_ ;[Red]\-#,##0\ "/>
    <numFmt numFmtId="184" formatCode="#,##0.0_ ;[Red]\-#,##0.0\ "/>
    <numFmt numFmtId="185" formatCode="&quot;基準値 &quot;General"/>
    <numFmt numFmtId="186" formatCode="#,##0.0_ "/>
    <numFmt numFmtId="187" formatCode="#,##0\ ;\-#,##0\ ;&quot;&quot;??"/>
    <numFmt numFmtId="188" formatCode="#,##0.0\ ;\-#,##0.0\ ;&quot;&quot;??"/>
    <numFmt numFmtId="189" formatCode="#,##0.00\ ;\-#,##0.00\ ;&quot;&quot;??"/>
    <numFmt numFmtId="190" formatCode="0_);[Red]\(0\)"/>
    <numFmt numFmtId="191" formatCode="&quot;最高 &quot;General"/>
    <numFmt numFmtId="192" formatCode="&quot;最低 &quot;General"/>
    <numFmt numFmtId="193" formatCode="&quot;最高 &quot;0%"/>
    <numFmt numFmtId="194" formatCode="&quot;最低 &quot;0%"/>
    <numFmt numFmtId="195" formatCode="&quot;～&quot;General&quot;kW&quot;"/>
    <numFmt numFmtId="196" formatCode="General&quot;kW～&quot;"/>
    <numFmt numFmtId="197" formatCode="0.0%&quot;削減&quot;"/>
    <numFmt numFmtId="198" formatCode="General&quot;：1&quot;"/>
    <numFmt numFmtId="199" formatCode="&quot;水準 &quot;0%"/>
    <numFmt numFmtId="200" formatCode="&quot;最高 &quot;General&quot;W/㎡&quot;"/>
    <numFmt numFmtId="201" formatCode="&quot;最低 &quot;General&quot;W/㎡&quot;"/>
    <numFmt numFmtId="202" formatCode="&quot;最高 &quot;0.000_);[Red]\(0.000\)"/>
    <numFmt numFmtId="203" formatCode="&quot;水準 &quot;0.000_);[Red]\(0.000\)"/>
    <numFmt numFmtId="204" formatCode="&quot;最低 &quot;0.000_);[Red]\(0.000\)"/>
    <numFmt numFmtId="205" formatCode="&quot;DHC最低 &quot;0.000_);[Red]\(0.000\)"/>
    <numFmt numFmtId="206" formatCode="0.000_);[Red]\(0.000\)"/>
    <numFmt numFmtId="207" formatCode="0.000%"/>
    <numFmt numFmtId="208" formatCode="&quot;(&quot;\+0.000&quot;)&quot;"/>
    <numFmt numFmtId="209" formatCode="0&quot;ﾎﾟｲﾝﾄ&quot;"/>
    <numFmt numFmtId="210" formatCode="0.0_ "/>
    <numFmt numFmtId="211" formatCode="#,##0_);[Red]\(#,##0\)"/>
    <numFmt numFmtId="212" formatCode="\+0.000"/>
    <numFmt numFmtId="213" formatCode="#,##0&quot;㎡&quot;"/>
    <numFmt numFmtId="214" formatCode="#,##0&quot;台&quot;"/>
    <numFmt numFmtId="215" formatCode="#,##0&quot;kW&quot;"/>
    <numFmt numFmtId="216" formatCode="#,##0&quot;GJ/年&quot;"/>
    <numFmt numFmtId="217" formatCode="#,##0.0&quot;kW&quot;"/>
    <numFmt numFmtId="218" formatCode="#,##0.0_);[Red]\(#,##0.0\)"/>
    <numFmt numFmtId="219" formatCode="0.0_);[Red]\(0.0\)"/>
    <numFmt numFmtId="220" formatCode="0.0&quot;kW&quot;"/>
    <numFmt numFmtId="221" formatCode="#,##0&quot;m3/h&quot;"/>
    <numFmt numFmtId="222" formatCode="#,##0&quot;kVA&quot;"/>
    <numFmt numFmtId="223" formatCode="0%&quot;以上の把握が可能&quot;"/>
    <numFmt numFmtId="224" formatCode="0%&quot;未満又は採用無し&quot;"/>
    <numFmt numFmtId="225" formatCode="General&quot;年&quot;&quot;度&quot;&quot;よ&quot;&quot;り&quot;&quot;古&quot;&quot;い&quot;&quot;設&quot;&quot;備&quot;&quot;の&quot;&quot;割&quot;&quot;合&quot;"/>
    <numFmt numFmtId="226" formatCode="General&quot;年度より古い設備&quot;"/>
    <numFmt numFmtId="227" formatCode="General&quot;年度より新しい設備の割合&quot;"/>
    <numFmt numFmtId="228" formatCode="General&quot;年度より新しい設備&quot;"/>
    <numFmt numFmtId="229" formatCode="General&quot;年度より古い設備の割合&quot;"/>
    <numFmt numFmtId="230" formatCode="\&lt;General&quot;m&quot;"/>
    <numFmt numFmtId="231" formatCode="#,##0&quot;W&quot;"/>
    <numFmt numFmtId="232" formatCode="0.0%\ ;\-0.0%\ ;&quot;&quot;??"/>
    <numFmt numFmtId="233" formatCode="General&quot;年度&quot;"/>
    <numFmt numFmtId="234" formatCode="&quot;No.&quot;General"/>
    <numFmt numFmtId="235" formatCode="&quot;（ No.&quot;General"/>
    <numFmt numFmtId="236" formatCode="General&quot;年度以降設置の設備の割合&quot;"/>
    <numFmt numFmtId="237" formatCode="0.000000%"/>
    <numFmt numFmtId="238" formatCode="#,##0.00_ "/>
    <numFmt numFmtId="239" formatCode="yyyy&quot;年&quot;m&quot;月&quot;;@"/>
    <numFmt numFmtId="240" formatCode="General\ \k\W&quot;以上採用&quot;"/>
    <numFmt numFmtId="241" formatCode="0%&quot;に採用&quot;"/>
    <numFmt numFmtId="242" formatCode="0.000"/>
    <numFmt numFmtId="243" formatCode="General;;"/>
    <numFmt numFmtId="244" formatCode="&quot;最高 &quot;0&quot;kW&quot;"/>
    <numFmt numFmtId="245" formatCode="&quot;最低 &quot;0&quot;kW&quot;"/>
    <numFmt numFmtId="246" formatCode="&quot;最高 &quot;0&quot;MWh&quot;"/>
    <numFmt numFmtId="247" formatCode="&quot;最低 &quot;0&quot;MWh&quot;"/>
    <numFmt numFmtId="248" formatCode="&quot;最高 &quot;0%&quot;削減&quot;"/>
    <numFmt numFmtId="249" formatCode="&quot;最低 &quot;0%&quot;削減&quot;"/>
    <numFmt numFmtId="250" formatCode="&quot;水準 &quot;0&quot;kW&quot;"/>
  </numFmts>
  <fonts count="67">
    <font>
      <sz val="11"/>
      <name val="ＭＳ Ｐゴシック"/>
      <family val="3"/>
      <charset val="128"/>
    </font>
    <font>
      <sz val="11"/>
      <color indexed="8"/>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9"/>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10"/>
      <color indexed="21"/>
      <name val="ＭＳ Ｐゴシック"/>
      <family val="3"/>
      <charset val="128"/>
    </font>
    <font>
      <sz val="9"/>
      <color indexed="81"/>
      <name val="ＭＳ Ｐゴシック"/>
      <family val="3"/>
      <charset val="128"/>
    </font>
    <font>
      <b/>
      <sz val="12"/>
      <name val="Arial"/>
      <family val="2"/>
    </font>
    <font>
      <b/>
      <sz val="11"/>
      <color indexed="9"/>
      <name val="ＭＳ Ｐゴシック"/>
      <family val="3"/>
      <charset val="128"/>
    </font>
    <font>
      <sz val="11"/>
      <color indexed="9"/>
      <name val="ＭＳ Ｐゴシック"/>
      <family val="3"/>
      <charset val="128"/>
    </font>
    <font>
      <b/>
      <sz val="11"/>
      <name val="ＭＳ Ｐゴシック"/>
      <family val="3"/>
      <charset val="128"/>
    </font>
    <font>
      <b/>
      <sz val="11"/>
      <color indexed="8"/>
      <name val="ＭＳ Ｐゴシック"/>
      <family val="3"/>
      <charset val="128"/>
    </font>
    <font>
      <b/>
      <sz val="10"/>
      <name val="ＭＳ Ｐゴシック"/>
      <family val="3"/>
      <charset val="128"/>
    </font>
    <font>
      <sz val="9"/>
      <color indexed="10"/>
      <name val="ＭＳ Ｐゴシック"/>
      <family val="3"/>
      <charset val="128"/>
    </font>
    <font>
      <sz val="11"/>
      <color indexed="8"/>
      <name val="ＭＳ Ｐゴシック"/>
      <family val="3"/>
      <charset val="128"/>
    </font>
    <font>
      <sz val="10"/>
      <name val="MS Sans Serif"/>
      <family val="2"/>
    </font>
    <font>
      <b/>
      <sz val="10"/>
      <name val="MS Sans Serif"/>
      <family val="2"/>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HGP創英角ｺﾞｼｯｸUB"/>
      <family val="3"/>
      <charset val="128"/>
    </font>
    <font>
      <vertAlign val="subscript"/>
      <sz val="7"/>
      <name val="ＭＳ Ｐゴシック"/>
      <family val="3"/>
      <charset val="128"/>
    </font>
    <font>
      <sz val="12"/>
      <name val="ＭＳ Ｐゴシック"/>
      <family val="3"/>
      <charset val="128"/>
    </font>
    <font>
      <b/>
      <sz val="12"/>
      <name val="ＭＳ Ｐゴシック"/>
      <family val="3"/>
      <charset val="128"/>
    </font>
    <font>
      <sz val="11"/>
      <color indexed="43"/>
      <name val="ＭＳ Ｐゴシック"/>
      <family val="3"/>
      <charset val="128"/>
    </font>
    <font>
      <sz val="10"/>
      <name val="HG丸ｺﾞｼｯｸM-PRO"/>
      <family val="3"/>
      <charset val="128"/>
    </font>
    <font>
      <b/>
      <sz val="9"/>
      <color indexed="81"/>
      <name val="ＭＳ Ｐゴシック"/>
      <family val="3"/>
      <charset val="128"/>
    </font>
    <font>
      <sz val="10"/>
      <color indexed="57"/>
      <name val="HGP創英角ｺﾞｼｯｸUB"/>
      <family val="3"/>
      <charset val="128"/>
    </font>
    <font>
      <sz val="10"/>
      <name val="HGP創英角ｺﾞｼｯｸUB"/>
      <family val="3"/>
      <charset val="128"/>
    </font>
    <font>
      <sz val="16"/>
      <color indexed="57"/>
      <name val="HGP創英角ｺﾞｼｯｸUB"/>
      <family val="3"/>
      <charset val="128"/>
    </font>
    <font>
      <sz val="7"/>
      <name val="ＭＳ Ｐゴシック"/>
      <family val="3"/>
      <charset val="128"/>
    </font>
    <font>
      <sz val="14"/>
      <color indexed="57"/>
      <name val="HGP創英角ｺﾞｼｯｸUB"/>
      <family val="3"/>
      <charset val="128"/>
    </font>
    <font>
      <vertAlign val="subscript"/>
      <sz val="9"/>
      <name val="ＭＳ Ｐゴシック"/>
      <family val="3"/>
      <charset val="128"/>
    </font>
    <font>
      <vertAlign val="superscript"/>
      <sz val="9"/>
      <name val="ＭＳ Ｐゴシック"/>
      <family val="3"/>
      <charset val="128"/>
    </font>
    <font>
      <sz val="11"/>
      <name val="ＭＳ Ｐ明朝"/>
      <family val="1"/>
      <charset val="128"/>
    </font>
    <font>
      <sz val="9"/>
      <name val="ＭＳ Ｐ明朝"/>
      <family val="1"/>
      <charset val="128"/>
    </font>
    <font>
      <sz val="10"/>
      <name val="ＭＳ Ｐ明朝"/>
      <family val="1"/>
      <charset val="128"/>
    </font>
    <font>
      <b/>
      <sz val="13"/>
      <name val="ＭＳ Ｐゴシック"/>
      <family val="3"/>
      <charset val="128"/>
    </font>
    <font>
      <b/>
      <sz val="14"/>
      <name val="ＭＳ Ｐゴシック"/>
      <family val="3"/>
      <charset val="128"/>
    </font>
    <font>
      <sz val="9"/>
      <color indexed="9"/>
      <name val="ＭＳ Ｐゴシック"/>
      <family val="3"/>
      <charset val="128"/>
    </font>
    <font>
      <sz val="7.5"/>
      <name val="ＭＳ Ｐゴシック"/>
      <family val="3"/>
      <charset val="128"/>
    </font>
    <font>
      <sz val="8.5"/>
      <name val="ＭＳ Ｐゴシック"/>
      <family val="3"/>
      <charset val="128"/>
    </font>
    <font>
      <vertAlign val="superscript"/>
      <sz val="8"/>
      <name val="ＭＳ Ｐゴシック"/>
      <family val="3"/>
      <charset val="128"/>
    </font>
    <font>
      <sz val="6"/>
      <name val="ＭＳ Ｐゴシック"/>
      <family val="3"/>
      <charset val="128"/>
    </font>
    <font>
      <sz val="9"/>
      <color theme="0"/>
      <name val="ＭＳ Ｐゴシック"/>
      <family val="3"/>
      <charset val="128"/>
    </font>
    <font>
      <sz val="10"/>
      <name val="ＭＳ Ｐゴシック"/>
      <family val="3"/>
      <charset val="128"/>
      <scheme val="minor"/>
    </font>
    <font>
      <sz val="11"/>
      <color rgb="FFFF0000"/>
      <name val="ＭＳ Ｐゴシック"/>
      <family val="3"/>
      <charset val="128"/>
    </font>
    <font>
      <b/>
      <sz val="8"/>
      <name val="ＭＳ Ｐゴシック"/>
      <family val="3"/>
      <charset val="128"/>
    </font>
    <font>
      <b/>
      <sz val="7"/>
      <name val="ＭＳ Ｐゴシック"/>
      <family val="3"/>
      <charset val="128"/>
    </font>
    <font>
      <sz val="7"/>
      <color rgb="FFFF0000"/>
      <name val="ＭＳ Ｐゴシック"/>
      <family val="3"/>
      <charset val="128"/>
    </font>
    <font>
      <strike/>
      <sz val="9"/>
      <name val="ＭＳ Ｐゴシック"/>
      <family val="3"/>
      <charset val="128"/>
    </font>
    <font>
      <b/>
      <sz val="9"/>
      <color indexed="81"/>
      <name val="MS P ゴシック"/>
      <family val="3"/>
      <charset val="128"/>
    </font>
    <font>
      <sz val="9"/>
      <color rgb="FFFF0000"/>
      <name val="ＭＳ Ｐゴシック"/>
      <family val="3"/>
      <charset val="128"/>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solid">
        <fgColor indexed="42"/>
        <bgColor indexed="64"/>
      </patternFill>
    </fill>
    <fill>
      <patternFill patternType="solid">
        <fgColor indexed="26"/>
        <bgColor indexed="64"/>
      </patternFill>
    </fill>
    <fill>
      <patternFill patternType="solid">
        <fgColor indexed="29"/>
        <bgColor indexed="64"/>
      </patternFill>
    </fill>
    <fill>
      <patternFill patternType="solid">
        <fgColor indexed="31"/>
        <bgColor indexed="64"/>
      </patternFill>
    </fill>
    <fill>
      <patternFill patternType="solid">
        <fgColor indexed="45"/>
        <bgColor indexed="64"/>
      </patternFill>
    </fill>
    <fill>
      <patternFill patternType="solid">
        <fgColor indexed="44"/>
        <bgColor indexed="64"/>
      </patternFill>
    </fill>
    <fill>
      <patternFill patternType="solid">
        <fgColor indexed="40"/>
        <bgColor indexed="64"/>
      </patternFill>
    </fill>
    <fill>
      <patternFill patternType="solid">
        <fgColor indexed="57"/>
        <bgColor indexed="64"/>
      </patternFill>
    </fill>
    <fill>
      <patternFill patternType="solid">
        <fgColor indexed="55"/>
        <bgColor indexed="64"/>
      </patternFill>
    </fill>
    <fill>
      <patternFill patternType="solid">
        <fgColor indexed="9"/>
        <bgColor indexed="64"/>
      </patternFill>
    </fill>
    <fill>
      <patternFill patternType="solid">
        <fgColor indexed="27"/>
        <bgColor indexed="64"/>
      </patternFill>
    </fill>
    <fill>
      <patternFill patternType="solid">
        <fgColor rgb="FFFFFF99"/>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CCFFCC"/>
        <bgColor indexed="64"/>
      </patternFill>
    </fill>
    <fill>
      <patternFill patternType="solid">
        <fgColor rgb="FFFFFFCC"/>
        <bgColor indexed="64"/>
      </patternFill>
    </fill>
    <fill>
      <patternFill patternType="solid">
        <fgColor rgb="FFFF99CC"/>
        <bgColor indexed="64"/>
      </patternFill>
    </fill>
    <fill>
      <patternFill patternType="solid">
        <fgColor rgb="FFC0C0C0"/>
        <bgColor indexed="64"/>
      </patternFill>
    </fill>
    <fill>
      <patternFill patternType="solid">
        <fgColor rgb="FFFFCC99"/>
        <bgColor indexed="64"/>
      </patternFill>
    </fill>
    <fill>
      <patternFill patternType="solid">
        <fgColor theme="0"/>
        <bgColor indexed="64"/>
      </patternFill>
    </fill>
  </fills>
  <borders count="133">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style="thin">
        <color indexed="64"/>
      </bottom>
      <diagonal/>
    </border>
    <border>
      <left/>
      <right/>
      <top style="thin">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thin">
        <color indexed="64"/>
      </left>
      <right/>
      <top/>
      <bottom style="hair">
        <color indexed="64"/>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hair">
        <color indexed="63"/>
      </left>
      <right style="hair">
        <color indexed="63"/>
      </right>
      <top style="hair">
        <color indexed="63"/>
      </top>
      <bottom style="hair">
        <color indexed="63"/>
      </bottom>
      <diagonal/>
    </border>
    <border>
      <left style="hair">
        <color indexed="63"/>
      </left>
      <right/>
      <top style="hair">
        <color indexed="63"/>
      </top>
      <bottom style="hair">
        <color indexed="63"/>
      </bottom>
      <diagonal/>
    </border>
    <border>
      <left/>
      <right style="hair">
        <color indexed="63"/>
      </right>
      <top style="hair">
        <color indexed="63"/>
      </top>
      <bottom style="hair">
        <color indexed="63"/>
      </bottom>
      <diagonal/>
    </border>
    <border>
      <left style="thin">
        <color indexed="63"/>
      </left>
      <right/>
      <top style="thin">
        <color indexed="63"/>
      </top>
      <bottom/>
      <diagonal/>
    </border>
    <border>
      <left/>
      <right/>
      <top style="thin">
        <color indexed="63"/>
      </top>
      <bottom/>
      <diagonal/>
    </border>
    <border>
      <left/>
      <right style="thin">
        <color indexed="63"/>
      </right>
      <top style="thin">
        <color indexed="63"/>
      </top>
      <bottom/>
      <diagonal/>
    </border>
    <border>
      <left style="thin">
        <color indexed="63"/>
      </left>
      <right/>
      <top/>
      <bottom/>
      <diagonal/>
    </border>
    <border>
      <left/>
      <right style="thin">
        <color indexed="63"/>
      </right>
      <top/>
      <bottom/>
      <diagonal/>
    </border>
    <border>
      <left style="thin">
        <color indexed="63"/>
      </left>
      <right/>
      <top/>
      <bottom style="thin">
        <color indexed="63"/>
      </bottom>
      <diagonal/>
    </border>
    <border>
      <left/>
      <right/>
      <top/>
      <bottom style="thin">
        <color indexed="63"/>
      </bottom>
      <diagonal/>
    </border>
    <border>
      <left/>
      <right style="thin">
        <color indexed="63"/>
      </right>
      <top/>
      <bottom style="thin">
        <color indexed="63"/>
      </bottom>
      <diagonal/>
    </border>
    <border>
      <left/>
      <right/>
      <top style="thin">
        <color indexed="64"/>
      </top>
      <bottom style="thin">
        <color indexed="63"/>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hair">
        <color indexed="63"/>
      </left>
      <right style="hair">
        <color indexed="63"/>
      </right>
      <top/>
      <bottom style="hair">
        <color indexed="63"/>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hair">
        <color indexed="63"/>
      </left>
      <right/>
      <top/>
      <bottom/>
      <diagonal/>
    </border>
    <border>
      <left/>
      <right/>
      <top style="hair">
        <color indexed="64"/>
      </top>
      <bottom style="hair">
        <color indexed="64"/>
      </bottom>
      <diagonal/>
    </border>
    <border>
      <left/>
      <right/>
      <top style="hair">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hair">
        <color indexed="64"/>
      </left>
      <right/>
      <top style="hair">
        <color indexed="64"/>
      </top>
      <bottom style="hair">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hair">
        <color indexed="63"/>
      </top>
      <bottom style="hair">
        <color indexed="63"/>
      </bottom>
      <diagonal/>
    </border>
    <border>
      <left style="thin">
        <color indexed="64"/>
      </left>
      <right style="thin">
        <color indexed="64"/>
      </right>
      <top style="double">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thin">
        <color auto="1"/>
      </bottom>
      <diagonal/>
    </border>
    <border>
      <left style="thin">
        <color indexed="64"/>
      </left>
      <right/>
      <top/>
      <bottom style="medium">
        <color indexed="64"/>
      </bottom>
      <diagonal/>
    </border>
    <border>
      <left/>
      <right style="thin">
        <color indexed="64"/>
      </right>
      <top style="double">
        <color indexed="64"/>
      </top>
      <bottom/>
      <diagonal/>
    </border>
  </borders>
  <cellStyleXfs count="64">
    <xf numFmtId="0" fontId="0" fillId="0" borderId="0">
      <alignment vertical="center"/>
    </xf>
    <xf numFmtId="0" fontId="19" fillId="2" borderId="0" applyNumberFormat="0" applyBorder="0" applyAlignment="0" applyProtection="0">
      <alignment vertical="center"/>
    </xf>
    <xf numFmtId="0" fontId="1" fillId="2" borderId="0" applyNumberFormat="0" applyBorder="0" applyAlignment="0" applyProtection="0">
      <alignment vertical="center"/>
    </xf>
    <xf numFmtId="0" fontId="19" fillId="3" borderId="0" applyNumberFormat="0" applyBorder="0" applyAlignment="0" applyProtection="0">
      <alignment vertical="center"/>
    </xf>
    <xf numFmtId="0" fontId="1" fillId="3" borderId="0" applyNumberFormat="0" applyBorder="0" applyAlignment="0" applyProtection="0">
      <alignment vertical="center"/>
    </xf>
    <xf numFmtId="0" fontId="19" fillId="4" borderId="0" applyNumberFormat="0" applyBorder="0" applyAlignment="0" applyProtection="0">
      <alignment vertical="center"/>
    </xf>
    <xf numFmtId="0" fontId="1" fillId="4" borderId="0" applyNumberFormat="0" applyBorder="0" applyAlignment="0" applyProtection="0">
      <alignment vertical="center"/>
    </xf>
    <xf numFmtId="0" fontId="19" fillId="5" borderId="0" applyNumberFormat="0" applyBorder="0" applyAlignment="0" applyProtection="0">
      <alignment vertical="center"/>
    </xf>
    <xf numFmtId="0" fontId="1" fillId="5" borderId="0" applyNumberFormat="0" applyBorder="0" applyAlignment="0" applyProtection="0">
      <alignment vertical="center"/>
    </xf>
    <xf numFmtId="0" fontId="19" fillId="6" borderId="0" applyNumberFormat="0" applyBorder="0" applyAlignment="0" applyProtection="0">
      <alignment vertical="center"/>
    </xf>
    <xf numFmtId="0" fontId="1" fillId="6" borderId="0" applyNumberFormat="0" applyBorder="0" applyAlignment="0" applyProtection="0">
      <alignment vertical="center"/>
    </xf>
    <xf numFmtId="0" fontId="19" fillId="7" borderId="0" applyNumberFormat="0" applyBorder="0" applyAlignment="0" applyProtection="0">
      <alignment vertical="center"/>
    </xf>
    <xf numFmtId="0" fontId="1" fillId="7" borderId="0" applyNumberFormat="0" applyBorder="0" applyAlignment="0" applyProtection="0">
      <alignment vertical="center"/>
    </xf>
    <xf numFmtId="0" fontId="19" fillId="8" borderId="0" applyNumberFormat="0" applyBorder="0" applyAlignment="0" applyProtection="0">
      <alignment vertical="center"/>
    </xf>
    <xf numFmtId="0" fontId="1" fillId="8" borderId="0" applyNumberFormat="0" applyBorder="0" applyAlignment="0" applyProtection="0">
      <alignment vertical="center"/>
    </xf>
    <xf numFmtId="0" fontId="19" fillId="9" borderId="0" applyNumberFormat="0" applyBorder="0" applyAlignment="0" applyProtection="0">
      <alignment vertical="center"/>
    </xf>
    <xf numFmtId="0" fontId="1" fillId="9" borderId="0" applyNumberFormat="0" applyBorder="0" applyAlignment="0" applyProtection="0">
      <alignment vertical="center"/>
    </xf>
    <xf numFmtId="0" fontId="19" fillId="10" borderId="0" applyNumberFormat="0" applyBorder="0" applyAlignment="0" applyProtection="0">
      <alignment vertical="center"/>
    </xf>
    <xf numFmtId="0" fontId="1" fillId="10" borderId="0" applyNumberFormat="0" applyBorder="0" applyAlignment="0" applyProtection="0">
      <alignment vertical="center"/>
    </xf>
    <xf numFmtId="0" fontId="19" fillId="5" borderId="0" applyNumberFormat="0" applyBorder="0" applyAlignment="0" applyProtection="0">
      <alignment vertical="center"/>
    </xf>
    <xf numFmtId="0" fontId="1" fillId="5" borderId="0" applyNumberFormat="0" applyBorder="0" applyAlignment="0" applyProtection="0">
      <alignment vertical="center"/>
    </xf>
    <xf numFmtId="0" fontId="19" fillId="8" borderId="0" applyNumberFormat="0" applyBorder="0" applyAlignment="0" applyProtection="0">
      <alignment vertical="center"/>
    </xf>
    <xf numFmtId="0" fontId="1" fillId="8" borderId="0" applyNumberFormat="0" applyBorder="0" applyAlignment="0" applyProtection="0">
      <alignment vertical="center"/>
    </xf>
    <xf numFmtId="0" fontId="19" fillId="11" borderId="0" applyNumberFormat="0" applyBorder="0" applyAlignment="0" applyProtection="0">
      <alignment vertical="center"/>
    </xf>
    <xf numFmtId="0" fontId="1"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2" fillId="0" borderId="1" applyNumberFormat="0" applyAlignment="0" applyProtection="0">
      <alignment horizontal="left" vertical="center"/>
    </xf>
    <xf numFmtId="0" fontId="12" fillId="0" borderId="2">
      <alignment horizontal="left" vertical="center"/>
    </xf>
    <xf numFmtId="0" fontId="20" fillId="0" borderId="0" applyNumberFormat="0" applyFont="0" applyFill="0" applyBorder="0" applyAlignment="0" applyProtection="0">
      <alignment horizontal="left"/>
    </xf>
    <xf numFmtId="0" fontId="21" fillId="0" borderId="3">
      <alignment horizont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22" fillId="0" borderId="0" applyNumberFormat="0" applyFill="0" applyBorder="0" applyAlignment="0" applyProtection="0">
      <alignment vertical="center"/>
    </xf>
    <xf numFmtId="0" fontId="13" fillId="20" borderId="4" applyNumberFormat="0" applyAlignment="0" applyProtection="0">
      <alignment vertical="center"/>
    </xf>
    <xf numFmtId="0" fontId="23" fillId="21" borderId="0" applyNumberFormat="0" applyBorder="0" applyAlignment="0" applyProtection="0">
      <alignment vertical="center"/>
    </xf>
    <xf numFmtId="9" fontId="3" fillId="0" borderId="0" applyFont="0" applyFill="0" applyBorder="0" applyAlignment="0" applyProtection="0">
      <alignment vertical="center"/>
    </xf>
    <xf numFmtId="9" fontId="2" fillId="0" borderId="0" applyFont="0" applyFill="0" applyBorder="0" applyAlignment="0" applyProtection="0">
      <alignment vertical="center"/>
    </xf>
    <xf numFmtId="0" fontId="3" fillId="22" borderId="5" applyNumberFormat="0" applyFont="0" applyAlignment="0" applyProtection="0">
      <alignment vertical="center"/>
    </xf>
    <xf numFmtId="0" fontId="2" fillId="22" borderId="5" applyNumberFormat="0" applyFont="0" applyAlignment="0" applyProtection="0">
      <alignment vertical="center"/>
    </xf>
    <xf numFmtId="0" fontId="24" fillId="0" borderId="6" applyNumberFormat="0" applyFill="0" applyAlignment="0" applyProtection="0">
      <alignment vertical="center"/>
    </xf>
    <xf numFmtId="0" fontId="25" fillId="3" borderId="0" applyNumberFormat="0" applyBorder="0" applyAlignment="0" applyProtection="0">
      <alignment vertical="center"/>
    </xf>
    <xf numFmtId="0" fontId="26" fillId="23" borderId="7" applyNumberFormat="0" applyAlignment="0" applyProtection="0">
      <alignment vertical="center"/>
    </xf>
    <xf numFmtId="0" fontId="5" fillId="0" borderId="0" applyNumberFormat="0" applyFill="0" applyBorder="0" applyAlignment="0" applyProtection="0">
      <alignment vertical="center"/>
    </xf>
    <xf numFmtId="38" fontId="3" fillId="0" borderId="0" applyFont="0" applyFill="0" applyBorder="0" applyAlignment="0" applyProtection="0">
      <alignment vertical="center"/>
    </xf>
    <xf numFmtId="38" fontId="2" fillId="0" borderId="0" applyFont="0" applyFill="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29" fillId="0" borderId="0" applyNumberFormat="0" applyFill="0" applyBorder="0" applyAlignment="0" applyProtection="0">
      <alignment vertical="center"/>
    </xf>
    <xf numFmtId="0" fontId="16" fillId="0" borderId="11" applyNumberFormat="0" applyFill="0" applyAlignment="0" applyProtection="0">
      <alignment vertical="center"/>
    </xf>
    <xf numFmtId="0" fontId="30" fillId="23" borderId="12" applyNumberFormat="0" applyAlignment="0" applyProtection="0">
      <alignment vertical="center"/>
    </xf>
    <xf numFmtId="0" fontId="31" fillId="0" borderId="0" applyNumberFormat="0" applyFill="0" applyBorder="0" applyAlignment="0" applyProtection="0">
      <alignment vertical="center"/>
    </xf>
    <xf numFmtId="0" fontId="32" fillId="7" borderId="7" applyNumberFormat="0" applyAlignment="0" applyProtection="0">
      <alignment vertical="center"/>
    </xf>
    <xf numFmtId="0" fontId="2" fillId="0" borderId="0">
      <alignment vertical="center"/>
    </xf>
    <xf numFmtId="0" fontId="33" fillId="4" borderId="0" applyNumberFormat="0" applyBorder="0" applyAlignment="0" applyProtection="0">
      <alignment vertical="center"/>
    </xf>
  </cellStyleXfs>
  <cellXfs count="1440">
    <xf numFmtId="0" fontId="0" fillId="0" borderId="0" xfId="0">
      <alignment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vertical="center" shrinkToFit="1"/>
    </xf>
    <xf numFmtId="0" fontId="7" fillId="0" borderId="0" xfId="0" applyFont="1" applyAlignment="1">
      <alignment horizontal="center" vertical="center"/>
    </xf>
    <xf numFmtId="0" fontId="7" fillId="0" borderId="0" xfId="0" applyFont="1" applyAlignment="1">
      <alignment horizontal="centerContinuous" vertical="center"/>
    </xf>
    <xf numFmtId="0" fontId="7" fillId="0" borderId="0" xfId="0" applyFont="1" applyAlignment="1">
      <alignment horizontal="left" vertical="center"/>
    </xf>
    <xf numFmtId="0" fontId="34" fillId="0" borderId="0" xfId="0" applyFont="1" applyAlignment="1">
      <alignment horizontal="left" vertical="center"/>
    </xf>
    <xf numFmtId="0" fontId="7" fillId="24" borderId="13" xfId="0" applyFont="1" applyFill="1" applyBorder="1" applyAlignment="1">
      <alignment horizontal="center" vertical="center" shrinkToFit="1"/>
    </xf>
    <xf numFmtId="0" fontId="7" fillId="24" borderId="13" xfId="0" applyFont="1" applyFill="1" applyBorder="1" applyAlignment="1">
      <alignment horizontal="center" vertical="center" wrapText="1" shrinkToFit="1"/>
    </xf>
    <xf numFmtId="0" fontId="7" fillId="0" borderId="15" xfId="0" applyFont="1" applyBorder="1" applyAlignment="1">
      <alignment horizontal="center" vertical="center" shrinkToFit="1"/>
    </xf>
    <xf numFmtId="0" fontId="7" fillId="0" borderId="16" xfId="0" applyFont="1" applyBorder="1" applyAlignment="1">
      <alignment horizontal="center" vertical="center" shrinkToFit="1"/>
    </xf>
    <xf numFmtId="0" fontId="7" fillId="0" borderId="17" xfId="0" applyFont="1" applyBorder="1">
      <alignment vertical="center"/>
    </xf>
    <xf numFmtId="0" fontId="7" fillId="0" borderId="15" xfId="0" applyFont="1" applyBorder="1">
      <alignment vertical="center"/>
    </xf>
    <xf numFmtId="0" fontId="0" fillId="0" borderId="0" xfId="0" applyAlignment="1">
      <alignment vertical="center" shrinkToFit="1"/>
    </xf>
    <xf numFmtId="0" fontId="7" fillId="0" borderId="15" xfId="0" applyFont="1" applyBorder="1" applyAlignment="1">
      <alignment horizontal="center" vertical="center" wrapText="1" shrinkToFit="1"/>
    </xf>
    <xf numFmtId="0" fontId="7" fillId="0" borderId="16" xfId="0" applyFont="1" applyBorder="1" applyAlignment="1">
      <alignment horizontal="center" vertical="center" wrapText="1" shrinkToFit="1"/>
    </xf>
    <xf numFmtId="38" fontId="7" fillId="0" borderId="0" xfId="52" quotePrefix="1" applyFont="1" applyFill="1" applyBorder="1" applyAlignment="1">
      <alignment horizontal="center" vertical="center"/>
    </xf>
    <xf numFmtId="38" fontId="7" fillId="0" borderId="0" xfId="52" applyFont="1" applyFill="1" applyBorder="1" applyAlignment="1">
      <alignment horizontal="center" vertical="center"/>
    </xf>
    <xf numFmtId="38" fontId="7" fillId="0" borderId="0" xfId="52" applyFont="1" applyFill="1" applyBorder="1" applyAlignment="1">
      <alignment horizontal="left" vertical="center"/>
    </xf>
    <xf numFmtId="0" fontId="7" fillId="0" borderId="18" xfId="0" applyFont="1" applyBorder="1" applyAlignment="1">
      <alignment vertical="center" shrinkToFit="1"/>
    </xf>
    <xf numFmtId="0" fontId="15" fillId="0" borderId="0" xfId="0" applyFont="1">
      <alignment vertical="center"/>
    </xf>
    <xf numFmtId="0" fontId="3" fillId="0" borderId="0" xfId="0" applyFont="1">
      <alignment vertical="center"/>
    </xf>
    <xf numFmtId="0" fontId="7" fillId="0" borderId="16" xfId="0" applyFont="1" applyBorder="1" applyAlignment="1">
      <alignment horizontal="center" vertical="center"/>
    </xf>
    <xf numFmtId="0" fontId="7" fillId="0" borderId="16" xfId="0" applyFont="1" applyBorder="1">
      <alignment vertical="center"/>
    </xf>
    <xf numFmtId="0" fontId="9" fillId="0" borderId="0" xfId="0" applyFont="1">
      <alignment vertical="center"/>
    </xf>
    <xf numFmtId="0" fontId="7" fillId="24" borderId="16" xfId="0" applyFont="1" applyFill="1" applyBorder="1" applyAlignment="1">
      <alignment horizontal="center" vertical="center"/>
    </xf>
    <xf numFmtId="0" fontId="7" fillId="0" borderId="0" xfId="0" applyFont="1" applyAlignment="1">
      <alignment horizontal="center" vertical="center" shrinkToFit="1"/>
    </xf>
    <xf numFmtId="0" fontId="7" fillId="0" borderId="19" xfId="0" applyFont="1" applyBorder="1" applyAlignment="1">
      <alignment horizontal="left" vertical="center" shrinkToFit="1"/>
    </xf>
    <xf numFmtId="0" fontId="39" fillId="0" borderId="0" xfId="0" applyFont="1">
      <alignment vertical="center"/>
    </xf>
    <xf numFmtId="0" fontId="8" fillId="0" borderId="0" xfId="0" applyFont="1">
      <alignment vertical="center"/>
    </xf>
    <xf numFmtId="0" fontId="7" fillId="0" borderId="0" xfId="0" applyFont="1" applyAlignment="1">
      <alignment vertical="center" wrapText="1"/>
    </xf>
    <xf numFmtId="0" fontId="0" fillId="0" borderId="20" xfId="0" applyBorder="1">
      <alignment vertical="center"/>
    </xf>
    <xf numFmtId="184" fontId="7" fillId="0" borderId="0" xfId="52" applyNumberFormat="1" applyFont="1" applyAlignment="1">
      <alignment horizontal="center" vertical="center"/>
    </xf>
    <xf numFmtId="0" fontId="0" fillId="0" borderId="19" xfId="0" applyBorder="1">
      <alignment vertical="center"/>
    </xf>
    <xf numFmtId="0" fontId="7" fillId="0" borderId="2" xfId="0" applyFont="1" applyBorder="1">
      <alignment vertical="center"/>
    </xf>
    <xf numFmtId="0" fontId="7" fillId="0" borderId="21" xfId="0" applyFont="1" applyBorder="1" applyAlignment="1">
      <alignment vertical="center" shrinkToFit="1"/>
    </xf>
    <xf numFmtId="0" fontId="7" fillId="0" borderId="15" xfId="0" applyFont="1" applyBorder="1" applyAlignment="1">
      <alignment vertical="center" wrapText="1"/>
    </xf>
    <xf numFmtId="0" fontId="36" fillId="0" borderId="0" xfId="0" applyFont="1">
      <alignment vertical="center"/>
    </xf>
    <xf numFmtId="0" fontId="42" fillId="0" borderId="0" xfId="0" applyFont="1">
      <alignment vertical="center"/>
    </xf>
    <xf numFmtId="0" fontId="38" fillId="25" borderId="16" xfId="0" applyFont="1" applyFill="1" applyBorder="1">
      <alignment vertical="center"/>
    </xf>
    <xf numFmtId="0" fontId="38" fillId="26" borderId="16" xfId="0" applyFont="1" applyFill="1" applyBorder="1">
      <alignment vertical="center"/>
    </xf>
    <xf numFmtId="0" fontId="7" fillId="0" borderId="17" xfId="0" applyFont="1" applyBorder="1" applyAlignment="1">
      <alignment horizontal="center" vertical="center" textRotation="255"/>
    </xf>
    <xf numFmtId="0" fontId="7" fillId="0" borderId="14" xfId="0" quotePrefix="1" applyFont="1" applyBorder="1">
      <alignment vertical="center"/>
    </xf>
    <xf numFmtId="0" fontId="7" fillId="0" borderId="22" xfId="0" applyFont="1" applyBorder="1" applyAlignment="1">
      <alignment vertical="center" shrinkToFit="1"/>
    </xf>
    <xf numFmtId="0" fontId="7" fillId="0" borderId="17" xfId="0" applyFont="1" applyBorder="1" applyAlignment="1">
      <alignment vertical="center" shrinkToFit="1"/>
    </xf>
    <xf numFmtId="0" fontId="7" fillId="0" borderId="20" xfId="0" applyFont="1" applyBorder="1" applyAlignment="1">
      <alignment vertical="center" shrinkToFit="1"/>
    </xf>
    <xf numFmtId="0" fontId="7" fillId="0" borderId="19" xfId="0" applyFont="1" applyBorder="1" applyAlignment="1">
      <alignment vertical="center" shrinkToFit="1"/>
    </xf>
    <xf numFmtId="0" fontId="7" fillId="0" borderId="17" xfId="0" quotePrefix="1" applyFont="1" applyBorder="1">
      <alignment vertical="center"/>
    </xf>
    <xf numFmtId="38" fontId="7" fillId="0" borderId="23" xfId="52" quotePrefix="1" applyFont="1" applyFill="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vertical="center" shrinkToFit="1"/>
    </xf>
    <xf numFmtId="0" fontId="7" fillId="0" borderId="23" xfId="0" applyFont="1" applyBorder="1" applyAlignment="1">
      <alignment vertical="center" shrinkToFit="1"/>
    </xf>
    <xf numFmtId="0" fontId="7" fillId="0" borderId="24" xfId="0" applyFont="1" applyBorder="1" applyAlignment="1">
      <alignment horizontal="center" vertical="center" shrinkToFit="1"/>
    </xf>
    <xf numFmtId="0" fontId="7" fillId="0" borderId="23" xfId="0" applyFont="1" applyBorder="1" applyAlignment="1">
      <alignment horizontal="center" vertical="center" shrinkToFit="1"/>
    </xf>
    <xf numFmtId="38" fontId="7" fillId="0" borderId="25" xfId="52" quotePrefix="1" applyFont="1" applyFill="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vertical="center" shrinkToFit="1"/>
    </xf>
    <xf numFmtId="0" fontId="7" fillId="0" borderId="25" xfId="0" applyFont="1" applyBorder="1" applyAlignment="1">
      <alignment vertical="center" shrinkToFit="1"/>
    </xf>
    <xf numFmtId="0" fontId="7" fillId="0" borderId="26" xfId="0" applyFont="1" applyBorder="1" applyAlignment="1">
      <alignment horizontal="center" vertical="center" shrinkToFit="1"/>
    </xf>
    <xf numFmtId="0" fontId="7" fillId="0" borderId="25" xfId="0" applyFont="1" applyBorder="1" applyAlignment="1">
      <alignment horizontal="center" vertical="center" shrinkToFit="1"/>
    </xf>
    <xf numFmtId="38" fontId="7" fillId="0" borderId="27" xfId="52" quotePrefix="1" applyFont="1" applyFill="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vertical="center" shrinkToFit="1"/>
    </xf>
    <xf numFmtId="0" fontId="7" fillId="0" borderId="27" xfId="0" applyFont="1" applyBorder="1" applyAlignment="1">
      <alignment vertical="center" shrinkToFit="1"/>
    </xf>
    <xf numFmtId="0" fontId="7" fillId="0" borderId="28" xfId="0" applyFont="1" applyBorder="1" applyAlignment="1">
      <alignment horizontal="center" vertical="center" shrinkToFit="1"/>
    </xf>
    <xf numFmtId="0" fontId="7" fillId="0" borderId="27" xfId="0" applyFont="1" applyBorder="1" applyAlignment="1">
      <alignment horizontal="center" vertical="center" shrinkToFit="1"/>
    </xf>
    <xf numFmtId="38" fontId="7" fillId="0" borderId="27" xfId="52" applyFont="1" applyFill="1" applyBorder="1" applyAlignment="1">
      <alignment horizontal="center" vertical="center"/>
    </xf>
    <xf numFmtId="0" fontId="7" fillId="0" borderId="23" xfId="0" quotePrefix="1" applyFont="1" applyBorder="1" applyAlignment="1">
      <alignment horizontal="center" vertical="center"/>
    </xf>
    <xf numFmtId="0" fontId="7" fillId="0" borderId="25" xfId="0" quotePrefix="1" applyFont="1" applyBorder="1" applyAlignment="1">
      <alignment horizontal="center" vertical="center"/>
    </xf>
    <xf numFmtId="0" fontId="7" fillId="0" borderId="26" xfId="0" quotePrefix="1" applyFont="1" applyBorder="1" applyAlignment="1">
      <alignment horizontal="center" vertical="center"/>
    </xf>
    <xf numFmtId="0" fontId="7" fillId="0" borderId="26" xfId="0" applyFont="1" applyBorder="1" applyAlignment="1">
      <alignment vertical="center" wrapText="1"/>
    </xf>
    <xf numFmtId="38" fontId="7" fillId="0" borderId="26" xfId="52" quotePrefix="1" applyFont="1" applyFill="1" applyBorder="1" applyAlignment="1">
      <alignment horizontal="center" vertical="center"/>
    </xf>
    <xf numFmtId="38" fontId="7" fillId="0" borderId="24" xfId="52" quotePrefix="1" applyFont="1" applyFill="1" applyBorder="1" applyAlignment="1">
      <alignment horizontal="center" vertical="center"/>
    </xf>
    <xf numFmtId="0" fontId="7" fillId="0" borderId="13" xfId="0" applyFont="1" applyBorder="1" applyAlignment="1">
      <alignment horizontal="center" vertical="top"/>
    </xf>
    <xf numFmtId="0" fontId="7" fillId="0" borderId="29" xfId="0" applyFont="1" applyBorder="1" applyAlignment="1">
      <alignment horizontal="center" vertical="top"/>
    </xf>
    <xf numFmtId="9" fontId="7" fillId="0" borderId="0" xfId="44" applyFont="1">
      <alignment vertical="center"/>
    </xf>
    <xf numFmtId="177" fontId="7" fillId="0" borderId="30" xfId="0" applyNumberFormat="1" applyFont="1" applyBorder="1">
      <alignment vertical="center"/>
    </xf>
    <xf numFmtId="179" fontId="7" fillId="0" borderId="31" xfId="44" applyNumberFormat="1" applyFont="1" applyBorder="1" applyAlignment="1">
      <alignment horizontal="centerContinuous" vertical="center"/>
    </xf>
    <xf numFmtId="179" fontId="7" fillId="0" borderId="32" xfId="44" applyNumberFormat="1" applyFont="1" applyBorder="1" applyAlignment="1">
      <alignment horizontal="center" vertical="center"/>
    </xf>
    <xf numFmtId="179" fontId="7" fillId="0" borderId="33" xfId="44" applyNumberFormat="1" applyFont="1" applyBorder="1" applyAlignment="1">
      <alignment horizontal="center" vertical="center"/>
    </xf>
    <xf numFmtId="179" fontId="7" fillId="0" borderId="25" xfId="0" applyNumberFormat="1" applyFont="1" applyBorder="1" applyAlignment="1">
      <alignment horizontal="center" vertical="center"/>
    </xf>
    <xf numFmtId="0" fontId="7" fillId="0" borderId="18"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Continuous" vertical="center"/>
    </xf>
    <xf numFmtId="0" fontId="7" fillId="0" borderId="36"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34" xfId="0" applyFont="1" applyBorder="1" applyAlignment="1">
      <alignment horizontal="center" vertical="center"/>
    </xf>
    <xf numFmtId="0" fontId="7" fillId="0" borderId="38" xfId="0" applyFont="1" applyBorder="1" applyAlignment="1">
      <alignment horizontal="centerContinuous" vertical="center"/>
    </xf>
    <xf numFmtId="0" fontId="7" fillId="0" borderId="39" xfId="0" applyFont="1" applyBorder="1" applyAlignment="1">
      <alignment horizontal="centerContinuous" vertical="center"/>
    </xf>
    <xf numFmtId="0" fontId="7" fillId="0" borderId="24" xfId="0" applyFont="1" applyBorder="1" applyAlignment="1">
      <alignment horizontal="centerContinuous" vertical="center"/>
    </xf>
    <xf numFmtId="0" fontId="7" fillId="0" borderId="40" xfId="0" applyFont="1" applyBorder="1" applyAlignment="1">
      <alignment horizontal="center" vertical="center" wrapText="1"/>
    </xf>
    <xf numFmtId="0" fontId="7" fillId="0" borderId="41" xfId="0" applyFont="1" applyBorder="1" applyAlignment="1">
      <alignment horizontal="center" vertical="center" wrapText="1"/>
    </xf>
    <xf numFmtId="177" fontId="7" fillId="0" borderId="25" xfId="0" applyNumberFormat="1" applyFont="1" applyBorder="1">
      <alignment vertical="center"/>
    </xf>
    <xf numFmtId="179" fontId="7" fillId="0" borderId="40" xfId="44" applyNumberFormat="1" applyFont="1" applyBorder="1" applyAlignment="1">
      <alignment horizontal="centerContinuous" vertical="center"/>
    </xf>
    <xf numFmtId="179" fontId="7" fillId="0" borderId="41" xfId="44" applyNumberFormat="1" applyFont="1" applyBorder="1" applyAlignment="1">
      <alignment horizontal="center" vertical="center"/>
    </xf>
    <xf numFmtId="179" fontId="7" fillId="0" borderId="42" xfId="44" applyNumberFormat="1" applyFont="1" applyBorder="1" applyAlignment="1">
      <alignment horizontal="center" vertical="center"/>
    </xf>
    <xf numFmtId="179" fontId="7" fillId="0" borderId="27" xfId="0" applyNumberFormat="1" applyFont="1" applyBorder="1" applyAlignment="1">
      <alignment horizontal="center" vertical="center"/>
    </xf>
    <xf numFmtId="177" fontId="7" fillId="0" borderId="27" xfId="0" applyNumberFormat="1" applyFont="1" applyBorder="1">
      <alignment vertical="center"/>
    </xf>
    <xf numFmtId="177" fontId="7" fillId="0" borderId="23" xfId="0" applyNumberFormat="1" applyFont="1" applyBorder="1">
      <alignment vertical="center"/>
    </xf>
    <xf numFmtId="179" fontId="7" fillId="0" borderId="43" xfId="44" applyNumberFormat="1" applyFont="1" applyBorder="1" applyAlignment="1">
      <alignment horizontal="centerContinuous" vertical="center"/>
    </xf>
    <xf numFmtId="179" fontId="7" fillId="0" borderId="44" xfId="44" applyNumberFormat="1" applyFont="1" applyBorder="1" applyAlignment="1">
      <alignment horizontal="center" vertical="center"/>
    </xf>
    <xf numFmtId="179" fontId="7" fillId="0" borderId="45" xfId="44" applyNumberFormat="1" applyFont="1" applyBorder="1" applyAlignment="1">
      <alignment horizontal="center" vertical="center"/>
    </xf>
    <xf numFmtId="179" fontId="7" fillId="0" borderId="23" xfId="0" applyNumberFormat="1" applyFont="1" applyBorder="1" applyAlignment="1">
      <alignment horizontal="center" vertical="center"/>
    </xf>
    <xf numFmtId="0" fontId="8" fillId="0" borderId="16" xfId="0" applyFont="1" applyBorder="1" applyAlignment="1">
      <alignment horizontal="center" vertical="center"/>
    </xf>
    <xf numFmtId="177" fontId="7" fillId="0" borderId="16" xfId="0" applyNumberFormat="1" applyFont="1" applyBorder="1">
      <alignment vertical="center"/>
    </xf>
    <xf numFmtId="0" fontId="7" fillId="0" borderId="46" xfId="0" applyFont="1" applyBorder="1" applyAlignment="1">
      <alignment horizontal="center" vertical="center"/>
    </xf>
    <xf numFmtId="0" fontId="7" fillId="0" borderId="44" xfId="0" applyFont="1" applyBorder="1" applyAlignment="1">
      <alignment horizontal="center" vertical="center"/>
    </xf>
    <xf numFmtId="0" fontId="7" fillId="0" borderId="45" xfId="0" applyFont="1" applyBorder="1" applyAlignment="1">
      <alignment horizontal="center" vertical="center"/>
    </xf>
    <xf numFmtId="0" fontId="7" fillId="0" borderId="23" xfId="0" applyFont="1" applyBorder="1" applyAlignment="1">
      <alignment horizontal="center" vertical="center" wrapText="1"/>
    </xf>
    <xf numFmtId="180" fontId="7" fillId="0" borderId="24" xfId="0" applyNumberFormat="1" applyFont="1" applyBorder="1" applyAlignment="1">
      <alignment horizontal="center" vertical="center" shrinkToFit="1"/>
    </xf>
    <xf numFmtId="180" fontId="7" fillId="0" borderId="26" xfId="0" applyNumberFormat="1" applyFont="1" applyBorder="1" applyAlignment="1">
      <alignment horizontal="center" vertical="center" shrinkToFit="1"/>
    </xf>
    <xf numFmtId="180" fontId="7" fillId="0" borderId="28" xfId="0" applyNumberFormat="1" applyFont="1" applyBorder="1" applyAlignment="1">
      <alignment horizontal="center" vertical="center" shrinkToFit="1"/>
    </xf>
    <xf numFmtId="177" fontId="7" fillId="0" borderId="47" xfId="0" applyNumberFormat="1" applyFont="1" applyBorder="1">
      <alignment vertical="center"/>
    </xf>
    <xf numFmtId="177" fontId="7" fillId="0" borderId="21" xfId="0" applyNumberFormat="1" applyFont="1" applyBorder="1">
      <alignment vertical="center"/>
    </xf>
    <xf numFmtId="177" fontId="7" fillId="0" borderId="24" xfId="0" applyNumberFormat="1" applyFont="1" applyBorder="1">
      <alignment vertical="center"/>
    </xf>
    <xf numFmtId="179" fontId="7" fillId="0" borderId="16" xfId="0" applyNumberFormat="1" applyFont="1" applyBorder="1" applyAlignment="1">
      <alignment horizontal="center" vertical="center"/>
    </xf>
    <xf numFmtId="180" fontId="7" fillId="0" borderId="13" xfId="0" applyNumberFormat="1" applyFont="1" applyBorder="1" applyAlignment="1">
      <alignment horizontal="center" vertical="center" shrinkToFit="1"/>
    </xf>
    <xf numFmtId="0" fontId="7" fillId="0" borderId="29" xfId="0" applyFont="1" applyBorder="1" applyAlignment="1">
      <alignment horizontal="center" vertical="center" shrinkToFit="1"/>
    </xf>
    <xf numFmtId="0" fontId="7" fillId="0" borderId="18" xfId="0" applyFont="1" applyBorder="1" applyAlignment="1">
      <alignment horizontal="center" vertical="center" shrinkToFit="1"/>
    </xf>
    <xf numFmtId="0" fontId="7" fillId="0" borderId="19" xfId="0" applyFont="1" applyBorder="1">
      <alignment vertical="center"/>
    </xf>
    <xf numFmtId="0" fontId="6" fillId="0" borderId="0" xfId="0" applyFont="1">
      <alignment vertical="center"/>
    </xf>
    <xf numFmtId="0" fontId="7" fillId="0" borderId="47" xfId="0" applyFont="1" applyBorder="1" applyAlignment="1">
      <alignment vertical="center" shrinkToFit="1"/>
    </xf>
    <xf numFmtId="0" fontId="7" fillId="0" borderId="30" xfId="0" applyFont="1" applyBorder="1" applyAlignment="1">
      <alignment vertical="center" shrinkToFit="1"/>
    </xf>
    <xf numFmtId="0" fontId="7" fillId="0" borderId="30" xfId="0" applyFont="1" applyBorder="1" applyAlignment="1">
      <alignment horizontal="center" vertical="center" shrinkToFit="1"/>
    </xf>
    <xf numFmtId="0" fontId="7" fillId="0" borderId="15" xfId="0" applyFont="1" applyBorder="1" applyAlignment="1">
      <alignment vertical="center" shrinkToFit="1"/>
    </xf>
    <xf numFmtId="193" fontId="7" fillId="0" borderId="16" xfId="0" applyNumberFormat="1" applyFont="1" applyBorder="1" applyAlignment="1">
      <alignment horizontal="center" vertical="center" shrinkToFit="1"/>
    </xf>
    <xf numFmtId="0" fontId="7" fillId="0" borderId="47" xfId="0" applyFont="1" applyBorder="1" applyAlignment="1">
      <alignment horizontal="center" vertical="center" shrinkToFit="1"/>
    </xf>
    <xf numFmtId="195" fontId="7" fillId="0" borderId="16" xfId="0" applyNumberFormat="1" applyFont="1" applyBorder="1" applyAlignment="1">
      <alignment horizontal="center" vertical="center" shrinkToFit="1"/>
    </xf>
    <xf numFmtId="196" fontId="7" fillId="0" borderId="16" xfId="0" applyNumberFormat="1" applyFont="1" applyBorder="1" applyAlignment="1">
      <alignment horizontal="center" vertical="center" shrinkToFit="1"/>
    </xf>
    <xf numFmtId="0" fontId="7" fillId="0" borderId="48" xfId="0" applyFont="1" applyBorder="1" applyAlignment="1">
      <alignment vertical="center" shrinkToFit="1"/>
    </xf>
    <xf numFmtId="38" fontId="7" fillId="0" borderId="30" xfId="52" quotePrefix="1" applyFont="1" applyFill="1" applyBorder="1" applyAlignment="1">
      <alignment horizontal="center" vertical="center"/>
    </xf>
    <xf numFmtId="0" fontId="7" fillId="0" borderId="30" xfId="0" applyFont="1" applyBorder="1" applyAlignment="1">
      <alignment horizontal="center" vertical="center"/>
    </xf>
    <xf numFmtId="180" fontId="7" fillId="0" borderId="47" xfId="0" applyNumberFormat="1" applyFont="1" applyBorder="1" applyAlignment="1">
      <alignment horizontal="center" vertical="center" shrinkToFit="1"/>
    </xf>
    <xf numFmtId="180" fontId="7" fillId="0" borderId="29" xfId="0" applyNumberFormat="1" applyFont="1" applyBorder="1" applyAlignment="1">
      <alignment horizontal="center" vertical="center" shrinkToFit="1"/>
    </xf>
    <xf numFmtId="180" fontId="7" fillId="25" borderId="47" xfId="0" applyNumberFormat="1" applyFont="1" applyFill="1" applyBorder="1" applyAlignment="1">
      <alignment horizontal="center" vertical="center" shrinkToFit="1"/>
    </xf>
    <xf numFmtId="0" fontId="7" fillId="25" borderId="25" xfId="0" applyFont="1" applyFill="1" applyBorder="1" applyAlignment="1">
      <alignment horizontal="center" vertical="center" shrinkToFit="1"/>
    </xf>
    <xf numFmtId="180" fontId="7" fillId="25" borderId="26" xfId="0" applyNumberFormat="1" applyFont="1" applyFill="1" applyBorder="1" applyAlignment="1">
      <alignment horizontal="center" vertical="center" shrinkToFit="1"/>
    </xf>
    <xf numFmtId="0" fontId="7" fillId="25" borderId="27" xfId="0" applyFont="1" applyFill="1" applyBorder="1" applyAlignment="1">
      <alignment horizontal="center" vertical="center" shrinkToFit="1"/>
    </xf>
    <xf numFmtId="180" fontId="7" fillId="25" borderId="28" xfId="0" applyNumberFormat="1" applyFont="1" applyFill="1" applyBorder="1" applyAlignment="1">
      <alignment horizontal="center" vertical="center" shrinkToFit="1"/>
    </xf>
    <xf numFmtId="0" fontId="7" fillId="25" borderId="23" xfId="0" applyFont="1" applyFill="1" applyBorder="1" applyAlignment="1">
      <alignment horizontal="center" vertical="center" shrinkToFit="1"/>
    </xf>
    <xf numFmtId="180" fontId="7" fillId="25" borderId="24" xfId="0" applyNumberFormat="1" applyFont="1" applyFill="1" applyBorder="1" applyAlignment="1">
      <alignment horizontal="center" vertical="center" shrinkToFit="1"/>
    </xf>
    <xf numFmtId="178" fontId="7" fillId="0" borderId="0" xfId="52" applyNumberFormat="1" applyFont="1">
      <alignment vertical="center"/>
    </xf>
    <xf numFmtId="178" fontId="7" fillId="0" borderId="0" xfId="0" applyNumberFormat="1" applyFont="1">
      <alignment vertical="center"/>
    </xf>
    <xf numFmtId="38" fontId="7" fillId="0" borderId="47" xfId="52" quotePrefix="1" applyFont="1" applyFill="1" applyBorder="1" applyAlignment="1">
      <alignment horizontal="center" vertical="center"/>
    </xf>
    <xf numFmtId="179" fontId="7" fillId="0" borderId="44" xfId="44" applyNumberFormat="1" applyFont="1" applyBorder="1" applyAlignment="1">
      <alignment horizontal="centerContinuous" vertical="center"/>
    </xf>
    <xf numFmtId="179" fontId="7" fillId="0" borderId="32" xfId="44" applyNumberFormat="1" applyFont="1" applyBorder="1" applyAlignment="1">
      <alignment horizontal="centerContinuous" vertical="center"/>
    </xf>
    <xf numFmtId="177" fontId="7" fillId="0" borderId="0" xfId="0" applyNumberFormat="1" applyFont="1">
      <alignment vertical="center"/>
    </xf>
    <xf numFmtId="179" fontId="7" fillId="0" borderId="0" xfId="44" applyNumberFormat="1" applyFont="1" applyBorder="1" applyAlignment="1">
      <alignment horizontal="centerContinuous" vertical="center"/>
    </xf>
    <xf numFmtId="179" fontId="7" fillId="0" borderId="0" xfId="44" applyNumberFormat="1" applyFont="1" applyBorder="1" applyAlignment="1">
      <alignment horizontal="center" vertical="center"/>
    </xf>
    <xf numFmtId="179" fontId="7" fillId="0" borderId="0" xfId="0" applyNumberFormat="1" applyFont="1" applyAlignment="1">
      <alignment horizontal="center" vertical="center"/>
    </xf>
    <xf numFmtId="179" fontId="7" fillId="0" borderId="49" xfId="44" applyNumberFormat="1" applyFont="1" applyBorder="1" applyAlignment="1">
      <alignment horizontal="centerContinuous" vertical="center"/>
    </xf>
    <xf numFmtId="179" fontId="7" fillId="0" borderId="50" xfId="44" applyNumberFormat="1" applyFont="1" applyBorder="1" applyAlignment="1">
      <alignment horizontal="centerContinuous" vertical="center"/>
    </xf>
    <xf numFmtId="179" fontId="7" fillId="0" borderId="51" xfId="44" applyNumberFormat="1" applyFont="1" applyBorder="1" applyAlignment="1">
      <alignment horizontal="centerContinuous" vertical="center"/>
    </xf>
    <xf numFmtId="0" fontId="45" fillId="27" borderId="0" xfId="0" applyFont="1" applyFill="1">
      <alignment vertical="center"/>
    </xf>
    <xf numFmtId="0" fontId="17" fillId="28" borderId="7" xfId="0" applyFont="1" applyFill="1" applyBorder="1" applyAlignment="1">
      <alignment horizontal="center" vertical="center"/>
    </xf>
    <xf numFmtId="0" fontId="7" fillId="0" borderId="42" xfId="0" applyFont="1" applyBorder="1" applyAlignment="1">
      <alignment horizontal="center" vertical="center" wrapText="1"/>
    </xf>
    <xf numFmtId="179" fontId="7" fillId="0" borderId="45" xfId="44" applyNumberFormat="1" applyFont="1" applyBorder="1" applyAlignment="1">
      <alignment horizontal="centerContinuous" vertical="center"/>
    </xf>
    <xf numFmtId="179" fontId="7" fillId="0" borderId="33" xfId="44" applyNumberFormat="1" applyFont="1" applyBorder="1" applyAlignment="1">
      <alignment horizontal="centerContinuous" vertical="center"/>
    </xf>
    <xf numFmtId="0" fontId="7" fillId="0" borderId="24" xfId="0" applyFont="1" applyBorder="1" applyAlignment="1">
      <alignment horizontal="centerContinuous" vertical="center" shrinkToFit="1"/>
    </xf>
    <xf numFmtId="0" fontId="7" fillId="0" borderId="52" xfId="0" applyFont="1" applyBorder="1" applyAlignment="1">
      <alignment horizontal="centerContinuous" vertical="center" shrinkToFit="1"/>
    </xf>
    <xf numFmtId="0" fontId="41" fillId="27" borderId="0" xfId="0" applyFont="1" applyFill="1">
      <alignment vertical="center"/>
    </xf>
    <xf numFmtId="0" fontId="43" fillId="27" borderId="0" xfId="0" applyFont="1" applyFill="1">
      <alignment vertical="center"/>
    </xf>
    <xf numFmtId="0" fontId="8" fillId="27" borderId="0" xfId="0" applyFont="1" applyFill="1">
      <alignment vertical="center"/>
    </xf>
    <xf numFmtId="0" fontId="8" fillId="27" borderId="0" xfId="0" applyFont="1" applyFill="1" applyAlignment="1">
      <alignment horizontal="right"/>
    </xf>
    <xf numFmtId="0" fontId="7" fillId="24" borderId="15" xfId="0" applyFont="1" applyFill="1" applyBorder="1" applyAlignment="1">
      <alignment horizontal="centerContinuous" vertical="center"/>
    </xf>
    <xf numFmtId="0" fontId="7" fillId="24" borderId="2" xfId="0" applyFont="1" applyFill="1" applyBorder="1" applyAlignment="1">
      <alignment horizontal="centerContinuous" vertical="center"/>
    </xf>
    <xf numFmtId="0" fontId="7" fillId="0" borderId="53" xfId="0" applyFont="1" applyBorder="1" applyAlignment="1">
      <alignment horizontal="center" vertical="center"/>
    </xf>
    <xf numFmtId="177" fontId="7" fillId="0" borderId="53" xfId="0" applyNumberFormat="1" applyFont="1" applyBorder="1">
      <alignment vertical="center"/>
    </xf>
    <xf numFmtId="186" fontId="7" fillId="0" borderId="53" xfId="0" applyNumberFormat="1" applyFont="1" applyBorder="1">
      <alignment vertical="center"/>
    </xf>
    <xf numFmtId="0" fontId="7" fillId="0" borderId="54" xfId="0" applyFont="1" applyBorder="1">
      <alignment vertical="center"/>
    </xf>
    <xf numFmtId="0" fontId="7" fillId="0" borderId="55" xfId="0" applyFont="1" applyBorder="1">
      <alignment vertical="center"/>
    </xf>
    <xf numFmtId="0" fontId="8" fillId="0" borderId="56" xfId="0" applyFont="1" applyBorder="1">
      <alignment vertical="center"/>
    </xf>
    <xf numFmtId="0" fontId="8" fillId="0" borderId="57" xfId="0" applyFont="1" applyBorder="1">
      <alignment vertical="center"/>
    </xf>
    <xf numFmtId="0" fontId="8" fillId="0" borderId="58" xfId="0" applyFont="1" applyBorder="1">
      <alignment vertical="center"/>
    </xf>
    <xf numFmtId="0" fontId="8" fillId="0" borderId="59" xfId="0" applyFont="1" applyBorder="1">
      <alignment vertical="center"/>
    </xf>
    <xf numFmtId="0" fontId="8" fillId="0" borderId="60" xfId="0" applyFont="1" applyBorder="1">
      <alignment vertical="center"/>
    </xf>
    <xf numFmtId="0" fontId="8" fillId="0" borderId="61" xfId="0" applyFont="1" applyBorder="1">
      <alignment vertical="center"/>
    </xf>
    <xf numFmtId="0" fontId="8" fillId="0" borderId="62" xfId="0" applyFont="1" applyBorder="1">
      <alignment vertical="center"/>
    </xf>
    <xf numFmtId="0" fontId="7" fillId="0" borderId="62" xfId="0" applyFont="1" applyBorder="1">
      <alignment vertical="center"/>
    </xf>
    <xf numFmtId="0" fontId="8" fillId="0" borderId="63" xfId="0" applyFont="1" applyBorder="1">
      <alignment vertical="center"/>
    </xf>
    <xf numFmtId="0" fontId="7" fillId="0" borderId="57" xfId="0" applyFont="1" applyBorder="1">
      <alignment vertical="center"/>
    </xf>
    <xf numFmtId="0" fontId="42" fillId="0" borderId="59" xfId="0" applyFont="1" applyBorder="1">
      <alignment vertical="center"/>
    </xf>
    <xf numFmtId="0" fontId="8" fillId="0" borderId="64" xfId="0" applyFont="1" applyBorder="1">
      <alignment vertical="center"/>
    </xf>
    <xf numFmtId="181" fontId="7" fillId="0" borderId="0" xfId="0" applyNumberFormat="1" applyFont="1" applyAlignment="1">
      <alignment horizontal="center" vertical="center"/>
    </xf>
    <xf numFmtId="183" fontId="7" fillId="0" borderId="0" xfId="52" applyNumberFormat="1" applyFont="1" applyFill="1" applyAlignment="1">
      <alignment horizontal="center" vertical="center"/>
    </xf>
    <xf numFmtId="0" fontId="7" fillId="0" borderId="13" xfId="0" applyFont="1" applyBorder="1" applyAlignment="1">
      <alignment horizontal="center" vertical="center" shrinkToFit="1"/>
    </xf>
    <xf numFmtId="0" fontId="7" fillId="24" borderId="16" xfId="0" applyFont="1" applyFill="1" applyBorder="1" applyAlignment="1">
      <alignment horizontal="center" vertical="center" wrapText="1"/>
    </xf>
    <xf numFmtId="0" fontId="7" fillId="0" borderId="29" xfId="0" applyFont="1" applyBorder="1" applyAlignment="1">
      <alignment vertical="center" shrinkToFit="1"/>
    </xf>
    <xf numFmtId="0" fontId="7" fillId="0" borderId="13" xfId="0" applyFont="1" applyBorder="1" applyAlignment="1">
      <alignment vertical="center" shrinkToFit="1"/>
    </xf>
    <xf numFmtId="0" fontId="7" fillId="26" borderId="16" xfId="0" applyFont="1" applyFill="1" applyBorder="1" applyAlignment="1">
      <alignment horizontal="center" vertical="center" wrapText="1"/>
    </xf>
    <xf numFmtId="0" fontId="7" fillId="29" borderId="16" xfId="0" applyFont="1" applyFill="1" applyBorder="1" applyAlignment="1">
      <alignment horizontal="center" vertical="center" wrapText="1"/>
    </xf>
    <xf numFmtId="0" fontId="7" fillId="30" borderId="16" xfId="0" applyFont="1" applyFill="1" applyBorder="1" applyAlignment="1">
      <alignment horizontal="center" vertical="center" wrapText="1"/>
    </xf>
    <xf numFmtId="0" fontId="7" fillId="31" borderId="16" xfId="0" applyFont="1" applyFill="1" applyBorder="1" applyAlignment="1">
      <alignment horizontal="center" vertical="center" wrapText="1"/>
    </xf>
    <xf numFmtId="0" fontId="7" fillId="28" borderId="16" xfId="0" applyFont="1" applyFill="1" applyBorder="1" applyAlignment="1">
      <alignment horizontal="center" vertical="center" wrapText="1"/>
    </xf>
    <xf numFmtId="0" fontId="7" fillId="32" borderId="16" xfId="0" applyFont="1" applyFill="1" applyBorder="1" applyAlignment="1">
      <alignment horizontal="center" vertical="center" wrapText="1"/>
    </xf>
    <xf numFmtId="0" fontId="7" fillId="33" borderId="16" xfId="0" applyFont="1" applyFill="1" applyBorder="1" applyAlignment="1">
      <alignment horizontal="center" vertical="center" wrapText="1"/>
    </xf>
    <xf numFmtId="0" fontId="7" fillId="34" borderId="16" xfId="0" applyFont="1" applyFill="1" applyBorder="1" applyAlignment="1">
      <alignment horizontal="center" vertical="center" wrapText="1"/>
    </xf>
    <xf numFmtId="0" fontId="7" fillId="35" borderId="16" xfId="0" applyFont="1" applyFill="1" applyBorder="1" applyAlignment="1">
      <alignment horizontal="center" vertical="center" wrapText="1"/>
    </xf>
    <xf numFmtId="0" fontId="7" fillId="27" borderId="16" xfId="0" applyFont="1" applyFill="1" applyBorder="1" applyAlignment="1">
      <alignment horizontal="center" vertical="center" wrapText="1"/>
    </xf>
    <xf numFmtId="0" fontId="7" fillId="0" borderId="16" xfId="0" applyFont="1" applyBorder="1" applyAlignment="1">
      <alignment horizontal="center" vertical="center" wrapText="1"/>
    </xf>
    <xf numFmtId="0" fontId="8" fillId="0" borderId="2" xfId="0" applyFont="1" applyBorder="1">
      <alignment vertical="center"/>
    </xf>
    <xf numFmtId="179" fontId="7" fillId="0" borderId="0" xfId="0" applyNumberFormat="1" applyFont="1">
      <alignment vertical="center"/>
    </xf>
    <xf numFmtId="0" fontId="7" fillId="0" borderId="0" xfId="0" applyFont="1" applyAlignment="1">
      <alignment horizontal="center"/>
    </xf>
    <xf numFmtId="10" fontId="7" fillId="0" borderId="0" xfId="0" applyNumberFormat="1" applyFont="1">
      <alignment vertical="center"/>
    </xf>
    <xf numFmtId="199" fontId="7" fillId="0" borderId="16" xfId="0" applyNumberFormat="1" applyFont="1" applyBorder="1" applyAlignment="1">
      <alignment horizontal="center" vertical="center" shrinkToFit="1"/>
    </xf>
    <xf numFmtId="197" fontId="7" fillId="0" borderId="0" xfId="0" applyNumberFormat="1" applyFont="1">
      <alignment vertical="center"/>
    </xf>
    <xf numFmtId="0" fontId="7" fillId="0" borderId="65" xfId="0" applyFont="1" applyBorder="1" applyAlignment="1">
      <alignment vertical="center" shrinkToFit="1"/>
    </xf>
    <xf numFmtId="179" fontId="7" fillId="0" borderId="15" xfId="44" applyNumberFormat="1" applyFont="1" applyBorder="1" applyAlignment="1">
      <alignment horizontal="centerContinuous" vertical="center"/>
    </xf>
    <xf numFmtId="206" fontId="8" fillId="0" borderId="0" xfId="0" applyNumberFormat="1" applyFont="1" applyAlignment="1">
      <alignment vertical="center" shrinkToFit="1"/>
    </xf>
    <xf numFmtId="206" fontId="8" fillId="0" borderId="0" xfId="0" applyNumberFormat="1" applyFont="1">
      <alignment vertical="center"/>
    </xf>
    <xf numFmtId="38" fontId="7" fillId="0" borderId="66" xfId="52" quotePrefix="1" applyFont="1" applyFill="1" applyBorder="1" applyAlignment="1">
      <alignment horizontal="center" vertical="center"/>
    </xf>
    <xf numFmtId="0" fontId="7" fillId="0" borderId="65" xfId="0" applyFont="1" applyBorder="1" applyAlignment="1">
      <alignment horizontal="center" vertical="center" shrinkToFit="1"/>
    </xf>
    <xf numFmtId="180" fontId="7" fillId="0" borderId="65" xfId="0" applyNumberFormat="1" applyFont="1" applyBorder="1" applyAlignment="1">
      <alignment horizontal="center" vertical="center" shrinkToFit="1"/>
    </xf>
    <xf numFmtId="180" fontId="7" fillId="0" borderId="23" xfId="0" applyNumberFormat="1" applyFont="1" applyBorder="1" applyAlignment="1">
      <alignment horizontal="center" vertical="center" shrinkToFit="1"/>
    </xf>
    <xf numFmtId="192" fontId="7" fillId="0" borderId="0" xfId="0" applyNumberFormat="1" applyFont="1">
      <alignment vertical="center"/>
    </xf>
    <xf numFmtId="0" fontId="36" fillId="0" borderId="0" xfId="0" applyFont="1" applyAlignment="1">
      <alignment horizontal="center" vertical="center"/>
    </xf>
    <xf numFmtId="0" fontId="7" fillId="25" borderId="29" xfId="0" applyFont="1" applyFill="1" applyBorder="1" applyAlignment="1">
      <alignment horizontal="center" vertical="center" shrinkToFit="1"/>
    </xf>
    <xf numFmtId="0" fontId="7" fillId="25" borderId="30" xfId="0" applyFont="1" applyFill="1" applyBorder="1" applyAlignment="1">
      <alignment horizontal="center" vertical="center" shrinkToFit="1"/>
    </xf>
    <xf numFmtId="0" fontId="7" fillId="25" borderId="18" xfId="0" applyFont="1" applyFill="1" applyBorder="1" applyAlignment="1">
      <alignment horizontal="center" vertical="center" shrinkToFit="1"/>
    </xf>
    <xf numFmtId="0" fontId="7" fillId="25" borderId="13" xfId="0" applyFont="1" applyFill="1" applyBorder="1" applyAlignment="1">
      <alignment horizontal="center" vertical="center" shrinkToFit="1"/>
    </xf>
    <xf numFmtId="0" fontId="7" fillId="0" borderId="27" xfId="0" quotePrefix="1" applyFont="1" applyBorder="1" applyAlignment="1">
      <alignment horizontal="center" vertical="center"/>
    </xf>
    <xf numFmtId="180" fontId="7" fillId="0" borderId="27" xfId="0" applyNumberFormat="1" applyFont="1" applyBorder="1" applyAlignment="1">
      <alignment horizontal="center" vertical="center" shrinkToFit="1"/>
    </xf>
    <xf numFmtId="0" fontId="7" fillId="24" borderId="13" xfId="0" applyFont="1" applyFill="1" applyBorder="1" applyAlignment="1">
      <alignment horizontal="center" vertical="center" wrapText="1"/>
    </xf>
    <xf numFmtId="0" fontId="7" fillId="0" borderId="47" xfId="0" quotePrefix="1" applyFont="1" applyBorder="1" applyAlignment="1">
      <alignment horizontal="center" vertical="center"/>
    </xf>
    <xf numFmtId="0" fontId="7" fillId="0" borderId="28" xfId="0" applyFont="1" applyBorder="1" applyAlignment="1">
      <alignment vertical="center" wrapText="1"/>
    </xf>
    <xf numFmtId="0" fontId="44" fillId="24" borderId="13" xfId="0" applyFont="1" applyFill="1" applyBorder="1" applyAlignment="1">
      <alignment horizontal="center" vertical="center" wrapText="1"/>
    </xf>
    <xf numFmtId="0" fontId="44" fillId="0" borderId="16" xfId="0" applyFont="1" applyBorder="1" applyAlignment="1">
      <alignment horizontal="center" vertical="center" wrapText="1"/>
    </xf>
    <xf numFmtId="0" fontId="7" fillId="0" borderId="16" xfId="0" applyFont="1" applyBorder="1" applyAlignment="1">
      <alignment vertical="center" wrapText="1"/>
    </xf>
    <xf numFmtId="0" fontId="7" fillId="0" borderId="15" xfId="0" applyFont="1" applyBorder="1" applyAlignment="1">
      <alignment horizontal="center" vertical="center" wrapText="1"/>
    </xf>
    <xf numFmtId="0" fontId="7" fillId="0" borderId="67" xfId="0" applyFont="1" applyBorder="1" applyAlignment="1">
      <alignment horizontal="center" vertical="center" wrapText="1"/>
    </xf>
    <xf numFmtId="0" fontId="8" fillId="0" borderId="0" xfId="0" applyFont="1" applyAlignment="1">
      <alignment horizontal="center" vertical="center"/>
    </xf>
    <xf numFmtId="0" fontId="7" fillId="26" borderId="13" xfId="0" applyFont="1" applyFill="1" applyBorder="1" applyAlignment="1" applyProtection="1">
      <alignment horizontal="center" vertical="center"/>
      <protection locked="0"/>
    </xf>
    <xf numFmtId="177" fontId="7" fillId="26" borderId="16" xfId="0" applyNumberFormat="1" applyFont="1" applyFill="1" applyBorder="1" applyProtection="1">
      <alignment vertical="center"/>
      <protection locked="0"/>
    </xf>
    <xf numFmtId="186" fontId="7" fillId="26" borderId="16" xfId="0" applyNumberFormat="1" applyFont="1" applyFill="1" applyBorder="1" applyProtection="1">
      <alignment vertical="center"/>
      <protection locked="0"/>
    </xf>
    <xf numFmtId="187" fontId="7" fillId="26" borderId="68" xfId="0" applyNumberFormat="1" applyFont="1" applyFill="1" applyBorder="1" applyAlignment="1" applyProtection="1">
      <alignment vertical="center" shrinkToFit="1"/>
      <protection locked="0"/>
    </xf>
    <xf numFmtId="0" fontId="7" fillId="31" borderId="16" xfId="0" applyFont="1" applyFill="1" applyBorder="1">
      <alignment vertical="center"/>
    </xf>
    <xf numFmtId="0" fontId="7" fillId="0" borderId="0" xfId="0" applyFont="1" applyAlignment="1">
      <alignment horizontal="center" vertical="center" wrapText="1"/>
    </xf>
    <xf numFmtId="208" fontId="7" fillId="0" borderId="29" xfId="0" applyNumberFormat="1" applyFont="1" applyBorder="1" applyAlignment="1">
      <alignment horizontal="center" vertical="center" shrinkToFit="1"/>
    </xf>
    <xf numFmtId="208" fontId="7" fillId="0" borderId="18" xfId="0" applyNumberFormat="1" applyFont="1" applyBorder="1" applyAlignment="1">
      <alignment horizontal="center" vertical="center" shrinkToFit="1"/>
    </xf>
    <xf numFmtId="180" fontId="7" fillId="0" borderId="0" xfId="0" applyNumberFormat="1" applyFont="1">
      <alignment vertical="center"/>
    </xf>
    <xf numFmtId="180" fontId="7" fillId="0" borderId="30" xfId="0" applyNumberFormat="1" applyFont="1" applyBorder="1" applyAlignment="1">
      <alignment horizontal="center" vertical="center" shrinkToFit="1"/>
    </xf>
    <xf numFmtId="0" fontId="7" fillId="0" borderId="67" xfId="0" applyFont="1" applyBorder="1">
      <alignment vertical="center"/>
    </xf>
    <xf numFmtId="209" fontId="7" fillId="0" borderId="16" xfId="0" applyNumberFormat="1" applyFont="1" applyBorder="1" applyAlignment="1">
      <alignment horizontal="center" vertical="center" shrinkToFit="1"/>
    </xf>
    <xf numFmtId="0" fontId="7" fillId="0" borderId="17" xfId="0" applyFont="1" applyBorder="1" applyAlignment="1">
      <alignment vertical="top" wrapText="1"/>
    </xf>
    <xf numFmtId="0" fontId="7" fillId="0" borderId="0" xfId="0" applyFont="1" applyAlignment="1">
      <alignment vertical="top" wrapText="1"/>
    </xf>
    <xf numFmtId="0" fontId="7" fillId="0" borderId="20" xfId="0" applyFont="1" applyBorder="1" applyAlignment="1">
      <alignment vertical="top" wrapText="1"/>
    </xf>
    <xf numFmtId="0" fontId="7" fillId="0" borderId="21" xfId="0" applyFont="1" applyBorder="1" applyAlignment="1">
      <alignment vertical="top" wrapText="1"/>
    </xf>
    <xf numFmtId="0" fontId="7" fillId="0" borderId="14" xfId="0" applyFont="1" applyBorder="1">
      <alignment vertical="center"/>
    </xf>
    <xf numFmtId="0" fontId="7" fillId="24" borderId="15" xfId="0" applyFont="1" applyFill="1" applyBorder="1" applyAlignment="1">
      <alignment horizontal="center" vertical="center" shrinkToFit="1"/>
    </xf>
    <xf numFmtId="0" fontId="7" fillId="0" borderId="48" xfId="0" applyFont="1" applyBorder="1">
      <alignment vertical="center"/>
    </xf>
    <xf numFmtId="0" fontId="7" fillId="0" borderId="16" xfId="0" applyFont="1" applyBorder="1" applyAlignment="1">
      <alignment horizontal="left" vertical="center" shrinkToFit="1"/>
    </xf>
    <xf numFmtId="0" fontId="48" fillId="0" borderId="0" xfId="0" applyFont="1">
      <alignment vertical="center"/>
    </xf>
    <xf numFmtId="0" fontId="49" fillId="0" borderId="0" xfId="0" applyFont="1">
      <alignment vertical="center"/>
    </xf>
    <xf numFmtId="212" fontId="7" fillId="0" borderId="29" xfId="0" applyNumberFormat="1" applyFont="1" applyBorder="1" applyAlignment="1">
      <alignment horizontal="center" vertical="center" shrinkToFit="1"/>
    </xf>
    <xf numFmtId="212" fontId="7" fillId="0" borderId="18" xfId="0" applyNumberFormat="1" applyFont="1" applyBorder="1" applyAlignment="1">
      <alignment horizontal="center" vertical="center" shrinkToFit="1"/>
    </xf>
    <xf numFmtId="186" fontId="7" fillId="0" borderId="0" xfId="44" applyNumberFormat="1" applyFont="1" applyBorder="1" applyAlignment="1">
      <alignment vertical="center"/>
    </xf>
    <xf numFmtId="179" fontId="7" fillId="0" borderId="0" xfId="44" applyNumberFormat="1" applyFont="1" applyBorder="1" applyAlignment="1">
      <alignment vertical="center"/>
    </xf>
    <xf numFmtId="0" fontId="7" fillId="0" borderId="15" xfId="0" applyFont="1" applyBorder="1" applyAlignment="1">
      <alignment horizontal="center" vertical="center"/>
    </xf>
    <xf numFmtId="0" fontId="7" fillId="0" borderId="69" xfId="0" applyFont="1" applyBorder="1" applyAlignment="1">
      <alignment horizontal="center" vertical="center"/>
    </xf>
    <xf numFmtId="0" fontId="7" fillId="0" borderId="70" xfId="0" applyFont="1" applyBorder="1" applyAlignment="1">
      <alignment horizontal="center" vertical="center"/>
    </xf>
    <xf numFmtId="177" fontId="7" fillId="0" borderId="31" xfId="0" applyNumberFormat="1" applyFont="1" applyBorder="1" applyAlignment="1">
      <alignment horizontal="center" vertical="center"/>
    </xf>
    <xf numFmtId="0" fontId="9" fillId="0" borderId="19" xfId="0" applyFont="1" applyBorder="1" applyAlignment="1">
      <alignment vertical="top" wrapText="1"/>
    </xf>
    <xf numFmtId="179" fontId="7" fillId="0" borderId="71" xfId="44" applyNumberFormat="1" applyFont="1" applyFill="1" applyBorder="1" applyAlignment="1">
      <alignment vertical="center" shrinkToFit="1"/>
    </xf>
    <xf numFmtId="176" fontId="7" fillId="0" borderId="0" xfId="0" applyNumberFormat="1" applyFont="1" applyAlignment="1">
      <alignment horizontal="center" vertical="top"/>
    </xf>
    <xf numFmtId="0" fontId="7" fillId="24" borderId="16" xfId="0" applyFont="1" applyFill="1" applyBorder="1" applyAlignment="1">
      <alignment horizontal="centerContinuous" vertical="center" wrapText="1" shrinkToFit="1"/>
    </xf>
    <xf numFmtId="179" fontId="7" fillId="0" borderId="26" xfId="44" applyNumberFormat="1" applyFont="1" applyBorder="1" applyAlignment="1">
      <alignment horizontal="centerContinuous" vertical="center"/>
    </xf>
    <xf numFmtId="0" fontId="48" fillId="0" borderId="14" xfId="0" applyFont="1" applyBorder="1">
      <alignment vertical="center"/>
    </xf>
    <xf numFmtId="0" fontId="49" fillId="0" borderId="48" xfId="0" applyFont="1" applyBorder="1">
      <alignment vertical="center"/>
    </xf>
    <xf numFmtId="9" fontId="7" fillId="0" borderId="16" xfId="44" applyFont="1" applyFill="1" applyBorder="1" applyAlignment="1">
      <alignment horizontal="center" vertical="center" shrinkToFit="1"/>
    </xf>
    <xf numFmtId="9" fontId="7" fillId="0" borderId="67" xfId="44" applyFont="1" applyFill="1" applyBorder="1" applyAlignment="1">
      <alignment horizontal="center" vertical="center" shrinkToFit="1"/>
    </xf>
    <xf numFmtId="180" fontId="7" fillId="0" borderId="25" xfId="0" applyNumberFormat="1" applyFont="1" applyBorder="1" applyAlignment="1">
      <alignment horizontal="center" vertical="center" shrinkToFit="1"/>
    </xf>
    <xf numFmtId="180" fontId="7" fillId="0" borderId="18" xfId="0" applyNumberFormat="1" applyFont="1" applyBorder="1" applyAlignment="1">
      <alignment horizontal="center" vertical="center" shrinkToFit="1"/>
    </xf>
    <xf numFmtId="211" fontId="7" fillId="26" borderId="16" xfId="0" applyNumberFormat="1" applyFont="1" applyFill="1" applyBorder="1" applyProtection="1">
      <alignment vertical="center"/>
      <protection locked="0"/>
    </xf>
    <xf numFmtId="179" fontId="7" fillId="0" borderId="18" xfId="44" applyNumberFormat="1" applyFont="1" applyBorder="1" applyAlignment="1">
      <alignment vertical="center" wrapText="1"/>
    </xf>
    <xf numFmtId="179" fontId="7" fillId="0" borderId="31" xfId="44" applyNumberFormat="1" applyFont="1" applyBorder="1" applyAlignment="1">
      <alignment horizontal="center" vertical="center"/>
    </xf>
    <xf numFmtId="179" fontId="7" fillId="0" borderId="31" xfId="44" applyNumberFormat="1" applyFont="1" applyBorder="1" applyAlignment="1">
      <alignment vertical="center"/>
    </xf>
    <xf numFmtId="0" fontId="7" fillId="0" borderId="2" xfId="0" applyFont="1" applyBorder="1" applyAlignment="1">
      <alignment horizontal="left" vertical="center" wrapText="1"/>
    </xf>
    <xf numFmtId="0" fontId="7" fillId="0" borderId="0" xfId="0" applyFont="1" applyAlignment="1"/>
    <xf numFmtId="0" fontId="7" fillId="0" borderId="72" xfId="0" applyFont="1" applyBorder="1" applyAlignment="1">
      <alignment horizontal="center" vertical="center"/>
    </xf>
    <xf numFmtId="38" fontId="7" fillId="27" borderId="30" xfId="52" quotePrefix="1" applyFont="1" applyFill="1" applyBorder="1" applyAlignment="1" applyProtection="1">
      <alignment horizontal="center" vertical="center"/>
      <protection locked="0"/>
    </xf>
    <xf numFmtId="180" fontId="7" fillId="27" borderId="47" xfId="0" applyNumberFormat="1" applyFont="1" applyFill="1" applyBorder="1" applyAlignment="1" applyProtection="1">
      <alignment horizontal="center" vertical="center" shrinkToFit="1"/>
      <protection locked="0"/>
    </xf>
    <xf numFmtId="180" fontId="7" fillId="27" borderId="23" xfId="0" applyNumberFormat="1" applyFont="1" applyFill="1" applyBorder="1" applyAlignment="1" applyProtection="1">
      <alignment horizontal="center" vertical="center" shrinkToFit="1"/>
      <protection locked="0"/>
    </xf>
    <xf numFmtId="38" fontId="7" fillId="27" borderId="25" xfId="52" quotePrefix="1" applyFont="1" applyFill="1" applyBorder="1" applyAlignment="1" applyProtection="1">
      <alignment horizontal="center" vertical="center"/>
      <protection locked="0"/>
    </xf>
    <xf numFmtId="180" fontId="7" fillId="27" borderId="26" xfId="0" applyNumberFormat="1" applyFont="1" applyFill="1" applyBorder="1" applyAlignment="1" applyProtection="1">
      <alignment horizontal="center" vertical="center" shrinkToFit="1"/>
      <protection locked="0"/>
    </xf>
    <xf numFmtId="180" fontId="7" fillId="27" borderId="25" xfId="0" applyNumberFormat="1" applyFont="1" applyFill="1" applyBorder="1" applyAlignment="1" applyProtection="1">
      <alignment horizontal="center" vertical="center" shrinkToFit="1"/>
      <protection locked="0"/>
    </xf>
    <xf numFmtId="38" fontId="7" fillId="27" borderId="27" xfId="52" quotePrefix="1" applyFont="1" applyFill="1" applyBorder="1" applyAlignment="1" applyProtection="1">
      <alignment horizontal="center" vertical="center"/>
      <protection locked="0"/>
    </xf>
    <xf numFmtId="180" fontId="7" fillId="27" borderId="28" xfId="0" applyNumberFormat="1" applyFont="1" applyFill="1" applyBorder="1" applyAlignment="1" applyProtection="1">
      <alignment horizontal="center" vertical="center" shrinkToFit="1"/>
      <protection locked="0"/>
    </xf>
    <xf numFmtId="180" fontId="7" fillId="27" borderId="27" xfId="0" applyNumberFormat="1" applyFont="1" applyFill="1" applyBorder="1" applyAlignment="1" applyProtection="1">
      <alignment horizontal="center" vertical="center" shrinkToFit="1"/>
      <protection locked="0"/>
    </xf>
    <xf numFmtId="38" fontId="7" fillId="27" borderId="23" xfId="52" quotePrefix="1" applyFont="1" applyFill="1" applyBorder="1" applyAlignment="1" applyProtection="1">
      <alignment horizontal="center" vertical="center"/>
      <protection locked="0"/>
    </xf>
    <xf numFmtId="180" fontId="7" fillId="27" borderId="24" xfId="0" applyNumberFormat="1" applyFont="1" applyFill="1" applyBorder="1" applyAlignment="1" applyProtection="1">
      <alignment horizontal="center" vertical="center" shrinkToFit="1"/>
      <protection locked="0"/>
    </xf>
    <xf numFmtId="0" fontId="7" fillId="27" borderId="25" xfId="0" applyFont="1" applyFill="1" applyBorder="1" applyAlignment="1" applyProtection="1">
      <alignment horizontal="center" vertical="center" shrinkToFit="1"/>
      <protection locked="0"/>
    </xf>
    <xf numFmtId="38" fontId="7" fillId="27" borderId="27" xfId="52" applyFont="1" applyFill="1" applyBorder="1" applyAlignment="1" applyProtection="1">
      <alignment horizontal="center" vertical="center"/>
      <protection locked="0"/>
    </xf>
    <xf numFmtId="180" fontId="7" fillId="27" borderId="65" xfId="0" applyNumberFormat="1" applyFont="1" applyFill="1" applyBorder="1" applyAlignment="1" applyProtection="1">
      <alignment horizontal="center" vertical="center" shrinkToFit="1"/>
      <protection locked="0"/>
    </xf>
    <xf numFmtId="0" fontId="7" fillId="27" borderId="30" xfId="0" applyFont="1" applyFill="1" applyBorder="1" applyAlignment="1" applyProtection="1">
      <alignment horizontal="center" vertical="center" shrinkToFit="1"/>
      <protection locked="0"/>
    </xf>
    <xf numFmtId="0" fontId="7" fillId="27" borderId="27" xfId="0" applyFont="1" applyFill="1" applyBorder="1" applyAlignment="1" applyProtection="1">
      <alignment horizontal="center" vertical="center" shrinkToFit="1"/>
      <protection locked="0"/>
    </xf>
    <xf numFmtId="180" fontId="7" fillId="27" borderId="30" xfId="0" applyNumberFormat="1" applyFont="1" applyFill="1" applyBorder="1" applyAlignment="1" applyProtection="1">
      <alignment horizontal="center" vertical="center" shrinkToFit="1"/>
      <protection locked="0"/>
    </xf>
    <xf numFmtId="0" fontId="7" fillId="27" borderId="23" xfId="0" applyFont="1" applyFill="1" applyBorder="1" applyAlignment="1" applyProtection="1">
      <alignment horizontal="center" vertical="center" shrinkToFit="1"/>
      <protection locked="0"/>
    </xf>
    <xf numFmtId="0" fontId="7" fillId="27" borderId="47" xfId="0" applyFont="1" applyFill="1" applyBorder="1" applyAlignment="1" applyProtection="1">
      <alignment horizontal="center" vertical="center" shrinkToFit="1"/>
      <protection locked="0"/>
    </xf>
    <xf numFmtId="0" fontId="7" fillId="27" borderId="26" xfId="0" applyFont="1" applyFill="1" applyBorder="1" applyAlignment="1" applyProtection="1">
      <alignment horizontal="center" vertical="center" shrinkToFit="1"/>
      <protection locked="0"/>
    </xf>
    <xf numFmtId="0" fontId="7" fillId="27" borderId="28" xfId="0" applyFont="1" applyFill="1" applyBorder="1" applyAlignment="1" applyProtection="1">
      <alignment horizontal="center" vertical="center" shrinkToFit="1"/>
      <protection locked="0"/>
    </xf>
    <xf numFmtId="0" fontId="7" fillId="27" borderId="24" xfId="0" applyFont="1" applyFill="1" applyBorder="1" applyAlignment="1" applyProtection="1">
      <alignment horizontal="center" vertical="center" shrinkToFit="1"/>
      <protection locked="0"/>
    </xf>
    <xf numFmtId="0" fontId="7" fillId="27" borderId="65" xfId="0" applyFont="1" applyFill="1" applyBorder="1" applyAlignment="1" applyProtection="1">
      <alignment horizontal="center" vertical="center" shrinkToFit="1"/>
      <protection locked="0"/>
    </xf>
    <xf numFmtId="179" fontId="8" fillId="0" borderId="0" xfId="44" applyNumberFormat="1" applyFont="1">
      <alignment vertical="center"/>
    </xf>
    <xf numFmtId="0" fontId="7" fillId="0" borderId="19" xfId="0" applyFont="1" applyBorder="1" applyAlignment="1">
      <alignment vertical="top" wrapText="1"/>
    </xf>
    <xf numFmtId="0" fontId="7" fillId="0" borderId="17" xfId="0" applyFont="1" applyBorder="1" applyAlignment="1">
      <alignment vertical="top" shrinkToFit="1"/>
    </xf>
    <xf numFmtId="0" fontId="7" fillId="0" borderId="0" xfId="0" applyFont="1" applyAlignment="1">
      <alignment vertical="top" shrinkToFit="1"/>
    </xf>
    <xf numFmtId="0" fontId="7" fillId="0" borderId="29" xfId="0" quotePrefix="1" applyFont="1" applyBorder="1" applyAlignment="1">
      <alignment horizontal="center" vertical="top"/>
    </xf>
    <xf numFmtId="0" fontId="7" fillId="0" borderId="18" xfId="0" quotePrefix="1" applyFont="1" applyBorder="1" applyAlignment="1">
      <alignment horizontal="center" vertical="top"/>
    </xf>
    <xf numFmtId="0" fontId="7" fillId="0" borderId="18" xfId="0" applyFont="1" applyBorder="1" applyAlignment="1">
      <alignment horizontal="center" vertical="top"/>
    </xf>
    <xf numFmtId="0" fontId="7" fillId="0" borderId="29" xfId="0" applyFont="1" applyBorder="1" applyAlignment="1">
      <alignment vertical="top"/>
    </xf>
    <xf numFmtId="0" fontId="7" fillId="0" borderId="21" xfId="0" applyFont="1" applyBorder="1" applyAlignment="1">
      <alignment vertical="top" shrinkToFit="1"/>
    </xf>
    <xf numFmtId="0" fontId="8" fillId="0" borderId="19" xfId="0" applyFont="1" applyBorder="1">
      <alignment vertical="center"/>
    </xf>
    <xf numFmtId="0" fontId="8" fillId="0" borderId="48" xfId="0" applyFont="1" applyBorder="1">
      <alignment vertical="center"/>
    </xf>
    <xf numFmtId="0" fontId="8" fillId="0" borderId="22" xfId="0" applyFont="1" applyBorder="1">
      <alignment vertical="center"/>
    </xf>
    <xf numFmtId="0" fontId="8" fillId="0" borderId="20" xfId="0" applyFont="1" applyBorder="1">
      <alignment vertical="center"/>
    </xf>
    <xf numFmtId="0" fontId="8" fillId="0" borderId="17" xfId="0" applyFont="1" applyBorder="1">
      <alignment vertical="center"/>
    </xf>
    <xf numFmtId="0" fontId="7" fillId="0" borderId="20" xfId="0" applyFont="1" applyBorder="1">
      <alignment vertical="center"/>
    </xf>
    <xf numFmtId="0" fontId="7" fillId="0" borderId="0" xfId="0" quotePrefix="1" applyFont="1">
      <alignment vertical="center"/>
    </xf>
    <xf numFmtId="0" fontId="0" fillId="0" borderId="0" xfId="0" applyAlignment="1">
      <alignment vertical="center" wrapText="1"/>
    </xf>
    <xf numFmtId="0" fontId="7" fillId="0" borderId="48" xfId="0" applyFont="1" applyBorder="1" applyAlignment="1">
      <alignment horizontal="center" vertical="center"/>
    </xf>
    <xf numFmtId="38" fontId="7" fillId="0" borderId="28" xfId="52" quotePrefix="1" applyFont="1" applyFill="1" applyBorder="1" applyAlignment="1">
      <alignment horizontal="center" vertical="center"/>
    </xf>
    <xf numFmtId="177" fontId="7" fillId="0" borderId="73" xfId="0" applyNumberFormat="1" applyFont="1" applyBorder="1">
      <alignment vertical="center"/>
    </xf>
    <xf numFmtId="207" fontId="7" fillId="0" borderId="48" xfId="44" applyNumberFormat="1" applyFont="1" applyFill="1" applyBorder="1" applyAlignment="1">
      <alignment vertical="center" shrinkToFit="1"/>
    </xf>
    <xf numFmtId="0" fontId="7" fillId="0" borderId="0" xfId="0" applyFont="1" applyAlignment="1">
      <alignment vertical="top"/>
    </xf>
    <xf numFmtId="0" fontId="9" fillId="0" borderId="0" xfId="0" applyFont="1" applyAlignment="1">
      <alignment vertical="center" shrinkToFit="1"/>
    </xf>
    <xf numFmtId="0" fontId="7" fillId="0" borderId="16" xfId="0" applyFont="1" applyBorder="1" applyAlignment="1">
      <alignment horizontal="center" vertical="top"/>
    </xf>
    <xf numFmtId="0" fontId="7" fillId="0" borderId="16" xfId="0" applyFont="1" applyBorder="1" applyAlignment="1">
      <alignment horizontal="center" vertical="top" shrinkToFit="1"/>
    </xf>
    <xf numFmtId="0" fontId="7" fillId="0" borderId="13" xfId="0" applyFont="1" applyBorder="1" applyAlignment="1">
      <alignment horizontal="center" vertical="top" shrinkToFit="1"/>
    </xf>
    <xf numFmtId="0" fontId="7" fillId="0" borderId="29" xfId="0" applyFont="1" applyBorder="1" applyAlignment="1">
      <alignment horizontal="center" vertical="top" shrinkToFit="1"/>
    </xf>
    <xf numFmtId="0" fontId="7" fillId="0" borderId="13" xfId="0" quotePrefix="1" applyFont="1" applyBorder="1" applyAlignment="1">
      <alignment horizontal="center" vertical="top"/>
    </xf>
    <xf numFmtId="0" fontId="7" fillId="0" borderId="16" xfId="0" quotePrefix="1" applyFont="1" applyBorder="1" applyAlignment="1">
      <alignment horizontal="center" vertical="top"/>
    </xf>
    <xf numFmtId="187" fontId="7" fillId="26" borderId="68" xfId="0" applyNumberFormat="1" applyFont="1" applyFill="1" applyBorder="1" applyAlignment="1" applyProtection="1">
      <alignment vertical="top" shrinkToFit="1"/>
      <protection locked="0"/>
    </xf>
    <xf numFmtId="0" fontId="9" fillId="0" borderId="67" xfId="0" applyFont="1" applyBorder="1" applyAlignment="1">
      <alignment horizontal="right" vertical="top"/>
    </xf>
    <xf numFmtId="0" fontId="7" fillId="0" borderId="19" xfId="0" applyFont="1" applyBorder="1" applyAlignment="1">
      <alignment horizontal="left" vertical="top" shrinkToFit="1"/>
    </xf>
    <xf numFmtId="0" fontId="7" fillId="0" borderId="67" xfId="0" applyFont="1" applyBorder="1" applyAlignment="1">
      <alignment horizontal="center" vertical="center" shrinkToFit="1"/>
    </xf>
    <xf numFmtId="210" fontId="17" fillId="28" borderId="7" xfId="0" applyNumberFormat="1" applyFont="1" applyFill="1" applyBorder="1">
      <alignment vertical="center"/>
    </xf>
    <xf numFmtId="38" fontId="7" fillId="27" borderId="47" xfId="52" quotePrefix="1" applyFont="1" applyFill="1" applyBorder="1" applyAlignment="1" applyProtection="1">
      <alignment horizontal="center" vertical="center"/>
      <protection locked="0"/>
    </xf>
    <xf numFmtId="38" fontId="7" fillId="27" borderId="26" xfId="52" quotePrefix="1" applyFont="1" applyFill="1" applyBorder="1" applyAlignment="1" applyProtection="1">
      <alignment horizontal="center" vertical="center"/>
      <protection locked="0"/>
    </xf>
    <xf numFmtId="38" fontId="7" fillId="27" borderId="28" xfId="52" quotePrefix="1" applyFont="1" applyFill="1" applyBorder="1" applyAlignment="1" applyProtection="1">
      <alignment horizontal="center" vertical="center"/>
      <protection locked="0"/>
    </xf>
    <xf numFmtId="38" fontId="7" fillId="27" borderId="24" xfId="52" quotePrefix="1" applyFont="1" applyFill="1" applyBorder="1" applyAlignment="1" applyProtection="1">
      <alignment horizontal="center" vertical="center"/>
      <protection locked="0"/>
    </xf>
    <xf numFmtId="38" fontId="7" fillId="27" borderId="28" xfId="52" applyFont="1" applyFill="1" applyBorder="1" applyAlignment="1" applyProtection="1">
      <alignment horizontal="center" vertical="center"/>
      <protection locked="0"/>
    </xf>
    <xf numFmtId="38" fontId="7" fillId="27" borderId="65" xfId="52" quotePrefix="1" applyFont="1" applyFill="1" applyBorder="1" applyAlignment="1" applyProtection="1">
      <alignment horizontal="center" vertical="center"/>
      <protection locked="0"/>
    </xf>
    <xf numFmtId="0" fontId="7" fillId="0" borderId="26" xfId="0" applyFont="1" applyBorder="1" applyAlignment="1">
      <alignment horizontal="center" vertical="center" wrapText="1"/>
    </xf>
    <xf numFmtId="0" fontId="0" fillId="0" borderId="22" xfId="0" applyBorder="1">
      <alignment vertical="center"/>
    </xf>
    <xf numFmtId="0" fontId="36" fillId="0" borderId="48" xfId="0" applyFont="1" applyBorder="1">
      <alignment vertical="center"/>
    </xf>
    <xf numFmtId="0" fontId="7" fillId="0" borderId="22" xfId="0" applyFont="1" applyBorder="1">
      <alignment vertical="center"/>
    </xf>
    <xf numFmtId="0" fontId="7" fillId="27" borderId="0" xfId="0" applyFont="1" applyFill="1">
      <alignment vertical="center"/>
    </xf>
    <xf numFmtId="0" fontId="17" fillId="24" borderId="0" xfId="0" applyFont="1" applyFill="1">
      <alignment vertical="center"/>
    </xf>
    <xf numFmtId="31" fontId="7" fillId="24" borderId="0" xfId="0" applyNumberFormat="1" applyFont="1" applyFill="1">
      <alignment vertical="center"/>
    </xf>
    <xf numFmtId="0" fontId="7" fillId="24" borderId="0" xfId="0" applyFont="1" applyFill="1">
      <alignment vertical="center"/>
    </xf>
    <xf numFmtId="0" fontId="36" fillId="0" borderId="14" xfId="0" applyFont="1" applyBorder="1">
      <alignment vertical="center"/>
    </xf>
    <xf numFmtId="0" fontId="34" fillId="0" borderId="48" xfId="0" applyFont="1" applyBorder="1" applyAlignment="1">
      <alignment horizontal="left" vertical="center"/>
    </xf>
    <xf numFmtId="178" fontId="7" fillId="0" borderId="48" xfId="0" applyNumberFormat="1" applyFont="1" applyBorder="1">
      <alignment vertical="center"/>
    </xf>
    <xf numFmtId="0" fontId="7" fillId="24" borderId="16" xfId="0" applyFont="1" applyFill="1" applyBorder="1" applyAlignment="1">
      <alignment horizontal="center" vertical="center" wrapText="1" shrinkToFit="1"/>
    </xf>
    <xf numFmtId="180" fontId="7" fillId="0" borderId="0" xfId="0" applyNumberFormat="1" applyFont="1" applyAlignment="1">
      <alignment horizontal="center" vertical="center" shrinkToFit="1"/>
    </xf>
    <xf numFmtId="0" fontId="7" fillId="25" borderId="74" xfId="0" applyFont="1" applyFill="1" applyBorder="1" applyAlignment="1">
      <alignment vertical="center" shrinkToFit="1"/>
    </xf>
    <xf numFmtId="0" fontId="7" fillId="25" borderId="75" xfId="0" applyFont="1" applyFill="1" applyBorder="1" applyAlignment="1">
      <alignment vertical="center" shrinkToFit="1"/>
    </xf>
    <xf numFmtId="0" fontId="7" fillId="25" borderId="76" xfId="0" applyFont="1" applyFill="1" applyBorder="1" applyAlignment="1">
      <alignment vertical="center" shrinkToFit="1"/>
    </xf>
    <xf numFmtId="0" fontId="7" fillId="25" borderId="52" xfId="0" applyFont="1" applyFill="1" applyBorder="1" applyAlignment="1">
      <alignment vertical="center" shrinkToFit="1"/>
    </xf>
    <xf numFmtId="0" fontId="7" fillId="25" borderId="77" xfId="0" applyFont="1" applyFill="1" applyBorder="1" applyAlignment="1">
      <alignment vertical="center" shrinkToFit="1"/>
    </xf>
    <xf numFmtId="0" fontId="7" fillId="24" borderId="78" xfId="0" applyFont="1" applyFill="1" applyBorder="1" applyAlignment="1">
      <alignment horizontal="center" vertical="center" wrapText="1" shrinkToFit="1"/>
    </xf>
    <xf numFmtId="0" fontId="7" fillId="24" borderId="78" xfId="0" applyFont="1" applyFill="1" applyBorder="1" applyAlignment="1">
      <alignment horizontal="center" vertical="center" wrapText="1"/>
    </xf>
    <xf numFmtId="0" fontId="44" fillId="24" borderId="78" xfId="0" applyFont="1" applyFill="1" applyBorder="1" applyAlignment="1">
      <alignment horizontal="center" vertical="center" wrapText="1"/>
    </xf>
    <xf numFmtId="0" fontId="7" fillId="0" borderId="48" xfId="0" applyFont="1" applyBorder="1" applyAlignment="1">
      <alignment vertical="center" wrapText="1"/>
    </xf>
    <xf numFmtId="0" fontId="9" fillId="0" borderId="48" xfId="0" applyFont="1" applyBorder="1">
      <alignment vertical="center"/>
    </xf>
    <xf numFmtId="0" fontId="7" fillId="0" borderId="20" xfId="0" applyFont="1" applyBorder="1" applyAlignment="1">
      <alignment horizontal="center" vertical="center"/>
    </xf>
    <xf numFmtId="0" fontId="7" fillId="0" borderId="20" xfId="0" applyFont="1" applyBorder="1" applyAlignment="1">
      <alignment horizontal="center" vertical="center" wrapText="1"/>
    </xf>
    <xf numFmtId="0" fontId="15" fillId="0" borderId="0" xfId="0" quotePrefix="1" applyFont="1">
      <alignment vertical="center"/>
    </xf>
    <xf numFmtId="0" fontId="7" fillId="0" borderId="20" xfId="0" applyFont="1" applyBorder="1" applyAlignment="1">
      <alignment horizontal="center" vertical="center" shrinkToFit="1"/>
    </xf>
    <xf numFmtId="0" fontId="7" fillId="0" borderId="19" xfId="0" applyFont="1" applyBorder="1" applyAlignment="1">
      <alignment vertical="center" wrapText="1"/>
    </xf>
    <xf numFmtId="0" fontId="15" fillId="0" borderId="48" xfId="0" applyFont="1" applyBorder="1">
      <alignment vertical="center"/>
    </xf>
    <xf numFmtId="0" fontId="15" fillId="0" borderId="48" xfId="0" quotePrefix="1" applyFont="1" applyBorder="1">
      <alignment vertical="center"/>
    </xf>
    <xf numFmtId="0" fontId="9" fillId="0" borderId="0" xfId="0" applyFont="1" applyAlignment="1">
      <alignment vertical="top"/>
    </xf>
    <xf numFmtId="0" fontId="7" fillId="0" borderId="0" xfId="0" quotePrefix="1" applyFont="1" applyAlignment="1">
      <alignment vertical="top"/>
    </xf>
    <xf numFmtId="0" fontId="7" fillId="0" borderId="19" xfId="0" applyFont="1" applyBorder="1" applyAlignment="1">
      <alignment horizontal="center" vertical="center" shrinkToFit="1"/>
    </xf>
    <xf numFmtId="0" fontId="7" fillId="24" borderId="79" xfId="0" applyFont="1" applyFill="1" applyBorder="1" applyAlignment="1">
      <alignment horizontal="center" vertical="center" wrapText="1"/>
    </xf>
    <xf numFmtId="0" fontId="7" fillId="24" borderId="22" xfId="0" applyFont="1" applyFill="1" applyBorder="1" applyAlignment="1">
      <alignment horizontal="center" vertical="center" wrapText="1"/>
    </xf>
    <xf numFmtId="0" fontId="37" fillId="0" borderId="48" xfId="0" applyFont="1" applyBorder="1">
      <alignment vertical="center"/>
    </xf>
    <xf numFmtId="180" fontId="7" fillId="0" borderId="16" xfId="0" applyNumberFormat="1" applyFont="1" applyBorder="1">
      <alignment vertical="center"/>
    </xf>
    <xf numFmtId="0" fontId="9" fillId="0" borderId="0" xfId="0" applyFont="1" applyAlignment="1">
      <alignment horizontal="center"/>
    </xf>
    <xf numFmtId="0" fontId="7" fillId="0" borderId="17" xfId="0" applyFont="1" applyBorder="1" applyAlignment="1">
      <alignment horizontal="center" vertical="top" wrapText="1"/>
    </xf>
    <xf numFmtId="0" fontId="9" fillId="0" borderId="0" xfId="0" applyFont="1" applyAlignment="1">
      <alignment horizontal="right"/>
    </xf>
    <xf numFmtId="0" fontId="7" fillId="0" borderId="21" xfId="0" applyFont="1" applyBorder="1" applyAlignment="1">
      <alignment horizontal="center" vertical="top" wrapText="1"/>
    </xf>
    <xf numFmtId="0" fontId="7" fillId="36" borderId="0" xfId="0" applyFont="1" applyFill="1" applyAlignment="1">
      <alignment vertical="top"/>
    </xf>
    <xf numFmtId="194" fontId="7" fillId="0" borderId="16" xfId="0" applyNumberFormat="1" applyFont="1" applyBorder="1" applyAlignment="1">
      <alignment horizontal="center" vertical="center" shrinkToFit="1"/>
    </xf>
    <xf numFmtId="9" fontId="7" fillId="0" borderId="16" xfId="44" applyFont="1" applyBorder="1" applyAlignment="1">
      <alignment horizontal="center" vertical="center"/>
    </xf>
    <xf numFmtId="191" fontId="7" fillId="0" borderId="16" xfId="0" applyNumberFormat="1" applyFont="1" applyBorder="1" applyAlignment="1">
      <alignment horizontal="center" vertical="center" shrinkToFit="1"/>
    </xf>
    <xf numFmtId="0" fontId="7" fillId="0" borderId="0" xfId="0" applyFont="1" applyAlignment="1">
      <alignment horizontal="center" vertical="center" wrapText="1" shrinkToFit="1"/>
    </xf>
    <xf numFmtId="0" fontId="51" fillId="0" borderId="0" xfId="0" applyFont="1">
      <alignment vertical="center"/>
    </xf>
    <xf numFmtId="0" fontId="8" fillId="25" borderId="16" xfId="0" applyFont="1" applyFill="1" applyBorder="1" applyAlignment="1" applyProtection="1">
      <alignment horizontal="center" vertical="center"/>
      <protection locked="0"/>
    </xf>
    <xf numFmtId="0" fontId="52" fillId="27" borderId="0" xfId="0" applyFont="1" applyFill="1">
      <alignment vertical="center"/>
    </xf>
    <xf numFmtId="0" fontId="53" fillId="0" borderId="0" xfId="0" applyFont="1">
      <alignment vertical="center"/>
    </xf>
    <xf numFmtId="0" fontId="0" fillId="0" borderId="14" xfId="0" applyBorder="1">
      <alignment vertical="center"/>
    </xf>
    <xf numFmtId="0" fontId="0" fillId="0" borderId="48" xfId="0" applyBorder="1">
      <alignment vertical="center"/>
    </xf>
    <xf numFmtId="0" fontId="0" fillId="0" borderId="17" xfId="0" applyBorder="1">
      <alignment vertical="center"/>
    </xf>
    <xf numFmtId="0" fontId="0" fillId="0" borderId="21" xfId="0" applyBorder="1">
      <alignment vertical="center"/>
    </xf>
    <xf numFmtId="0" fontId="36" fillId="0" borderId="17" xfId="0" applyFont="1" applyBorder="1">
      <alignment vertical="center"/>
    </xf>
    <xf numFmtId="180" fontId="7" fillId="0" borderId="7" xfId="0" applyNumberFormat="1" applyFont="1" applyBorder="1" applyAlignment="1">
      <alignment horizontal="center" vertical="center" shrinkToFit="1"/>
    </xf>
    <xf numFmtId="0" fontId="7" fillId="0" borderId="17" xfId="0" applyFont="1" applyBorder="1" applyAlignment="1">
      <alignment horizontal="center" vertical="center"/>
    </xf>
    <xf numFmtId="55" fontId="7" fillId="0" borderId="17" xfId="0" applyNumberFormat="1" applyFont="1" applyBorder="1">
      <alignment vertical="center"/>
    </xf>
    <xf numFmtId="55" fontId="7" fillId="0" borderId="80" xfId="0" applyNumberFormat="1" applyFont="1" applyBorder="1">
      <alignment vertical="center"/>
    </xf>
    <xf numFmtId="0" fontId="49" fillId="0" borderId="0" xfId="0" applyFont="1" applyAlignment="1">
      <alignment horizontal="right" vertical="center"/>
    </xf>
    <xf numFmtId="0" fontId="48" fillId="0" borderId="0" xfId="0" applyFont="1" applyAlignment="1">
      <alignment horizontal="right" vertical="center"/>
    </xf>
    <xf numFmtId="0" fontId="50" fillId="0" borderId="48" xfId="0" applyFont="1" applyBorder="1" applyAlignment="1">
      <alignment horizontal="right" vertical="center"/>
    </xf>
    <xf numFmtId="0" fontId="7" fillId="0" borderId="0" xfId="0" applyFont="1" applyAlignment="1">
      <alignment horizontal="center" vertical="top" textRotation="255"/>
    </xf>
    <xf numFmtId="0" fontId="7" fillId="0" borderId="0" xfId="0" quotePrefix="1" applyFont="1" applyAlignment="1">
      <alignment horizontal="center" vertical="top" textRotation="255"/>
    </xf>
    <xf numFmtId="0" fontId="7" fillId="0" borderId="0" xfId="0" quotePrefix="1" applyFont="1" applyAlignment="1">
      <alignment horizontal="center" vertical="center"/>
    </xf>
    <xf numFmtId="0" fontId="48" fillId="0" borderId="19" xfId="0" applyFont="1" applyBorder="1" applyAlignment="1">
      <alignment horizontal="right" vertical="center"/>
    </xf>
    <xf numFmtId="55" fontId="7" fillId="0" borderId="53" xfId="0" applyNumberFormat="1" applyFont="1" applyBorder="1" applyAlignment="1">
      <alignment vertical="center" shrinkToFit="1"/>
    </xf>
    <xf numFmtId="180" fontId="7" fillId="27" borderId="21" xfId="0" applyNumberFormat="1" applyFont="1" applyFill="1" applyBorder="1" applyAlignment="1" applyProtection="1">
      <alignment horizontal="center" vertical="center" shrinkToFit="1"/>
      <protection locked="0"/>
    </xf>
    <xf numFmtId="0" fontId="7" fillId="24" borderId="13" xfId="0" applyFont="1" applyFill="1" applyBorder="1" applyAlignment="1">
      <alignment horizontal="center" vertical="center"/>
    </xf>
    <xf numFmtId="0" fontId="7" fillId="0" borderId="2" xfId="0" applyFont="1" applyBorder="1" applyAlignment="1">
      <alignment vertical="top" wrapText="1"/>
    </xf>
    <xf numFmtId="0" fontId="7" fillId="0" borderId="15" xfId="0" applyFont="1" applyBorder="1" applyAlignment="1">
      <alignment vertical="top"/>
    </xf>
    <xf numFmtId="0" fontId="9" fillId="0" borderId="0" xfId="0" applyFont="1" applyAlignment="1">
      <alignment vertical="top" wrapText="1"/>
    </xf>
    <xf numFmtId="0" fontId="9" fillId="0" borderId="20" xfId="0" applyFont="1" applyBorder="1" applyAlignment="1">
      <alignment vertical="top" wrapText="1"/>
    </xf>
    <xf numFmtId="0" fontId="0" fillId="0" borderId="0" xfId="0" applyAlignment="1">
      <alignment vertical="top"/>
    </xf>
    <xf numFmtId="179" fontId="49" fillId="0" borderId="0" xfId="45" applyNumberFormat="1" applyFont="1" applyFill="1" applyBorder="1" applyAlignment="1">
      <alignment horizontal="right" vertical="center"/>
    </xf>
    <xf numFmtId="179" fontId="49" fillId="0" borderId="48" xfId="45" applyNumberFormat="1" applyFont="1" applyFill="1" applyBorder="1" applyAlignment="1">
      <alignment horizontal="right" vertical="center"/>
    </xf>
    <xf numFmtId="0" fontId="7" fillId="24" borderId="17" xfId="0" applyFont="1" applyFill="1" applyBorder="1" applyAlignment="1">
      <alignment horizontal="center" vertical="center"/>
    </xf>
    <xf numFmtId="221" fontId="7" fillId="0" borderId="0" xfId="0" applyNumberFormat="1" applyFont="1" applyAlignment="1">
      <alignment vertical="center" shrinkToFit="1"/>
    </xf>
    <xf numFmtId="0" fontId="7" fillId="24" borderId="16" xfId="0" applyFont="1" applyFill="1" applyBorder="1">
      <alignment vertical="center"/>
    </xf>
    <xf numFmtId="0" fontId="7" fillId="24" borderId="14" xfId="0" applyFont="1" applyFill="1" applyBorder="1" applyAlignment="1">
      <alignment horizontal="center" vertical="center"/>
    </xf>
    <xf numFmtId="0" fontId="6" fillId="24" borderId="17" xfId="0" applyFont="1" applyFill="1" applyBorder="1" applyAlignment="1">
      <alignment horizontal="center" vertical="center"/>
    </xf>
    <xf numFmtId="181" fontId="7" fillId="0" borderId="0" xfId="0" applyNumberFormat="1" applyFont="1" applyAlignment="1">
      <alignment horizontal="center" vertical="top"/>
    </xf>
    <xf numFmtId="183" fontId="7" fillId="0" borderId="0" xfId="52" applyNumberFormat="1" applyFont="1" applyFill="1" applyAlignment="1">
      <alignment horizontal="center" vertical="top"/>
    </xf>
    <xf numFmtId="184" fontId="7" fillId="0" borderId="0" xfId="52" applyNumberFormat="1" applyFont="1" applyAlignment="1">
      <alignment horizontal="center" vertical="top"/>
    </xf>
    <xf numFmtId="0" fontId="7" fillId="0" borderId="0" xfId="0" applyFont="1" applyAlignment="1">
      <alignment horizontal="left" vertical="center" wrapText="1"/>
    </xf>
    <xf numFmtId="208" fontId="7" fillId="0" borderId="0" xfId="0" applyNumberFormat="1" applyFont="1" applyAlignment="1">
      <alignment horizontal="center" vertical="center" shrinkToFit="1"/>
    </xf>
    <xf numFmtId="212" fontId="7" fillId="0" borderId="0" xfId="0" applyNumberFormat="1" applyFont="1" applyAlignment="1">
      <alignment horizontal="center" vertical="center" shrinkToFit="1"/>
    </xf>
    <xf numFmtId="0" fontId="37" fillId="0" borderId="0" xfId="0" applyFont="1">
      <alignment vertical="center"/>
    </xf>
    <xf numFmtId="0" fontId="7" fillId="0" borderId="20" xfId="0" applyFont="1" applyBorder="1" applyAlignment="1">
      <alignment horizontal="center" vertical="top" wrapText="1"/>
    </xf>
    <xf numFmtId="0" fontId="7" fillId="0" borderId="0" xfId="0" quotePrefix="1" applyFont="1" applyAlignment="1">
      <alignment horizontal="center" vertical="top"/>
    </xf>
    <xf numFmtId="176" fontId="7" fillId="0" borderId="83" xfId="0" applyNumberFormat="1" applyFont="1" applyBorder="1" applyAlignment="1">
      <alignment vertical="center" shrinkToFit="1"/>
    </xf>
    <xf numFmtId="176" fontId="7" fillId="0" borderId="84" xfId="0" applyNumberFormat="1" applyFont="1" applyBorder="1" applyAlignment="1">
      <alignment vertical="center" shrinkToFit="1"/>
    </xf>
    <xf numFmtId="38" fontId="7" fillId="0" borderId="16" xfId="52" quotePrefix="1" applyFont="1" applyFill="1" applyBorder="1" applyAlignment="1">
      <alignment horizontal="center" vertical="center"/>
    </xf>
    <xf numFmtId="180" fontId="7" fillId="0" borderId="16" xfId="0" applyNumberFormat="1" applyFont="1" applyBorder="1" applyAlignment="1">
      <alignment horizontal="center" vertical="center" shrinkToFit="1"/>
    </xf>
    <xf numFmtId="0" fontId="7" fillId="25" borderId="16" xfId="0" applyFont="1" applyFill="1" applyBorder="1" applyAlignment="1">
      <alignment vertical="center" shrinkToFit="1"/>
    </xf>
    <xf numFmtId="0" fontId="7" fillId="0" borderId="16" xfId="0" applyFont="1" applyBorder="1" applyAlignment="1">
      <alignment vertical="center" shrinkToFit="1"/>
    </xf>
    <xf numFmtId="0" fontId="7" fillId="25" borderId="27" xfId="0" applyFont="1" applyFill="1" applyBorder="1" applyAlignment="1">
      <alignment vertical="center" shrinkToFit="1"/>
    </xf>
    <xf numFmtId="0" fontId="7" fillId="25" borderId="25" xfId="0" applyFont="1" applyFill="1" applyBorder="1" applyAlignment="1">
      <alignment vertical="center" shrinkToFit="1"/>
    </xf>
    <xf numFmtId="193" fontId="7" fillId="0" borderId="0" xfId="0" applyNumberFormat="1" applyFont="1" applyAlignment="1">
      <alignment horizontal="center" vertical="center" shrinkToFit="1"/>
    </xf>
    <xf numFmtId="194" fontId="7" fillId="0" borderId="0" xfId="0" applyNumberFormat="1" applyFont="1" applyAlignment="1">
      <alignment horizontal="center" vertical="center" shrinkToFit="1"/>
    </xf>
    <xf numFmtId="0" fontId="7" fillId="0" borderId="14" xfId="0" applyFont="1" applyBorder="1" applyAlignment="1">
      <alignment vertical="top"/>
    </xf>
    <xf numFmtId="0" fontId="7" fillId="0" borderId="48" xfId="0" applyFont="1" applyBorder="1" applyAlignment="1">
      <alignment vertical="top"/>
    </xf>
    <xf numFmtId="0" fontId="9" fillId="0" borderId="2" xfId="0" applyFont="1" applyBorder="1" applyAlignment="1">
      <alignment horizontal="right" vertical="top"/>
    </xf>
    <xf numFmtId="9" fontId="7" fillId="0" borderId="13" xfId="45" applyFont="1" applyFill="1" applyBorder="1" applyAlignment="1">
      <alignment horizontal="center" vertical="center" shrinkToFit="1"/>
    </xf>
    <xf numFmtId="9" fontId="7" fillId="0" borderId="13" xfId="45" applyFont="1" applyFill="1" applyBorder="1" applyAlignment="1">
      <alignment vertical="center" shrinkToFit="1"/>
    </xf>
    <xf numFmtId="0" fontId="48" fillId="0" borderId="48" xfId="0" applyFont="1" applyBorder="1">
      <alignment vertical="center"/>
    </xf>
    <xf numFmtId="202" fontId="7" fillId="0" borderId="16" xfId="0" applyNumberFormat="1" applyFont="1" applyBorder="1" applyAlignment="1">
      <alignment horizontal="center" vertical="center" shrinkToFit="1"/>
    </xf>
    <xf numFmtId="203" fontId="7" fillId="0" borderId="16" xfId="0" applyNumberFormat="1" applyFont="1" applyBorder="1" applyAlignment="1">
      <alignment horizontal="center" vertical="center" shrinkToFit="1"/>
    </xf>
    <xf numFmtId="204" fontId="7" fillId="0" borderId="16" xfId="0" applyNumberFormat="1" applyFont="1" applyBorder="1" applyAlignment="1">
      <alignment horizontal="center" vertical="center" shrinkToFit="1"/>
    </xf>
    <xf numFmtId="176" fontId="7" fillId="0" borderId="85" xfId="0" applyNumberFormat="1" applyFont="1" applyBorder="1" applyAlignment="1">
      <alignment vertical="center" shrinkToFit="1"/>
    </xf>
    <xf numFmtId="198" fontId="7" fillId="0" borderId="14" xfId="0" applyNumberFormat="1" applyFont="1" applyBorder="1">
      <alignment vertical="center"/>
    </xf>
    <xf numFmtId="0" fontId="9" fillId="0" borderId="0" xfId="0" applyFont="1" applyAlignment="1">
      <alignment horizontal="right" vertical="center"/>
    </xf>
    <xf numFmtId="179" fontId="7" fillId="0" borderId="0" xfId="44" applyNumberFormat="1" applyFont="1">
      <alignment vertical="center"/>
    </xf>
    <xf numFmtId="0" fontId="7" fillId="24" borderId="29" xfId="0" applyFont="1" applyFill="1" applyBorder="1" applyAlignment="1">
      <alignment horizontal="center" vertical="center" wrapText="1" shrinkToFit="1"/>
    </xf>
    <xf numFmtId="187" fontId="7" fillId="26" borderId="72" xfId="0" applyNumberFormat="1" applyFont="1" applyFill="1" applyBorder="1" applyAlignment="1" applyProtection="1">
      <alignment vertical="top" shrinkToFit="1"/>
      <protection locked="0"/>
    </xf>
    <xf numFmtId="188" fontId="7" fillId="26" borderId="72" xfId="0" applyNumberFormat="1" applyFont="1" applyFill="1" applyBorder="1" applyAlignment="1" applyProtection="1">
      <alignment vertical="top" shrinkToFit="1"/>
      <protection locked="0"/>
    </xf>
    <xf numFmtId="0" fontId="7" fillId="25" borderId="72" xfId="0" applyFont="1" applyFill="1" applyBorder="1" applyAlignment="1" applyProtection="1">
      <alignment vertical="top" shrinkToFit="1"/>
      <protection locked="0"/>
    </xf>
    <xf numFmtId="187" fontId="7" fillId="26" borderId="69" xfId="0" applyNumberFormat="1" applyFont="1" applyFill="1" applyBorder="1" applyAlignment="1" applyProtection="1">
      <alignment vertical="top" shrinkToFit="1"/>
      <protection locked="0"/>
    </xf>
    <xf numFmtId="188" fontId="7" fillId="26" borderId="69" xfId="0" applyNumberFormat="1" applyFont="1" applyFill="1" applyBorder="1" applyAlignment="1" applyProtection="1">
      <alignment vertical="top" shrinkToFit="1"/>
      <protection locked="0"/>
    </xf>
    <xf numFmtId="0" fontId="7" fillId="25" borderId="69" xfId="0" applyFont="1" applyFill="1" applyBorder="1" applyAlignment="1" applyProtection="1">
      <alignment vertical="top" shrinkToFit="1"/>
      <protection locked="0"/>
    </xf>
    <xf numFmtId="187" fontId="7" fillId="26" borderId="70" xfId="0" applyNumberFormat="1" applyFont="1" applyFill="1" applyBorder="1" applyAlignment="1" applyProtection="1">
      <alignment vertical="top" shrinkToFit="1"/>
      <protection locked="0"/>
    </xf>
    <xf numFmtId="188" fontId="7" fillId="26" borderId="70" xfId="0" applyNumberFormat="1" applyFont="1" applyFill="1" applyBorder="1" applyAlignment="1" applyProtection="1">
      <alignment vertical="top" shrinkToFit="1"/>
      <protection locked="0"/>
    </xf>
    <xf numFmtId="0" fontId="7" fillId="25" borderId="70" xfId="0" applyFont="1" applyFill="1" applyBorder="1" applyAlignment="1" applyProtection="1">
      <alignment vertical="top" shrinkToFit="1"/>
      <protection locked="0"/>
    </xf>
    <xf numFmtId="187" fontId="7" fillId="26" borderId="72" xfId="0" applyNumberFormat="1" applyFont="1" applyFill="1" applyBorder="1" applyAlignment="1" applyProtection="1">
      <alignment vertical="center" shrinkToFit="1"/>
      <protection locked="0"/>
    </xf>
    <xf numFmtId="187" fontId="7" fillId="26" borderId="69" xfId="0" applyNumberFormat="1" applyFont="1" applyFill="1" applyBorder="1" applyAlignment="1" applyProtection="1">
      <alignment vertical="center" shrinkToFit="1"/>
      <protection locked="0"/>
    </xf>
    <xf numFmtId="187" fontId="7" fillId="26" borderId="70" xfId="0" applyNumberFormat="1" applyFont="1" applyFill="1" applyBorder="1" applyAlignment="1" applyProtection="1">
      <alignment vertical="center" shrinkToFit="1"/>
      <protection locked="0"/>
    </xf>
    <xf numFmtId="0" fontId="7" fillId="24" borderId="29" xfId="0" applyFont="1" applyFill="1" applyBorder="1" applyAlignment="1">
      <alignment horizontal="center" vertical="center" shrinkToFit="1"/>
    </xf>
    <xf numFmtId="179" fontId="7" fillId="0" borderId="31" xfId="44" applyNumberFormat="1" applyFont="1" applyFill="1" applyBorder="1" applyAlignment="1">
      <alignment horizontal="centerContinuous" vertical="center"/>
    </xf>
    <xf numFmtId="237" fontId="8" fillId="0" borderId="0" xfId="0" applyNumberFormat="1" applyFont="1" applyAlignment="1">
      <alignment vertical="center" shrinkToFit="1"/>
    </xf>
    <xf numFmtId="201" fontId="7" fillId="0" borderId="16" xfId="0" applyNumberFormat="1" applyFont="1" applyBorder="1" applyAlignment="1">
      <alignment horizontal="center" vertical="center" shrinkToFit="1"/>
    </xf>
    <xf numFmtId="200" fontId="7" fillId="0" borderId="16" xfId="0" applyNumberFormat="1" applyFont="1" applyBorder="1" applyAlignment="1">
      <alignment horizontal="center" vertical="center" shrinkToFit="1"/>
    </xf>
    <xf numFmtId="0" fontId="9" fillId="0" borderId="17" xfId="0" applyFont="1" applyBorder="1" applyAlignment="1">
      <alignment vertical="top" wrapText="1"/>
    </xf>
    <xf numFmtId="0" fontId="7" fillId="38" borderId="30" xfId="0" applyFont="1" applyFill="1" applyBorder="1" applyAlignment="1">
      <alignment horizontal="center" vertical="center" shrinkToFit="1"/>
    </xf>
    <xf numFmtId="0" fontId="7" fillId="38" borderId="25" xfId="0" applyFont="1" applyFill="1" applyBorder="1" applyAlignment="1">
      <alignment horizontal="center" vertical="center" shrinkToFit="1"/>
    </xf>
    <xf numFmtId="0" fontId="7" fillId="38" borderId="27" xfId="0" applyFont="1" applyFill="1" applyBorder="1" applyAlignment="1">
      <alignment horizontal="center" vertical="center" shrinkToFit="1"/>
    </xf>
    <xf numFmtId="187" fontId="7" fillId="0" borderId="68" xfId="0" applyNumberFormat="1" applyFont="1" applyBorder="1" applyAlignment="1">
      <alignment vertical="center" shrinkToFit="1"/>
    </xf>
    <xf numFmtId="187" fontId="7" fillId="0" borderId="86" xfId="0" applyNumberFormat="1" applyFont="1" applyBorder="1" applyAlignment="1">
      <alignment vertical="center" shrinkToFit="1"/>
    </xf>
    <xf numFmtId="188" fontId="7" fillId="0" borderId="86" xfId="0" applyNumberFormat="1" applyFont="1" applyBorder="1" applyAlignment="1">
      <alignment vertical="center" shrinkToFit="1"/>
    </xf>
    <xf numFmtId="188" fontId="7" fillId="0" borderId="68" xfId="0" applyNumberFormat="1" applyFont="1" applyBorder="1" applyAlignment="1">
      <alignment vertical="center" shrinkToFit="1"/>
    </xf>
    <xf numFmtId="0" fontId="7" fillId="24" borderId="15" xfId="0" applyFont="1" applyFill="1" applyBorder="1" applyAlignment="1">
      <alignment horizontal="center" vertical="center"/>
    </xf>
    <xf numFmtId="0" fontId="7" fillId="0" borderId="87" xfId="0" applyFont="1" applyBorder="1">
      <alignment vertical="center"/>
    </xf>
    <xf numFmtId="0" fontId="7" fillId="0" borderId="15" xfId="0" applyFont="1" applyBorder="1" applyAlignment="1">
      <alignment horizontal="right" vertical="top" wrapText="1"/>
    </xf>
    <xf numFmtId="0" fontId="7" fillId="0" borderId="2" xfId="0" applyFont="1" applyBorder="1" applyAlignment="1">
      <alignment vertical="top" shrinkToFit="1"/>
    </xf>
    <xf numFmtId="0" fontId="7" fillId="0" borderId="17" xfId="0" applyFont="1" applyBorder="1" applyAlignment="1">
      <alignment vertical="top"/>
    </xf>
    <xf numFmtId="0" fontId="7" fillId="0" borderId="21" xfId="0" applyFont="1" applyBorder="1" applyAlignment="1">
      <alignment vertical="top"/>
    </xf>
    <xf numFmtId="0" fontId="7" fillId="0" borderId="85" xfId="0" applyFont="1" applyBorder="1" applyAlignment="1">
      <alignment vertical="top"/>
    </xf>
    <xf numFmtId="0" fontId="0" fillId="0" borderId="2" xfId="0" applyBorder="1" applyAlignment="1">
      <alignment vertical="top"/>
    </xf>
    <xf numFmtId="0" fontId="7" fillId="0" borderId="2" xfId="0" applyFont="1" applyBorder="1" applyAlignment="1">
      <alignment vertical="top"/>
    </xf>
    <xf numFmtId="0" fontId="7" fillId="0" borderId="84" xfId="0" applyFont="1" applyBorder="1" applyAlignment="1">
      <alignment vertical="top"/>
    </xf>
    <xf numFmtId="0" fontId="7" fillId="0" borderId="67" xfId="0" applyFont="1" applyBorder="1" applyAlignment="1">
      <alignment vertical="top" shrinkToFit="1"/>
    </xf>
    <xf numFmtId="0" fontId="7" fillId="0" borderId="21" xfId="0" applyFont="1" applyBorder="1">
      <alignment vertical="center"/>
    </xf>
    <xf numFmtId="0" fontId="7" fillId="0" borderId="14" xfId="0" applyFont="1" applyBorder="1" applyAlignment="1">
      <alignment horizontal="right" vertical="top" wrapText="1"/>
    </xf>
    <xf numFmtId="0" fontId="7" fillId="0" borderId="48" xfId="0" applyFont="1" applyBorder="1" applyAlignment="1">
      <alignment vertical="top" shrinkToFit="1"/>
    </xf>
    <xf numFmtId="0" fontId="7" fillId="0" borderId="84" xfId="0" applyFont="1" applyBorder="1" applyAlignment="1">
      <alignment horizontal="center" vertical="top"/>
    </xf>
    <xf numFmtId="0" fontId="7" fillId="0" borderId="21" xfId="0" applyFont="1" applyBorder="1" applyAlignment="1">
      <alignment horizontal="right" vertical="top" wrapText="1"/>
    </xf>
    <xf numFmtId="0" fontId="0" fillId="0" borderId="84" xfId="0" applyBorder="1" applyAlignment="1">
      <alignment horizontal="center" vertical="top"/>
    </xf>
    <xf numFmtId="0" fontId="7" fillId="0" borderId="0" xfId="0" applyFont="1" applyAlignment="1">
      <alignment horizontal="right" vertical="top" wrapText="1"/>
    </xf>
    <xf numFmtId="188" fontId="7" fillId="0" borderId="0" xfId="0" applyNumberFormat="1" applyFont="1" applyAlignment="1">
      <alignment vertical="center" shrinkToFit="1"/>
    </xf>
    <xf numFmtId="0" fontId="7" fillId="0" borderId="0" xfId="0" applyFont="1" applyAlignment="1">
      <alignment horizontal="center" vertical="top"/>
    </xf>
    <xf numFmtId="179" fontId="49" fillId="0" borderId="48" xfId="45" applyNumberFormat="1" applyFont="1" applyFill="1" applyBorder="1" applyAlignment="1" applyProtection="1">
      <alignment horizontal="right" vertical="center"/>
    </xf>
    <xf numFmtId="221" fontId="9" fillId="0" borderId="0" xfId="0" applyNumberFormat="1" applyFont="1" applyAlignment="1">
      <alignment vertical="center" shrinkToFit="1"/>
    </xf>
    <xf numFmtId="0" fontId="7" fillId="0" borderId="2" xfId="0" applyFont="1" applyBorder="1" applyAlignment="1">
      <alignment horizontal="right" vertical="center"/>
    </xf>
    <xf numFmtId="177" fontId="7" fillId="0" borderId="2" xfId="0" applyNumberFormat="1" applyFont="1" applyBorder="1" applyAlignment="1">
      <alignment vertical="center" wrapText="1"/>
    </xf>
    <xf numFmtId="197" fontId="7" fillId="0" borderId="67" xfId="0" applyNumberFormat="1" applyFont="1" applyBorder="1" applyAlignment="1">
      <alignment vertical="center" shrinkToFit="1"/>
    </xf>
    <xf numFmtId="0" fontId="7" fillId="24" borderId="21" xfId="0" applyFont="1" applyFill="1" applyBorder="1" applyAlignment="1">
      <alignment horizontal="center" vertical="center"/>
    </xf>
    <xf numFmtId="0" fontId="7" fillId="24" borderId="18" xfId="0" applyFont="1" applyFill="1" applyBorder="1" applyAlignment="1">
      <alignment horizontal="center" vertical="center"/>
    </xf>
    <xf numFmtId="0" fontId="7" fillId="24" borderId="14" xfId="0" applyFont="1" applyFill="1" applyBorder="1" applyAlignment="1">
      <alignment horizontal="center" vertical="center" wrapText="1"/>
    </xf>
    <xf numFmtId="0" fontId="7" fillId="24" borderId="2" xfId="0" applyFont="1" applyFill="1" applyBorder="1" applyAlignment="1">
      <alignment horizontal="center" vertical="center"/>
    </xf>
    <xf numFmtId="0" fontId="7" fillId="24" borderId="67" xfId="0" applyFont="1" applyFill="1" applyBorder="1" applyAlignment="1">
      <alignment horizontal="center" vertical="center"/>
    </xf>
    <xf numFmtId="0" fontId="7" fillId="24" borderId="48" xfId="0" applyFont="1" applyFill="1" applyBorder="1" applyAlignment="1">
      <alignment horizontal="center" vertical="center" wrapText="1"/>
    </xf>
    <xf numFmtId="0" fontId="7" fillId="24" borderId="19" xfId="0" applyFont="1" applyFill="1" applyBorder="1" applyAlignment="1">
      <alignment horizontal="center" vertical="center" wrapText="1"/>
    </xf>
    <xf numFmtId="0" fontId="7" fillId="24" borderId="15" xfId="0" applyFont="1" applyFill="1" applyBorder="1" applyAlignment="1">
      <alignment horizontal="center" vertical="center" wrapText="1"/>
    </xf>
    <xf numFmtId="0" fontId="7" fillId="24" borderId="2" xfId="0" applyFont="1" applyFill="1" applyBorder="1" applyAlignment="1">
      <alignment horizontal="center" vertical="center" wrapText="1"/>
    </xf>
    <xf numFmtId="0" fontId="7" fillId="24" borderId="67" xfId="0" applyFont="1" applyFill="1" applyBorder="1" applyAlignment="1">
      <alignment horizontal="center" vertical="center" wrapText="1"/>
    </xf>
    <xf numFmtId="0" fontId="7" fillId="24" borderId="18" xfId="0" applyFont="1" applyFill="1" applyBorder="1" applyAlignment="1">
      <alignment horizontal="center" vertical="center" wrapText="1"/>
    </xf>
    <xf numFmtId="0" fontId="7" fillId="24" borderId="20" xfId="0" applyFont="1" applyFill="1" applyBorder="1" applyAlignment="1">
      <alignment horizontal="center" vertical="center" wrapText="1"/>
    </xf>
    <xf numFmtId="0" fontId="7" fillId="24" borderId="16" xfId="0" applyFont="1" applyFill="1" applyBorder="1" applyAlignment="1">
      <alignment horizontal="center" vertical="center" shrinkToFit="1"/>
    </xf>
    <xf numFmtId="0" fontId="7" fillId="0" borderId="0" xfId="0" applyFont="1" applyAlignment="1">
      <alignment vertical="top" textRotation="255"/>
    </xf>
    <xf numFmtId="0" fontId="7" fillId="0" borderId="0" xfId="0" quotePrefix="1" applyFont="1" applyAlignment="1">
      <alignment vertical="top" textRotation="255"/>
    </xf>
    <xf numFmtId="0" fontId="7" fillId="0" borderId="20" xfId="0" applyFont="1" applyBorder="1" applyAlignment="1">
      <alignment vertical="center" wrapText="1"/>
    </xf>
    <xf numFmtId="0" fontId="48" fillId="0" borderId="20" xfId="0" applyFont="1" applyBorder="1" applyAlignment="1">
      <alignment horizontal="right" vertical="center"/>
    </xf>
    <xf numFmtId="0" fontId="7" fillId="24" borderId="29" xfId="0" applyFont="1" applyFill="1" applyBorder="1" applyAlignment="1">
      <alignment horizontal="center" vertical="center"/>
    </xf>
    <xf numFmtId="0" fontId="7" fillId="24" borderId="29" xfId="0" applyFont="1" applyFill="1" applyBorder="1" applyAlignment="1">
      <alignment horizontal="center" vertical="center" wrapText="1"/>
    </xf>
    <xf numFmtId="0" fontId="7" fillId="24" borderId="18" xfId="0" applyFont="1" applyFill="1" applyBorder="1" applyAlignment="1">
      <alignment vertical="center" shrinkToFit="1"/>
    </xf>
    <xf numFmtId="0" fontId="7" fillId="26" borderId="15" xfId="0" applyFont="1" applyFill="1" applyBorder="1" applyAlignment="1" applyProtection="1">
      <alignment vertical="center" shrinkToFit="1"/>
      <protection locked="0"/>
    </xf>
    <xf numFmtId="0" fontId="0" fillId="24" borderId="0" xfId="0" applyFill="1">
      <alignment vertical="center"/>
    </xf>
    <xf numFmtId="0" fontId="7" fillId="24" borderId="16" xfId="0" applyFont="1" applyFill="1" applyBorder="1" applyAlignment="1">
      <alignment vertical="center" shrinkToFit="1"/>
    </xf>
    <xf numFmtId="0" fontId="0" fillId="0" borderId="0" xfId="0" applyAlignment="1">
      <alignment horizontal="center" vertical="center"/>
    </xf>
    <xf numFmtId="0" fontId="7" fillId="26" borderId="16" xfId="0" applyFont="1" applyFill="1" applyBorder="1" applyAlignment="1" applyProtection="1">
      <alignment vertical="center" shrinkToFit="1"/>
      <protection locked="0"/>
    </xf>
    <xf numFmtId="0" fontId="7" fillId="26" borderId="16" xfId="0" applyFont="1" applyFill="1" applyBorder="1" applyProtection="1">
      <alignment vertical="center"/>
      <protection locked="0"/>
    </xf>
    <xf numFmtId="0" fontId="0" fillId="0" borderId="16" xfId="0" applyBorder="1">
      <alignment vertical="center"/>
    </xf>
    <xf numFmtId="0" fontId="7" fillId="24" borderId="68" xfId="0" applyFont="1" applyFill="1" applyBorder="1">
      <alignment vertical="center"/>
    </xf>
    <xf numFmtId="234" fontId="7" fillId="24" borderId="13" xfId="0" applyNumberFormat="1" applyFont="1" applyFill="1" applyBorder="1" applyAlignment="1">
      <alignment horizontal="center" vertical="center" wrapText="1"/>
    </xf>
    <xf numFmtId="0" fontId="9" fillId="0" borderId="20" xfId="0" applyFont="1" applyBorder="1" applyAlignment="1">
      <alignment horizontal="center" vertical="center" wrapText="1"/>
    </xf>
    <xf numFmtId="0" fontId="9" fillId="0" borderId="0" xfId="0" applyFont="1" applyAlignment="1">
      <alignment horizontal="center" vertical="center" wrapText="1"/>
    </xf>
    <xf numFmtId="0" fontId="7" fillId="0" borderId="17" xfId="0" applyFont="1" applyBorder="1" applyAlignment="1">
      <alignment horizontal="center" vertical="center" wrapText="1"/>
    </xf>
    <xf numFmtId="0" fontId="7" fillId="24" borderId="16" xfId="0" applyFont="1" applyFill="1" applyBorder="1" applyAlignment="1">
      <alignment vertical="center" wrapText="1"/>
    </xf>
    <xf numFmtId="214" fontId="7" fillId="24" borderId="67" xfId="0" applyNumberFormat="1" applyFont="1" applyFill="1" applyBorder="1" applyAlignment="1">
      <alignment horizontal="center" vertical="center" shrinkToFit="1"/>
    </xf>
    <xf numFmtId="9" fontId="9" fillId="0" borderId="20" xfId="45" applyFont="1" applyFill="1" applyBorder="1" applyAlignment="1">
      <alignment horizontal="center" vertical="center" shrinkToFit="1"/>
    </xf>
    <xf numFmtId="9" fontId="9" fillId="0" borderId="0" xfId="45" applyFont="1" applyFill="1" applyBorder="1" applyAlignment="1">
      <alignment horizontal="center" vertical="center" shrinkToFit="1"/>
    </xf>
    <xf numFmtId="215" fontId="7" fillId="24" borderId="88" xfId="0" applyNumberFormat="1" applyFont="1" applyFill="1" applyBorder="1" applyAlignment="1">
      <alignment vertical="center" shrinkToFit="1"/>
    </xf>
    <xf numFmtId="215" fontId="7" fillId="24" borderId="69" xfId="0" applyNumberFormat="1" applyFont="1" applyFill="1" applyBorder="1" applyAlignment="1">
      <alignment vertical="center" shrinkToFit="1"/>
    </xf>
    <xf numFmtId="215" fontId="7" fillId="24" borderId="89" xfId="0" applyNumberFormat="1" applyFont="1" applyFill="1" applyBorder="1" applyAlignment="1">
      <alignment vertical="center" shrinkToFit="1"/>
    </xf>
    <xf numFmtId="215" fontId="7" fillId="24" borderId="90" xfId="0" applyNumberFormat="1" applyFont="1" applyFill="1" applyBorder="1" applyAlignment="1">
      <alignment vertical="center" shrinkToFit="1"/>
    </xf>
    <xf numFmtId="215" fontId="7" fillId="24" borderId="91" xfId="0" applyNumberFormat="1" applyFont="1" applyFill="1" applyBorder="1" applyAlignment="1">
      <alignment vertical="center" shrinkToFit="1"/>
    </xf>
    <xf numFmtId="215" fontId="7" fillId="24" borderId="13" xfId="0" applyNumberFormat="1" applyFont="1" applyFill="1" applyBorder="1" applyAlignment="1">
      <alignment vertical="center" shrinkToFit="1"/>
    </xf>
    <xf numFmtId="214" fontId="7" fillId="24" borderId="20" xfId="0" applyNumberFormat="1" applyFont="1" applyFill="1" applyBorder="1" applyAlignment="1">
      <alignment vertical="center" shrinkToFit="1"/>
    </xf>
    <xf numFmtId="177" fontId="7" fillId="24" borderId="20" xfId="0" applyNumberFormat="1" applyFont="1" applyFill="1" applyBorder="1" applyAlignment="1">
      <alignment horizontal="center" vertical="center"/>
    </xf>
    <xf numFmtId="177" fontId="7" fillId="24" borderId="29" xfId="0" applyNumberFormat="1" applyFont="1" applyFill="1" applyBorder="1" applyAlignment="1">
      <alignment horizontal="center" vertical="center"/>
    </xf>
    <xf numFmtId="216" fontId="7" fillId="24" borderId="29" xfId="0" applyNumberFormat="1" applyFont="1" applyFill="1" applyBorder="1" applyAlignment="1">
      <alignment vertical="center" shrinkToFit="1"/>
    </xf>
    <xf numFmtId="216" fontId="7" fillId="24" borderId="13" xfId="0" applyNumberFormat="1" applyFont="1" applyFill="1" applyBorder="1" applyAlignment="1">
      <alignment vertical="center" shrinkToFit="1"/>
    </xf>
    <xf numFmtId="177" fontId="7" fillId="24" borderId="13" xfId="0" applyNumberFormat="1" applyFont="1" applyFill="1" applyBorder="1" applyAlignment="1">
      <alignment horizontal="center" vertical="center"/>
    </xf>
    <xf numFmtId="9" fontId="9" fillId="0" borderId="20" xfId="45" applyFont="1" applyFill="1" applyBorder="1" applyAlignment="1">
      <alignment vertical="center" shrinkToFit="1"/>
    </xf>
    <xf numFmtId="9" fontId="9" fillId="0" borderId="0" xfId="45" applyFont="1" applyFill="1" applyBorder="1" applyAlignment="1">
      <alignment vertical="center" shrinkToFit="1"/>
    </xf>
    <xf numFmtId="0" fontId="7" fillId="24" borderId="21" xfId="0" applyFont="1" applyFill="1" applyBorder="1" applyAlignment="1">
      <alignment vertical="center" shrinkToFit="1"/>
    </xf>
    <xf numFmtId="0" fontId="7" fillId="26" borderId="72" xfId="0" applyFont="1" applyFill="1" applyBorder="1" applyProtection="1">
      <alignment vertical="center"/>
      <protection locked="0"/>
    </xf>
    <xf numFmtId="0" fontId="7" fillId="26" borderId="2" xfId="0" applyFont="1" applyFill="1" applyBorder="1" applyAlignment="1" applyProtection="1">
      <alignment vertical="center" shrinkToFit="1"/>
      <protection locked="0"/>
    </xf>
    <xf numFmtId="0" fontId="7" fillId="25" borderId="72" xfId="0" applyFont="1" applyFill="1" applyBorder="1" applyAlignment="1" applyProtection="1">
      <alignment vertical="center" shrinkToFit="1"/>
      <protection locked="0"/>
    </xf>
    <xf numFmtId="0" fontId="7" fillId="24" borderId="21" xfId="0" applyFont="1" applyFill="1" applyBorder="1" applyAlignment="1">
      <alignment horizontal="center" vertical="center" shrinkToFit="1"/>
    </xf>
    <xf numFmtId="177" fontId="7" fillId="26" borderId="92" xfId="0" applyNumberFormat="1" applyFont="1" applyFill="1" applyBorder="1" applyProtection="1">
      <alignment vertical="center"/>
      <protection locked="0"/>
    </xf>
    <xf numFmtId="177" fontId="7" fillId="26" borderId="93" xfId="0" applyNumberFormat="1" applyFont="1" applyFill="1" applyBorder="1" applyProtection="1">
      <alignment vertical="center"/>
      <protection locked="0"/>
    </xf>
    <xf numFmtId="0" fontId="7" fillId="25" borderId="93" xfId="0" applyFont="1" applyFill="1" applyBorder="1" applyAlignment="1" applyProtection="1">
      <alignment horizontal="center" vertical="center"/>
      <protection locked="0"/>
    </xf>
    <xf numFmtId="0" fontId="7" fillId="25" borderId="93" xfId="0" applyFont="1" applyFill="1" applyBorder="1" applyAlignment="1" applyProtection="1">
      <alignment vertical="center" shrinkToFit="1"/>
      <protection locked="0"/>
    </xf>
    <xf numFmtId="0" fontId="9" fillId="0" borderId="20" xfId="0" applyFont="1" applyBorder="1">
      <alignment vertical="center"/>
    </xf>
    <xf numFmtId="0" fontId="7" fillId="24" borderId="15" xfId="0" applyFont="1" applyFill="1" applyBorder="1" applyAlignment="1">
      <alignment vertical="center" shrinkToFit="1"/>
    </xf>
    <xf numFmtId="0" fontId="7" fillId="26" borderId="69" xfId="0" applyFont="1" applyFill="1" applyBorder="1" applyProtection="1">
      <alignment vertical="center"/>
      <protection locked="0"/>
    </xf>
    <xf numFmtId="0" fontId="7" fillId="25" borderId="69" xfId="0" applyFont="1" applyFill="1" applyBorder="1" applyAlignment="1" applyProtection="1">
      <alignment vertical="center" shrinkToFit="1"/>
      <protection locked="0"/>
    </xf>
    <xf numFmtId="0" fontId="7" fillId="25" borderId="2" xfId="0" applyFont="1" applyFill="1" applyBorder="1" applyAlignment="1" applyProtection="1">
      <alignment horizontal="center" vertical="center" shrinkToFit="1"/>
      <protection locked="0"/>
    </xf>
    <xf numFmtId="0" fontId="7" fillId="25" borderId="15" xfId="0" applyFont="1" applyFill="1" applyBorder="1" applyAlignment="1" applyProtection="1">
      <alignment horizontal="center" vertical="center" shrinkToFit="1"/>
      <protection locked="0"/>
    </xf>
    <xf numFmtId="177" fontId="7" fillId="26" borderId="71" xfId="0" applyNumberFormat="1" applyFont="1" applyFill="1" applyBorder="1" applyProtection="1">
      <alignment vertical="center"/>
      <protection locked="0"/>
    </xf>
    <xf numFmtId="0" fontId="7" fillId="25" borderId="16" xfId="0" applyFont="1" applyFill="1" applyBorder="1" applyAlignment="1" applyProtection="1">
      <alignment horizontal="center" vertical="center"/>
      <protection locked="0"/>
    </xf>
    <xf numFmtId="0" fontId="7" fillId="25" borderId="16" xfId="0" applyFont="1" applyFill="1" applyBorder="1" applyAlignment="1" applyProtection="1">
      <alignment vertical="center" shrinkToFit="1"/>
      <protection locked="0"/>
    </xf>
    <xf numFmtId="177" fontId="7" fillId="26" borderId="15" xfId="0" applyNumberFormat="1" applyFont="1" applyFill="1" applyBorder="1" applyProtection="1">
      <alignment vertical="center"/>
      <protection locked="0"/>
    </xf>
    <xf numFmtId="9" fontId="9" fillId="0" borderId="20" xfId="45" applyFont="1" applyFill="1" applyBorder="1" applyAlignment="1">
      <alignment vertical="center"/>
    </xf>
    <xf numFmtId="9" fontId="9" fillId="0" borderId="0" xfId="45" applyFont="1" applyFill="1" applyBorder="1" applyAlignment="1">
      <alignment vertical="center"/>
    </xf>
    <xf numFmtId="0" fontId="7" fillId="26" borderId="70" xfId="0" applyFont="1" applyFill="1" applyBorder="1" applyProtection="1">
      <alignment vertical="center"/>
      <protection locked="0"/>
    </xf>
    <xf numFmtId="0" fontId="7" fillId="25" borderId="70" xfId="0" applyFont="1" applyFill="1" applyBorder="1" applyAlignment="1" applyProtection="1">
      <alignment vertical="center" shrinkToFit="1"/>
      <protection locked="0"/>
    </xf>
    <xf numFmtId="177" fontId="7" fillId="26" borderId="94" xfId="0" applyNumberFormat="1" applyFont="1" applyFill="1" applyBorder="1" applyProtection="1">
      <alignment vertical="center"/>
      <protection locked="0"/>
    </xf>
    <xf numFmtId="177" fontId="7" fillId="26" borderId="95" xfId="0" applyNumberFormat="1" applyFont="1" applyFill="1" applyBorder="1" applyProtection="1">
      <alignment vertical="center"/>
      <protection locked="0"/>
    </xf>
    <xf numFmtId="0" fontId="7" fillId="25" borderId="95" xfId="0" applyFont="1" applyFill="1" applyBorder="1" applyAlignment="1" applyProtection="1">
      <alignment horizontal="center" vertical="center"/>
      <protection locked="0"/>
    </xf>
    <xf numFmtId="0" fontId="7" fillId="25" borderId="95" xfId="0" applyFont="1" applyFill="1" applyBorder="1" applyAlignment="1" applyProtection="1">
      <alignment vertical="center" shrinkToFit="1"/>
      <protection locked="0"/>
    </xf>
    <xf numFmtId="177" fontId="7" fillId="26" borderId="96" xfId="0" applyNumberFormat="1" applyFont="1" applyFill="1" applyBorder="1" applyProtection="1">
      <alignment vertical="center"/>
      <protection locked="0"/>
    </xf>
    <xf numFmtId="226" fontId="7" fillId="0" borderId="0" xfId="0" applyNumberFormat="1" applyFont="1">
      <alignment vertical="center"/>
    </xf>
    <xf numFmtId="228" fontId="7" fillId="0" borderId="0" xfId="0" applyNumberFormat="1" applyFont="1">
      <alignment vertical="center"/>
    </xf>
    <xf numFmtId="225" fontId="7" fillId="0" borderId="0" xfId="0" applyNumberFormat="1" applyFont="1" applyAlignment="1">
      <alignment horizontal="right" vertical="center"/>
    </xf>
    <xf numFmtId="179" fontId="7" fillId="24" borderId="68" xfId="44" applyNumberFormat="1" applyFont="1" applyFill="1" applyBorder="1">
      <alignment vertical="center"/>
    </xf>
    <xf numFmtId="217" fontId="7" fillId="24" borderId="0" xfId="0" applyNumberFormat="1" applyFont="1" applyFill="1" applyAlignment="1">
      <alignment vertical="center" shrinkToFit="1"/>
    </xf>
    <xf numFmtId="0" fontId="7" fillId="24" borderId="2" xfId="0" applyFont="1" applyFill="1" applyBorder="1" applyAlignment="1">
      <alignment horizontal="center" vertical="center" shrinkToFit="1"/>
    </xf>
    <xf numFmtId="0" fontId="9" fillId="0" borderId="20" xfId="0" applyFont="1" applyBorder="1" applyAlignment="1">
      <alignment horizontal="center" vertical="center" shrinkToFit="1"/>
    </xf>
    <xf numFmtId="0" fontId="9" fillId="0" borderId="0" xfId="0" applyFont="1" applyAlignment="1">
      <alignment horizontal="center" vertical="center" shrinkToFit="1"/>
    </xf>
    <xf numFmtId="179" fontId="7" fillId="24" borderId="0" xfId="44" applyNumberFormat="1" applyFont="1" applyFill="1" applyBorder="1" applyAlignment="1">
      <alignment vertical="center" shrinkToFit="1"/>
    </xf>
    <xf numFmtId="0" fontId="7" fillId="24" borderId="48" xfId="0" applyFont="1" applyFill="1" applyBorder="1" applyAlignment="1">
      <alignment vertical="center" wrapText="1"/>
    </xf>
    <xf numFmtId="9" fontId="7" fillId="24" borderId="88" xfId="45" applyFont="1" applyFill="1" applyBorder="1" applyAlignment="1">
      <alignment vertical="center" shrinkToFit="1"/>
    </xf>
    <xf numFmtId="9" fontId="7" fillId="24" borderId="97" xfId="45" applyFont="1" applyFill="1" applyBorder="1" applyAlignment="1">
      <alignment vertical="center" shrinkToFit="1"/>
    </xf>
    <xf numFmtId="9" fontId="7" fillId="24" borderId="98" xfId="45" applyFont="1" applyFill="1" applyBorder="1" applyAlignment="1">
      <alignment vertical="center" shrinkToFit="1"/>
    </xf>
    <xf numFmtId="9" fontId="7" fillId="24" borderId="69" xfId="45" quotePrefix="1" applyFont="1" applyFill="1" applyBorder="1" applyAlignment="1">
      <alignment horizontal="center" vertical="center" shrinkToFit="1"/>
    </xf>
    <xf numFmtId="9" fontId="7" fillId="24" borderId="90" xfId="45" applyFont="1" applyFill="1" applyBorder="1" applyAlignment="1">
      <alignment vertical="center" shrinkToFit="1"/>
    </xf>
    <xf numFmtId="9" fontId="7" fillId="0" borderId="0" xfId="45" applyFont="1" applyFill="1" applyBorder="1" applyAlignment="1">
      <alignment vertical="center" shrinkToFit="1"/>
    </xf>
    <xf numFmtId="217" fontId="9" fillId="0" borderId="20" xfId="0" applyNumberFormat="1" applyFont="1" applyBorder="1" applyAlignment="1">
      <alignment horizontal="center" vertical="center" shrinkToFit="1"/>
    </xf>
    <xf numFmtId="217" fontId="9" fillId="0" borderId="0" xfId="0" applyNumberFormat="1" applyFont="1" applyAlignment="1">
      <alignment horizontal="center" vertical="center" shrinkToFit="1"/>
    </xf>
    <xf numFmtId="9" fontId="0" fillId="0" borderId="0" xfId="0" applyNumberFormat="1">
      <alignment vertical="center"/>
    </xf>
    <xf numFmtId="215" fontId="7" fillId="24" borderId="16" xfId="0" applyNumberFormat="1" applyFont="1" applyFill="1" applyBorder="1" applyAlignment="1">
      <alignment vertical="center" shrinkToFit="1"/>
    </xf>
    <xf numFmtId="217" fontId="7" fillId="24" borderId="2" xfId="0" applyNumberFormat="1" applyFont="1" applyFill="1" applyBorder="1" applyAlignment="1">
      <alignment vertical="center" shrinkToFit="1"/>
    </xf>
    <xf numFmtId="217" fontId="7" fillId="24" borderId="16" xfId="0" applyNumberFormat="1" applyFont="1" applyFill="1" applyBorder="1" applyAlignment="1">
      <alignment vertical="center" shrinkToFit="1"/>
    </xf>
    <xf numFmtId="217" fontId="7" fillId="24" borderId="84" xfId="0" applyNumberFormat="1" applyFont="1" applyFill="1" applyBorder="1" applyAlignment="1">
      <alignment vertical="center" shrinkToFit="1"/>
    </xf>
    <xf numFmtId="217" fontId="7" fillId="24" borderId="88" xfId="0" applyNumberFormat="1" applyFont="1" applyFill="1" applyBorder="1" applyAlignment="1">
      <alignment vertical="center" shrinkToFit="1"/>
    </xf>
    <xf numFmtId="217" fontId="7" fillId="24" borderId="99" xfId="0" applyNumberFormat="1" applyFont="1" applyFill="1" applyBorder="1" applyAlignment="1">
      <alignment vertical="center" shrinkToFit="1"/>
    </xf>
    <xf numFmtId="214" fontId="7" fillId="24" borderId="18" xfId="0" applyNumberFormat="1" applyFont="1" applyFill="1" applyBorder="1" applyAlignment="1">
      <alignment vertical="center" shrinkToFit="1"/>
    </xf>
    <xf numFmtId="217" fontId="7" fillId="24" borderId="19" xfId="0" applyNumberFormat="1" applyFont="1" applyFill="1" applyBorder="1" applyAlignment="1">
      <alignment vertical="center" shrinkToFit="1"/>
    </xf>
    <xf numFmtId="217" fontId="7" fillId="0" borderId="17" xfId="0" applyNumberFormat="1" applyFont="1" applyBorder="1" applyAlignment="1">
      <alignment vertical="center" shrinkToFit="1"/>
    </xf>
    <xf numFmtId="217" fontId="9" fillId="0" borderId="20" xfId="0" applyNumberFormat="1" applyFont="1" applyBorder="1" applyAlignment="1">
      <alignment vertical="center" shrinkToFit="1"/>
    </xf>
    <xf numFmtId="217" fontId="9" fillId="0" borderId="0" xfId="0" applyNumberFormat="1" applyFont="1" applyAlignment="1">
      <alignment vertical="center" shrinkToFit="1"/>
    </xf>
    <xf numFmtId="0" fontId="7" fillId="26" borderId="18" xfId="0" applyFont="1" applyFill="1" applyBorder="1" applyAlignment="1" applyProtection="1">
      <alignment vertical="center" shrinkToFit="1"/>
      <protection locked="0"/>
    </xf>
    <xf numFmtId="0" fontId="7" fillId="25" borderId="18" xfId="0" applyFont="1" applyFill="1" applyBorder="1" applyAlignment="1" applyProtection="1">
      <alignment horizontal="center" vertical="center"/>
      <protection locked="0"/>
    </xf>
    <xf numFmtId="0" fontId="7" fillId="25" borderId="21" xfId="0" applyFont="1" applyFill="1" applyBorder="1" applyAlignment="1" applyProtection="1">
      <alignment horizontal="center" vertical="center"/>
      <protection locked="0"/>
    </xf>
    <xf numFmtId="218" fontId="7" fillId="26" borderId="18" xfId="0" applyNumberFormat="1" applyFont="1" applyFill="1" applyBorder="1" applyAlignment="1" applyProtection="1">
      <alignment vertical="center" shrinkToFit="1"/>
      <protection locked="0"/>
    </xf>
    <xf numFmtId="177" fontId="7" fillId="26" borderId="21" xfId="0" applyNumberFormat="1" applyFont="1" applyFill="1" applyBorder="1" applyProtection="1">
      <alignment vertical="center"/>
      <protection locked="0"/>
    </xf>
    <xf numFmtId="0" fontId="7" fillId="39" borderId="19" xfId="0" applyFont="1" applyFill="1" applyBorder="1" applyAlignment="1">
      <alignment horizontal="center" vertical="center"/>
    </xf>
    <xf numFmtId="0" fontId="9" fillId="0" borderId="20" xfId="0" applyFont="1" applyBorder="1" applyAlignment="1">
      <alignment horizontal="center" vertical="center"/>
    </xf>
    <xf numFmtId="0" fontId="9" fillId="0" borderId="0" xfId="0" applyFont="1" applyAlignment="1">
      <alignment horizontal="center" vertical="center"/>
    </xf>
    <xf numFmtId="0" fontId="7" fillId="25" borderId="15" xfId="0" applyFont="1" applyFill="1" applyBorder="1" applyAlignment="1" applyProtection="1">
      <alignment horizontal="center" vertical="center"/>
      <protection locked="0"/>
    </xf>
    <xf numFmtId="218" fontId="7" fillId="26" borderId="16" xfId="0" applyNumberFormat="1" applyFont="1" applyFill="1" applyBorder="1" applyAlignment="1" applyProtection="1">
      <alignment vertical="center" shrinkToFit="1"/>
      <protection locked="0"/>
    </xf>
    <xf numFmtId="0" fontId="7" fillId="0" borderId="48" xfId="0" quotePrefix="1" applyFont="1" applyBorder="1">
      <alignment vertical="center"/>
    </xf>
    <xf numFmtId="0" fontId="9" fillId="0" borderId="17" xfId="0" applyFont="1" applyBorder="1" applyAlignment="1">
      <alignment horizontal="center" vertical="center" wrapText="1"/>
    </xf>
    <xf numFmtId="0" fontId="9" fillId="24" borderId="13" xfId="0" applyFont="1" applyFill="1" applyBorder="1" applyAlignment="1">
      <alignment horizontal="center" vertical="center" wrapText="1"/>
    </xf>
    <xf numFmtId="9" fontId="7" fillId="24" borderId="100" xfId="45" applyFont="1" applyFill="1" applyBorder="1" applyAlignment="1">
      <alignment vertical="center" shrinkToFit="1"/>
    </xf>
    <xf numFmtId="0" fontId="7" fillId="24" borderId="69" xfId="0" applyFont="1" applyFill="1" applyBorder="1" applyAlignment="1">
      <alignment horizontal="center" vertical="center"/>
    </xf>
    <xf numFmtId="217" fontId="7" fillId="24" borderId="100" xfId="0" applyNumberFormat="1" applyFont="1" applyFill="1" applyBorder="1" applyAlignment="1">
      <alignment vertical="center" shrinkToFit="1"/>
    </xf>
    <xf numFmtId="217" fontId="7" fillId="24" borderId="97" xfId="0" applyNumberFormat="1" applyFont="1" applyFill="1" applyBorder="1" applyAlignment="1">
      <alignment vertical="center" shrinkToFit="1"/>
    </xf>
    <xf numFmtId="214" fontId="7" fillId="24" borderId="21" xfId="0" applyNumberFormat="1" applyFont="1" applyFill="1" applyBorder="1" applyAlignment="1">
      <alignment vertical="center" shrinkToFit="1"/>
    </xf>
    <xf numFmtId="217" fontId="7" fillId="24" borderId="93" xfId="0" applyNumberFormat="1" applyFont="1" applyFill="1" applyBorder="1" applyAlignment="1">
      <alignment vertical="center" shrinkToFit="1"/>
    </xf>
    <xf numFmtId="217" fontId="9" fillId="0" borderId="17" xfId="0" applyNumberFormat="1" applyFont="1" applyBorder="1" applyAlignment="1">
      <alignment vertical="center" shrinkToFit="1"/>
    </xf>
    <xf numFmtId="219" fontId="7" fillId="26" borderId="18" xfId="0" applyNumberFormat="1" applyFont="1" applyFill="1" applyBorder="1" applyProtection="1">
      <alignment vertical="center"/>
      <protection locked="0"/>
    </xf>
    <xf numFmtId="0" fontId="7" fillId="25" borderId="19" xfId="0" applyFont="1" applyFill="1" applyBorder="1" applyAlignment="1" applyProtection="1">
      <alignment horizontal="center" vertical="center"/>
      <protection locked="0"/>
    </xf>
    <xf numFmtId="0" fontId="9" fillId="0" borderId="17" xfId="0" applyFont="1" applyBorder="1" applyAlignment="1">
      <alignment horizontal="center" vertical="center"/>
    </xf>
    <xf numFmtId="219" fontId="7" fillId="26" borderId="16" xfId="0" applyNumberFormat="1" applyFont="1" applyFill="1" applyBorder="1" applyProtection="1">
      <alignment vertical="center"/>
      <protection locked="0"/>
    </xf>
    <xf numFmtId="0" fontId="7" fillId="25" borderId="67" xfId="0" applyFont="1" applyFill="1" applyBorder="1" applyAlignment="1" applyProtection="1">
      <alignment horizontal="center" vertical="center"/>
      <protection locked="0"/>
    </xf>
    <xf numFmtId="0" fontId="7" fillId="0" borderId="48" xfId="0" applyFont="1" applyBorder="1" applyAlignment="1">
      <alignment horizontal="left" vertical="center"/>
    </xf>
    <xf numFmtId="179" fontId="7" fillId="24" borderId="68" xfId="44" applyNumberFormat="1" applyFont="1" applyFill="1" applyBorder="1" applyAlignment="1">
      <alignment vertical="center" shrinkToFit="1"/>
    </xf>
    <xf numFmtId="227" fontId="7" fillId="0" borderId="0" xfId="0" applyNumberFormat="1" applyFont="1">
      <alignment vertical="center"/>
    </xf>
    <xf numFmtId="0" fontId="7" fillId="0" borderId="17" xfId="0" applyFont="1" applyBorder="1" applyAlignment="1">
      <alignment horizontal="center" vertical="center" shrinkToFit="1"/>
    </xf>
    <xf numFmtId="0" fontId="9" fillId="0" borderId="17" xfId="0" applyFont="1" applyBorder="1" applyAlignment="1">
      <alignment horizontal="center" vertical="center" shrinkToFit="1"/>
    </xf>
    <xf numFmtId="0" fontId="9" fillId="0" borderId="17" xfId="0" applyFont="1" applyBorder="1">
      <alignment vertical="center"/>
    </xf>
    <xf numFmtId="9" fontId="7" fillId="24" borderId="99" xfId="45" applyFont="1" applyFill="1" applyBorder="1" applyAlignment="1">
      <alignment vertical="center" shrinkToFit="1"/>
    </xf>
    <xf numFmtId="9" fontId="7" fillId="0" borderId="0" xfId="45" applyFont="1" applyFill="1" applyBorder="1" applyAlignment="1" applyProtection="1">
      <alignment horizontal="center" vertical="center" shrinkToFit="1"/>
    </xf>
    <xf numFmtId="9" fontId="9" fillId="0" borderId="20" xfId="45" applyFont="1" applyFill="1" applyBorder="1" applyAlignment="1" applyProtection="1">
      <alignment vertical="center" shrinkToFit="1"/>
    </xf>
    <xf numFmtId="9" fontId="9" fillId="0" borderId="0" xfId="45" applyFont="1" applyFill="1" applyBorder="1" applyAlignment="1" applyProtection="1">
      <alignment vertical="center" shrinkToFit="1"/>
    </xf>
    <xf numFmtId="9" fontId="9" fillId="0" borderId="17" xfId="45" applyFont="1" applyFill="1" applyBorder="1" applyAlignment="1" applyProtection="1">
      <alignment vertical="center" shrinkToFit="1"/>
    </xf>
    <xf numFmtId="9" fontId="7" fillId="24" borderId="101" xfId="45" applyFont="1" applyFill="1" applyBorder="1" applyAlignment="1">
      <alignment horizontal="center" vertical="center" shrinkToFit="1"/>
    </xf>
    <xf numFmtId="9" fontId="7" fillId="24" borderId="68" xfId="45" applyFont="1" applyFill="1" applyBorder="1" applyAlignment="1">
      <alignment vertical="center" shrinkToFit="1"/>
    </xf>
    <xf numFmtId="9" fontId="7" fillId="0" borderId="0" xfId="45" applyFont="1" applyFill="1" applyBorder="1" applyAlignment="1" applyProtection="1">
      <alignment vertical="center" shrinkToFit="1"/>
    </xf>
    <xf numFmtId="221" fontId="7" fillId="24" borderId="18" xfId="0" applyNumberFormat="1" applyFont="1" applyFill="1" applyBorder="1" applyAlignment="1">
      <alignment vertical="center" shrinkToFit="1"/>
    </xf>
    <xf numFmtId="221" fontId="7" fillId="24" borderId="21" xfId="0" applyNumberFormat="1" applyFont="1" applyFill="1" applyBorder="1" applyAlignment="1">
      <alignment vertical="center" shrinkToFit="1"/>
    </xf>
    <xf numFmtId="215" fontId="7" fillId="24" borderId="68" xfId="0" applyNumberFormat="1" applyFont="1" applyFill="1" applyBorder="1" applyAlignment="1">
      <alignment vertical="center" shrinkToFit="1"/>
    </xf>
    <xf numFmtId="217" fontId="7" fillId="24" borderId="68" xfId="0" applyNumberFormat="1" applyFont="1" applyFill="1" applyBorder="1" applyAlignment="1">
      <alignment vertical="center" shrinkToFit="1"/>
    </xf>
    <xf numFmtId="214" fontId="7" fillId="24" borderId="16" xfId="0" applyNumberFormat="1" applyFont="1" applyFill="1" applyBorder="1" applyAlignment="1">
      <alignment vertical="center" shrinkToFit="1"/>
    </xf>
    <xf numFmtId="217" fontId="7" fillId="24" borderId="67" xfId="0" applyNumberFormat="1" applyFont="1" applyFill="1" applyBorder="1" applyAlignment="1">
      <alignment vertical="center" shrinkToFit="1"/>
    </xf>
    <xf numFmtId="221" fontId="7" fillId="24" borderId="16" xfId="0" applyNumberFormat="1" applyFont="1" applyFill="1" applyBorder="1" applyAlignment="1">
      <alignment vertical="center" shrinkToFit="1"/>
    </xf>
    <xf numFmtId="221" fontId="7" fillId="24" borderId="19" xfId="0" applyNumberFormat="1" applyFont="1" applyFill="1" applyBorder="1" applyAlignment="1">
      <alignment vertical="center" shrinkToFit="1"/>
    </xf>
    <xf numFmtId="221" fontId="9" fillId="0" borderId="20" xfId="0" applyNumberFormat="1" applyFont="1" applyBorder="1" applyAlignment="1">
      <alignment vertical="center" shrinkToFit="1"/>
    </xf>
    <xf numFmtId="221" fontId="9" fillId="0" borderId="17" xfId="0" applyNumberFormat="1" applyFont="1" applyBorder="1" applyAlignment="1">
      <alignment vertical="center" shrinkToFit="1"/>
    </xf>
    <xf numFmtId="221" fontId="7" fillId="0" borderId="17" xfId="0" applyNumberFormat="1" applyFont="1" applyBorder="1" applyAlignment="1">
      <alignment vertical="center" shrinkToFit="1"/>
    </xf>
    <xf numFmtId="214" fontId="9" fillId="0" borderId="20" xfId="0" applyNumberFormat="1" applyFont="1" applyBorder="1" applyAlignment="1">
      <alignment vertical="center" shrinkToFit="1"/>
    </xf>
    <xf numFmtId="214" fontId="9" fillId="0" borderId="0" xfId="0" applyNumberFormat="1" applyFont="1" applyAlignment="1">
      <alignment vertical="center" shrinkToFit="1"/>
    </xf>
    <xf numFmtId="177" fontId="7" fillId="26" borderId="18" xfId="0" applyNumberFormat="1" applyFont="1" applyFill="1" applyBorder="1" applyAlignment="1" applyProtection="1">
      <alignment vertical="center" shrinkToFit="1"/>
      <protection locked="0"/>
    </xf>
    <xf numFmtId="177" fontId="7" fillId="26" borderId="16" xfId="0" applyNumberFormat="1" applyFont="1" applyFill="1" applyBorder="1" applyAlignment="1" applyProtection="1">
      <alignment vertical="center" shrinkToFit="1"/>
      <protection locked="0"/>
    </xf>
    <xf numFmtId="179" fontId="7" fillId="0" borderId="0" xfId="45" applyNumberFormat="1" applyFont="1" applyFill="1" applyBorder="1" applyAlignment="1" applyProtection="1">
      <alignment horizontal="right" vertical="center"/>
    </xf>
    <xf numFmtId="230" fontId="7" fillId="0" borderId="16" xfId="0" applyNumberFormat="1" applyFont="1" applyBorder="1" applyAlignment="1">
      <alignment vertical="center" shrinkToFit="1"/>
    </xf>
    <xf numFmtId="0" fontId="44" fillId="0" borderId="20" xfId="0" applyFont="1" applyBorder="1" applyAlignment="1">
      <alignment horizontal="center" vertical="center" wrapText="1"/>
    </xf>
    <xf numFmtId="0" fontId="44" fillId="0" borderId="0" xfId="0" applyFont="1" applyAlignment="1">
      <alignment horizontal="center" vertical="center" wrapText="1"/>
    </xf>
    <xf numFmtId="217" fontId="7" fillId="24" borderId="29" xfId="0" applyNumberFormat="1" applyFont="1" applyFill="1" applyBorder="1" applyAlignment="1">
      <alignment horizontal="center" vertical="center" shrinkToFit="1"/>
    </xf>
    <xf numFmtId="217" fontId="7" fillId="24" borderId="17" xfId="0" applyNumberFormat="1" applyFont="1" applyFill="1" applyBorder="1" applyAlignment="1">
      <alignment horizontal="center" vertical="center" shrinkToFit="1"/>
    </xf>
    <xf numFmtId="217" fontId="7" fillId="24" borderId="21" xfId="0" applyNumberFormat="1" applyFont="1" applyFill="1" applyBorder="1" applyAlignment="1">
      <alignment vertical="center" shrinkToFit="1"/>
    </xf>
    <xf numFmtId="217" fontId="7" fillId="24" borderId="102" xfId="0" applyNumberFormat="1" applyFont="1" applyFill="1" applyBorder="1" applyAlignment="1">
      <alignment horizontal="center" vertical="center" shrinkToFit="1"/>
    </xf>
    <xf numFmtId="0" fontId="7" fillId="26" borderId="18" xfId="0" applyFont="1" applyFill="1" applyBorder="1" applyProtection="1">
      <alignment vertical="center"/>
      <protection locked="0"/>
    </xf>
    <xf numFmtId="230" fontId="7" fillId="38" borderId="16" xfId="0" applyNumberFormat="1" applyFont="1" applyFill="1" applyBorder="1" applyAlignment="1" applyProtection="1">
      <alignment vertical="center" shrinkToFit="1"/>
      <protection locked="0"/>
    </xf>
    <xf numFmtId="211" fontId="7" fillId="0" borderId="48" xfId="0" applyNumberFormat="1" applyFont="1" applyBorder="1">
      <alignment vertical="center"/>
    </xf>
    <xf numFmtId="211" fontId="7" fillId="0" borderId="0" xfId="0" applyNumberFormat="1" applyFont="1">
      <alignment vertical="center"/>
    </xf>
    <xf numFmtId="0" fontId="7" fillId="25" borderId="16" xfId="0" applyFont="1" applyFill="1" applyBorder="1" applyProtection="1">
      <alignment vertical="center"/>
      <protection locked="0"/>
    </xf>
    <xf numFmtId="0" fontId="7" fillId="0" borderId="22" xfId="0" applyFont="1" applyBorder="1" applyAlignment="1">
      <alignment horizontal="right" vertical="center"/>
    </xf>
    <xf numFmtId="0" fontId="7" fillId="0" borderId="20" xfId="0" applyFont="1" applyBorder="1" applyAlignment="1">
      <alignment horizontal="right" vertical="center"/>
    </xf>
    <xf numFmtId="217" fontId="7" fillId="24" borderId="18" xfId="0" applyNumberFormat="1" applyFont="1" applyFill="1" applyBorder="1" applyAlignment="1">
      <alignment horizontal="center" vertical="center" shrinkToFit="1"/>
    </xf>
    <xf numFmtId="214" fontId="7" fillId="24" borderId="14" xfId="0" applyNumberFormat="1" applyFont="1" applyFill="1" applyBorder="1" applyAlignment="1">
      <alignment horizontal="center" vertical="center" shrinkToFit="1"/>
    </xf>
    <xf numFmtId="9" fontId="7" fillId="24" borderId="67" xfId="45" applyFont="1" applyFill="1" applyBorder="1" applyAlignment="1">
      <alignment horizontal="center" vertical="center" shrinkToFit="1"/>
    </xf>
    <xf numFmtId="214" fontId="7" fillId="24" borderId="19" xfId="0" applyNumberFormat="1" applyFont="1" applyFill="1" applyBorder="1" applyAlignment="1">
      <alignment vertical="center" shrinkToFit="1"/>
    </xf>
    <xf numFmtId="217" fontId="7" fillId="0" borderId="0" xfId="0" applyNumberFormat="1" applyFont="1" applyAlignment="1">
      <alignment vertical="center" shrinkToFit="1"/>
    </xf>
    <xf numFmtId="213" fontId="7" fillId="0" borderId="0" xfId="0" applyNumberFormat="1" applyFont="1" applyAlignment="1">
      <alignment vertical="center" shrinkToFit="1"/>
    </xf>
    <xf numFmtId="231" fontId="7" fillId="0" borderId="0" xfId="0" applyNumberFormat="1" applyFont="1" applyAlignment="1">
      <alignment vertical="center" shrinkToFit="1"/>
    </xf>
    <xf numFmtId="213" fontId="7" fillId="24" borderId="21" xfId="0" applyNumberFormat="1" applyFont="1" applyFill="1" applyBorder="1" applyAlignment="1">
      <alignment vertical="center" shrinkToFit="1"/>
    </xf>
    <xf numFmtId="179" fontId="7" fillId="24" borderId="20" xfId="0" applyNumberFormat="1" applyFont="1" applyFill="1" applyBorder="1" applyAlignment="1">
      <alignment vertical="center" shrinkToFit="1"/>
    </xf>
    <xf numFmtId="9" fontId="7" fillId="24" borderId="20" xfId="0" applyNumberFormat="1" applyFont="1" applyFill="1" applyBorder="1" applyAlignment="1">
      <alignment vertical="center" shrinkToFit="1"/>
    </xf>
    <xf numFmtId="213" fontId="7" fillId="24" borderId="29" xfId="0" applyNumberFormat="1" applyFont="1" applyFill="1" applyBorder="1" applyAlignment="1">
      <alignment horizontal="center" vertical="center" shrinkToFit="1"/>
    </xf>
    <xf numFmtId="213" fontId="7" fillId="24" borderId="20" xfId="0" applyNumberFormat="1" applyFont="1" applyFill="1" applyBorder="1" applyAlignment="1">
      <alignment vertical="center" shrinkToFit="1"/>
    </xf>
    <xf numFmtId="213" fontId="7" fillId="0" borderId="0" xfId="0" applyNumberFormat="1" applyFont="1" applyAlignment="1">
      <alignment horizontal="center" vertical="center" shrinkToFit="1"/>
    </xf>
    <xf numFmtId="213" fontId="7" fillId="0" borderId="20" xfId="0" applyNumberFormat="1" applyFont="1" applyBorder="1" applyAlignment="1">
      <alignment horizontal="center" vertical="center" shrinkToFit="1"/>
    </xf>
    <xf numFmtId="0" fontId="7" fillId="39" borderId="18" xfId="0" applyFont="1" applyFill="1" applyBorder="1" applyAlignment="1" applyProtection="1">
      <alignment vertical="center" shrinkToFit="1"/>
      <protection locked="0"/>
    </xf>
    <xf numFmtId="177" fontId="7" fillId="39" borderId="21" xfId="0" applyNumberFormat="1" applyFont="1" applyFill="1" applyBorder="1" applyProtection="1">
      <alignment vertical="center"/>
      <protection locked="0"/>
    </xf>
    <xf numFmtId="177" fontId="7" fillId="39" borderId="21" xfId="0" applyNumberFormat="1" applyFont="1" applyFill="1" applyBorder="1" applyAlignment="1">
      <alignment horizontal="center" vertical="center"/>
    </xf>
    <xf numFmtId="179" fontId="7" fillId="39" borderId="16" xfId="0" applyNumberFormat="1" applyFont="1" applyFill="1" applyBorder="1">
      <alignment vertical="center"/>
    </xf>
    <xf numFmtId="179" fontId="7" fillId="39" borderId="67" xfId="0" applyNumberFormat="1" applyFont="1" applyFill="1" applyBorder="1">
      <alignment vertical="center"/>
    </xf>
    <xf numFmtId="177" fontId="7" fillId="39" borderId="16" xfId="0" applyNumberFormat="1" applyFont="1" applyFill="1" applyBorder="1" applyAlignment="1" applyProtection="1">
      <alignment vertical="center" shrinkToFit="1"/>
      <protection locked="0"/>
    </xf>
    <xf numFmtId="177" fontId="7" fillId="39" borderId="16" xfId="0" applyNumberFormat="1" applyFont="1" applyFill="1" applyBorder="1" applyProtection="1">
      <alignment vertical="center"/>
      <protection locked="0"/>
    </xf>
    <xf numFmtId="186" fontId="7" fillId="39" borderId="16" xfId="0" applyNumberFormat="1" applyFont="1" applyFill="1" applyBorder="1" applyProtection="1">
      <alignment vertical="center"/>
      <protection locked="0"/>
    </xf>
    <xf numFmtId="0" fontId="7" fillId="39" borderId="16" xfId="0" applyFont="1" applyFill="1" applyBorder="1" applyAlignment="1" applyProtection="1">
      <alignment horizontal="center" vertical="center"/>
      <protection locked="0"/>
    </xf>
    <xf numFmtId="177" fontId="7" fillId="0" borderId="20" xfId="0" applyNumberFormat="1" applyFont="1" applyBorder="1">
      <alignment vertical="center"/>
    </xf>
    <xf numFmtId="38" fontId="7" fillId="0" borderId="0" xfId="52" applyFont="1">
      <alignment vertical="center"/>
    </xf>
    <xf numFmtId="0" fontId="7" fillId="39" borderId="16" xfId="0" applyFont="1" applyFill="1" applyBorder="1" applyAlignment="1" applyProtection="1">
      <alignment vertical="center" shrinkToFit="1"/>
      <protection locked="0"/>
    </xf>
    <xf numFmtId="0" fontId="7" fillId="39" borderId="16" xfId="0" applyFont="1" applyFill="1" applyBorder="1" applyAlignment="1">
      <alignment vertical="center" shrinkToFit="1"/>
    </xf>
    <xf numFmtId="177" fontId="7" fillId="39" borderId="16" xfId="0" applyNumberFormat="1" applyFont="1" applyFill="1" applyBorder="1">
      <alignment vertical="center"/>
    </xf>
    <xf numFmtId="179" fontId="7" fillId="24" borderId="16" xfId="0" applyNumberFormat="1" applyFont="1" applyFill="1" applyBorder="1">
      <alignment vertical="center"/>
    </xf>
    <xf numFmtId="179" fontId="7" fillId="24" borderId="67" xfId="0" applyNumberFormat="1" applyFont="1" applyFill="1" applyBorder="1">
      <alignment vertical="center"/>
    </xf>
    <xf numFmtId="177" fontId="7" fillId="25" borderId="16" xfId="0" applyNumberFormat="1" applyFont="1" applyFill="1" applyBorder="1" applyAlignment="1" applyProtection="1">
      <alignment vertical="center" shrinkToFit="1"/>
      <protection locked="0"/>
    </xf>
    <xf numFmtId="0" fontId="0" fillId="0" borderId="0" xfId="0" applyAlignment="1">
      <alignment horizontal="left" vertical="center"/>
    </xf>
    <xf numFmtId="0" fontId="54" fillId="0" borderId="20" xfId="0" applyFont="1" applyBorder="1" applyAlignment="1">
      <alignment horizontal="center" vertical="center" wrapText="1"/>
    </xf>
    <xf numFmtId="0" fontId="54" fillId="0" borderId="0" xfId="0" applyFont="1" applyAlignment="1">
      <alignment horizontal="center" vertical="center" wrapText="1"/>
    </xf>
    <xf numFmtId="0" fontId="55" fillId="24" borderId="16" xfId="0" applyFont="1" applyFill="1" applyBorder="1" applyAlignment="1">
      <alignment horizontal="center" vertical="center" wrapText="1"/>
    </xf>
    <xf numFmtId="0" fontId="7" fillId="24" borderId="18" xfId="0" applyFont="1" applyFill="1" applyBorder="1" applyAlignment="1">
      <alignment horizontal="center" vertical="center" shrinkToFit="1"/>
    </xf>
    <xf numFmtId="9" fontId="7" fillId="0" borderId="20" xfId="45" applyFont="1" applyFill="1" applyBorder="1" applyAlignment="1" applyProtection="1">
      <alignment vertical="center" shrinkToFit="1"/>
    </xf>
    <xf numFmtId="211" fontId="7" fillId="24" borderId="18" xfId="0" applyNumberFormat="1" applyFont="1" applyFill="1" applyBorder="1" applyAlignment="1">
      <alignment horizontal="center" vertical="center" shrinkToFit="1"/>
    </xf>
    <xf numFmtId="222" fontId="7" fillId="24" borderId="68" xfId="0" applyNumberFormat="1" applyFont="1" applyFill="1" applyBorder="1" applyAlignment="1">
      <alignment vertical="center" shrinkToFit="1"/>
    </xf>
    <xf numFmtId="222" fontId="7" fillId="24" borderId="18" xfId="0" applyNumberFormat="1" applyFont="1" applyFill="1" applyBorder="1" applyAlignment="1">
      <alignment vertical="center" shrinkToFit="1"/>
    </xf>
    <xf numFmtId="217" fontId="7" fillId="0" borderId="20" xfId="0" applyNumberFormat="1" applyFont="1" applyBorder="1" applyAlignment="1">
      <alignment vertical="center" shrinkToFit="1"/>
    </xf>
    <xf numFmtId="211" fontId="7" fillId="25" borderId="16" xfId="0" applyNumberFormat="1" applyFont="1" applyFill="1" applyBorder="1" applyAlignment="1" applyProtection="1">
      <alignment vertical="center" shrinkToFit="1"/>
      <protection locked="0"/>
    </xf>
    <xf numFmtId="211" fontId="7" fillId="26" borderId="15" xfId="0" applyNumberFormat="1" applyFont="1" applyFill="1" applyBorder="1" applyProtection="1">
      <alignment vertical="center"/>
      <protection locked="0"/>
    </xf>
    <xf numFmtId="220" fontId="0" fillId="0" borderId="0" xfId="0" applyNumberFormat="1">
      <alignment vertical="center"/>
    </xf>
    <xf numFmtId="0" fontId="6" fillId="24" borderId="29" xfId="0" applyFont="1" applyFill="1" applyBorder="1" applyAlignment="1">
      <alignment horizontal="center" vertical="center"/>
    </xf>
    <xf numFmtId="0" fontId="6" fillId="24" borderId="21" xfId="0" applyFont="1" applyFill="1" applyBorder="1" applyAlignment="1">
      <alignment horizontal="center" vertical="center"/>
    </xf>
    <xf numFmtId="217" fontId="7" fillId="24" borderId="69" xfId="0" applyNumberFormat="1" applyFont="1" applyFill="1" applyBorder="1" applyAlignment="1">
      <alignment vertical="center" shrinkToFit="1"/>
    </xf>
    <xf numFmtId="217" fontId="7" fillId="24" borderId="18" xfId="0" applyNumberFormat="1" applyFont="1" applyFill="1" applyBorder="1" applyAlignment="1">
      <alignment vertical="center" shrinkToFit="1"/>
    </xf>
    <xf numFmtId="0" fontId="7" fillId="25" borderId="2" xfId="0" applyFont="1" applyFill="1" applyBorder="1" applyAlignment="1" applyProtection="1">
      <alignment horizontal="center" vertical="center"/>
      <protection locked="0"/>
    </xf>
    <xf numFmtId="217" fontId="7" fillId="24" borderId="71" xfId="0" applyNumberFormat="1" applyFont="1" applyFill="1" applyBorder="1" applyAlignment="1">
      <alignment vertical="center" shrinkToFit="1"/>
    </xf>
    <xf numFmtId="210" fontId="7" fillId="26" borderId="18" xfId="0" applyNumberFormat="1" applyFont="1" applyFill="1" applyBorder="1" applyAlignment="1" applyProtection="1">
      <alignment vertical="center" shrinkToFit="1"/>
      <protection locked="0"/>
    </xf>
    <xf numFmtId="177" fontId="7" fillId="0" borderId="48" xfId="0" applyNumberFormat="1" applyFont="1" applyBorder="1">
      <alignment vertical="center"/>
    </xf>
    <xf numFmtId="210" fontId="7" fillId="26" borderId="16" xfId="0" applyNumberFormat="1" applyFont="1" applyFill="1" applyBorder="1" applyAlignment="1" applyProtection="1">
      <alignment vertical="center" shrinkToFit="1"/>
      <protection locked="0"/>
    </xf>
    <xf numFmtId="0" fontId="9" fillId="24" borderId="48" xfId="0" applyFont="1" applyFill="1" applyBorder="1" applyAlignment="1">
      <alignment horizontal="center" vertical="center" wrapText="1"/>
    </xf>
    <xf numFmtId="9" fontId="7" fillId="0" borderId="20" xfId="45" applyFont="1" applyFill="1" applyBorder="1" applyAlignment="1">
      <alignment vertical="center" shrinkToFit="1"/>
    </xf>
    <xf numFmtId="9" fontId="7" fillId="0" borderId="17" xfId="45" applyFont="1" applyFill="1" applyBorder="1" applyAlignment="1">
      <alignment vertical="center" shrinkToFit="1"/>
    </xf>
    <xf numFmtId="0" fontId="7" fillId="24" borderId="20" xfId="0" applyFont="1" applyFill="1" applyBorder="1" applyAlignment="1">
      <alignment vertical="center" wrapText="1"/>
    </xf>
    <xf numFmtId="0" fontId="7" fillId="24" borderId="29" xfId="0" applyFont="1" applyFill="1" applyBorder="1" applyAlignment="1">
      <alignment vertical="center" wrapText="1"/>
    </xf>
    <xf numFmtId="215" fontId="7" fillId="24" borderId="97" xfId="0" applyNumberFormat="1" applyFont="1" applyFill="1" applyBorder="1" applyAlignment="1">
      <alignment horizontal="right" vertical="center" shrinkToFit="1"/>
    </xf>
    <xf numFmtId="221" fontId="7" fillId="24" borderId="97" xfId="0" applyNumberFormat="1" applyFont="1" applyFill="1" applyBorder="1" applyAlignment="1">
      <alignment vertical="center" shrinkToFit="1"/>
    </xf>
    <xf numFmtId="221" fontId="7" fillId="24" borderId="98" xfId="0" applyNumberFormat="1" applyFont="1" applyFill="1" applyBorder="1" applyAlignment="1">
      <alignment vertical="center" shrinkToFit="1"/>
    </xf>
    <xf numFmtId="217" fontId="7" fillId="24" borderId="99" xfId="0" applyNumberFormat="1" applyFont="1" applyFill="1" applyBorder="1" applyAlignment="1">
      <alignment horizontal="right" vertical="center" shrinkToFit="1"/>
    </xf>
    <xf numFmtId="0" fontId="7" fillId="24" borderId="15" xfId="0" applyFont="1" applyFill="1" applyBorder="1" applyAlignment="1">
      <alignment horizontal="left" vertical="center"/>
    </xf>
    <xf numFmtId="0" fontId="7" fillId="24" borderId="67" xfId="0" applyFont="1" applyFill="1" applyBorder="1" applyAlignment="1">
      <alignment horizontal="left" vertical="center"/>
    </xf>
    <xf numFmtId="215" fontId="7" fillId="24" borderId="18" xfId="0" applyNumberFormat="1" applyFont="1" applyFill="1" applyBorder="1" applyAlignment="1">
      <alignment horizontal="right" vertical="center" shrinkToFit="1"/>
    </xf>
    <xf numFmtId="0" fontId="7" fillId="24" borderId="93" xfId="0" applyFont="1" applyFill="1" applyBorder="1" applyAlignment="1">
      <alignment horizontal="center" vertical="center" shrinkToFit="1"/>
    </xf>
    <xf numFmtId="0" fontId="7" fillId="24" borderId="102" xfId="0" applyFont="1" applyFill="1" applyBorder="1" applyAlignment="1">
      <alignment horizontal="center" vertical="center" shrinkToFit="1"/>
    </xf>
    <xf numFmtId="217" fontId="7" fillId="24" borderId="27" xfId="0" applyNumberFormat="1" applyFont="1" applyFill="1" applyBorder="1" applyAlignment="1">
      <alignment horizontal="center" vertical="center" shrinkToFit="1"/>
    </xf>
    <xf numFmtId="217" fontId="7" fillId="24" borderId="16" xfId="0" applyNumberFormat="1" applyFont="1" applyFill="1" applyBorder="1" applyAlignment="1">
      <alignment horizontal="right" vertical="center" shrinkToFit="1"/>
    </xf>
    <xf numFmtId="215" fontId="7" fillId="24" borderId="16" xfId="0" applyNumberFormat="1" applyFont="1" applyFill="1" applyBorder="1" applyAlignment="1">
      <alignment horizontal="right" vertical="center" shrinkToFit="1"/>
    </xf>
    <xf numFmtId="217" fontId="7" fillId="24" borderId="67" xfId="0" applyNumberFormat="1" applyFont="1" applyFill="1" applyBorder="1" applyAlignment="1">
      <alignment horizontal="center" vertical="center" shrinkToFit="1"/>
    </xf>
    <xf numFmtId="0" fontId="7" fillId="0" borderId="0" xfId="0" applyFont="1" applyAlignment="1">
      <alignment horizontal="center" vertical="center" textRotation="255"/>
    </xf>
    <xf numFmtId="9" fontId="7" fillId="24" borderId="100" xfId="0" applyNumberFormat="1" applyFont="1" applyFill="1" applyBorder="1">
      <alignment vertical="center"/>
    </xf>
    <xf numFmtId="9" fontId="7" fillId="24" borderId="97" xfId="0" applyNumberFormat="1" applyFont="1" applyFill="1" applyBorder="1">
      <alignment vertical="center"/>
    </xf>
    <xf numFmtId="9" fontId="7" fillId="24" borderId="99" xfId="0" applyNumberFormat="1" applyFont="1" applyFill="1" applyBorder="1">
      <alignment vertical="center"/>
    </xf>
    <xf numFmtId="217" fontId="7" fillId="0" borderId="48" xfId="0" applyNumberFormat="1" applyFont="1" applyBorder="1" applyAlignment="1">
      <alignment horizontal="center" vertical="center" shrinkToFit="1"/>
    </xf>
    <xf numFmtId="181" fontId="7" fillId="39" borderId="93" xfId="0" applyNumberFormat="1" applyFont="1" applyFill="1" applyBorder="1">
      <alignment vertical="center"/>
    </xf>
    <xf numFmtId="181" fontId="7" fillId="39" borderId="103" xfId="0" applyNumberFormat="1" applyFont="1" applyFill="1" applyBorder="1">
      <alignment vertical="center"/>
    </xf>
    <xf numFmtId="181" fontId="7" fillId="39" borderId="16" xfId="0" applyNumberFormat="1" applyFont="1" applyFill="1" applyBorder="1">
      <alignment vertical="center"/>
    </xf>
    <xf numFmtId="181" fontId="7" fillId="39" borderId="101" xfId="0" applyNumberFormat="1" applyFont="1" applyFill="1" applyBorder="1">
      <alignment vertical="center"/>
    </xf>
    <xf numFmtId="181" fontId="7" fillId="39" borderId="95" xfId="0" applyNumberFormat="1" applyFont="1" applyFill="1" applyBorder="1">
      <alignment vertical="center"/>
    </xf>
    <xf numFmtId="181" fontId="7" fillId="39" borderId="104" xfId="0" applyNumberFormat="1" applyFont="1" applyFill="1" applyBorder="1">
      <alignment vertical="center"/>
    </xf>
    <xf numFmtId="0" fontId="7" fillId="25" borderId="23" xfId="0" applyFont="1" applyFill="1" applyBorder="1" applyAlignment="1">
      <alignment vertical="center" shrinkToFit="1"/>
    </xf>
    <xf numFmtId="203" fontId="7" fillId="0" borderId="16" xfId="62" applyNumberFormat="1" applyFont="1" applyBorder="1" applyAlignment="1">
      <alignment horizontal="center" vertical="center" shrinkToFit="1"/>
    </xf>
    <xf numFmtId="204" fontId="7" fillId="0" borderId="16" xfId="62" applyNumberFormat="1" applyFont="1" applyBorder="1" applyAlignment="1">
      <alignment horizontal="center" vertical="center" shrinkToFit="1"/>
    </xf>
    <xf numFmtId="205" fontId="7" fillId="0" borderId="16" xfId="62" applyNumberFormat="1" applyFont="1" applyBorder="1" applyAlignment="1">
      <alignment horizontal="center" vertical="center" shrinkToFit="1"/>
    </xf>
    <xf numFmtId="180" fontId="7" fillId="0" borderId="67" xfId="0" applyNumberFormat="1" applyFont="1" applyBorder="1" applyAlignment="1">
      <alignment horizontal="center" vertical="center" shrinkToFit="1"/>
    </xf>
    <xf numFmtId="179" fontId="7" fillId="0" borderId="32" xfId="44" applyNumberFormat="1" applyFont="1" applyFill="1" applyBorder="1" applyAlignment="1">
      <alignment horizontal="center" vertical="center"/>
    </xf>
    <xf numFmtId="0" fontId="7" fillId="0" borderId="35" xfId="0" applyFont="1" applyBorder="1" applyAlignment="1">
      <alignment horizontal="centerContinuous" vertical="center" shrinkToFit="1"/>
    </xf>
    <xf numFmtId="179" fontId="7" fillId="0" borderId="52" xfId="44" applyNumberFormat="1" applyFont="1" applyBorder="1" applyAlignment="1">
      <alignment horizontal="center" vertical="center"/>
    </xf>
    <xf numFmtId="179" fontId="7" fillId="0" borderId="75" xfId="44" applyNumberFormat="1" applyFont="1" applyBorder="1" applyAlignment="1">
      <alignment horizontal="center" vertical="center"/>
    </xf>
    <xf numFmtId="179" fontId="7" fillId="0" borderId="76" xfId="44" applyNumberFormat="1" applyFont="1" applyBorder="1" applyAlignment="1">
      <alignment horizontal="center" vertical="center"/>
    </xf>
    <xf numFmtId="213" fontId="7" fillId="24" borderId="97" xfId="0" applyNumberFormat="1" applyFont="1" applyFill="1" applyBorder="1" applyAlignment="1">
      <alignment vertical="center" shrinkToFit="1"/>
    </xf>
    <xf numFmtId="213" fontId="7" fillId="24" borderId="99" xfId="0" applyNumberFormat="1" applyFont="1" applyFill="1" applyBorder="1" applyAlignment="1">
      <alignment vertical="center" shrinkToFit="1"/>
    </xf>
    <xf numFmtId="179" fontId="7" fillId="0" borderId="105" xfId="44" applyNumberFormat="1" applyFont="1" applyBorder="1" applyAlignment="1">
      <alignment horizontal="center" vertical="center"/>
    </xf>
    <xf numFmtId="0" fontId="7" fillId="0" borderId="28" xfId="0" applyFont="1" applyBorder="1" applyAlignment="1">
      <alignment horizontal="center" vertical="center" wrapText="1"/>
    </xf>
    <xf numFmtId="0" fontId="7" fillId="40" borderId="25" xfId="0" applyFont="1" applyFill="1" applyBorder="1" applyAlignment="1">
      <alignment horizontal="center" vertical="center" shrinkToFit="1"/>
    </xf>
    <xf numFmtId="180" fontId="7" fillId="0" borderId="66" xfId="0" applyNumberFormat="1" applyFont="1" applyBorder="1" applyAlignment="1">
      <alignment horizontal="center" vertical="center" shrinkToFit="1"/>
    </xf>
    <xf numFmtId="0" fontId="7" fillId="0" borderId="66" xfId="0" applyFont="1" applyBorder="1" applyAlignment="1">
      <alignment horizontal="center" vertical="center" shrinkToFit="1"/>
    </xf>
    <xf numFmtId="0" fontId="7" fillId="0" borderId="66" xfId="0" applyFont="1" applyBorder="1" applyAlignment="1">
      <alignment vertical="center" shrinkToFit="1"/>
    </xf>
    <xf numFmtId="0" fontId="7" fillId="38" borderId="66" xfId="0" applyFont="1" applyFill="1" applyBorder="1" applyAlignment="1">
      <alignment horizontal="center" vertical="center" shrinkToFit="1"/>
    </xf>
    <xf numFmtId="0" fontId="7" fillId="0" borderId="21" xfId="0" applyFont="1" applyBorder="1" applyAlignment="1">
      <alignment horizontal="center" vertical="center" shrinkToFit="1"/>
    </xf>
    <xf numFmtId="0" fontId="7" fillId="27" borderId="18" xfId="0" applyFont="1" applyFill="1" applyBorder="1" applyAlignment="1" applyProtection="1">
      <alignment horizontal="center" vertical="center" shrinkToFit="1"/>
      <protection locked="0"/>
    </xf>
    <xf numFmtId="0" fontId="7" fillId="27" borderId="21" xfId="0" applyFont="1" applyFill="1" applyBorder="1" applyAlignment="1" applyProtection="1">
      <alignment horizontal="center" vertical="center" shrinkToFit="1"/>
      <protection locked="0"/>
    </xf>
    <xf numFmtId="180" fontId="7" fillId="27" borderId="18" xfId="0" applyNumberFormat="1" applyFont="1" applyFill="1" applyBorder="1" applyAlignment="1" applyProtection="1">
      <alignment horizontal="center" vertical="center" shrinkToFit="1"/>
      <protection locked="0"/>
    </xf>
    <xf numFmtId="0" fontId="7" fillId="24" borderId="19" xfId="0" applyFont="1" applyFill="1" applyBorder="1" applyAlignment="1">
      <alignment horizontal="center" vertical="center" shrinkToFit="1"/>
    </xf>
    <xf numFmtId="0" fontId="7" fillId="0" borderId="17" xfId="0" applyFont="1" applyBorder="1" applyAlignment="1">
      <alignment vertical="center" wrapText="1"/>
    </xf>
    <xf numFmtId="187" fontId="7" fillId="0" borderId="0" xfId="0" applyNumberFormat="1" applyFont="1">
      <alignment vertical="center"/>
    </xf>
    <xf numFmtId="187" fontId="7" fillId="41" borderId="0" xfId="0" applyNumberFormat="1" applyFont="1" applyFill="1">
      <alignment vertical="center"/>
    </xf>
    <xf numFmtId="214" fontId="7" fillId="24" borderId="15" xfId="0" applyNumberFormat="1" applyFont="1" applyFill="1" applyBorder="1" applyAlignment="1">
      <alignment vertical="center" shrinkToFit="1"/>
    </xf>
    <xf numFmtId="0" fontId="7" fillId="39" borderId="18" xfId="0" applyFont="1" applyFill="1" applyBorder="1" applyAlignment="1">
      <alignment horizontal="center" vertical="center"/>
    </xf>
    <xf numFmtId="221" fontId="7" fillId="24" borderId="16" xfId="0" applyNumberFormat="1" applyFont="1" applyFill="1" applyBorder="1" applyAlignment="1">
      <alignment horizontal="center" vertical="center" shrinkToFit="1"/>
    </xf>
    <xf numFmtId="0" fontId="7" fillId="0" borderId="107" xfId="0" applyFont="1" applyBorder="1" applyAlignment="1">
      <alignment vertical="top" wrapText="1"/>
    </xf>
    <xf numFmtId="214" fontId="7" fillId="24" borderId="89" xfId="0" applyNumberFormat="1" applyFont="1" applyFill="1" applyBorder="1" applyAlignment="1">
      <alignment vertical="center" shrinkToFit="1"/>
    </xf>
    <xf numFmtId="232" fontId="7" fillId="0" borderId="16" xfId="0" applyNumberFormat="1" applyFont="1" applyBorder="1">
      <alignment vertical="center"/>
    </xf>
    <xf numFmtId="232" fontId="7" fillId="0" borderId="67" xfId="0" applyNumberFormat="1" applyFont="1" applyBorder="1">
      <alignment vertical="center"/>
    </xf>
    <xf numFmtId="0" fontId="7" fillId="0" borderId="13" xfId="0" applyFont="1" applyBorder="1" applyAlignment="1">
      <alignment vertical="top"/>
    </xf>
    <xf numFmtId="0" fontId="7" fillId="0" borderId="18" xfId="0" applyFont="1" applyBorder="1" applyAlignment="1">
      <alignment vertical="top"/>
    </xf>
    <xf numFmtId="0" fontId="7" fillId="0" borderId="16" xfId="0" applyFont="1" applyBorder="1" applyAlignment="1">
      <alignment vertical="top"/>
    </xf>
    <xf numFmtId="182" fontId="7" fillId="0" borderId="0" xfId="0" applyNumberFormat="1" applyFont="1" applyAlignment="1">
      <alignment vertical="top" wrapText="1"/>
    </xf>
    <xf numFmtId="0" fontId="7" fillId="0" borderId="0" xfId="0" applyFont="1" applyAlignment="1">
      <alignment horizontal="center" vertical="top" wrapText="1"/>
    </xf>
    <xf numFmtId="214" fontId="7" fillId="0" borderId="0" xfId="0" applyNumberFormat="1" applyFont="1" applyAlignment="1">
      <alignment horizontal="center" vertical="center" shrinkToFit="1"/>
    </xf>
    <xf numFmtId="177" fontId="7" fillId="0" borderId="17" xfId="0" applyNumberFormat="1" applyFont="1" applyBorder="1" applyAlignment="1">
      <alignment horizontal="center" vertical="center"/>
    </xf>
    <xf numFmtId="218" fontId="7" fillId="0" borderId="48" xfId="0" applyNumberFormat="1" applyFont="1" applyBorder="1" applyAlignment="1">
      <alignment vertical="center" shrinkToFit="1"/>
    </xf>
    <xf numFmtId="177" fontId="7" fillId="26" borderId="18" xfId="0" applyNumberFormat="1" applyFont="1" applyFill="1" applyBorder="1">
      <alignment vertical="center"/>
    </xf>
    <xf numFmtId="177" fontId="7" fillId="26" borderId="16" xfId="0" applyNumberFormat="1" applyFont="1" applyFill="1" applyBorder="1">
      <alignment vertical="center"/>
    </xf>
    <xf numFmtId="219" fontId="7" fillId="0" borderId="0" xfId="0" applyNumberFormat="1" applyFont="1">
      <alignment vertical="center"/>
    </xf>
    <xf numFmtId="177" fontId="7" fillId="0" borderId="0" xfId="0" applyNumberFormat="1" applyFont="1" applyAlignment="1">
      <alignment vertical="center" shrinkToFit="1"/>
    </xf>
    <xf numFmtId="186" fontId="7" fillId="0" borderId="0" xfId="0" applyNumberFormat="1" applyFont="1">
      <alignment vertical="center"/>
    </xf>
    <xf numFmtId="186" fontId="7" fillId="0" borderId="48" xfId="0" applyNumberFormat="1" applyFont="1" applyBorder="1">
      <alignment vertical="center"/>
    </xf>
    <xf numFmtId="177" fontId="7" fillId="0" borderId="48" xfId="0" applyNumberFormat="1" applyFont="1" applyBorder="1" applyAlignment="1">
      <alignment vertical="center" shrinkToFit="1"/>
    </xf>
    <xf numFmtId="177" fontId="7" fillId="39" borderId="15" xfId="0" applyNumberFormat="1" applyFont="1" applyFill="1" applyBorder="1">
      <alignment vertical="center"/>
    </xf>
    <xf numFmtId="177" fontId="7" fillId="39" borderId="16" xfId="0" applyNumberFormat="1" applyFont="1" applyFill="1" applyBorder="1" applyAlignment="1">
      <alignment vertical="center" shrinkToFit="1"/>
    </xf>
    <xf numFmtId="0" fontId="7" fillId="39" borderId="16" xfId="0" applyFont="1" applyFill="1" applyBorder="1" applyAlignment="1">
      <alignment horizontal="center" vertical="center"/>
    </xf>
    <xf numFmtId="210" fontId="7" fillId="0" borderId="48" xfId="0" applyNumberFormat="1" applyFont="1" applyBorder="1" applyAlignment="1">
      <alignment vertical="center" shrinkToFit="1"/>
    </xf>
    <xf numFmtId="186" fontId="7" fillId="0" borderId="16" xfId="0" applyNumberFormat="1" applyFont="1" applyBorder="1">
      <alignment vertical="center"/>
    </xf>
    <xf numFmtId="238" fontId="7" fillId="26" borderId="18" xfId="0" applyNumberFormat="1" applyFont="1" applyFill="1" applyBorder="1" applyProtection="1">
      <alignment vertical="center"/>
      <protection locked="0"/>
    </xf>
    <xf numFmtId="238" fontId="7" fillId="26" borderId="16" xfId="0" applyNumberFormat="1" applyFont="1" applyFill="1" applyBorder="1" applyProtection="1">
      <alignment vertical="center"/>
      <protection locked="0"/>
    </xf>
    <xf numFmtId="211" fontId="7" fillId="26" borderId="18" xfId="0" applyNumberFormat="1" applyFont="1" applyFill="1" applyBorder="1" applyProtection="1">
      <alignment vertical="center"/>
      <protection locked="0"/>
    </xf>
    <xf numFmtId="186" fontId="7" fillId="26" borderId="18" xfId="0" applyNumberFormat="1" applyFont="1" applyFill="1" applyBorder="1" applyProtection="1">
      <alignment vertical="center"/>
      <protection locked="0"/>
    </xf>
    <xf numFmtId="0" fontId="7" fillId="25" borderId="18" xfId="0" applyFont="1" applyFill="1" applyBorder="1" applyAlignment="1" applyProtection="1">
      <alignment vertical="center" shrinkToFit="1"/>
      <protection locked="0"/>
    </xf>
    <xf numFmtId="211" fontId="7" fillId="25" borderId="18" xfId="0" applyNumberFormat="1" applyFont="1" applyFill="1" applyBorder="1" applyAlignment="1" applyProtection="1">
      <alignment vertical="center" shrinkToFit="1"/>
      <protection locked="0"/>
    </xf>
    <xf numFmtId="211" fontId="7" fillId="26" borderId="21" xfId="0" applyNumberFormat="1" applyFont="1" applyFill="1" applyBorder="1" applyProtection="1">
      <alignment vertical="center"/>
      <protection locked="0"/>
    </xf>
    <xf numFmtId="0" fontId="7" fillId="26" borderId="21" xfId="0" applyFont="1" applyFill="1" applyBorder="1" applyAlignment="1" applyProtection="1">
      <alignment vertical="center" shrinkToFit="1"/>
      <protection locked="0"/>
    </xf>
    <xf numFmtId="239" fontId="8" fillId="0" borderId="0" xfId="0" applyNumberFormat="1" applyFont="1" applyAlignment="1">
      <alignment vertical="center" shrinkToFit="1"/>
    </xf>
    <xf numFmtId="0" fontId="7" fillId="0" borderId="29" xfId="0" applyFont="1" applyBorder="1" applyAlignment="1">
      <alignment vertical="top" wrapText="1"/>
    </xf>
    <xf numFmtId="0" fontId="7" fillId="24" borderId="48" xfId="0" applyFont="1" applyFill="1" applyBorder="1" applyAlignment="1">
      <alignment horizontal="center" vertical="center"/>
    </xf>
    <xf numFmtId="55" fontId="7" fillId="26" borderId="16" xfId="0" applyNumberFormat="1" applyFont="1" applyFill="1" applyBorder="1" applyAlignment="1" applyProtection="1">
      <alignment vertical="center" shrinkToFit="1"/>
      <protection locked="0"/>
    </xf>
    <xf numFmtId="0" fontId="17" fillId="42" borderId="7" xfId="0" applyFont="1" applyFill="1" applyBorder="1" applyAlignment="1">
      <alignment horizontal="center" vertical="center"/>
    </xf>
    <xf numFmtId="0" fontId="58" fillId="0" borderId="0" xfId="0" applyFont="1">
      <alignment vertical="center"/>
    </xf>
    <xf numFmtId="181" fontId="58" fillId="0" borderId="0" xfId="0" applyNumberFormat="1" applyFont="1" applyAlignment="1">
      <alignment horizontal="center" vertical="center" shrinkToFit="1"/>
    </xf>
    <xf numFmtId="0" fontId="58" fillId="0" borderId="0" xfId="0" applyFont="1" applyAlignment="1">
      <alignment horizontal="center" vertical="center"/>
    </xf>
    <xf numFmtId="0" fontId="58" fillId="0" borderId="0" xfId="0" applyFont="1" applyAlignment="1">
      <alignment horizontal="center" vertical="center" shrinkToFit="1"/>
    </xf>
    <xf numFmtId="180" fontId="58" fillId="0" borderId="0" xfId="0" applyNumberFormat="1" applyFont="1">
      <alignment vertical="center"/>
    </xf>
    <xf numFmtId="179" fontId="58" fillId="0" borderId="0" xfId="44" applyNumberFormat="1" applyFont="1">
      <alignment vertical="center"/>
    </xf>
    <xf numFmtId="181" fontId="58" fillId="0" borderId="0" xfId="0" applyNumberFormat="1" applyFont="1">
      <alignment vertical="center"/>
    </xf>
    <xf numFmtId="181" fontId="58" fillId="0" borderId="0" xfId="0" applyNumberFormat="1" applyFont="1" applyAlignment="1">
      <alignment horizontal="center" vertical="center"/>
    </xf>
    <xf numFmtId="0" fontId="58" fillId="0" borderId="0" xfId="0" quotePrefix="1" applyFont="1">
      <alignment vertical="center"/>
    </xf>
    <xf numFmtId="233" fontId="7" fillId="0" borderId="0" xfId="0" applyNumberFormat="1" applyFont="1" applyProtection="1">
      <alignment vertical="center"/>
      <protection locked="0"/>
    </xf>
    <xf numFmtId="55" fontId="7" fillId="26" borderId="15" xfId="0" applyNumberFormat="1" applyFont="1" applyFill="1" applyBorder="1" applyAlignment="1" applyProtection="1">
      <alignment vertical="center" shrinkToFit="1"/>
      <protection locked="0"/>
    </xf>
    <xf numFmtId="0" fontId="7" fillId="0" borderId="82" xfId="0" applyFont="1" applyBorder="1" applyAlignment="1">
      <alignment horizontal="center" vertical="center" wrapText="1"/>
    </xf>
    <xf numFmtId="179" fontId="7" fillId="0" borderId="35" xfId="44" applyNumberFormat="1" applyFont="1" applyBorder="1" applyAlignment="1">
      <alignment horizontal="centerContinuous" vertical="center"/>
    </xf>
    <xf numFmtId="179" fontId="7" fillId="0" borderId="105" xfId="44" applyNumberFormat="1" applyFont="1" applyFill="1" applyBorder="1" applyAlignment="1">
      <alignment horizontal="center" vertical="center"/>
    </xf>
    <xf numFmtId="179" fontId="7" fillId="0" borderId="33" xfId="44" applyNumberFormat="1" applyFont="1" applyFill="1" applyBorder="1" applyAlignment="1">
      <alignment horizontal="centerContinuous" vertical="center"/>
    </xf>
    <xf numFmtId="177" fontId="7" fillId="0" borderId="81" xfId="0" applyNumberFormat="1" applyFont="1" applyBorder="1" applyAlignment="1">
      <alignment horizontal="center" vertical="center"/>
    </xf>
    <xf numFmtId="179" fontId="7" fillId="0" borderId="16" xfId="0" applyNumberFormat="1" applyFont="1" applyBorder="1">
      <alignment vertical="center"/>
    </xf>
    <xf numFmtId="232" fontId="7" fillId="26" borderId="67" xfId="0" applyNumberFormat="1" applyFont="1" applyFill="1" applyBorder="1" applyProtection="1">
      <alignment vertical="center"/>
      <protection locked="0"/>
    </xf>
    <xf numFmtId="0" fontId="7" fillId="25" borderId="16" xfId="0" applyFont="1" applyFill="1" applyBorder="1" applyAlignment="1">
      <alignment horizontal="center" vertical="center" shrinkToFit="1"/>
    </xf>
    <xf numFmtId="0" fontId="0" fillId="0" borderId="29" xfId="0" applyBorder="1">
      <alignment vertical="center"/>
    </xf>
    <xf numFmtId="0" fontId="7" fillId="24" borderId="95" xfId="0" applyFont="1" applyFill="1" applyBorder="1" applyAlignment="1">
      <alignment horizontal="center" vertical="center"/>
    </xf>
    <xf numFmtId="0" fontId="7" fillId="24" borderId="22" xfId="0" applyFont="1" applyFill="1" applyBorder="1" applyAlignment="1">
      <alignment horizontal="center" vertical="center"/>
    </xf>
    <xf numFmtId="0" fontId="9" fillId="0" borderId="29" xfId="0" applyFont="1" applyBorder="1" applyAlignment="1">
      <alignment vertical="top" wrapText="1"/>
    </xf>
    <xf numFmtId="0" fontId="0" fillId="0" borderId="48" xfId="0" applyBorder="1" applyAlignment="1">
      <alignment vertical="top"/>
    </xf>
    <xf numFmtId="0" fontId="0" fillId="0" borderId="85" xfId="0" applyBorder="1" applyAlignment="1">
      <alignment vertical="top"/>
    </xf>
    <xf numFmtId="0" fontId="7" fillId="0" borderId="22" xfId="0" applyFont="1" applyBorder="1" applyAlignment="1">
      <alignment vertical="top" shrinkToFit="1"/>
    </xf>
    <xf numFmtId="0" fontId="7" fillId="0" borderId="107" xfId="0" applyFont="1" applyBorder="1" applyAlignment="1">
      <alignment vertical="top" shrinkToFit="1"/>
    </xf>
    <xf numFmtId="0" fontId="7" fillId="0" borderId="106" xfId="0" applyFont="1" applyBorder="1" applyAlignment="1">
      <alignment vertical="top"/>
    </xf>
    <xf numFmtId="0" fontId="7" fillId="0" borderId="107" xfId="0" applyFont="1" applyBorder="1" applyAlignment="1">
      <alignment vertical="top"/>
    </xf>
    <xf numFmtId="0" fontId="0" fillId="0" borderId="84" xfId="0" applyBorder="1" applyAlignment="1">
      <alignment vertical="top"/>
    </xf>
    <xf numFmtId="0" fontId="7" fillId="0" borderId="0" xfId="0" applyFont="1" applyAlignment="1">
      <alignment horizontal="right" vertical="center" wrapText="1"/>
    </xf>
    <xf numFmtId="234" fontId="7" fillId="0" borderId="0" xfId="0" applyNumberFormat="1" applyFont="1" applyAlignment="1">
      <alignment horizontal="center" vertical="center" wrapText="1"/>
    </xf>
    <xf numFmtId="187" fontId="7" fillId="0" borderId="68" xfId="0" applyNumberFormat="1" applyFont="1" applyBorder="1" applyAlignment="1">
      <alignment vertical="center" wrapText="1"/>
    </xf>
    <xf numFmtId="187" fontId="7" fillId="0" borderId="68" xfId="0" applyNumberFormat="1" applyFont="1" applyBorder="1">
      <alignment vertical="center"/>
    </xf>
    <xf numFmtId="0" fontId="7" fillId="0" borderId="68" xfId="0" applyFont="1" applyBorder="1">
      <alignment vertical="center"/>
    </xf>
    <xf numFmtId="235" fontId="7" fillId="0" borderId="0" xfId="0" applyNumberFormat="1" applyFont="1" applyAlignment="1">
      <alignment horizontal="center" vertical="center" wrapText="1"/>
    </xf>
    <xf numFmtId="0" fontId="7" fillId="0" borderId="86" xfId="0" applyFont="1" applyBorder="1">
      <alignment vertical="center"/>
    </xf>
    <xf numFmtId="188" fontId="7" fillId="0" borderId="68" xfId="0" applyNumberFormat="1" applyFont="1" applyBorder="1" applyAlignment="1">
      <alignment vertical="center" wrapText="1"/>
    </xf>
    <xf numFmtId="188" fontId="7" fillId="0" borderId="68" xfId="0" applyNumberFormat="1" applyFont="1" applyBorder="1">
      <alignment vertical="center"/>
    </xf>
    <xf numFmtId="187" fontId="7" fillId="0" borderId="0" xfId="0" applyNumberFormat="1" applyFont="1" applyAlignment="1">
      <alignment vertical="center" wrapText="1"/>
    </xf>
    <xf numFmtId="0" fontId="7" fillId="0" borderId="108" xfId="0" applyFont="1" applyBorder="1">
      <alignment vertical="center"/>
    </xf>
    <xf numFmtId="0" fontId="7" fillId="43" borderId="16" xfId="0" applyFont="1" applyFill="1" applyBorder="1">
      <alignment vertical="center"/>
    </xf>
    <xf numFmtId="0" fontId="7" fillId="0" borderId="16" xfId="0" applyFont="1" applyBorder="1" applyAlignment="1" applyProtection="1">
      <alignment horizontal="center" vertical="center"/>
      <protection locked="0"/>
    </xf>
    <xf numFmtId="233" fontId="7" fillId="0" borderId="16" xfId="0" applyNumberFormat="1" applyFont="1" applyBorder="1" applyProtection="1">
      <alignment vertical="center"/>
      <protection locked="0"/>
    </xf>
    <xf numFmtId="224" fontId="7" fillId="0" borderId="16" xfId="0" applyNumberFormat="1" applyFont="1" applyBorder="1" applyAlignment="1">
      <alignment horizontal="center" vertical="center" shrinkToFit="1"/>
    </xf>
    <xf numFmtId="223" fontId="7" fillId="0" borderId="16" xfId="0" applyNumberFormat="1" applyFont="1" applyBorder="1" applyAlignment="1">
      <alignment horizontal="center" vertical="center" shrinkToFit="1"/>
    </xf>
    <xf numFmtId="0" fontId="7" fillId="0" borderId="22" xfId="0" applyFont="1" applyBorder="1" applyAlignment="1">
      <alignment horizontal="center" vertical="center" shrinkToFit="1"/>
    </xf>
    <xf numFmtId="190" fontId="7" fillId="0" borderId="109" xfId="0" applyNumberFormat="1" applyFont="1" applyBorder="1">
      <alignment vertical="center"/>
    </xf>
    <xf numFmtId="188" fontId="7" fillId="26" borderId="68" xfId="0" applyNumberFormat="1" applyFont="1" applyFill="1" applyBorder="1" applyAlignment="1" applyProtection="1">
      <alignment vertical="center" shrinkToFit="1"/>
      <protection locked="0"/>
    </xf>
    <xf numFmtId="0" fontId="7" fillId="0" borderId="87" xfId="0" applyFont="1" applyBorder="1" applyAlignment="1">
      <alignment horizontal="center" vertical="center" shrinkToFit="1"/>
    </xf>
    <xf numFmtId="0" fontId="7" fillId="0" borderId="110" xfId="0" applyFont="1" applyBorder="1" applyAlignment="1">
      <alignment horizontal="center" vertical="center" shrinkToFit="1"/>
    </xf>
    <xf numFmtId="0" fontId="7" fillId="0" borderId="111" xfId="0" applyFont="1" applyBorder="1" applyAlignment="1">
      <alignment horizontal="center" vertical="center" shrinkToFit="1"/>
    </xf>
    <xf numFmtId="182" fontId="7" fillId="0" borderId="68" xfId="0" applyNumberFormat="1" applyFont="1" applyBorder="1" applyAlignment="1">
      <alignment vertical="center" wrapText="1"/>
    </xf>
    <xf numFmtId="198" fontId="7" fillId="0" borderId="16" xfId="0" applyNumberFormat="1" applyFont="1" applyBorder="1">
      <alignment vertical="center"/>
    </xf>
    <xf numFmtId="0" fontId="7" fillId="0" borderId="92" xfId="0" applyFont="1" applyBorder="1" applyAlignment="1">
      <alignment vertical="center" shrinkToFit="1"/>
    </xf>
    <xf numFmtId="0" fontId="7" fillId="0" borderId="93" xfId="0" applyFont="1" applyBorder="1" applyAlignment="1">
      <alignment vertical="center" shrinkToFit="1"/>
    </xf>
    <xf numFmtId="187" fontId="7" fillId="0" borderId="93" xfId="0" applyNumberFormat="1" applyFont="1" applyBorder="1" applyAlignment="1">
      <alignment vertical="center" shrinkToFit="1"/>
    </xf>
    <xf numFmtId="188" fontId="7" fillId="0" borderId="93" xfId="0" applyNumberFormat="1" applyFont="1" applyBorder="1" applyAlignment="1">
      <alignment vertical="center" shrinkToFit="1"/>
    </xf>
    <xf numFmtId="0" fontId="7" fillId="0" borderId="71" xfId="0" applyFont="1" applyBorder="1" applyAlignment="1">
      <alignment vertical="center" shrinkToFit="1"/>
    </xf>
    <xf numFmtId="187" fontId="7" fillId="0" borderId="16" xfId="0" applyNumberFormat="1" applyFont="1" applyBorder="1" applyAlignment="1">
      <alignment vertical="center" shrinkToFit="1"/>
    </xf>
    <xf numFmtId="188" fontId="7" fillId="0" borderId="16" xfId="0" applyNumberFormat="1" applyFont="1" applyBorder="1" applyAlignment="1">
      <alignment vertical="center" shrinkToFit="1"/>
    </xf>
    <xf numFmtId="202" fontId="7" fillId="0" borderId="16" xfId="62" applyNumberFormat="1" applyFont="1" applyBorder="1" applyAlignment="1">
      <alignment horizontal="center" vertical="center" shrinkToFit="1"/>
    </xf>
    <xf numFmtId="0" fontId="7" fillId="0" borderId="71" xfId="0" applyFont="1" applyBorder="1" applyAlignment="1">
      <alignment horizontal="center" vertical="center" shrinkToFit="1"/>
    </xf>
    <xf numFmtId="191" fontId="7" fillId="0" borderId="0" xfId="0" applyNumberFormat="1" applyFont="1">
      <alignment vertical="center"/>
    </xf>
    <xf numFmtId="0" fontId="7" fillId="0" borderId="14" xfId="0" applyFont="1" applyBorder="1" applyAlignment="1">
      <alignment horizontal="center" vertical="center" shrinkToFit="1"/>
    </xf>
    <xf numFmtId="0" fontId="7" fillId="0" borderId="87" xfId="0" applyFont="1" applyBorder="1" applyAlignment="1">
      <alignment vertical="center" shrinkToFit="1"/>
    </xf>
    <xf numFmtId="187" fontId="7" fillId="0" borderId="13" xfId="0" applyNumberFormat="1" applyFont="1" applyBorder="1" applyAlignment="1">
      <alignment vertical="center" shrinkToFit="1"/>
    </xf>
    <xf numFmtId="188" fontId="7" fillId="0" borderId="13" xfId="0" applyNumberFormat="1" applyFont="1" applyBorder="1" applyAlignment="1">
      <alignment vertical="center" shrinkToFit="1"/>
    </xf>
    <xf numFmtId="179" fontId="7" fillId="0" borderId="68" xfId="44" applyNumberFormat="1" applyFont="1" applyFill="1" applyBorder="1" applyAlignment="1" applyProtection="1">
      <alignment vertical="center" wrapText="1"/>
    </xf>
    <xf numFmtId="179" fontId="7" fillId="0" borderId="16" xfId="44" applyNumberFormat="1" applyFont="1" applyFill="1" applyBorder="1" applyAlignment="1">
      <alignment vertical="center" wrapText="1"/>
    </xf>
    <xf numFmtId="0" fontId="7" fillId="24" borderId="18" xfId="0" applyFont="1" applyFill="1" applyBorder="1" applyAlignment="1">
      <alignment horizontal="center" vertical="center" wrapText="1" shrinkToFit="1"/>
    </xf>
    <xf numFmtId="179" fontId="7" fillId="0" borderId="48" xfId="44" applyNumberFormat="1" applyFont="1" applyFill="1" applyBorder="1" applyAlignment="1" applyProtection="1">
      <alignment horizontal="center" vertical="center" shrinkToFit="1"/>
    </xf>
    <xf numFmtId="179" fontId="7" fillId="0" borderId="15" xfId="44" applyNumberFormat="1" applyFont="1" applyFill="1" applyBorder="1" applyAlignment="1" applyProtection="1">
      <alignment horizontal="center" vertical="center" shrinkToFit="1"/>
    </xf>
    <xf numFmtId="187" fontId="7" fillId="0" borderId="102" xfId="0" applyNumberFormat="1" applyFont="1" applyBorder="1" applyAlignment="1">
      <alignment vertical="center" shrinkToFit="1"/>
    </xf>
    <xf numFmtId="221" fontId="7" fillId="0" borderId="0" xfId="0" applyNumberFormat="1" applyFont="1" applyAlignment="1">
      <alignment horizontal="center" vertical="center" shrinkToFit="1"/>
    </xf>
    <xf numFmtId="187" fontId="7" fillId="0" borderId="94" xfId="52" applyNumberFormat="1" applyFont="1" applyBorder="1" applyAlignment="1" applyProtection="1">
      <alignment horizontal="center" vertical="center"/>
    </xf>
    <xf numFmtId="0" fontId="7" fillId="36" borderId="0" xfId="0" applyFont="1" applyFill="1" applyAlignment="1">
      <alignment horizontal="right" vertical="top"/>
    </xf>
    <xf numFmtId="214" fontId="7" fillId="24" borderId="13" xfId="0" applyNumberFormat="1" applyFont="1" applyFill="1" applyBorder="1" applyAlignment="1">
      <alignment vertical="center" shrinkToFit="1"/>
    </xf>
    <xf numFmtId="0" fontId="0" fillId="0" borderId="0" xfId="0" applyAlignment="1">
      <alignment horizontal="centerContinuous"/>
    </xf>
    <xf numFmtId="215" fontId="7" fillId="0" borderId="0" xfId="0" applyNumberFormat="1" applyFont="1" applyAlignment="1">
      <alignment horizontal="centerContinuous" shrinkToFit="1"/>
    </xf>
    <xf numFmtId="215" fontId="7" fillId="0" borderId="0" xfId="0" applyNumberFormat="1" applyFont="1" applyAlignment="1">
      <alignment vertical="center" shrinkToFit="1"/>
    </xf>
    <xf numFmtId="230" fontId="7" fillId="24" borderId="97" xfId="0" applyNumberFormat="1" applyFont="1" applyFill="1" applyBorder="1">
      <alignment vertical="center"/>
    </xf>
    <xf numFmtId="213" fontId="7" fillId="24" borderId="100" xfId="0" applyNumberFormat="1" applyFont="1" applyFill="1" applyBorder="1" applyAlignment="1">
      <alignment vertical="center" shrinkToFit="1"/>
    </xf>
    <xf numFmtId="234" fontId="7" fillId="24" borderId="16" xfId="0" applyNumberFormat="1" applyFont="1" applyFill="1" applyBorder="1" applyAlignment="1">
      <alignment horizontal="center" vertical="center" wrapText="1"/>
    </xf>
    <xf numFmtId="215" fontId="7" fillId="24" borderId="100" xfId="0" applyNumberFormat="1" applyFont="1" applyFill="1" applyBorder="1" applyAlignment="1">
      <alignment horizontal="right" vertical="center" shrinkToFit="1"/>
    </xf>
    <xf numFmtId="0" fontId="7" fillId="25" borderId="16" xfId="0" applyFont="1" applyFill="1" applyBorder="1" applyAlignment="1" applyProtection="1">
      <alignment horizontal="center" vertical="center" shrinkToFit="1"/>
      <protection locked="0"/>
    </xf>
    <xf numFmtId="0" fontId="7" fillId="25" borderId="93" xfId="0" applyFont="1" applyFill="1" applyBorder="1" applyAlignment="1" applyProtection="1">
      <alignment horizontal="center" vertical="center" shrinkToFit="1"/>
      <protection locked="0"/>
    </xf>
    <xf numFmtId="0" fontId="7" fillId="25" borderId="95" xfId="0" applyFont="1" applyFill="1" applyBorder="1" applyAlignment="1" applyProtection="1">
      <alignment horizontal="center" vertical="center" shrinkToFit="1"/>
      <protection locked="0"/>
    </xf>
    <xf numFmtId="197" fontId="7" fillId="0" borderId="17" xfId="0" applyNumberFormat="1" applyFont="1" applyBorder="1">
      <alignment vertical="center"/>
    </xf>
    <xf numFmtId="177" fontId="7" fillId="26" borderId="18" xfId="0" applyNumberFormat="1" applyFont="1" applyFill="1" applyBorder="1" applyProtection="1">
      <alignment vertical="center"/>
      <protection locked="0"/>
    </xf>
    <xf numFmtId="0" fontId="9" fillId="0" borderId="15" xfId="0" applyFont="1" applyBorder="1">
      <alignment vertical="center"/>
    </xf>
    <xf numFmtId="0" fontId="7" fillId="38" borderId="88" xfId="0" applyFont="1" applyFill="1" applyBorder="1" applyAlignment="1" applyProtection="1">
      <alignment vertical="center" shrinkToFit="1"/>
      <protection locked="0"/>
    </xf>
    <xf numFmtId="0" fontId="7" fillId="0" borderId="18" xfId="0" applyFont="1" applyBorder="1" applyAlignment="1">
      <alignment horizontal="center" vertical="center"/>
    </xf>
    <xf numFmtId="0" fontId="7" fillId="44" borderId="13" xfId="0" applyFont="1" applyFill="1" applyBorder="1" applyAlignment="1">
      <alignment horizontal="center" vertical="center" wrapText="1"/>
    </xf>
    <xf numFmtId="233" fontId="7" fillId="26" borderId="16" xfId="0" applyNumberFormat="1" applyFont="1" applyFill="1" applyBorder="1" applyProtection="1">
      <alignment vertical="center"/>
      <protection locked="0"/>
    </xf>
    <xf numFmtId="0" fontId="8" fillId="0" borderId="0" xfId="0" applyFont="1" applyAlignment="1">
      <alignment horizontal="right" vertical="center"/>
    </xf>
    <xf numFmtId="38" fontId="7" fillId="27" borderId="21" xfId="52" quotePrefix="1" applyFont="1" applyFill="1" applyBorder="1" applyAlignment="1" applyProtection="1">
      <alignment horizontal="center" vertical="center"/>
      <protection locked="0"/>
    </xf>
    <xf numFmtId="0" fontId="0" fillId="0" borderId="0" xfId="0" applyAlignment="1">
      <alignment horizontal="right" vertical="center"/>
    </xf>
    <xf numFmtId="38" fontId="7" fillId="0" borderId="18" xfId="52" quotePrefix="1" applyFont="1" applyFill="1" applyBorder="1" applyAlignment="1">
      <alignment horizontal="center" vertical="center"/>
    </xf>
    <xf numFmtId="180" fontId="7" fillId="0" borderId="21" xfId="0" applyNumberFormat="1" applyFont="1" applyBorder="1" applyAlignment="1">
      <alignment horizontal="center" vertical="center" shrinkToFit="1"/>
    </xf>
    <xf numFmtId="0" fontId="7" fillId="25" borderId="19" xfId="0" applyFont="1" applyFill="1" applyBorder="1" applyAlignment="1">
      <alignment vertical="center" shrinkToFit="1"/>
    </xf>
    <xf numFmtId="180" fontId="7" fillId="25" borderId="25" xfId="0" applyNumberFormat="1" applyFont="1" applyFill="1" applyBorder="1" applyAlignment="1">
      <alignment horizontal="center" vertical="center" shrinkToFit="1"/>
    </xf>
    <xf numFmtId="180" fontId="7" fillId="25" borderId="21" xfId="0" applyNumberFormat="1" applyFont="1" applyFill="1" applyBorder="1" applyAlignment="1">
      <alignment horizontal="center" vertical="center" shrinkToFit="1"/>
    </xf>
    <xf numFmtId="0" fontId="7" fillId="38" borderId="18" xfId="0" applyFont="1" applyFill="1" applyBorder="1" applyAlignment="1">
      <alignment horizontal="center" vertical="center" shrinkToFit="1"/>
    </xf>
    <xf numFmtId="0" fontId="7" fillId="0" borderId="17" xfId="0" applyFont="1" applyBorder="1" applyAlignment="1">
      <alignment horizontal="center" vertical="center" wrapText="1" shrinkToFit="1"/>
    </xf>
    <xf numFmtId="20" fontId="7" fillId="0" borderId="0" xfId="0" applyNumberFormat="1" applyFont="1" applyAlignment="1">
      <alignment horizontal="left" vertical="center" wrapText="1" shrinkToFit="1"/>
    </xf>
    <xf numFmtId="243" fontId="7" fillId="0" borderId="67" xfId="0" applyNumberFormat="1" applyFont="1" applyBorder="1" applyAlignment="1">
      <alignment horizontal="center" vertical="center" shrinkToFit="1"/>
    </xf>
    <xf numFmtId="242" fontId="7" fillId="0" borderId="0" xfId="0" applyNumberFormat="1" applyFont="1" applyAlignment="1">
      <alignment vertical="center" shrinkToFit="1"/>
    </xf>
    <xf numFmtId="243" fontId="7" fillId="0" borderId="22" xfId="0" applyNumberFormat="1" applyFont="1" applyBorder="1" applyAlignment="1">
      <alignment horizontal="center" vertical="center" shrinkToFit="1"/>
    </xf>
    <xf numFmtId="187" fontId="7" fillId="0" borderId="92" xfId="52" applyNumberFormat="1" applyFont="1" applyBorder="1" applyAlignment="1" applyProtection="1">
      <alignment vertical="center"/>
    </xf>
    <xf numFmtId="232" fontId="7" fillId="0" borderId="112" xfId="0" applyNumberFormat="1" applyFont="1" applyBorder="1" applyAlignment="1">
      <alignment vertical="center" shrinkToFit="1"/>
    </xf>
    <xf numFmtId="188" fontId="7" fillId="0" borderId="103" xfId="0" applyNumberFormat="1" applyFont="1" applyBorder="1" applyAlignment="1">
      <alignment vertical="center" shrinkToFit="1"/>
    </xf>
    <xf numFmtId="187" fontId="7" fillId="0" borderId="71" xfId="52" applyNumberFormat="1" applyFont="1" applyBorder="1" applyAlignment="1" applyProtection="1">
      <alignment vertical="center"/>
    </xf>
    <xf numFmtId="232" fontId="7" fillId="0" borderId="67" xfId="0" applyNumberFormat="1" applyFont="1" applyBorder="1" applyAlignment="1">
      <alignment vertical="center" shrinkToFit="1"/>
    </xf>
    <xf numFmtId="188" fontId="7" fillId="0" borderId="101" xfId="0" applyNumberFormat="1" applyFont="1" applyBorder="1" applyAlignment="1">
      <alignment vertical="center" shrinkToFit="1"/>
    </xf>
    <xf numFmtId="232" fontId="7" fillId="0" borderId="113" xfId="0" applyNumberFormat="1" applyFont="1" applyBorder="1" applyAlignment="1">
      <alignment vertical="center" shrinkToFit="1"/>
    </xf>
    <xf numFmtId="188" fontId="7" fillId="0" borderId="104" xfId="0" applyNumberFormat="1" applyFont="1" applyBorder="1" applyAlignment="1">
      <alignment horizontal="center" vertical="center" shrinkToFit="1"/>
    </xf>
    <xf numFmtId="38" fontId="7" fillId="27" borderId="18" xfId="52" quotePrefix="1" applyFont="1" applyFill="1" applyBorder="1" applyAlignment="1" applyProtection="1">
      <alignment horizontal="center" vertical="center"/>
      <protection locked="0"/>
    </xf>
    <xf numFmtId="0" fontId="0" fillId="44" borderId="0" xfId="0" applyFill="1">
      <alignment vertical="center"/>
    </xf>
    <xf numFmtId="38" fontId="7" fillId="0" borderId="16" xfId="52" applyFont="1" applyBorder="1">
      <alignment vertical="center"/>
    </xf>
    <xf numFmtId="38" fontId="0" fillId="0" borderId="0" xfId="0" applyNumberFormat="1">
      <alignment vertical="center"/>
    </xf>
    <xf numFmtId="0" fontId="7" fillId="24" borderId="16" xfId="0" applyFont="1" applyFill="1" applyBorder="1" applyAlignment="1">
      <alignment vertical="center" wrapText="1" shrinkToFit="1"/>
    </xf>
    <xf numFmtId="0" fontId="0" fillId="0" borderId="2" xfId="0" applyBorder="1">
      <alignment vertical="center"/>
    </xf>
    <xf numFmtId="0" fontId="7" fillId="24" borderId="15" xfId="0" applyFont="1" applyFill="1" applyBorder="1" applyAlignment="1">
      <alignment vertical="center" wrapText="1"/>
    </xf>
    <xf numFmtId="213" fontId="7" fillId="24" borderId="93" xfId="0" applyNumberFormat="1" applyFont="1" applyFill="1" applyBorder="1" applyAlignment="1">
      <alignment vertical="center" shrinkToFit="1"/>
    </xf>
    <xf numFmtId="0" fontId="7" fillId="44" borderId="17" xfId="0" applyFont="1" applyFill="1" applyBorder="1" applyAlignment="1">
      <alignment vertical="top"/>
    </xf>
    <xf numFmtId="0" fontId="7" fillId="44" borderId="21" xfId="0" applyFont="1" applyFill="1" applyBorder="1" applyAlignment="1">
      <alignment vertical="top"/>
    </xf>
    <xf numFmtId="187" fontId="7" fillId="44" borderId="21" xfId="0" applyNumberFormat="1" applyFont="1" applyFill="1" applyBorder="1" applyAlignment="1">
      <alignment vertical="top"/>
    </xf>
    <xf numFmtId="232" fontId="7" fillId="44" borderId="16" xfId="0" applyNumberFormat="1" applyFont="1" applyFill="1" applyBorder="1" applyAlignment="1">
      <alignment vertical="center" shrinkToFit="1"/>
    </xf>
    <xf numFmtId="188" fontId="7" fillId="45" borderId="68" xfId="0" applyNumberFormat="1" applyFont="1" applyFill="1" applyBorder="1" applyAlignment="1" applyProtection="1">
      <alignment vertical="center" shrinkToFit="1"/>
      <protection locked="0"/>
    </xf>
    <xf numFmtId="234" fontId="7" fillId="24" borderId="29" xfId="0" applyNumberFormat="1" applyFont="1" applyFill="1" applyBorder="1" applyAlignment="1">
      <alignment horizontal="center" vertical="center" wrapText="1"/>
    </xf>
    <xf numFmtId="0" fontId="59" fillId="0" borderId="23" xfId="0" applyFont="1" applyBorder="1" applyAlignment="1">
      <alignment vertical="top"/>
    </xf>
    <xf numFmtId="9" fontId="59" fillId="0" borderId="23" xfId="0" applyNumberFormat="1" applyFont="1" applyBorder="1" applyAlignment="1">
      <alignment horizontal="right" vertical="center"/>
    </xf>
    <xf numFmtId="0" fontId="59" fillId="0" borderId="23" xfId="0" applyFont="1" applyBorder="1" applyAlignment="1">
      <alignment horizontal="right" vertical="center"/>
    </xf>
    <xf numFmtId="38" fontId="0" fillId="0" borderId="0" xfId="52" applyFont="1">
      <alignment vertical="center"/>
    </xf>
    <xf numFmtId="179" fontId="0" fillId="0" borderId="0" xfId="45" applyNumberFormat="1" applyFont="1">
      <alignment vertical="center"/>
    </xf>
    <xf numFmtId="0" fontId="7" fillId="44" borderId="15" xfId="0" applyFont="1" applyFill="1" applyBorder="1" applyAlignment="1">
      <alignment vertical="top"/>
    </xf>
    <xf numFmtId="0" fontId="59" fillId="0" borderId="25" xfId="0" applyFont="1" applyBorder="1" applyAlignment="1">
      <alignment vertical="top"/>
    </xf>
    <xf numFmtId="9" fontId="59" fillId="0" borderId="25" xfId="0" applyNumberFormat="1" applyFont="1" applyBorder="1" applyAlignment="1">
      <alignment horizontal="right" vertical="center"/>
    </xf>
    <xf numFmtId="0" fontId="59" fillId="0" borderId="25" xfId="0" applyFont="1" applyBorder="1" applyAlignment="1">
      <alignment horizontal="right" vertical="center"/>
    </xf>
    <xf numFmtId="241" fontId="7" fillId="45" borderId="68" xfId="0" applyNumberFormat="1" applyFont="1" applyFill="1" applyBorder="1" applyAlignment="1" applyProtection="1">
      <alignment horizontal="center" vertical="center" shrinkToFit="1"/>
      <protection locked="0"/>
    </xf>
    <xf numFmtId="0" fontId="59" fillId="0" borderId="27" xfId="0" applyFont="1" applyBorder="1" applyAlignment="1">
      <alignment vertical="top"/>
    </xf>
    <xf numFmtId="0" fontId="59" fillId="0" borderId="27" xfId="0" applyFont="1" applyBorder="1" applyAlignment="1">
      <alignment horizontal="right" vertical="center"/>
    </xf>
    <xf numFmtId="9" fontId="59" fillId="0" borderId="27" xfId="0" applyNumberFormat="1" applyFont="1" applyBorder="1" applyAlignment="1">
      <alignment horizontal="right" vertical="center"/>
    </xf>
    <xf numFmtId="0" fontId="7" fillId="44" borderId="13" xfId="0" applyFont="1" applyFill="1" applyBorder="1" applyAlignment="1">
      <alignment vertical="top"/>
    </xf>
    <xf numFmtId="0" fontId="7" fillId="44" borderId="29" xfId="0" applyFont="1" applyFill="1" applyBorder="1" applyAlignment="1">
      <alignment vertical="top"/>
    </xf>
    <xf numFmtId="0" fontId="7" fillId="44" borderId="14" xfId="0" applyFont="1" applyFill="1" applyBorder="1" applyAlignment="1">
      <alignment vertical="top"/>
    </xf>
    <xf numFmtId="0" fontId="7" fillId="44" borderId="18" xfId="0" applyFont="1" applyFill="1" applyBorder="1" applyAlignment="1">
      <alignment vertical="top"/>
    </xf>
    <xf numFmtId="0" fontId="7" fillId="44" borderId="16" xfId="0" applyFont="1" applyFill="1" applyBorder="1" applyAlignment="1">
      <alignment vertical="top"/>
    </xf>
    <xf numFmtId="0" fontId="59" fillId="0" borderId="16" xfId="0" applyFont="1" applyBorder="1" applyAlignment="1">
      <alignment vertical="top"/>
    </xf>
    <xf numFmtId="0" fontId="59" fillId="0" borderId="16" xfId="0" applyFont="1" applyBorder="1" applyAlignment="1">
      <alignment horizontal="right" vertical="center"/>
    </xf>
    <xf numFmtId="9" fontId="59" fillId="0" borderId="16" xfId="0" applyNumberFormat="1" applyFont="1" applyBorder="1" applyAlignment="1">
      <alignment horizontal="right" vertical="center"/>
    </xf>
    <xf numFmtId="0" fontId="59" fillId="0" borderId="30" xfId="0" applyFont="1" applyBorder="1" applyAlignment="1">
      <alignment vertical="top"/>
    </xf>
    <xf numFmtId="0" fontId="59" fillId="0" borderId="30" xfId="0" applyFont="1" applyBorder="1" applyAlignment="1">
      <alignment horizontal="right" vertical="center"/>
    </xf>
    <xf numFmtId="0" fontId="7" fillId="38" borderId="68" xfId="0" applyFont="1" applyFill="1" applyBorder="1" applyAlignment="1" applyProtection="1">
      <alignment vertical="center" shrinkToFit="1"/>
      <protection locked="0"/>
    </xf>
    <xf numFmtId="234" fontId="7" fillId="24" borderId="67" xfId="0" applyNumberFormat="1" applyFont="1" applyFill="1" applyBorder="1" applyAlignment="1">
      <alignment horizontal="center" vertical="center" wrapText="1"/>
    </xf>
    <xf numFmtId="0" fontId="60" fillId="0" borderId="0" xfId="0" applyFont="1">
      <alignment vertical="center"/>
    </xf>
    <xf numFmtId="9" fontId="7" fillId="0" borderId="16" xfId="45" applyFont="1" applyFill="1" applyBorder="1" applyAlignment="1">
      <alignment horizontal="center" vertical="center" shrinkToFit="1"/>
    </xf>
    <xf numFmtId="207" fontId="7" fillId="0" borderId="48" xfId="45" applyNumberFormat="1" applyFont="1" applyFill="1" applyBorder="1" applyAlignment="1">
      <alignment vertical="center" shrinkToFit="1"/>
    </xf>
    <xf numFmtId="181" fontId="7" fillId="0" borderId="0" xfId="0" applyNumberFormat="1" applyFont="1">
      <alignment vertical="center"/>
    </xf>
    <xf numFmtId="178" fontId="7" fillId="0" borderId="0" xfId="53" applyNumberFormat="1" applyFont="1">
      <alignment vertical="center"/>
    </xf>
    <xf numFmtId="179" fontId="58" fillId="0" borderId="0" xfId="0" applyNumberFormat="1" applyFont="1">
      <alignment vertical="center"/>
    </xf>
    <xf numFmtId="0" fontId="44" fillId="0" borderId="0" xfId="0" applyFont="1">
      <alignment vertical="center"/>
    </xf>
    <xf numFmtId="0" fontId="4" fillId="0" borderId="0" xfId="0" applyFont="1">
      <alignment vertical="center"/>
    </xf>
    <xf numFmtId="210" fontId="61" fillId="28" borderId="7" xfId="0" applyNumberFormat="1" applyFont="1" applyFill="1" applyBorder="1" applyAlignment="1">
      <alignment horizontal="center" vertical="center"/>
    </xf>
    <xf numFmtId="0" fontId="62" fillId="0" borderId="7" xfId="0" applyFont="1" applyBorder="1" applyAlignment="1">
      <alignment horizontal="center" vertical="center"/>
    </xf>
    <xf numFmtId="0" fontId="62" fillId="0" borderId="0" xfId="0" applyFont="1" applyAlignment="1">
      <alignment horizontal="right" vertical="center"/>
    </xf>
    <xf numFmtId="31" fontId="7" fillId="0" borderId="0" xfId="0" applyNumberFormat="1" applyFont="1">
      <alignment vertical="center"/>
    </xf>
    <xf numFmtId="0" fontId="7" fillId="0" borderId="66" xfId="0" applyFont="1" applyBorder="1" applyAlignment="1">
      <alignment horizontal="center" vertical="center"/>
    </xf>
    <xf numFmtId="38" fontId="7" fillId="0" borderId="65" xfId="52" quotePrefix="1" applyFont="1" applyFill="1" applyBorder="1" applyAlignment="1">
      <alignment horizontal="center" vertical="center"/>
    </xf>
    <xf numFmtId="0" fontId="7" fillId="0" borderId="30" xfId="0" quotePrefix="1" applyFont="1" applyBorder="1" applyAlignment="1">
      <alignment horizontal="center" vertical="center"/>
    </xf>
    <xf numFmtId="38" fontId="7" fillId="27" borderId="66" xfId="52" quotePrefix="1" applyFont="1" applyFill="1" applyBorder="1" applyAlignment="1" applyProtection="1">
      <alignment horizontal="center" vertical="center"/>
      <protection locked="0"/>
    </xf>
    <xf numFmtId="180" fontId="7" fillId="27" borderId="66" xfId="0" applyNumberFormat="1" applyFont="1" applyFill="1" applyBorder="1" applyAlignment="1" applyProtection="1">
      <alignment horizontal="center" vertical="center" shrinkToFit="1"/>
      <protection locked="0"/>
    </xf>
    <xf numFmtId="0" fontId="7" fillId="27" borderId="66" xfId="0" applyFont="1" applyFill="1" applyBorder="1" applyAlignment="1" applyProtection="1">
      <alignment horizontal="center" vertical="center" shrinkToFit="1"/>
      <protection locked="0"/>
    </xf>
    <xf numFmtId="0" fontId="63" fillId="0" borderId="0" xfId="0" applyFont="1">
      <alignment vertical="center"/>
    </xf>
    <xf numFmtId="9" fontId="7" fillId="0" borderId="67" xfId="45" applyFont="1" applyFill="1" applyBorder="1" applyAlignment="1">
      <alignment horizontal="center" vertical="center" shrinkToFit="1"/>
    </xf>
    <xf numFmtId="9" fontId="7" fillId="0" borderId="0" xfId="45" applyFont="1" applyFill="1" applyBorder="1" applyAlignment="1">
      <alignment horizontal="center" vertical="center" shrinkToFit="1"/>
    </xf>
    <xf numFmtId="197" fontId="7" fillId="0" borderId="48" xfId="0" applyNumberFormat="1" applyFont="1" applyBorder="1">
      <alignment vertical="center"/>
    </xf>
    <xf numFmtId="0" fontId="7" fillId="31" borderId="0" xfId="0" applyFont="1" applyFill="1">
      <alignment vertical="center"/>
    </xf>
    <xf numFmtId="180" fontId="7" fillId="0" borderId="22" xfId="0" applyNumberFormat="1" applyFont="1" applyBorder="1" applyAlignment="1">
      <alignment horizontal="center" vertical="center" shrinkToFit="1"/>
    </xf>
    <xf numFmtId="244" fontId="7" fillId="0" borderId="16" xfId="0" applyNumberFormat="1" applyFont="1" applyBorder="1" applyAlignment="1">
      <alignment horizontal="center" vertical="center" shrinkToFit="1"/>
    </xf>
    <xf numFmtId="245" fontId="7" fillId="0" borderId="16" xfId="0" applyNumberFormat="1" applyFont="1" applyBorder="1" applyAlignment="1">
      <alignment horizontal="center" vertical="center" shrinkToFit="1"/>
    </xf>
    <xf numFmtId="248" fontId="7" fillId="0" borderId="16" xfId="0" applyNumberFormat="1" applyFont="1" applyBorder="1" applyAlignment="1">
      <alignment horizontal="center" vertical="center" shrinkToFit="1"/>
    </xf>
    <xf numFmtId="249" fontId="7" fillId="0" borderId="16" xfId="0" applyNumberFormat="1" applyFont="1" applyBorder="1" applyAlignment="1">
      <alignment horizontal="center" vertical="center" shrinkToFit="1"/>
    </xf>
    <xf numFmtId="0" fontId="7" fillId="0" borderId="71" xfId="0" applyFont="1" applyBorder="1" applyAlignment="1">
      <alignment horizontal="left" vertical="center" shrinkToFit="1"/>
    </xf>
    <xf numFmtId="0" fontId="4" fillId="0" borderId="0" xfId="0" applyFont="1" applyAlignment="1">
      <alignment horizontal="right" vertical="center"/>
    </xf>
    <xf numFmtId="0" fontId="7" fillId="0" borderId="67" xfId="0" applyFont="1" applyBorder="1" applyAlignment="1">
      <alignment vertical="top" wrapText="1"/>
    </xf>
    <xf numFmtId="0" fontId="0" fillId="0" borderId="16" xfId="0" applyBorder="1" applyAlignment="1">
      <alignment vertical="center" shrinkToFit="1"/>
    </xf>
    <xf numFmtId="0" fontId="0" fillId="0" borderId="16" xfId="0" applyBorder="1" applyAlignment="1">
      <alignment horizontal="center" vertical="center"/>
    </xf>
    <xf numFmtId="207" fontId="7" fillId="0" borderId="93" xfId="45" applyNumberFormat="1" applyFont="1" applyFill="1" applyBorder="1" applyAlignment="1">
      <alignment vertical="center" shrinkToFit="1"/>
    </xf>
    <xf numFmtId="250" fontId="7" fillId="0" borderId="16" xfId="0" applyNumberFormat="1" applyFont="1" applyBorder="1" applyAlignment="1">
      <alignment horizontal="center" vertical="center" shrinkToFit="1"/>
    </xf>
    <xf numFmtId="0" fontId="7" fillId="0" borderId="16" xfId="0" applyFont="1" applyBorder="1" applyAlignment="1">
      <alignment horizontal="center" vertical="top" wrapText="1"/>
    </xf>
    <xf numFmtId="0" fontId="7" fillId="0" borderId="16" xfId="0" quotePrefix="1" applyFont="1" applyBorder="1" applyAlignment="1">
      <alignment horizontal="center" vertical="top" wrapText="1"/>
    </xf>
    <xf numFmtId="180" fontId="7" fillId="0" borderId="20" xfId="0" applyNumberFormat="1" applyFont="1" applyBorder="1" applyAlignment="1">
      <alignment horizontal="center" vertical="center" shrinkToFit="1"/>
    </xf>
    <xf numFmtId="0" fontId="7" fillId="24" borderId="128" xfId="0" applyFont="1" applyFill="1" applyBorder="1" applyAlignment="1">
      <alignment horizontal="center" vertical="center" wrapText="1"/>
    </xf>
    <xf numFmtId="189" fontId="7" fillId="26" borderId="68" xfId="0" applyNumberFormat="1" applyFont="1" applyFill="1" applyBorder="1" applyAlignment="1" applyProtection="1">
      <alignment vertical="center" shrinkToFit="1"/>
      <protection locked="0"/>
    </xf>
    <xf numFmtId="0" fontId="7" fillId="0" borderId="14" xfId="0" applyFont="1" applyBorder="1" applyAlignment="1">
      <alignment horizontal="center" vertical="center"/>
    </xf>
    <xf numFmtId="0" fontId="7" fillId="0" borderId="22" xfId="0" applyFont="1" applyBorder="1" applyAlignment="1">
      <alignment horizontal="center" vertical="center"/>
    </xf>
    <xf numFmtId="0" fontId="7" fillId="0" borderId="21" xfId="0" applyFont="1" applyBorder="1" applyAlignment="1">
      <alignment horizontal="center" vertical="center"/>
    </xf>
    <xf numFmtId="0" fontId="7" fillId="0" borderId="19" xfId="0" applyFont="1" applyBorder="1" applyAlignment="1">
      <alignment horizontal="center" vertical="center"/>
    </xf>
    <xf numFmtId="0" fontId="7" fillId="0" borderId="0" xfId="0" applyFont="1" applyAlignment="1">
      <alignment horizontal="left" vertical="top" textRotation="255"/>
    </xf>
    <xf numFmtId="0" fontId="2" fillId="0" borderId="0" xfId="0" applyFont="1">
      <alignment vertical="center"/>
    </xf>
    <xf numFmtId="0" fontId="2" fillId="0" borderId="14" xfId="0" applyFont="1" applyBorder="1">
      <alignment vertical="center"/>
    </xf>
    <xf numFmtId="0" fontId="2" fillId="0" borderId="48" xfId="0" applyFont="1" applyBorder="1">
      <alignment vertical="center"/>
    </xf>
    <xf numFmtId="0" fontId="2" fillId="0" borderId="17" xfId="0" applyFont="1" applyBorder="1">
      <alignment vertical="center"/>
    </xf>
    <xf numFmtId="0" fontId="2" fillId="0" borderId="21" xfId="0" applyFont="1" applyBorder="1">
      <alignment vertical="center"/>
    </xf>
    <xf numFmtId="0" fontId="2" fillId="0" borderId="130" xfId="0" applyFont="1" applyBorder="1">
      <alignment vertical="center"/>
    </xf>
    <xf numFmtId="0" fontId="7" fillId="0" borderId="130" xfId="0" applyFont="1" applyBorder="1">
      <alignment vertical="center"/>
    </xf>
    <xf numFmtId="0" fontId="9" fillId="24" borderId="16" xfId="0" applyFont="1" applyFill="1" applyBorder="1" applyAlignment="1">
      <alignment horizontal="center" vertical="center" shrinkToFit="1"/>
    </xf>
    <xf numFmtId="0" fontId="7" fillId="38" borderId="68" xfId="0" applyFont="1" applyFill="1" applyBorder="1" applyAlignment="1" applyProtection="1">
      <alignment horizontal="center" vertical="center" shrinkToFit="1"/>
      <protection locked="0"/>
    </xf>
    <xf numFmtId="0" fontId="7" fillId="0" borderId="67" xfId="0" applyFont="1" applyBorder="1" applyAlignment="1">
      <alignment horizontal="center" vertical="center"/>
    </xf>
    <xf numFmtId="0" fontId="7" fillId="0" borderId="0" xfId="0" applyFont="1" applyAlignment="1">
      <alignment horizontal="right" vertical="center" shrinkToFit="1"/>
    </xf>
    <xf numFmtId="0" fontId="58" fillId="0" borderId="0" xfId="0" applyFont="1" applyAlignment="1">
      <alignment horizontal="right" vertical="center"/>
    </xf>
    <xf numFmtId="0" fontId="7" fillId="0" borderId="13" xfId="0" applyFont="1" applyBorder="1">
      <alignment vertical="center"/>
    </xf>
    <xf numFmtId="190" fontId="7" fillId="26" borderId="16" xfId="0" applyNumberFormat="1" applyFont="1" applyFill="1" applyBorder="1" applyAlignment="1" applyProtection="1">
      <alignment vertical="center" shrinkToFit="1"/>
      <protection locked="0"/>
    </xf>
    <xf numFmtId="0" fontId="0" fillId="0" borderId="0" xfId="0" applyAlignment="1">
      <alignment horizontal="centerContinuous" vertical="center"/>
    </xf>
    <xf numFmtId="38" fontId="7" fillId="0" borderId="21" xfId="52" quotePrefix="1" applyFont="1" applyFill="1" applyBorder="1" applyAlignment="1">
      <alignment horizontal="center" vertical="center"/>
    </xf>
    <xf numFmtId="38" fontId="7" fillId="0" borderId="30" xfId="53" quotePrefix="1" applyFont="1" applyFill="1" applyBorder="1" applyAlignment="1">
      <alignment horizontal="center" vertical="center"/>
    </xf>
    <xf numFmtId="38" fontId="7" fillId="0" borderId="25" xfId="53" quotePrefix="1" applyFont="1" applyFill="1" applyBorder="1" applyAlignment="1">
      <alignment horizontal="center" vertical="center"/>
    </xf>
    <xf numFmtId="38" fontId="7" fillId="0" borderId="18" xfId="53" quotePrefix="1" applyFont="1" applyFill="1" applyBorder="1" applyAlignment="1">
      <alignment horizontal="center" vertical="center"/>
    </xf>
    <xf numFmtId="0" fontId="7" fillId="25" borderId="18" xfId="0" applyFont="1" applyFill="1" applyBorder="1" applyAlignment="1">
      <alignment vertical="center" shrinkToFit="1"/>
    </xf>
    <xf numFmtId="0" fontId="7" fillId="0" borderId="14" xfId="0" applyFont="1" applyBorder="1" applyAlignment="1">
      <alignment vertical="center" shrinkToFit="1"/>
    </xf>
    <xf numFmtId="38" fontId="7" fillId="0" borderId="23" xfId="53" quotePrefix="1" applyFont="1" applyFill="1" applyBorder="1" applyAlignment="1">
      <alignment horizontal="center" vertical="center"/>
    </xf>
    <xf numFmtId="38" fontId="7" fillId="0" borderId="27" xfId="53" quotePrefix="1" applyFont="1" applyFill="1" applyBorder="1" applyAlignment="1">
      <alignment horizontal="center" vertical="center"/>
    </xf>
    <xf numFmtId="38" fontId="7" fillId="0" borderId="66" xfId="53" applyFont="1" applyFill="1" applyBorder="1" applyAlignment="1">
      <alignment horizontal="center" vertical="center"/>
    </xf>
    <xf numFmtId="0" fontId="7" fillId="25" borderId="20" xfId="0" applyFont="1" applyFill="1" applyBorder="1" applyAlignment="1">
      <alignment vertical="center" shrinkToFit="1"/>
    </xf>
    <xf numFmtId="38" fontId="7" fillId="0" borderId="27" xfId="53" applyFont="1" applyFill="1" applyBorder="1" applyAlignment="1">
      <alignment horizontal="center" vertical="center"/>
    </xf>
    <xf numFmtId="0" fontId="7" fillId="0" borderId="15" xfId="0" quotePrefix="1" applyFont="1" applyBorder="1">
      <alignment vertical="center"/>
    </xf>
    <xf numFmtId="180" fontId="7" fillId="25" borderId="29" xfId="0" applyNumberFormat="1" applyFont="1" applyFill="1" applyBorder="1" applyAlignment="1">
      <alignment horizontal="center" vertical="center" shrinkToFit="1"/>
    </xf>
    <xf numFmtId="180" fontId="7" fillId="25" borderId="18" xfId="0" applyNumberFormat="1" applyFont="1" applyFill="1" applyBorder="1" applyAlignment="1">
      <alignment horizontal="center" vertical="center" shrinkToFit="1"/>
    </xf>
    <xf numFmtId="0" fontId="0" fillId="25" borderId="68" xfId="0" applyFill="1" applyBorder="1">
      <alignment vertical="center"/>
    </xf>
    <xf numFmtId="0" fontId="0" fillId="26" borderId="68" xfId="0" applyFill="1" applyBorder="1">
      <alignment vertical="center"/>
    </xf>
    <xf numFmtId="0" fontId="0" fillId="0" borderId="68" xfId="0" applyBorder="1">
      <alignment vertical="center"/>
    </xf>
    <xf numFmtId="240" fontId="7" fillId="0" borderId="16" xfId="0" applyNumberFormat="1" applyFont="1" applyBorder="1" applyAlignment="1">
      <alignment horizontal="center" vertical="center" shrinkToFit="1"/>
    </xf>
    <xf numFmtId="181" fontId="7" fillId="0" borderId="16" xfId="0" applyNumberFormat="1" applyFont="1" applyBorder="1" applyAlignment="1">
      <alignment horizontal="center" vertical="center"/>
    </xf>
    <xf numFmtId="182" fontId="0" fillId="0" borderId="0" xfId="0" applyNumberFormat="1">
      <alignment vertical="center"/>
    </xf>
    <xf numFmtId="210" fontId="7" fillId="0" borderId="16" xfId="44" applyNumberFormat="1" applyFont="1" applyBorder="1" applyAlignment="1">
      <alignment vertical="center" wrapText="1"/>
    </xf>
    <xf numFmtId="0" fontId="0" fillId="0" borderId="18" xfId="0" applyBorder="1">
      <alignment vertical="center"/>
    </xf>
    <xf numFmtId="0" fontId="7" fillId="44" borderId="16" xfId="0" applyFont="1" applyFill="1" applyBorder="1" applyAlignment="1">
      <alignment horizontal="center" vertical="center" shrinkToFit="1"/>
    </xf>
    <xf numFmtId="246" fontId="7" fillId="0" borderId="16" xfId="0" applyNumberFormat="1" applyFont="1" applyBorder="1" applyAlignment="1">
      <alignment horizontal="center" vertical="center" shrinkToFit="1"/>
    </xf>
    <xf numFmtId="247" fontId="7" fillId="0" borderId="16" xfId="0" applyNumberFormat="1" applyFont="1" applyBorder="1" applyAlignment="1">
      <alignment horizontal="center" vertical="center" shrinkToFit="1"/>
    </xf>
    <xf numFmtId="0" fontId="0" fillId="0" borderId="107" xfId="0" applyBorder="1">
      <alignment vertical="center"/>
    </xf>
    <xf numFmtId="9" fontId="7" fillId="0" borderId="16" xfId="0" quotePrefix="1" applyNumberFormat="1" applyFont="1" applyBorder="1" applyAlignment="1">
      <alignment horizontal="center" vertical="center" shrinkToFit="1"/>
    </xf>
    <xf numFmtId="0" fontId="7" fillId="0" borderId="22" xfId="0" applyFont="1" applyBorder="1" applyAlignment="1">
      <alignment vertical="center" wrapText="1"/>
    </xf>
    <xf numFmtId="0" fontId="0" fillId="27" borderId="16" xfId="0" applyFill="1" applyBorder="1">
      <alignment vertical="center"/>
    </xf>
    <xf numFmtId="0" fontId="7" fillId="0" borderId="29" xfId="0" applyFont="1" applyBorder="1" applyAlignment="1">
      <alignment horizontal="center" vertical="center"/>
    </xf>
    <xf numFmtId="38" fontId="7" fillId="27" borderId="29" xfId="52" quotePrefix="1" applyFont="1" applyFill="1" applyBorder="1" applyAlignment="1" applyProtection="1">
      <alignment horizontal="center" vertical="center"/>
      <protection locked="0"/>
    </xf>
    <xf numFmtId="180" fontId="7" fillId="27" borderId="29" xfId="0" applyNumberFormat="1" applyFont="1" applyFill="1" applyBorder="1" applyAlignment="1" applyProtection="1">
      <alignment horizontal="center" vertical="center" shrinkToFit="1"/>
      <protection locked="0"/>
    </xf>
    <xf numFmtId="38" fontId="7" fillId="0" borderId="29" xfId="52" quotePrefix="1" applyFont="1" applyFill="1" applyBorder="1" applyAlignment="1">
      <alignment horizontal="center" vertical="center"/>
    </xf>
    <xf numFmtId="180" fontId="7" fillId="0" borderId="17" xfId="0" applyNumberFormat="1" applyFont="1" applyBorder="1" applyAlignment="1">
      <alignment horizontal="center" vertical="center" shrinkToFit="1"/>
    </xf>
    <xf numFmtId="0" fontId="9" fillId="0" borderId="130" xfId="0" applyFont="1" applyBorder="1" applyAlignment="1">
      <alignment vertical="center" wrapText="1"/>
    </xf>
    <xf numFmtId="0" fontId="9" fillId="0" borderId="130" xfId="0" applyFont="1" applyBorder="1">
      <alignment vertical="center"/>
    </xf>
    <xf numFmtId="0" fontId="7" fillId="24" borderId="130" xfId="0" applyFont="1" applyFill="1" applyBorder="1" applyAlignment="1">
      <alignment horizontal="center" vertical="center"/>
    </xf>
    <xf numFmtId="0" fontId="0" fillId="0" borderId="130" xfId="0" applyBorder="1">
      <alignment vertical="center"/>
    </xf>
    <xf numFmtId="0" fontId="8" fillId="0" borderId="130" xfId="0" applyFont="1" applyBorder="1">
      <alignment vertical="center"/>
    </xf>
    <xf numFmtId="0" fontId="7" fillId="0" borderId="130" xfId="0" applyFont="1" applyBorder="1" applyAlignment="1">
      <alignment horizontal="center" vertical="top" textRotation="255"/>
    </xf>
    <xf numFmtId="0" fontId="7" fillId="0" borderId="130" xfId="0" quotePrefix="1" applyFont="1" applyBorder="1" applyAlignment="1">
      <alignment horizontal="center" vertical="top" textRotation="255"/>
    </xf>
    <xf numFmtId="0" fontId="7" fillId="0" borderId="130" xfId="0" applyFont="1" applyBorder="1" applyAlignment="1">
      <alignment vertical="center" shrinkToFit="1"/>
    </xf>
    <xf numFmtId="0" fontId="7" fillId="0" borderId="130" xfId="0" applyFont="1" applyBorder="1" applyAlignment="1">
      <alignment horizontal="center" vertical="center" shrinkToFit="1"/>
    </xf>
    <xf numFmtId="0" fontId="7" fillId="0" borderId="130" xfId="0" quotePrefix="1" applyFont="1" applyBorder="1" applyAlignment="1">
      <alignment horizontal="center" vertical="center"/>
    </xf>
    <xf numFmtId="180" fontId="7" fillId="0" borderId="130" xfId="0" applyNumberFormat="1" applyFont="1" applyBorder="1" applyAlignment="1">
      <alignment horizontal="center" vertical="center" shrinkToFit="1"/>
    </xf>
    <xf numFmtId="0" fontId="49" fillId="0" borderId="130" xfId="0" applyFont="1" applyBorder="1">
      <alignment vertical="center"/>
    </xf>
    <xf numFmtId="0" fontId="34" fillId="0" borderId="130" xfId="0" applyFont="1" applyBorder="1" applyAlignment="1">
      <alignment horizontal="left" vertical="center"/>
    </xf>
    <xf numFmtId="178" fontId="7" fillId="0" borderId="130" xfId="0" applyNumberFormat="1" applyFont="1" applyBorder="1">
      <alignment vertical="center"/>
    </xf>
    <xf numFmtId="0" fontId="7" fillId="0" borderId="130" xfId="0" applyFont="1" applyBorder="1" applyAlignment="1">
      <alignment horizontal="center" vertical="center"/>
    </xf>
    <xf numFmtId="38" fontId="7" fillId="0" borderId="130" xfId="52" quotePrefix="1" applyFont="1" applyFill="1" applyBorder="1" applyAlignment="1">
      <alignment horizontal="center" vertical="center"/>
    </xf>
    <xf numFmtId="0" fontId="7" fillId="0" borderId="130" xfId="0" applyFont="1" applyBorder="1" applyAlignment="1">
      <alignment vertical="top" wrapText="1"/>
    </xf>
    <xf numFmtId="0" fontId="7" fillId="0" borderId="130" xfId="0" applyFont="1" applyBorder="1" applyAlignment="1">
      <alignment vertical="top"/>
    </xf>
    <xf numFmtId="0" fontId="0" fillId="0" borderId="130" xfId="0" applyBorder="1" applyAlignment="1">
      <alignment vertical="top"/>
    </xf>
    <xf numFmtId="0" fontId="7" fillId="0" borderId="130" xfId="0" applyFont="1" applyBorder="1" applyAlignment="1">
      <alignment vertical="top" shrinkToFit="1"/>
    </xf>
    <xf numFmtId="0" fontId="0" fillId="0" borderId="130" xfId="0" applyBorder="1" applyAlignment="1">
      <alignment vertical="center" shrinkToFit="1"/>
    </xf>
    <xf numFmtId="0" fontId="7" fillId="0" borderId="130" xfId="0" applyFont="1" applyBorder="1" applyAlignment="1">
      <alignment vertical="center" wrapText="1"/>
    </xf>
    <xf numFmtId="0" fontId="7" fillId="0" borderId="130" xfId="0" applyFont="1" applyBorder="1" applyAlignment="1">
      <alignment horizontal="center" vertical="top" wrapText="1"/>
    </xf>
    <xf numFmtId="0" fontId="9" fillId="0" borderId="130" xfId="0" applyFont="1" applyBorder="1" applyAlignment="1">
      <alignment vertical="top" wrapText="1"/>
    </xf>
    <xf numFmtId="0" fontId="9" fillId="0" borderId="130" xfId="0" applyFont="1" applyBorder="1" applyAlignment="1">
      <alignment horizontal="center"/>
    </xf>
    <xf numFmtId="182" fontId="7" fillId="0" borderId="130" xfId="0" applyNumberFormat="1" applyFont="1" applyBorder="1" applyAlignment="1">
      <alignment vertical="top" wrapText="1"/>
    </xf>
    <xf numFmtId="0" fontId="7" fillId="0" borderId="130" xfId="0" applyFont="1" applyBorder="1" applyAlignment="1">
      <alignment horizontal="right" vertical="center"/>
    </xf>
    <xf numFmtId="0" fontId="7" fillId="0" borderId="130" xfId="0" applyFont="1" applyBorder="1" applyAlignment="1">
      <alignment horizontal="center" vertical="top"/>
    </xf>
    <xf numFmtId="197" fontId="7" fillId="0" borderId="130" xfId="0" applyNumberFormat="1" applyFont="1" applyBorder="1">
      <alignment vertical="center"/>
    </xf>
    <xf numFmtId="0" fontId="7" fillId="25" borderId="130" xfId="0" applyFont="1" applyFill="1" applyBorder="1" applyAlignment="1" applyProtection="1">
      <alignment horizontal="center" vertical="center" shrinkToFit="1"/>
      <protection locked="0"/>
    </xf>
    <xf numFmtId="214" fontId="7" fillId="24" borderId="130" xfId="0" applyNumberFormat="1" applyFont="1" applyFill="1" applyBorder="1" applyAlignment="1">
      <alignment vertical="center" shrinkToFit="1"/>
    </xf>
    <xf numFmtId="215" fontId="7" fillId="24" borderId="130" xfId="0" applyNumberFormat="1" applyFont="1" applyFill="1" applyBorder="1" applyAlignment="1">
      <alignment vertical="center" shrinkToFit="1"/>
    </xf>
    <xf numFmtId="0" fontId="7" fillId="0" borderId="130" xfId="0" applyFont="1" applyBorder="1" applyAlignment="1">
      <alignment horizontal="left" vertical="center"/>
    </xf>
    <xf numFmtId="222" fontId="7" fillId="24" borderId="130" xfId="0" applyNumberFormat="1" applyFont="1" applyFill="1" applyBorder="1" applyAlignment="1">
      <alignment vertical="center" shrinkToFit="1"/>
    </xf>
    <xf numFmtId="0" fontId="7" fillId="25" borderId="130" xfId="0" applyFont="1" applyFill="1" applyBorder="1" applyAlignment="1" applyProtection="1">
      <alignment horizontal="center" vertical="center"/>
      <protection locked="0"/>
    </xf>
    <xf numFmtId="217" fontId="7" fillId="24" borderId="130" xfId="0" applyNumberFormat="1" applyFont="1" applyFill="1" applyBorder="1" applyAlignment="1">
      <alignment vertical="center" shrinkToFit="1"/>
    </xf>
    <xf numFmtId="0" fontId="7" fillId="0" borderId="29" xfId="0" quotePrefix="1" applyFont="1" applyBorder="1" applyAlignment="1">
      <alignment horizontal="center" vertical="top" textRotation="255"/>
    </xf>
    <xf numFmtId="0" fontId="66" fillId="0" borderId="16" xfId="0" applyFont="1" applyBorder="1">
      <alignment vertical="center"/>
    </xf>
    <xf numFmtId="0" fontId="7" fillId="0" borderId="132" xfId="0" applyFont="1" applyBorder="1" applyAlignment="1">
      <alignment vertical="center" shrinkToFit="1"/>
    </xf>
    <xf numFmtId="0" fontId="2" fillId="0" borderId="20" xfId="0" applyFont="1" applyBorder="1">
      <alignment vertical="center"/>
    </xf>
    <xf numFmtId="0" fontId="7" fillId="0" borderId="54" xfId="0" applyFont="1" applyBorder="1" applyAlignment="1">
      <alignment vertical="center" shrinkToFit="1"/>
    </xf>
    <xf numFmtId="0" fontId="7" fillId="0" borderId="114" xfId="0" applyFont="1" applyBorder="1" applyAlignment="1">
      <alignment vertical="center" shrinkToFit="1"/>
    </xf>
    <xf numFmtId="0" fontId="7" fillId="0" borderId="55" xfId="0" applyFont="1" applyBorder="1" applyAlignment="1">
      <alignment vertical="center" shrinkToFit="1"/>
    </xf>
    <xf numFmtId="31" fontId="7" fillId="26" borderId="13" xfId="0" applyNumberFormat="1" applyFont="1" applyFill="1" applyBorder="1" applyAlignment="1" applyProtection="1">
      <alignment horizontal="center" vertical="center"/>
      <protection locked="0"/>
    </xf>
    <xf numFmtId="31" fontId="7" fillId="26" borderId="16" xfId="0" applyNumberFormat="1" applyFont="1" applyFill="1" applyBorder="1" applyAlignment="1" applyProtection="1">
      <alignment horizontal="center" vertical="center"/>
      <protection locked="0"/>
    </xf>
    <xf numFmtId="0" fontId="7" fillId="26" borderId="16" xfId="0" applyFont="1" applyFill="1" applyBorder="1" applyProtection="1">
      <alignment vertical="center"/>
      <protection locked="0"/>
    </xf>
    <xf numFmtId="0" fontId="7" fillId="0" borderId="16" xfId="0" applyFont="1" applyBorder="1" applyAlignment="1">
      <alignment horizontal="center" vertical="center" wrapText="1"/>
    </xf>
    <xf numFmtId="0" fontId="7" fillId="0" borderId="16" xfId="0" applyFont="1" applyBorder="1" applyAlignment="1">
      <alignment horizontal="center" vertical="center"/>
    </xf>
    <xf numFmtId="0" fontId="7" fillId="32" borderId="16" xfId="0" applyFont="1" applyFill="1" applyBorder="1" applyAlignment="1">
      <alignment horizontal="center" vertical="center" wrapText="1"/>
    </xf>
    <xf numFmtId="0" fontId="7" fillId="31" borderId="16" xfId="0" applyFont="1" applyFill="1" applyBorder="1" applyAlignment="1">
      <alignment horizontal="center" vertical="center" wrapText="1"/>
    </xf>
    <xf numFmtId="0" fontId="7" fillId="37" borderId="16" xfId="0" applyFont="1" applyFill="1" applyBorder="1" applyAlignment="1">
      <alignment horizontal="center" vertical="center" wrapText="1"/>
    </xf>
    <xf numFmtId="0" fontId="7" fillId="26" borderId="16" xfId="0" applyFont="1" applyFill="1" applyBorder="1" applyAlignment="1">
      <alignment horizontal="center" vertical="center" wrapText="1"/>
    </xf>
    <xf numFmtId="0" fontId="7" fillId="0" borderId="15" xfId="0" applyFont="1" applyBorder="1" applyAlignment="1">
      <alignment horizontal="center" vertical="center"/>
    </xf>
    <xf numFmtId="0" fontId="7" fillId="0" borderId="67" xfId="0" applyFont="1" applyBorder="1" applyAlignment="1">
      <alignment horizontal="center" vertical="center"/>
    </xf>
    <xf numFmtId="0" fontId="7" fillId="0" borderId="0" xfId="0" applyFont="1" applyAlignment="1">
      <alignment vertical="center" wrapText="1"/>
    </xf>
    <xf numFmtId="0" fontId="7" fillId="0" borderId="0" xfId="0" applyFont="1" applyAlignment="1">
      <alignment vertical="center" shrinkToFit="1"/>
    </xf>
    <xf numFmtId="0" fontId="7" fillId="24" borderId="13" xfId="0" applyFont="1" applyFill="1" applyBorder="1" applyAlignment="1">
      <alignment horizontal="center" vertical="center" shrinkToFit="1"/>
    </xf>
    <xf numFmtId="0" fontId="7" fillId="24" borderId="18" xfId="0" applyFont="1" applyFill="1" applyBorder="1" applyAlignment="1">
      <alignment horizontal="center" vertical="center" shrinkToFit="1"/>
    </xf>
    <xf numFmtId="0" fontId="7" fillId="24" borderId="15" xfId="0" applyFont="1" applyFill="1" applyBorder="1" applyAlignment="1">
      <alignment horizontal="center" vertical="center" shrinkToFit="1"/>
    </xf>
    <xf numFmtId="0" fontId="7" fillId="24" borderId="67" xfId="0" applyFont="1" applyFill="1" applyBorder="1" applyAlignment="1">
      <alignment horizontal="center" vertical="center" shrinkToFit="1"/>
    </xf>
    <xf numFmtId="0" fontId="7" fillId="24" borderId="14" xfId="0" applyFont="1" applyFill="1" applyBorder="1" applyAlignment="1">
      <alignment horizontal="center" vertical="center"/>
    </xf>
    <xf numFmtId="0" fontId="7" fillId="24" borderId="48" xfId="0" applyFont="1" applyFill="1" applyBorder="1" applyAlignment="1">
      <alignment horizontal="center" vertical="center"/>
    </xf>
    <xf numFmtId="0" fontId="7" fillId="24" borderId="22" xfId="0" applyFont="1" applyFill="1" applyBorder="1" applyAlignment="1">
      <alignment horizontal="center" vertical="center"/>
    </xf>
    <xf numFmtId="0" fontId="7" fillId="24" borderId="21" xfId="0" applyFont="1" applyFill="1" applyBorder="1" applyAlignment="1">
      <alignment horizontal="center" vertical="center"/>
    </xf>
    <xf numFmtId="0" fontId="7" fillId="24" borderId="130" xfId="0" applyFont="1" applyFill="1" applyBorder="1" applyAlignment="1">
      <alignment horizontal="center" vertical="center"/>
    </xf>
    <xf numFmtId="0" fontId="7" fillId="24" borderId="19" xfId="0" applyFont="1" applyFill="1" applyBorder="1" applyAlignment="1">
      <alignment horizontal="center" vertical="center"/>
    </xf>
    <xf numFmtId="0" fontId="7" fillId="0" borderId="15" xfId="0" applyFont="1" applyBorder="1" applyAlignment="1">
      <alignment vertical="center" wrapText="1"/>
    </xf>
    <xf numFmtId="0" fontId="7" fillId="0" borderId="2" xfId="0" applyFont="1" applyBorder="1" applyAlignment="1">
      <alignment vertical="center" wrapText="1"/>
    </xf>
    <xf numFmtId="0" fontId="7" fillId="0" borderId="67" xfId="0" applyFont="1" applyBorder="1" applyAlignment="1">
      <alignment vertical="center" wrapText="1"/>
    </xf>
    <xf numFmtId="0" fontId="7" fillId="24" borderId="13" xfId="0" applyFont="1" applyFill="1" applyBorder="1" applyAlignment="1">
      <alignment horizontal="center" vertical="center"/>
    </xf>
    <xf numFmtId="0" fontId="7" fillId="24" borderId="18" xfId="0" applyFont="1" applyFill="1" applyBorder="1" applyAlignment="1">
      <alignment horizontal="center" vertical="center"/>
    </xf>
    <xf numFmtId="0" fontId="7" fillId="26" borderId="15" xfId="0" applyFont="1" applyFill="1" applyBorder="1" applyProtection="1">
      <alignment vertical="center"/>
      <protection locked="0"/>
    </xf>
    <xf numFmtId="0" fontId="7" fillId="26" borderId="2" xfId="0" applyFont="1" applyFill="1" applyBorder="1" applyProtection="1">
      <alignment vertical="center"/>
      <protection locked="0"/>
    </xf>
    <xf numFmtId="0" fontId="7" fillId="26" borderId="67" xfId="0" applyFont="1" applyFill="1" applyBorder="1" applyProtection="1">
      <alignment vertical="center"/>
      <protection locked="0"/>
    </xf>
    <xf numFmtId="0" fontId="7" fillId="0" borderId="13" xfId="0" applyFont="1" applyBorder="1" applyAlignment="1">
      <alignment horizontal="center" vertical="center" wrapText="1"/>
    </xf>
    <xf numFmtId="0" fontId="7" fillId="0" borderId="18"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8" xfId="0" applyFont="1" applyBorder="1" applyAlignment="1">
      <alignment horizontal="center" vertical="center" wrapText="1"/>
    </xf>
    <xf numFmtId="0" fontId="7" fillId="25" borderId="21" xfId="0" applyFont="1" applyFill="1" applyBorder="1" applyAlignment="1" applyProtection="1">
      <alignment vertical="center" shrinkToFit="1"/>
      <protection locked="0"/>
    </xf>
    <xf numFmtId="0" fontId="7" fillId="25" borderId="19" xfId="0" applyFont="1" applyFill="1" applyBorder="1" applyAlignment="1" applyProtection="1">
      <alignment vertical="center" shrinkToFit="1"/>
      <protection locked="0"/>
    </xf>
    <xf numFmtId="0" fontId="9" fillId="0" borderId="130" xfId="0" applyFont="1" applyBorder="1" applyAlignment="1">
      <alignment vertical="center" wrapText="1"/>
    </xf>
    <xf numFmtId="0" fontId="7" fillId="0" borderId="130" xfId="0" applyFont="1" applyBorder="1" applyAlignment="1">
      <alignment horizontal="left" vertical="center" wrapText="1"/>
    </xf>
    <xf numFmtId="0" fontId="7" fillId="0" borderId="13" xfId="0" quotePrefix="1" applyFont="1" applyBorder="1" applyAlignment="1">
      <alignment horizontal="center" vertical="top" textRotation="255"/>
    </xf>
    <xf numFmtId="0" fontId="7" fillId="0" borderId="29" xfId="0" quotePrefix="1" applyFont="1" applyBorder="1" applyAlignment="1">
      <alignment horizontal="center" vertical="top" textRotation="255"/>
    </xf>
    <xf numFmtId="0" fontId="7" fillId="0" borderId="18" xfId="0" quotePrefix="1" applyFont="1" applyBorder="1" applyAlignment="1">
      <alignment horizontal="center" vertical="top" textRotation="255"/>
    </xf>
    <xf numFmtId="0" fontId="7" fillId="0" borderId="13" xfId="0" applyFont="1" applyBorder="1" applyAlignment="1">
      <alignment horizontal="center" vertical="top" textRotation="255"/>
    </xf>
    <xf numFmtId="0" fontId="7" fillId="0" borderId="29" xfId="0" applyFont="1" applyBorder="1" applyAlignment="1">
      <alignment horizontal="center" vertical="top" textRotation="255"/>
    </xf>
    <xf numFmtId="0" fontId="7" fillId="0" borderId="18" xfId="0" applyFont="1" applyBorder="1" applyAlignment="1">
      <alignment horizontal="center" vertical="top" textRotation="255"/>
    </xf>
    <xf numFmtId="0" fontId="7" fillId="24" borderId="15" xfId="0" applyFont="1" applyFill="1" applyBorder="1" applyAlignment="1">
      <alignment horizontal="center" vertical="center" wrapText="1"/>
    </xf>
    <xf numFmtId="0" fontId="7" fillId="24" borderId="2" xfId="0" applyFont="1" applyFill="1" applyBorder="1" applyAlignment="1">
      <alignment horizontal="center" vertical="center" wrapText="1"/>
    </xf>
    <xf numFmtId="0" fontId="7" fillId="24" borderId="67" xfId="0" applyFont="1" applyFill="1" applyBorder="1" applyAlignment="1">
      <alignment horizontal="center" vertical="center" wrapText="1"/>
    </xf>
    <xf numFmtId="0" fontId="7" fillId="0" borderId="22" xfId="0" applyFont="1" applyBorder="1" applyAlignment="1">
      <alignment vertical="top" wrapText="1" shrinkToFit="1"/>
    </xf>
    <xf numFmtId="0" fontId="7" fillId="0" borderId="20" xfId="0" applyFont="1" applyBorder="1" applyAlignment="1">
      <alignment vertical="top" wrapText="1" shrinkToFit="1"/>
    </xf>
    <xf numFmtId="0" fontId="7" fillId="0" borderId="115" xfId="0" applyFont="1" applyBorder="1" applyAlignment="1">
      <alignment horizontal="center" vertical="top" textRotation="255"/>
    </xf>
    <xf numFmtId="0" fontId="7" fillId="24" borderId="116" xfId="0" applyFont="1" applyFill="1" applyBorder="1" applyAlignment="1">
      <alignment horizontal="center" vertical="center" wrapText="1"/>
    </xf>
    <xf numFmtId="0" fontId="7" fillId="24" borderId="117" xfId="0" applyFont="1" applyFill="1" applyBorder="1" applyAlignment="1">
      <alignment horizontal="center" vertical="center" wrapText="1"/>
    </xf>
    <xf numFmtId="0" fontId="7" fillId="24" borderId="79" xfId="0" applyFont="1" applyFill="1" applyBorder="1" applyAlignment="1">
      <alignment horizontal="center" vertical="center" wrapText="1"/>
    </xf>
    <xf numFmtId="0" fontId="7" fillId="0" borderId="13" xfId="0" applyFont="1" applyBorder="1" applyAlignment="1">
      <alignment horizontal="center" vertical="top" textRotation="255" wrapText="1"/>
    </xf>
    <xf numFmtId="0" fontId="7" fillId="0" borderId="29" xfId="0" applyFont="1" applyBorder="1" applyAlignment="1">
      <alignment horizontal="center" vertical="top" textRotation="255" wrapText="1"/>
    </xf>
    <xf numFmtId="0" fontId="7" fillId="0" borderId="18" xfId="0" applyFont="1" applyBorder="1" applyAlignment="1">
      <alignment horizontal="center" vertical="top" textRotation="255" wrapText="1"/>
    </xf>
    <xf numFmtId="0" fontId="7" fillId="0" borderId="115" xfId="0" quotePrefix="1" applyFont="1" applyBorder="1" applyAlignment="1">
      <alignment horizontal="center" vertical="top" textRotation="255"/>
    </xf>
    <xf numFmtId="0" fontId="7" fillId="0" borderId="19" xfId="0" applyFont="1" applyBorder="1" applyAlignment="1">
      <alignment vertical="top" wrapText="1" shrinkToFit="1"/>
    </xf>
    <xf numFmtId="0" fontId="7" fillId="0" borderId="13" xfId="0" applyFont="1" applyBorder="1" applyAlignment="1">
      <alignment vertical="top" wrapText="1"/>
    </xf>
    <xf numFmtId="0" fontId="7" fillId="0" borderId="29" xfId="0" applyFont="1" applyBorder="1" applyAlignment="1">
      <alignment vertical="top" wrapText="1"/>
    </xf>
    <xf numFmtId="0" fontId="7" fillId="0" borderId="14" xfId="0" applyFont="1" applyBorder="1" applyAlignment="1">
      <alignment vertical="top" wrapText="1"/>
    </xf>
    <xf numFmtId="0" fontId="7" fillId="0" borderId="48" xfId="0" applyFont="1" applyBorder="1" applyAlignment="1">
      <alignment vertical="top" wrapText="1"/>
    </xf>
    <xf numFmtId="0" fontId="7" fillId="0" borderId="85" xfId="0" applyFont="1" applyBorder="1" applyAlignment="1">
      <alignment vertical="top" wrapText="1"/>
    </xf>
    <xf numFmtId="0" fontId="7" fillId="0" borderId="21" xfId="0" applyFont="1" applyBorder="1" applyAlignment="1">
      <alignment vertical="top" wrapText="1"/>
    </xf>
    <xf numFmtId="0" fontId="7" fillId="0" borderId="130" xfId="0" applyFont="1" applyBorder="1" applyAlignment="1">
      <alignment vertical="top" wrapText="1"/>
    </xf>
    <xf numFmtId="0" fontId="7" fillId="0" borderId="107" xfId="0" applyFont="1" applyBorder="1" applyAlignment="1">
      <alignment vertical="top" wrapText="1"/>
    </xf>
    <xf numFmtId="187" fontId="7" fillId="0" borderId="86" xfId="0" applyNumberFormat="1" applyFont="1" applyBorder="1" applyAlignment="1">
      <alignment vertical="center" shrinkToFit="1"/>
    </xf>
    <xf numFmtId="187" fontId="7" fillId="0" borderId="108" xfId="0" applyNumberFormat="1" applyFont="1" applyBorder="1" applyAlignment="1">
      <alignment vertical="center" shrinkToFit="1"/>
    </xf>
    <xf numFmtId="0" fontId="7" fillId="0" borderId="87" xfId="0" applyFont="1" applyBorder="1">
      <alignment vertical="center"/>
    </xf>
    <xf numFmtId="0" fontId="7" fillId="0" borderId="111" xfId="0" applyFont="1" applyBorder="1">
      <alignment vertical="center"/>
    </xf>
    <xf numFmtId="0" fontId="7" fillId="0" borderId="15" xfId="0" applyFont="1" applyBorder="1" applyAlignment="1">
      <alignment horizontal="center" vertical="top" wrapText="1"/>
    </xf>
    <xf numFmtId="0" fontId="7" fillId="0" borderId="67" xfId="0" applyFont="1" applyBorder="1" applyAlignment="1">
      <alignment horizontal="center" vertical="top" wrapText="1"/>
    </xf>
    <xf numFmtId="0" fontId="7" fillId="0" borderId="15" xfId="0" applyFont="1" applyBorder="1" applyAlignment="1">
      <alignment vertical="top" wrapText="1"/>
    </xf>
    <xf numFmtId="0" fontId="7" fillId="0" borderId="2" xfId="0" applyFont="1" applyBorder="1" applyAlignment="1">
      <alignment vertical="top" wrapText="1"/>
    </xf>
    <xf numFmtId="0" fontId="7" fillId="0" borderId="67" xfId="0" applyFont="1" applyBorder="1" applyAlignment="1">
      <alignment vertical="top" wrapText="1"/>
    </xf>
    <xf numFmtId="0" fontId="7" fillId="0" borderId="15" xfId="0" applyFont="1" applyBorder="1" applyAlignment="1">
      <alignment vertical="top" shrinkToFit="1"/>
    </xf>
    <xf numFmtId="0" fontId="7" fillId="0" borderId="2" xfId="0" applyFont="1" applyBorder="1" applyAlignment="1">
      <alignment vertical="top" shrinkToFit="1"/>
    </xf>
    <xf numFmtId="0" fontId="7" fillId="0" borderId="84" xfId="0" applyFont="1" applyBorder="1" applyAlignment="1">
      <alignment vertical="top" shrinkToFit="1"/>
    </xf>
    <xf numFmtId="0" fontId="7" fillId="0" borderId="84" xfId="0" applyFont="1" applyBorder="1" applyAlignment="1">
      <alignment vertical="top" wrapText="1"/>
    </xf>
    <xf numFmtId="0" fontId="7" fillId="0" borderId="110" xfId="0" applyFont="1" applyBorder="1">
      <alignment vertical="center"/>
    </xf>
    <xf numFmtId="188" fontId="7" fillId="0" borderId="86" xfId="0" applyNumberFormat="1" applyFont="1" applyBorder="1" applyAlignment="1">
      <alignment vertical="center" shrinkToFit="1"/>
    </xf>
    <xf numFmtId="188" fontId="7" fillId="0" borderId="108" xfId="0" applyNumberFormat="1" applyFont="1" applyBorder="1" applyAlignment="1">
      <alignment vertical="center" shrinkToFit="1"/>
    </xf>
    <xf numFmtId="0" fontId="7" fillId="0" borderId="67" xfId="0" applyFont="1" applyBorder="1" applyAlignment="1">
      <alignment vertical="top" shrinkToFit="1"/>
    </xf>
    <xf numFmtId="0" fontId="7" fillId="0" borderId="22" xfId="0" applyFont="1" applyBorder="1" applyAlignment="1">
      <alignment vertical="top" wrapText="1"/>
    </xf>
    <xf numFmtId="0" fontId="7" fillId="0" borderId="19" xfId="0" applyFont="1" applyBorder="1" applyAlignment="1">
      <alignment vertical="top" wrapText="1"/>
    </xf>
    <xf numFmtId="0" fontId="7" fillId="24" borderId="67" xfId="0" applyFont="1" applyFill="1" applyBorder="1" applyAlignment="1">
      <alignment horizontal="center" vertical="center"/>
    </xf>
    <xf numFmtId="0" fontId="7" fillId="24" borderId="15" xfId="0" applyFont="1" applyFill="1" applyBorder="1" applyAlignment="1">
      <alignment horizontal="center" vertical="center"/>
    </xf>
    <xf numFmtId="0" fontId="7" fillId="24" borderId="2" xfId="0" applyFont="1" applyFill="1" applyBorder="1" applyAlignment="1">
      <alignment horizontal="center" vertical="center"/>
    </xf>
    <xf numFmtId="0" fontId="7" fillId="0" borderId="119" xfId="0" applyFont="1" applyBorder="1" applyAlignment="1">
      <alignment vertical="center" wrapText="1"/>
    </xf>
    <xf numFmtId="0" fontId="7" fillId="0" borderId="106" xfId="0" applyFont="1" applyBorder="1" applyAlignment="1">
      <alignment vertical="center" wrapText="1"/>
    </xf>
    <xf numFmtId="0" fontId="7" fillId="0" borderId="119" xfId="0" applyFont="1" applyBorder="1" applyAlignment="1">
      <alignment vertical="center" shrinkToFit="1"/>
    </xf>
    <xf numFmtId="0" fontId="7" fillId="0" borderId="106" xfId="0" applyFont="1" applyBorder="1" applyAlignment="1">
      <alignment vertical="center" shrinkToFit="1"/>
    </xf>
    <xf numFmtId="188" fontId="7" fillId="0" borderId="118" xfId="0" applyNumberFormat="1" applyFont="1" applyBorder="1" applyAlignment="1">
      <alignment vertical="center" shrinkToFit="1"/>
    </xf>
    <xf numFmtId="187" fontId="7" fillId="0" borderId="118" xfId="0" applyNumberFormat="1" applyFont="1" applyBorder="1" applyAlignment="1">
      <alignment vertical="center" shrinkToFit="1"/>
    </xf>
    <xf numFmtId="0" fontId="7" fillId="0" borderId="17" xfId="0" applyFont="1" applyBorder="1" applyAlignment="1">
      <alignment vertical="top" wrapText="1"/>
    </xf>
    <xf numFmtId="0" fontId="7" fillId="0" borderId="0" xfId="0" applyFont="1" applyAlignment="1">
      <alignment vertical="top" wrapText="1"/>
    </xf>
    <xf numFmtId="0" fontId="7" fillId="0" borderId="106" xfId="0" applyFont="1" applyBorder="1" applyAlignment="1">
      <alignment vertical="top" wrapText="1"/>
    </xf>
    <xf numFmtId="0" fontId="7" fillId="0" borderId="16" xfId="0" applyFont="1" applyBorder="1" applyAlignment="1">
      <alignment vertical="center" shrinkToFit="1"/>
    </xf>
    <xf numFmtId="0" fontId="7" fillId="38" borderId="120" xfId="0" applyFont="1" applyFill="1" applyBorder="1" applyAlignment="1" applyProtection="1">
      <alignment horizontal="center" vertical="center" shrinkToFit="1"/>
      <protection locked="0"/>
    </xf>
    <xf numFmtId="0" fontId="7" fillId="38" borderId="121" xfId="0" applyFont="1" applyFill="1" applyBorder="1" applyAlignment="1" applyProtection="1">
      <alignment horizontal="center" vertical="center" shrinkToFit="1"/>
      <protection locked="0"/>
    </xf>
    <xf numFmtId="0" fontId="7" fillId="0" borderId="88" xfId="0" applyFont="1" applyBorder="1" applyAlignment="1">
      <alignment horizontal="center" vertical="center" shrinkToFit="1"/>
    </xf>
    <xf numFmtId="0" fontId="7" fillId="0" borderId="90" xfId="0" applyFont="1" applyBorder="1" applyAlignment="1">
      <alignment horizontal="center" vertical="center" shrinkToFit="1"/>
    </xf>
    <xf numFmtId="0" fontId="7" fillId="25" borderId="120" xfId="0" applyFont="1" applyFill="1" applyBorder="1" applyAlignment="1" applyProtection="1">
      <alignment horizontal="center" vertical="center" shrinkToFit="1"/>
      <protection locked="0"/>
    </xf>
    <xf numFmtId="0" fontId="7" fillId="25" borderId="121" xfId="0" applyFont="1" applyFill="1" applyBorder="1" applyAlignment="1" applyProtection="1">
      <alignment horizontal="center" vertical="center" shrinkToFit="1"/>
      <protection locked="0"/>
    </xf>
    <xf numFmtId="187" fontId="7" fillId="26" borderId="125" xfId="0" applyNumberFormat="1" applyFont="1" applyFill="1" applyBorder="1" applyAlignment="1" applyProtection="1">
      <alignment vertical="top" shrinkToFit="1"/>
      <protection locked="0"/>
    </xf>
    <xf numFmtId="187" fontId="7" fillId="26" borderId="126" xfId="0" applyNumberFormat="1" applyFont="1" applyFill="1" applyBorder="1" applyAlignment="1" applyProtection="1">
      <alignment vertical="top" shrinkToFit="1"/>
      <protection locked="0"/>
    </xf>
    <xf numFmtId="0" fontId="7" fillId="0" borderId="14" xfId="0" applyFont="1" applyBorder="1" applyAlignment="1">
      <alignment vertical="top" shrinkToFit="1"/>
    </xf>
    <xf numFmtId="0" fontId="7" fillId="0" borderId="48" xfId="0" applyFont="1" applyBorder="1" applyAlignment="1">
      <alignment vertical="top" shrinkToFit="1"/>
    </xf>
    <xf numFmtId="0" fontId="7" fillId="0" borderId="22" xfId="0" applyFont="1" applyBorder="1" applyAlignment="1">
      <alignment vertical="top" shrinkToFit="1"/>
    </xf>
    <xf numFmtId="0" fontId="7" fillId="0" borderId="130" xfId="0" applyFont="1" applyBorder="1" applyAlignment="1">
      <alignment horizontal="right" vertical="center" shrinkToFit="1"/>
    </xf>
    <xf numFmtId="0" fontId="7" fillId="24" borderId="96" xfId="0" applyFont="1" applyFill="1" applyBorder="1" applyAlignment="1">
      <alignment horizontal="center" vertical="center" shrinkToFit="1"/>
    </xf>
    <xf numFmtId="0" fontId="7" fillId="24" borderId="113" xfId="0" applyFont="1" applyFill="1" applyBorder="1" applyAlignment="1">
      <alignment horizontal="center" vertical="center" shrinkToFit="1"/>
    </xf>
    <xf numFmtId="0" fontId="7" fillId="25" borderId="109" xfId="0" applyFont="1" applyFill="1" applyBorder="1" applyAlignment="1" applyProtection="1">
      <alignment vertical="top" shrinkToFit="1"/>
      <protection locked="0"/>
    </xf>
    <xf numFmtId="0" fontId="7" fillId="25" borderId="84" xfId="0" applyFont="1" applyFill="1" applyBorder="1" applyAlignment="1" applyProtection="1">
      <alignment vertical="top" shrinkToFit="1"/>
      <protection locked="0"/>
    </xf>
    <xf numFmtId="187" fontId="7" fillId="26" borderId="127" xfId="0" applyNumberFormat="1" applyFont="1" applyFill="1" applyBorder="1" applyAlignment="1" applyProtection="1">
      <alignment vertical="top" shrinkToFit="1"/>
      <protection locked="0"/>
    </xf>
    <xf numFmtId="187" fontId="7" fillId="26" borderId="83" xfId="0" applyNumberFormat="1" applyFont="1" applyFill="1" applyBorder="1" applyAlignment="1" applyProtection="1">
      <alignment vertical="top" shrinkToFit="1"/>
      <protection locked="0"/>
    </xf>
    <xf numFmtId="0" fontId="7" fillId="25" borderId="88" xfId="0" applyFont="1" applyFill="1" applyBorder="1" applyAlignment="1" applyProtection="1">
      <alignment horizontal="center" vertical="center" shrinkToFit="1"/>
      <protection locked="0"/>
    </xf>
    <xf numFmtId="0" fontId="7" fillId="25" borderId="90" xfId="0" applyFont="1" applyFill="1" applyBorder="1" applyAlignment="1" applyProtection="1">
      <alignment horizontal="center" vertical="center" shrinkToFit="1"/>
      <protection locked="0"/>
    </xf>
    <xf numFmtId="236" fontId="9" fillId="0" borderId="124" xfId="0" applyNumberFormat="1" applyFont="1" applyBorder="1" applyAlignment="1">
      <alignment horizontal="right" vertical="center" shrinkToFit="1"/>
    </xf>
    <xf numFmtId="236" fontId="9" fillId="0" borderId="106" xfId="0" applyNumberFormat="1" applyFont="1" applyBorder="1" applyAlignment="1">
      <alignment horizontal="right" vertical="center" shrinkToFit="1"/>
    </xf>
    <xf numFmtId="187" fontId="7" fillId="26" borderId="125" xfId="0" applyNumberFormat="1" applyFont="1" applyFill="1" applyBorder="1" applyAlignment="1" applyProtection="1">
      <alignment vertical="center" shrinkToFit="1"/>
      <protection locked="0"/>
    </xf>
    <xf numFmtId="187" fontId="7" fillId="26" borderId="126" xfId="0" applyNumberFormat="1" applyFont="1" applyFill="1" applyBorder="1" applyAlignment="1" applyProtection="1">
      <alignment vertical="center" shrinkToFit="1"/>
      <protection locked="0"/>
    </xf>
    <xf numFmtId="0" fontId="7" fillId="0" borderId="21" xfId="0" applyFont="1" applyBorder="1" applyAlignment="1">
      <alignment horizontal="right" vertical="center" shrinkToFit="1"/>
    </xf>
    <xf numFmtId="0" fontId="7" fillId="24" borderId="17" xfId="0" applyFont="1" applyFill="1" applyBorder="1" applyAlignment="1">
      <alignment horizontal="center" vertical="center" shrinkToFit="1"/>
    </xf>
    <xf numFmtId="0" fontId="7" fillId="24" borderId="19" xfId="0" applyFont="1" applyFill="1" applyBorder="1" applyAlignment="1">
      <alignment horizontal="center" vertical="center" shrinkToFit="1"/>
    </xf>
    <xf numFmtId="187" fontId="7" fillId="26" borderId="109" xfId="0" applyNumberFormat="1" applyFont="1" applyFill="1" applyBorder="1" applyAlignment="1" applyProtection="1">
      <alignment vertical="center" shrinkToFit="1"/>
      <protection locked="0"/>
    </xf>
    <xf numFmtId="187" fontId="7" fillId="26" borderId="84" xfId="0" applyNumberFormat="1" applyFont="1" applyFill="1" applyBorder="1" applyAlignment="1" applyProtection="1">
      <alignment vertical="center" shrinkToFit="1"/>
      <protection locked="0"/>
    </xf>
    <xf numFmtId="0" fontId="7" fillId="25" borderId="127" xfId="0" applyFont="1" applyFill="1" applyBorder="1" applyAlignment="1" applyProtection="1">
      <alignment vertical="top" shrinkToFit="1"/>
      <protection locked="0"/>
    </xf>
    <xf numFmtId="0" fontId="7" fillId="25" borderId="83" xfId="0" applyFont="1" applyFill="1" applyBorder="1" applyAlignment="1" applyProtection="1">
      <alignment vertical="top" shrinkToFit="1"/>
      <protection locked="0"/>
    </xf>
    <xf numFmtId="0" fontId="7" fillId="0" borderId="13" xfId="0" applyFont="1" applyBorder="1" applyAlignment="1">
      <alignment horizontal="center" vertical="center" shrinkToFit="1"/>
    </xf>
    <xf numFmtId="0" fontId="7" fillId="0" borderId="18" xfId="0" applyFont="1" applyBorder="1" applyAlignment="1">
      <alignment horizontal="center" vertical="center" shrinkToFit="1"/>
    </xf>
    <xf numFmtId="0" fontId="7" fillId="0" borderId="87" xfId="0" applyFont="1" applyBorder="1" applyAlignment="1">
      <alignment horizontal="center" vertical="center" shrinkToFit="1"/>
    </xf>
    <xf numFmtId="0" fontId="7" fillId="0" borderId="111" xfId="0" applyFont="1" applyBorder="1" applyAlignment="1">
      <alignment horizontal="center" vertical="center" shrinkToFit="1"/>
    </xf>
    <xf numFmtId="0" fontId="7" fillId="0" borderId="0" xfId="0" applyFont="1" applyAlignment="1">
      <alignment vertical="top" shrinkToFit="1"/>
    </xf>
    <xf numFmtId="0" fontId="7" fillId="0" borderId="95" xfId="0" applyFont="1" applyBorder="1" applyAlignment="1">
      <alignment horizontal="center" vertical="center" shrinkToFit="1"/>
    </xf>
    <xf numFmtId="236" fontId="9" fillId="0" borderId="119" xfId="0" applyNumberFormat="1" applyFont="1" applyBorder="1" applyAlignment="1">
      <alignment horizontal="right" vertical="center" shrinkToFit="1"/>
    </xf>
    <xf numFmtId="229" fontId="9" fillId="0" borderId="130" xfId="0" applyNumberFormat="1" applyFont="1" applyBorder="1" applyAlignment="1">
      <alignment horizontal="right" vertical="center" shrinkToFit="1"/>
    </xf>
    <xf numFmtId="229" fontId="9" fillId="0" borderId="107" xfId="0" applyNumberFormat="1" applyFont="1" applyBorder="1" applyAlignment="1">
      <alignment horizontal="right" vertical="center" shrinkToFit="1"/>
    </xf>
    <xf numFmtId="236" fontId="9" fillId="0" borderId="107" xfId="0" applyNumberFormat="1" applyFont="1" applyBorder="1" applyAlignment="1">
      <alignment horizontal="right" vertical="center" shrinkToFit="1"/>
    </xf>
    <xf numFmtId="0" fontId="7" fillId="44" borderId="13" xfId="0" applyFont="1" applyFill="1" applyBorder="1" applyAlignment="1">
      <alignment horizontal="center" vertical="center" wrapText="1"/>
    </xf>
    <xf numFmtId="0" fontId="7" fillId="24" borderId="18" xfId="0" applyFont="1" applyFill="1" applyBorder="1" applyAlignment="1">
      <alignment horizontal="center" vertical="center" wrapText="1"/>
    </xf>
    <xf numFmtId="0" fontId="7" fillId="0" borderId="95" xfId="0" applyFont="1" applyBorder="1" applyAlignment="1">
      <alignment vertical="center" shrinkToFit="1"/>
    </xf>
    <xf numFmtId="0" fontId="7" fillId="0" borderId="97" xfId="0" applyFont="1" applyBorder="1" applyAlignment="1">
      <alignment horizontal="center" vertical="center" shrinkToFit="1"/>
    </xf>
    <xf numFmtId="0" fontId="7" fillId="24" borderId="16" xfId="0" applyFont="1" applyFill="1" applyBorder="1" applyAlignment="1">
      <alignment horizontal="center" vertical="center" wrapText="1" shrinkToFit="1"/>
    </xf>
    <xf numFmtId="0" fontId="7" fillId="24" borderId="13" xfId="0" applyFont="1" applyFill="1" applyBorder="1" applyAlignment="1">
      <alignment horizontal="center" vertical="center" wrapText="1" shrinkToFit="1"/>
    </xf>
    <xf numFmtId="0" fontId="7" fillId="46" borderId="15" xfId="0" applyFont="1" applyFill="1" applyBorder="1" applyAlignment="1">
      <alignment vertical="top" shrinkToFit="1"/>
    </xf>
    <xf numFmtId="0" fontId="7" fillId="46" borderId="2" xfId="0" applyFont="1" applyFill="1" applyBorder="1" applyAlignment="1">
      <alignment vertical="top" shrinkToFit="1"/>
    </xf>
    <xf numFmtId="0" fontId="7" fillId="46" borderId="84" xfId="0" applyFont="1" applyFill="1" applyBorder="1" applyAlignment="1">
      <alignment vertical="top" shrinkToFit="1"/>
    </xf>
    <xf numFmtId="0" fontId="7" fillId="0" borderId="93" xfId="0" applyFont="1" applyBorder="1" applyAlignment="1">
      <alignment horizontal="center" vertical="center" shrinkToFit="1"/>
    </xf>
    <xf numFmtId="0" fontId="7" fillId="0" borderId="128" xfId="0" applyFont="1" applyBorder="1" applyAlignment="1">
      <alignment horizontal="center" vertical="center" shrinkToFit="1"/>
    </xf>
    <xf numFmtId="0" fontId="7" fillId="0" borderId="20" xfId="0" applyFont="1" applyBorder="1" applyAlignment="1">
      <alignment vertical="top" wrapText="1"/>
    </xf>
    <xf numFmtId="0" fontId="7" fillId="0" borderId="130" xfId="0" applyFont="1" applyBorder="1" applyAlignment="1">
      <alignment vertical="top" shrinkToFit="1"/>
    </xf>
    <xf numFmtId="0" fontId="7" fillId="24" borderId="29" xfId="0" applyFont="1" applyFill="1" applyBorder="1" applyAlignment="1">
      <alignment horizontal="center" vertical="center" wrapText="1" shrinkToFit="1"/>
    </xf>
    <xf numFmtId="0" fontId="7" fillId="0" borderId="93" xfId="0" applyFont="1" applyBorder="1" applyAlignment="1">
      <alignment vertical="center" shrinkToFit="1"/>
    </xf>
    <xf numFmtId="0" fontId="7" fillId="25" borderId="88" xfId="0" applyFont="1" applyFill="1" applyBorder="1" applyAlignment="1" applyProtection="1">
      <alignment vertical="top" shrinkToFit="1"/>
      <protection locked="0"/>
    </xf>
    <xf numFmtId="0" fontId="7" fillId="25" borderId="90" xfId="0" applyFont="1" applyFill="1" applyBorder="1" applyAlignment="1" applyProtection="1">
      <alignment vertical="top" shrinkToFit="1"/>
      <protection locked="0"/>
    </xf>
    <xf numFmtId="0" fontId="7" fillId="0" borderId="16" xfId="0" applyFont="1" applyBorder="1" applyAlignment="1">
      <alignment vertical="top" shrinkToFit="1"/>
    </xf>
    <xf numFmtId="0" fontId="7" fillId="0" borderId="101" xfId="0" applyFont="1" applyBorder="1" applyAlignment="1">
      <alignment vertical="top" shrinkToFit="1"/>
    </xf>
    <xf numFmtId="0" fontId="7" fillId="0" borderId="29" xfId="0" applyFont="1" applyBorder="1" applyAlignment="1">
      <alignment horizontal="center" vertical="center" shrinkToFit="1"/>
    </xf>
    <xf numFmtId="188" fontId="7" fillId="26" borderId="88" xfId="0" applyNumberFormat="1" applyFont="1" applyFill="1" applyBorder="1" applyAlignment="1" applyProtection="1">
      <alignment vertical="center" shrinkToFit="1"/>
      <protection locked="0"/>
    </xf>
    <xf numFmtId="188" fontId="7" fillId="26" borderId="90" xfId="0" applyNumberFormat="1" applyFont="1" applyFill="1" applyBorder="1" applyAlignment="1" applyProtection="1">
      <alignment vertical="center" shrinkToFit="1"/>
      <protection locked="0"/>
    </xf>
    <xf numFmtId="0" fontId="7" fillId="38" borderId="88" xfId="0" applyFont="1" applyFill="1" applyBorder="1" applyAlignment="1" applyProtection="1">
      <alignment vertical="center" shrinkToFit="1"/>
      <protection locked="0"/>
    </xf>
    <xf numFmtId="0" fontId="7" fillId="25" borderId="90" xfId="0" applyFont="1" applyFill="1" applyBorder="1" applyAlignment="1" applyProtection="1">
      <alignment vertical="center" shrinkToFit="1"/>
      <protection locked="0"/>
    </xf>
    <xf numFmtId="0" fontId="7" fillId="24" borderId="29" xfId="0" applyFont="1" applyFill="1" applyBorder="1" applyAlignment="1">
      <alignment horizontal="center" vertical="center"/>
    </xf>
    <xf numFmtId="0" fontId="7" fillId="24" borderId="16" xfId="0" applyFont="1" applyFill="1" applyBorder="1" applyAlignment="1">
      <alignment horizontal="center" vertical="center" wrapText="1"/>
    </xf>
    <xf numFmtId="0" fontId="7" fillId="25" borderId="88" xfId="0" applyFont="1" applyFill="1" applyBorder="1" applyAlignment="1" applyProtection="1">
      <alignment horizontal="center" vertical="center" wrapText="1" shrinkToFit="1"/>
      <protection locked="0"/>
    </xf>
    <xf numFmtId="0" fontId="7" fillId="25" borderId="90" xfId="0" applyFont="1" applyFill="1" applyBorder="1" applyAlignment="1" applyProtection="1">
      <alignment horizontal="center" vertical="center" wrapText="1" shrinkToFit="1"/>
      <protection locked="0"/>
    </xf>
    <xf numFmtId="0" fontId="7" fillId="24" borderId="21" xfId="0" applyFont="1" applyFill="1" applyBorder="1" applyAlignment="1">
      <alignment horizontal="center" vertical="center" wrapText="1"/>
    </xf>
    <xf numFmtId="0" fontId="7" fillId="24" borderId="19" xfId="0" applyFont="1" applyFill="1" applyBorder="1" applyAlignment="1">
      <alignment horizontal="center" vertical="center" wrapText="1"/>
    </xf>
    <xf numFmtId="185" fontId="7" fillId="24" borderId="15" xfId="0" applyNumberFormat="1" applyFont="1" applyFill="1" applyBorder="1" applyAlignment="1">
      <alignment horizontal="center" vertical="center" shrinkToFit="1"/>
    </xf>
    <xf numFmtId="185" fontId="7" fillId="24" borderId="19" xfId="0" applyNumberFormat="1" applyFont="1" applyFill="1" applyBorder="1" applyAlignment="1">
      <alignment horizontal="center" vertical="center" shrinkToFit="1"/>
    </xf>
    <xf numFmtId="185" fontId="7" fillId="24" borderId="15" xfId="0" applyNumberFormat="1" applyFont="1" applyFill="1" applyBorder="1" applyAlignment="1">
      <alignment horizontal="center" vertical="center"/>
    </xf>
    <xf numFmtId="185" fontId="7" fillId="24" borderId="19" xfId="0" applyNumberFormat="1" applyFont="1" applyFill="1" applyBorder="1" applyAlignment="1">
      <alignment horizontal="center" vertical="center"/>
    </xf>
    <xf numFmtId="0" fontId="7" fillId="0" borderId="16" xfId="0" applyFont="1" applyBorder="1" applyAlignment="1">
      <alignment vertical="top"/>
    </xf>
    <xf numFmtId="0" fontId="7" fillId="0" borderId="15" xfId="0" applyFont="1" applyBorder="1" applyAlignment="1">
      <alignment vertical="top"/>
    </xf>
    <xf numFmtId="0" fontId="7" fillId="0" borderId="13" xfId="0" applyFont="1" applyBorder="1" applyAlignment="1">
      <alignment vertical="center" shrinkToFit="1"/>
    </xf>
    <xf numFmtId="0" fontId="7" fillId="0" borderId="16" xfId="0" applyFont="1" applyBorder="1" applyAlignment="1">
      <alignment vertical="top" wrapText="1"/>
    </xf>
    <xf numFmtId="187" fontId="7" fillId="26" borderId="109" xfId="0" applyNumberFormat="1" applyFont="1" applyFill="1" applyBorder="1" applyAlignment="1" applyProtection="1">
      <alignment vertical="top" shrinkToFit="1"/>
      <protection locked="0"/>
    </xf>
    <xf numFmtId="187" fontId="7" fillId="26" borderId="84" xfId="0" applyNumberFormat="1" applyFont="1" applyFill="1" applyBorder="1" applyAlignment="1" applyProtection="1">
      <alignment vertical="top" shrinkToFit="1"/>
      <protection locked="0"/>
    </xf>
    <xf numFmtId="0" fontId="7" fillId="0" borderId="16" xfId="0" applyFont="1" applyBorder="1" applyAlignment="1">
      <alignment horizontal="center" vertical="center" shrinkToFit="1"/>
    </xf>
    <xf numFmtId="0" fontId="9" fillId="0" borderId="130" xfId="0" applyFont="1" applyBorder="1" applyAlignment="1">
      <alignment horizontal="right" vertical="center" shrinkToFit="1"/>
    </xf>
    <xf numFmtId="0" fontId="9" fillId="0" borderId="107" xfId="0" applyFont="1" applyBorder="1" applyAlignment="1">
      <alignment horizontal="right" vertical="center" shrinkToFit="1"/>
    </xf>
    <xf numFmtId="0" fontId="7" fillId="0" borderId="22" xfId="0" applyFont="1" applyBorder="1" applyAlignment="1">
      <alignment vertical="top"/>
    </xf>
    <xf numFmtId="0" fontId="7" fillId="0" borderId="17" xfId="0" applyFont="1" applyBorder="1" applyAlignment="1">
      <alignment vertical="top"/>
    </xf>
    <xf numFmtId="0" fontId="7" fillId="0" borderId="20" xfId="0" applyFont="1" applyBorder="1" applyAlignment="1">
      <alignment vertical="top"/>
    </xf>
    <xf numFmtId="0" fontId="7" fillId="0" borderId="21" xfId="0" applyFont="1" applyBorder="1" applyAlignment="1">
      <alignment vertical="top"/>
    </xf>
    <xf numFmtId="0" fontId="7" fillId="0" borderId="19" xfId="0" applyFont="1" applyBorder="1" applyAlignment="1">
      <alignment vertical="top"/>
    </xf>
    <xf numFmtId="0" fontId="7" fillId="0" borderId="14" xfId="0" applyFont="1" applyBorder="1" applyAlignment="1">
      <alignment horizontal="center" vertical="center" shrinkToFit="1"/>
    </xf>
    <xf numFmtId="0" fontId="7" fillId="0" borderId="22" xfId="0" applyFont="1" applyBorder="1" applyAlignment="1">
      <alignment horizontal="center" vertical="center" shrinkToFit="1"/>
    </xf>
    <xf numFmtId="0" fontId="7" fillId="24" borderId="14" xfId="0" applyFont="1" applyFill="1" applyBorder="1" applyAlignment="1">
      <alignment horizontal="center" vertical="center" shrinkToFit="1"/>
    </xf>
    <xf numFmtId="0" fontId="7" fillId="24" borderId="22" xfId="0" applyFont="1" applyFill="1" applyBorder="1" applyAlignment="1">
      <alignment horizontal="center" vertical="center" shrinkToFit="1"/>
    </xf>
    <xf numFmtId="0" fontId="7" fillId="0" borderId="15"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67" xfId="0" applyFont="1" applyBorder="1" applyAlignment="1">
      <alignment horizontal="center" vertical="center" shrinkToFit="1"/>
    </xf>
    <xf numFmtId="0" fontId="7" fillId="0" borderId="102" xfId="0" applyFont="1" applyBorder="1" applyAlignment="1">
      <alignment horizontal="center" vertical="center" shrinkToFit="1"/>
    </xf>
    <xf numFmtId="0" fontId="7" fillId="0" borderId="18" xfId="0" applyFont="1" applyBorder="1" applyAlignment="1">
      <alignment vertical="top" wrapText="1"/>
    </xf>
    <xf numFmtId="0" fontId="7" fillId="0" borderId="13" xfId="0" applyFont="1" applyBorder="1" applyAlignment="1">
      <alignment horizontal="center" vertical="center"/>
    </xf>
    <xf numFmtId="0" fontId="7" fillId="0" borderId="18" xfId="0" applyFont="1" applyBorder="1" applyAlignment="1">
      <alignment horizontal="center" vertical="center"/>
    </xf>
    <xf numFmtId="0" fontId="7" fillId="0" borderId="124" xfId="0" applyFont="1" applyBorder="1" applyAlignment="1">
      <alignment horizontal="right" vertical="center" wrapText="1"/>
    </xf>
    <xf numFmtId="0" fontId="7" fillId="0" borderId="107" xfId="0" applyFont="1" applyBorder="1" applyAlignment="1">
      <alignment horizontal="right" vertical="center" wrapText="1"/>
    </xf>
    <xf numFmtId="0" fontId="7" fillId="25" borderId="125" xfId="0" applyFont="1" applyFill="1" applyBorder="1" applyAlignment="1" applyProtection="1">
      <alignment vertical="top" shrinkToFit="1"/>
      <protection locked="0"/>
    </xf>
    <xf numFmtId="0" fontId="7" fillId="25" borderId="126" xfId="0" applyFont="1" applyFill="1" applyBorder="1" applyAlignment="1" applyProtection="1">
      <alignment vertical="top" shrinkToFit="1"/>
      <protection locked="0"/>
    </xf>
    <xf numFmtId="0" fontId="7" fillId="24" borderId="14" xfId="0" applyFont="1" applyFill="1" applyBorder="1" applyAlignment="1">
      <alignment horizontal="center" vertical="center" wrapText="1"/>
    </xf>
    <xf numFmtId="0" fontId="7" fillId="24" borderId="48" xfId="0" applyFont="1" applyFill="1" applyBorder="1" applyAlignment="1">
      <alignment horizontal="center" vertical="center" wrapText="1"/>
    </xf>
    <xf numFmtId="0" fontId="7" fillId="24" borderId="22" xfId="0" applyFont="1" applyFill="1" applyBorder="1" applyAlignment="1">
      <alignment horizontal="center" vertical="center" wrapText="1"/>
    </xf>
    <xf numFmtId="0" fontId="7" fillId="24" borderId="17" xfId="0" applyFont="1" applyFill="1" applyBorder="1" applyAlignment="1">
      <alignment horizontal="center" vertical="center" wrapText="1"/>
    </xf>
    <xf numFmtId="0" fontId="7" fillId="24" borderId="0" xfId="0" applyFont="1" applyFill="1" applyAlignment="1">
      <alignment horizontal="center" vertical="center" wrapText="1"/>
    </xf>
    <xf numFmtId="0" fontId="7" fillId="24" borderId="20" xfId="0" applyFont="1" applyFill="1" applyBorder="1" applyAlignment="1">
      <alignment horizontal="center" vertical="center" wrapText="1"/>
    </xf>
    <xf numFmtId="0" fontId="7" fillId="0" borderId="2" xfId="0" applyFont="1" applyBorder="1" applyAlignment="1">
      <alignment vertical="top"/>
    </xf>
    <xf numFmtId="0" fontId="7" fillId="0" borderId="67" xfId="0" applyFont="1" applyBorder="1" applyAlignment="1">
      <alignment vertical="top"/>
    </xf>
    <xf numFmtId="0" fontId="7" fillId="26" borderId="125" xfId="0" applyFont="1" applyFill="1" applyBorder="1" applyAlignment="1" applyProtection="1">
      <alignment vertical="center" shrinkToFit="1"/>
      <protection locked="0"/>
    </xf>
    <xf numFmtId="0" fontId="7" fillId="26" borderId="126" xfId="0" applyFont="1" applyFill="1" applyBorder="1" applyAlignment="1" applyProtection="1">
      <alignment vertical="center" shrinkToFit="1"/>
      <protection locked="0"/>
    </xf>
    <xf numFmtId="0" fontId="7" fillId="0" borderId="14" xfId="0" applyFont="1" applyBorder="1" applyAlignment="1">
      <alignment horizontal="left" vertical="top" wrapText="1"/>
    </xf>
    <xf numFmtId="0" fontId="7" fillId="0" borderId="48" xfId="0" applyFont="1" applyBorder="1" applyAlignment="1">
      <alignment horizontal="left" vertical="top" wrapText="1"/>
    </xf>
    <xf numFmtId="0" fontId="7" fillId="0" borderId="22" xfId="0" applyFont="1" applyBorder="1" applyAlignment="1">
      <alignment horizontal="left" vertical="top" wrapText="1"/>
    </xf>
    <xf numFmtId="0" fontId="7" fillId="0" borderId="89" xfId="0" applyFont="1" applyBorder="1" applyAlignment="1">
      <alignment horizontal="center" vertical="center" shrinkToFit="1"/>
    </xf>
    <xf numFmtId="187" fontId="7" fillId="26" borderId="127" xfId="0" applyNumberFormat="1" applyFont="1" applyFill="1" applyBorder="1" applyAlignment="1" applyProtection="1">
      <alignment vertical="center" shrinkToFit="1"/>
      <protection locked="0"/>
    </xf>
    <xf numFmtId="187" fontId="7" fillId="26" borderId="83" xfId="0" applyNumberFormat="1" applyFont="1" applyFill="1" applyBorder="1" applyAlignment="1" applyProtection="1">
      <alignment vertical="center" shrinkToFit="1"/>
      <protection locked="0"/>
    </xf>
    <xf numFmtId="0" fontId="9" fillId="0" borderId="17" xfId="0" applyFont="1" applyBorder="1" applyAlignment="1">
      <alignment vertical="top" wrapText="1"/>
    </xf>
    <xf numFmtId="0" fontId="9" fillId="0" borderId="0" xfId="0" applyFont="1" applyAlignment="1">
      <alignment vertical="top" wrapText="1"/>
    </xf>
    <xf numFmtId="0" fontId="9" fillId="0" borderId="20" xfId="0" applyFont="1" applyBorder="1" applyAlignment="1">
      <alignment vertical="top" wrapText="1"/>
    </xf>
    <xf numFmtId="0" fontId="7" fillId="24" borderId="96" xfId="0" applyFont="1" applyFill="1" applyBorder="1" applyAlignment="1">
      <alignment horizontal="center" vertical="center" wrapText="1"/>
    </xf>
    <xf numFmtId="0" fontId="7" fillId="24" borderId="113" xfId="0" applyFont="1" applyFill="1" applyBorder="1" applyAlignment="1">
      <alignment horizontal="center" vertical="center" wrapText="1"/>
    </xf>
    <xf numFmtId="0" fontId="0" fillId="0" borderId="90" xfId="0" applyBorder="1" applyProtection="1">
      <alignment vertical="center"/>
      <protection locked="0"/>
    </xf>
    <xf numFmtId="0" fontId="7" fillId="0" borderId="17" xfId="0" applyFont="1" applyBorder="1" applyAlignment="1">
      <alignment horizontal="left" vertical="top" wrapText="1"/>
    </xf>
    <xf numFmtId="0" fontId="7" fillId="0" borderId="20" xfId="0" applyFont="1" applyBorder="1" applyAlignment="1">
      <alignment horizontal="left" vertical="top" wrapText="1"/>
    </xf>
    <xf numFmtId="0" fontId="7" fillId="44" borderId="16" xfId="0" applyFont="1" applyFill="1" applyBorder="1" applyAlignment="1">
      <alignment horizontal="center" vertical="center" wrapText="1"/>
    </xf>
    <xf numFmtId="0" fontId="9" fillId="0" borderId="21" xfId="0" applyFont="1" applyBorder="1" applyAlignment="1">
      <alignment vertical="top" wrapText="1"/>
    </xf>
    <xf numFmtId="0" fontId="9" fillId="0" borderId="19" xfId="0" applyFont="1" applyBorder="1" applyAlignment="1">
      <alignment vertical="top" wrapText="1"/>
    </xf>
    <xf numFmtId="0" fontId="7" fillId="24" borderId="13" xfId="0" applyFont="1" applyFill="1" applyBorder="1" applyAlignment="1">
      <alignment horizontal="center" vertical="center" wrapText="1"/>
    </xf>
    <xf numFmtId="179" fontId="7" fillId="0" borderId="122" xfId="44" applyNumberFormat="1" applyFont="1" applyFill="1" applyBorder="1" applyAlignment="1">
      <alignment horizontal="center" vertical="center" shrinkToFit="1"/>
    </xf>
    <xf numFmtId="179" fontId="7" fillId="0" borderId="123" xfId="44" applyNumberFormat="1" applyFont="1" applyFill="1" applyBorder="1" applyAlignment="1">
      <alignment horizontal="center" vertical="center" shrinkToFit="1"/>
    </xf>
    <xf numFmtId="0" fontId="7" fillId="0" borderId="101" xfId="0" applyFont="1" applyBorder="1" applyAlignment="1">
      <alignment vertical="top" wrapText="1"/>
    </xf>
    <xf numFmtId="0" fontId="7" fillId="0" borderId="20" xfId="0" applyFont="1" applyBorder="1" applyAlignment="1">
      <alignment horizontal="center" vertical="center" shrinkToFit="1"/>
    </xf>
    <xf numFmtId="0" fontId="7" fillId="0" borderId="19" xfId="0" applyFont="1" applyBorder="1" applyAlignment="1">
      <alignment horizontal="center" vertical="center" shrinkToFit="1"/>
    </xf>
    <xf numFmtId="0" fontId="7" fillId="44" borderId="96" xfId="0" applyFont="1" applyFill="1" applyBorder="1" applyAlignment="1">
      <alignment horizontal="center" vertical="center" wrapText="1"/>
    </xf>
    <xf numFmtId="0" fontId="7" fillId="44" borderId="113" xfId="0" applyFont="1" applyFill="1" applyBorder="1" applyAlignment="1">
      <alignment horizontal="center" vertical="center" wrapText="1"/>
    </xf>
    <xf numFmtId="0" fontId="64" fillId="0" borderId="131" xfId="0" applyFont="1" applyBorder="1" applyAlignment="1">
      <alignment horizontal="center" vertical="center" shrinkToFit="1"/>
    </xf>
    <xf numFmtId="0" fontId="64" fillId="0" borderId="129" xfId="0" applyFont="1" applyBorder="1" applyAlignment="1">
      <alignment horizontal="center" vertical="center" shrinkToFit="1"/>
    </xf>
    <xf numFmtId="0" fontId="7" fillId="0" borderId="0" xfId="0" applyFont="1" applyAlignment="1">
      <alignment horizontal="left" vertical="top" wrapText="1"/>
    </xf>
    <xf numFmtId="0" fontId="64" fillId="0" borderId="15" xfId="0" applyFont="1" applyBorder="1" applyAlignment="1">
      <alignment horizontal="center" vertical="center" shrinkToFit="1"/>
    </xf>
    <xf numFmtId="0" fontId="64" fillId="0" borderId="67" xfId="0" applyFont="1" applyBorder="1" applyAlignment="1">
      <alignment horizontal="center" vertical="center" shrinkToFit="1"/>
    </xf>
    <xf numFmtId="0" fontId="7" fillId="0" borderId="130" xfId="0" applyFont="1" applyBorder="1" applyAlignment="1">
      <alignment horizontal="right" vertical="top" wrapText="1"/>
    </xf>
    <xf numFmtId="0" fontId="7" fillId="0" borderId="107" xfId="0" applyFont="1" applyBorder="1" applyAlignment="1">
      <alignment horizontal="right" vertical="top" wrapText="1"/>
    </xf>
    <xf numFmtId="197" fontId="7" fillId="0" borderId="88" xfId="0" applyNumberFormat="1" applyFont="1" applyBorder="1" applyAlignment="1">
      <alignment horizontal="center" vertical="center" shrinkToFit="1"/>
    </xf>
    <xf numFmtId="197" fontId="7" fillId="0" borderId="90" xfId="0" applyNumberFormat="1" applyFont="1" applyBorder="1" applyAlignment="1">
      <alignment horizontal="center" vertical="center" shrinkToFit="1"/>
    </xf>
    <xf numFmtId="0" fontId="7" fillId="24" borderId="96" xfId="0" applyFont="1" applyFill="1" applyBorder="1" applyAlignment="1">
      <alignment horizontal="center" vertical="center"/>
    </xf>
    <xf numFmtId="0" fontId="7" fillId="24" borderId="113" xfId="0" applyFont="1" applyFill="1" applyBorder="1" applyAlignment="1">
      <alignment horizontal="center" vertical="center"/>
    </xf>
    <xf numFmtId="0" fontId="7" fillId="0" borderId="21" xfId="0" applyFont="1" applyBorder="1" applyAlignment="1">
      <alignment horizontal="center" vertical="center" shrinkToFit="1"/>
    </xf>
    <xf numFmtId="0" fontId="7" fillId="0" borderId="98" xfId="0" applyFont="1" applyBorder="1" applyAlignment="1">
      <alignment horizontal="center" vertical="center" shrinkToFit="1"/>
    </xf>
    <xf numFmtId="0" fontId="7" fillId="25" borderId="1" xfId="0" applyFont="1" applyFill="1" applyBorder="1" applyAlignment="1" applyProtection="1">
      <alignment vertical="top" shrinkToFit="1"/>
      <protection locked="0"/>
    </xf>
    <xf numFmtId="0" fontId="7" fillId="0" borderId="96" xfId="0" applyFont="1" applyBorder="1" applyAlignment="1">
      <alignment horizontal="center" vertical="center" shrinkToFit="1"/>
    </xf>
    <xf numFmtId="0" fontId="7" fillId="0" borderId="113" xfId="0" applyFont="1" applyBorder="1" applyAlignment="1">
      <alignment horizontal="center" vertical="center" shrinkToFit="1"/>
    </xf>
    <xf numFmtId="0" fontId="0" fillId="0" borderId="15" xfId="0" applyBorder="1" applyAlignment="1">
      <alignment horizontal="center" vertical="center" shrinkToFit="1"/>
    </xf>
    <xf numFmtId="0" fontId="0" fillId="0" borderId="67" xfId="0" applyBorder="1" applyAlignment="1">
      <alignment horizontal="center" vertical="center" shrinkToFit="1"/>
    </xf>
    <xf numFmtId="0" fontId="7" fillId="0" borderId="21" xfId="0" applyFont="1" applyBorder="1" applyAlignment="1">
      <alignment horizontal="left" vertical="top" wrapText="1"/>
    </xf>
    <xf numFmtId="0" fontId="7" fillId="0" borderId="130" xfId="0" applyFont="1" applyBorder="1" applyAlignment="1">
      <alignment horizontal="left" vertical="top" wrapText="1"/>
    </xf>
    <xf numFmtId="0" fontId="7" fillId="24" borderId="29" xfId="0" applyFont="1" applyFill="1" applyBorder="1" applyAlignment="1">
      <alignment horizontal="center" vertical="center" wrapText="1"/>
    </xf>
    <xf numFmtId="0" fontId="7" fillId="0" borderId="16" xfId="0" applyFont="1" applyBorder="1" applyAlignment="1">
      <alignment horizontal="center" vertical="top" textRotation="255" wrapText="1" shrinkToFit="1"/>
    </xf>
    <xf numFmtId="0" fontId="7" fillId="0" borderId="130" xfId="0" applyFont="1" applyBorder="1" applyAlignment="1">
      <alignment vertical="center" wrapText="1"/>
    </xf>
    <xf numFmtId="0" fontId="7" fillId="0" borderId="130" xfId="0" applyFont="1" applyBorder="1">
      <alignment vertical="center"/>
    </xf>
    <xf numFmtId="0" fontId="7" fillId="0" borderId="13" xfId="0" applyFont="1" applyBorder="1" applyAlignment="1">
      <alignment horizontal="center" vertical="top" textRotation="255" wrapText="1" shrinkToFit="1"/>
    </xf>
    <xf numFmtId="0" fontId="7" fillId="0" borderId="29" xfId="0" applyFont="1" applyBorder="1" applyAlignment="1">
      <alignment horizontal="center" vertical="top" textRotation="255" wrapText="1" shrinkToFit="1"/>
    </xf>
    <xf numFmtId="0" fontId="7" fillId="0" borderId="18" xfId="0" applyFont="1" applyBorder="1" applyAlignment="1">
      <alignment horizontal="center" vertical="top" textRotation="255" wrapText="1" shrinkToFit="1"/>
    </xf>
    <xf numFmtId="0" fontId="7" fillId="24" borderId="130" xfId="0" applyFont="1" applyFill="1" applyBorder="1" applyAlignment="1">
      <alignment horizontal="center" vertical="center" wrapText="1"/>
    </xf>
    <xf numFmtId="0" fontId="9" fillId="24" borderId="21" xfId="0" applyFont="1" applyFill="1" applyBorder="1" applyAlignment="1">
      <alignment horizontal="center" vertical="center" wrapText="1"/>
    </xf>
    <xf numFmtId="0" fontId="9" fillId="24" borderId="19" xfId="0" applyFont="1" applyFill="1" applyBorder="1" applyAlignment="1">
      <alignment horizontal="center" vertical="center" wrapText="1"/>
    </xf>
    <xf numFmtId="0" fontId="7" fillId="0" borderId="119" xfId="0" applyFont="1" applyBorder="1" applyAlignment="1">
      <alignment horizontal="right" vertical="center"/>
    </xf>
    <xf numFmtId="0" fontId="7" fillId="0" borderId="0" xfId="0" applyFont="1" applyAlignment="1">
      <alignment horizontal="right" vertical="center"/>
    </xf>
    <xf numFmtId="0" fontId="7" fillId="0" borderId="106" xfId="0" applyFont="1" applyBorder="1" applyAlignment="1">
      <alignment horizontal="right" vertical="center"/>
    </xf>
    <xf numFmtId="0" fontId="7" fillId="24" borderId="0" xfId="0" applyFont="1" applyFill="1" applyAlignment="1">
      <alignment horizontal="center" vertical="center"/>
    </xf>
    <xf numFmtId="0" fontId="7" fillId="24" borderId="20" xfId="0" applyFont="1" applyFill="1" applyBorder="1" applyAlignment="1">
      <alignment horizontal="center" vertical="center"/>
    </xf>
    <xf numFmtId="0" fontId="7" fillId="24" borderId="16" xfId="0" applyFont="1" applyFill="1" applyBorder="1" applyAlignment="1">
      <alignment horizontal="center" vertical="center"/>
    </xf>
    <xf numFmtId="0" fontId="7" fillId="24" borderId="2" xfId="0" applyFont="1" applyFill="1" applyBorder="1" applyAlignment="1">
      <alignment horizontal="center" vertical="center" shrinkToFit="1"/>
    </xf>
    <xf numFmtId="0" fontId="0" fillId="0" borderId="67" xfId="0" applyBorder="1">
      <alignment vertical="center"/>
    </xf>
    <xf numFmtId="0" fontId="9" fillId="24" borderId="13" xfId="0" applyFont="1" applyFill="1" applyBorder="1" applyAlignment="1">
      <alignment horizontal="center" vertical="center" wrapText="1"/>
    </xf>
    <xf numFmtId="0" fontId="9" fillId="24" borderId="18" xfId="0" applyFont="1" applyFill="1" applyBorder="1" applyAlignment="1">
      <alignment horizontal="center" vertical="center" wrapText="1"/>
    </xf>
    <xf numFmtId="225" fontId="7" fillId="0" borderId="0" xfId="0" applyNumberFormat="1" applyFont="1" applyAlignment="1">
      <alignment horizontal="right" vertical="center"/>
    </xf>
    <xf numFmtId="225" fontId="7" fillId="0" borderId="106" xfId="0" applyNumberFormat="1" applyFont="1" applyBorder="1" applyAlignment="1">
      <alignment horizontal="right" vertical="center"/>
    </xf>
    <xf numFmtId="236" fontId="7" fillId="0" borderId="0" xfId="0" applyNumberFormat="1" applyFont="1" applyAlignment="1">
      <alignment horizontal="right" vertical="center"/>
    </xf>
    <xf numFmtId="236" fontId="7" fillId="0" borderId="106" xfId="0" applyNumberFormat="1" applyFont="1" applyBorder="1" applyAlignment="1">
      <alignment horizontal="right" vertical="center"/>
    </xf>
    <xf numFmtId="236" fontId="7" fillId="0" borderId="119" xfId="0" applyNumberFormat="1" applyFont="1" applyBorder="1" applyAlignment="1">
      <alignment horizontal="right" vertical="center"/>
    </xf>
    <xf numFmtId="0" fontId="9" fillId="24" borderId="16" xfId="0" applyFont="1" applyFill="1" applyBorder="1" applyAlignment="1">
      <alignment horizontal="center" vertical="center" wrapText="1"/>
    </xf>
    <xf numFmtId="0" fontId="7" fillId="24" borderId="48" xfId="0" applyFont="1" applyFill="1" applyBorder="1" applyAlignment="1">
      <alignment horizontal="center" vertical="center" shrinkToFit="1"/>
    </xf>
    <xf numFmtId="236" fontId="7" fillId="0" borderId="119" xfId="0" applyNumberFormat="1" applyFont="1" applyBorder="1" applyAlignment="1">
      <alignment horizontal="right" vertical="center" shrinkToFit="1"/>
    </xf>
    <xf numFmtId="236" fontId="7" fillId="0" borderId="0" xfId="0" applyNumberFormat="1" applyFont="1" applyAlignment="1">
      <alignment horizontal="right" vertical="center" shrinkToFit="1"/>
    </xf>
    <xf numFmtId="236" fontId="7" fillId="0" borderId="106" xfId="0" applyNumberFormat="1" applyFont="1" applyBorder="1" applyAlignment="1">
      <alignment horizontal="right" vertical="center" shrinkToFit="1"/>
    </xf>
    <xf numFmtId="0" fontId="9" fillId="0" borderId="0" xfId="0" applyFont="1" applyAlignment="1">
      <alignment horizontal="center" vertical="center" wrapText="1"/>
    </xf>
    <xf numFmtId="0" fontId="7" fillId="0" borderId="29" xfId="0" applyFont="1" applyBorder="1">
      <alignment vertical="center"/>
    </xf>
    <xf numFmtId="0" fontId="7" fillId="24" borderId="29" xfId="0" applyFont="1" applyFill="1" applyBorder="1" applyAlignment="1">
      <alignment horizontal="center" vertical="center" shrinkToFit="1"/>
    </xf>
    <xf numFmtId="0" fontId="7" fillId="44" borderId="13" xfId="0" applyFont="1" applyFill="1" applyBorder="1" applyAlignment="1">
      <alignment horizontal="center" vertical="center" wrapText="1" shrinkToFit="1"/>
    </xf>
    <xf numFmtId="0" fontId="7" fillId="44" borderId="18" xfId="0" applyFont="1" applyFill="1" applyBorder="1" applyAlignment="1">
      <alignment horizontal="center" vertical="center" wrapText="1" shrinkToFit="1"/>
    </xf>
    <xf numFmtId="0" fontId="7" fillId="44" borderId="15" xfId="0" applyFont="1" applyFill="1" applyBorder="1" applyAlignment="1">
      <alignment horizontal="center" vertical="center" wrapText="1"/>
    </xf>
    <xf numFmtId="0" fontId="7" fillId="44" borderId="2" xfId="0" applyFont="1" applyFill="1" applyBorder="1" applyAlignment="1">
      <alignment horizontal="center" vertical="center" wrapText="1"/>
    </xf>
    <xf numFmtId="0" fontId="7" fillId="44" borderId="18" xfId="0" applyFont="1" applyFill="1" applyBorder="1" applyAlignment="1">
      <alignment horizontal="center" vertical="center" wrapText="1"/>
    </xf>
    <xf numFmtId="0" fontId="7" fillId="24" borderId="23" xfId="0" applyFont="1" applyFill="1" applyBorder="1" applyAlignment="1">
      <alignment horizontal="center" vertical="center" shrinkToFit="1"/>
    </xf>
    <xf numFmtId="0" fontId="7" fillId="24" borderId="66" xfId="0" applyFont="1" applyFill="1" applyBorder="1" applyAlignment="1">
      <alignment horizontal="center" vertical="center" shrinkToFit="1"/>
    </xf>
    <xf numFmtId="0" fontId="7" fillId="24" borderId="17" xfId="0" applyFont="1" applyFill="1" applyBorder="1" applyAlignment="1">
      <alignment horizontal="center" vertical="center"/>
    </xf>
    <xf numFmtId="0" fontId="7" fillId="24" borderId="23" xfId="0" applyFont="1" applyFill="1" applyBorder="1" applyAlignment="1">
      <alignment horizontal="center" vertical="center"/>
    </xf>
    <xf numFmtId="0" fontId="7" fillId="24" borderId="66" xfId="0" applyFont="1" applyFill="1" applyBorder="1" applyAlignment="1">
      <alignment horizontal="center" vertical="center"/>
    </xf>
    <xf numFmtId="0" fontId="7" fillId="24" borderId="23" xfId="0" applyFont="1" applyFill="1" applyBorder="1" applyAlignment="1">
      <alignment horizontal="center" vertical="center" wrapText="1"/>
    </xf>
    <xf numFmtId="0" fontId="7" fillId="25" borderId="122" xfId="0" applyFont="1" applyFill="1" applyBorder="1" applyAlignment="1" applyProtection="1">
      <alignment horizontal="center" vertical="center"/>
      <protection locked="0"/>
    </xf>
    <xf numFmtId="0" fontId="7" fillId="25" borderId="112" xfId="0" applyFont="1" applyFill="1" applyBorder="1" applyAlignment="1" applyProtection="1">
      <alignment horizontal="center" vertical="center"/>
      <protection locked="0"/>
    </xf>
    <xf numFmtId="0" fontId="7" fillId="25" borderId="15" xfId="0" applyFont="1" applyFill="1" applyBorder="1" applyAlignment="1" applyProtection="1">
      <alignment horizontal="center" vertical="center"/>
      <protection locked="0"/>
    </xf>
    <xf numFmtId="0" fontId="7" fillId="25" borderId="67" xfId="0" applyFont="1" applyFill="1" applyBorder="1" applyAlignment="1" applyProtection="1">
      <alignment horizontal="center" vertical="center"/>
      <protection locked="0"/>
    </xf>
    <xf numFmtId="0" fontId="7" fillId="24" borderId="15" xfId="0" applyFont="1" applyFill="1" applyBorder="1" applyAlignment="1">
      <alignment horizontal="left" vertical="center"/>
    </xf>
    <xf numFmtId="0" fontId="7" fillId="24" borderId="67" xfId="0" applyFont="1" applyFill="1" applyBorder="1" applyAlignment="1">
      <alignment horizontal="left" vertical="center"/>
    </xf>
    <xf numFmtId="217" fontId="7" fillId="24" borderId="13" xfId="0" applyNumberFormat="1" applyFont="1" applyFill="1" applyBorder="1" applyAlignment="1">
      <alignment horizontal="center" vertical="center" shrinkToFit="1"/>
    </xf>
    <xf numFmtId="217" fontId="7" fillId="24" borderId="18" xfId="0" applyNumberFormat="1" applyFont="1" applyFill="1" applyBorder="1" applyAlignment="1">
      <alignment horizontal="center" vertical="center" shrinkToFit="1"/>
    </xf>
    <xf numFmtId="221" fontId="7" fillId="24" borderId="16" xfId="0" applyNumberFormat="1" applyFont="1" applyFill="1" applyBorder="1" applyAlignment="1">
      <alignment vertical="center" shrinkToFit="1"/>
    </xf>
    <xf numFmtId="0" fontId="7" fillId="24" borderId="15" xfId="0" applyFont="1" applyFill="1" applyBorder="1" applyAlignment="1">
      <alignment vertical="center" shrinkToFit="1"/>
    </xf>
    <xf numFmtId="0" fontId="7" fillId="24" borderId="67" xfId="0" applyFont="1" applyFill="1" applyBorder="1" applyAlignment="1">
      <alignment vertical="center" shrinkToFit="1"/>
    </xf>
    <xf numFmtId="0" fontId="7" fillId="24" borderId="21" xfId="0" applyFont="1" applyFill="1" applyBorder="1" applyAlignment="1">
      <alignment horizontal="center" vertical="center" shrinkToFit="1"/>
    </xf>
  </cellXfs>
  <cellStyles count="64">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Header1" xfId="31" xr:uid="{00000000-0005-0000-0000-00001E000000}"/>
    <cellStyle name="Header2" xfId="32" xr:uid="{00000000-0005-0000-0000-00001F000000}"/>
    <cellStyle name="PSChar" xfId="33" xr:uid="{00000000-0005-0000-0000-000020000000}"/>
    <cellStyle name="PSHeading"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パーセント" xfId="44" builtinId="5"/>
    <cellStyle name="パーセント 2" xfId="45" xr:uid="{00000000-0005-0000-0000-00002C000000}"/>
    <cellStyle name="メモ" xfId="46" builtinId="10" customBuiltin="1"/>
    <cellStyle name="メモ 2" xfId="47" xr:uid="{00000000-0005-0000-0000-00002E000000}"/>
    <cellStyle name="リンク セル" xfId="48" builtinId="24" customBuiltin="1"/>
    <cellStyle name="悪い" xfId="49" builtinId="27" customBuiltin="1"/>
    <cellStyle name="計算" xfId="50" builtinId="22" customBuiltin="1"/>
    <cellStyle name="警告文" xfId="51" builtinId="11" customBuiltin="1"/>
    <cellStyle name="桁区切り" xfId="52" builtinId="6"/>
    <cellStyle name="桁区切り 2" xfId="53" xr:uid="{00000000-0005-0000-0000-000034000000}"/>
    <cellStyle name="見出し 1" xfId="54" builtinId="16" customBuiltin="1"/>
    <cellStyle name="見出し 2" xfId="55" builtinId="17" customBuiltin="1"/>
    <cellStyle name="見出し 3" xfId="56" builtinId="18" customBuiltin="1"/>
    <cellStyle name="見出し 4" xfId="57" builtinId="19" customBuiltin="1"/>
    <cellStyle name="集計" xfId="58" builtinId="25" customBuiltin="1"/>
    <cellStyle name="出力" xfId="59" builtinId="21" customBuiltin="1"/>
    <cellStyle name="説明文" xfId="60" builtinId="53" customBuiltin="1"/>
    <cellStyle name="入力" xfId="61" builtinId="20" customBuiltin="1"/>
    <cellStyle name="標準" xfId="0" builtinId="0"/>
    <cellStyle name="標準 2" xfId="62" xr:uid="{00000000-0005-0000-0000-00003E000000}"/>
    <cellStyle name="良い" xfId="63" builtinId="26" customBuiltin="1"/>
  </cellStyles>
  <dxfs count="11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C99"/>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FF99"/>
      <color rgb="FFC0C0C0"/>
      <color rgb="FFFFCC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総合得点の構成</a:t>
            </a:r>
          </a:p>
        </c:rich>
      </c:tx>
      <c:layout>
        <c:manualLayout>
          <c:xMode val="edge"/>
          <c:yMode val="edge"/>
          <c:x val="0.32911427116386566"/>
          <c:y val="0.88889315664810187"/>
        </c:manualLayout>
      </c:layout>
      <c:overlay val="0"/>
      <c:spPr>
        <a:noFill/>
        <a:ln w="25400">
          <a:noFill/>
        </a:ln>
      </c:spPr>
    </c:title>
    <c:autoTitleDeleted val="0"/>
    <c:plotArea>
      <c:layout>
        <c:manualLayout>
          <c:layoutTarget val="inner"/>
          <c:xMode val="edge"/>
          <c:yMode val="edge"/>
          <c:x val="7.5949680040546641E-2"/>
          <c:y val="2.5252649801973892E-2"/>
          <c:w val="0.84810476045276428"/>
          <c:h val="0.42453334113842078"/>
        </c:manualLayout>
      </c:layout>
      <c:barChart>
        <c:barDir val="bar"/>
        <c:grouping val="stacked"/>
        <c:varyColors val="0"/>
        <c:ser>
          <c:idx val="0"/>
          <c:order val="0"/>
          <c:tx>
            <c:strRef>
              <c:f>評価書!$V$15</c:f>
              <c:strCache>
                <c:ptCount val="1"/>
                <c:pt idx="0">
                  <c:v>Ⅰ 一般管理事項</c:v>
                </c:pt>
              </c:strCache>
            </c:strRef>
          </c:tx>
          <c:spPr>
            <a:solidFill>
              <a:srgbClr val="CCCC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評価書!$Z$15</c:f>
              <c:numCache>
                <c:formatCode>0.000_ </c:formatCode>
                <c:ptCount val="1"/>
                <c:pt idx="0">
                  <c:v>0</c:v>
                </c:pt>
              </c:numCache>
            </c:numRef>
          </c:val>
          <c:extLst>
            <c:ext xmlns:c16="http://schemas.microsoft.com/office/drawing/2014/chart" uri="{C3380CC4-5D6E-409C-BE32-E72D297353CC}">
              <c16:uniqueId val="{00000000-BB0B-4411-B699-B98EB285090C}"/>
            </c:ext>
          </c:extLst>
        </c:ser>
        <c:ser>
          <c:idx val="1"/>
          <c:order val="1"/>
          <c:tx>
            <c:strRef>
              <c:f>評価書!$V$16</c:f>
              <c:strCache>
                <c:ptCount val="1"/>
                <c:pt idx="0">
                  <c:v>Ⅱ 建物及び設備性能に関する事項</c:v>
                </c:pt>
              </c:strCache>
            </c:strRef>
          </c:tx>
          <c:spPr>
            <a:solidFill>
              <a:srgbClr val="CCFFCC"/>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評価書!$Z$16</c:f>
              <c:numCache>
                <c:formatCode>0.000_ </c:formatCode>
                <c:ptCount val="1"/>
                <c:pt idx="0">
                  <c:v>0</c:v>
                </c:pt>
              </c:numCache>
            </c:numRef>
          </c:val>
          <c:extLst>
            <c:ext xmlns:c16="http://schemas.microsoft.com/office/drawing/2014/chart" uri="{C3380CC4-5D6E-409C-BE32-E72D297353CC}">
              <c16:uniqueId val="{00000001-BB0B-4411-B699-B98EB285090C}"/>
            </c:ext>
          </c:extLst>
        </c:ser>
        <c:ser>
          <c:idx val="2"/>
          <c:order val="2"/>
          <c:tx>
            <c:strRef>
              <c:f>評価書!$V$17</c:f>
              <c:strCache>
                <c:ptCount val="1"/>
                <c:pt idx="0">
                  <c:v>Ⅲ 事業所及び設備の運用に関する事項</c:v>
                </c:pt>
              </c:strCache>
            </c:strRef>
          </c:tx>
          <c:spPr>
            <a:solidFill>
              <a:srgbClr val="FFFF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評価書!$Z$17</c:f>
              <c:numCache>
                <c:formatCode>0.000_ </c:formatCode>
                <c:ptCount val="1"/>
                <c:pt idx="0">
                  <c:v>0</c:v>
                </c:pt>
              </c:numCache>
            </c:numRef>
          </c:val>
          <c:extLst>
            <c:ext xmlns:c16="http://schemas.microsoft.com/office/drawing/2014/chart" uri="{C3380CC4-5D6E-409C-BE32-E72D297353CC}">
              <c16:uniqueId val="{00000002-BB0B-4411-B699-B98EB285090C}"/>
            </c:ext>
          </c:extLst>
        </c:ser>
        <c:ser>
          <c:idx val="4"/>
          <c:order val="3"/>
          <c:tx>
            <c:strRef>
              <c:f>評価書!$V$18</c:f>
              <c:strCache>
                <c:ptCount val="1"/>
                <c:pt idx="0">
                  <c:v>Ⅳ 事業所の再生可能エネルギーの利用に関する事項</c:v>
                </c:pt>
              </c:strCache>
            </c:strRef>
          </c:tx>
          <c:spPr>
            <a:solidFill>
              <a:srgbClr val="CCFFFF"/>
            </a:solidFill>
            <a:ln w="3175">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評価書!$Z$18</c:f>
              <c:numCache>
                <c:formatCode>0.000_ </c:formatCode>
                <c:ptCount val="1"/>
                <c:pt idx="0">
                  <c:v>0</c:v>
                </c:pt>
              </c:numCache>
            </c:numRef>
          </c:val>
          <c:extLst>
            <c:ext xmlns:c16="http://schemas.microsoft.com/office/drawing/2014/chart" uri="{C3380CC4-5D6E-409C-BE32-E72D297353CC}">
              <c16:uniqueId val="{00000001-246A-48F7-B17D-DDA80821D5B9}"/>
            </c:ext>
          </c:extLst>
        </c:ser>
        <c:ser>
          <c:idx val="5"/>
          <c:order val="4"/>
          <c:tx>
            <c:strRef>
              <c:f>評価書!$V$19</c:f>
              <c:strCache>
                <c:ptCount val="1"/>
                <c:pt idx="0">
                  <c:v>Ⅴ 事業所のゼロエミッション化や環境配慮等の取組に関する事項</c:v>
                </c:pt>
              </c:strCache>
            </c:strRef>
          </c:tx>
          <c:spPr>
            <a:solidFill>
              <a:srgbClr val="FFCC99"/>
            </a:solidFill>
            <a:ln w="3175">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評価書!$Z$19</c:f>
              <c:numCache>
                <c:formatCode>0.000_ </c:formatCode>
                <c:ptCount val="1"/>
                <c:pt idx="0">
                  <c:v>0</c:v>
                </c:pt>
              </c:numCache>
            </c:numRef>
          </c:val>
          <c:extLst>
            <c:ext xmlns:c16="http://schemas.microsoft.com/office/drawing/2014/chart" uri="{C3380CC4-5D6E-409C-BE32-E72D297353CC}">
              <c16:uniqueId val="{00000002-246A-48F7-B17D-DDA80821D5B9}"/>
            </c:ext>
          </c:extLst>
        </c:ser>
        <c:ser>
          <c:idx val="3"/>
          <c:order val="5"/>
          <c:tx>
            <c:v>加点項目</c:v>
          </c:tx>
          <c:spPr>
            <a:solidFill>
              <a:srgbClr val="FF99CC"/>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評価書!$AC$20</c:f>
              <c:numCache>
                <c:formatCode>0.000_ </c:formatCode>
                <c:ptCount val="1"/>
                <c:pt idx="0">
                  <c:v>0</c:v>
                </c:pt>
              </c:numCache>
            </c:numRef>
          </c:val>
          <c:extLst>
            <c:ext xmlns:c16="http://schemas.microsoft.com/office/drawing/2014/chart" uri="{C3380CC4-5D6E-409C-BE32-E72D297353CC}">
              <c16:uniqueId val="{00000003-BB0B-4411-B699-B98EB285090C}"/>
            </c:ext>
          </c:extLst>
        </c:ser>
        <c:dLbls>
          <c:showLegendKey val="0"/>
          <c:showVal val="0"/>
          <c:showCatName val="0"/>
          <c:showSerName val="0"/>
          <c:showPercent val="0"/>
          <c:showBubbleSize val="0"/>
        </c:dLbls>
        <c:gapWidth val="100"/>
        <c:overlap val="100"/>
        <c:axId val="814859784"/>
        <c:axId val="1"/>
      </c:barChart>
      <c:catAx>
        <c:axId val="814859784"/>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100"/>
        </c:scaling>
        <c:delete val="0"/>
        <c:axPos val="b"/>
        <c:majorGridlines>
          <c:spPr>
            <a:ln w="3175">
              <a:solidFill>
                <a:srgbClr val="333333"/>
              </a:solidFill>
              <a:prstDash val="solid"/>
            </a:ln>
          </c:spPr>
        </c:majorGridlines>
        <c:title>
          <c:tx>
            <c:rich>
              <a:bodyPr/>
              <a:lstStyle/>
              <a:p>
                <a:pPr>
                  <a:defRPr sz="6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0.45569810652619125"/>
              <c:y val="0.51255643444092391"/>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814859784"/>
        <c:crosses val="autoZero"/>
        <c:crossBetween val="between"/>
        <c:majorUnit val="10"/>
      </c:valAx>
      <c:spPr>
        <a:noFill/>
        <a:ln w="3175">
          <a:solidFill>
            <a:srgbClr val="000000"/>
          </a:solidFill>
          <a:prstDash val="solid"/>
        </a:ln>
      </c:spPr>
    </c:plotArea>
    <c:legend>
      <c:legendPos val="r"/>
      <c:layout>
        <c:manualLayout>
          <c:xMode val="edge"/>
          <c:yMode val="edge"/>
          <c:x val="1.3682626583609509E-3"/>
          <c:y val="0.58759973699642809"/>
          <c:w val="0.98755038816793739"/>
          <c:h val="0.39248683675485363"/>
        </c:manualLayout>
      </c:layout>
      <c:overlay val="0"/>
      <c:spPr>
        <a:solidFill>
          <a:srgbClr val="FFFFFF"/>
        </a:solidFill>
        <a:ln w="3175">
          <a:solidFill>
            <a:srgbClr val="000000"/>
          </a:solidFill>
          <a:prstDash val="solid"/>
        </a:ln>
      </c:spPr>
      <c:txPr>
        <a:bodyPr/>
        <a:lstStyle/>
        <a:p>
          <a:pPr>
            <a:defRPr sz="6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5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25" b="0" i="0" u="none" strike="noStrike" baseline="0">
                <a:solidFill>
                  <a:srgbClr val="000000"/>
                </a:solidFill>
                <a:latin typeface="ＭＳ Ｐゴシック"/>
                <a:ea typeface="ＭＳ Ｐゴシック"/>
                <a:cs typeface="ＭＳ Ｐゴシック"/>
              </a:defRPr>
            </a:pPr>
            <a:r>
              <a:rPr lang="ja-JP" altLang="en-US"/>
              <a:t>基礎得点の得点率バランス</a:t>
            </a:r>
          </a:p>
        </c:rich>
      </c:tx>
      <c:layout>
        <c:manualLayout>
          <c:xMode val="edge"/>
          <c:yMode val="edge"/>
          <c:x val="0.25104594483829057"/>
          <c:y val="0.9002877977008521"/>
        </c:manualLayout>
      </c:layout>
      <c:overlay val="0"/>
      <c:spPr>
        <a:noFill/>
        <a:ln w="25400">
          <a:noFill/>
        </a:ln>
      </c:spPr>
    </c:title>
    <c:autoTitleDeleted val="0"/>
    <c:plotArea>
      <c:layout>
        <c:manualLayout>
          <c:layoutTarget val="inner"/>
          <c:xMode val="edge"/>
          <c:yMode val="edge"/>
          <c:x val="0.22175732217573221"/>
          <c:y val="0.14432989690721648"/>
          <c:w val="0.61087866108786615"/>
          <c:h val="0.75257731958762886"/>
        </c:manualLayout>
      </c:layout>
      <c:radarChart>
        <c:radarStyle val="marker"/>
        <c:varyColors val="0"/>
        <c:ser>
          <c:idx val="0"/>
          <c:order val="0"/>
          <c:tx>
            <c:strRef>
              <c:f>評価書!$AE$14</c:f>
              <c:strCache>
                <c:ptCount val="1"/>
                <c:pt idx="0">
                  <c:v>得点率</c:v>
                </c:pt>
              </c:strCache>
            </c:strRef>
          </c:tx>
          <c:spPr>
            <a:ln w="12700">
              <a:solidFill>
                <a:srgbClr val="339966"/>
              </a:solidFill>
              <a:prstDash val="solid"/>
            </a:ln>
          </c:spPr>
          <c:marker>
            <c:symbol val="diamond"/>
            <c:size val="5"/>
            <c:spPr>
              <a:solidFill>
                <a:srgbClr val="339966"/>
              </a:solidFill>
              <a:ln>
                <a:solidFill>
                  <a:srgbClr val="339966"/>
                </a:solidFill>
                <a:prstDash val="solid"/>
              </a:ln>
            </c:spPr>
          </c:marker>
          <c:dLbls>
            <c:dLbl>
              <c:idx val="0"/>
              <c:layout>
                <c:manualLayout>
                  <c:x val="6.4252654505853523E-3"/>
                  <c:y val="1.04833930713967E-2"/>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82-4480-810E-1556FA37B579}"/>
                </c:ext>
              </c:extLst>
            </c:dLbl>
            <c:dLbl>
              <c:idx val="1"/>
              <c:layout>
                <c:manualLayout>
                  <c:x val="4.2200707868227605E-2"/>
                  <c:y val="2.0412688722490986E-3"/>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B82-4480-810E-1556FA37B579}"/>
                </c:ext>
              </c:extLst>
            </c:dLbl>
            <c:dLbl>
              <c:idx val="2"/>
              <c:layout>
                <c:manualLayout>
                  <c:x val="-6.7413874520915434E-2"/>
                  <c:y val="1.8967448656546745E-2"/>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B82-4480-810E-1556FA37B579}"/>
                </c:ext>
              </c:extLst>
            </c:dLbl>
            <c:numFmt formatCode="0.0%" sourceLinked="0"/>
            <c:spPr>
              <a:noFill/>
              <a:ln w="25400">
                <a:noFill/>
              </a:ln>
            </c:spPr>
            <c:txPr>
              <a:bodyPr wrap="square" lIns="38100" tIns="19050" rIns="38100" bIns="19050" anchor="ctr">
                <a:spAutoFit/>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評価書!$AD$15:$AD$19</c:f>
              <c:strCache>
                <c:ptCount val="5"/>
                <c:pt idx="0">
                  <c:v>Ⅰ 一般管理事項</c:v>
                </c:pt>
                <c:pt idx="1">
                  <c:v>Ⅱ 建物及び
設備性能に
関する事項</c:v>
                </c:pt>
                <c:pt idx="2">
                  <c:v>Ⅲ 事業所及び
設備の運用に
関する事項</c:v>
                </c:pt>
                <c:pt idx="3">
                  <c:v>Ⅳ 事業所の再生可能エネルギーの利用に関する事項</c:v>
                </c:pt>
                <c:pt idx="4">
                  <c:v>Ⅴ 事業所のゼロエミッション化や環境配慮等の取組に関する事項</c:v>
                </c:pt>
              </c:strCache>
            </c:strRef>
          </c:cat>
          <c:val>
            <c:numRef>
              <c:f>評価書!$AE$15:$AE$19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3-DB82-4480-810E-1556FA37B579}"/>
            </c:ext>
          </c:extLst>
        </c:ser>
        <c:dLbls>
          <c:showLegendKey val="0"/>
          <c:showVal val="0"/>
          <c:showCatName val="0"/>
          <c:showSerName val="0"/>
          <c:showPercent val="0"/>
          <c:showBubbleSize val="0"/>
        </c:dLbls>
        <c:axId val="814864376"/>
        <c:axId val="1"/>
      </c:radarChart>
      <c:catAx>
        <c:axId val="814864376"/>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one"/>
        <c:txPr>
          <a:bodyPr rot="0" vert="horz"/>
          <a:lstStyle/>
          <a:p>
            <a:pPr>
              <a:defRPr sz="625"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
        </c:scaling>
        <c:delete val="0"/>
        <c:axPos val="l"/>
        <c:majorGridlines>
          <c:spPr>
            <a:ln w="3175">
              <a:solidFill>
                <a:srgbClr val="000000"/>
              </a:solidFill>
              <a:prstDash val="solid"/>
            </a:ln>
          </c:spPr>
        </c:majorGridlines>
        <c:numFmt formatCode="0%" sourceLinked="0"/>
        <c:majorTickMark val="cross"/>
        <c:minorTickMark val="none"/>
        <c:tickLblPos val="nextTo"/>
        <c:spPr>
          <a:ln w="3175">
            <a:solidFill>
              <a:srgbClr val="000000"/>
            </a:solidFill>
            <a:prstDash val="solid"/>
          </a:ln>
        </c:spPr>
        <c:txPr>
          <a:bodyPr rot="0" vert="horz"/>
          <a:lstStyle/>
          <a:p>
            <a:pPr>
              <a:defRPr sz="525" b="0" i="0" u="none" strike="noStrike" baseline="0">
                <a:solidFill>
                  <a:srgbClr val="000000"/>
                </a:solidFill>
                <a:latin typeface="ＭＳ Ｐゴシック"/>
                <a:ea typeface="ＭＳ Ｐゴシック"/>
                <a:cs typeface="ＭＳ Ｐゴシック"/>
              </a:defRPr>
            </a:pPr>
            <a:endParaRPr lang="ja-JP"/>
          </a:p>
        </c:txPr>
        <c:crossAx val="814864376"/>
        <c:crosses val="autoZero"/>
        <c:crossBetween val="between"/>
      </c:valAx>
      <c:spPr>
        <a:noFill/>
        <a:ln w="25400">
          <a:noFill/>
        </a:ln>
      </c:spPr>
    </c:plotArea>
    <c:plotVisOnly val="1"/>
    <c:dispBlanksAs val="gap"/>
    <c:showDLblsOverMax val="0"/>
  </c:chart>
  <c:spPr>
    <a:noFill/>
    <a:ln w="9525">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Ⅰ 一般管理事項の得点と得点率の内訳</a:t>
            </a:r>
          </a:p>
        </c:rich>
      </c:tx>
      <c:layout>
        <c:manualLayout>
          <c:xMode val="edge"/>
          <c:yMode val="edge"/>
          <c:x val="0.25736721381329924"/>
          <c:y val="0.83648359580052489"/>
        </c:manualLayout>
      </c:layout>
      <c:overlay val="0"/>
      <c:spPr>
        <a:noFill/>
        <a:ln w="25400">
          <a:noFill/>
        </a:ln>
      </c:spPr>
    </c:title>
    <c:autoTitleDeleted val="0"/>
    <c:plotArea>
      <c:layout>
        <c:manualLayout>
          <c:layoutTarget val="inner"/>
          <c:xMode val="edge"/>
          <c:yMode val="edge"/>
          <c:x val="8.4479371316306506E-2"/>
          <c:y val="8.1761508460522728E-2"/>
          <c:w val="0.67190569744598261"/>
          <c:h val="0.65409206768419037"/>
        </c:manualLayout>
      </c:layout>
      <c:barChart>
        <c:barDir val="col"/>
        <c:grouping val="stacked"/>
        <c:varyColors val="0"/>
        <c:ser>
          <c:idx val="0"/>
          <c:order val="1"/>
          <c:tx>
            <c:v>基礎得点</c:v>
          </c:tx>
          <c:spPr>
            <a:solidFill>
              <a:srgbClr val="CCCCFF"/>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評価書!$AD$38:$AD$42</c:f>
              <c:strCache>
                <c:ptCount val="5"/>
                <c:pt idx="0">
                  <c:v>1.</c:v>
                </c:pt>
                <c:pt idx="1">
                  <c:v>2.</c:v>
                </c:pt>
                <c:pt idx="2">
                  <c:v>3.</c:v>
                </c:pt>
                <c:pt idx="3">
                  <c:v>4.</c:v>
                </c:pt>
                <c:pt idx="4">
                  <c:v>5.</c:v>
                </c:pt>
              </c:strCache>
            </c:strRef>
          </c:cat>
          <c:val>
            <c:numRef>
              <c:f>評価書!$Z$38:$Z$42</c:f>
              <c:numCache>
                <c:formatCode>0.000_ </c:formatCode>
                <c:ptCount val="5"/>
                <c:pt idx="0">
                  <c:v>0</c:v>
                </c:pt>
                <c:pt idx="1">
                  <c:v>0</c:v>
                </c:pt>
                <c:pt idx="2">
                  <c:v>0</c:v>
                </c:pt>
                <c:pt idx="3">
                  <c:v>0</c:v>
                </c:pt>
                <c:pt idx="4">
                  <c:v>0</c:v>
                </c:pt>
              </c:numCache>
            </c:numRef>
          </c:val>
          <c:extLst>
            <c:ext xmlns:c16="http://schemas.microsoft.com/office/drawing/2014/chart" uri="{C3380CC4-5D6E-409C-BE32-E72D297353CC}">
              <c16:uniqueId val="{00000000-C53A-4667-A46A-16B07F302044}"/>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評価書!$AD$38:$AD$42</c:f>
              <c:strCache>
                <c:ptCount val="5"/>
                <c:pt idx="0">
                  <c:v>1.</c:v>
                </c:pt>
                <c:pt idx="1">
                  <c:v>2.</c:v>
                </c:pt>
                <c:pt idx="2">
                  <c:v>3.</c:v>
                </c:pt>
                <c:pt idx="3">
                  <c:v>4.</c:v>
                </c:pt>
                <c:pt idx="4">
                  <c:v>5.</c:v>
                </c:pt>
              </c:strCache>
            </c:strRef>
          </c:cat>
          <c:val>
            <c:numRef>
              <c:f>評価書!$AC$38:$AC$42</c:f>
              <c:numCache>
                <c:formatCode>0.000_ </c:formatCode>
                <c:ptCount val="5"/>
                <c:pt idx="0">
                  <c:v>0</c:v>
                </c:pt>
                <c:pt idx="1">
                  <c:v>0</c:v>
                </c:pt>
                <c:pt idx="2">
                  <c:v>0</c:v>
                </c:pt>
                <c:pt idx="3">
                  <c:v>0</c:v>
                </c:pt>
              </c:numCache>
            </c:numRef>
          </c:val>
          <c:extLst>
            <c:ext xmlns:c16="http://schemas.microsoft.com/office/drawing/2014/chart" uri="{C3380CC4-5D6E-409C-BE32-E72D297353CC}">
              <c16:uniqueId val="{00000001-C53A-4667-A46A-16B07F302044}"/>
            </c:ext>
          </c:extLst>
        </c:ser>
        <c:dLbls>
          <c:showLegendKey val="0"/>
          <c:showVal val="0"/>
          <c:showCatName val="0"/>
          <c:showSerName val="0"/>
          <c:showPercent val="0"/>
          <c:showBubbleSize val="0"/>
        </c:dLbls>
        <c:gapWidth val="120"/>
        <c:overlap val="100"/>
        <c:axId val="814864704"/>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評価書!$AB$38:$AB$42</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C53A-4667-A46A-16B07F302044}"/>
            </c:ext>
          </c:extLst>
        </c:ser>
        <c:dLbls>
          <c:showLegendKey val="0"/>
          <c:showVal val="0"/>
          <c:showCatName val="0"/>
          <c:showSerName val="0"/>
          <c:showPercent val="0"/>
          <c:showBubbleSize val="0"/>
        </c:dLbls>
        <c:marker val="1"/>
        <c:smooth val="0"/>
        <c:axId val="3"/>
        <c:axId val="4"/>
      </c:lineChart>
      <c:catAx>
        <c:axId val="8148647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6979678058379E-2"/>
              <c:y val="0.33962467191601048"/>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814864704"/>
        <c:crosses val="autoZero"/>
        <c:crossBetween val="between"/>
        <c:majorUnit val="2"/>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550093155454028"/>
              <c:y val="0.31446784776902886"/>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84058833338229633"/>
          <c:y val="0.23712695378507379"/>
          <c:w val="0.14704186559703997"/>
          <c:h val="0.49375262467191605"/>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Ⅱ 建物及び設備性能に関する事項の得点率と得点の内訳</a:t>
            </a:r>
          </a:p>
        </c:rich>
      </c:tx>
      <c:layout>
        <c:manualLayout>
          <c:xMode val="edge"/>
          <c:yMode val="edge"/>
          <c:x val="0.16306488243373723"/>
          <c:y val="0.88659790460076804"/>
        </c:manualLayout>
      </c:layout>
      <c:overlay val="0"/>
      <c:spPr>
        <a:noFill/>
        <a:ln w="25400">
          <a:noFill/>
        </a:ln>
      </c:spPr>
    </c:title>
    <c:autoTitleDeleted val="0"/>
    <c:plotArea>
      <c:layout>
        <c:manualLayout>
          <c:layoutTarget val="inner"/>
          <c:xMode val="edge"/>
          <c:yMode val="edge"/>
          <c:x val="8.4479371316306506E-2"/>
          <c:y val="7.2164948453608324E-2"/>
          <c:w val="0.67190569744598261"/>
          <c:h val="0.71134020618557392"/>
        </c:manualLayout>
      </c:layout>
      <c:barChart>
        <c:barDir val="col"/>
        <c:grouping val="stacked"/>
        <c:varyColors val="0"/>
        <c:ser>
          <c:idx val="0"/>
          <c:order val="1"/>
          <c:tx>
            <c:v>基礎得点</c:v>
          </c:tx>
          <c:spPr>
            <a:solidFill>
              <a:srgbClr val="CCFF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評価書!$AD$43:$AD$50</c:f>
              <c:strCache>
                <c:ptCount val="8"/>
                <c:pt idx="0">
                  <c:v>1.</c:v>
                </c:pt>
                <c:pt idx="1">
                  <c:v>2.</c:v>
                </c:pt>
                <c:pt idx="2">
                  <c:v>3a.</c:v>
                </c:pt>
                <c:pt idx="3">
                  <c:v>3b.</c:v>
                </c:pt>
                <c:pt idx="4">
                  <c:v>3c.</c:v>
                </c:pt>
                <c:pt idx="5">
                  <c:v>3d.</c:v>
                </c:pt>
                <c:pt idx="6">
                  <c:v>3e.</c:v>
                </c:pt>
                <c:pt idx="7">
                  <c:v>3f.</c:v>
                </c:pt>
              </c:strCache>
            </c:strRef>
          </c:cat>
          <c:val>
            <c:numRef>
              <c:f>評価書!$Z$43:$Z$50</c:f>
              <c:numCache>
                <c:formatCode>0.000_ </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57F3-4671-85C8-45F9AFC4489C}"/>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評価書!$AD$43:$AD$50</c:f>
              <c:strCache>
                <c:ptCount val="8"/>
                <c:pt idx="0">
                  <c:v>1.</c:v>
                </c:pt>
                <c:pt idx="1">
                  <c:v>2.</c:v>
                </c:pt>
                <c:pt idx="2">
                  <c:v>3a.</c:v>
                </c:pt>
                <c:pt idx="3">
                  <c:v>3b.</c:v>
                </c:pt>
                <c:pt idx="4">
                  <c:v>3c.</c:v>
                </c:pt>
                <c:pt idx="5">
                  <c:v>3d.</c:v>
                </c:pt>
                <c:pt idx="6">
                  <c:v>3e.</c:v>
                </c:pt>
                <c:pt idx="7">
                  <c:v>3f.</c:v>
                </c:pt>
              </c:strCache>
            </c:strRef>
          </c:cat>
          <c:val>
            <c:numRef>
              <c:f>評価書!$AC$43:$AC$50</c:f>
              <c:numCache>
                <c:formatCode>0.000_ </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57F3-4671-85C8-45F9AFC4489C}"/>
            </c:ext>
          </c:extLst>
        </c:ser>
        <c:dLbls>
          <c:showLegendKey val="0"/>
          <c:showVal val="0"/>
          <c:showCatName val="0"/>
          <c:showSerName val="0"/>
          <c:showPercent val="0"/>
          <c:showBubbleSize val="0"/>
        </c:dLbls>
        <c:gapWidth val="110"/>
        <c:overlap val="100"/>
        <c:axId val="609926280"/>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評価書!$AB$43:$AB$50</c:f>
              <c:numCache>
                <c:formatCode>0.0%</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2-57F3-4671-85C8-45F9AFC4489C}"/>
            </c:ext>
          </c:extLst>
        </c:ser>
        <c:dLbls>
          <c:showLegendKey val="0"/>
          <c:showVal val="0"/>
          <c:showCatName val="0"/>
          <c:showSerName val="0"/>
          <c:showPercent val="0"/>
          <c:showBubbleSize val="0"/>
        </c:dLbls>
        <c:marker val="1"/>
        <c:smooth val="0"/>
        <c:axId val="3"/>
        <c:axId val="4"/>
      </c:lineChart>
      <c:catAx>
        <c:axId val="60992628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9.8232539585401558E-3"/>
              <c:y val="0.3711334895121581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609926280"/>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23313795626"/>
              <c:y val="0.3556701589987202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3639993164495252"/>
          <c:y val="0.28154213607476009"/>
          <c:w val="0.1579350923548517"/>
          <c:h val="0.43523676276002699"/>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Ⅲ 事業所及び設備の運用に関する事項の得点率と得点の内訳</a:t>
            </a:r>
          </a:p>
        </c:rich>
      </c:tx>
      <c:layout>
        <c:manualLayout>
          <c:xMode val="edge"/>
          <c:yMode val="edge"/>
          <c:x val="0.14341860117226279"/>
          <c:y val="0.8797860836065019"/>
        </c:manualLayout>
      </c:layout>
      <c:overlay val="0"/>
      <c:spPr>
        <a:noFill/>
        <a:ln w="25400">
          <a:noFill/>
        </a:ln>
      </c:spPr>
    </c:title>
    <c:autoTitleDeleted val="0"/>
    <c:plotArea>
      <c:layout>
        <c:manualLayout>
          <c:layoutTarget val="inner"/>
          <c:xMode val="edge"/>
          <c:yMode val="edge"/>
          <c:x val="8.4479371316306506E-2"/>
          <c:y val="9.2896670597841263E-2"/>
          <c:w val="0.67190569744598261"/>
          <c:h val="0.67759924436072683"/>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評価書!$AD$51:$AD$60</c:f>
              <c:strCache>
                <c:ptCount val="10"/>
                <c:pt idx="0">
                  <c:v>1a.</c:v>
                </c:pt>
                <c:pt idx="1">
                  <c:v>1b.</c:v>
                </c:pt>
                <c:pt idx="2">
                  <c:v>1c.</c:v>
                </c:pt>
                <c:pt idx="3">
                  <c:v>1d.</c:v>
                </c:pt>
                <c:pt idx="4">
                  <c:v>1e.</c:v>
                </c:pt>
                <c:pt idx="5">
                  <c:v>1f.</c:v>
                </c:pt>
                <c:pt idx="6">
                  <c:v>2a.</c:v>
                </c:pt>
                <c:pt idx="7">
                  <c:v>2b.</c:v>
                </c:pt>
                <c:pt idx="8">
                  <c:v>2c.</c:v>
                </c:pt>
                <c:pt idx="9">
                  <c:v>2f.</c:v>
                </c:pt>
              </c:strCache>
            </c:strRef>
          </c:cat>
          <c:val>
            <c:numRef>
              <c:f>評価書!$AC$51:$AC$60</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943-4879-9789-A73F08C2A65A}"/>
            </c:ext>
          </c:extLst>
        </c:ser>
        <c:ser>
          <c:idx val="0"/>
          <c:order val="2"/>
          <c:tx>
            <c:v>基礎得点</c:v>
          </c:tx>
          <c:spPr>
            <a:solidFill>
              <a:srgbClr val="FFFF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評価書!$AD$51:$AD$60</c:f>
              <c:strCache>
                <c:ptCount val="10"/>
                <c:pt idx="0">
                  <c:v>1a.</c:v>
                </c:pt>
                <c:pt idx="1">
                  <c:v>1b.</c:v>
                </c:pt>
                <c:pt idx="2">
                  <c:v>1c.</c:v>
                </c:pt>
                <c:pt idx="3">
                  <c:v>1d.</c:v>
                </c:pt>
                <c:pt idx="4">
                  <c:v>1e.</c:v>
                </c:pt>
                <c:pt idx="5">
                  <c:v>1f.</c:v>
                </c:pt>
                <c:pt idx="6">
                  <c:v>2a.</c:v>
                </c:pt>
                <c:pt idx="7">
                  <c:v>2b.</c:v>
                </c:pt>
                <c:pt idx="8">
                  <c:v>2c.</c:v>
                </c:pt>
                <c:pt idx="9">
                  <c:v>2f.</c:v>
                </c:pt>
              </c:strCache>
            </c:strRef>
          </c:cat>
          <c:val>
            <c:numRef>
              <c:f>評価書!$Z$51:$Z$60</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943-4879-9789-A73F08C2A65A}"/>
            </c:ext>
          </c:extLst>
        </c:ser>
        <c:dLbls>
          <c:showLegendKey val="0"/>
          <c:showVal val="0"/>
          <c:showCatName val="0"/>
          <c:showSerName val="0"/>
          <c:showPercent val="0"/>
          <c:showBubbleSize val="0"/>
        </c:dLbls>
        <c:gapWidth val="100"/>
        <c:overlap val="100"/>
        <c:axId val="609920704"/>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評価書!$AB$51:$AB$60</c:f>
              <c:numCache>
                <c:formatCode>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2-4943-4879-9789-A73F08C2A65A}"/>
            </c:ext>
          </c:extLst>
        </c:ser>
        <c:dLbls>
          <c:showLegendKey val="0"/>
          <c:showVal val="0"/>
          <c:showCatName val="0"/>
          <c:showSerName val="0"/>
          <c:showPercent val="0"/>
          <c:showBubbleSize val="0"/>
        </c:dLbls>
        <c:marker val="1"/>
        <c:smooth val="0"/>
        <c:axId val="3"/>
        <c:axId val="4"/>
      </c:lineChart>
      <c:catAx>
        <c:axId val="6099207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6979678058379E-2"/>
              <c:y val="0.36612201908237862"/>
            </c:manualLayout>
          </c:layout>
          <c:overlay val="0"/>
          <c:spPr>
            <a:noFill/>
            <a:ln w="25400">
              <a:noFill/>
            </a:ln>
          </c:spPr>
        </c:title>
        <c:numFmt formatCode="0_);[Red]\(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60992070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23313795626"/>
              <c:y val="0.34972795782501431"/>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3890082586350634"/>
          <c:y val="0.26434395781254177"/>
          <c:w val="0.15448832550055794"/>
          <c:h val="0.44149009270836848"/>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基礎得点の得点バランス</a:t>
            </a:r>
          </a:p>
        </c:rich>
      </c:tx>
      <c:layout>
        <c:manualLayout>
          <c:xMode val="edge"/>
          <c:yMode val="edge"/>
          <c:x val="0.27777941273719559"/>
          <c:y val="0.86199208598381971"/>
        </c:manualLayout>
      </c:layout>
      <c:overlay val="0"/>
      <c:spPr>
        <a:noFill/>
        <a:ln w="25400">
          <a:noFill/>
        </a:ln>
      </c:spPr>
    </c:title>
    <c:autoTitleDeleted val="0"/>
    <c:plotArea>
      <c:layout>
        <c:manualLayout>
          <c:layoutTarget val="inner"/>
          <c:xMode val="edge"/>
          <c:yMode val="edge"/>
          <c:x val="0.10416701988057414"/>
          <c:y val="0.14418604651162897"/>
          <c:w val="0.40277914353822003"/>
          <c:h val="0.53953488372092517"/>
        </c:manualLayout>
      </c:layout>
      <c:pieChart>
        <c:varyColors val="1"/>
        <c:ser>
          <c:idx val="0"/>
          <c:order val="0"/>
          <c:spPr>
            <a:solidFill>
              <a:srgbClr val="9999FF"/>
            </a:solidFill>
            <a:ln w="3175">
              <a:solidFill>
                <a:srgbClr val="000000"/>
              </a:solidFill>
              <a:prstDash val="solid"/>
            </a:ln>
          </c:spPr>
          <c:dPt>
            <c:idx val="0"/>
            <c:bubble3D val="0"/>
            <c:spPr>
              <a:solidFill>
                <a:srgbClr val="CCCCFF"/>
              </a:solidFill>
              <a:ln w="3175">
                <a:solidFill>
                  <a:srgbClr val="000000"/>
                </a:solidFill>
                <a:prstDash val="solid"/>
              </a:ln>
            </c:spPr>
            <c:extLst>
              <c:ext xmlns:c16="http://schemas.microsoft.com/office/drawing/2014/chart" uri="{C3380CC4-5D6E-409C-BE32-E72D297353CC}">
                <c16:uniqueId val="{00000000-DCE6-446D-B427-65C3AE776BF2}"/>
              </c:ext>
            </c:extLst>
          </c:dPt>
          <c:dPt>
            <c:idx val="1"/>
            <c:bubble3D val="0"/>
            <c:spPr>
              <a:solidFill>
                <a:srgbClr val="CCFFCC"/>
              </a:solidFill>
              <a:ln w="3175">
                <a:solidFill>
                  <a:srgbClr val="000000"/>
                </a:solidFill>
                <a:prstDash val="solid"/>
              </a:ln>
            </c:spPr>
            <c:extLst>
              <c:ext xmlns:c16="http://schemas.microsoft.com/office/drawing/2014/chart" uri="{C3380CC4-5D6E-409C-BE32-E72D297353CC}">
                <c16:uniqueId val="{00000001-DCE6-446D-B427-65C3AE776BF2}"/>
              </c:ext>
            </c:extLst>
          </c:dPt>
          <c:dPt>
            <c:idx val="2"/>
            <c:bubble3D val="0"/>
            <c:spPr>
              <a:solidFill>
                <a:srgbClr val="339966"/>
              </a:solidFill>
              <a:ln w="3175">
                <a:solidFill>
                  <a:srgbClr val="000000"/>
                </a:solidFill>
                <a:prstDash val="solid"/>
              </a:ln>
            </c:spPr>
            <c:extLst>
              <c:ext xmlns:c16="http://schemas.microsoft.com/office/drawing/2014/chart" uri="{C3380CC4-5D6E-409C-BE32-E72D297353CC}">
                <c16:uniqueId val="{00000002-DCE6-446D-B427-65C3AE776BF2}"/>
              </c:ext>
            </c:extLst>
          </c:dPt>
          <c:dPt>
            <c:idx val="3"/>
            <c:bubble3D val="0"/>
            <c:spPr>
              <a:solidFill>
                <a:srgbClr val="993366"/>
              </a:solidFill>
              <a:ln w="3175">
                <a:solidFill>
                  <a:srgbClr val="000000"/>
                </a:solidFill>
                <a:prstDash val="solid"/>
              </a:ln>
            </c:spPr>
            <c:extLst>
              <c:ext xmlns:c16="http://schemas.microsoft.com/office/drawing/2014/chart" uri="{C3380CC4-5D6E-409C-BE32-E72D297353CC}">
                <c16:uniqueId val="{00000003-DCE6-446D-B427-65C3AE776BF2}"/>
              </c:ext>
            </c:extLst>
          </c:dPt>
          <c:dPt>
            <c:idx val="4"/>
            <c:bubble3D val="0"/>
            <c:spPr>
              <a:solidFill>
                <a:srgbClr val="FF8080"/>
              </a:solidFill>
              <a:ln w="3175">
                <a:solidFill>
                  <a:srgbClr val="000000"/>
                </a:solidFill>
                <a:prstDash val="solid"/>
              </a:ln>
            </c:spPr>
            <c:extLst>
              <c:ext xmlns:c16="http://schemas.microsoft.com/office/drawing/2014/chart" uri="{C3380CC4-5D6E-409C-BE32-E72D297353CC}">
                <c16:uniqueId val="{00000004-DCE6-446D-B427-65C3AE776BF2}"/>
              </c:ext>
            </c:extLst>
          </c:dPt>
          <c:dPt>
            <c:idx val="5"/>
            <c:bubble3D val="0"/>
            <c:spPr>
              <a:solidFill>
                <a:srgbClr val="99CCFF"/>
              </a:solidFill>
              <a:ln w="3175">
                <a:solidFill>
                  <a:srgbClr val="000000"/>
                </a:solidFill>
                <a:prstDash val="solid"/>
              </a:ln>
            </c:spPr>
            <c:extLst>
              <c:ext xmlns:c16="http://schemas.microsoft.com/office/drawing/2014/chart" uri="{C3380CC4-5D6E-409C-BE32-E72D297353CC}">
                <c16:uniqueId val="{00000005-DCE6-446D-B427-65C3AE776BF2}"/>
              </c:ext>
            </c:extLst>
          </c:dPt>
          <c:dPt>
            <c:idx val="6"/>
            <c:bubble3D val="0"/>
            <c:spPr>
              <a:solidFill>
                <a:srgbClr val="3366FF"/>
              </a:solidFill>
              <a:ln w="3175">
                <a:solidFill>
                  <a:srgbClr val="000000"/>
                </a:solidFill>
                <a:prstDash val="solid"/>
              </a:ln>
            </c:spPr>
            <c:extLst>
              <c:ext xmlns:c16="http://schemas.microsoft.com/office/drawing/2014/chart" uri="{C3380CC4-5D6E-409C-BE32-E72D297353CC}">
                <c16:uniqueId val="{00000006-DCE6-446D-B427-65C3AE776BF2}"/>
              </c:ext>
            </c:extLst>
          </c:dPt>
          <c:dPt>
            <c:idx val="7"/>
            <c:bubble3D val="0"/>
            <c:spPr>
              <a:solidFill>
                <a:srgbClr val="FF9900"/>
              </a:solidFill>
              <a:ln w="3175">
                <a:solidFill>
                  <a:srgbClr val="000000"/>
                </a:solidFill>
                <a:prstDash val="solid"/>
              </a:ln>
            </c:spPr>
            <c:extLst>
              <c:ext xmlns:c16="http://schemas.microsoft.com/office/drawing/2014/chart" uri="{C3380CC4-5D6E-409C-BE32-E72D297353CC}">
                <c16:uniqueId val="{00000007-DCE6-446D-B427-65C3AE776BF2}"/>
              </c:ext>
            </c:extLst>
          </c:dPt>
          <c:dPt>
            <c:idx val="8"/>
            <c:bubble3D val="0"/>
            <c:spPr>
              <a:solidFill>
                <a:srgbClr val="333399"/>
              </a:solidFill>
              <a:ln w="3175">
                <a:solidFill>
                  <a:srgbClr val="000000"/>
                </a:solidFill>
                <a:prstDash val="solid"/>
              </a:ln>
            </c:spPr>
            <c:extLst>
              <c:ext xmlns:c16="http://schemas.microsoft.com/office/drawing/2014/chart" uri="{C3380CC4-5D6E-409C-BE32-E72D297353CC}">
                <c16:uniqueId val="{00000008-DCE6-446D-B427-65C3AE776BF2}"/>
              </c:ext>
            </c:extLst>
          </c:dPt>
          <c:dPt>
            <c:idx val="9"/>
            <c:bubble3D val="0"/>
            <c:spPr>
              <a:solidFill>
                <a:srgbClr val="800000"/>
              </a:solidFill>
              <a:ln w="3175">
                <a:solidFill>
                  <a:srgbClr val="000000"/>
                </a:solidFill>
                <a:prstDash val="solid"/>
              </a:ln>
            </c:spPr>
            <c:extLst>
              <c:ext xmlns:c16="http://schemas.microsoft.com/office/drawing/2014/chart" uri="{C3380CC4-5D6E-409C-BE32-E72D297353CC}">
                <c16:uniqueId val="{00000009-DCE6-446D-B427-65C3AE776BF2}"/>
              </c:ext>
            </c:extLst>
          </c:dPt>
          <c:dPt>
            <c:idx val="10"/>
            <c:bubble3D val="0"/>
            <c:spPr>
              <a:solidFill>
                <a:srgbClr val="FFFF99"/>
              </a:solidFill>
              <a:ln w="3175">
                <a:solidFill>
                  <a:srgbClr val="000000"/>
                </a:solidFill>
                <a:prstDash val="solid"/>
              </a:ln>
            </c:spPr>
            <c:extLst>
              <c:ext xmlns:c16="http://schemas.microsoft.com/office/drawing/2014/chart" uri="{C3380CC4-5D6E-409C-BE32-E72D297353CC}">
                <c16:uniqueId val="{0000000A-DCE6-446D-B427-65C3AE776BF2}"/>
              </c:ext>
            </c:extLst>
          </c:dPt>
          <c:dPt>
            <c:idx val="11"/>
            <c:bubble3D val="0"/>
            <c:spPr>
              <a:solidFill>
                <a:srgbClr val="CCFFFF"/>
              </a:solidFill>
              <a:ln w="3175">
                <a:solidFill>
                  <a:srgbClr val="000000"/>
                </a:solidFill>
                <a:prstDash val="solid"/>
              </a:ln>
            </c:spPr>
            <c:extLst>
              <c:ext xmlns:c16="http://schemas.microsoft.com/office/drawing/2014/chart" uri="{C3380CC4-5D6E-409C-BE32-E72D297353CC}">
                <c16:uniqueId val="{00000016-8D02-416D-AF1E-966D3348EE8F}"/>
              </c:ext>
            </c:extLst>
          </c:dPt>
          <c:dPt>
            <c:idx val="12"/>
            <c:bubble3D val="0"/>
            <c:spPr>
              <a:solidFill>
                <a:srgbClr val="FFCC99"/>
              </a:solidFill>
              <a:ln w="3175">
                <a:solidFill>
                  <a:srgbClr val="000000"/>
                </a:solidFill>
                <a:prstDash val="solid"/>
              </a:ln>
            </c:spPr>
            <c:extLst>
              <c:ext xmlns:c16="http://schemas.microsoft.com/office/drawing/2014/chart" uri="{C3380CC4-5D6E-409C-BE32-E72D297353CC}">
                <c16:uniqueId val="{00000017-8D02-416D-AF1E-966D3348EE8F}"/>
              </c:ext>
            </c:extLst>
          </c:dPt>
          <c:dLbls>
            <c:spPr>
              <a:noFill/>
              <a:ln w="25400">
                <a:noFill/>
              </a:ln>
            </c:spPr>
            <c:txPr>
              <a:bodyPr wrap="square" lIns="38100" tIns="19050" rIns="38100" bIns="19050" anchor="ctr">
                <a:spAutoFit/>
              </a:bodyPr>
              <a:lstStyle/>
              <a:p>
                <a:pPr>
                  <a:defRPr sz="5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1"/>
            <c:extLst>
              <c:ext xmlns:c15="http://schemas.microsoft.com/office/drawing/2012/chart" uri="{CE6537A1-D6FC-4f65-9D91-7224C49458BB}"/>
            </c:extLst>
          </c:dLbls>
          <c:cat>
            <c:strRef>
              <c:f>評価書!$AD$23:$AD$35</c:f>
              <c:strCache>
                <c:ptCount val="13"/>
                <c:pt idx="0">
                  <c:v>Ⅰ 一般管理事項</c:v>
                </c:pt>
                <c:pt idx="1">
                  <c:v>Ⅱ1. 自然ｴﾈﾙｷﾞｰの利用</c:v>
                </c:pt>
                <c:pt idx="2">
                  <c:v>Ⅱ2. 建物外皮の省ｴﾈﾙｷﾞｰ性能</c:v>
                </c:pt>
                <c:pt idx="3">
                  <c:v>Ⅱ3a. 熱源・熱搬送設備</c:v>
                </c:pt>
                <c:pt idx="4">
                  <c:v>Ⅱ3b. 空調・換気設備</c:v>
                </c:pt>
                <c:pt idx="5">
                  <c:v>Ⅱ3c. 照明・電気設備</c:v>
                </c:pt>
                <c:pt idx="6">
                  <c:v>Ⅱ3d. 給排水・給湯設備</c:v>
                </c:pt>
                <c:pt idx="7">
                  <c:v>Ⅱ3e. 昇降機設備</c:v>
                </c:pt>
                <c:pt idx="8">
                  <c:v>Ⅱ3f. その他</c:v>
                </c:pt>
                <c:pt idx="9">
                  <c:v>Ⅲ1. 運用管理</c:v>
                </c:pt>
                <c:pt idx="10">
                  <c:v>Ⅲ2. 保守管理</c:v>
                </c:pt>
                <c:pt idx="11">
                  <c:v>Ⅳ 事業所の再エネ利用</c:v>
                </c:pt>
                <c:pt idx="12">
                  <c:v>Ⅴ 事業所のゼロエミ化の取組</c:v>
                </c:pt>
              </c:strCache>
            </c:strRef>
          </c:cat>
          <c:val>
            <c:numRef>
              <c:f>評価書!$Z$23:$Z$35</c:f>
              <c:numCache>
                <c:formatCode>0.000_ </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B-DCE6-446D-B427-65C3AE776BF2}"/>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53744930111067635"/>
          <c:y val="6.926777197343334E-2"/>
          <c:w val="0.40263481066149082"/>
          <c:h val="0.74856874012641117"/>
        </c:manualLayout>
      </c:layout>
      <c:overlay val="0"/>
      <c:spPr>
        <a:solidFill>
          <a:srgbClr val="FFFFFF"/>
        </a:solidFill>
        <a:ln w="3175">
          <a:solidFill>
            <a:srgbClr val="000000"/>
          </a:solidFill>
          <a:prstDash val="solid"/>
        </a:ln>
      </c:spPr>
      <c:txPr>
        <a:bodyPr/>
        <a:lstStyle/>
        <a:p>
          <a:pPr>
            <a:defRPr sz="460" b="0" i="0" u="none" strike="noStrike" baseline="0">
              <a:solidFill>
                <a:srgbClr val="000000"/>
              </a:solidFill>
              <a:latin typeface="ＭＳ Ｐゴシック"/>
              <a:ea typeface="ＭＳ Ｐゴシック"/>
              <a:cs typeface="ＭＳ Ｐゴシック"/>
            </a:defRPr>
          </a:pPr>
          <a:endParaRPr lang="ja-JP"/>
        </a:p>
      </c:txPr>
    </c:legend>
    <c:plotVisOnly val="1"/>
    <c:dispBlanksAs val="zero"/>
    <c:showDLblsOverMax val="0"/>
  </c:chart>
  <c:spPr>
    <a:noFill/>
    <a:ln w="9525">
      <a:noFill/>
    </a:ln>
  </c:spPr>
  <c:txPr>
    <a:bodyPr/>
    <a:lstStyle/>
    <a:p>
      <a:pPr>
        <a:defRPr sz="3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en-US" altLang="ja-JP" sz="800" b="0" i="0" u="none" strike="noStrike" baseline="0">
                <a:solidFill>
                  <a:srgbClr val="000000"/>
                </a:solidFill>
                <a:latin typeface="ＭＳ Ｐゴシック"/>
                <a:ea typeface="ＭＳ Ｐゴシック"/>
              </a:rPr>
              <a:t>Ⅳ</a:t>
            </a:r>
            <a:r>
              <a:rPr lang="ja-JP" altLang="en-US" sz="800" b="0" i="0" u="none" strike="noStrike" baseline="0">
                <a:solidFill>
                  <a:srgbClr val="000000"/>
                </a:solidFill>
                <a:latin typeface="ＭＳ Ｐゴシック"/>
                <a:ea typeface="ＭＳ Ｐゴシック"/>
              </a:rPr>
              <a:t> 事業所の再生可能エネルギー利用に関する事項の得点率と得点の内訳</a:t>
            </a:r>
          </a:p>
        </c:rich>
      </c:tx>
      <c:layout>
        <c:manualLayout>
          <c:xMode val="edge"/>
          <c:yMode val="edge"/>
          <c:x val="0.14341860117226279"/>
          <c:y val="0.8797860836065019"/>
        </c:manualLayout>
      </c:layout>
      <c:overlay val="0"/>
      <c:spPr>
        <a:noFill/>
        <a:ln w="25400">
          <a:noFill/>
        </a:ln>
      </c:spPr>
    </c:title>
    <c:autoTitleDeleted val="0"/>
    <c:plotArea>
      <c:layout>
        <c:manualLayout>
          <c:layoutTarget val="inner"/>
          <c:xMode val="edge"/>
          <c:yMode val="edge"/>
          <c:x val="8.4479371316306506E-2"/>
          <c:y val="9.2896670597841263E-2"/>
          <c:w val="0.67190569744598261"/>
          <c:h val="0.67759924436072683"/>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評価書!$AD$61:$AD$64</c:f>
              <c:strCache>
                <c:ptCount val="4"/>
                <c:pt idx="0">
                  <c:v>1.</c:v>
                </c:pt>
                <c:pt idx="1">
                  <c:v>2.</c:v>
                </c:pt>
                <c:pt idx="2">
                  <c:v>3.</c:v>
                </c:pt>
                <c:pt idx="3">
                  <c:v>4.</c:v>
                </c:pt>
              </c:strCache>
            </c:strRef>
          </c:cat>
          <c:val>
            <c:numRef>
              <c:f>評価書!$AC$61:$AC$64</c:f>
              <c:numCache>
                <c:formatCode>0.000_ </c:formatCode>
                <c:ptCount val="4"/>
                <c:pt idx="0">
                  <c:v>0</c:v>
                </c:pt>
                <c:pt idx="1">
                  <c:v>0</c:v>
                </c:pt>
                <c:pt idx="2">
                  <c:v>0</c:v>
                </c:pt>
                <c:pt idx="3">
                  <c:v>0</c:v>
                </c:pt>
              </c:numCache>
            </c:numRef>
          </c:val>
          <c:extLst>
            <c:ext xmlns:c16="http://schemas.microsoft.com/office/drawing/2014/chart" uri="{C3380CC4-5D6E-409C-BE32-E72D297353CC}">
              <c16:uniqueId val="{00000000-4943-4879-9789-A73F08C2A65A}"/>
            </c:ext>
          </c:extLst>
        </c:ser>
        <c:ser>
          <c:idx val="0"/>
          <c:order val="2"/>
          <c:tx>
            <c:v>基礎得点</c:v>
          </c:tx>
          <c:spPr>
            <a:solidFill>
              <a:srgbClr val="CCFF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評価書!$AD$61:$AD$64</c:f>
              <c:strCache>
                <c:ptCount val="4"/>
                <c:pt idx="0">
                  <c:v>1.</c:v>
                </c:pt>
                <c:pt idx="1">
                  <c:v>2.</c:v>
                </c:pt>
                <c:pt idx="2">
                  <c:v>3.</c:v>
                </c:pt>
                <c:pt idx="3">
                  <c:v>4.</c:v>
                </c:pt>
              </c:strCache>
            </c:strRef>
          </c:cat>
          <c:val>
            <c:numRef>
              <c:f>評価書!$Z$61:$Z$64</c:f>
              <c:numCache>
                <c:formatCode>0.000_ </c:formatCode>
                <c:ptCount val="4"/>
                <c:pt idx="0">
                  <c:v>0</c:v>
                </c:pt>
                <c:pt idx="1">
                  <c:v>0</c:v>
                </c:pt>
                <c:pt idx="2">
                  <c:v>0</c:v>
                </c:pt>
                <c:pt idx="3">
                  <c:v>0</c:v>
                </c:pt>
              </c:numCache>
            </c:numRef>
          </c:val>
          <c:extLst>
            <c:ext xmlns:c16="http://schemas.microsoft.com/office/drawing/2014/chart" uri="{C3380CC4-5D6E-409C-BE32-E72D297353CC}">
              <c16:uniqueId val="{00000001-4943-4879-9789-A73F08C2A65A}"/>
            </c:ext>
          </c:extLst>
        </c:ser>
        <c:dLbls>
          <c:showLegendKey val="0"/>
          <c:showVal val="0"/>
          <c:showCatName val="0"/>
          <c:showSerName val="0"/>
          <c:showPercent val="0"/>
          <c:showBubbleSize val="0"/>
        </c:dLbls>
        <c:gapWidth val="100"/>
        <c:overlap val="100"/>
        <c:axId val="609920704"/>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評価書!$AB$61:$AB$64</c:f>
              <c:numCache>
                <c:formatCode>0.0%</c:formatCode>
                <c:ptCount val="4"/>
                <c:pt idx="0">
                  <c:v>0</c:v>
                </c:pt>
                <c:pt idx="1">
                  <c:v>0</c:v>
                </c:pt>
                <c:pt idx="2">
                  <c:v>0</c:v>
                </c:pt>
                <c:pt idx="3">
                  <c:v>0</c:v>
                </c:pt>
              </c:numCache>
            </c:numRef>
          </c:val>
          <c:smooth val="0"/>
          <c:extLst>
            <c:ext xmlns:c16="http://schemas.microsoft.com/office/drawing/2014/chart" uri="{C3380CC4-5D6E-409C-BE32-E72D297353CC}">
              <c16:uniqueId val="{00000002-4943-4879-9789-A73F08C2A65A}"/>
            </c:ext>
          </c:extLst>
        </c:ser>
        <c:dLbls>
          <c:showLegendKey val="0"/>
          <c:showVal val="0"/>
          <c:showCatName val="0"/>
          <c:showSerName val="0"/>
          <c:showPercent val="0"/>
          <c:showBubbleSize val="0"/>
        </c:dLbls>
        <c:marker val="1"/>
        <c:smooth val="0"/>
        <c:axId val="3"/>
        <c:axId val="4"/>
      </c:lineChart>
      <c:catAx>
        <c:axId val="6099207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6979678058379E-2"/>
              <c:y val="0.36612201908237862"/>
            </c:manualLayout>
          </c:layout>
          <c:overlay val="0"/>
          <c:spPr>
            <a:noFill/>
            <a:ln w="25400">
              <a:noFill/>
            </a:ln>
          </c:spPr>
        </c:title>
        <c:numFmt formatCode="0_);[Red]\(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60992070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23313795626"/>
              <c:y val="0.34972795782501431"/>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3890082586350634"/>
          <c:y val="0.26434395781254177"/>
          <c:w val="0.15448832550055794"/>
          <c:h val="0.44149009270836848"/>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en-US" altLang="ja-JP" sz="800" b="0" i="0" u="none" strike="noStrike" baseline="0">
                <a:solidFill>
                  <a:srgbClr val="000000"/>
                </a:solidFill>
                <a:latin typeface="ＭＳ Ｐゴシック"/>
                <a:ea typeface="ＭＳ Ｐゴシック"/>
              </a:rPr>
              <a:t>Ⅴ</a:t>
            </a:r>
            <a:r>
              <a:rPr lang="ja-JP" altLang="en-US" sz="800" b="0" i="0" u="none" strike="noStrike" baseline="0">
                <a:solidFill>
                  <a:srgbClr val="000000"/>
                </a:solidFill>
                <a:latin typeface="ＭＳ Ｐゴシック"/>
                <a:ea typeface="ＭＳ Ｐゴシック"/>
              </a:rPr>
              <a:t> 事業所のゼロエミッション化や環境配慮等の取組に関する事項の得点率と得点の内訳</a:t>
            </a:r>
          </a:p>
        </c:rich>
      </c:tx>
      <c:layout>
        <c:manualLayout>
          <c:xMode val="edge"/>
          <c:yMode val="edge"/>
          <c:x val="7.7686305996754218E-2"/>
          <c:y val="0.8284948814123354"/>
        </c:manualLayout>
      </c:layout>
      <c:overlay val="0"/>
      <c:spPr>
        <a:noFill/>
        <a:ln w="25400">
          <a:noFill/>
        </a:ln>
      </c:spPr>
    </c:title>
    <c:autoTitleDeleted val="0"/>
    <c:plotArea>
      <c:layout>
        <c:manualLayout>
          <c:layoutTarget val="inner"/>
          <c:xMode val="edge"/>
          <c:yMode val="edge"/>
          <c:x val="7.5529290135985389E-2"/>
          <c:y val="9.2896670597841263E-2"/>
          <c:w val="0.5758258067789731"/>
          <c:h val="0.641252054655996"/>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評価書!$AD$65:$AD$67</c:f>
              <c:strCache>
                <c:ptCount val="3"/>
                <c:pt idx="0">
                  <c:v>1.</c:v>
                </c:pt>
                <c:pt idx="1">
                  <c:v>2.</c:v>
                </c:pt>
                <c:pt idx="2">
                  <c:v>3.</c:v>
                </c:pt>
              </c:strCache>
            </c:strRef>
          </c:cat>
          <c:val>
            <c:numRef>
              <c:f>評価書!$AC$65:$AC$67</c:f>
              <c:numCache>
                <c:formatCode>0.000_ </c:formatCode>
                <c:ptCount val="3"/>
                <c:pt idx="0">
                  <c:v>0</c:v>
                </c:pt>
                <c:pt idx="2">
                  <c:v>0</c:v>
                </c:pt>
              </c:numCache>
            </c:numRef>
          </c:val>
          <c:extLst>
            <c:ext xmlns:c16="http://schemas.microsoft.com/office/drawing/2014/chart" uri="{C3380CC4-5D6E-409C-BE32-E72D297353CC}">
              <c16:uniqueId val="{00000000-4943-4879-9789-A73F08C2A65A}"/>
            </c:ext>
          </c:extLst>
        </c:ser>
        <c:ser>
          <c:idx val="0"/>
          <c:order val="2"/>
          <c:tx>
            <c:v>基礎得点</c:v>
          </c:tx>
          <c:spPr>
            <a:solidFill>
              <a:srgbClr val="FFCC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評価書!$AD$65:$AD$67</c:f>
              <c:strCache>
                <c:ptCount val="3"/>
                <c:pt idx="0">
                  <c:v>1.</c:v>
                </c:pt>
                <c:pt idx="1">
                  <c:v>2.</c:v>
                </c:pt>
                <c:pt idx="2">
                  <c:v>3.</c:v>
                </c:pt>
              </c:strCache>
            </c:strRef>
          </c:cat>
          <c:val>
            <c:numRef>
              <c:f>評価書!$Z$65:$Z$67</c:f>
              <c:numCache>
                <c:formatCode>0.000_ </c:formatCode>
                <c:ptCount val="3"/>
                <c:pt idx="0">
                  <c:v>0</c:v>
                </c:pt>
                <c:pt idx="1">
                  <c:v>0</c:v>
                </c:pt>
                <c:pt idx="2">
                  <c:v>0</c:v>
                </c:pt>
              </c:numCache>
            </c:numRef>
          </c:val>
          <c:extLst>
            <c:ext xmlns:c16="http://schemas.microsoft.com/office/drawing/2014/chart" uri="{C3380CC4-5D6E-409C-BE32-E72D297353CC}">
              <c16:uniqueId val="{00000001-4943-4879-9789-A73F08C2A65A}"/>
            </c:ext>
          </c:extLst>
        </c:ser>
        <c:dLbls>
          <c:showLegendKey val="0"/>
          <c:showVal val="0"/>
          <c:showCatName val="0"/>
          <c:showSerName val="0"/>
          <c:showPercent val="0"/>
          <c:showBubbleSize val="0"/>
        </c:dLbls>
        <c:gapWidth val="100"/>
        <c:overlap val="100"/>
        <c:axId val="609920704"/>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評価書!$AB$65:$AB$67</c:f>
              <c:numCache>
                <c:formatCode>0.0%</c:formatCode>
                <c:ptCount val="3"/>
                <c:pt idx="0">
                  <c:v>0</c:v>
                </c:pt>
                <c:pt idx="1">
                  <c:v>0</c:v>
                </c:pt>
                <c:pt idx="2">
                  <c:v>0</c:v>
                </c:pt>
              </c:numCache>
            </c:numRef>
          </c:val>
          <c:smooth val="0"/>
          <c:extLst>
            <c:ext xmlns:c16="http://schemas.microsoft.com/office/drawing/2014/chart" uri="{C3380CC4-5D6E-409C-BE32-E72D297353CC}">
              <c16:uniqueId val="{00000002-4943-4879-9789-A73F08C2A65A}"/>
            </c:ext>
          </c:extLst>
        </c:ser>
        <c:dLbls>
          <c:showLegendKey val="0"/>
          <c:showVal val="0"/>
          <c:showCatName val="0"/>
          <c:showSerName val="0"/>
          <c:showPercent val="0"/>
          <c:showBubbleSize val="0"/>
        </c:dLbls>
        <c:marker val="1"/>
        <c:smooth val="0"/>
        <c:axId val="3"/>
        <c:axId val="4"/>
      </c:lineChart>
      <c:catAx>
        <c:axId val="6099207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2.1771333694156913E-2"/>
              <c:y val="0.50945220092828269"/>
            </c:manualLayout>
          </c:layout>
          <c:overlay val="0"/>
          <c:spPr>
            <a:noFill/>
            <a:ln w="25400">
              <a:noFill/>
            </a:ln>
          </c:spPr>
        </c:title>
        <c:numFmt formatCode="0_);[Red]\(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60992070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69961771728344946"/>
              <c:y val="0.34972769127114839"/>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72430206712446155"/>
          <c:y val="0.26434346459050756"/>
          <c:w val="0.12670475046794308"/>
          <c:h val="0.44149009270836848"/>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32970</xdr:colOff>
      <xdr:row>22</xdr:row>
      <xdr:rowOff>7620</xdr:rowOff>
    </xdr:from>
    <xdr:to>
      <xdr:col>7</xdr:col>
      <xdr:colOff>559594</xdr:colOff>
      <xdr:row>33</xdr:row>
      <xdr:rowOff>7620</xdr:rowOff>
    </xdr:to>
    <xdr:graphicFrame macro="">
      <xdr:nvGraphicFramePr>
        <xdr:cNvPr id="30935735" name="Chart 2">
          <a:extLst>
            <a:ext uri="{FF2B5EF4-FFF2-40B4-BE49-F238E27FC236}">
              <a16:creationId xmlns:a16="http://schemas.microsoft.com/office/drawing/2014/main" id="{95B9B9BA-039B-4C71-8D02-FFDE2815FD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530392</xdr:colOff>
      <xdr:row>22</xdr:row>
      <xdr:rowOff>38100</xdr:rowOff>
    </xdr:from>
    <xdr:to>
      <xdr:col>11</xdr:col>
      <xdr:colOff>499912</xdr:colOff>
      <xdr:row>33</xdr:row>
      <xdr:rowOff>7620</xdr:rowOff>
    </xdr:to>
    <xdr:graphicFrame macro="">
      <xdr:nvGraphicFramePr>
        <xdr:cNvPr id="30935736" name="Chart 3">
          <a:extLst>
            <a:ext uri="{FF2B5EF4-FFF2-40B4-BE49-F238E27FC236}">
              <a16:creationId xmlns:a16="http://schemas.microsoft.com/office/drawing/2014/main" id="{6953D9E0-88D4-4F3C-AF32-58C385D51C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114867</xdr:colOff>
      <xdr:row>34</xdr:row>
      <xdr:rowOff>130380</xdr:rowOff>
    </xdr:from>
    <xdr:to>
      <xdr:col>17</xdr:col>
      <xdr:colOff>111409</xdr:colOff>
      <xdr:row>42</xdr:row>
      <xdr:rowOff>8193</xdr:rowOff>
    </xdr:to>
    <xdr:graphicFrame macro="">
      <xdr:nvGraphicFramePr>
        <xdr:cNvPr id="30935737" name="Chart 4">
          <a:extLst>
            <a:ext uri="{FF2B5EF4-FFF2-40B4-BE49-F238E27FC236}">
              <a16:creationId xmlns:a16="http://schemas.microsoft.com/office/drawing/2014/main" id="{93E785D5-5B5C-48F8-A283-71828A3E2A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109853</xdr:colOff>
      <xdr:row>42</xdr:row>
      <xdr:rowOff>56016</xdr:rowOff>
    </xdr:from>
    <xdr:to>
      <xdr:col>17</xdr:col>
      <xdr:colOff>106395</xdr:colOff>
      <xdr:row>51</xdr:row>
      <xdr:rowOff>60750</xdr:rowOff>
    </xdr:to>
    <xdr:graphicFrame macro="">
      <xdr:nvGraphicFramePr>
        <xdr:cNvPr id="30935738" name="Chart 11">
          <a:extLst>
            <a:ext uri="{FF2B5EF4-FFF2-40B4-BE49-F238E27FC236}">
              <a16:creationId xmlns:a16="http://schemas.microsoft.com/office/drawing/2014/main" id="{3BB3B50C-62A8-4A35-A662-3F034E3E83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114867</xdr:colOff>
      <xdr:row>52</xdr:row>
      <xdr:rowOff>3183</xdr:rowOff>
    </xdr:from>
    <xdr:to>
      <xdr:col>17</xdr:col>
      <xdr:colOff>111409</xdr:colOff>
      <xdr:row>60</xdr:row>
      <xdr:rowOff>125194</xdr:rowOff>
    </xdr:to>
    <xdr:graphicFrame macro="">
      <xdr:nvGraphicFramePr>
        <xdr:cNvPr id="30935739" name="Chart 12">
          <a:extLst>
            <a:ext uri="{FF2B5EF4-FFF2-40B4-BE49-F238E27FC236}">
              <a16:creationId xmlns:a16="http://schemas.microsoft.com/office/drawing/2014/main" id="{498B3FD2-D475-4672-AB79-CE36D6DCAD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499912</xdr:colOff>
      <xdr:row>21</xdr:row>
      <xdr:rowOff>124736</xdr:rowOff>
    </xdr:from>
    <xdr:to>
      <xdr:col>19</xdr:col>
      <xdr:colOff>121118</xdr:colOff>
      <xdr:row>33</xdr:row>
      <xdr:rowOff>117117</xdr:rowOff>
    </xdr:to>
    <xdr:graphicFrame macro="">
      <xdr:nvGraphicFramePr>
        <xdr:cNvPr id="30935740" name="Chart 15">
          <a:extLst>
            <a:ext uri="{FF2B5EF4-FFF2-40B4-BE49-F238E27FC236}">
              <a16:creationId xmlns:a16="http://schemas.microsoft.com/office/drawing/2014/main" id="{F0332527-2E04-40B1-833A-B397423A31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10</xdr:col>
      <xdr:colOff>112294</xdr:colOff>
      <xdr:row>23</xdr:row>
      <xdr:rowOff>25867</xdr:rowOff>
    </xdr:from>
    <xdr:ext cx="594796" cy="120818"/>
    <xdr:sp macro="" textlink="">
      <xdr:nvSpPr>
        <xdr:cNvPr id="11500" name="Text Box 236">
          <a:extLst>
            <a:ext uri="{FF2B5EF4-FFF2-40B4-BE49-F238E27FC236}">
              <a16:creationId xmlns:a16="http://schemas.microsoft.com/office/drawing/2014/main" id="{22CFC5F0-D3C3-4CA5-97EA-665BA9236BD8}"/>
            </a:ext>
          </a:extLst>
        </xdr:cNvPr>
        <xdr:cNvSpPr txBox="1">
          <a:spLocks noChangeArrowheads="1"/>
        </xdr:cNvSpPr>
      </xdr:nvSpPr>
      <xdr:spPr bwMode="auto">
        <a:xfrm>
          <a:off x="3827044" y="3384683"/>
          <a:ext cx="594796" cy="120818"/>
        </a:xfrm>
        <a:prstGeom prst="rect">
          <a:avLst/>
        </a:prstGeom>
        <a:noFill/>
        <a:ln w="9525">
          <a:noFill/>
          <a:miter lim="800000"/>
          <a:headEnd/>
          <a:tailEnd/>
        </a:ln>
      </xdr:spPr>
      <xdr:txBody>
        <a:bodyPr wrap="none" lIns="9144" tIns="18288" rIns="0" bIns="0" anchor="t" upright="1">
          <a:spAutoFit/>
        </a:bodyPr>
        <a:lstStyle/>
        <a:p>
          <a:pPr algn="l" rtl="0">
            <a:defRPr sz="1000"/>
          </a:pPr>
          <a:r>
            <a:rPr lang="en-US" altLang="ja-JP" sz="600" b="0" i="0" u="none" strike="noStrike" baseline="0">
              <a:solidFill>
                <a:sysClr val="windowText" lastClr="000000"/>
              </a:solidFill>
              <a:latin typeface="ＭＳ Ｐゴシック"/>
              <a:ea typeface="ＭＳ Ｐゴシック"/>
            </a:rPr>
            <a:t>Ⅰ </a:t>
          </a:r>
          <a:r>
            <a:rPr lang="ja-JP" altLang="en-US" sz="600" b="0" i="0" u="none" strike="noStrike" baseline="0">
              <a:solidFill>
                <a:sysClr val="windowText" lastClr="000000"/>
              </a:solidFill>
              <a:latin typeface="ＭＳ Ｐゴシック"/>
              <a:ea typeface="ＭＳ Ｐゴシック"/>
            </a:rPr>
            <a:t>一般管理事項</a:t>
          </a:r>
        </a:p>
      </xdr:txBody>
    </xdr:sp>
    <xdr:clientData/>
  </xdr:oneCellAnchor>
  <xdr:twoCellAnchor editAs="oneCell">
    <xdr:from>
      <xdr:col>10</xdr:col>
      <xdr:colOff>478056</xdr:colOff>
      <xdr:row>24</xdr:row>
      <xdr:rowOff>161659</xdr:rowOff>
    </xdr:from>
    <xdr:to>
      <xdr:col>12</xdr:col>
      <xdr:colOff>289891</xdr:colOff>
      <xdr:row>26</xdr:row>
      <xdr:rowOff>74543</xdr:rowOff>
    </xdr:to>
    <xdr:sp macro="" textlink="">
      <xdr:nvSpPr>
        <xdr:cNvPr id="11501" name="Text Box 237">
          <a:extLst>
            <a:ext uri="{FF2B5EF4-FFF2-40B4-BE49-F238E27FC236}">
              <a16:creationId xmlns:a16="http://schemas.microsoft.com/office/drawing/2014/main" id="{1B7DB22C-B02A-4E57-A978-A473D8382B1A}"/>
            </a:ext>
          </a:extLst>
        </xdr:cNvPr>
        <xdr:cNvSpPr txBox="1">
          <a:spLocks noChangeArrowheads="1"/>
        </xdr:cNvSpPr>
      </xdr:nvSpPr>
      <xdr:spPr bwMode="auto">
        <a:xfrm>
          <a:off x="4254926" y="4095898"/>
          <a:ext cx="971400" cy="260754"/>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Ⅱ </a:t>
          </a:r>
          <a:r>
            <a:rPr lang="ja-JP" altLang="en-US" sz="600" b="0" i="0" u="none" strike="noStrike" baseline="0">
              <a:solidFill>
                <a:srgbClr val="000000"/>
              </a:solidFill>
              <a:latin typeface="ＭＳ Ｐゴシック"/>
              <a:ea typeface="ＭＳ Ｐゴシック"/>
            </a:rPr>
            <a:t>建物及び設備性能に</a:t>
          </a:r>
        </a:p>
        <a:p>
          <a:pPr algn="l" rtl="0">
            <a:lnSpc>
              <a:spcPts val="700"/>
            </a:lnSpc>
            <a:defRPr sz="1000"/>
          </a:pPr>
          <a:r>
            <a:rPr lang="ja-JP" altLang="en-US" sz="600" b="0" i="0" u="none" strike="noStrike" baseline="0">
              <a:solidFill>
                <a:srgbClr val="000000"/>
              </a:solidFill>
              <a:latin typeface="ＭＳ Ｐゴシック"/>
              <a:ea typeface="ＭＳ Ｐゴシック"/>
            </a:rPr>
            <a:t>　　関する事項</a:t>
          </a:r>
        </a:p>
      </xdr:txBody>
    </xdr:sp>
    <xdr:clientData/>
  </xdr:twoCellAnchor>
  <xdr:twoCellAnchor editAs="oneCell">
    <xdr:from>
      <xdr:col>10</xdr:col>
      <xdr:colOff>456832</xdr:colOff>
      <xdr:row>30</xdr:row>
      <xdr:rowOff>141515</xdr:rowOff>
    </xdr:from>
    <xdr:to>
      <xdr:col>12</xdr:col>
      <xdr:colOff>231912</xdr:colOff>
      <xdr:row>32</xdr:row>
      <xdr:rowOff>49696</xdr:rowOff>
    </xdr:to>
    <xdr:sp macro="" textlink="">
      <xdr:nvSpPr>
        <xdr:cNvPr id="11502" name="Text Box 238">
          <a:extLst>
            <a:ext uri="{FF2B5EF4-FFF2-40B4-BE49-F238E27FC236}">
              <a16:creationId xmlns:a16="http://schemas.microsoft.com/office/drawing/2014/main" id="{6384F16E-C01C-4AAF-A568-330BB5B68B0E}"/>
            </a:ext>
          </a:extLst>
        </xdr:cNvPr>
        <xdr:cNvSpPr txBox="1">
          <a:spLocks noChangeArrowheads="1"/>
        </xdr:cNvSpPr>
      </xdr:nvSpPr>
      <xdr:spPr bwMode="auto">
        <a:xfrm>
          <a:off x="4233702" y="5119363"/>
          <a:ext cx="934645" cy="256050"/>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Ⅲ </a:t>
          </a:r>
          <a:r>
            <a:rPr lang="ja-JP" altLang="en-US" sz="600" b="0" i="0" u="none" strike="noStrike" baseline="0">
              <a:solidFill>
                <a:srgbClr val="000000"/>
              </a:solidFill>
              <a:latin typeface="ＭＳ Ｐゴシック"/>
              <a:ea typeface="ＭＳ Ｐゴシック"/>
            </a:rPr>
            <a:t>事業所及び設備の</a:t>
          </a:r>
        </a:p>
        <a:p>
          <a:pPr algn="l" rtl="0">
            <a:lnSpc>
              <a:spcPts val="700"/>
            </a:lnSpc>
            <a:defRPr sz="1000"/>
          </a:pPr>
          <a:r>
            <a:rPr lang="ja-JP" altLang="en-US" sz="600" b="0" i="0" u="none" strike="noStrike" baseline="0">
              <a:solidFill>
                <a:srgbClr val="000000"/>
              </a:solidFill>
              <a:latin typeface="ＭＳ Ｐゴシック"/>
              <a:ea typeface="ＭＳ Ｐゴシック"/>
            </a:rPr>
            <a:t>　　運用に関する事項</a:t>
          </a:r>
        </a:p>
      </xdr:txBody>
    </xdr:sp>
    <xdr:clientData/>
  </xdr:twoCellAnchor>
  <xdr:twoCellAnchor editAs="oneCell">
    <xdr:from>
      <xdr:col>7</xdr:col>
      <xdr:colOff>523534</xdr:colOff>
      <xdr:row>30</xdr:row>
      <xdr:rowOff>48603</xdr:rowOff>
    </xdr:from>
    <xdr:to>
      <xdr:col>9</xdr:col>
      <xdr:colOff>400404</xdr:colOff>
      <xdr:row>32</xdr:row>
      <xdr:rowOff>31237</xdr:rowOff>
    </xdr:to>
    <xdr:sp macro="" textlink="">
      <xdr:nvSpPr>
        <xdr:cNvPr id="4" name="Text Box 238">
          <a:extLst>
            <a:ext uri="{FF2B5EF4-FFF2-40B4-BE49-F238E27FC236}">
              <a16:creationId xmlns:a16="http://schemas.microsoft.com/office/drawing/2014/main" id="{20C28E48-F856-9B75-C214-EF6AC2109C50}"/>
            </a:ext>
          </a:extLst>
        </xdr:cNvPr>
        <xdr:cNvSpPr txBox="1">
          <a:spLocks noChangeArrowheads="1"/>
        </xdr:cNvSpPr>
      </xdr:nvSpPr>
      <xdr:spPr bwMode="auto">
        <a:xfrm>
          <a:off x="2570048" y="5034260"/>
          <a:ext cx="1041642" cy="330977"/>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Ⅳ </a:t>
          </a:r>
          <a:r>
            <a:rPr lang="ja-JP" altLang="en-US" sz="600" b="0" i="0" u="none" strike="noStrike" baseline="0">
              <a:solidFill>
                <a:srgbClr val="000000"/>
              </a:solidFill>
              <a:latin typeface="ＭＳ Ｐゴシック"/>
              <a:ea typeface="ＭＳ Ｐゴシック"/>
            </a:rPr>
            <a:t>事業所の再生可能</a:t>
          </a:r>
          <a:endParaRPr lang="en-US" altLang="ja-JP" sz="600" b="0" i="0" u="none" strike="noStrike" baseline="0">
            <a:solidFill>
              <a:srgbClr val="000000"/>
            </a:solidFill>
            <a:latin typeface="ＭＳ Ｐゴシック"/>
            <a:ea typeface="ＭＳ Ｐゴシック"/>
          </a:endParaRPr>
        </a:p>
        <a:p>
          <a:pPr algn="l" rtl="0">
            <a:lnSpc>
              <a:spcPts val="700"/>
            </a:lnSpc>
            <a:defRPr sz="1000"/>
          </a:pPr>
          <a:r>
            <a:rPr lang="ja-JP" altLang="en-US" sz="600" b="0" i="0" u="none" strike="noStrike" baseline="0">
              <a:solidFill>
                <a:srgbClr val="000000"/>
              </a:solidFill>
              <a:latin typeface="ＭＳ Ｐゴシック"/>
              <a:ea typeface="ＭＳ Ｐゴシック"/>
            </a:rPr>
            <a:t>　　エネルギーの利用</a:t>
          </a:r>
          <a:endParaRPr lang="en-US" altLang="ja-JP" sz="600" b="0" i="0" u="none" strike="noStrike" baseline="0">
            <a:solidFill>
              <a:srgbClr val="000000"/>
            </a:solidFill>
            <a:latin typeface="ＭＳ Ｐゴシック"/>
            <a:ea typeface="ＭＳ Ｐゴシック"/>
          </a:endParaRPr>
        </a:p>
        <a:p>
          <a:pPr algn="l" rtl="0">
            <a:lnSpc>
              <a:spcPts val="700"/>
            </a:lnSpc>
            <a:defRPr sz="1000"/>
          </a:pPr>
          <a:r>
            <a:rPr lang="ja-JP" altLang="en-US" sz="600" b="0" i="0" u="none" strike="noStrike" baseline="0">
              <a:solidFill>
                <a:srgbClr val="000000"/>
              </a:solidFill>
              <a:latin typeface="ＭＳ Ｐゴシック"/>
              <a:ea typeface="ＭＳ Ｐゴシック"/>
            </a:rPr>
            <a:t>　　に関する事項</a:t>
          </a:r>
        </a:p>
      </xdr:txBody>
    </xdr:sp>
    <xdr:clientData/>
  </xdr:twoCellAnchor>
  <xdr:twoCellAnchor editAs="oneCell">
    <xdr:from>
      <xdr:col>7</xdr:col>
      <xdr:colOff>473615</xdr:colOff>
      <xdr:row>24</xdr:row>
      <xdr:rowOff>16969</xdr:rowOff>
    </xdr:from>
    <xdr:to>
      <xdr:col>9</xdr:col>
      <xdr:colOff>488673</xdr:colOff>
      <xdr:row>26</xdr:row>
      <xdr:rowOff>49695</xdr:rowOff>
    </xdr:to>
    <xdr:sp macro="" textlink="">
      <xdr:nvSpPr>
        <xdr:cNvPr id="5" name="Text Box 238">
          <a:extLst>
            <a:ext uri="{FF2B5EF4-FFF2-40B4-BE49-F238E27FC236}">
              <a16:creationId xmlns:a16="http://schemas.microsoft.com/office/drawing/2014/main" id="{ED73A06E-E69A-E282-B5C8-CBFAFDA6FB03}"/>
            </a:ext>
          </a:extLst>
        </xdr:cNvPr>
        <xdr:cNvSpPr txBox="1">
          <a:spLocks noChangeArrowheads="1"/>
        </xdr:cNvSpPr>
      </xdr:nvSpPr>
      <xdr:spPr bwMode="auto">
        <a:xfrm>
          <a:off x="2511137" y="3951208"/>
          <a:ext cx="1174623" cy="380596"/>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Ⅴ </a:t>
          </a:r>
          <a:r>
            <a:rPr lang="ja-JP" altLang="en-US" sz="600" b="0" i="0" u="none" strike="noStrike" baseline="0">
              <a:solidFill>
                <a:srgbClr val="000000"/>
              </a:solidFill>
              <a:latin typeface="ＭＳ Ｐゴシック"/>
              <a:ea typeface="ＭＳ Ｐゴシック"/>
            </a:rPr>
            <a:t>事業所のゼロエミッション</a:t>
          </a:r>
          <a:endParaRPr lang="en-US" altLang="ja-JP" sz="600" b="0" i="0" u="none" strike="noStrike" baseline="0">
            <a:solidFill>
              <a:srgbClr val="000000"/>
            </a:solidFill>
            <a:latin typeface="ＭＳ Ｐゴシック"/>
            <a:ea typeface="ＭＳ Ｐゴシック"/>
          </a:endParaRPr>
        </a:p>
        <a:p>
          <a:pPr algn="l" rtl="0">
            <a:lnSpc>
              <a:spcPts val="700"/>
            </a:lnSpc>
            <a:defRPr sz="1000"/>
          </a:pPr>
          <a:r>
            <a:rPr lang="ja-JP" altLang="en-US" sz="600" b="0" i="0" u="none" strike="noStrike" baseline="0">
              <a:solidFill>
                <a:srgbClr val="000000"/>
              </a:solidFill>
              <a:latin typeface="ＭＳ Ｐゴシック"/>
              <a:ea typeface="ＭＳ Ｐゴシック"/>
            </a:rPr>
            <a:t>　　化や環境配慮等の</a:t>
          </a:r>
          <a:endParaRPr lang="en-US" altLang="ja-JP" sz="600" b="0" i="0" u="none" strike="noStrike" baseline="0">
            <a:solidFill>
              <a:srgbClr val="000000"/>
            </a:solidFill>
            <a:latin typeface="ＭＳ Ｐゴシック"/>
            <a:ea typeface="ＭＳ Ｐゴシック"/>
          </a:endParaRPr>
        </a:p>
        <a:p>
          <a:pPr algn="l" rtl="0">
            <a:lnSpc>
              <a:spcPts val="700"/>
            </a:lnSpc>
            <a:defRPr sz="1000"/>
          </a:pPr>
          <a:r>
            <a:rPr lang="ja-JP" altLang="en-US" sz="600" b="0" i="0" u="none" strike="noStrike" baseline="0">
              <a:solidFill>
                <a:srgbClr val="000000"/>
              </a:solidFill>
              <a:latin typeface="ＭＳ Ｐゴシック"/>
              <a:ea typeface="ＭＳ Ｐゴシック"/>
            </a:rPr>
            <a:t>　　取組に関する事項</a:t>
          </a:r>
        </a:p>
      </xdr:txBody>
    </xdr:sp>
    <xdr:clientData/>
  </xdr:twoCellAnchor>
  <xdr:twoCellAnchor>
    <xdr:from>
      <xdr:col>8</xdr:col>
      <xdr:colOff>109854</xdr:colOff>
      <xdr:row>61</xdr:row>
      <xdr:rowOff>16881</xdr:rowOff>
    </xdr:from>
    <xdr:to>
      <xdr:col>17</xdr:col>
      <xdr:colOff>106396</xdr:colOff>
      <xdr:row>70</xdr:row>
      <xdr:rowOff>7007</xdr:rowOff>
    </xdr:to>
    <xdr:graphicFrame macro="">
      <xdr:nvGraphicFramePr>
        <xdr:cNvPr id="2" name="Chart 12">
          <a:extLst>
            <a:ext uri="{FF2B5EF4-FFF2-40B4-BE49-F238E27FC236}">
              <a16:creationId xmlns:a16="http://schemas.microsoft.com/office/drawing/2014/main" id="{07E4DC22-F0E3-FB1B-B00E-467057DE6E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109853</xdr:colOff>
      <xdr:row>69</xdr:row>
      <xdr:rowOff>125639</xdr:rowOff>
    </xdr:from>
    <xdr:to>
      <xdr:col>21</xdr:col>
      <xdr:colOff>206828</xdr:colOff>
      <xdr:row>77</xdr:row>
      <xdr:rowOff>116593</xdr:rowOff>
    </xdr:to>
    <xdr:graphicFrame macro="">
      <xdr:nvGraphicFramePr>
        <xdr:cNvPr id="3" name="Chart 12">
          <a:extLst>
            <a:ext uri="{FF2B5EF4-FFF2-40B4-BE49-F238E27FC236}">
              <a16:creationId xmlns:a16="http://schemas.microsoft.com/office/drawing/2014/main" id="{662E1A87-818F-4447-9A59-1AA175C7A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29</xdr:col>
      <xdr:colOff>214033</xdr:colOff>
      <xdr:row>4</xdr:row>
      <xdr:rowOff>17927</xdr:rowOff>
    </xdr:from>
    <xdr:to>
      <xdr:col>36</xdr:col>
      <xdr:colOff>28357</xdr:colOff>
      <xdr:row>8</xdr:row>
      <xdr:rowOff>84834</xdr:rowOff>
    </xdr:to>
    <xdr:sp macro="" textlink="">
      <xdr:nvSpPr>
        <xdr:cNvPr id="2" name="テキスト ボックス 1" hidden="1">
          <a:extLst>
            <a:ext uri="{FF2B5EF4-FFF2-40B4-BE49-F238E27FC236}">
              <a16:creationId xmlns:a16="http://schemas.microsoft.com/office/drawing/2014/main" id="{0FB01009-4735-4D16-AD00-AE965EC6E9A1}"/>
            </a:ext>
          </a:extLst>
        </xdr:cNvPr>
        <xdr:cNvSpPr txBox="1"/>
      </xdr:nvSpPr>
      <xdr:spPr>
        <a:xfrm>
          <a:off x="14511058" y="760877"/>
          <a:ext cx="4286810" cy="791697"/>
        </a:xfrm>
        <a:prstGeom prst="rect">
          <a:avLst/>
        </a:prstGeom>
        <a:no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100">
              <a:solidFill>
                <a:sysClr val="windowText" lastClr="000000"/>
              </a:solidFill>
            </a:rPr>
            <a:t>凡　例</a:t>
          </a:r>
          <a:endParaRPr kumimoji="1" lang="en-US" altLang="ja-JP" sz="1100">
            <a:solidFill>
              <a:sysClr val="windowText" lastClr="000000"/>
            </a:solidFill>
          </a:endParaRPr>
        </a:p>
        <a:p>
          <a:pPr>
            <a:lnSpc>
              <a:spcPts val="1300"/>
            </a:lnSpc>
          </a:pPr>
          <a:r>
            <a:rPr kumimoji="1" lang="ja-JP" altLang="en-US" sz="1100">
              <a:solidFill>
                <a:srgbClr val="FF0000"/>
              </a:solidFill>
            </a:rPr>
            <a:t>赤字：評価項目の統合、選択肢の変更など修正した評価項目等</a:t>
          </a:r>
          <a:endParaRPr kumimoji="1" lang="en-US" altLang="ja-JP"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cap="flat" cmpd="sng" algn="ctr">
          <a:noFill/>
          <a:prstDash val="solid"/>
          <a:round/>
          <a:headEnd type="none" w="med" len="med"/>
          <a:tailEnd type="none" w="med" len="med"/>
        </a:ln>
        <a:effectLst/>
      </a:spPr>
      <a:bodyPr vertOverflow="clip" wrap="square" lIns="18288" tIns="0" rIns="0" bIns="0" rtlCol="0" anchor="ctr" upright="1">
        <a:noAutofit/>
      </a:bodyPr>
      <a:lstStyle>
        <a:defPPr algn="ctr">
          <a:defRPr kumimoji="1" sz="1100"/>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AF115"/>
  <sheetViews>
    <sheetView showGridLines="0" topLeftCell="A4" zoomScale="145" zoomScaleNormal="145" zoomScaleSheetLayoutView="115" workbookViewId="0">
      <selection activeCell="D7" sqref="D7"/>
    </sheetView>
  </sheetViews>
  <sheetFormatPr defaultColWidth="0" defaultRowHeight="13.5" zeroHeight="1"/>
  <cols>
    <col min="1" max="1" width="1.625" style="392" customWidth="1"/>
    <col min="2" max="2" width="0.5" style="22" customWidth="1"/>
    <col min="3" max="3" width="1.625" style="22" customWidth="1"/>
    <col min="4" max="4" width="3.625" style="1" customWidth="1"/>
    <col min="5" max="5" width="4.125" style="1" customWidth="1"/>
    <col min="6" max="16" width="7.625" style="1" customWidth="1"/>
    <col min="17" max="17" width="2.625" style="1" customWidth="1"/>
    <col min="18" max="18" width="1.625" style="1" customWidth="1"/>
    <col min="19" max="19" width="0.5" style="1" customWidth="1"/>
    <col min="20" max="20" width="1.625" style="1" customWidth="1"/>
    <col min="21" max="21" width="5.625" style="1" customWidth="1"/>
    <col min="22" max="25" width="9" style="1" customWidth="1"/>
    <col min="26" max="26" width="9.75" style="1" bestFit="1" customWidth="1"/>
    <col min="27" max="27" width="10.5" style="1" bestFit="1" customWidth="1"/>
    <col min="28" max="32" width="9" style="1" customWidth="1"/>
    <col min="33" max="16384" width="0" style="392" hidden="1"/>
  </cols>
  <sheetData>
    <row r="1" spans="1:32" hidden="1">
      <c r="B1" s="1034"/>
      <c r="C1" s="1034"/>
      <c r="G1" s="2" t="s">
        <v>0</v>
      </c>
      <c r="H1" s="1044" t="s">
        <v>1</v>
      </c>
      <c r="I1" s="236">
        <v>90</v>
      </c>
      <c r="J1" s="1" t="s">
        <v>2</v>
      </c>
      <c r="K1" s="1044" t="s">
        <v>3</v>
      </c>
      <c r="L1" s="236">
        <v>80</v>
      </c>
      <c r="M1" s="1" t="s">
        <v>2</v>
      </c>
      <c r="N1" s="1044" t="s">
        <v>4</v>
      </c>
      <c r="O1" s="236">
        <v>70</v>
      </c>
      <c r="V1" s="2" t="s">
        <v>5</v>
      </c>
      <c r="W1" s="236">
        <v>25</v>
      </c>
      <c r="X1" s="1" t="s">
        <v>2</v>
      </c>
      <c r="Y1" s="2" t="s">
        <v>6</v>
      </c>
      <c r="Z1" s="24" t="str">
        <f>IF(メイン!$M$28="","",IF(MONTH(メイン!$M$28)&gt;3,YEAR(メイン!$M$28),YEAR(メイン!$M$28)-1))</f>
        <v/>
      </c>
      <c r="AA1" s="1" t="s">
        <v>7</v>
      </c>
      <c r="AB1"/>
      <c r="AC1" s="2" t="s">
        <v>8</v>
      </c>
      <c r="AD1" s="236">
        <v>2012</v>
      </c>
      <c r="AE1" s="1" t="s">
        <v>7</v>
      </c>
    </row>
    <row r="2" spans="1:32" hidden="1">
      <c r="B2" s="1034"/>
      <c r="C2" s="1034"/>
      <c r="G2" s="2"/>
      <c r="H2" s="1044"/>
      <c r="I2" s="1011"/>
      <c r="K2" s="1044"/>
      <c r="L2" s="1011"/>
      <c r="N2" s="1044"/>
      <c r="O2" s="1011"/>
      <c r="V2" s="2"/>
      <c r="W2" s="1011"/>
      <c r="Y2" s="2" t="s">
        <v>9</v>
      </c>
      <c r="Z2" s="24">
        <v>0</v>
      </c>
      <c r="AC2" s="2" t="s">
        <v>10</v>
      </c>
      <c r="AD2" s="24">
        <v>0</v>
      </c>
    </row>
    <row r="3" spans="1:32" hidden="1">
      <c r="B3" s="252"/>
      <c r="C3" s="252"/>
      <c r="Y3" s="2" t="s">
        <v>11</v>
      </c>
      <c r="Z3" s="1046">
        <v>2</v>
      </c>
      <c r="AC3" s="2" t="s">
        <v>10</v>
      </c>
      <c r="AD3" s="24">
        <v>4</v>
      </c>
    </row>
    <row r="4" spans="1:32">
      <c r="A4" s="253" t="s">
        <v>12</v>
      </c>
      <c r="B4" s="252"/>
      <c r="C4" s="252"/>
      <c r="Y4" s="1045" t="s">
        <v>13</v>
      </c>
      <c r="Z4" s="833">
        <v>2</v>
      </c>
      <c r="AA4" s="392"/>
      <c r="AB4" s="392"/>
      <c r="AC4" s="392"/>
      <c r="AD4" s="392"/>
    </row>
    <row r="5" spans="1:32" ht="3" customHeight="1">
      <c r="B5" s="1035"/>
      <c r="C5" s="1036"/>
      <c r="D5" s="250"/>
      <c r="E5" s="250"/>
      <c r="F5" s="250"/>
      <c r="G5" s="250"/>
      <c r="H5" s="250"/>
      <c r="I5" s="250"/>
      <c r="J5" s="250"/>
      <c r="K5" s="250"/>
      <c r="L5" s="250"/>
      <c r="M5" s="250"/>
      <c r="N5" s="250"/>
      <c r="O5" s="250"/>
      <c r="P5" s="250"/>
      <c r="Q5" s="250"/>
      <c r="R5" s="250"/>
      <c r="S5" s="346"/>
    </row>
    <row r="6" spans="1:32" ht="6.75" customHeight="1">
      <c r="B6" s="1037"/>
      <c r="C6" s="1034"/>
      <c r="S6" s="317"/>
      <c r="Y6" s="392"/>
      <c r="Z6" s="392"/>
    </row>
    <row r="7" spans="1:32" ht="24" customHeight="1">
      <c r="B7" s="1037"/>
      <c r="C7" s="1034"/>
      <c r="D7" s="154"/>
      <c r="E7" s="391" t="s">
        <v>14</v>
      </c>
      <c r="F7" s="347"/>
      <c r="G7" s="347"/>
      <c r="H7" s="347"/>
      <c r="I7" s="347"/>
      <c r="J7" s="347"/>
      <c r="K7" s="347"/>
      <c r="L7" s="154"/>
      <c r="M7" s="347"/>
      <c r="N7" s="154"/>
      <c r="O7" s="347"/>
      <c r="P7" s="347"/>
      <c r="Q7" s="347"/>
      <c r="S7" s="317"/>
    </row>
    <row r="8" spans="1:32" ht="6.75" customHeight="1">
      <c r="B8" s="1037"/>
      <c r="C8" s="1034"/>
      <c r="S8" s="317"/>
    </row>
    <row r="9" spans="1:32">
      <c r="B9" s="1037"/>
      <c r="C9" s="1034"/>
      <c r="D9" s="348" t="s">
        <v>15</v>
      </c>
      <c r="E9" s="349"/>
      <c r="F9" s="350"/>
      <c r="G9" s="350"/>
      <c r="H9" s="350"/>
      <c r="I9" s="350"/>
      <c r="J9" s="350"/>
      <c r="K9" s="350"/>
      <c r="L9" s="350"/>
      <c r="M9" s="350"/>
      <c r="N9" s="350"/>
      <c r="O9" s="350"/>
      <c r="P9" s="350"/>
      <c r="Q9" s="350"/>
      <c r="S9" s="317"/>
      <c r="V9" s="833" t="s">
        <v>16</v>
      </c>
      <c r="W9" s="833"/>
      <c r="X9" s="833"/>
      <c r="Y9" s="833"/>
      <c r="Z9" s="833"/>
      <c r="AA9" s="833"/>
      <c r="AB9" s="833"/>
      <c r="AC9" s="833"/>
      <c r="AD9" s="833"/>
      <c r="AE9" s="833"/>
      <c r="AF9" s="833"/>
    </row>
    <row r="10" spans="1:32">
      <c r="B10" s="1037"/>
      <c r="C10" s="1034"/>
      <c r="E10" s="1" t="s">
        <v>17</v>
      </c>
      <c r="G10" s="167" t="str">
        <f>IF(メイン!H23="","",メイン!H23)</f>
        <v/>
      </c>
      <c r="S10" s="317"/>
      <c r="V10" s="833" t="s">
        <v>18</v>
      </c>
      <c r="W10" s="833"/>
      <c r="X10" s="833"/>
      <c r="Y10" s="833"/>
      <c r="Z10" s="833"/>
      <c r="AA10" s="833"/>
      <c r="AB10" s="833"/>
      <c r="AC10" s="833"/>
      <c r="AD10" s="833"/>
      <c r="AE10" s="833"/>
      <c r="AF10" s="833"/>
    </row>
    <row r="11" spans="1:32">
      <c r="B11" s="1037"/>
      <c r="C11" s="1034"/>
      <c r="E11" s="1" t="s">
        <v>19</v>
      </c>
      <c r="G11" s="1123" t="str">
        <f>IF(メイン!H24="","",メイン!H24)</f>
        <v/>
      </c>
      <c r="H11" s="1124"/>
      <c r="I11" s="1124"/>
      <c r="J11" s="1124"/>
      <c r="K11" s="1124"/>
      <c r="L11" s="1124"/>
      <c r="M11" s="1124"/>
      <c r="N11" s="1124"/>
      <c r="O11" s="1124"/>
      <c r="P11" s="1125"/>
      <c r="S11" s="317"/>
      <c r="V11" s="833" t="s">
        <v>20</v>
      </c>
      <c r="W11" s="833"/>
      <c r="X11" s="833"/>
      <c r="Y11" s="833"/>
      <c r="Z11" s="833"/>
      <c r="AA11" s="833"/>
      <c r="AB11" s="833"/>
      <c r="AC11" s="833"/>
      <c r="AD11" s="833"/>
      <c r="AE11" s="833"/>
      <c r="AF11" s="833"/>
    </row>
    <row r="12" spans="1:32">
      <c r="B12" s="1037"/>
      <c r="C12" s="1034"/>
      <c r="E12" s="1" t="s">
        <v>21</v>
      </c>
      <c r="G12" s="1123" t="str">
        <f>IF(メイン!H25="","",メイン!H25)</f>
        <v/>
      </c>
      <c r="H12" s="1124"/>
      <c r="I12" s="1124"/>
      <c r="J12" s="1124"/>
      <c r="K12" s="1124"/>
      <c r="L12" s="1124"/>
      <c r="M12" s="1124"/>
      <c r="N12" s="1124"/>
      <c r="O12" s="1124"/>
      <c r="P12" s="1125"/>
      <c r="S12" s="317"/>
      <c r="V12" s="833" t="s">
        <v>22</v>
      </c>
      <c r="W12" s="833"/>
      <c r="X12" s="833"/>
      <c r="Y12" s="833"/>
      <c r="Z12" s="833"/>
      <c r="AA12" s="833"/>
      <c r="AB12" s="833"/>
      <c r="AC12" s="833"/>
      <c r="AD12" s="833"/>
      <c r="AE12" s="833"/>
      <c r="AF12" s="833"/>
    </row>
    <row r="13" spans="1:32">
      <c r="B13" s="1037"/>
      <c r="C13" s="1034"/>
      <c r="E13" s="1" t="s">
        <v>23</v>
      </c>
      <c r="G13" s="170" t="str">
        <f>IF(メイン!H26="","",メイン!H26)</f>
        <v/>
      </c>
      <c r="H13" s="171"/>
      <c r="I13" s="1123" t="str">
        <f>メイン!AO49</f>
        <v/>
      </c>
      <c r="J13" s="1124"/>
      <c r="K13" s="1124"/>
      <c r="L13" s="1124"/>
      <c r="M13" s="1124"/>
      <c r="N13" s="1124"/>
      <c r="O13" s="1124"/>
      <c r="P13" s="1125"/>
      <c r="S13" s="317"/>
      <c r="V13" s="833"/>
      <c r="W13" s="833"/>
      <c r="X13" s="833"/>
      <c r="Y13" s="833"/>
      <c r="Z13" s="833"/>
      <c r="AA13" s="833"/>
      <c r="AB13" s="833"/>
      <c r="AC13" s="833"/>
      <c r="AD13" s="833"/>
      <c r="AE13" s="833"/>
      <c r="AF13" s="833"/>
    </row>
    <row r="14" spans="1:32">
      <c r="B14" s="1037"/>
      <c r="C14" s="1034"/>
      <c r="E14" s="1" t="s">
        <v>24</v>
      </c>
      <c r="G14" s="168" t="str">
        <f>IF(メイン!H27="","",メイン!H27)</f>
        <v/>
      </c>
      <c r="H14" s="1" t="s">
        <v>25</v>
      </c>
      <c r="I14" s="1" t="s">
        <v>26</v>
      </c>
      <c r="J14" s="5"/>
      <c r="K14" s="5"/>
      <c r="L14" s="322" t="str">
        <f>IF(メイン!M27="","",メイン!M27)</f>
        <v/>
      </c>
      <c r="M14" s="1" t="s">
        <v>25</v>
      </c>
      <c r="N14" s="2" t="s">
        <v>27</v>
      </c>
      <c r="O14" s="322" t="str">
        <f>IF(メイン!Q27="","",メイン!Q27)</f>
        <v/>
      </c>
      <c r="P14" s="1" t="s">
        <v>28</v>
      </c>
      <c r="S14" s="317"/>
      <c r="V14" s="833"/>
      <c r="W14" s="833"/>
      <c r="X14" s="833"/>
      <c r="Y14" s="833"/>
      <c r="Z14" s="834" t="s">
        <v>29</v>
      </c>
      <c r="AA14" s="835" t="s">
        <v>30</v>
      </c>
      <c r="AB14" s="835" t="s">
        <v>31</v>
      </c>
      <c r="AC14" s="836" t="s">
        <v>32</v>
      </c>
      <c r="AD14" s="833"/>
      <c r="AE14" s="833" t="str">
        <f>$AB$14</f>
        <v>得点率</v>
      </c>
      <c r="AF14" s="833"/>
    </row>
    <row r="15" spans="1:32">
      <c r="B15" s="1037"/>
      <c r="C15" s="1034"/>
      <c r="E15" s="1" t="s">
        <v>33</v>
      </c>
      <c r="G15" s="168" t="str">
        <f>IF(メイン!H28="","",メイン!H28)</f>
        <v/>
      </c>
      <c r="H15" s="1" t="s">
        <v>34</v>
      </c>
      <c r="I15" s="1" t="s">
        <v>35</v>
      </c>
      <c r="K15" s="2"/>
      <c r="L15" s="409" t="str">
        <f>IF(メイン!M28="","",メイン!M28)</f>
        <v/>
      </c>
      <c r="M15" s="401"/>
      <c r="O15" s="2" t="s">
        <v>36</v>
      </c>
      <c r="P15" s="409" t="str">
        <f>IF(メイン!Q28="","",メイン!Q28)</f>
        <v/>
      </c>
      <c r="S15" s="317"/>
      <c r="V15" s="833" t="s">
        <v>37</v>
      </c>
      <c r="W15" s="833"/>
      <c r="X15" s="833"/>
      <c r="Y15" s="833"/>
      <c r="Z15" s="837">
        <f ca="1">SUM(Z38:Z42)</f>
        <v>0</v>
      </c>
      <c r="AA15" s="837">
        <f ca="1">SUM(AA38:AA42)</f>
        <v>9.9999999999999982</v>
      </c>
      <c r="AB15" s="838">
        <f ca="1">IF(OR(AA15=0,AA15="-"),0,Z15/AA15)</f>
        <v>0</v>
      </c>
      <c r="AC15" s="837">
        <f ca="1">SUM(AC38:AC42)</f>
        <v>0</v>
      </c>
      <c r="AD15" s="833" t="s">
        <v>37</v>
      </c>
      <c r="AE15" s="994">
        <f t="shared" ref="AE15:AE19" ca="1" si="0">AB15</f>
        <v>0</v>
      </c>
      <c r="AF15" s="833"/>
    </row>
    <row r="16" spans="1:32">
      <c r="B16" s="1037"/>
      <c r="C16" s="1034"/>
      <c r="E16" s="1" t="s">
        <v>38</v>
      </c>
      <c r="G16" s="168" t="str">
        <f>IF(メイン!H29="","",メイン!H29)</f>
        <v/>
      </c>
      <c r="H16" s="1" t="s">
        <v>39</v>
      </c>
      <c r="I16" s="1" t="s">
        <v>40</v>
      </c>
      <c r="J16" s="5"/>
      <c r="K16" s="5"/>
      <c r="L16" s="168" t="str">
        <f>IF(メイン!M29="","",メイン!M29)</f>
        <v/>
      </c>
      <c r="M16" s="1" t="s">
        <v>39</v>
      </c>
      <c r="N16" s="169" t="str">
        <f>IF(メイン!O29="","",メイン!O29)</f>
        <v/>
      </c>
      <c r="O16" s="1" t="s">
        <v>41</v>
      </c>
      <c r="S16" s="317"/>
      <c r="V16" s="833" t="s">
        <v>42</v>
      </c>
      <c r="W16" s="833"/>
      <c r="X16" s="833"/>
      <c r="Y16" s="833"/>
      <c r="Z16" s="837">
        <f ca="1">IF(建築物環境計画書入力!AC12=0,SUM(Z43:Z50),建築物環境計画書入力!AE13)</f>
        <v>0</v>
      </c>
      <c r="AA16" s="837">
        <f ca="1">IF(建築物環境計画書入力!AC12=0,SUM(AA43:AA50),建築物環境計画書入力!AE12)</f>
        <v>0</v>
      </c>
      <c r="AB16" s="838">
        <f ca="1">IF(OR(AA16=0,AA16="-"),0,Z16/AA16)</f>
        <v>0</v>
      </c>
      <c r="AC16" s="837">
        <f ca="1">IF(建築物環境計画書入力!AC12=0,SUM(AC43:AC50),0)</f>
        <v>0</v>
      </c>
      <c r="AD16" s="833" t="s">
        <v>43</v>
      </c>
      <c r="AE16" s="994">
        <f t="shared" ca="1" si="0"/>
        <v>0</v>
      </c>
      <c r="AF16" s="833"/>
    </row>
    <row r="17" spans="2:32">
      <c r="B17" s="1037"/>
      <c r="C17" s="1034"/>
      <c r="I17" s="1" t="s">
        <v>44</v>
      </c>
      <c r="J17" s="5"/>
      <c r="K17" s="5"/>
      <c r="L17" s="168" t="str">
        <f>IF(メイン!M30="","",メイン!M30)</f>
        <v/>
      </c>
      <c r="M17" s="1" t="s">
        <v>45</v>
      </c>
      <c r="N17" s="168" t="str">
        <f>IF(メイン!O30="","",メイン!O30)</f>
        <v/>
      </c>
      <c r="O17" s="1" t="s">
        <v>46</v>
      </c>
      <c r="S17" s="317"/>
      <c r="V17" s="833" t="s">
        <v>47</v>
      </c>
      <c r="W17" s="833"/>
      <c r="X17" s="833"/>
      <c r="Y17" s="833"/>
      <c r="Z17" s="837">
        <f ca="1">SUM(Z51:Z60)</f>
        <v>0</v>
      </c>
      <c r="AA17" s="837">
        <f ca="1">SUM(AA51:AA60)</f>
        <v>0</v>
      </c>
      <c r="AB17" s="838">
        <f ca="1">IF(OR(AA17=0,AA17="-"),0,Z17/AA17)</f>
        <v>0</v>
      </c>
      <c r="AC17" s="837">
        <f ca="1">SUM(AC51:AC60)</f>
        <v>0</v>
      </c>
      <c r="AD17" s="833" t="s">
        <v>48</v>
      </c>
      <c r="AE17" s="994">
        <f t="shared" ca="1" si="0"/>
        <v>0</v>
      </c>
      <c r="AF17" s="833"/>
    </row>
    <row r="18" spans="2:32" ht="9" customHeight="1">
      <c r="B18" s="1037"/>
      <c r="C18" s="1034"/>
      <c r="S18" s="317"/>
      <c r="V18" s="833" t="s">
        <v>49</v>
      </c>
      <c r="W18" s="833"/>
      <c r="X18" s="833"/>
      <c r="Y18" s="833"/>
      <c r="Z18" s="837">
        <f ca="1">SUM(Z61:Z64)</f>
        <v>0</v>
      </c>
      <c r="AA18" s="837">
        <f ca="1">SUM(AA61:AA64)</f>
        <v>10</v>
      </c>
      <c r="AB18" s="838">
        <f t="shared" ref="AB18:AB19" ca="1" si="1">IF(OR(AA18=0,AA18="-"),0,Z18/AA18)</f>
        <v>0</v>
      </c>
      <c r="AC18" s="837">
        <f ca="1">SUM(AC61:AC64)</f>
        <v>0</v>
      </c>
      <c r="AD18" s="833" t="s">
        <v>49</v>
      </c>
      <c r="AE18" s="994">
        <f t="shared" ca="1" si="0"/>
        <v>0</v>
      </c>
      <c r="AF18" s="833"/>
    </row>
    <row r="19" spans="2:32">
      <c r="B19" s="1037"/>
      <c r="C19" s="1034"/>
      <c r="D19" s="348" t="s">
        <v>50</v>
      </c>
      <c r="E19" s="350"/>
      <c r="F19" s="350"/>
      <c r="G19" s="350"/>
      <c r="H19" s="350"/>
      <c r="I19" s="350"/>
      <c r="J19" s="350"/>
      <c r="K19" s="350"/>
      <c r="L19" s="350"/>
      <c r="M19" s="350"/>
      <c r="N19" s="350"/>
      <c r="O19" s="350"/>
      <c r="P19" s="350"/>
      <c r="Q19" s="350"/>
      <c r="S19" s="317"/>
      <c r="V19" s="833" t="s">
        <v>51</v>
      </c>
      <c r="W19" s="833"/>
      <c r="X19" s="833"/>
      <c r="Y19" s="833"/>
      <c r="Z19" s="837">
        <f ca="1">SUM(Z65:Z67)</f>
        <v>0</v>
      </c>
      <c r="AA19" s="837">
        <f ca="1">SUM(AA65:AA67)</f>
        <v>10</v>
      </c>
      <c r="AB19" s="838">
        <f t="shared" ca="1" si="1"/>
        <v>0</v>
      </c>
      <c r="AC19" s="837">
        <f ca="1">SUM(AC65:AC67)</f>
        <v>0</v>
      </c>
      <c r="AD19" s="833" t="s">
        <v>51</v>
      </c>
      <c r="AE19" s="994">
        <f t="shared" ca="1" si="0"/>
        <v>0</v>
      </c>
      <c r="AF19" s="833"/>
    </row>
    <row r="20" spans="2:32">
      <c r="B20" s="1037"/>
      <c r="C20" s="1034"/>
      <c r="D20" s="121" t="s">
        <v>29</v>
      </c>
      <c r="E20" s="392"/>
      <c r="F20" s="336">
        <f ca="1">ROUNDDOWN(Z20,1)</f>
        <v>0</v>
      </c>
      <c r="G20" s="121" t="s">
        <v>52</v>
      </c>
      <c r="H20" s="121"/>
      <c r="I20" s="155" t="str">
        <f>IF($L$14="","",評価結果!$Z$272)</f>
        <v/>
      </c>
      <c r="J20" s="392"/>
      <c r="K20" s="998" t="s">
        <v>53</v>
      </c>
      <c r="L20" s="998" t="s">
        <v>54</v>
      </c>
      <c r="M20" s="998" t="s">
        <v>55</v>
      </c>
      <c r="N20" s="998" t="s">
        <v>56</v>
      </c>
      <c r="O20" s="998" t="s">
        <v>57</v>
      </c>
      <c r="P20" s="998" t="s">
        <v>58</v>
      </c>
      <c r="S20" s="317"/>
      <c r="V20" s="833" t="s">
        <v>58</v>
      </c>
      <c r="W20" s="833"/>
      <c r="X20" s="833"/>
      <c r="Y20" s="833"/>
      <c r="Z20" s="837">
        <f ca="1">SUM(Z15:Z19)</f>
        <v>0</v>
      </c>
      <c r="AA20" s="837">
        <f ca="1">SUM(AA15:AA19)</f>
        <v>30</v>
      </c>
      <c r="AB20" s="838">
        <f ca="1">IF(OR(AA20=0,AA20="-"),0,Z20/AA20)</f>
        <v>0</v>
      </c>
      <c r="AC20" s="837">
        <f ca="1">IF(SUM(AC15:AC19)&gt;=$W$1,$W$1,SUM(AC15:AC19))</f>
        <v>0</v>
      </c>
      <c r="AD20" s="833"/>
      <c r="AE20" s="833"/>
      <c r="AF20" s="833"/>
    </row>
    <row r="21" spans="2:32">
      <c r="B21" s="1037"/>
      <c r="C21" s="1034"/>
      <c r="D21" s="121" t="s">
        <v>59</v>
      </c>
      <c r="E21" s="121"/>
      <c r="F21" s="336">
        <f ca="1">ROUNDDOWN(Z20+AC20,1)</f>
        <v>0</v>
      </c>
      <c r="G21" s="121" t="s">
        <v>60</v>
      </c>
      <c r="H21" s="30"/>
      <c r="I21" s="155" t="str">
        <f>IF($L$14="","",評価結果!$Z$274)</f>
        <v/>
      </c>
      <c r="J21" s="999" t="s">
        <v>61</v>
      </c>
      <c r="K21" s="997">
        <f ca="1">ROUND(Z15,1)</f>
        <v>0</v>
      </c>
      <c r="L21" s="997">
        <f ca="1">ROUND(Z16,1)</f>
        <v>0</v>
      </c>
      <c r="M21" s="997">
        <f ca="1">ROUND(Z17,1)</f>
        <v>0</v>
      </c>
      <c r="N21" s="997">
        <f ca="1">ROUND(Z18,1)</f>
        <v>0</v>
      </c>
      <c r="O21" s="997">
        <f ca="1">ROUND(Z19,1)</f>
        <v>0</v>
      </c>
      <c r="P21" s="997">
        <f ca="1">ROUND(Z20,1)</f>
        <v>0</v>
      </c>
      <c r="S21" s="317"/>
      <c r="V21" s="833"/>
      <c r="W21" s="833"/>
      <c r="X21" s="833"/>
      <c r="Y21" s="833"/>
      <c r="Z21" s="837"/>
      <c r="AA21" s="837"/>
      <c r="AB21" s="838"/>
      <c r="AC21" s="837"/>
      <c r="AD21" s="833"/>
      <c r="AE21" s="833"/>
      <c r="AF21" s="833"/>
    </row>
    <row r="22" spans="2:32">
      <c r="B22" s="1037"/>
      <c r="C22" s="1034"/>
      <c r="D22" s="121" t="s">
        <v>62</v>
      </c>
      <c r="F22" s="832" t="str">
        <f ca="1">IF(AND($F$21&gt;=$I$1,$I$20=0),"Diamond",IF(AND($F$21&gt;=$L$1,$I$21&lt;=$Z$2,$I$22&lt;=$Z$4),"Gold",IF(AND($F$21&gt;=$O$1,$I$21&lt;=$Z$3,$I$22&lt;=$Z$4),"Silver",IF(AND($Z$1&lt;=$AD$1,$F$21&gt;=$O$1,$I$21&lt;=$AD$3,$I$22&lt;=$Z$4),"Silver","×"))))</f>
        <v>×</v>
      </c>
      <c r="G22" s="121" t="s">
        <v>63</v>
      </c>
      <c r="I22" s="155" t="str">
        <f>IF($L$14="","",評価結果!$Z$275)</f>
        <v/>
      </c>
      <c r="J22" s="999" t="s">
        <v>32</v>
      </c>
      <c r="K22" s="997">
        <f ca="1">ROUND(AC15,1)</f>
        <v>0</v>
      </c>
      <c r="L22" s="997">
        <f ca="1">ROUND(AC16,1)</f>
        <v>0</v>
      </c>
      <c r="M22" s="997">
        <f ca="1">ROUND(AC17,1)</f>
        <v>0</v>
      </c>
      <c r="N22" s="997">
        <f ca="1">ROUND(AC18,1)</f>
        <v>0</v>
      </c>
      <c r="O22" s="997">
        <f ca="1">ROUND(AC19,1)</f>
        <v>0</v>
      </c>
      <c r="P22" s="997">
        <f ca="1">ROUND(AC20,1)</f>
        <v>0</v>
      </c>
      <c r="S22" s="317"/>
      <c r="V22" s="833"/>
      <c r="W22" s="833"/>
      <c r="X22" s="833"/>
      <c r="Y22" s="833"/>
      <c r="Z22" s="837"/>
      <c r="AA22" s="837"/>
      <c r="AB22" s="838"/>
      <c r="AC22" s="837"/>
      <c r="AD22" s="833"/>
      <c r="AE22" s="833"/>
      <c r="AF22" s="833"/>
    </row>
    <row r="23" spans="2:32">
      <c r="B23" s="1037"/>
      <c r="C23" s="1034"/>
      <c r="S23" s="317"/>
      <c r="V23" s="833" t="s">
        <v>37</v>
      </c>
      <c r="W23" s="833"/>
      <c r="X23" s="833"/>
      <c r="Y23" s="833"/>
      <c r="Z23" s="837">
        <f ca="1">SUM(Z38:Z42)</f>
        <v>0</v>
      </c>
      <c r="AA23" s="837">
        <f ca="1">SUM(AA38:AA42)</f>
        <v>9.9999999999999982</v>
      </c>
      <c r="AB23" s="838">
        <f t="shared" ref="AB23:AB35" ca="1" si="2">IF(OR(AA23=0,AA23="-"),0,Z23/AA23)</f>
        <v>0</v>
      </c>
      <c r="AC23" s="837">
        <f ca="1">SUM(AC38:AC42)</f>
        <v>0</v>
      </c>
      <c r="AD23" s="833" t="s">
        <v>37</v>
      </c>
      <c r="AE23" s="837">
        <f t="shared" ref="AE23:AE35" ca="1" si="3">Z23</f>
        <v>0</v>
      </c>
      <c r="AF23" s="833"/>
    </row>
    <row r="24" spans="2:32">
      <c r="B24" s="1037"/>
      <c r="C24" s="1034"/>
      <c r="S24" s="317"/>
      <c r="V24" s="833" t="s">
        <v>42</v>
      </c>
      <c r="W24" s="833" t="s">
        <v>64</v>
      </c>
      <c r="X24" s="833"/>
      <c r="Y24" s="833"/>
      <c r="Z24" s="837">
        <f ca="1">Z43</f>
        <v>0</v>
      </c>
      <c r="AA24" s="837">
        <f ca="1">AA43</f>
        <v>0</v>
      </c>
      <c r="AB24" s="838">
        <f t="shared" ca="1" si="2"/>
        <v>0</v>
      </c>
      <c r="AC24" s="837">
        <f t="shared" ref="AC24:AC31" ca="1" si="4">AC43</f>
        <v>0</v>
      </c>
      <c r="AD24" s="833" t="s">
        <v>65</v>
      </c>
      <c r="AE24" s="837">
        <f t="shared" ca="1" si="3"/>
        <v>0</v>
      </c>
      <c r="AF24" s="833"/>
    </row>
    <row r="25" spans="2:32">
      <c r="B25" s="1037"/>
      <c r="C25" s="1034"/>
      <c r="S25" s="317"/>
      <c r="V25" s="833"/>
      <c r="W25" s="833" t="s">
        <v>66</v>
      </c>
      <c r="X25" s="833"/>
      <c r="Y25" s="833"/>
      <c r="Z25" s="837">
        <f t="shared" ref="Z25:AA27" ca="1" si="5">Z44</f>
        <v>0</v>
      </c>
      <c r="AA25" s="837">
        <f t="shared" ca="1" si="5"/>
        <v>0</v>
      </c>
      <c r="AB25" s="838">
        <f t="shared" ca="1" si="2"/>
        <v>0</v>
      </c>
      <c r="AC25" s="837">
        <f t="shared" ca="1" si="4"/>
        <v>0</v>
      </c>
      <c r="AD25" s="833" t="s">
        <v>67</v>
      </c>
      <c r="AE25" s="837">
        <f t="shared" ca="1" si="3"/>
        <v>0</v>
      </c>
      <c r="AF25" s="833"/>
    </row>
    <row r="26" spans="2:32">
      <c r="B26" s="1037"/>
      <c r="C26" s="1034"/>
      <c r="S26" s="317"/>
      <c r="V26" s="833"/>
      <c r="W26" s="833" t="s">
        <v>68</v>
      </c>
      <c r="X26" s="833" t="s">
        <v>69</v>
      </c>
      <c r="Y26" s="833"/>
      <c r="Z26" s="837">
        <f t="shared" ca="1" si="5"/>
        <v>0</v>
      </c>
      <c r="AA26" s="837">
        <f t="shared" ca="1" si="5"/>
        <v>0</v>
      </c>
      <c r="AB26" s="838">
        <f t="shared" ca="1" si="2"/>
        <v>0</v>
      </c>
      <c r="AC26" s="837">
        <f t="shared" ca="1" si="4"/>
        <v>0</v>
      </c>
      <c r="AD26" s="833" t="s">
        <v>70</v>
      </c>
      <c r="AE26" s="837">
        <f t="shared" ca="1" si="3"/>
        <v>0</v>
      </c>
      <c r="AF26" s="833"/>
    </row>
    <row r="27" spans="2:32">
      <c r="B27" s="1037"/>
      <c r="C27" s="1034"/>
      <c r="S27" s="317"/>
      <c r="V27" s="833"/>
      <c r="W27" s="833"/>
      <c r="X27" s="833" t="s">
        <v>71</v>
      </c>
      <c r="Y27" s="833"/>
      <c r="Z27" s="837">
        <f t="shared" ca="1" si="5"/>
        <v>0</v>
      </c>
      <c r="AA27" s="837">
        <f t="shared" ca="1" si="5"/>
        <v>0</v>
      </c>
      <c r="AB27" s="838">
        <f t="shared" ca="1" si="2"/>
        <v>0</v>
      </c>
      <c r="AC27" s="837">
        <f t="shared" ca="1" si="4"/>
        <v>0</v>
      </c>
      <c r="AD27" s="833" t="s">
        <v>72</v>
      </c>
      <c r="AE27" s="837">
        <f t="shared" ca="1" si="3"/>
        <v>0</v>
      </c>
      <c r="AF27" s="833"/>
    </row>
    <row r="28" spans="2:32">
      <c r="B28" s="1037"/>
      <c r="C28" s="1034"/>
      <c r="S28" s="317"/>
      <c r="V28" s="833"/>
      <c r="W28" s="833"/>
      <c r="X28" s="833" t="s">
        <v>73</v>
      </c>
      <c r="Y28" s="833"/>
      <c r="Z28" s="837">
        <f t="shared" ref="Z28:AA31" ca="1" si="6">Z47</f>
        <v>0</v>
      </c>
      <c r="AA28" s="837">
        <f t="shared" ca="1" si="6"/>
        <v>0</v>
      </c>
      <c r="AB28" s="838">
        <f t="shared" ca="1" si="2"/>
        <v>0</v>
      </c>
      <c r="AC28" s="837">
        <f t="shared" ca="1" si="4"/>
        <v>0</v>
      </c>
      <c r="AD28" s="833" t="s">
        <v>74</v>
      </c>
      <c r="AE28" s="837">
        <f t="shared" ca="1" si="3"/>
        <v>0</v>
      </c>
      <c r="AF28" s="833"/>
    </row>
    <row r="29" spans="2:32">
      <c r="B29" s="1037"/>
      <c r="C29" s="1034"/>
      <c r="S29" s="317"/>
      <c r="V29" s="833"/>
      <c r="W29" s="833"/>
      <c r="X29" s="833" t="s">
        <v>75</v>
      </c>
      <c r="Y29" s="833"/>
      <c r="Z29" s="837">
        <f t="shared" ca="1" si="6"/>
        <v>0</v>
      </c>
      <c r="AA29" s="837">
        <f t="shared" ca="1" si="6"/>
        <v>0</v>
      </c>
      <c r="AB29" s="838">
        <f t="shared" ca="1" si="2"/>
        <v>0</v>
      </c>
      <c r="AC29" s="837">
        <f t="shared" ca="1" si="4"/>
        <v>0</v>
      </c>
      <c r="AD29" s="833" t="s">
        <v>76</v>
      </c>
      <c r="AE29" s="837">
        <f t="shared" ca="1" si="3"/>
        <v>0</v>
      </c>
      <c r="AF29" s="833"/>
    </row>
    <row r="30" spans="2:32">
      <c r="B30" s="1037"/>
      <c r="C30" s="1034"/>
      <c r="S30" s="317"/>
      <c r="V30" s="833"/>
      <c r="W30" s="833"/>
      <c r="X30" s="833" t="s">
        <v>77</v>
      </c>
      <c r="Y30" s="833"/>
      <c r="Z30" s="837">
        <f t="shared" ca="1" si="6"/>
        <v>0</v>
      </c>
      <c r="AA30" s="837">
        <f t="shared" ca="1" si="6"/>
        <v>0</v>
      </c>
      <c r="AB30" s="838">
        <f t="shared" ca="1" si="2"/>
        <v>0</v>
      </c>
      <c r="AC30" s="837">
        <f t="shared" ca="1" si="4"/>
        <v>0</v>
      </c>
      <c r="AD30" s="833" t="s">
        <v>78</v>
      </c>
      <c r="AE30" s="837">
        <f t="shared" ca="1" si="3"/>
        <v>0</v>
      </c>
      <c r="AF30" s="833"/>
    </row>
    <row r="31" spans="2:32">
      <c r="B31" s="1037"/>
      <c r="C31" s="1034"/>
      <c r="S31" s="317"/>
      <c r="V31" s="833"/>
      <c r="W31" s="833"/>
      <c r="X31" s="833" t="s">
        <v>79</v>
      </c>
      <c r="Y31" s="833"/>
      <c r="Z31" s="837">
        <f t="shared" ca="1" si="6"/>
        <v>0</v>
      </c>
      <c r="AA31" s="837">
        <f t="shared" ca="1" si="6"/>
        <v>0</v>
      </c>
      <c r="AB31" s="838">
        <f t="shared" ca="1" si="2"/>
        <v>0</v>
      </c>
      <c r="AC31" s="837">
        <f t="shared" ca="1" si="4"/>
        <v>0</v>
      </c>
      <c r="AD31" s="833" t="s">
        <v>80</v>
      </c>
      <c r="AE31" s="837">
        <f t="shared" ca="1" si="3"/>
        <v>0</v>
      </c>
      <c r="AF31" s="833"/>
    </row>
    <row r="32" spans="2:32">
      <c r="B32" s="1037"/>
      <c r="C32" s="1034"/>
      <c r="S32" s="317"/>
      <c r="V32" s="833" t="s">
        <v>47</v>
      </c>
      <c r="W32" s="833" t="s">
        <v>81</v>
      </c>
      <c r="X32" s="833"/>
      <c r="Y32" s="833"/>
      <c r="Z32" s="837">
        <f ca="1">SUM(Z51:Z56)</f>
        <v>0</v>
      </c>
      <c r="AA32" s="837">
        <f ca="1">SUM(AA51:AA56)</f>
        <v>0</v>
      </c>
      <c r="AB32" s="838">
        <f t="shared" ca="1" si="2"/>
        <v>0</v>
      </c>
      <c r="AC32" s="837">
        <f ca="1">SUM(AC51:AC56)</f>
        <v>0</v>
      </c>
      <c r="AD32" s="833" t="s">
        <v>82</v>
      </c>
      <c r="AE32" s="837">
        <f t="shared" ca="1" si="3"/>
        <v>0</v>
      </c>
      <c r="AF32" s="833"/>
    </row>
    <row r="33" spans="2:32">
      <c r="B33" s="1037"/>
      <c r="C33" s="1034"/>
      <c r="S33" s="317"/>
      <c r="V33" s="833"/>
      <c r="W33" s="833" t="s">
        <v>83</v>
      </c>
      <c r="X33" s="833"/>
      <c r="Y33" s="833"/>
      <c r="Z33" s="837">
        <f ca="1">SUM(Z57:Z60)</f>
        <v>0</v>
      </c>
      <c r="AA33" s="837">
        <f ca="1">SUM(AA57:AA60)</f>
        <v>0</v>
      </c>
      <c r="AB33" s="838">
        <f t="shared" ca="1" si="2"/>
        <v>0</v>
      </c>
      <c r="AC33" s="837">
        <f ca="1">SUM(AC57:AC60)</f>
        <v>0</v>
      </c>
      <c r="AD33" s="833" t="s">
        <v>84</v>
      </c>
      <c r="AE33" s="837">
        <f t="shared" ca="1" si="3"/>
        <v>0</v>
      </c>
      <c r="AF33" s="833"/>
    </row>
    <row r="34" spans="2:32" ht="13.5" customHeight="1">
      <c r="B34" s="316"/>
      <c r="C34" s="30"/>
      <c r="D34" s="348" t="s">
        <v>85</v>
      </c>
      <c r="E34" s="350"/>
      <c r="F34" s="350"/>
      <c r="G34" s="350"/>
      <c r="H34" s="350"/>
      <c r="I34" s="350"/>
      <c r="J34" s="350"/>
      <c r="K34" s="350"/>
      <c r="L34" s="350"/>
      <c r="M34" s="350"/>
      <c r="N34" s="350"/>
      <c r="O34" s="350"/>
      <c r="P34" s="350"/>
      <c r="Q34" s="350"/>
      <c r="S34" s="317"/>
      <c r="V34" s="833" t="s">
        <v>49</v>
      </c>
      <c r="W34" s="833"/>
      <c r="X34" s="833"/>
      <c r="Y34" s="833"/>
      <c r="Z34" s="837">
        <f ca="1">SUM(Z61:Z64)</f>
        <v>0</v>
      </c>
      <c r="AA34" s="837">
        <f ca="1">SUM(AA61:AA64)</f>
        <v>10</v>
      </c>
      <c r="AB34" s="838">
        <f t="shared" ca="1" si="2"/>
        <v>0</v>
      </c>
      <c r="AC34" s="837">
        <f ca="1">SUM(AC61:AC64)</f>
        <v>0</v>
      </c>
      <c r="AD34" s="833" t="s">
        <v>86</v>
      </c>
      <c r="AE34" s="837">
        <f t="shared" ca="1" si="3"/>
        <v>0</v>
      </c>
      <c r="AF34" s="833"/>
    </row>
    <row r="35" spans="2:32" ht="11.1" customHeight="1">
      <c r="B35" s="316"/>
      <c r="C35" s="30"/>
      <c r="G35" s="995"/>
      <c r="H35" s="995"/>
      <c r="S35" s="317"/>
      <c r="V35" s="833" t="s">
        <v>51</v>
      </c>
      <c r="W35" s="833"/>
      <c r="X35" s="833"/>
      <c r="Y35" s="833"/>
      <c r="Z35" s="837">
        <f ca="1">SUM(Z65:Z67)</f>
        <v>0</v>
      </c>
      <c r="AA35" s="837">
        <f ca="1">SUM(AA65:AA67)</f>
        <v>10</v>
      </c>
      <c r="AB35" s="838">
        <f t="shared" ca="1" si="2"/>
        <v>0</v>
      </c>
      <c r="AC35" s="837">
        <f ca="1">SUM(AC65:AC67)</f>
        <v>0</v>
      </c>
      <c r="AD35" s="833" t="s">
        <v>87</v>
      </c>
      <c r="AE35" s="837">
        <f t="shared" ca="1" si="3"/>
        <v>0</v>
      </c>
      <c r="AF35" s="833"/>
    </row>
    <row r="36" spans="2:32" ht="11.1" customHeight="1">
      <c r="B36" s="316"/>
      <c r="C36" s="30"/>
      <c r="D36" s="995" t="s">
        <v>37</v>
      </c>
      <c r="E36" s="995"/>
      <c r="F36" s="995"/>
      <c r="G36" s="995"/>
      <c r="H36" s="995"/>
      <c r="S36" s="317"/>
      <c r="V36" s="833"/>
      <c r="W36" s="833"/>
      <c r="X36" s="833"/>
      <c r="Y36" s="833"/>
      <c r="Z36" s="839"/>
      <c r="AA36" s="839"/>
      <c r="AB36" s="838"/>
      <c r="AC36" s="838"/>
      <c r="AD36" s="833"/>
      <c r="AE36" s="833"/>
      <c r="AF36" s="833"/>
    </row>
    <row r="37" spans="2:32" ht="11.1" customHeight="1">
      <c r="B37" s="316"/>
      <c r="C37" s="30"/>
      <c r="D37" s="995"/>
      <c r="E37" s="995" t="s">
        <v>88</v>
      </c>
      <c r="F37" s="995"/>
      <c r="G37" s="995"/>
      <c r="H37" s="995"/>
      <c r="S37" s="317"/>
      <c r="V37" s="833"/>
      <c r="W37" s="833"/>
      <c r="X37" s="833"/>
      <c r="Y37" s="833"/>
      <c r="Z37" s="834" t="s">
        <v>29</v>
      </c>
      <c r="AA37" s="840" t="s">
        <v>30</v>
      </c>
      <c r="AB37" s="835" t="s">
        <v>31</v>
      </c>
      <c r="AC37" s="836" t="s">
        <v>32</v>
      </c>
      <c r="AD37" s="833"/>
      <c r="AE37" s="833"/>
      <c r="AF37" s="833"/>
    </row>
    <row r="38" spans="2:32" ht="11.1" customHeight="1">
      <c r="B38" s="316"/>
      <c r="C38" s="30"/>
      <c r="D38" s="995"/>
      <c r="E38" s="995" t="s">
        <v>89</v>
      </c>
      <c r="F38" s="995"/>
      <c r="G38" s="995"/>
      <c r="H38" s="995"/>
      <c r="S38" s="317"/>
      <c r="V38" s="833" t="s">
        <v>37</v>
      </c>
      <c r="W38" s="833" t="s">
        <v>88</v>
      </c>
      <c r="X38" s="833"/>
      <c r="Y38" s="833"/>
      <c r="Z38" s="837">
        <f ca="1">評価結果!N17</f>
        <v>0</v>
      </c>
      <c r="AA38" s="837">
        <f ca="1">SUM(評価結果!AC17:AC19)</f>
        <v>1.0928961748633879</v>
      </c>
      <c r="AB38" s="838">
        <f ca="1">IF(OR(AA38=0,AA38="-"),0,Z38/AA38)</f>
        <v>0</v>
      </c>
      <c r="AC38" s="837">
        <f ca="1">評価結果!N18</f>
        <v>0</v>
      </c>
      <c r="AD38" s="841" t="s">
        <v>90</v>
      </c>
      <c r="AE38" s="833"/>
      <c r="AF38" s="833"/>
    </row>
    <row r="39" spans="2:32" ht="11.1" customHeight="1">
      <c r="B39" s="316"/>
      <c r="C39" s="30"/>
      <c r="D39" s="995"/>
      <c r="E39" s="995" t="s">
        <v>91</v>
      </c>
      <c r="F39" s="995"/>
      <c r="G39" s="995"/>
      <c r="H39" s="995"/>
      <c r="S39" s="317"/>
      <c r="V39" s="833"/>
      <c r="W39" s="833" t="s">
        <v>89</v>
      </c>
      <c r="X39" s="833"/>
      <c r="Y39" s="833"/>
      <c r="Z39" s="837">
        <f ca="1">評価結果!N20</f>
        <v>0</v>
      </c>
      <c r="AA39" s="837">
        <f ca="1">SUM(評価結果!AC20:AC22)</f>
        <v>1.0928961748633879</v>
      </c>
      <c r="AB39" s="838">
        <f t="shared" ref="AB39:AB58" ca="1" si="7">IF(OR(AA39=0,AA39="-"),0,Z39/AA39)</f>
        <v>0</v>
      </c>
      <c r="AC39" s="837">
        <f ca="1">評価結果!N21</f>
        <v>0</v>
      </c>
      <c r="AD39" s="841" t="s">
        <v>92</v>
      </c>
      <c r="AE39" s="833"/>
      <c r="AF39" s="833"/>
    </row>
    <row r="40" spans="2:32" ht="11.1" customHeight="1">
      <c r="B40" s="316"/>
      <c r="C40" s="30"/>
      <c r="D40" s="995"/>
      <c r="E40" s="995" t="s">
        <v>93</v>
      </c>
      <c r="F40" s="995"/>
      <c r="G40" s="995"/>
      <c r="H40" s="995"/>
      <c r="S40" s="317"/>
      <c r="V40" s="833"/>
      <c r="W40" s="833" t="s">
        <v>91</v>
      </c>
      <c r="X40" s="833"/>
      <c r="Y40" s="833"/>
      <c r="Z40" s="837">
        <f ca="1">評価結果!N23</f>
        <v>0</v>
      </c>
      <c r="AA40" s="837">
        <f ca="1">SUM(評価結果!AC23:AC29)</f>
        <v>1.8579234972677594</v>
      </c>
      <c r="AB40" s="838">
        <f t="shared" ca="1" si="7"/>
        <v>0</v>
      </c>
      <c r="AC40" s="837">
        <f ca="1">評価結果!N24</f>
        <v>0</v>
      </c>
      <c r="AD40" s="841" t="s">
        <v>94</v>
      </c>
      <c r="AE40" s="833"/>
      <c r="AF40" s="833"/>
    </row>
    <row r="41" spans="2:32" ht="11.1" customHeight="1">
      <c r="B41" s="316"/>
      <c r="C41" s="30"/>
      <c r="D41" s="995"/>
      <c r="E41" s="995" t="s">
        <v>95</v>
      </c>
      <c r="F41" s="995"/>
      <c r="G41" s="995"/>
      <c r="H41" s="995"/>
      <c r="S41" s="317"/>
      <c r="V41" s="833"/>
      <c r="W41" s="833" t="s">
        <v>93</v>
      </c>
      <c r="X41" s="833"/>
      <c r="Y41" s="833"/>
      <c r="Z41" s="837">
        <f ca="1">評価結果!N30</f>
        <v>0</v>
      </c>
      <c r="AA41" s="837">
        <f ca="1">SUM(評価結果!AC30:AC37)</f>
        <v>5.4098360655737698</v>
      </c>
      <c r="AB41" s="838">
        <f t="shared" ca="1" si="7"/>
        <v>0</v>
      </c>
      <c r="AC41" s="837">
        <f ca="1">評価結果!N31</f>
        <v>0</v>
      </c>
      <c r="AD41" s="841" t="s">
        <v>96</v>
      </c>
      <c r="AE41" s="833"/>
      <c r="AF41" s="833"/>
    </row>
    <row r="42" spans="2:32" ht="11.1" customHeight="1">
      <c r="B42" s="316"/>
      <c r="C42" s="30"/>
      <c r="H42" s="995"/>
      <c r="S42" s="317"/>
      <c r="V42" s="833"/>
      <c r="W42" s="833" t="s">
        <v>95</v>
      </c>
      <c r="X42" s="833"/>
      <c r="Y42" s="833"/>
      <c r="Z42" s="837">
        <f ca="1">評価結果!N38</f>
        <v>0</v>
      </c>
      <c r="AA42" s="837">
        <f ca="1">SUM(評価結果!AC38:AC38)</f>
        <v>0.54644808743169393</v>
      </c>
      <c r="AB42" s="838">
        <f t="shared" ca="1" si="7"/>
        <v>0</v>
      </c>
      <c r="AC42" s="837"/>
      <c r="AD42" s="841" t="s">
        <v>97</v>
      </c>
      <c r="AE42" s="833"/>
      <c r="AF42" s="833"/>
    </row>
    <row r="43" spans="2:32" ht="11.1" customHeight="1">
      <c r="B43" s="316"/>
      <c r="C43" s="30"/>
      <c r="D43" s="995" t="s">
        <v>42</v>
      </c>
      <c r="E43" s="995"/>
      <c r="F43" s="995"/>
      <c r="G43" s="995"/>
      <c r="H43" s="995"/>
      <c r="S43" s="317"/>
      <c r="V43" s="833" t="s">
        <v>98</v>
      </c>
      <c r="W43" s="833" t="s">
        <v>64</v>
      </c>
      <c r="X43" s="833"/>
      <c r="Y43" s="833"/>
      <c r="Z43" s="837">
        <f ca="1">IF(建築物環境計画書入力!AC12=0,評価結果!N39,0)</f>
        <v>0</v>
      </c>
      <c r="AA43" s="837">
        <f ca="1">IF(建築物環境計画書入力!AC12=0,SUM(評価結果!AC39:AC42),0)</f>
        <v>0</v>
      </c>
      <c r="AB43" s="838">
        <f t="shared" ca="1" si="7"/>
        <v>0</v>
      </c>
      <c r="AC43" s="837">
        <f ca="1">IF(建築物環境計画書入力!AC12=0,評価結果!N40,0)</f>
        <v>0</v>
      </c>
      <c r="AD43" s="841" t="s">
        <v>90</v>
      </c>
      <c r="AE43" s="833"/>
      <c r="AF43" s="833"/>
    </row>
    <row r="44" spans="2:32" ht="11.1" customHeight="1">
      <c r="B44" s="316"/>
      <c r="C44" s="30"/>
      <c r="D44" s="995"/>
      <c r="E44" s="995" t="s">
        <v>64</v>
      </c>
      <c r="F44" s="995"/>
      <c r="G44" s="995"/>
      <c r="H44" s="995"/>
      <c r="S44" s="317"/>
      <c r="V44" s="833"/>
      <c r="W44" s="833" t="s">
        <v>66</v>
      </c>
      <c r="X44" s="833"/>
      <c r="Y44" s="833"/>
      <c r="Z44" s="837">
        <f ca="1">IF(建築物環境計画書入力!AC12=0,評価結果!N43,0)</f>
        <v>0</v>
      </c>
      <c r="AA44" s="837">
        <f ca="1">IF(建築物環境計画書入力!AC12=0,SUM(評価結果!AC43:AC47),0)</f>
        <v>0</v>
      </c>
      <c r="AB44" s="838">
        <f t="shared" ca="1" si="7"/>
        <v>0</v>
      </c>
      <c r="AC44" s="837">
        <f ca="1">IF(建築物環境計画書入力!AC12=0,評価結果!N44,0)</f>
        <v>0</v>
      </c>
      <c r="AD44" s="841" t="s">
        <v>92</v>
      </c>
      <c r="AE44" s="833"/>
      <c r="AF44" s="833"/>
    </row>
    <row r="45" spans="2:32" ht="11.1" customHeight="1">
      <c r="B45" s="316"/>
      <c r="C45" s="30"/>
      <c r="D45" s="995"/>
      <c r="E45" s="995" t="s">
        <v>66</v>
      </c>
      <c r="F45" s="995"/>
      <c r="G45" s="995"/>
      <c r="H45" s="995"/>
      <c r="S45" s="317"/>
      <c r="V45" s="833"/>
      <c r="W45" s="833" t="s">
        <v>68</v>
      </c>
      <c r="X45" s="833" t="s">
        <v>99</v>
      </c>
      <c r="Y45" s="833"/>
      <c r="Z45" s="837">
        <f ca="1">IF(建築物環境計画書入力!AC12=0,評価結果!N48,0)</f>
        <v>0</v>
      </c>
      <c r="AA45" s="837">
        <f ca="1">IF(建築物環境計画書入力!AC12=0,SUM(評価結果!AC48:AC71),0)</f>
        <v>0</v>
      </c>
      <c r="AB45" s="838">
        <f t="shared" ca="1" si="7"/>
        <v>0</v>
      </c>
      <c r="AC45" s="837">
        <f ca="1">IF(建築物環境計画書入力!AC12=0,評価結果!N49,0)</f>
        <v>0</v>
      </c>
      <c r="AD45" s="833" t="s">
        <v>100</v>
      </c>
      <c r="AE45" s="833"/>
      <c r="AF45" s="833"/>
    </row>
    <row r="46" spans="2:32" ht="11.1" customHeight="1">
      <c r="B46" s="316"/>
      <c r="C46" s="30"/>
      <c r="D46" s="995"/>
      <c r="E46" s="995" t="s">
        <v>68</v>
      </c>
      <c r="F46" s="995"/>
      <c r="G46" s="995"/>
      <c r="H46" s="995"/>
      <c r="S46" s="317"/>
      <c r="V46" s="833"/>
      <c r="W46" s="833"/>
      <c r="X46" s="833" t="s">
        <v>101</v>
      </c>
      <c r="Y46" s="833"/>
      <c r="Z46" s="837">
        <f ca="1">IF(建築物環境計画書入力!AC12=0,評価結果!N79,0)</f>
        <v>0</v>
      </c>
      <c r="AA46" s="837">
        <f ca="1">IF(建築物環境計画書入力!AC12=0,SUM(評価結果!AC79:AC114),0)</f>
        <v>0</v>
      </c>
      <c r="AB46" s="838">
        <f t="shared" ca="1" si="7"/>
        <v>0</v>
      </c>
      <c r="AC46" s="837">
        <f ca="1">IF(建築物環境計画書入力!AC12=0,評価結果!N80,0)</f>
        <v>0</v>
      </c>
      <c r="AD46" s="833" t="s">
        <v>102</v>
      </c>
      <c r="AE46" s="833"/>
      <c r="AF46" s="833"/>
    </row>
    <row r="47" spans="2:32" ht="11.1" customHeight="1">
      <c r="B47" s="316"/>
      <c r="C47" s="30"/>
      <c r="D47" s="995"/>
      <c r="E47" s="995"/>
      <c r="F47" s="995" t="s">
        <v>69</v>
      </c>
      <c r="G47" s="995"/>
      <c r="H47" s="995"/>
      <c r="S47" s="317"/>
      <c r="V47" s="833"/>
      <c r="W47" s="833"/>
      <c r="X47" s="833" t="s">
        <v>73</v>
      </c>
      <c r="Y47" s="833"/>
      <c r="Z47" s="837">
        <f ca="1">IF(建築物環境計画書入力!AC12=0,評価結果!N116,0)</f>
        <v>0</v>
      </c>
      <c r="AA47" s="837">
        <f ca="1">IF(建築物環境計画書入力!AC12=0,SUM(評価結果!AC116:AC132),0)</f>
        <v>0</v>
      </c>
      <c r="AB47" s="838">
        <f ca="1">IF(OR(AA47=0,AA47="-"),0,Z47/AA47)</f>
        <v>0</v>
      </c>
      <c r="AC47" s="837">
        <f ca="1">IF(建築物環境計画書入力!AC12=0,評価結果!N117,0)</f>
        <v>0</v>
      </c>
      <c r="AD47" s="833" t="s">
        <v>103</v>
      </c>
      <c r="AE47" s="833"/>
      <c r="AF47" s="833"/>
    </row>
    <row r="48" spans="2:32" ht="11.1" customHeight="1">
      <c r="B48" s="316"/>
      <c r="C48" s="30"/>
      <c r="D48" s="995"/>
      <c r="E48" s="995"/>
      <c r="F48" s="995" t="s">
        <v>71</v>
      </c>
      <c r="G48" s="995"/>
      <c r="H48" s="995"/>
      <c r="S48" s="317"/>
      <c r="V48" s="833"/>
      <c r="W48" s="833"/>
      <c r="X48" s="833" t="s">
        <v>75</v>
      </c>
      <c r="Y48" s="833"/>
      <c r="Z48" s="837">
        <f ca="1">IF(建築物環境計画書入力!AC12=0,評価結果!N133,0)</f>
        <v>0</v>
      </c>
      <c r="AA48" s="837">
        <f ca="1">IF(建築物環境計画書入力!AC12=0,SUM(評価結果!AC133:AC141),0)</f>
        <v>0</v>
      </c>
      <c r="AB48" s="838">
        <f t="shared" ca="1" si="7"/>
        <v>0</v>
      </c>
      <c r="AC48" s="837">
        <f ca="1">IF(建築物環境計画書入力!AC12=0,評価結果!N134,0)</f>
        <v>0</v>
      </c>
      <c r="AD48" s="833" t="s">
        <v>104</v>
      </c>
      <c r="AE48" s="833"/>
      <c r="AF48" s="833"/>
    </row>
    <row r="49" spans="2:32" ht="11.1" customHeight="1">
      <c r="B49" s="316"/>
      <c r="C49" s="30"/>
      <c r="D49" s="995"/>
      <c r="E49" s="995"/>
      <c r="F49" s="995" t="s">
        <v>73</v>
      </c>
      <c r="G49" s="995"/>
      <c r="H49" s="995"/>
      <c r="S49" s="317"/>
      <c r="V49" s="833"/>
      <c r="W49" s="833"/>
      <c r="X49" s="833" t="s">
        <v>105</v>
      </c>
      <c r="Y49" s="833"/>
      <c r="Z49" s="837">
        <f ca="1">IF(建築物環境計画書入力!AC12=0,評価結果!N149,0)</f>
        <v>0</v>
      </c>
      <c r="AA49" s="837">
        <f ca="1">IF(建築物環境計画書入力!AC12=0,SUM(評価結果!AC149:AC153),0)</f>
        <v>0</v>
      </c>
      <c r="AB49" s="838">
        <f t="shared" ca="1" si="7"/>
        <v>0</v>
      </c>
      <c r="AC49" s="837">
        <f ca="1">IF(建築物環境計画書入力!AC12=0,評価結果!N150,0)</f>
        <v>0</v>
      </c>
      <c r="AD49" s="833" t="s">
        <v>106</v>
      </c>
      <c r="AE49" s="833"/>
      <c r="AF49" s="833"/>
    </row>
    <row r="50" spans="2:32" ht="11.1" customHeight="1">
      <c r="B50" s="316"/>
      <c r="C50" s="30"/>
      <c r="D50" s="995"/>
      <c r="E50" s="995"/>
      <c r="F50" s="995" t="s">
        <v>75</v>
      </c>
      <c r="G50" s="995"/>
      <c r="H50" s="995"/>
      <c r="S50" s="317"/>
      <c r="V50" s="833"/>
      <c r="W50" s="833"/>
      <c r="X50" s="833" t="s">
        <v>107</v>
      </c>
      <c r="Y50" s="833"/>
      <c r="Z50" s="837">
        <f ca="1">評価結果!N154</f>
        <v>0</v>
      </c>
      <c r="AA50" s="837">
        <f ca="1">IF(建築物環境計画書入力!AC12=0,SUM(評価結果!AC154:AC160),0)</f>
        <v>0</v>
      </c>
      <c r="AB50" s="838">
        <f t="shared" ca="1" si="7"/>
        <v>0</v>
      </c>
      <c r="AC50" s="837">
        <f ca="1">IF(建築物環境計画書入力!AC12=0,評価結果!N155,0)</f>
        <v>0</v>
      </c>
      <c r="AD50" s="833" t="s">
        <v>108</v>
      </c>
      <c r="AE50" s="833"/>
      <c r="AF50" s="833"/>
    </row>
    <row r="51" spans="2:32" ht="11.1" customHeight="1">
      <c r="B51" s="316"/>
      <c r="C51" s="30"/>
      <c r="D51" s="995"/>
      <c r="E51" s="995"/>
      <c r="F51" s="995" t="s">
        <v>77</v>
      </c>
      <c r="G51" s="995"/>
      <c r="H51" s="995"/>
      <c r="S51" s="317"/>
      <c r="V51" s="833" t="s">
        <v>47</v>
      </c>
      <c r="W51" s="833" t="s">
        <v>81</v>
      </c>
      <c r="X51" s="833" t="s">
        <v>99</v>
      </c>
      <c r="Y51" s="833"/>
      <c r="Z51" s="837">
        <f ca="1">評価結果!N161</f>
        <v>0</v>
      </c>
      <c r="AA51" s="837">
        <f ca="1">SUM(評価結果!AC161:AC177)</f>
        <v>0</v>
      </c>
      <c r="AB51" s="838">
        <f t="shared" ca="1" si="7"/>
        <v>0</v>
      </c>
      <c r="AC51" s="837">
        <f ca="1">評価結果!N162</f>
        <v>0</v>
      </c>
      <c r="AD51" s="841" t="s">
        <v>109</v>
      </c>
      <c r="AE51" s="833"/>
      <c r="AF51" s="833"/>
    </row>
    <row r="52" spans="2:32" ht="11.1" customHeight="1">
      <c r="B52" s="316"/>
      <c r="C52" s="30"/>
      <c r="D52" s="995"/>
      <c r="E52" s="995"/>
      <c r="F52" s="995" t="s">
        <v>79</v>
      </c>
      <c r="G52" s="995"/>
      <c r="H52" s="995"/>
      <c r="S52" s="317"/>
      <c r="V52" s="833"/>
      <c r="W52" s="833"/>
      <c r="X52" s="833" t="s">
        <v>101</v>
      </c>
      <c r="Y52" s="833"/>
      <c r="Z52" s="837">
        <f ca="1">評価結果!N178</f>
        <v>0</v>
      </c>
      <c r="AA52" s="837">
        <f ca="1">SUM(評価結果!AC178:AC198)</f>
        <v>0</v>
      </c>
      <c r="AB52" s="838">
        <f t="shared" ca="1" si="7"/>
        <v>0</v>
      </c>
      <c r="AC52" s="837">
        <f ca="1">評価結果!N179</f>
        <v>0</v>
      </c>
      <c r="AD52" s="833" t="s">
        <v>110</v>
      </c>
      <c r="AE52" s="833"/>
      <c r="AF52" s="833"/>
    </row>
    <row r="53" spans="2:32" ht="11.1" customHeight="1">
      <c r="B53" s="316"/>
      <c r="C53" s="30"/>
      <c r="G53" s="995"/>
      <c r="H53" s="995"/>
      <c r="S53" s="317"/>
      <c r="V53" s="833"/>
      <c r="W53" s="833"/>
      <c r="X53" s="833" t="s">
        <v>73</v>
      </c>
      <c r="Y53" s="833"/>
      <c r="Z53" s="837">
        <f ca="1">評価結果!N199</f>
        <v>0</v>
      </c>
      <c r="AA53" s="837">
        <f ca="1">SUM(評価結果!AC199:AC205)</f>
        <v>0</v>
      </c>
      <c r="AB53" s="838">
        <f ca="1">IF(OR(AA53=0,AA53="-"),0,Z53/AA53)</f>
        <v>0</v>
      </c>
      <c r="AC53" s="837">
        <f ca="1">評価結果!N200</f>
        <v>0</v>
      </c>
      <c r="AD53" s="833" t="s">
        <v>111</v>
      </c>
      <c r="AE53" s="833"/>
      <c r="AF53" s="833"/>
    </row>
    <row r="54" spans="2:32" ht="11.1" customHeight="1">
      <c r="B54" s="316"/>
      <c r="C54" s="30"/>
      <c r="D54" s="995" t="s">
        <v>47</v>
      </c>
      <c r="E54" s="995"/>
      <c r="F54" s="995"/>
      <c r="G54" s="995"/>
      <c r="H54" s="995"/>
      <c r="S54" s="317"/>
      <c r="V54" s="833"/>
      <c r="W54" s="833"/>
      <c r="X54" s="833" t="s">
        <v>75</v>
      </c>
      <c r="Y54" s="833"/>
      <c r="Z54" s="837">
        <f ca="1">評価結果!N206</f>
        <v>0</v>
      </c>
      <c r="AA54" s="837">
        <f ca="1">SUM(評価結果!AC206:AC214)</f>
        <v>0</v>
      </c>
      <c r="AB54" s="838">
        <f t="shared" ca="1" si="7"/>
        <v>0</v>
      </c>
      <c r="AC54" s="837">
        <f ca="1">評価結果!N207</f>
        <v>0</v>
      </c>
      <c r="AD54" s="833" t="s">
        <v>112</v>
      </c>
      <c r="AE54" s="833"/>
      <c r="AF54" s="833"/>
    </row>
    <row r="55" spans="2:32" ht="11.1" customHeight="1">
      <c r="B55" s="316"/>
      <c r="C55" s="30"/>
      <c r="D55" s="995"/>
      <c r="E55" s="995" t="s">
        <v>81</v>
      </c>
      <c r="F55" s="995"/>
      <c r="G55" s="995"/>
      <c r="H55" s="995"/>
      <c r="S55" s="317"/>
      <c r="V55" s="833"/>
      <c r="W55" s="833"/>
      <c r="X55" s="833" t="s">
        <v>105</v>
      </c>
      <c r="Y55" s="833"/>
      <c r="Z55" s="837">
        <f ca="1">評価結果!N222</f>
        <v>0</v>
      </c>
      <c r="AA55" s="837">
        <f>SUM(評価結果!AC222:AC223)</f>
        <v>0</v>
      </c>
      <c r="AB55" s="838">
        <f t="shared" si="7"/>
        <v>0</v>
      </c>
      <c r="AC55" s="837">
        <f ca="1">評価結果!N223</f>
        <v>0</v>
      </c>
      <c r="AD55" s="833" t="s">
        <v>113</v>
      </c>
      <c r="AE55" s="833"/>
      <c r="AF55" s="833"/>
    </row>
    <row r="56" spans="2:32" ht="11.1" customHeight="1">
      <c r="B56" s="316"/>
      <c r="C56" s="30"/>
      <c r="D56" s="995"/>
      <c r="E56" s="995"/>
      <c r="F56" s="995" t="s">
        <v>99</v>
      </c>
      <c r="G56" s="995"/>
      <c r="H56" s="995"/>
      <c r="S56" s="317"/>
      <c r="V56" s="833"/>
      <c r="W56" s="833"/>
      <c r="X56" s="833" t="s">
        <v>107</v>
      </c>
      <c r="Y56" s="833"/>
      <c r="Z56" s="837">
        <f ca="1">評価結果!N224</f>
        <v>0</v>
      </c>
      <c r="AA56" s="837">
        <f ca="1">SUM(評価結果!AC224:AC230)</f>
        <v>0</v>
      </c>
      <c r="AB56" s="838">
        <f t="shared" ca="1" si="7"/>
        <v>0</v>
      </c>
      <c r="AC56" s="837">
        <f ca="1">評価結果!N225</f>
        <v>0</v>
      </c>
      <c r="AD56" s="833" t="s">
        <v>114</v>
      </c>
      <c r="AE56" s="833"/>
      <c r="AF56" s="833"/>
    </row>
    <row r="57" spans="2:32" ht="11.1" customHeight="1">
      <c r="B57" s="316"/>
      <c r="C57" s="30"/>
      <c r="D57" s="995"/>
      <c r="E57" s="995"/>
      <c r="F57" s="995" t="s">
        <v>101</v>
      </c>
      <c r="G57" s="995"/>
      <c r="H57" s="995"/>
      <c r="S57" s="317"/>
      <c r="V57" s="833"/>
      <c r="W57" s="833" t="s">
        <v>83</v>
      </c>
      <c r="X57" s="833" t="s">
        <v>99</v>
      </c>
      <c r="Y57" s="833"/>
      <c r="Z57" s="837">
        <f ca="1">評価結果!N232</f>
        <v>0</v>
      </c>
      <c r="AA57" s="837">
        <f ca="1">SUM(評価結果!AC232:AC237)</f>
        <v>0</v>
      </c>
      <c r="AB57" s="838">
        <f t="shared" ca="1" si="7"/>
        <v>0</v>
      </c>
      <c r="AC57" s="837">
        <f ca="1">評価結果!N233</f>
        <v>0</v>
      </c>
      <c r="AD57" s="841" t="s">
        <v>115</v>
      </c>
      <c r="AE57" s="833"/>
      <c r="AF57" s="833"/>
    </row>
    <row r="58" spans="2:32" ht="11.1" customHeight="1">
      <c r="B58" s="316"/>
      <c r="C58" s="30"/>
      <c r="D58" s="995"/>
      <c r="E58" s="995"/>
      <c r="F58" s="995" t="s">
        <v>73</v>
      </c>
      <c r="G58" s="995"/>
      <c r="H58" s="995"/>
      <c r="S58" s="317"/>
      <c r="V58" s="833"/>
      <c r="W58" s="833"/>
      <c r="X58" s="833" t="s">
        <v>101</v>
      </c>
      <c r="Y58" s="833"/>
      <c r="Z58" s="837">
        <f ca="1">評価結果!N238</f>
        <v>0</v>
      </c>
      <c r="AA58" s="837">
        <f ca="1">SUM(評価結果!AC238:AC243)</f>
        <v>0</v>
      </c>
      <c r="AB58" s="838">
        <f t="shared" ca="1" si="7"/>
        <v>0</v>
      </c>
      <c r="AC58" s="837">
        <f ca="1">評価結果!N239</f>
        <v>0</v>
      </c>
      <c r="AD58" s="833" t="s">
        <v>116</v>
      </c>
      <c r="AE58" s="833"/>
      <c r="AF58" s="833"/>
    </row>
    <row r="59" spans="2:32" ht="11.1" customHeight="1">
      <c r="B59" s="316"/>
      <c r="C59" s="30"/>
      <c r="D59" s="995"/>
      <c r="E59" s="995"/>
      <c r="F59" s="995" t="s">
        <v>75</v>
      </c>
      <c r="G59" s="995"/>
      <c r="H59" s="995"/>
      <c r="S59" s="317"/>
      <c r="V59" s="833"/>
      <c r="W59" s="833"/>
      <c r="X59" s="833" t="s">
        <v>73</v>
      </c>
      <c r="Y59" s="833"/>
      <c r="Z59" s="837">
        <f ca="1">評価結果!N244</f>
        <v>0</v>
      </c>
      <c r="AA59" s="837">
        <f ca="1">SUM(評価結果!AC244:AC246)</f>
        <v>0</v>
      </c>
      <c r="AB59" s="838">
        <f ca="1">IF(OR(AA59=0,AA59="-"),0,Z59/AA59)</f>
        <v>0</v>
      </c>
      <c r="AC59" s="837">
        <f ca="1">評価結果!N245</f>
        <v>0</v>
      </c>
      <c r="AD59" s="833" t="s">
        <v>117</v>
      </c>
      <c r="AE59" s="833"/>
      <c r="AF59" s="833"/>
    </row>
    <row r="60" spans="2:32" ht="11.1" customHeight="1">
      <c r="B60" s="316"/>
      <c r="C60" s="30"/>
      <c r="D60" s="995"/>
      <c r="E60" s="995"/>
      <c r="F60" s="995" t="s">
        <v>105</v>
      </c>
      <c r="G60" s="995"/>
      <c r="H60" s="995"/>
      <c r="S60" s="317"/>
      <c r="V60" s="833"/>
      <c r="W60" s="833"/>
      <c r="X60" s="833" t="s">
        <v>107</v>
      </c>
      <c r="Y60" s="833"/>
      <c r="Z60" s="837">
        <f ca="1">評価結果!N247</f>
        <v>0</v>
      </c>
      <c r="AA60" s="837">
        <f>SUM(評価結果!AC247:AC248)</f>
        <v>0</v>
      </c>
      <c r="AB60" s="838">
        <f>IF(OR(AA60=0,AA60="-"),0,Z60/AA60)</f>
        <v>0</v>
      </c>
      <c r="AC60" s="837">
        <f>評価結果!N248</f>
        <v>0</v>
      </c>
      <c r="AD60" s="833" t="s">
        <v>118</v>
      </c>
      <c r="AE60" s="833"/>
      <c r="AF60" s="833"/>
    </row>
    <row r="61" spans="2:32" ht="11.1" customHeight="1">
      <c r="B61" s="316"/>
      <c r="C61" s="30"/>
      <c r="D61" s="995"/>
      <c r="E61" s="995"/>
      <c r="F61" s="995" t="s">
        <v>107</v>
      </c>
      <c r="G61" s="995"/>
      <c r="H61" s="995"/>
      <c r="S61" s="317"/>
      <c r="V61" s="833" t="s">
        <v>49</v>
      </c>
      <c r="W61" s="833" t="s">
        <v>119</v>
      </c>
      <c r="X61" s="833"/>
      <c r="Y61" s="833"/>
      <c r="Z61" s="837">
        <f ca="1">評価結果!N249</f>
        <v>0</v>
      </c>
      <c r="AA61" s="837">
        <f ca="1">SUM(評価結果!AC249:AC251)</f>
        <v>5</v>
      </c>
      <c r="AB61" s="838">
        <f t="shared" ref="AB61:AB63" ca="1" si="8">IF(OR(AA61=0,AA61="-"),0,Z61/AA61)</f>
        <v>0</v>
      </c>
      <c r="AC61" s="837">
        <f ca="1">評価結果!N250</f>
        <v>0</v>
      </c>
      <c r="AD61" s="841" t="s">
        <v>90</v>
      </c>
      <c r="AE61" s="833"/>
    </row>
    <row r="62" spans="2:32" ht="11.1" customHeight="1">
      <c r="B62" s="316"/>
      <c r="C62" s="30"/>
      <c r="D62" s="995"/>
      <c r="E62" s="995" t="s">
        <v>83</v>
      </c>
      <c r="F62" s="995"/>
      <c r="G62" s="995"/>
      <c r="H62" s="995"/>
      <c r="S62" s="317"/>
      <c r="V62" s="833"/>
      <c r="W62" s="833" t="s">
        <v>120</v>
      </c>
      <c r="X62" s="833"/>
      <c r="Y62" s="833"/>
      <c r="Z62" s="837">
        <f ca="1">評価結果!N252</f>
        <v>0</v>
      </c>
      <c r="AA62" s="837">
        <f ca="1">SUM(評価結果!AC252:AC253)</f>
        <v>5</v>
      </c>
      <c r="AB62" s="838">
        <f t="shared" ca="1" si="8"/>
        <v>0</v>
      </c>
      <c r="AC62" s="837">
        <f ca="1">評価結果!N253</f>
        <v>0</v>
      </c>
      <c r="AD62" s="841" t="s">
        <v>92</v>
      </c>
      <c r="AE62" s="833"/>
    </row>
    <row r="63" spans="2:32" ht="11.1" customHeight="1">
      <c r="B63" s="316"/>
      <c r="C63" s="30"/>
      <c r="D63" s="995"/>
      <c r="E63" s="995"/>
      <c r="F63" s="995" t="s">
        <v>99</v>
      </c>
      <c r="G63" s="995"/>
      <c r="H63" s="995"/>
      <c r="S63" s="317"/>
      <c r="V63" s="833"/>
      <c r="W63" s="833" t="s">
        <v>121</v>
      </c>
      <c r="X63" s="833"/>
      <c r="Y63" s="833"/>
      <c r="Z63" s="837">
        <f ca="1">評価結果!N254</f>
        <v>0</v>
      </c>
      <c r="AA63" s="837">
        <f ca="1">SUM(評価結果!AC254:AC255)</f>
        <v>0</v>
      </c>
      <c r="AB63" s="838">
        <f t="shared" ca="1" si="8"/>
        <v>0</v>
      </c>
      <c r="AC63" s="837">
        <f ca="1">評価結果!N255</f>
        <v>0</v>
      </c>
      <c r="AD63" s="841" t="s">
        <v>94</v>
      </c>
      <c r="AE63" s="833"/>
    </row>
    <row r="64" spans="2:32" ht="11.1" customHeight="1">
      <c r="B64" s="316"/>
      <c r="C64" s="30"/>
      <c r="D64" s="995"/>
      <c r="E64" s="995"/>
      <c r="F64" s="995" t="s">
        <v>101</v>
      </c>
      <c r="G64" s="995"/>
      <c r="H64" s="995"/>
      <c r="S64" s="317"/>
      <c r="V64" s="833"/>
      <c r="W64" s="833" t="s">
        <v>122</v>
      </c>
      <c r="X64" s="833"/>
      <c r="Y64" s="833"/>
      <c r="Z64" s="837">
        <f ca="1">評価結果!N256</f>
        <v>0</v>
      </c>
      <c r="AA64" s="837">
        <f ca="1">SUM(評価結果!AC256:AC258)</f>
        <v>0</v>
      </c>
      <c r="AB64" s="838">
        <f ca="1">IF(OR(AA64=0,AA64="-"),0,Z64/AA64)</f>
        <v>0</v>
      </c>
      <c r="AC64" s="837">
        <f ca="1">評価結果!N257</f>
        <v>0</v>
      </c>
      <c r="AD64" s="841" t="s">
        <v>96</v>
      </c>
      <c r="AE64" s="833"/>
    </row>
    <row r="65" spans="2:31" ht="11.1" customHeight="1">
      <c r="B65" s="316"/>
      <c r="C65" s="30"/>
      <c r="D65" s="995"/>
      <c r="E65" s="995"/>
      <c r="F65" s="995" t="s">
        <v>73</v>
      </c>
      <c r="G65" s="995"/>
      <c r="H65" s="995"/>
      <c r="S65" s="317"/>
      <c r="V65" s="833" t="s">
        <v>51</v>
      </c>
      <c r="W65" s="833" t="s">
        <v>123</v>
      </c>
      <c r="X65" s="833"/>
      <c r="Y65" s="833"/>
      <c r="Z65" s="837">
        <f ca="1">評価結果!N259</f>
        <v>0</v>
      </c>
      <c r="AA65" s="837">
        <f ca="1">SUM(評価結果!AC259:AC264)</f>
        <v>8.23943661971831</v>
      </c>
      <c r="AB65" s="838">
        <f ca="1">IF(OR(AA65=0,AA65="-"),0,Z65/AA65)</f>
        <v>0</v>
      </c>
      <c r="AC65" s="837">
        <f ca="1">評価結果!N260</f>
        <v>0</v>
      </c>
      <c r="AD65" s="841" t="s">
        <v>90</v>
      </c>
      <c r="AE65" s="833"/>
    </row>
    <row r="66" spans="2:31" ht="11.1" customHeight="1">
      <c r="B66" s="316"/>
      <c r="C66" s="30"/>
      <c r="D66" s="995"/>
      <c r="E66" s="995"/>
      <c r="F66" s="995" t="s">
        <v>107</v>
      </c>
      <c r="G66" s="995"/>
      <c r="H66" s="995"/>
      <c r="S66" s="317"/>
      <c r="V66" s="833"/>
      <c r="W66" s="833" t="s">
        <v>124</v>
      </c>
      <c r="X66" s="833"/>
      <c r="Y66" s="833"/>
      <c r="Z66" s="837">
        <f ca="1">評価結果!N265</f>
        <v>0</v>
      </c>
      <c r="AA66" s="837">
        <f ca="1">SUM(評価結果!AC265:AC265)</f>
        <v>0.88028169014084501</v>
      </c>
      <c r="AB66" s="838">
        <f ca="1">IF(OR(AA66=0,AA66="-"),0,Z66/AA66)</f>
        <v>0</v>
      </c>
      <c r="AC66" s="837"/>
      <c r="AD66" s="841" t="s">
        <v>92</v>
      </c>
      <c r="AE66" s="833"/>
    </row>
    <row r="67" spans="2:31" ht="11.1" customHeight="1">
      <c r="B67" s="316"/>
      <c r="C67" s="30"/>
      <c r="G67" s="995"/>
      <c r="H67" s="995"/>
      <c r="S67" s="317"/>
      <c r="V67" s="833"/>
      <c r="W67" s="833" t="s">
        <v>125</v>
      </c>
      <c r="X67" s="833"/>
      <c r="Y67" s="833"/>
      <c r="Z67" s="837">
        <f ca="1">評価結果!N266</f>
        <v>0</v>
      </c>
      <c r="AA67" s="837">
        <f ca="1">SUM(評価結果!AC266:AC269)</f>
        <v>0.88028169014084501</v>
      </c>
      <c r="AB67" s="838">
        <f ca="1">IF(OR(AA67=0,AA67="-"),0,Z67/AA67)</f>
        <v>0</v>
      </c>
      <c r="AC67" s="837">
        <f ca="1">評価結果!N267</f>
        <v>0</v>
      </c>
      <c r="AD67" s="841" t="s">
        <v>94</v>
      </c>
      <c r="AE67" s="833"/>
    </row>
    <row r="68" spans="2:31" ht="11.1" customHeight="1">
      <c r="B68" s="316"/>
      <c r="C68" s="30"/>
      <c r="D68" s="995" t="s">
        <v>49</v>
      </c>
      <c r="E68" s="995"/>
      <c r="F68" s="1007"/>
      <c r="G68" s="995"/>
      <c r="H68" s="995"/>
      <c r="S68" s="317"/>
      <c r="V68" s="833"/>
      <c r="W68" s="833"/>
      <c r="X68" s="833"/>
      <c r="Y68" s="833"/>
      <c r="Z68" s="837"/>
      <c r="AA68" s="837"/>
      <c r="AB68" s="838"/>
      <c r="AC68" s="837"/>
      <c r="AD68" s="841"/>
      <c r="AE68" s="833"/>
    </row>
    <row r="69" spans="2:31" ht="11.1" customHeight="1">
      <c r="B69" s="316"/>
      <c r="C69" s="30"/>
      <c r="D69" s="995"/>
      <c r="E69" s="995" t="s">
        <v>126</v>
      </c>
      <c r="F69" s="1007"/>
      <c r="G69" s="995"/>
      <c r="H69" s="995"/>
      <c r="S69" s="317"/>
      <c r="V69" s="833"/>
      <c r="W69" s="833"/>
      <c r="X69" s="833"/>
      <c r="Y69" s="833"/>
      <c r="Z69" s="837"/>
      <c r="AA69" s="837"/>
      <c r="AB69" s="838"/>
      <c r="AC69" s="837"/>
      <c r="AD69" s="841"/>
      <c r="AE69" s="833"/>
    </row>
    <row r="70" spans="2:31" ht="11.1" customHeight="1">
      <c r="B70" s="316"/>
      <c r="C70" s="30"/>
      <c r="D70" s="995"/>
      <c r="E70" s="995" t="s">
        <v>127</v>
      </c>
      <c r="F70" s="1007"/>
      <c r="G70" s="995"/>
      <c r="H70" s="995"/>
      <c r="S70" s="317"/>
      <c r="V70" s="833"/>
      <c r="W70" s="833"/>
      <c r="X70" s="833"/>
      <c r="Y70" s="833"/>
      <c r="Z70" s="837"/>
      <c r="AA70" s="837"/>
      <c r="AB70" s="838"/>
      <c r="AC70" s="837"/>
      <c r="AD70" s="841"/>
      <c r="AE70" s="833"/>
    </row>
    <row r="71" spans="2:31" ht="11.1" customHeight="1">
      <c r="B71" s="316"/>
      <c r="C71" s="30"/>
      <c r="D71" s="995"/>
      <c r="E71" s="995" t="s">
        <v>128</v>
      </c>
      <c r="F71" s="1007"/>
      <c r="G71" s="995"/>
      <c r="H71" s="995"/>
      <c r="S71" s="317"/>
      <c r="V71" s="833"/>
      <c r="W71" s="833"/>
      <c r="X71" s="833"/>
      <c r="Y71" s="833"/>
      <c r="Z71" s="837"/>
      <c r="AA71" s="837"/>
      <c r="AB71" s="838"/>
      <c r="AC71" s="837"/>
      <c r="AD71" s="841"/>
      <c r="AE71" s="833"/>
    </row>
    <row r="72" spans="2:31" ht="11.1" customHeight="1">
      <c r="B72" s="316"/>
      <c r="C72" s="30"/>
      <c r="D72" s="995"/>
      <c r="E72" s="995" t="s">
        <v>129</v>
      </c>
      <c r="F72" s="1007"/>
      <c r="G72" s="995"/>
      <c r="H72" s="995"/>
      <c r="S72" s="317"/>
      <c r="V72" s="833"/>
      <c r="W72" s="833"/>
      <c r="X72" s="833"/>
      <c r="Y72" s="833"/>
      <c r="Z72" s="837"/>
      <c r="AA72" s="837"/>
      <c r="AB72" s="838"/>
      <c r="AC72" s="837"/>
      <c r="AD72" s="841"/>
      <c r="AE72" s="833"/>
    </row>
    <row r="73" spans="2:31" ht="9.9499999999999993" customHeight="1">
      <c r="B73" s="316"/>
      <c r="C73" s="30"/>
      <c r="G73" s="995"/>
      <c r="S73" s="317"/>
      <c r="V73" s="833"/>
      <c r="W73" s="833"/>
      <c r="X73" s="833"/>
      <c r="Y73" s="833"/>
      <c r="Z73" s="837"/>
      <c r="AA73" s="837"/>
      <c r="AB73" s="838"/>
      <c r="AC73" s="837"/>
      <c r="AD73" s="841"/>
      <c r="AE73" s="833"/>
    </row>
    <row r="74" spans="2:31" ht="11.1" customHeight="1">
      <c r="B74" s="1037"/>
      <c r="C74" s="1034"/>
      <c r="D74" s="995" t="s">
        <v>51</v>
      </c>
      <c r="E74" s="995"/>
      <c r="F74" s="1007"/>
      <c r="S74" s="317"/>
      <c r="V74" s="833"/>
      <c r="W74" s="833"/>
      <c r="X74" s="833"/>
      <c r="Y74" s="833"/>
      <c r="Z74" s="833"/>
      <c r="AA74" s="833"/>
      <c r="AB74" s="833"/>
      <c r="AC74" s="833"/>
      <c r="AD74" s="833"/>
      <c r="AE74" s="833"/>
    </row>
    <row r="75" spans="2:31" ht="11.1" customHeight="1">
      <c r="B75" s="1037"/>
      <c r="C75" s="1034"/>
      <c r="D75" s="995"/>
      <c r="E75" s="995" t="s">
        <v>130</v>
      </c>
      <c r="F75" s="1007"/>
      <c r="I75" s="1000"/>
      <c r="J75" s="2"/>
      <c r="S75" s="317"/>
      <c r="V75" s="833"/>
      <c r="W75" s="833"/>
      <c r="X75" s="833"/>
      <c r="Y75" s="833"/>
      <c r="Z75" s="833"/>
      <c r="AA75" s="833"/>
      <c r="AB75" s="833"/>
      <c r="AC75" s="833"/>
      <c r="AD75" s="833"/>
      <c r="AE75" s="833"/>
    </row>
    <row r="76" spans="2:31" ht="11.1" customHeight="1">
      <c r="B76" s="1037"/>
      <c r="C76" s="1034"/>
      <c r="D76" s="995"/>
      <c r="E76" s="995" t="s">
        <v>124</v>
      </c>
      <c r="F76" s="1007"/>
      <c r="I76" s="324"/>
      <c r="J76" s="324"/>
      <c r="K76" s="324"/>
      <c r="L76" s="324"/>
      <c r="M76" s="324"/>
      <c r="N76" s="324"/>
      <c r="O76" s="324"/>
      <c r="P76" s="324"/>
      <c r="Q76" s="324"/>
      <c r="S76" s="317"/>
      <c r="V76" s="833"/>
      <c r="W76" s="833"/>
      <c r="X76" s="833"/>
      <c r="Y76" s="833"/>
      <c r="Z76" s="833"/>
      <c r="AA76" s="833"/>
      <c r="AB76" s="833"/>
      <c r="AC76" s="833"/>
      <c r="AD76" s="833"/>
      <c r="AE76" s="833"/>
    </row>
    <row r="77" spans="2:31" ht="11.1" customHeight="1">
      <c r="B77" s="1037"/>
      <c r="C77" s="1034"/>
      <c r="D77" s="995"/>
      <c r="E77" s="995" t="s">
        <v>125</v>
      </c>
      <c r="F77" s="1007"/>
      <c r="I77" s="324"/>
      <c r="J77" s="324"/>
      <c r="K77" s="324"/>
      <c r="L77" s="324"/>
      <c r="M77" s="324"/>
      <c r="N77" s="324"/>
      <c r="O77" s="324"/>
      <c r="P77" s="324"/>
      <c r="Q77" s="324"/>
      <c r="S77" s="317"/>
      <c r="V77" s="833"/>
      <c r="W77" s="833"/>
      <c r="X77" s="833"/>
      <c r="Y77" s="833"/>
      <c r="Z77" s="833"/>
      <c r="AA77" s="833"/>
      <c r="AB77" s="833"/>
      <c r="AC77" s="833"/>
      <c r="AD77" s="833"/>
      <c r="AE77" s="833"/>
    </row>
    <row r="78" spans="2:31" ht="11.1" customHeight="1">
      <c r="B78" s="1037"/>
      <c r="C78" s="1034"/>
      <c r="D78" s="996"/>
      <c r="E78" s="996"/>
      <c r="F78" s="996"/>
      <c r="I78" s="324"/>
      <c r="J78" s="324"/>
      <c r="K78" s="324"/>
      <c r="L78" s="324"/>
      <c r="M78" s="324"/>
      <c r="N78" s="324"/>
      <c r="O78" s="324"/>
      <c r="P78" s="324"/>
      <c r="Q78" s="324"/>
      <c r="S78" s="317"/>
      <c r="V78" s="833"/>
      <c r="W78" s="833"/>
      <c r="X78" s="833"/>
      <c r="Y78" s="833"/>
      <c r="Z78" s="833"/>
      <c r="AA78" s="833"/>
      <c r="AB78" s="833"/>
      <c r="AC78" s="833"/>
      <c r="AD78" s="833"/>
      <c r="AE78" s="833"/>
    </row>
    <row r="79" spans="2:31" ht="3" customHeight="1">
      <c r="B79" s="1038"/>
      <c r="C79" s="1039"/>
      <c r="D79" s="1040"/>
      <c r="E79" s="1040"/>
      <c r="F79" s="1040"/>
      <c r="G79" s="1040"/>
      <c r="H79" s="1040"/>
      <c r="I79" s="1040"/>
      <c r="J79" s="1040"/>
      <c r="K79" s="1040"/>
      <c r="L79" s="1040"/>
      <c r="M79" s="1040"/>
      <c r="N79" s="1040"/>
      <c r="O79" s="1040"/>
      <c r="P79" s="1040"/>
      <c r="Q79" s="1040"/>
      <c r="R79" s="1040"/>
      <c r="S79" s="120"/>
      <c r="V79" s="833"/>
      <c r="W79" s="833"/>
      <c r="X79" s="833"/>
      <c r="Y79" s="833"/>
      <c r="Z79" s="833"/>
      <c r="AA79" s="833"/>
      <c r="AB79" s="833"/>
      <c r="AC79" s="833"/>
      <c r="AD79" s="833"/>
      <c r="AE79" s="833"/>
    </row>
    <row r="80" spans="2:31">
      <c r="B80" s="1034"/>
      <c r="C80" s="1034"/>
      <c r="R80" s="402"/>
      <c r="S80" s="402"/>
      <c r="V80" s="833"/>
      <c r="W80" s="833"/>
      <c r="X80" s="833"/>
      <c r="Y80" s="833"/>
      <c r="Z80" s="833"/>
      <c r="AA80" s="833"/>
      <c r="AB80" s="833"/>
      <c r="AC80" s="833"/>
      <c r="AD80" s="833"/>
      <c r="AE80" s="833"/>
    </row>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sheetData>
  <sheetProtection algorithmName="SHA-512" hashValue="5J6qsp3CmoLhHaPewxQioFM8SgTtxJ4aoWYMXOhcRk1txZzsdyDgprRpahHolfY+XJfUH0J3WGmrMP4WcmWZ/g==" saltValue="21pFOA/Vle9n8jglFTSauQ==" spinCount="100000" sheet="1" objects="1" scenarios="1" selectLockedCells="1"/>
  <mergeCells count="3">
    <mergeCell ref="G11:P11"/>
    <mergeCell ref="G12:P12"/>
    <mergeCell ref="I13:P13"/>
  </mergeCells>
  <phoneticPr fontId="4"/>
  <printOptions horizontalCentered="1"/>
  <pageMargins left="0.39370078740157483" right="0.19685039370078741" top="0.59055118110236227" bottom="0.19685039370078741" header="0.51181102362204722" footer="0.11811023622047245"/>
  <pageSetup paperSize="9" scale="95" orientation="portrait" r:id="rId1"/>
  <headerFooter alignWithMargins="0"/>
  <ignoredErrors>
    <ignoredError sqref="AB15:AB17" formula="1"/>
    <ignoredError sqref="AD38:AD44 AD61:AD63"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F104"/>
  <sheetViews>
    <sheetView showGridLines="0" zoomScaleNormal="100" zoomScaleSheetLayoutView="85" workbookViewId="0">
      <pane ySplit="11" topLeftCell="A12" activePane="bottomLeft" state="frozen"/>
      <selection activeCell="D13" sqref="D13:E13"/>
      <selection pane="bottomLeft" activeCell="E12" sqref="E12"/>
    </sheetView>
  </sheetViews>
  <sheetFormatPr defaultColWidth="0" defaultRowHeight="13.5" zeroHeight="1"/>
  <cols>
    <col min="1" max="1" width="2.125" customWidth="1"/>
    <col min="2" max="2" width="0.5" customWidth="1"/>
    <col min="3" max="3" width="2.625" customWidth="1"/>
    <col min="4" max="4" width="3.625" customWidth="1"/>
    <col min="5" max="5" width="4.625" customWidth="1"/>
    <col min="6" max="6" width="6.625" customWidth="1"/>
    <col min="7" max="7" width="16.625" customWidth="1"/>
    <col min="8" max="13" width="6.125" customWidth="1"/>
    <col min="14" max="14" width="4.625" customWidth="1"/>
    <col min="15" max="15" width="0.25" customWidth="1"/>
    <col min="16" max="26" width="5.625" customWidth="1"/>
    <col min="27" max="27" width="2.625" customWidth="1"/>
    <col min="28" max="28" width="0.5" customWidth="1"/>
    <col min="29" max="29" width="2.625" customWidth="1"/>
    <col min="30" max="30" width="16.625" hidden="1" customWidth="1"/>
    <col min="31" max="31" width="17.875" hidden="1" customWidth="1"/>
    <col min="32" max="32" width="0" hidden="1" customWidth="1"/>
    <col min="33" max="16384" width="9" hidden="1"/>
  </cols>
  <sheetData>
    <row r="1" spans="2:32" ht="13.5" customHeight="1">
      <c r="B1" s="1"/>
      <c r="C1" s="252" t="s">
        <v>2226</v>
      </c>
      <c r="D1" s="1"/>
      <c r="E1" s="1"/>
      <c r="F1" s="1"/>
      <c r="G1" s="1"/>
      <c r="H1" s="1"/>
      <c r="I1" s="1"/>
      <c r="J1" s="1"/>
      <c r="K1" s="1"/>
      <c r="L1" s="1"/>
      <c r="M1" s="1"/>
      <c r="N1" s="1"/>
      <c r="O1" s="1"/>
      <c r="P1" s="1"/>
      <c r="Q1" s="1"/>
      <c r="R1" s="1"/>
      <c r="S1" s="1"/>
      <c r="T1" s="1"/>
      <c r="U1" s="1"/>
      <c r="V1" s="1"/>
      <c r="W1" s="1"/>
      <c r="X1" s="1"/>
      <c r="Y1" s="1"/>
      <c r="Z1" s="930"/>
      <c r="AA1" s="930"/>
      <c r="AB1" s="1"/>
      <c r="AC1" s="1"/>
      <c r="AD1" t="s">
        <v>1070</v>
      </c>
      <c r="AE1" t="s">
        <v>2196</v>
      </c>
      <c r="AF1" t="s">
        <v>2227</v>
      </c>
    </row>
    <row r="2" spans="2:32" ht="3" customHeight="1">
      <c r="B2" s="248"/>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346"/>
      <c r="AC2" s="1"/>
    </row>
    <row r="3" spans="2:32" ht="13.5" customHeight="1" thickBot="1">
      <c r="B3" s="12"/>
      <c r="C3" s="1"/>
      <c r="D3" s="1" t="s">
        <v>859</v>
      </c>
      <c r="E3" s="1"/>
      <c r="F3" s="1"/>
      <c r="G3" s="1"/>
      <c r="H3" s="1"/>
      <c r="I3" s="1"/>
      <c r="J3" s="1"/>
      <c r="K3" s="1"/>
      <c r="L3" s="1"/>
      <c r="M3" s="1"/>
      <c r="N3" s="1"/>
      <c r="O3" s="1"/>
      <c r="T3" s="1"/>
      <c r="U3" s="1"/>
      <c r="V3" s="1"/>
      <c r="W3" s="1"/>
      <c r="X3" s="1"/>
      <c r="Y3" s="1"/>
      <c r="Z3" s="1"/>
      <c r="AA3" s="1"/>
      <c r="AB3" s="317"/>
      <c r="AC3" s="1"/>
      <c r="AD3" s="585"/>
      <c r="AE3" s="586"/>
    </row>
    <row r="4" spans="2:32" ht="13.5" customHeight="1" thickBot="1">
      <c r="B4" s="12"/>
      <c r="C4" s="1"/>
      <c r="D4" s="1"/>
      <c r="E4" s="1"/>
      <c r="F4" s="1404" t="s">
        <v>2228</v>
      </c>
      <c r="G4" s="1405"/>
      <c r="H4" s="534" t="str">
        <f>IF(COUNT(E12:E101)=0,"",MIN(E12:E101))</f>
        <v/>
      </c>
      <c r="I4" s="1406">
        <f>取組状況入力!$Q$2+1</f>
        <v>2013</v>
      </c>
      <c r="J4" s="1406"/>
      <c r="K4" s="1406"/>
      <c r="L4" s="1407"/>
      <c r="M4" s="588">
        <f t="array" ref="M4">SUM(IF(E12:E101&gt;=$I$4,$L12:$L101*$N12:$N101/$L$11,0))</f>
        <v>0</v>
      </c>
      <c r="O4" s="1"/>
      <c r="Q4" s="1"/>
      <c r="W4" s="1"/>
      <c r="X4" s="1"/>
      <c r="Y4" s="1"/>
      <c r="Z4" s="1"/>
      <c r="AA4" s="1"/>
      <c r="AB4" s="317"/>
      <c r="AC4" s="1"/>
      <c r="AD4" s="589"/>
      <c r="AE4" s="589"/>
    </row>
    <row r="5" spans="2:32" ht="4.5" customHeight="1">
      <c r="B5" s="395"/>
      <c r="D5" s="1"/>
      <c r="AB5" s="32"/>
      <c r="AD5" s="1"/>
      <c r="AE5" s="1"/>
    </row>
    <row r="6" spans="2:32" ht="15" customHeight="1">
      <c r="B6" s="395"/>
      <c r="C6" s="32"/>
      <c r="D6" s="1152" t="s">
        <v>2205</v>
      </c>
      <c r="E6" s="1266" t="s">
        <v>2206</v>
      </c>
      <c r="F6" s="1152" t="s">
        <v>2229</v>
      </c>
      <c r="G6" s="1152" t="s">
        <v>2230</v>
      </c>
      <c r="H6" s="535">
        <f>基本情報!$E$15</f>
        <v>9</v>
      </c>
      <c r="I6" s="482" t="s">
        <v>853</v>
      </c>
      <c r="J6" s="482" t="s">
        <v>853</v>
      </c>
      <c r="K6" s="482" t="s">
        <v>853</v>
      </c>
      <c r="L6" s="535">
        <f>基本情報!$E$27</f>
        <v>18</v>
      </c>
      <c r="M6" s="535">
        <f>基本情報!$E$30</f>
        <v>19</v>
      </c>
      <c r="N6" s="482" t="s">
        <v>853</v>
      </c>
      <c r="O6" s="411"/>
      <c r="P6" s="1141" t="s">
        <v>2231</v>
      </c>
      <c r="Q6" s="1400"/>
      <c r="R6" s="1400"/>
      <c r="S6" s="1400"/>
      <c r="T6" s="1400"/>
      <c r="U6" s="1400"/>
      <c r="V6" s="1400"/>
      <c r="W6" s="1142"/>
      <c r="X6" s="1141" t="s">
        <v>2232</v>
      </c>
      <c r="Y6" s="1400"/>
      <c r="Z6" s="519" t="s">
        <v>2233</v>
      </c>
      <c r="AA6" s="643"/>
      <c r="AB6" s="591"/>
      <c r="AC6" s="592"/>
      <c r="AD6" s="1"/>
      <c r="AE6" s="593"/>
    </row>
    <row r="7" spans="2:32" ht="15" customHeight="1">
      <c r="B7" s="395"/>
      <c r="C7" s="32"/>
      <c r="D7" s="1290"/>
      <c r="E7" s="1384"/>
      <c r="F7" s="1290"/>
      <c r="G7" s="1290"/>
      <c r="H7" s="1266" t="s">
        <v>2234</v>
      </c>
      <c r="I7" s="1266" t="s">
        <v>2235</v>
      </c>
      <c r="J7" s="1266" t="s">
        <v>2236</v>
      </c>
      <c r="K7" s="1266" t="s">
        <v>2237</v>
      </c>
      <c r="L7" s="1213" t="s">
        <v>2238</v>
      </c>
      <c r="M7" s="1214"/>
      <c r="N7" s="1329" t="s">
        <v>1312</v>
      </c>
      <c r="O7" s="525"/>
      <c r="P7" s="1171" t="s">
        <v>2239</v>
      </c>
      <c r="Q7" s="1172"/>
      <c r="R7" s="1172"/>
      <c r="S7" s="1172"/>
      <c r="T7" s="1173"/>
      <c r="U7" s="1171" t="s">
        <v>2240</v>
      </c>
      <c r="V7" s="1172"/>
      <c r="W7" s="1401"/>
      <c r="X7" s="1266" t="s">
        <v>2241</v>
      </c>
      <c r="Y7" s="1402" t="s">
        <v>2242</v>
      </c>
      <c r="Z7" s="1266" t="s">
        <v>2243</v>
      </c>
      <c r="AA7" s="538"/>
      <c r="AB7" s="536"/>
      <c r="AC7" s="537"/>
    </row>
    <row r="8" spans="2:32" ht="60" customHeight="1">
      <c r="B8" s="395"/>
      <c r="C8" s="32"/>
      <c r="D8" s="1290"/>
      <c r="E8" s="1384"/>
      <c r="F8" s="1153"/>
      <c r="G8" s="1290"/>
      <c r="H8" s="1267"/>
      <c r="I8" s="1267"/>
      <c r="J8" s="1267"/>
      <c r="K8" s="1153"/>
      <c r="L8" s="223" t="s">
        <v>2239</v>
      </c>
      <c r="M8" s="509" t="s">
        <v>2244</v>
      </c>
      <c r="N8" s="1332"/>
      <c r="O8" s="525"/>
      <c r="P8" s="377" t="s">
        <v>2245</v>
      </c>
      <c r="Q8" s="223" t="s">
        <v>2246</v>
      </c>
      <c r="R8" s="223" t="s">
        <v>2247</v>
      </c>
      <c r="S8" s="223" t="s">
        <v>2248</v>
      </c>
      <c r="T8" s="223" t="s">
        <v>2249</v>
      </c>
      <c r="U8" s="223" t="s">
        <v>2247</v>
      </c>
      <c r="V8" s="223" t="s">
        <v>2248</v>
      </c>
      <c r="W8" s="223" t="s">
        <v>2249</v>
      </c>
      <c r="X8" s="1267"/>
      <c r="Y8" s="1403"/>
      <c r="Z8" s="1267"/>
      <c r="AA8" s="538"/>
      <c r="AB8" s="536"/>
      <c r="AC8" s="537"/>
    </row>
    <row r="9" spans="2:32" ht="2.1" customHeight="1" thickBot="1">
      <c r="B9" s="395"/>
      <c r="C9" s="32"/>
      <c r="D9" s="482"/>
      <c r="E9" s="515"/>
      <c r="F9" s="590"/>
      <c r="G9" s="510"/>
      <c r="H9" s="514"/>
      <c r="I9" s="514"/>
      <c r="J9" s="514"/>
      <c r="K9" s="187"/>
      <c r="L9" s="187"/>
      <c r="M9" s="187"/>
      <c r="N9" s="514"/>
      <c r="O9" s="187"/>
      <c r="P9" s="594"/>
      <c r="Q9" s="223"/>
      <c r="R9" s="223"/>
      <c r="S9" s="223"/>
      <c r="T9" s="223"/>
      <c r="U9" s="223"/>
      <c r="V9" s="223"/>
      <c r="W9" s="223"/>
      <c r="X9" s="223"/>
      <c r="Y9" s="223"/>
      <c r="Z9" s="223"/>
      <c r="AA9" s="538"/>
      <c r="AB9" s="536"/>
      <c r="AC9" s="537"/>
    </row>
    <row r="10" spans="2:32" ht="15" customHeight="1" thickBot="1">
      <c r="B10" s="395"/>
      <c r="C10" s="32"/>
      <c r="D10" s="1146" t="s">
        <v>1016</v>
      </c>
      <c r="E10" s="1147"/>
      <c r="F10" s="1147"/>
      <c r="G10" s="1147"/>
      <c r="H10" s="524" t="s">
        <v>853</v>
      </c>
      <c r="I10" s="524" t="s">
        <v>853</v>
      </c>
      <c r="J10" s="524" t="s">
        <v>853</v>
      </c>
      <c r="K10" s="524" t="s">
        <v>853</v>
      </c>
      <c r="L10" s="524" t="s">
        <v>853</v>
      </c>
      <c r="M10" s="524" t="s">
        <v>853</v>
      </c>
      <c r="N10" s="507" t="s">
        <v>853</v>
      </c>
      <c r="O10" s="419"/>
      <c r="P10" s="595" t="str">
        <f>IF($L$11=0,"     －",ROUND(P$11/$L$11,3))</f>
        <v xml:space="preserve">     －</v>
      </c>
      <c r="Q10" s="596" t="str">
        <f>IF($L$11=0,"     －",ROUND(Q$11/$L$11,3))</f>
        <v xml:space="preserve">     －</v>
      </c>
      <c r="R10" s="596" t="str">
        <f>IF($L$11=0,"     －",ROUND(R$11/$L$11,3))</f>
        <v xml:space="preserve">     －</v>
      </c>
      <c r="S10" s="596" t="str">
        <f>IF($L$11=0,"     －",ROUND(S$11/$L$11,3))</f>
        <v xml:space="preserve">     －</v>
      </c>
      <c r="T10" s="596" t="str">
        <f>IF($L$11=0,"     －",ROUND(T$11/$L$11,3))</f>
        <v xml:space="preserve">     －</v>
      </c>
      <c r="U10" s="596" t="str">
        <f>IF($M$11=0,"     －",ROUND(U$11/$M$11,3))</f>
        <v xml:space="preserve">     －</v>
      </c>
      <c r="V10" s="596" t="str">
        <f>IF($M$11=0,"     －",ROUND(V$11/$M$11,3))</f>
        <v xml:space="preserve">     －</v>
      </c>
      <c r="W10" s="596" t="str">
        <f>IF($M$11=0,"     －",ROUND(W$11/$M$11,3))</f>
        <v xml:space="preserve">     －</v>
      </c>
      <c r="X10" s="597" t="str">
        <f>IF($L$11=0,"     －",X$11/$L$11)</f>
        <v xml:space="preserve">     －</v>
      </c>
      <c r="Y10" s="598" t="s">
        <v>853</v>
      </c>
      <c r="Z10" s="599" t="str">
        <f>IF($L$11=0,"     －",Z$11/$L$11)</f>
        <v xml:space="preserve">     －</v>
      </c>
      <c r="AA10" s="653"/>
      <c r="AB10" s="601"/>
      <c r="AC10" s="602"/>
      <c r="AD10" s="603"/>
    </row>
    <row r="11" spans="2:32" ht="15" customHeight="1" thickBot="1">
      <c r="B11" s="395"/>
      <c r="C11" s="32"/>
      <c r="D11" s="1213" t="s">
        <v>58</v>
      </c>
      <c r="E11" s="1214"/>
      <c r="F11" s="1214"/>
      <c r="G11" s="1214"/>
      <c r="H11" s="604">
        <f t="array" ref="H11">SUM(IF(H12:H101="○",$K12:$K101*$N12:$N101/1.3,0))</f>
        <v>0</v>
      </c>
      <c r="I11" s="605">
        <f t="array" ref="I11">SUM(IF(I12:I101="○",$L12:$L101*$N12:$N101,0))</f>
        <v>0</v>
      </c>
      <c r="J11" s="606">
        <f t="array" ref="J11">SUM(IF(J12:J101="○",$L12:$L101*$N12:$N101,0))</f>
        <v>0</v>
      </c>
      <c r="K11" s="607">
        <f>SUMPRODUCT(K12:K101,N12:N101)</f>
        <v>0</v>
      </c>
      <c r="L11" s="608">
        <f>SUMPRODUCT(L12:L101,N12:N101)</f>
        <v>0</v>
      </c>
      <c r="M11" s="609">
        <f>SUMPRODUCT(M12:M101,N12:N101)</f>
        <v>0</v>
      </c>
      <c r="N11" s="1113">
        <f>SUM(N12:N101)</f>
        <v>0</v>
      </c>
      <c r="O11" s="610"/>
      <c r="P11" s="611">
        <f t="array" ref="P11">SUM(IF(P12:P101="○",$L12:$L101*$N12:$N101,0))</f>
        <v>0</v>
      </c>
      <c r="Q11" s="611">
        <f t="array" ref="Q11">SUM(IF(Q12:Q101="○",$L12:$L101*$N12:$N101,0))</f>
        <v>0</v>
      </c>
      <c r="R11" s="611">
        <f t="array" ref="R11">SUM(IF(R12:R101="○",$L12:$L101*$N12:$N101,0))</f>
        <v>0</v>
      </c>
      <c r="S11" s="611">
        <f t="array" ref="S11">SUM(IF(S12:S101="○",$L12:$L101*$N12:$N101,0))</f>
        <v>0</v>
      </c>
      <c r="T11" s="611">
        <f t="array" ref="T11">SUM(IF(T12:T101="○",$L12:$L101*$N12:$N101,0))</f>
        <v>0</v>
      </c>
      <c r="U11" s="611">
        <f t="array" ref="U11">SUM(IF(U12:U101="○",$M12:$M101*$N12:$N101,0))</f>
        <v>0</v>
      </c>
      <c r="V11" s="611">
        <f t="array" ref="V11">SUM(IF(V12:V101="○",$M12:$M101*$N12:$N101,0))</f>
        <v>0</v>
      </c>
      <c r="W11" s="611">
        <f t="array" ref="W11">SUM(IF(W12:W101="○",$M12:$M101*$N12:$N101,0))</f>
        <v>0</v>
      </c>
      <c r="X11" s="611">
        <f t="array" ref="X11">SUM(IF(X12:X101="○",$L12:$L101*$N12:$N101,0))</f>
        <v>0</v>
      </c>
      <c r="Y11" s="611">
        <f t="array" ref="Y11">SUM(IF(Y12:Y101="○",$L12:$L101*$N12:$N101,0))</f>
        <v>0</v>
      </c>
      <c r="Z11" s="611">
        <f t="array" ref="Z11">SUM(IF(Z12:Z101="○",$L12:$L101*$N12:$N101,0))</f>
        <v>0</v>
      </c>
      <c r="AA11" s="612"/>
      <c r="AB11" s="613"/>
      <c r="AC11" s="614"/>
    </row>
    <row r="12" spans="2:32" ht="13.5" customHeight="1">
      <c r="B12" s="395"/>
      <c r="C12" s="32"/>
      <c r="D12" s="526">
        <v>1</v>
      </c>
      <c r="E12" s="532"/>
      <c r="F12" s="615"/>
      <c r="G12" s="615"/>
      <c r="H12" s="616"/>
      <c r="I12" s="617"/>
      <c r="J12" s="616"/>
      <c r="K12" s="618"/>
      <c r="L12" s="618"/>
      <c r="M12" s="618"/>
      <c r="N12" s="619"/>
      <c r="O12" s="808"/>
      <c r="P12" s="620" t="str">
        <f t="shared" ref="P12:P43" si="0">IF(OR(N12="",N12=0),"",IF(AND(I12="○",L12*1000/K12&lt;10.5),"○",IF(L12*1000/K12&lt;7.5,"○","")))</f>
        <v/>
      </c>
      <c r="Q12" s="616"/>
      <c r="R12" s="616"/>
      <c r="S12" s="616"/>
      <c r="T12" s="616"/>
      <c r="U12" s="616"/>
      <c r="V12" s="616"/>
      <c r="W12" s="616"/>
      <c r="X12" s="616"/>
      <c r="Y12" s="573"/>
      <c r="Z12" s="616"/>
      <c r="AA12" s="399"/>
      <c r="AB12" s="621"/>
      <c r="AC12" s="622"/>
    </row>
    <row r="13" spans="2:32" ht="13.5" customHeight="1">
      <c r="B13" s="395"/>
      <c r="C13" s="32"/>
      <c r="D13" s="529">
        <f t="shared" ref="D13:D41" si="1">D12+1</f>
        <v>2</v>
      </c>
      <c r="E13" s="532"/>
      <c r="F13" s="531"/>
      <c r="G13" s="531"/>
      <c r="H13" s="573"/>
      <c r="I13" s="623"/>
      <c r="J13" s="573"/>
      <c r="K13" s="624"/>
      <c r="L13" s="624"/>
      <c r="M13" s="624"/>
      <c r="N13" s="575"/>
      <c r="O13" s="809"/>
      <c r="P13" s="620" t="str">
        <f t="shared" si="0"/>
        <v/>
      </c>
      <c r="Q13" s="573"/>
      <c r="R13" s="573"/>
      <c r="S13" s="573"/>
      <c r="T13" s="573"/>
      <c r="U13" s="573"/>
      <c r="V13" s="573"/>
      <c r="W13" s="573"/>
      <c r="X13" s="573"/>
      <c r="Y13" s="573"/>
      <c r="Z13" s="573"/>
      <c r="AA13" s="399"/>
      <c r="AB13" s="621"/>
      <c r="AC13" s="622"/>
    </row>
    <row r="14" spans="2:32" ht="13.5" customHeight="1">
      <c r="B14" s="395"/>
      <c r="C14" s="32"/>
      <c r="D14" s="529">
        <f t="shared" si="1"/>
        <v>3</v>
      </c>
      <c r="E14" s="532"/>
      <c r="F14" s="531"/>
      <c r="G14" s="531"/>
      <c r="H14" s="573"/>
      <c r="I14" s="623"/>
      <c r="J14" s="573"/>
      <c r="K14" s="624"/>
      <c r="L14" s="624"/>
      <c r="M14" s="624"/>
      <c r="N14" s="575"/>
      <c r="O14" s="809"/>
      <c r="P14" s="620" t="str">
        <f t="shared" si="0"/>
        <v/>
      </c>
      <c r="Q14" s="573"/>
      <c r="R14" s="573"/>
      <c r="S14" s="573"/>
      <c r="T14" s="573"/>
      <c r="U14" s="573"/>
      <c r="V14" s="573"/>
      <c r="W14" s="573"/>
      <c r="X14" s="573"/>
      <c r="Y14" s="573"/>
      <c r="Z14" s="573"/>
      <c r="AA14" s="399"/>
      <c r="AB14" s="621"/>
      <c r="AC14" s="622"/>
    </row>
    <row r="15" spans="2:32" ht="13.5" customHeight="1">
      <c r="B15" s="395"/>
      <c r="C15" s="32"/>
      <c r="D15" s="529">
        <f t="shared" si="1"/>
        <v>4</v>
      </c>
      <c r="E15" s="532"/>
      <c r="F15" s="531"/>
      <c r="G15" s="531"/>
      <c r="H15" s="573"/>
      <c r="I15" s="623"/>
      <c r="J15" s="573"/>
      <c r="K15" s="624"/>
      <c r="L15" s="624"/>
      <c r="M15" s="624"/>
      <c r="N15" s="575"/>
      <c r="O15" s="809"/>
      <c r="P15" s="620" t="str">
        <f t="shared" si="0"/>
        <v/>
      </c>
      <c r="Q15" s="573"/>
      <c r="R15" s="573"/>
      <c r="S15" s="573"/>
      <c r="T15" s="573"/>
      <c r="U15" s="573"/>
      <c r="V15" s="573"/>
      <c r="W15" s="573"/>
      <c r="X15" s="573"/>
      <c r="Y15" s="573"/>
      <c r="Z15" s="573"/>
      <c r="AA15" s="399"/>
      <c r="AB15" s="621"/>
      <c r="AC15" s="622"/>
    </row>
    <row r="16" spans="2:32" ht="13.5" customHeight="1">
      <c r="B16" s="395"/>
      <c r="C16" s="32"/>
      <c r="D16" s="529">
        <f t="shared" si="1"/>
        <v>5</v>
      </c>
      <c r="E16" s="532"/>
      <c r="F16" s="531"/>
      <c r="G16" s="531"/>
      <c r="H16" s="573"/>
      <c r="I16" s="623"/>
      <c r="J16" s="573"/>
      <c r="K16" s="624"/>
      <c r="L16" s="624"/>
      <c r="M16" s="624"/>
      <c r="N16" s="575"/>
      <c r="O16" s="809"/>
      <c r="P16" s="620" t="str">
        <f t="shared" si="0"/>
        <v/>
      </c>
      <c r="Q16" s="573"/>
      <c r="R16" s="573"/>
      <c r="S16" s="573"/>
      <c r="T16" s="573"/>
      <c r="U16" s="573"/>
      <c r="V16" s="573"/>
      <c r="W16" s="573"/>
      <c r="X16" s="573"/>
      <c r="Y16" s="573"/>
      <c r="Z16" s="573"/>
      <c r="AA16" s="399"/>
      <c r="AB16" s="621"/>
      <c r="AC16" s="622"/>
    </row>
    <row r="17" spans="2:29" ht="13.5" customHeight="1">
      <c r="B17" s="395"/>
      <c r="C17" s="32"/>
      <c r="D17" s="529">
        <f t="shared" si="1"/>
        <v>6</v>
      </c>
      <c r="E17" s="532"/>
      <c r="F17" s="531"/>
      <c r="G17" s="531"/>
      <c r="H17" s="573"/>
      <c r="I17" s="623"/>
      <c r="J17" s="573"/>
      <c r="K17" s="624"/>
      <c r="L17" s="624"/>
      <c r="M17" s="624"/>
      <c r="N17" s="575"/>
      <c r="O17" s="809"/>
      <c r="P17" s="620" t="str">
        <f t="shared" si="0"/>
        <v/>
      </c>
      <c r="Q17" s="573"/>
      <c r="R17" s="573"/>
      <c r="S17" s="573"/>
      <c r="T17" s="573"/>
      <c r="U17" s="573"/>
      <c r="V17" s="573"/>
      <c r="W17" s="573"/>
      <c r="X17" s="573"/>
      <c r="Y17" s="573"/>
      <c r="Z17" s="573"/>
      <c r="AA17" s="399"/>
      <c r="AB17" s="621"/>
      <c r="AC17" s="622"/>
    </row>
    <row r="18" spans="2:29" ht="13.5" customHeight="1">
      <c r="B18" s="395"/>
      <c r="C18" s="32"/>
      <c r="D18" s="529">
        <f t="shared" si="1"/>
        <v>7</v>
      </c>
      <c r="E18" s="532"/>
      <c r="F18" s="531"/>
      <c r="G18" s="531"/>
      <c r="H18" s="573"/>
      <c r="I18" s="623"/>
      <c r="J18" s="573"/>
      <c r="K18" s="624"/>
      <c r="L18" s="624"/>
      <c r="M18" s="624"/>
      <c r="N18" s="575"/>
      <c r="O18" s="809"/>
      <c r="P18" s="620" t="str">
        <f t="shared" si="0"/>
        <v/>
      </c>
      <c r="Q18" s="573"/>
      <c r="R18" s="573"/>
      <c r="S18" s="573"/>
      <c r="T18" s="573"/>
      <c r="U18" s="573"/>
      <c r="V18" s="573"/>
      <c r="W18" s="573"/>
      <c r="X18" s="573"/>
      <c r="Y18" s="573"/>
      <c r="Z18" s="573"/>
      <c r="AA18" s="399"/>
      <c r="AB18" s="621"/>
      <c r="AC18" s="622"/>
    </row>
    <row r="19" spans="2:29" ht="13.5" customHeight="1">
      <c r="B19" s="395"/>
      <c r="C19" s="32"/>
      <c r="D19" s="529">
        <f t="shared" si="1"/>
        <v>8</v>
      </c>
      <c r="E19" s="532"/>
      <c r="F19" s="531"/>
      <c r="G19" s="531"/>
      <c r="H19" s="573"/>
      <c r="I19" s="623"/>
      <c r="J19" s="573"/>
      <c r="K19" s="624"/>
      <c r="L19" s="624"/>
      <c r="M19" s="624"/>
      <c r="N19" s="575"/>
      <c r="O19" s="809"/>
      <c r="P19" s="620" t="str">
        <f t="shared" si="0"/>
        <v/>
      </c>
      <c r="Q19" s="573"/>
      <c r="R19" s="573"/>
      <c r="S19" s="573"/>
      <c r="T19" s="573"/>
      <c r="U19" s="573"/>
      <c r="V19" s="573"/>
      <c r="W19" s="573"/>
      <c r="X19" s="573"/>
      <c r="Y19" s="573"/>
      <c r="Z19" s="573"/>
      <c r="AA19" s="399"/>
      <c r="AB19" s="621"/>
      <c r="AC19" s="622"/>
    </row>
    <row r="20" spans="2:29" ht="13.5" customHeight="1">
      <c r="B20" s="395"/>
      <c r="C20" s="32"/>
      <c r="D20" s="529">
        <f t="shared" si="1"/>
        <v>9</v>
      </c>
      <c r="E20" s="532"/>
      <c r="F20" s="531"/>
      <c r="G20" s="531"/>
      <c r="H20" s="573"/>
      <c r="I20" s="623"/>
      <c r="J20" s="573"/>
      <c r="K20" s="624"/>
      <c r="L20" s="624"/>
      <c r="M20" s="624"/>
      <c r="N20" s="575"/>
      <c r="O20" s="809"/>
      <c r="P20" s="620" t="str">
        <f t="shared" si="0"/>
        <v/>
      </c>
      <c r="Q20" s="573"/>
      <c r="R20" s="573"/>
      <c r="S20" s="573"/>
      <c r="T20" s="573"/>
      <c r="U20" s="573"/>
      <c r="V20" s="573"/>
      <c r="W20" s="573"/>
      <c r="X20" s="573"/>
      <c r="Y20" s="573"/>
      <c r="Z20" s="573"/>
      <c r="AA20" s="399"/>
      <c r="AB20" s="621"/>
      <c r="AC20" s="622"/>
    </row>
    <row r="21" spans="2:29" ht="13.5" customHeight="1">
      <c r="B21" s="395"/>
      <c r="C21" s="32"/>
      <c r="D21" s="529">
        <f t="shared" si="1"/>
        <v>10</v>
      </c>
      <c r="E21" s="532"/>
      <c r="F21" s="531"/>
      <c r="G21" s="531"/>
      <c r="H21" s="573"/>
      <c r="I21" s="623"/>
      <c r="J21" s="573"/>
      <c r="K21" s="624"/>
      <c r="L21" s="624"/>
      <c r="M21" s="624"/>
      <c r="N21" s="575"/>
      <c r="O21" s="809"/>
      <c r="P21" s="620" t="str">
        <f t="shared" si="0"/>
        <v/>
      </c>
      <c r="Q21" s="573"/>
      <c r="R21" s="573"/>
      <c r="S21" s="573"/>
      <c r="T21" s="573"/>
      <c r="U21" s="573"/>
      <c r="V21" s="573"/>
      <c r="W21" s="573"/>
      <c r="X21" s="573"/>
      <c r="Y21" s="573"/>
      <c r="Z21" s="573"/>
      <c r="AA21" s="399"/>
      <c r="AB21" s="621"/>
      <c r="AC21" s="622"/>
    </row>
    <row r="22" spans="2:29" ht="13.5" customHeight="1">
      <c r="B22" s="395"/>
      <c r="C22" s="32"/>
      <c r="D22" s="529">
        <f t="shared" si="1"/>
        <v>11</v>
      </c>
      <c r="E22" s="532"/>
      <c r="F22" s="531"/>
      <c r="G22" s="531"/>
      <c r="H22" s="573"/>
      <c r="I22" s="623"/>
      <c r="J22" s="573"/>
      <c r="K22" s="624"/>
      <c r="L22" s="624"/>
      <c r="M22" s="624"/>
      <c r="N22" s="575"/>
      <c r="O22" s="809"/>
      <c r="P22" s="620" t="str">
        <f t="shared" si="0"/>
        <v/>
      </c>
      <c r="Q22" s="573"/>
      <c r="R22" s="573"/>
      <c r="S22" s="573"/>
      <c r="T22" s="573"/>
      <c r="U22" s="573"/>
      <c r="V22" s="573"/>
      <c r="W22" s="573"/>
      <c r="X22" s="573"/>
      <c r="Y22" s="573"/>
      <c r="Z22" s="573"/>
      <c r="AA22" s="399"/>
      <c r="AB22" s="621"/>
      <c r="AC22" s="622"/>
    </row>
    <row r="23" spans="2:29" ht="13.5" customHeight="1">
      <c r="B23" s="395"/>
      <c r="C23" s="32"/>
      <c r="D23" s="529">
        <f t="shared" si="1"/>
        <v>12</v>
      </c>
      <c r="E23" s="532"/>
      <c r="F23" s="531"/>
      <c r="G23" s="531"/>
      <c r="H23" s="573"/>
      <c r="I23" s="623"/>
      <c r="J23" s="573"/>
      <c r="K23" s="624"/>
      <c r="L23" s="624"/>
      <c r="M23" s="624"/>
      <c r="N23" s="575"/>
      <c r="O23" s="809"/>
      <c r="P23" s="620" t="str">
        <f t="shared" si="0"/>
        <v/>
      </c>
      <c r="Q23" s="573"/>
      <c r="R23" s="573"/>
      <c r="S23" s="573"/>
      <c r="T23" s="573"/>
      <c r="U23" s="573"/>
      <c r="V23" s="573"/>
      <c r="W23" s="573"/>
      <c r="X23" s="573"/>
      <c r="Y23" s="573"/>
      <c r="Z23" s="573"/>
      <c r="AA23" s="399"/>
      <c r="AB23" s="621"/>
      <c r="AC23" s="622"/>
    </row>
    <row r="24" spans="2:29" ht="13.5" customHeight="1">
      <c r="B24" s="395"/>
      <c r="C24" s="32"/>
      <c r="D24" s="529">
        <f t="shared" si="1"/>
        <v>13</v>
      </c>
      <c r="E24" s="532"/>
      <c r="F24" s="531"/>
      <c r="G24" s="531"/>
      <c r="H24" s="573"/>
      <c r="I24" s="623"/>
      <c r="J24" s="573"/>
      <c r="K24" s="624"/>
      <c r="L24" s="624"/>
      <c r="M24" s="624"/>
      <c r="N24" s="575"/>
      <c r="O24" s="809"/>
      <c r="P24" s="620" t="str">
        <f t="shared" si="0"/>
        <v/>
      </c>
      <c r="Q24" s="573"/>
      <c r="R24" s="573"/>
      <c r="S24" s="573"/>
      <c r="T24" s="573"/>
      <c r="U24" s="573"/>
      <c r="V24" s="573"/>
      <c r="W24" s="573"/>
      <c r="X24" s="573"/>
      <c r="Y24" s="573"/>
      <c r="Z24" s="573"/>
      <c r="AA24" s="399"/>
      <c r="AB24" s="621"/>
      <c r="AC24" s="622"/>
    </row>
    <row r="25" spans="2:29" ht="13.5" customHeight="1">
      <c r="B25" s="395"/>
      <c r="C25" s="32"/>
      <c r="D25" s="529">
        <f t="shared" si="1"/>
        <v>14</v>
      </c>
      <c r="E25" s="532"/>
      <c r="F25" s="531"/>
      <c r="G25" s="531"/>
      <c r="H25" s="573"/>
      <c r="I25" s="623"/>
      <c r="J25" s="573"/>
      <c r="K25" s="624"/>
      <c r="L25" s="624"/>
      <c r="M25" s="624"/>
      <c r="N25" s="575"/>
      <c r="O25" s="809"/>
      <c r="P25" s="620" t="str">
        <f t="shared" si="0"/>
        <v/>
      </c>
      <c r="Q25" s="573"/>
      <c r="R25" s="573"/>
      <c r="S25" s="573"/>
      <c r="T25" s="573"/>
      <c r="U25" s="573"/>
      <c r="V25" s="573"/>
      <c r="W25" s="573"/>
      <c r="X25" s="573"/>
      <c r="Y25" s="573"/>
      <c r="Z25" s="573"/>
      <c r="AA25" s="399"/>
      <c r="AB25" s="621"/>
      <c r="AC25" s="622"/>
    </row>
    <row r="26" spans="2:29" ht="13.5" customHeight="1">
      <c r="B26" s="395"/>
      <c r="C26" s="32"/>
      <c r="D26" s="529">
        <f t="shared" si="1"/>
        <v>15</v>
      </c>
      <c r="E26" s="532"/>
      <c r="F26" s="531"/>
      <c r="G26" s="531"/>
      <c r="H26" s="573"/>
      <c r="I26" s="623"/>
      <c r="J26" s="573"/>
      <c r="K26" s="624"/>
      <c r="L26" s="624"/>
      <c r="M26" s="624"/>
      <c r="N26" s="575"/>
      <c r="O26" s="809"/>
      <c r="P26" s="620" t="str">
        <f t="shared" si="0"/>
        <v/>
      </c>
      <c r="Q26" s="573"/>
      <c r="R26" s="573"/>
      <c r="S26" s="573"/>
      <c r="T26" s="573"/>
      <c r="U26" s="573"/>
      <c r="V26" s="573"/>
      <c r="W26" s="573"/>
      <c r="X26" s="573"/>
      <c r="Y26" s="573"/>
      <c r="Z26" s="573"/>
      <c r="AA26" s="399"/>
      <c r="AB26" s="621"/>
      <c r="AC26" s="622"/>
    </row>
    <row r="27" spans="2:29" ht="13.5" customHeight="1">
      <c r="B27" s="395"/>
      <c r="C27" s="32"/>
      <c r="D27" s="529">
        <f t="shared" si="1"/>
        <v>16</v>
      </c>
      <c r="E27" s="532"/>
      <c r="F27" s="531"/>
      <c r="G27" s="531"/>
      <c r="H27" s="573"/>
      <c r="I27" s="623"/>
      <c r="J27" s="573"/>
      <c r="K27" s="624"/>
      <c r="L27" s="624"/>
      <c r="M27" s="624"/>
      <c r="N27" s="575"/>
      <c r="O27" s="809"/>
      <c r="P27" s="620" t="str">
        <f t="shared" si="0"/>
        <v/>
      </c>
      <c r="Q27" s="573"/>
      <c r="R27" s="573"/>
      <c r="S27" s="573"/>
      <c r="T27" s="573"/>
      <c r="U27" s="573"/>
      <c r="V27" s="573"/>
      <c r="W27" s="573"/>
      <c r="X27" s="573"/>
      <c r="Y27" s="573"/>
      <c r="Z27" s="573"/>
      <c r="AA27" s="399"/>
      <c r="AB27" s="621"/>
      <c r="AC27" s="622"/>
    </row>
    <row r="28" spans="2:29" ht="13.5" customHeight="1">
      <c r="B28" s="395"/>
      <c r="C28" s="32"/>
      <c r="D28" s="529">
        <f t="shared" si="1"/>
        <v>17</v>
      </c>
      <c r="E28" s="532"/>
      <c r="F28" s="531"/>
      <c r="G28" s="531"/>
      <c r="H28" s="573"/>
      <c r="I28" s="623"/>
      <c r="J28" s="573"/>
      <c r="K28" s="624"/>
      <c r="L28" s="624"/>
      <c r="M28" s="624"/>
      <c r="N28" s="575"/>
      <c r="O28" s="809"/>
      <c r="P28" s="620" t="str">
        <f t="shared" si="0"/>
        <v/>
      </c>
      <c r="Q28" s="573"/>
      <c r="R28" s="573"/>
      <c r="S28" s="573"/>
      <c r="T28" s="573"/>
      <c r="U28" s="573"/>
      <c r="V28" s="573"/>
      <c r="W28" s="573"/>
      <c r="X28" s="573"/>
      <c r="Y28" s="573"/>
      <c r="Z28" s="573"/>
      <c r="AA28" s="399"/>
      <c r="AB28" s="621"/>
      <c r="AC28" s="622"/>
    </row>
    <row r="29" spans="2:29" ht="13.5" customHeight="1">
      <c r="B29" s="395"/>
      <c r="C29" s="32"/>
      <c r="D29" s="529">
        <f t="shared" si="1"/>
        <v>18</v>
      </c>
      <c r="E29" s="532"/>
      <c r="F29" s="531"/>
      <c r="G29" s="531"/>
      <c r="H29" s="573"/>
      <c r="I29" s="623"/>
      <c r="J29" s="573"/>
      <c r="K29" s="624"/>
      <c r="L29" s="624"/>
      <c r="M29" s="624"/>
      <c r="N29" s="575"/>
      <c r="O29" s="809"/>
      <c r="P29" s="620" t="str">
        <f t="shared" si="0"/>
        <v/>
      </c>
      <c r="Q29" s="573"/>
      <c r="R29" s="573"/>
      <c r="S29" s="573"/>
      <c r="T29" s="573"/>
      <c r="U29" s="573"/>
      <c r="V29" s="573"/>
      <c r="W29" s="573"/>
      <c r="X29" s="573"/>
      <c r="Y29" s="573"/>
      <c r="Z29" s="573"/>
      <c r="AA29" s="399"/>
      <c r="AB29" s="621"/>
      <c r="AC29" s="622"/>
    </row>
    <row r="30" spans="2:29" ht="13.5" customHeight="1">
      <c r="B30" s="395"/>
      <c r="C30" s="32"/>
      <c r="D30" s="529">
        <f t="shared" si="1"/>
        <v>19</v>
      </c>
      <c r="E30" s="532"/>
      <c r="F30" s="531"/>
      <c r="G30" s="531"/>
      <c r="H30" s="573"/>
      <c r="I30" s="623"/>
      <c r="J30" s="573"/>
      <c r="K30" s="624"/>
      <c r="L30" s="624"/>
      <c r="M30" s="624"/>
      <c r="N30" s="575"/>
      <c r="O30" s="809"/>
      <c r="P30" s="620" t="str">
        <f t="shared" si="0"/>
        <v/>
      </c>
      <c r="Q30" s="573"/>
      <c r="R30" s="573"/>
      <c r="S30" s="573"/>
      <c r="T30" s="573"/>
      <c r="U30" s="573"/>
      <c r="V30" s="573"/>
      <c r="W30" s="573"/>
      <c r="X30" s="573"/>
      <c r="Y30" s="573"/>
      <c r="Z30" s="573"/>
      <c r="AA30" s="399"/>
      <c r="AB30" s="621"/>
      <c r="AC30" s="622"/>
    </row>
    <row r="31" spans="2:29" ht="13.5" customHeight="1">
      <c r="B31" s="395"/>
      <c r="C31" s="32"/>
      <c r="D31" s="529">
        <f t="shared" si="1"/>
        <v>20</v>
      </c>
      <c r="E31" s="532"/>
      <c r="F31" s="531"/>
      <c r="G31" s="531"/>
      <c r="H31" s="573"/>
      <c r="I31" s="623"/>
      <c r="J31" s="573"/>
      <c r="K31" s="624"/>
      <c r="L31" s="624"/>
      <c r="M31" s="624"/>
      <c r="N31" s="575"/>
      <c r="O31" s="809"/>
      <c r="P31" s="620" t="str">
        <f t="shared" si="0"/>
        <v/>
      </c>
      <c r="Q31" s="573"/>
      <c r="R31" s="573"/>
      <c r="S31" s="573"/>
      <c r="T31" s="573"/>
      <c r="U31" s="573"/>
      <c r="V31" s="573"/>
      <c r="W31" s="573"/>
      <c r="X31" s="573"/>
      <c r="Y31" s="573"/>
      <c r="Z31" s="573"/>
      <c r="AA31" s="399"/>
      <c r="AB31" s="621"/>
      <c r="AC31" s="622"/>
    </row>
    <row r="32" spans="2:29" ht="13.5" customHeight="1">
      <c r="B32" s="395"/>
      <c r="C32" s="32"/>
      <c r="D32" s="529">
        <f t="shared" si="1"/>
        <v>21</v>
      </c>
      <c r="E32" s="532"/>
      <c r="F32" s="531"/>
      <c r="G32" s="531"/>
      <c r="H32" s="573"/>
      <c r="I32" s="623"/>
      <c r="J32" s="573"/>
      <c r="K32" s="624"/>
      <c r="L32" s="624"/>
      <c r="M32" s="624"/>
      <c r="N32" s="575"/>
      <c r="O32" s="809"/>
      <c r="P32" s="620" t="str">
        <f t="shared" si="0"/>
        <v/>
      </c>
      <c r="Q32" s="573"/>
      <c r="R32" s="573"/>
      <c r="S32" s="573"/>
      <c r="T32" s="573"/>
      <c r="U32" s="573"/>
      <c r="V32" s="573"/>
      <c r="W32" s="573"/>
      <c r="X32" s="573"/>
      <c r="Y32" s="573"/>
      <c r="Z32" s="573"/>
      <c r="AA32" s="399"/>
      <c r="AB32" s="621"/>
      <c r="AC32" s="622"/>
    </row>
    <row r="33" spans="2:29" ht="13.5" customHeight="1">
      <c r="B33" s="395"/>
      <c r="C33" s="32"/>
      <c r="D33" s="529">
        <f t="shared" si="1"/>
        <v>22</v>
      </c>
      <c r="E33" s="532"/>
      <c r="F33" s="531"/>
      <c r="G33" s="531"/>
      <c r="H33" s="573"/>
      <c r="I33" s="623"/>
      <c r="J33" s="573"/>
      <c r="K33" s="624"/>
      <c r="L33" s="624"/>
      <c r="M33" s="624"/>
      <c r="N33" s="575"/>
      <c r="O33" s="809"/>
      <c r="P33" s="620" t="str">
        <f t="shared" si="0"/>
        <v/>
      </c>
      <c r="Q33" s="573"/>
      <c r="R33" s="573"/>
      <c r="S33" s="573"/>
      <c r="T33" s="573"/>
      <c r="U33" s="573"/>
      <c r="V33" s="573"/>
      <c r="W33" s="573"/>
      <c r="X33" s="573"/>
      <c r="Y33" s="573"/>
      <c r="Z33" s="573"/>
      <c r="AA33" s="399"/>
      <c r="AB33" s="621"/>
      <c r="AC33" s="622"/>
    </row>
    <row r="34" spans="2:29" ht="13.5" customHeight="1">
      <c r="B34" s="395"/>
      <c r="C34" s="32"/>
      <c r="D34" s="529">
        <f t="shared" si="1"/>
        <v>23</v>
      </c>
      <c r="E34" s="532"/>
      <c r="F34" s="531"/>
      <c r="G34" s="531"/>
      <c r="H34" s="573"/>
      <c r="I34" s="623"/>
      <c r="J34" s="573"/>
      <c r="K34" s="624"/>
      <c r="L34" s="624"/>
      <c r="M34" s="624"/>
      <c r="N34" s="575"/>
      <c r="O34" s="809"/>
      <c r="P34" s="620" t="str">
        <f t="shared" si="0"/>
        <v/>
      </c>
      <c r="Q34" s="573"/>
      <c r="R34" s="573"/>
      <c r="S34" s="573"/>
      <c r="T34" s="573"/>
      <c r="U34" s="573"/>
      <c r="V34" s="573"/>
      <c r="W34" s="573"/>
      <c r="X34" s="573"/>
      <c r="Y34" s="573"/>
      <c r="Z34" s="573"/>
      <c r="AA34" s="399"/>
      <c r="AB34" s="621"/>
      <c r="AC34" s="622"/>
    </row>
    <row r="35" spans="2:29" ht="13.5" customHeight="1">
      <c r="B35" s="395"/>
      <c r="C35" s="32"/>
      <c r="D35" s="529">
        <f t="shared" si="1"/>
        <v>24</v>
      </c>
      <c r="E35" s="532"/>
      <c r="F35" s="531"/>
      <c r="G35" s="531"/>
      <c r="H35" s="573"/>
      <c r="I35" s="623"/>
      <c r="J35" s="573"/>
      <c r="K35" s="624"/>
      <c r="L35" s="624"/>
      <c r="M35" s="624"/>
      <c r="N35" s="575"/>
      <c r="O35" s="809"/>
      <c r="P35" s="620" t="str">
        <f t="shared" si="0"/>
        <v/>
      </c>
      <c r="Q35" s="573"/>
      <c r="R35" s="573"/>
      <c r="S35" s="573"/>
      <c r="T35" s="573"/>
      <c r="U35" s="573"/>
      <c r="V35" s="573"/>
      <c r="W35" s="573"/>
      <c r="X35" s="573"/>
      <c r="Y35" s="573"/>
      <c r="Z35" s="573"/>
      <c r="AA35" s="399"/>
      <c r="AB35" s="621"/>
      <c r="AC35" s="622"/>
    </row>
    <row r="36" spans="2:29" ht="13.5" customHeight="1">
      <c r="B36" s="395"/>
      <c r="C36" s="32"/>
      <c r="D36" s="529">
        <f t="shared" si="1"/>
        <v>25</v>
      </c>
      <c r="E36" s="532"/>
      <c r="F36" s="531"/>
      <c r="G36" s="531"/>
      <c r="H36" s="573"/>
      <c r="I36" s="623"/>
      <c r="J36" s="573"/>
      <c r="K36" s="624"/>
      <c r="L36" s="624"/>
      <c r="M36" s="624"/>
      <c r="N36" s="575"/>
      <c r="O36" s="809"/>
      <c r="P36" s="620" t="str">
        <f t="shared" si="0"/>
        <v/>
      </c>
      <c r="Q36" s="573"/>
      <c r="R36" s="573"/>
      <c r="S36" s="573"/>
      <c r="T36" s="573"/>
      <c r="U36" s="573"/>
      <c r="V36" s="573"/>
      <c r="W36" s="573"/>
      <c r="X36" s="573"/>
      <c r="Y36" s="573"/>
      <c r="Z36" s="573"/>
      <c r="AA36" s="399"/>
      <c r="AB36" s="621"/>
      <c r="AC36" s="622"/>
    </row>
    <row r="37" spans="2:29" ht="13.5" customHeight="1">
      <c r="B37" s="395"/>
      <c r="C37" s="32"/>
      <c r="D37" s="529">
        <f t="shared" si="1"/>
        <v>26</v>
      </c>
      <c r="E37" s="532"/>
      <c r="F37" s="531"/>
      <c r="G37" s="531"/>
      <c r="H37" s="573"/>
      <c r="I37" s="623"/>
      <c r="J37" s="573"/>
      <c r="K37" s="624"/>
      <c r="L37" s="624"/>
      <c r="M37" s="624"/>
      <c r="N37" s="575"/>
      <c r="O37" s="809"/>
      <c r="P37" s="620" t="str">
        <f t="shared" si="0"/>
        <v/>
      </c>
      <c r="Q37" s="573"/>
      <c r="R37" s="573"/>
      <c r="S37" s="573"/>
      <c r="T37" s="573"/>
      <c r="U37" s="573"/>
      <c r="V37" s="573"/>
      <c r="W37" s="573"/>
      <c r="X37" s="573"/>
      <c r="Y37" s="573"/>
      <c r="Z37" s="573"/>
      <c r="AA37" s="399"/>
      <c r="AB37" s="621"/>
      <c r="AC37" s="622"/>
    </row>
    <row r="38" spans="2:29" ht="13.5" customHeight="1">
      <c r="B38" s="395"/>
      <c r="C38" s="32"/>
      <c r="D38" s="529">
        <f t="shared" si="1"/>
        <v>27</v>
      </c>
      <c r="E38" s="532"/>
      <c r="F38" s="531"/>
      <c r="G38" s="531"/>
      <c r="H38" s="573"/>
      <c r="I38" s="623"/>
      <c r="J38" s="573"/>
      <c r="K38" s="624"/>
      <c r="L38" s="624"/>
      <c r="M38" s="624"/>
      <c r="N38" s="575"/>
      <c r="O38" s="809"/>
      <c r="P38" s="620" t="str">
        <f t="shared" si="0"/>
        <v/>
      </c>
      <c r="Q38" s="573"/>
      <c r="R38" s="573"/>
      <c r="S38" s="573"/>
      <c r="T38" s="573"/>
      <c r="U38" s="573"/>
      <c r="V38" s="573"/>
      <c r="W38" s="573"/>
      <c r="X38" s="573"/>
      <c r="Y38" s="573"/>
      <c r="Z38" s="573"/>
      <c r="AA38" s="399"/>
      <c r="AB38" s="621"/>
      <c r="AC38" s="622"/>
    </row>
    <row r="39" spans="2:29" ht="13.5" customHeight="1">
      <c r="B39" s="395"/>
      <c r="C39" s="32"/>
      <c r="D39" s="529">
        <f t="shared" si="1"/>
        <v>28</v>
      </c>
      <c r="E39" s="532"/>
      <c r="F39" s="531"/>
      <c r="G39" s="531"/>
      <c r="H39" s="573"/>
      <c r="I39" s="623"/>
      <c r="J39" s="573"/>
      <c r="K39" s="624"/>
      <c r="L39" s="624"/>
      <c r="M39" s="624"/>
      <c r="N39" s="575"/>
      <c r="O39" s="809"/>
      <c r="P39" s="620" t="str">
        <f t="shared" si="0"/>
        <v/>
      </c>
      <c r="Q39" s="573"/>
      <c r="R39" s="573"/>
      <c r="S39" s="573"/>
      <c r="T39" s="573"/>
      <c r="U39" s="573"/>
      <c r="V39" s="573"/>
      <c r="W39" s="573"/>
      <c r="X39" s="573"/>
      <c r="Y39" s="573"/>
      <c r="Z39" s="573"/>
      <c r="AA39" s="399"/>
      <c r="AB39" s="621"/>
      <c r="AC39" s="622"/>
    </row>
    <row r="40" spans="2:29" ht="13.5" customHeight="1">
      <c r="B40" s="395"/>
      <c r="C40" s="32"/>
      <c r="D40" s="529">
        <f t="shared" si="1"/>
        <v>29</v>
      </c>
      <c r="E40" s="532"/>
      <c r="F40" s="531"/>
      <c r="G40" s="531"/>
      <c r="H40" s="573"/>
      <c r="I40" s="623"/>
      <c r="J40" s="573"/>
      <c r="K40" s="624"/>
      <c r="L40" s="624"/>
      <c r="M40" s="624"/>
      <c r="N40" s="575"/>
      <c r="O40" s="809"/>
      <c r="P40" s="620" t="str">
        <f t="shared" si="0"/>
        <v/>
      </c>
      <c r="Q40" s="573"/>
      <c r="R40" s="573"/>
      <c r="S40" s="573"/>
      <c r="T40" s="573"/>
      <c r="U40" s="573"/>
      <c r="V40" s="573"/>
      <c r="W40" s="573"/>
      <c r="X40" s="573"/>
      <c r="Y40" s="573"/>
      <c r="Z40" s="573"/>
      <c r="AA40" s="399"/>
      <c r="AB40" s="621"/>
      <c r="AC40" s="622"/>
    </row>
    <row r="41" spans="2:29" ht="13.5" customHeight="1">
      <c r="B41" s="395"/>
      <c r="C41" s="32"/>
      <c r="D41" s="529">
        <f t="shared" si="1"/>
        <v>30</v>
      </c>
      <c r="E41" s="532"/>
      <c r="F41" s="531"/>
      <c r="G41" s="531"/>
      <c r="H41" s="573"/>
      <c r="I41" s="623"/>
      <c r="J41" s="573"/>
      <c r="K41" s="624"/>
      <c r="L41" s="624"/>
      <c r="M41" s="624"/>
      <c r="N41" s="575"/>
      <c r="O41" s="809"/>
      <c r="P41" s="620" t="str">
        <f t="shared" si="0"/>
        <v/>
      </c>
      <c r="Q41" s="573"/>
      <c r="R41" s="573"/>
      <c r="S41" s="573"/>
      <c r="T41" s="573"/>
      <c r="U41" s="573"/>
      <c r="V41" s="573"/>
      <c r="W41" s="573"/>
      <c r="X41" s="573"/>
      <c r="Y41" s="573"/>
      <c r="Z41" s="573"/>
      <c r="AA41" s="399"/>
      <c r="AB41" s="621"/>
      <c r="AC41" s="622"/>
    </row>
    <row r="42" spans="2:29" ht="13.5" customHeight="1">
      <c r="B42" s="395"/>
      <c r="C42" s="32"/>
      <c r="D42" s="529">
        <f>D41+1</f>
        <v>31</v>
      </c>
      <c r="E42" s="532"/>
      <c r="F42" s="531"/>
      <c r="G42" s="531"/>
      <c r="H42" s="573"/>
      <c r="I42" s="573"/>
      <c r="J42" s="573"/>
      <c r="K42" s="624"/>
      <c r="L42" s="624"/>
      <c r="M42" s="624"/>
      <c r="N42" s="233"/>
      <c r="O42" s="809"/>
      <c r="P42" s="620" t="str">
        <f t="shared" si="0"/>
        <v/>
      </c>
      <c r="Q42" s="573"/>
      <c r="R42" s="573"/>
      <c r="S42" s="573"/>
      <c r="T42" s="573"/>
      <c r="U42" s="573"/>
      <c r="V42" s="573"/>
      <c r="W42" s="573"/>
      <c r="X42" s="573"/>
      <c r="Y42" s="573"/>
      <c r="Z42" s="573"/>
      <c r="AA42" s="399"/>
      <c r="AB42" s="621"/>
      <c r="AC42" s="622"/>
    </row>
    <row r="43" spans="2:29" ht="13.5" customHeight="1">
      <c r="B43" s="395"/>
      <c r="C43" s="32"/>
      <c r="D43" s="529">
        <f t="shared" ref="D43:D101" si="2">D42+1</f>
        <v>32</v>
      </c>
      <c r="E43" s="532"/>
      <c r="F43" s="531"/>
      <c r="G43" s="531"/>
      <c r="H43" s="573"/>
      <c r="I43" s="573"/>
      <c r="J43" s="573"/>
      <c r="K43" s="624"/>
      <c r="L43" s="624"/>
      <c r="M43" s="624"/>
      <c r="N43" s="233"/>
      <c r="O43" s="809"/>
      <c r="P43" s="620" t="str">
        <f t="shared" si="0"/>
        <v/>
      </c>
      <c r="Q43" s="573"/>
      <c r="R43" s="573"/>
      <c r="S43" s="573"/>
      <c r="T43" s="573"/>
      <c r="U43" s="573"/>
      <c r="V43" s="573"/>
      <c r="W43" s="573"/>
      <c r="X43" s="573"/>
      <c r="Y43" s="573"/>
      <c r="Z43" s="573"/>
      <c r="AA43" s="399"/>
      <c r="AB43" s="621"/>
      <c r="AC43" s="622"/>
    </row>
    <row r="44" spans="2:29" ht="13.5" customHeight="1">
      <c r="B44" s="395"/>
      <c r="C44" s="32"/>
      <c r="D44" s="529">
        <f t="shared" si="2"/>
        <v>33</v>
      </c>
      <c r="E44" s="532"/>
      <c r="F44" s="531"/>
      <c r="G44" s="531"/>
      <c r="H44" s="573"/>
      <c r="I44" s="573"/>
      <c r="J44" s="573"/>
      <c r="K44" s="624"/>
      <c r="L44" s="624"/>
      <c r="M44" s="624"/>
      <c r="N44" s="233"/>
      <c r="O44" s="809"/>
      <c r="P44" s="620" t="str">
        <f t="shared" ref="P44:P75" si="3">IF(OR(N44="",N44=0),"",IF(AND(I44="○",L44*1000/K44&lt;10.5),"○",IF(L44*1000/K44&lt;7.5,"○","")))</f>
        <v/>
      </c>
      <c r="Q44" s="573"/>
      <c r="R44" s="573"/>
      <c r="S44" s="573"/>
      <c r="T44" s="573"/>
      <c r="U44" s="573"/>
      <c r="V44" s="573"/>
      <c r="W44" s="573"/>
      <c r="X44" s="573"/>
      <c r="Y44" s="573"/>
      <c r="Z44" s="573"/>
      <c r="AA44" s="399"/>
      <c r="AB44" s="621"/>
      <c r="AC44" s="622"/>
    </row>
    <row r="45" spans="2:29" ht="13.5" customHeight="1">
      <c r="B45" s="395"/>
      <c r="C45" s="32"/>
      <c r="D45" s="529">
        <f t="shared" si="2"/>
        <v>34</v>
      </c>
      <c r="E45" s="532"/>
      <c r="F45" s="531"/>
      <c r="G45" s="531"/>
      <c r="H45" s="573"/>
      <c r="I45" s="573"/>
      <c r="J45" s="573"/>
      <c r="K45" s="624"/>
      <c r="L45" s="624"/>
      <c r="M45" s="624"/>
      <c r="N45" s="233"/>
      <c r="O45" s="809"/>
      <c r="P45" s="620" t="str">
        <f t="shared" si="3"/>
        <v/>
      </c>
      <c r="Q45" s="573"/>
      <c r="R45" s="573"/>
      <c r="S45" s="573"/>
      <c r="T45" s="573"/>
      <c r="U45" s="573"/>
      <c r="V45" s="573"/>
      <c r="W45" s="573"/>
      <c r="X45" s="573"/>
      <c r="Y45" s="573"/>
      <c r="Z45" s="573"/>
      <c r="AA45" s="399"/>
      <c r="AB45" s="621"/>
      <c r="AC45" s="622"/>
    </row>
    <row r="46" spans="2:29" ht="13.5" customHeight="1">
      <c r="B46" s="395"/>
      <c r="C46" s="32"/>
      <c r="D46" s="529">
        <f t="shared" si="2"/>
        <v>35</v>
      </c>
      <c r="E46" s="532"/>
      <c r="F46" s="531"/>
      <c r="G46" s="531"/>
      <c r="H46" s="573"/>
      <c r="I46" s="573"/>
      <c r="J46" s="573"/>
      <c r="K46" s="624"/>
      <c r="L46" s="624"/>
      <c r="M46" s="624"/>
      <c r="N46" s="233"/>
      <c r="O46" s="809"/>
      <c r="P46" s="620" t="str">
        <f t="shared" si="3"/>
        <v/>
      </c>
      <c r="Q46" s="573"/>
      <c r="R46" s="573"/>
      <c r="S46" s="573"/>
      <c r="T46" s="573"/>
      <c r="U46" s="573"/>
      <c r="V46" s="573"/>
      <c r="W46" s="573"/>
      <c r="X46" s="573"/>
      <c r="Y46" s="573"/>
      <c r="Z46" s="573"/>
      <c r="AA46" s="399"/>
      <c r="AB46" s="621"/>
      <c r="AC46" s="622"/>
    </row>
    <row r="47" spans="2:29" ht="13.5" customHeight="1">
      <c r="B47" s="395"/>
      <c r="C47" s="32"/>
      <c r="D47" s="529">
        <f t="shared" si="2"/>
        <v>36</v>
      </c>
      <c r="E47" s="532"/>
      <c r="F47" s="531"/>
      <c r="G47" s="531"/>
      <c r="H47" s="573"/>
      <c r="I47" s="573"/>
      <c r="J47" s="573"/>
      <c r="K47" s="624"/>
      <c r="L47" s="624"/>
      <c r="M47" s="624"/>
      <c r="N47" s="233"/>
      <c r="O47" s="809"/>
      <c r="P47" s="620" t="str">
        <f t="shared" si="3"/>
        <v/>
      </c>
      <c r="Q47" s="573"/>
      <c r="R47" s="573"/>
      <c r="S47" s="573"/>
      <c r="T47" s="573"/>
      <c r="U47" s="573"/>
      <c r="V47" s="573"/>
      <c r="W47" s="573"/>
      <c r="X47" s="573"/>
      <c r="Y47" s="573"/>
      <c r="Z47" s="573"/>
      <c r="AA47" s="399"/>
      <c r="AB47" s="621"/>
      <c r="AC47" s="622"/>
    </row>
    <row r="48" spans="2:29" ht="13.5" customHeight="1">
      <c r="B48" s="395"/>
      <c r="C48" s="32"/>
      <c r="D48" s="529">
        <f t="shared" si="2"/>
        <v>37</v>
      </c>
      <c r="E48" s="532"/>
      <c r="F48" s="531"/>
      <c r="G48" s="531"/>
      <c r="H48" s="573"/>
      <c r="I48" s="573"/>
      <c r="J48" s="573"/>
      <c r="K48" s="624"/>
      <c r="L48" s="624"/>
      <c r="M48" s="624"/>
      <c r="N48" s="233"/>
      <c r="O48" s="809"/>
      <c r="P48" s="620" t="str">
        <f t="shared" si="3"/>
        <v/>
      </c>
      <c r="Q48" s="573"/>
      <c r="R48" s="573"/>
      <c r="S48" s="573"/>
      <c r="T48" s="573"/>
      <c r="U48" s="573"/>
      <c r="V48" s="573"/>
      <c r="W48" s="573"/>
      <c r="X48" s="573"/>
      <c r="Y48" s="573"/>
      <c r="Z48" s="573"/>
      <c r="AA48" s="399"/>
      <c r="AB48" s="621"/>
      <c r="AC48" s="622"/>
    </row>
    <row r="49" spans="2:29" ht="13.5" customHeight="1">
      <c r="B49" s="395"/>
      <c r="C49" s="32"/>
      <c r="D49" s="529">
        <f t="shared" si="2"/>
        <v>38</v>
      </c>
      <c r="E49" s="532"/>
      <c r="F49" s="531"/>
      <c r="G49" s="531"/>
      <c r="H49" s="573"/>
      <c r="I49" s="573"/>
      <c r="J49" s="573"/>
      <c r="K49" s="624"/>
      <c r="L49" s="624"/>
      <c r="M49" s="624"/>
      <c r="N49" s="233"/>
      <c r="O49" s="809"/>
      <c r="P49" s="620" t="str">
        <f t="shared" si="3"/>
        <v/>
      </c>
      <c r="Q49" s="573"/>
      <c r="R49" s="573"/>
      <c r="S49" s="573"/>
      <c r="T49" s="573"/>
      <c r="U49" s="573"/>
      <c r="V49" s="573"/>
      <c r="W49" s="573"/>
      <c r="X49" s="573"/>
      <c r="Y49" s="573"/>
      <c r="Z49" s="573"/>
      <c r="AA49" s="399"/>
      <c r="AB49" s="621"/>
      <c r="AC49" s="622"/>
    </row>
    <row r="50" spans="2:29" ht="13.5" customHeight="1">
      <c r="B50" s="395"/>
      <c r="C50" s="32"/>
      <c r="D50" s="529">
        <f t="shared" si="2"/>
        <v>39</v>
      </c>
      <c r="E50" s="532"/>
      <c r="F50" s="531"/>
      <c r="G50" s="531"/>
      <c r="H50" s="573"/>
      <c r="I50" s="573"/>
      <c r="J50" s="573"/>
      <c r="K50" s="624"/>
      <c r="L50" s="624"/>
      <c r="M50" s="624"/>
      <c r="N50" s="233"/>
      <c r="O50" s="809"/>
      <c r="P50" s="620" t="str">
        <f t="shared" si="3"/>
        <v/>
      </c>
      <c r="Q50" s="573"/>
      <c r="R50" s="573"/>
      <c r="S50" s="573"/>
      <c r="T50" s="573"/>
      <c r="U50" s="573"/>
      <c r="V50" s="573"/>
      <c r="W50" s="573"/>
      <c r="X50" s="573"/>
      <c r="Y50" s="573"/>
      <c r="Z50" s="573"/>
      <c r="AA50" s="399"/>
      <c r="AB50" s="621"/>
      <c r="AC50" s="622"/>
    </row>
    <row r="51" spans="2:29" ht="13.5" customHeight="1">
      <c r="B51" s="395"/>
      <c r="C51" s="32"/>
      <c r="D51" s="529">
        <f t="shared" si="2"/>
        <v>40</v>
      </c>
      <c r="E51" s="532"/>
      <c r="F51" s="531"/>
      <c r="G51" s="531"/>
      <c r="H51" s="573"/>
      <c r="I51" s="573"/>
      <c r="J51" s="573"/>
      <c r="K51" s="624"/>
      <c r="L51" s="624"/>
      <c r="M51" s="624"/>
      <c r="N51" s="233"/>
      <c r="O51" s="809"/>
      <c r="P51" s="620" t="str">
        <f t="shared" si="3"/>
        <v/>
      </c>
      <c r="Q51" s="573"/>
      <c r="R51" s="573"/>
      <c r="S51" s="573"/>
      <c r="T51" s="573"/>
      <c r="U51" s="573"/>
      <c r="V51" s="573"/>
      <c r="W51" s="573"/>
      <c r="X51" s="573"/>
      <c r="Y51" s="573"/>
      <c r="Z51" s="573"/>
      <c r="AA51" s="399"/>
      <c r="AB51" s="621"/>
      <c r="AC51" s="622"/>
    </row>
    <row r="52" spans="2:29" ht="13.5" customHeight="1">
      <c r="B52" s="395"/>
      <c r="C52" s="32"/>
      <c r="D52" s="529">
        <f t="shared" si="2"/>
        <v>41</v>
      </c>
      <c r="E52" s="532"/>
      <c r="F52" s="531"/>
      <c r="G52" s="531"/>
      <c r="H52" s="573"/>
      <c r="I52" s="573"/>
      <c r="J52" s="573"/>
      <c r="K52" s="624"/>
      <c r="L52" s="624"/>
      <c r="M52" s="624"/>
      <c r="N52" s="233"/>
      <c r="O52" s="809"/>
      <c r="P52" s="620" t="str">
        <f t="shared" si="3"/>
        <v/>
      </c>
      <c r="Q52" s="573"/>
      <c r="R52" s="573"/>
      <c r="S52" s="573"/>
      <c r="T52" s="573"/>
      <c r="U52" s="573"/>
      <c r="V52" s="573"/>
      <c r="W52" s="573"/>
      <c r="X52" s="573"/>
      <c r="Y52" s="573"/>
      <c r="Z52" s="573"/>
      <c r="AA52" s="399"/>
      <c r="AB52" s="621"/>
      <c r="AC52" s="622"/>
    </row>
    <row r="53" spans="2:29" ht="13.5" customHeight="1">
      <c r="B53" s="395"/>
      <c r="C53" s="32"/>
      <c r="D53" s="529">
        <f t="shared" si="2"/>
        <v>42</v>
      </c>
      <c r="E53" s="532"/>
      <c r="F53" s="531"/>
      <c r="G53" s="531"/>
      <c r="H53" s="573"/>
      <c r="I53" s="573"/>
      <c r="J53" s="573"/>
      <c r="K53" s="624"/>
      <c r="L53" s="624"/>
      <c r="M53" s="624"/>
      <c r="N53" s="233"/>
      <c r="O53" s="809"/>
      <c r="P53" s="620" t="str">
        <f t="shared" si="3"/>
        <v/>
      </c>
      <c r="Q53" s="573"/>
      <c r="R53" s="573"/>
      <c r="S53" s="573"/>
      <c r="T53" s="573"/>
      <c r="U53" s="573"/>
      <c r="V53" s="573"/>
      <c r="W53" s="573"/>
      <c r="X53" s="573"/>
      <c r="Y53" s="573"/>
      <c r="Z53" s="573"/>
      <c r="AA53" s="399"/>
      <c r="AB53" s="621"/>
      <c r="AC53" s="622"/>
    </row>
    <row r="54" spans="2:29" ht="13.5" customHeight="1">
      <c r="B54" s="395"/>
      <c r="C54" s="32"/>
      <c r="D54" s="529">
        <f t="shared" si="2"/>
        <v>43</v>
      </c>
      <c r="E54" s="532"/>
      <c r="F54" s="531"/>
      <c r="G54" s="531"/>
      <c r="H54" s="573"/>
      <c r="I54" s="573"/>
      <c r="J54" s="573"/>
      <c r="K54" s="624"/>
      <c r="L54" s="624"/>
      <c r="M54" s="624"/>
      <c r="N54" s="233"/>
      <c r="O54" s="809"/>
      <c r="P54" s="620" t="str">
        <f t="shared" si="3"/>
        <v/>
      </c>
      <c r="Q54" s="573"/>
      <c r="R54" s="573"/>
      <c r="S54" s="573"/>
      <c r="T54" s="573"/>
      <c r="U54" s="573"/>
      <c r="V54" s="573"/>
      <c r="W54" s="573"/>
      <c r="X54" s="573"/>
      <c r="Y54" s="573"/>
      <c r="Z54" s="573"/>
      <c r="AA54" s="399"/>
      <c r="AB54" s="621"/>
      <c r="AC54" s="622"/>
    </row>
    <row r="55" spans="2:29" ht="13.5" customHeight="1">
      <c r="B55" s="395"/>
      <c r="C55" s="32"/>
      <c r="D55" s="529">
        <f t="shared" si="2"/>
        <v>44</v>
      </c>
      <c r="E55" s="532"/>
      <c r="F55" s="531"/>
      <c r="G55" s="531"/>
      <c r="H55" s="573"/>
      <c r="I55" s="573"/>
      <c r="J55" s="573"/>
      <c r="K55" s="624"/>
      <c r="L55" s="624"/>
      <c r="M55" s="624"/>
      <c r="N55" s="233"/>
      <c r="O55" s="809"/>
      <c r="P55" s="620" t="str">
        <f t="shared" si="3"/>
        <v/>
      </c>
      <c r="Q55" s="573"/>
      <c r="R55" s="573"/>
      <c r="S55" s="573"/>
      <c r="T55" s="573"/>
      <c r="U55" s="573"/>
      <c r="V55" s="573"/>
      <c r="W55" s="573"/>
      <c r="X55" s="573"/>
      <c r="Y55" s="573"/>
      <c r="Z55" s="573"/>
      <c r="AA55" s="399"/>
      <c r="AB55" s="621"/>
      <c r="AC55" s="622"/>
    </row>
    <row r="56" spans="2:29" ht="13.5" customHeight="1">
      <c r="B56" s="395"/>
      <c r="C56" s="32"/>
      <c r="D56" s="529">
        <f t="shared" si="2"/>
        <v>45</v>
      </c>
      <c r="E56" s="532"/>
      <c r="F56" s="531"/>
      <c r="G56" s="531"/>
      <c r="H56" s="573"/>
      <c r="I56" s="573"/>
      <c r="J56" s="573"/>
      <c r="K56" s="624"/>
      <c r="L56" s="624"/>
      <c r="M56" s="624"/>
      <c r="N56" s="233"/>
      <c r="O56" s="809"/>
      <c r="P56" s="620" t="str">
        <f t="shared" si="3"/>
        <v/>
      </c>
      <c r="Q56" s="573"/>
      <c r="R56" s="573"/>
      <c r="S56" s="573"/>
      <c r="T56" s="573"/>
      <c r="U56" s="573"/>
      <c r="V56" s="573"/>
      <c r="W56" s="573"/>
      <c r="X56" s="573"/>
      <c r="Y56" s="573"/>
      <c r="Z56" s="573"/>
      <c r="AA56" s="399"/>
      <c r="AB56" s="621"/>
      <c r="AC56" s="622"/>
    </row>
    <row r="57" spans="2:29" ht="13.5" customHeight="1">
      <c r="B57" s="395"/>
      <c r="C57" s="32"/>
      <c r="D57" s="529">
        <f t="shared" si="2"/>
        <v>46</v>
      </c>
      <c r="E57" s="532"/>
      <c r="F57" s="531"/>
      <c r="G57" s="531"/>
      <c r="H57" s="573"/>
      <c r="I57" s="573"/>
      <c r="J57" s="573"/>
      <c r="K57" s="624"/>
      <c r="L57" s="624"/>
      <c r="M57" s="624"/>
      <c r="N57" s="233"/>
      <c r="O57" s="809"/>
      <c r="P57" s="620" t="str">
        <f t="shared" si="3"/>
        <v/>
      </c>
      <c r="Q57" s="573"/>
      <c r="R57" s="573"/>
      <c r="S57" s="573"/>
      <c r="T57" s="573"/>
      <c r="U57" s="573"/>
      <c r="V57" s="573"/>
      <c r="W57" s="573"/>
      <c r="X57" s="573"/>
      <c r="Y57" s="573"/>
      <c r="Z57" s="573"/>
      <c r="AA57" s="399"/>
      <c r="AB57" s="621"/>
      <c r="AC57" s="622"/>
    </row>
    <row r="58" spans="2:29" ht="13.5" customHeight="1">
      <c r="B58" s="395"/>
      <c r="C58" s="32"/>
      <c r="D58" s="529">
        <f t="shared" si="2"/>
        <v>47</v>
      </c>
      <c r="E58" s="532"/>
      <c r="F58" s="531"/>
      <c r="G58" s="531"/>
      <c r="H58" s="573"/>
      <c r="I58" s="573"/>
      <c r="J58" s="573"/>
      <c r="K58" s="624"/>
      <c r="L58" s="624"/>
      <c r="M58" s="624"/>
      <c r="N58" s="233"/>
      <c r="O58" s="809"/>
      <c r="P58" s="620" t="str">
        <f t="shared" si="3"/>
        <v/>
      </c>
      <c r="Q58" s="573"/>
      <c r="R58" s="573"/>
      <c r="S58" s="573"/>
      <c r="T58" s="573"/>
      <c r="U58" s="573"/>
      <c r="V58" s="573"/>
      <c r="W58" s="573"/>
      <c r="X58" s="573"/>
      <c r="Y58" s="573"/>
      <c r="Z58" s="573"/>
      <c r="AA58" s="399"/>
      <c r="AB58" s="621"/>
      <c r="AC58" s="622"/>
    </row>
    <row r="59" spans="2:29" ht="13.5" customHeight="1">
      <c r="B59" s="395"/>
      <c r="C59" s="32"/>
      <c r="D59" s="529">
        <f t="shared" si="2"/>
        <v>48</v>
      </c>
      <c r="E59" s="532"/>
      <c r="F59" s="531"/>
      <c r="G59" s="531"/>
      <c r="H59" s="573"/>
      <c r="I59" s="573"/>
      <c r="J59" s="573"/>
      <c r="K59" s="624"/>
      <c r="L59" s="624"/>
      <c r="M59" s="624"/>
      <c r="N59" s="233"/>
      <c r="O59" s="809"/>
      <c r="P59" s="620" t="str">
        <f t="shared" si="3"/>
        <v/>
      </c>
      <c r="Q59" s="573"/>
      <c r="R59" s="573"/>
      <c r="S59" s="573"/>
      <c r="T59" s="573"/>
      <c r="U59" s="573"/>
      <c r="V59" s="573"/>
      <c r="W59" s="573"/>
      <c r="X59" s="573"/>
      <c r="Y59" s="573"/>
      <c r="Z59" s="573"/>
      <c r="AA59" s="399"/>
      <c r="AB59" s="621"/>
      <c r="AC59" s="622"/>
    </row>
    <row r="60" spans="2:29" ht="13.5" customHeight="1">
      <c r="B60" s="395"/>
      <c r="C60" s="32"/>
      <c r="D60" s="529">
        <f t="shared" si="2"/>
        <v>49</v>
      </c>
      <c r="E60" s="532"/>
      <c r="F60" s="531"/>
      <c r="G60" s="531"/>
      <c r="H60" s="573"/>
      <c r="I60" s="573"/>
      <c r="J60" s="573"/>
      <c r="K60" s="624"/>
      <c r="L60" s="624"/>
      <c r="M60" s="624"/>
      <c r="N60" s="233"/>
      <c r="O60" s="809"/>
      <c r="P60" s="620" t="str">
        <f t="shared" si="3"/>
        <v/>
      </c>
      <c r="Q60" s="573"/>
      <c r="R60" s="573"/>
      <c r="S60" s="573"/>
      <c r="T60" s="573"/>
      <c r="U60" s="573"/>
      <c r="V60" s="573"/>
      <c r="W60" s="573"/>
      <c r="X60" s="573"/>
      <c r="Y60" s="573"/>
      <c r="Z60" s="573"/>
      <c r="AA60" s="399"/>
      <c r="AB60" s="621"/>
      <c r="AC60" s="622"/>
    </row>
    <row r="61" spans="2:29" ht="13.5" customHeight="1">
      <c r="B61" s="395"/>
      <c r="C61" s="32"/>
      <c r="D61" s="529">
        <f t="shared" si="2"/>
        <v>50</v>
      </c>
      <c r="E61" s="532"/>
      <c r="F61" s="531"/>
      <c r="G61" s="531"/>
      <c r="H61" s="573"/>
      <c r="I61" s="573"/>
      <c r="J61" s="573"/>
      <c r="K61" s="624"/>
      <c r="L61" s="624"/>
      <c r="M61" s="624"/>
      <c r="N61" s="233"/>
      <c r="O61" s="809"/>
      <c r="P61" s="620" t="str">
        <f t="shared" si="3"/>
        <v/>
      </c>
      <c r="Q61" s="573"/>
      <c r="R61" s="573"/>
      <c r="S61" s="573"/>
      <c r="T61" s="573"/>
      <c r="U61" s="573"/>
      <c r="V61" s="573"/>
      <c r="W61" s="573"/>
      <c r="X61" s="573"/>
      <c r="Y61" s="573"/>
      <c r="Z61" s="573"/>
      <c r="AA61" s="399"/>
      <c r="AB61" s="621"/>
      <c r="AC61" s="622"/>
    </row>
    <row r="62" spans="2:29" ht="13.5" customHeight="1">
      <c r="B62" s="395"/>
      <c r="C62" s="32"/>
      <c r="D62" s="529">
        <f t="shared" si="2"/>
        <v>51</v>
      </c>
      <c r="E62" s="532"/>
      <c r="F62" s="531"/>
      <c r="G62" s="531"/>
      <c r="H62" s="573"/>
      <c r="I62" s="573"/>
      <c r="J62" s="573"/>
      <c r="K62" s="624"/>
      <c r="L62" s="624"/>
      <c r="M62" s="624"/>
      <c r="N62" s="233"/>
      <c r="O62" s="809"/>
      <c r="P62" s="620" t="str">
        <f t="shared" si="3"/>
        <v/>
      </c>
      <c r="Q62" s="573"/>
      <c r="R62" s="573"/>
      <c r="S62" s="573"/>
      <c r="T62" s="573"/>
      <c r="U62" s="573"/>
      <c r="V62" s="573"/>
      <c r="W62" s="573"/>
      <c r="X62" s="573"/>
      <c r="Y62" s="573"/>
      <c r="Z62" s="573"/>
      <c r="AA62" s="399"/>
      <c r="AB62" s="621"/>
      <c r="AC62" s="622"/>
    </row>
    <row r="63" spans="2:29" ht="13.5" customHeight="1">
      <c r="B63" s="395"/>
      <c r="C63" s="32"/>
      <c r="D63" s="529">
        <f t="shared" si="2"/>
        <v>52</v>
      </c>
      <c r="E63" s="532"/>
      <c r="F63" s="531"/>
      <c r="G63" s="531"/>
      <c r="H63" s="573"/>
      <c r="I63" s="573"/>
      <c r="J63" s="573"/>
      <c r="K63" s="624"/>
      <c r="L63" s="624"/>
      <c r="M63" s="624"/>
      <c r="N63" s="233"/>
      <c r="O63" s="809"/>
      <c r="P63" s="620" t="str">
        <f t="shared" si="3"/>
        <v/>
      </c>
      <c r="Q63" s="573"/>
      <c r="R63" s="573"/>
      <c r="S63" s="573"/>
      <c r="T63" s="573"/>
      <c r="U63" s="573"/>
      <c r="V63" s="573"/>
      <c r="W63" s="573"/>
      <c r="X63" s="573"/>
      <c r="Y63" s="573"/>
      <c r="Z63" s="573"/>
      <c r="AA63" s="399"/>
      <c r="AB63" s="621"/>
      <c r="AC63" s="622"/>
    </row>
    <row r="64" spans="2:29" ht="13.5" customHeight="1">
      <c r="B64" s="395"/>
      <c r="C64" s="32"/>
      <c r="D64" s="529">
        <f t="shared" si="2"/>
        <v>53</v>
      </c>
      <c r="E64" s="532"/>
      <c r="F64" s="531"/>
      <c r="G64" s="531"/>
      <c r="H64" s="573"/>
      <c r="I64" s="573"/>
      <c r="J64" s="573"/>
      <c r="K64" s="624"/>
      <c r="L64" s="624"/>
      <c r="M64" s="624"/>
      <c r="N64" s="233"/>
      <c r="O64" s="809"/>
      <c r="P64" s="620" t="str">
        <f t="shared" si="3"/>
        <v/>
      </c>
      <c r="Q64" s="573"/>
      <c r="R64" s="573"/>
      <c r="S64" s="573"/>
      <c r="T64" s="573"/>
      <c r="U64" s="573"/>
      <c r="V64" s="573"/>
      <c r="W64" s="573"/>
      <c r="X64" s="573"/>
      <c r="Y64" s="573"/>
      <c r="Z64" s="573"/>
      <c r="AA64" s="399"/>
      <c r="AB64" s="621"/>
      <c r="AC64" s="622"/>
    </row>
    <row r="65" spans="2:29" ht="13.5" customHeight="1">
      <c r="B65" s="395"/>
      <c r="C65" s="32"/>
      <c r="D65" s="529">
        <f t="shared" si="2"/>
        <v>54</v>
      </c>
      <c r="E65" s="532"/>
      <c r="F65" s="531"/>
      <c r="G65" s="531"/>
      <c r="H65" s="573"/>
      <c r="I65" s="573"/>
      <c r="J65" s="573"/>
      <c r="K65" s="624"/>
      <c r="L65" s="624"/>
      <c r="M65" s="624"/>
      <c r="N65" s="233"/>
      <c r="O65" s="809"/>
      <c r="P65" s="620" t="str">
        <f t="shared" si="3"/>
        <v/>
      </c>
      <c r="Q65" s="573"/>
      <c r="R65" s="573"/>
      <c r="S65" s="573"/>
      <c r="T65" s="573"/>
      <c r="U65" s="573"/>
      <c r="V65" s="573"/>
      <c r="W65" s="573"/>
      <c r="X65" s="573"/>
      <c r="Y65" s="573"/>
      <c r="Z65" s="573"/>
      <c r="AA65" s="399"/>
      <c r="AB65" s="621"/>
      <c r="AC65" s="622"/>
    </row>
    <row r="66" spans="2:29" ht="13.5" customHeight="1">
      <c r="B66" s="395"/>
      <c r="C66" s="32"/>
      <c r="D66" s="529">
        <f t="shared" si="2"/>
        <v>55</v>
      </c>
      <c r="E66" s="532"/>
      <c r="F66" s="531"/>
      <c r="G66" s="531"/>
      <c r="H66" s="573"/>
      <c r="I66" s="573"/>
      <c r="J66" s="573"/>
      <c r="K66" s="624"/>
      <c r="L66" s="624"/>
      <c r="M66" s="624"/>
      <c r="N66" s="233"/>
      <c r="O66" s="809"/>
      <c r="P66" s="620" t="str">
        <f t="shared" si="3"/>
        <v/>
      </c>
      <c r="Q66" s="573"/>
      <c r="R66" s="573"/>
      <c r="S66" s="573"/>
      <c r="T66" s="573"/>
      <c r="U66" s="573"/>
      <c r="V66" s="573"/>
      <c r="W66" s="573"/>
      <c r="X66" s="573"/>
      <c r="Y66" s="573"/>
      <c r="Z66" s="573"/>
      <c r="AA66" s="399"/>
      <c r="AB66" s="621"/>
      <c r="AC66" s="622"/>
    </row>
    <row r="67" spans="2:29" ht="13.5" customHeight="1">
      <c r="B67" s="395"/>
      <c r="C67" s="32"/>
      <c r="D67" s="529">
        <f t="shared" si="2"/>
        <v>56</v>
      </c>
      <c r="E67" s="532"/>
      <c r="F67" s="531"/>
      <c r="G67" s="531"/>
      <c r="H67" s="573"/>
      <c r="I67" s="573"/>
      <c r="J67" s="573"/>
      <c r="K67" s="624"/>
      <c r="L67" s="624"/>
      <c r="M67" s="624"/>
      <c r="N67" s="233"/>
      <c r="O67" s="809"/>
      <c r="P67" s="620" t="str">
        <f t="shared" si="3"/>
        <v/>
      </c>
      <c r="Q67" s="573"/>
      <c r="R67" s="573"/>
      <c r="S67" s="573"/>
      <c r="T67" s="573"/>
      <c r="U67" s="573"/>
      <c r="V67" s="573"/>
      <c r="W67" s="573"/>
      <c r="X67" s="573"/>
      <c r="Y67" s="573"/>
      <c r="Z67" s="573"/>
      <c r="AA67" s="399"/>
      <c r="AB67" s="621"/>
      <c r="AC67" s="622"/>
    </row>
    <row r="68" spans="2:29" ht="13.5" customHeight="1">
      <c r="B68" s="395"/>
      <c r="C68" s="32"/>
      <c r="D68" s="529">
        <f t="shared" si="2"/>
        <v>57</v>
      </c>
      <c r="E68" s="532"/>
      <c r="F68" s="531"/>
      <c r="G68" s="531"/>
      <c r="H68" s="573"/>
      <c r="I68" s="573"/>
      <c r="J68" s="573"/>
      <c r="K68" s="624"/>
      <c r="L68" s="624"/>
      <c r="M68" s="624"/>
      <c r="N68" s="233"/>
      <c r="O68" s="809"/>
      <c r="P68" s="620" t="str">
        <f t="shared" si="3"/>
        <v/>
      </c>
      <c r="Q68" s="573"/>
      <c r="R68" s="573"/>
      <c r="S68" s="573"/>
      <c r="T68" s="573"/>
      <c r="U68" s="573"/>
      <c r="V68" s="573"/>
      <c r="W68" s="573"/>
      <c r="X68" s="573"/>
      <c r="Y68" s="573"/>
      <c r="Z68" s="573"/>
      <c r="AA68" s="399"/>
      <c r="AB68" s="621"/>
      <c r="AC68" s="622"/>
    </row>
    <row r="69" spans="2:29" ht="13.5" customHeight="1">
      <c r="B69" s="395"/>
      <c r="C69" s="32"/>
      <c r="D69" s="529">
        <f t="shared" si="2"/>
        <v>58</v>
      </c>
      <c r="E69" s="532"/>
      <c r="F69" s="531"/>
      <c r="G69" s="531"/>
      <c r="H69" s="573"/>
      <c r="I69" s="573"/>
      <c r="J69" s="573"/>
      <c r="K69" s="624"/>
      <c r="L69" s="624"/>
      <c r="M69" s="624"/>
      <c r="N69" s="233"/>
      <c r="O69" s="809"/>
      <c r="P69" s="620" t="str">
        <f t="shared" si="3"/>
        <v/>
      </c>
      <c r="Q69" s="573"/>
      <c r="R69" s="573"/>
      <c r="S69" s="573"/>
      <c r="T69" s="573"/>
      <c r="U69" s="573"/>
      <c r="V69" s="573"/>
      <c r="W69" s="573"/>
      <c r="X69" s="573"/>
      <c r="Y69" s="573"/>
      <c r="Z69" s="573"/>
      <c r="AA69" s="399"/>
      <c r="AB69" s="621"/>
      <c r="AC69" s="622"/>
    </row>
    <row r="70" spans="2:29" ht="13.5" customHeight="1">
      <c r="B70" s="395"/>
      <c r="C70" s="32"/>
      <c r="D70" s="529">
        <f t="shared" si="2"/>
        <v>59</v>
      </c>
      <c r="E70" s="532"/>
      <c r="F70" s="531"/>
      <c r="G70" s="531"/>
      <c r="H70" s="573"/>
      <c r="I70" s="573"/>
      <c r="J70" s="573"/>
      <c r="K70" s="624"/>
      <c r="L70" s="624"/>
      <c r="M70" s="624"/>
      <c r="N70" s="233"/>
      <c r="O70" s="809"/>
      <c r="P70" s="620" t="str">
        <f t="shared" si="3"/>
        <v/>
      </c>
      <c r="Q70" s="573"/>
      <c r="R70" s="573"/>
      <c r="S70" s="573"/>
      <c r="T70" s="573"/>
      <c r="U70" s="573"/>
      <c r="V70" s="573"/>
      <c r="W70" s="573"/>
      <c r="X70" s="573"/>
      <c r="Y70" s="573"/>
      <c r="Z70" s="573"/>
      <c r="AA70" s="399"/>
      <c r="AB70" s="621"/>
      <c r="AC70" s="622"/>
    </row>
    <row r="71" spans="2:29" ht="13.5" customHeight="1">
      <c r="B71" s="395"/>
      <c r="C71" s="32"/>
      <c r="D71" s="529">
        <f>D70+1</f>
        <v>60</v>
      </c>
      <c r="E71" s="532"/>
      <c r="F71" s="531"/>
      <c r="G71" s="531"/>
      <c r="H71" s="573"/>
      <c r="I71" s="573"/>
      <c r="J71" s="573"/>
      <c r="K71" s="624"/>
      <c r="L71" s="624"/>
      <c r="M71" s="624"/>
      <c r="N71" s="233"/>
      <c r="O71" s="809"/>
      <c r="P71" s="620" t="str">
        <f t="shared" si="3"/>
        <v/>
      </c>
      <c r="Q71" s="573"/>
      <c r="R71" s="573"/>
      <c r="S71" s="573"/>
      <c r="T71" s="573"/>
      <c r="U71" s="573"/>
      <c r="V71" s="573"/>
      <c r="W71" s="573"/>
      <c r="X71" s="573"/>
      <c r="Y71" s="573"/>
      <c r="Z71" s="573"/>
      <c r="AA71" s="399"/>
      <c r="AB71" s="621"/>
      <c r="AC71" s="622"/>
    </row>
    <row r="72" spans="2:29" ht="13.5" customHeight="1">
      <c r="B72" s="395"/>
      <c r="C72" s="32"/>
      <c r="D72" s="529">
        <f t="shared" si="2"/>
        <v>61</v>
      </c>
      <c r="E72" s="532"/>
      <c r="F72" s="531"/>
      <c r="G72" s="531"/>
      <c r="H72" s="573"/>
      <c r="I72" s="573"/>
      <c r="J72" s="573"/>
      <c r="K72" s="624"/>
      <c r="L72" s="624"/>
      <c r="M72" s="624"/>
      <c r="N72" s="233"/>
      <c r="O72" s="809"/>
      <c r="P72" s="620" t="str">
        <f t="shared" si="3"/>
        <v/>
      </c>
      <c r="Q72" s="573"/>
      <c r="R72" s="573"/>
      <c r="S72" s="573"/>
      <c r="T72" s="573"/>
      <c r="U72" s="573"/>
      <c r="V72" s="573"/>
      <c r="W72" s="573"/>
      <c r="X72" s="573"/>
      <c r="Y72" s="573"/>
      <c r="Z72" s="573"/>
      <c r="AA72" s="399"/>
      <c r="AB72" s="621"/>
      <c r="AC72" s="622"/>
    </row>
    <row r="73" spans="2:29" ht="13.5" customHeight="1">
      <c r="B73" s="395"/>
      <c r="C73" s="32"/>
      <c r="D73" s="529">
        <f t="shared" si="2"/>
        <v>62</v>
      </c>
      <c r="E73" s="532"/>
      <c r="F73" s="531"/>
      <c r="G73" s="531"/>
      <c r="H73" s="573"/>
      <c r="I73" s="573"/>
      <c r="J73" s="573"/>
      <c r="K73" s="624"/>
      <c r="L73" s="624"/>
      <c r="M73" s="624"/>
      <c r="N73" s="233"/>
      <c r="O73" s="809"/>
      <c r="P73" s="620" t="str">
        <f t="shared" si="3"/>
        <v/>
      </c>
      <c r="Q73" s="573"/>
      <c r="R73" s="573"/>
      <c r="S73" s="573"/>
      <c r="T73" s="573"/>
      <c r="U73" s="573"/>
      <c r="V73" s="573"/>
      <c r="W73" s="573"/>
      <c r="X73" s="573"/>
      <c r="Y73" s="573"/>
      <c r="Z73" s="573"/>
      <c r="AA73" s="399"/>
      <c r="AB73" s="621"/>
      <c r="AC73" s="622"/>
    </row>
    <row r="74" spans="2:29" ht="13.5" customHeight="1">
      <c r="B74" s="395"/>
      <c r="C74" s="32"/>
      <c r="D74" s="529">
        <f t="shared" si="2"/>
        <v>63</v>
      </c>
      <c r="E74" s="532"/>
      <c r="F74" s="531"/>
      <c r="G74" s="531"/>
      <c r="H74" s="573"/>
      <c r="I74" s="573"/>
      <c r="J74" s="573"/>
      <c r="K74" s="624"/>
      <c r="L74" s="624"/>
      <c r="M74" s="624"/>
      <c r="N74" s="233"/>
      <c r="O74" s="809"/>
      <c r="P74" s="620" t="str">
        <f t="shared" si="3"/>
        <v/>
      </c>
      <c r="Q74" s="573"/>
      <c r="R74" s="573"/>
      <c r="S74" s="573"/>
      <c r="T74" s="573"/>
      <c r="U74" s="573"/>
      <c r="V74" s="573"/>
      <c r="W74" s="573"/>
      <c r="X74" s="573"/>
      <c r="Y74" s="573"/>
      <c r="Z74" s="573"/>
      <c r="AA74" s="399"/>
      <c r="AB74" s="621"/>
      <c r="AC74" s="622"/>
    </row>
    <row r="75" spans="2:29" ht="13.5" customHeight="1">
      <c r="B75" s="395"/>
      <c r="C75" s="32"/>
      <c r="D75" s="529">
        <f t="shared" si="2"/>
        <v>64</v>
      </c>
      <c r="E75" s="532"/>
      <c r="F75" s="531"/>
      <c r="G75" s="531"/>
      <c r="H75" s="573"/>
      <c r="I75" s="573"/>
      <c r="J75" s="573"/>
      <c r="K75" s="624"/>
      <c r="L75" s="624"/>
      <c r="M75" s="624"/>
      <c r="N75" s="233"/>
      <c r="O75" s="809"/>
      <c r="P75" s="620" t="str">
        <f t="shared" si="3"/>
        <v/>
      </c>
      <c r="Q75" s="573"/>
      <c r="R75" s="573"/>
      <c r="S75" s="573"/>
      <c r="T75" s="573"/>
      <c r="U75" s="573"/>
      <c r="V75" s="573"/>
      <c r="W75" s="573"/>
      <c r="X75" s="573"/>
      <c r="Y75" s="573"/>
      <c r="Z75" s="573"/>
      <c r="AA75" s="399"/>
      <c r="AB75" s="621"/>
      <c r="AC75" s="622"/>
    </row>
    <row r="76" spans="2:29" ht="13.5" customHeight="1">
      <c r="B76" s="395"/>
      <c r="C76" s="32"/>
      <c r="D76" s="529">
        <f t="shared" si="2"/>
        <v>65</v>
      </c>
      <c r="E76" s="532"/>
      <c r="F76" s="531"/>
      <c r="G76" s="531"/>
      <c r="H76" s="573"/>
      <c r="I76" s="573"/>
      <c r="J76" s="573"/>
      <c r="K76" s="624"/>
      <c r="L76" s="624"/>
      <c r="M76" s="624"/>
      <c r="N76" s="233"/>
      <c r="O76" s="809"/>
      <c r="P76" s="620" t="str">
        <f t="shared" ref="P76:P101" si="4">IF(OR(N76="",N76=0),"",IF(AND(I76="○",L76*1000/K76&lt;10.5),"○",IF(L76*1000/K76&lt;7.5,"○","")))</f>
        <v/>
      </c>
      <c r="Q76" s="573"/>
      <c r="R76" s="573"/>
      <c r="S76" s="573"/>
      <c r="T76" s="573"/>
      <c r="U76" s="573"/>
      <c r="V76" s="573"/>
      <c r="W76" s="573"/>
      <c r="X76" s="573"/>
      <c r="Y76" s="573"/>
      <c r="Z76" s="573"/>
      <c r="AA76" s="399"/>
      <c r="AB76" s="621"/>
      <c r="AC76" s="622"/>
    </row>
    <row r="77" spans="2:29" ht="13.5" customHeight="1">
      <c r="B77" s="395"/>
      <c r="C77" s="32"/>
      <c r="D77" s="529">
        <f t="shared" si="2"/>
        <v>66</v>
      </c>
      <c r="E77" s="532"/>
      <c r="F77" s="531"/>
      <c r="G77" s="531"/>
      <c r="H77" s="573"/>
      <c r="I77" s="573"/>
      <c r="J77" s="573"/>
      <c r="K77" s="624"/>
      <c r="L77" s="624"/>
      <c r="M77" s="624"/>
      <c r="N77" s="233"/>
      <c r="O77" s="809"/>
      <c r="P77" s="620" t="str">
        <f t="shared" si="4"/>
        <v/>
      </c>
      <c r="Q77" s="573"/>
      <c r="R77" s="573"/>
      <c r="S77" s="573"/>
      <c r="T77" s="573"/>
      <c r="U77" s="573"/>
      <c r="V77" s="573"/>
      <c r="W77" s="573"/>
      <c r="X77" s="573"/>
      <c r="Y77" s="573"/>
      <c r="Z77" s="573"/>
      <c r="AA77" s="399"/>
      <c r="AB77" s="621"/>
      <c r="AC77" s="622"/>
    </row>
    <row r="78" spans="2:29" ht="13.5" customHeight="1">
      <c r="B78" s="395"/>
      <c r="C78" s="32"/>
      <c r="D78" s="529">
        <f t="shared" si="2"/>
        <v>67</v>
      </c>
      <c r="E78" s="532"/>
      <c r="F78" s="531"/>
      <c r="G78" s="531"/>
      <c r="H78" s="573"/>
      <c r="I78" s="573"/>
      <c r="J78" s="573"/>
      <c r="K78" s="624"/>
      <c r="L78" s="624"/>
      <c r="M78" s="624"/>
      <c r="N78" s="233"/>
      <c r="O78" s="809"/>
      <c r="P78" s="620" t="str">
        <f t="shared" si="4"/>
        <v/>
      </c>
      <c r="Q78" s="573"/>
      <c r="R78" s="573"/>
      <c r="S78" s="573"/>
      <c r="T78" s="573"/>
      <c r="U78" s="573"/>
      <c r="V78" s="573"/>
      <c r="W78" s="573"/>
      <c r="X78" s="573"/>
      <c r="Y78" s="573"/>
      <c r="Z78" s="573"/>
      <c r="AA78" s="399"/>
      <c r="AB78" s="621"/>
      <c r="AC78" s="622"/>
    </row>
    <row r="79" spans="2:29" ht="13.5" customHeight="1">
      <c r="B79" s="395"/>
      <c r="C79" s="32"/>
      <c r="D79" s="529">
        <f t="shared" si="2"/>
        <v>68</v>
      </c>
      <c r="E79" s="532"/>
      <c r="F79" s="531"/>
      <c r="G79" s="531"/>
      <c r="H79" s="573"/>
      <c r="I79" s="573"/>
      <c r="J79" s="573"/>
      <c r="K79" s="624"/>
      <c r="L79" s="624"/>
      <c r="M79" s="624"/>
      <c r="N79" s="233"/>
      <c r="O79" s="809"/>
      <c r="P79" s="620" t="str">
        <f t="shared" si="4"/>
        <v/>
      </c>
      <c r="Q79" s="573"/>
      <c r="R79" s="573"/>
      <c r="S79" s="573"/>
      <c r="T79" s="573"/>
      <c r="U79" s="573"/>
      <c r="V79" s="573"/>
      <c r="W79" s="573"/>
      <c r="X79" s="573"/>
      <c r="Y79" s="573"/>
      <c r="Z79" s="573"/>
      <c r="AA79" s="399"/>
      <c r="AB79" s="621"/>
      <c r="AC79" s="622"/>
    </row>
    <row r="80" spans="2:29" ht="13.5" customHeight="1">
      <c r="B80" s="395"/>
      <c r="C80" s="32"/>
      <c r="D80" s="529">
        <f t="shared" si="2"/>
        <v>69</v>
      </c>
      <c r="E80" s="532"/>
      <c r="F80" s="531"/>
      <c r="G80" s="531"/>
      <c r="H80" s="573"/>
      <c r="I80" s="573"/>
      <c r="J80" s="573"/>
      <c r="K80" s="624"/>
      <c r="L80" s="624"/>
      <c r="M80" s="624"/>
      <c r="N80" s="233"/>
      <c r="O80" s="809"/>
      <c r="P80" s="620" t="str">
        <f t="shared" si="4"/>
        <v/>
      </c>
      <c r="Q80" s="573"/>
      <c r="R80" s="573"/>
      <c r="S80" s="573"/>
      <c r="T80" s="573"/>
      <c r="U80" s="573"/>
      <c r="V80" s="573"/>
      <c r="W80" s="573"/>
      <c r="X80" s="573"/>
      <c r="Y80" s="573"/>
      <c r="Z80" s="573"/>
      <c r="AA80" s="399"/>
      <c r="AB80" s="621"/>
      <c r="AC80" s="622"/>
    </row>
    <row r="81" spans="2:29" ht="13.5" customHeight="1">
      <c r="B81" s="395"/>
      <c r="C81" s="32"/>
      <c r="D81" s="529">
        <f t="shared" si="2"/>
        <v>70</v>
      </c>
      <c r="E81" s="532"/>
      <c r="F81" s="531"/>
      <c r="G81" s="531"/>
      <c r="H81" s="573"/>
      <c r="I81" s="573"/>
      <c r="J81" s="573"/>
      <c r="K81" s="624"/>
      <c r="L81" s="624"/>
      <c r="M81" s="624"/>
      <c r="N81" s="233"/>
      <c r="O81" s="809"/>
      <c r="P81" s="620" t="str">
        <f t="shared" si="4"/>
        <v/>
      </c>
      <c r="Q81" s="573"/>
      <c r="R81" s="573"/>
      <c r="S81" s="573"/>
      <c r="T81" s="573"/>
      <c r="U81" s="573"/>
      <c r="V81" s="573"/>
      <c r="W81" s="573"/>
      <c r="X81" s="573"/>
      <c r="Y81" s="573"/>
      <c r="Z81" s="573"/>
      <c r="AA81" s="399"/>
      <c r="AB81" s="621"/>
      <c r="AC81" s="622"/>
    </row>
    <row r="82" spans="2:29" ht="13.5" customHeight="1">
      <c r="B82" s="395"/>
      <c r="C82" s="32"/>
      <c r="D82" s="529">
        <f t="shared" si="2"/>
        <v>71</v>
      </c>
      <c r="E82" s="532"/>
      <c r="F82" s="531"/>
      <c r="G82" s="531"/>
      <c r="H82" s="573"/>
      <c r="I82" s="573"/>
      <c r="J82" s="573"/>
      <c r="K82" s="624"/>
      <c r="L82" s="624"/>
      <c r="M82" s="624"/>
      <c r="N82" s="233"/>
      <c r="O82" s="809"/>
      <c r="P82" s="620" t="str">
        <f t="shared" si="4"/>
        <v/>
      </c>
      <c r="Q82" s="573"/>
      <c r="R82" s="573"/>
      <c r="S82" s="573"/>
      <c r="T82" s="573"/>
      <c r="U82" s="573"/>
      <c r="V82" s="573"/>
      <c r="W82" s="573"/>
      <c r="X82" s="573"/>
      <c r="Y82" s="573"/>
      <c r="Z82" s="573"/>
      <c r="AA82" s="399"/>
      <c r="AB82" s="621"/>
      <c r="AC82" s="622"/>
    </row>
    <row r="83" spans="2:29" ht="13.5" customHeight="1">
      <c r="B83" s="395"/>
      <c r="C83" s="32"/>
      <c r="D83" s="529">
        <f t="shared" si="2"/>
        <v>72</v>
      </c>
      <c r="E83" s="532"/>
      <c r="F83" s="531"/>
      <c r="G83" s="531"/>
      <c r="H83" s="573"/>
      <c r="I83" s="573"/>
      <c r="J83" s="573"/>
      <c r="K83" s="624"/>
      <c r="L83" s="624"/>
      <c r="M83" s="624"/>
      <c r="N83" s="233"/>
      <c r="O83" s="809"/>
      <c r="P83" s="620" t="str">
        <f t="shared" si="4"/>
        <v/>
      </c>
      <c r="Q83" s="573"/>
      <c r="R83" s="573"/>
      <c r="S83" s="573"/>
      <c r="T83" s="573"/>
      <c r="U83" s="573"/>
      <c r="V83" s="573"/>
      <c r="W83" s="573"/>
      <c r="X83" s="573"/>
      <c r="Y83" s="573"/>
      <c r="Z83" s="573"/>
      <c r="AA83" s="399"/>
      <c r="AB83" s="621"/>
      <c r="AC83" s="622"/>
    </row>
    <row r="84" spans="2:29" ht="13.5" customHeight="1">
      <c r="B84" s="395"/>
      <c r="C84" s="32"/>
      <c r="D84" s="529">
        <f t="shared" si="2"/>
        <v>73</v>
      </c>
      <c r="E84" s="532"/>
      <c r="F84" s="531"/>
      <c r="G84" s="531"/>
      <c r="H84" s="573"/>
      <c r="I84" s="573"/>
      <c r="J84" s="573"/>
      <c r="K84" s="624"/>
      <c r="L84" s="624"/>
      <c r="M84" s="624"/>
      <c r="N84" s="233"/>
      <c r="O84" s="809"/>
      <c r="P84" s="620" t="str">
        <f t="shared" si="4"/>
        <v/>
      </c>
      <c r="Q84" s="573"/>
      <c r="R84" s="573"/>
      <c r="S84" s="573"/>
      <c r="T84" s="573"/>
      <c r="U84" s="573"/>
      <c r="V84" s="573"/>
      <c r="W84" s="573"/>
      <c r="X84" s="573"/>
      <c r="Y84" s="573"/>
      <c r="Z84" s="573"/>
      <c r="AA84" s="399"/>
      <c r="AB84" s="621"/>
      <c r="AC84" s="622"/>
    </row>
    <row r="85" spans="2:29" ht="13.5" customHeight="1">
      <c r="B85" s="395"/>
      <c r="C85" s="32"/>
      <c r="D85" s="529">
        <f t="shared" si="2"/>
        <v>74</v>
      </c>
      <c r="E85" s="532"/>
      <c r="F85" s="531"/>
      <c r="G85" s="531"/>
      <c r="H85" s="573"/>
      <c r="I85" s="573"/>
      <c r="J85" s="573"/>
      <c r="K85" s="624"/>
      <c r="L85" s="624"/>
      <c r="M85" s="624"/>
      <c r="N85" s="233"/>
      <c r="O85" s="809"/>
      <c r="P85" s="620" t="str">
        <f t="shared" si="4"/>
        <v/>
      </c>
      <c r="Q85" s="573"/>
      <c r="R85" s="573"/>
      <c r="S85" s="573"/>
      <c r="T85" s="573"/>
      <c r="U85" s="573"/>
      <c r="V85" s="573"/>
      <c r="W85" s="573"/>
      <c r="X85" s="573"/>
      <c r="Y85" s="573"/>
      <c r="Z85" s="573"/>
      <c r="AA85" s="399"/>
      <c r="AB85" s="621"/>
      <c r="AC85" s="622"/>
    </row>
    <row r="86" spans="2:29" ht="13.5" customHeight="1">
      <c r="B86" s="395"/>
      <c r="C86" s="32"/>
      <c r="D86" s="529">
        <f t="shared" si="2"/>
        <v>75</v>
      </c>
      <c r="E86" s="532"/>
      <c r="F86" s="531"/>
      <c r="G86" s="531"/>
      <c r="H86" s="573"/>
      <c r="I86" s="573"/>
      <c r="J86" s="573"/>
      <c r="K86" s="624"/>
      <c r="L86" s="624"/>
      <c r="M86" s="624"/>
      <c r="N86" s="233"/>
      <c r="O86" s="809"/>
      <c r="P86" s="620" t="str">
        <f t="shared" si="4"/>
        <v/>
      </c>
      <c r="Q86" s="573"/>
      <c r="R86" s="573"/>
      <c r="S86" s="573"/>
      <c r="T86" s="573"/>
      <c r="U86" s="573"/>
      <c r="V86" s="573"/>
      <c r="W86" s="573"/>
      <c r="X86" s="573"/>
      <c r="Y86" s="573"/>
      <c r="Z86" s="573"/>
      <c r="AA86" s="399"/>
      <c r="AB86" s="621"/>
      <c r="AC86" s="622"/>
    </row>
    <row r="87" spans="2:29" ht="13.5" customHeight="1">
      <c r="B87" s="395"/>
      <c r="C87" s="32"/>
      <c r="D87" s="529">
        <f t="shared" si="2"/>
        <v>76</v>
      </c>
      <c r="E87" s="532"/>
      <c r="F87" s="531"/>
      <c r="G87" s="531"/>
      <c r="H87" s="573"/>
      <c r="I87" s="573"/>
      <c r="J87" s="573"/>
      <c r="K87" s="624"/>
      <c r="L87" s="624"/>
      <c r="M87" s="624"/>
      <c r="N87" s="233"/>
      <c r="O87" s="809"/>
      <c r="P87" s="620" t="str">
        <f t="shared" si="4"/>
        <v/>
      </c>
      <c r="Q87" s="573"/>
      <c r="R87" s="573"/>
      <c r="S87" s="573"/>
      <c r="T87" s="573"/>
      <c r="U87" s="573"/>
      <c r="V87" s="573"/>
      <c r="W87" s="573"/>
      <c r="X87" s="573"/>
      <c r="Y87" s="573"/>
      <c r="Z87" s="573"/>
      <c r="AA87" s="399"/>
      <c r="AB87" s="621"/>
      <c r="AC87" s="622"/>
    </row>
    <row r="88" spans="2:29" ht="13.5" customHeight="1">
      <c r="B88" s="395"/>
      <c r="C88" s="32"/>
      <c r="D88" s="529">
        <f t="shared" si="2"/>
        <v>77</v>
      </c>
      <c r="E88" s="532"/>
      <c r="F88" s="531"/>
      <c r="G88" s="531"/>
      <c r="H88" s="573"/>
      <c r="I88" s="573"/>
      <c r="J88" s="573"/>
      <c r="K88" s="624"/>
      <c r="L88" s="624"/>
      <c r="M88" s="624"/>
      <c r="N88" s="233"/>
      <c r="O88" s="809"/>
      <c r="P88" s="620" t="str">
        <f t="shared" si="4"/>
        <v/>
      </c>
      <c r="Q88" s="573"/>
      <c r="R88" s="573"/>
      <c r="S88" s="573"/>
      <c r="T88" s="573"/>
      <c r="U88" s="573"/>
      <c r="V88" s="573"/>
      <c r="W88" s="573"/>
      <c r="X88" s="573"/>
      <c r="Y88" s="573"/>
      <c r="Z88" s="573"/>
      <c r="AA88" s="399"/>
      <c r="AB88" s="621"/>
      <c r="AC88" s="622"/>
    </row>
    <row r="89" spans="2:29" ht="13.5" customHeight="1">
      <c r="B89" s="395"/>
      <c r="C89" s="32"/>
      <c r="D89" s="529">
        <f t="shared" si="2"/>
        <v>78</v>
      </c>
      <c r="E89" s="532"/>
      <c r="F89" s="531"/>
      <c r="G89" s="531"/>
      <c r="H89" s="573"/>
      <c r="I89" s="573"/>
      <c r="J89" s="573"/>
      <c r="K89" s="624"/>
      <c r="L89" s="624"/>
      <c r="M89" s="624"/>
      <c r="N89" s="233"/>
      <c r="O89" s="809"/>
      <c r="P89" s="620" t="str">
        <f t="shared" si="4"/>
        <v/>
      </c>
      <c r="Q89" s="573"/>
      <c r="R89" s="573"/>
      <c r="S89" s="573"/>
      <c r="T89" s="573"/>
      <c r="U89" s="573"/>
      <c r="V89" s="573"/>
      <c r="W89" s="573"/>
      <c r="X89" s="573"/>
      <c r="Y89" s="573"/>
      <c r="Z89" s="573"/>
      <c r="AA89" s="399"/>
      <c r="AB89" s="621"/>
      <c r="AC89" s="622"/>
    </row>
    <row r="90" spans="2:29" ht="13.5" customHeight="1">
      <c r="B90" s="395"/>
      <c r="C90" s="32"/>
      <c r="D90" s="529">
        <f t="shared" si="2"/>
        <v>79</v>
      </c>
      <c r="E90" s="532"/>
      <c r="F90" s="531"/>
      <c r="G90" s="531"/>
      <c r="H90" s="573"/>
      <c r="I90" s="573"/>
      <c r="J90" s="573"/>
      <c r="K90" s="624"/>
      <c r="L90" s="624"/>
      <c r="M90" s="624"/>
      <c r="N90" s="233"/>
      <c r="O90" s="809"/>
      <c r="P90" s="620" t="str">
        <f t="shared" si="4"/>
        <v/>
      </c>
      <c r="Q90" s="573"/>
      <c r="R90" s="573"/>
      <c r="S90" s="573"/>
      <c r="T90" s="573"/>
      <c r="U90" s="573"/>
      <c r="V90" s="573"/>
      <c r="W90" s="573"/>
      <c r="X90" s="573"/>
      <c r="Y90" s="573"/>
      <c r="Z90" s="573"/>
      <c r="AA90" s="399"/>
      <c r="AB90" s="621"/>
      <c r="AC90" s="622"/>
    </row>
    <row r="91" spans="2:29" ht="13.5" customHeight="1">
      <c r="B91" s="395"/>
      <c r="C91" s="32"/>
      <c r="D91" s="529">
        <f t="shared" si="2"/>
        <v>80</v>
      </c>
      <c r="E91" s="532"/>
      <c r="F91" s="531"/>
      <c r="G91" s="531"/>
      <c r="H91" s="573"/>
      <c r="I91" s="573"/>
      <c r="J91" s="573"/>
      <c r="K91" s="624"/>
      <c r="L91" s="624"/>
      <c r="M91" s="624"/>
      <c r="N91" s="233"/>
      <c r="O91" s="809"/>
      <c r="P91" s="620" t="str">
        <f t="shared" si="4"/>
        <v/>
      </c>
      <c r="Q91" s="573"/>
      <c r="R91" s="573"/>
      <c r="S91" s="573"/>
      <c r="T91" s="573"/>
      <c r="U91" s="573"/>
      <c r="V91" s="573"/>
      <c r="W91" s="573"/>
      <c r="X91" s="573"/>
      <c r="Y91" s="573"/>
      <c r="Z91" s="573"/>
      <c r="AA91" s="399"/>
      <c r="AB91" s="621"/>
      <c r="AC91" s="622"/>
    </row>
    <row r="92" spans="2:29" ht="13.5" customHeight="1">
      <c r="B92" s="395"/>
      <c r="C92" s="32"/>
      <c r="D92" s="529">
        <f t="shared" si="2"/>
        <v>81</v>
      </c>
      <c r="E92" s="532"/>
      <c r="F92" s="531"/>
      <c r="G92" s="531"/>
      <c r="H92" s="573"/>
      <c r="I92" s="573"/>
      <c r="J92" s="573"/>
      <c r="K92" s="624"/>
      <c r="L92" s="624"/>
      <c r="M92" s="624"/>
      <c r="N92" s="233"/>
      <c r="O92" s="809"/>
      <c r="P92" s="620" t="str">
        <f t="shared" si="4"/>
        <v/>
      </c>
      <c r="Q92" s="573"/>
      <c r="R92" s="573"/>
      <c r="S92" s="573"/>
      <c r="T92" s="573"/>
      <c r="U92" s="573"/>
      <c r="V92" s="573"/>
      <c r="W92" s="573"/>
      <c r="X92" s="573"/>
      <c r="Y92" s="573"/>
      <c r="Z92" s="573"/>
      <c r="AA92" s="399"/>
      <c r="AB92" s="621"/>
      <c r="AC92" s="622"/>
    </row>
    <row r="93" spans="2:29" ht="13.5" customHeight="1">
      <c r="B93" s="395"/>
      <c r="C93" s="32"/>
      <c r="D93" s="529">
        <f t="shared" si="2"/>
        <v>82</v>
      </c>
      <c r="E93" s="532"/>
      <c r="F93" s="531"/>
      <c r="G93" s="531"/>
      <c r="H93" s="573"/>
      <c r="I93" s="573"/>
      <c r="J93" s="573"/>
      <c r="K93" s="624"/>
      <c r="L93" s="624"/>
      <c r="M93" s="624"/>
      <c r="N93" s="233"/>
      <c r="O93" s="809"/>
      <c r="P93" s="620" t="str">
        <f t="shared" si="4"/>
        <v/>
      </c>
      <c r="Q93" s="573"/>
      <c r="R93" s="573"/>
      <c r="S93" s="573"/>
      <c r="T93" s="573"/>
      <c r="U93" s="573"/>
      <c r="V93" s="573"/>
      <c r="W93" s="573"/>
      <c r="X93" s="573"/>
      <c r="Y93" s="573"/>
      <c r="Z93" s="573"/>
      <c r="AA93" s="399"/>
      <c r="AB93" s="621"/>
      <c r="AC93" s="622"/>
    </row>
    <row r="94" spans="2:29" ht="13.5" customHeight="1">
      <c r="B94" s="395"/>
      <c r="C94" s="32"/>
      <c r="D94" s="529">
        <f t="shared" si="2"/>
        <v>83</v>
      </c>
      <c r="E94" s="532"/>
      <c r="F94" s="531"/>
      <c r="G94" s="531"/>
      <c r="H94" s="573"/>
      <c r="I94" s="573"/>
      <c r="J94" s="573"/>
      <c r="K94" s="624"/>
      <c r="L94" s="624"/>
      <c r="M94" s="624"/>
      <c r="N94" s="233"/>
      <c r="O94" s="809"/>
      <c r="P94" s="620" t="str">
        <f t="shared" si="4"/>
        <v/>
      </c>
      <c r="Q94" s="573"/>
      <c r="R94" s="573"/>
      <c r="S94" s="573"/>
      <c r="T94" s="573"/>
      <c r="U94" s="573"/>
      <c r="V94" s="573"/>
      <c r="W94" s="573"/>
      <c r="X94" s="573"/>
      <c r="Y94" s="573"/>
      <c r="Z94" s="573"/>
      <c r="AA94" s="399"/>
      <c r="AB94" s="621"/>
      <c r="AC94" s="622"/>
    </row>
    <row r="95" spans="2:29" ht="13.5" customHeight="1">
      <c r="B95" s="395"/>
      <c r="C95" s="32"/>
      <c r="D95" s="529">
        <f t="shared" si="2"/>
        <v>84</v>
      </c>
      <c r="E95" s="532"/>
      <c r="F95" s="531"/>
      <c r="G95" s="531"/>
      <c r="H95" s="573"/>
      <c r="I95" s="573"/>
      <c r="J95" s="573"/>
      <c r="K95" s="624"/>
      <c r="L95" s="624"/>
      <c r="M95" s="624"/>
      <c r="N95" s="233"/>
      <c r="O95" s="809"/>
      <c r="P95" s="620" t="str">
        <f t="shared" si="4"/>
        <v/>
      </c>
      <c r="Q95" s="573"/>
      <c r="R95" s="573"/>
      <c r="S95" s="573"/>
      <c r="T95" s="573"/>
      <c r="U95" s="573"/>
      <c r="V95" s="573"/>
      <c r="W95" s="573"/>
      <c r="X95" s="573"/>
      <c r="Y95" s="573"/>
      <c r="Z95" s="573"/>
      <c r="AA95" s="399"/>
      <c r="AB95" s="621"/>
      <c r="AC95" s="622"/>
    </row>
    <row r="96" spans="2:29" ht="13.5" customHeight="1">
      <c r="B96" s="395"/>
      <c r="C96" s="32"/>
      <c r="D96" s="529">
        <f t="shared" si="2"/>
        <v>85</v>
      </c>
      <c r="E96" s="532"/>
      <c r="F96" s="531"/>
      <c r="G96" s="531"/>
      <c r="H96" s="573"/>
      <c r="I96" s="573"/>
      <c r="J96" s="573"/>
      <c r="K96" s="624"/>
      <c r="L96" s="624"/>
      <c r="M96" s="624"/>
      <c r="N96" s="233"/>
      <c r="O96" s="809"/>
      <c r="P96" s="620" t="str">
        <f t="shared" si="4"/>
        <v/>
      </c>
      <c r="Q96" s="573"/>
      <c r="R96" s="573"/>
      <c r="S96" s="573"/>
      <c r="T96" s="573"/>
      <c r="U96" s="573"/>
      <c r="V96" s="573"/>
      <c r="W96" s="573"/>
      <c r="X96" s="573"/>
      <c r="Y96" s="573"/>
      <c r="Z96" s="573"/>
      <c r="AA96" s="399"/>
      <c r="AB96" s="621"/>
      <c r="AC96" s="622"/>
    </row>
    <row r="97" spans="2:29" ht="13.5" customHeight="1">
      <c r="B97" s="395"/>
      <c r="C97" s="32"/>
      <c r="D97" s="529">
        <f t="shared" si="2"/>
        <v>86</v>
      </c>
      <c r="E97" s="532"/>
      <c r="F97" s="531"/>
      <c r="G97" s="531"/>
      <c r="H97" s="573"/>
      <c r="I97" s="573"/>
      <c r="J97" s="573"/>
      <c r="K97" s="624"/>
      <c r="L97" s="624"/>
      <c r="M97" s="624"/>
      <c r="N97" s="233"/>
      <c r="O97" s="809"/>
      <c r="P97" s="620" t="str">
        <f t="shared" si="4"/>
        <v/>
      </c>
      <c r="Q97" s="573"/>
      <c r="R97" s="573"/>
      <c r="S97" s="573"/>
      <c r="T97" s="573"/>
      <c r="U97" s="573"/>
      <c r="V97" s="573"/>
      <c r="W97" s="573"/>
      <c r="X97" s="573"/>
      <c r="Y97" s="573"/>
      <c r="Z97" s="573"/>
      <c r="AA97" s="399"/>
      <c r="AB97" s="621"/>
      <c r="AC97" s="622"/>
    </row>
    <row r="98" spans="2:29" ht="13.5" customHeight="1">
      <c r="B98" s="395"/>
      <c r="C98" s="32"/>
      <c r="D98" s="529">
        <f t="shared" si="2"/>
        <v>87</v>
      </c>
      <c r="E98" s="532"/>
      <c r="F98" s="531"/>
      <c r="G98" s="531"/>
      <c r="H98" s="573"/>
      <c r="I98" s="573"/>
      <c r="J98" s="573"/>
      <c r="K98" s="624"/>
      <c r="L98" s="624"/>
      <c r="M98" s="624"/>
      <c r="N98" s="233"/>
      <c r="O98" s="809"/>
      <c r="P98" s="620" t="str">
        <f t="shared" si="4"/>
        <v/>
      </c>
      <c r="Q98" s="573"/>
      <c r="R98" s="573"/>
      <c r="S98" s="573"/>
      <c r="T98" s="573"/>
      <c r="U98" s="573"/>
      <c r="V98" s="573"/>
      <c r="W98" s="573"/>
      <c r="X98" s="573"/>
      <c r="Y98" s="573"/>
      <c r="Z98" s="573"/>
      <c r="AA98" s="399"/>
      <c r="AB98" s="621"/>
      <c r="AC98" s="622"/>
    </row>
    <row r="99" spans="2:29" ht="13.5" customHeight="1">
      <c r="B99" s="395"/>
      <c r="C99" s="32"/>
      <c r="D99" s="529">
        <f t="shared" si="2"/>
        <v>88</v>
      </c>
      <c r="E99" s="532"/>
      <c r="F99" s="531"/>
      <c r="G99" s="531"/>
      <c r="H99" s="573"/>
      <c r="I99" s="573"/>
      <c r="J99" s="573"/>
      <c r="K99" s="624"/>
      <c r="L99" s="624"/>
      <c r="M99" s="624"/>
      <c r="N99" s="233"/>
      <c r="O99" s="809"/>
      <c r="P99" s="620" t="str">
        <f t="shared" si="4"/>
        <v/>
      </c>
      <c r="Q99" s="573"/>
      <c r="R99" s="573"/>
      <c r="S99" s="573"/>
      <c r="T99" s="573"/>
      <c r="U99" s="573"/>
      <c r="V99" s="573"/>
      <c r="W99" s="573"/>
      <c r="X99" s="573"/>
      <c r="Y99" s="573"/>
      <c r="Z99" s="573"/>
      <c r="AA99" s="399"/>
      <c r="AB99" s="621"/>
      <c r="AC99" s="622"/>
    </row>
    <row r="100" spans="2:29" ht="13.5" customHeight="1">
      <c r="B100" s="395"/>
      <c r="C100" s="32"/>
      <c r="D100" s="529">
        <f t="shared" si="2"/>
        <v>89</v>
      </c>
      <c r="E100" s="532"/>
      <c r="F100" s="531"/>
      <c r="G100" s="531"/>
      <c r="H100" s="573"/>
      <c r="I100" s="573"/>
      <c r="J100" s="573"/>
      <c r="K100" s="624"/>
      <c r="L100" s="624"/>
      <c r="M100" s="624"/>
      <c r="N100" s="233"/>
      <c r="O100" s="809"/>
      <c r="P100" s="620" t="str">
        <f t="shared" si="4"/>
        <v/>
      </c>
      <c r="Q100" s="573"/>
      <c r="R100" s="573"/>
      <c r="S100" s="573"/>
      <c r="T100" s="573"/>
      <c r="U100" s="573"/>
      <c r="V100" s="573"/>
      <c r="W100" s="573"/>
      <c r="X100" s="573"/>
      <c r="Y100" s="573"/>
      <c r="Z100" s="573"/>
      <c r="AA100" s="399"/>
      <c r="AB100" s="621"/>
      <c r="AC100" s="622"/>
    </row>
    <row r="101" spans="2:29" ht="13.5" customHeight="1">
      <c r="B101" s="395"/>
      <c r="C101" s="32"/>
      <c r="D101" s="529">
        <f t="shared" si="2"/>
        <v>90</v>
      </c>
      <c r="E101" s="532"/>
      <c r="F101" s="531"/>
      <c r="G101" s="531"/>
      <c r="H101" s="573"/>
      <c r="I101" s="573"/>
      <c r="J101" s="573"/>
      <c r="K101" s="624"/>
      <c r="L101" s="624"/>
      <c r="M101" s="624"/>
      <c r="N101" s="233"/>
      <c r="O101" s="809"/>
      <c r="P101" s="620" t="str">
        <f t="shared" si="4"/>
        <v/>
      </c>
      <c r="Q101" s="573"/>
      <c r="R101" s="573"/>
      <c r="S101" s="573"/>
      <c r="T101" s="573"/>
      <c r="U101" s="573"/>
      <c r="V101" s="573"/>
      <c r="W101" s="573"/>
      <c r="X101" s="573"/>
      <c r="Y101" s="573"/>
      <c r="Z101" s="573"/>
      <c r="AA101" s="399"/>
      <c r="AB101" s="621"/>
      <c r="AC101" s="622"/>
    </row>
    <row r="102" spans="2:29" ht="13.5" customHeight="1">
      <c r="B102" s="395"/>
      <c r="D102" s="130"/>
      <c r="E102" s="250"/>
      <c r="F102" s="130"/>
      <c r="G102" s="130"/>
      <c r="H102" s="320"/>
      <c r="I102" s="320"/>
      <c r="J102" s="320"/>
      <c r="K102" s="807"/>
      <c r="L102" s="807"/>
      <c r="M102" s="807"/>
      <c r="N102" s="735"/>
      <c r="O102" s="735"/>
      <c r="P102" s="320"/>
      <c r="Q102" s="320"/>
      <c r="R102" s="320"/>
      <c r="S102" s="320"/>
      <c r="T102" s="320"/>
      <c r="U102" s="320"/>
      <c r="V102" s="320"/>
      <c r="W102" s="320"/>
      <c r="X102" s="320"/>
      <c r="Y102" s="320"/>
      <c r="Z102" s="320"/>
      <c r="AA102" s="4"/>
      <c r="AB102" s="621"/>
      <c r="AC102" s="622"/>
    </row>
    <row r="103" spans="2:29" ht="3" customHeight="1">
      <c r="B103" s="396"/>
      <c r="C103" s="1086"/>
      <c r="D103" s="1086"/>
      <c r="E103" s="1086"/>
      <c r="F103" s="1086"/>
      <c r="G103" s="1086"/>
      <c r="H103" s="1086"/>
      <c r="I103" s="1086"/>
      <c r="J103" s="1086"/>
      <c r="K103" s="1086"/>
      <c r="L103" s="1086"/>
      <c r="M103" s="1086"/>
      <c r="N103" s="1086"/>
      <c r="O103" s="1086"/>
      <c r="P103" s="1086"/>
      <c r="Q103" s="1086"/>
      <c r="R103" s="1086"/>
      <c r="S103" s="1086"/>
      <c r="T103" s="1086"/>
      <c r="U103" s="1086"/>
      <c r="V103" s="1086"/>
      <c r="W103" s="1086"/>
      <c r="X103" s="1086"/>
      <c r="Y103" s="1086"/>
      <c r="Z103" s="1086"/>
      <c r="AA103" s="1086"/>
      <c r="AB103" s="34"/>
    </row>
    <row r="104" spans="2:29">
      <c r="AB104" s="418"/>
    </row>
  </sheetData>
  <sheetProtection algorithmName="SHA-512" hashValue="kYYxmGtqC6eeZVqPij80lPQtem5MTalbl2zMuXoOAYrEialBt/wuISQu7F1i1qJ57Ck/mvVqKduFutv5J8fsWg==" saltValue="pyoFS4VVpWu7uGd7gMgkiw==" spinCount="100000" sheet="1" objects="1" scenarios="1" selectLockedCells="1"/>
  <mergeCells count="21">
    <mergeCell ref="D11:G11"/>
    <mergeCell ref="D6:D8"/>
    <mergeCell ref="E6:E8"/>
    <mergeCell ref="F6:F8"/>
    <mergeCell ref="G6:G8"/>
    <mergeCell ref="D10:G10"/>
    <mergeCell ref="N7:N8"/>
    <mergeCell ref="J7:J8"/>
    <mergeCell ref="L7:M7"/>
    <mergeCell ref="F4:G4"/>
    <mergeCell ref="I4:L4"/>
    <mergeCell ref="K7:K8"/>
    <mergeCell ref="I7:I8"/>
    <mergeCell ref="H7:H8"/>
    <mergeCell ref="Z7:Z8"/>
    <mergeCell ref="X6:Y6"/>
    <mergeCell ref="P6:W6"/>
    <mergeCell ref="U7:W7"/>
    <mergeCell ref="Y7:Y8"/>
    <mergeCell ref="X7:X8"/>
    <mergeCell ref="P7:T7"/>
  </mergeCells>
  <phoneticPr fontId="4"/>
  <conditionalFormatting sqref="Q12:Z101">
    <cfRule type="expression" dxfId="106" priority="8" stopIfTrue="1">
      <formula>AND($L12="",Q12="○")</formula>
    </cfRule>
  </conditionalFormatting>
  <conditionalFormatting sqref="R12:R101">
    <cfRule type="expression" dxfId="105" priority="6" stopIfTrue="1">
      <formula>AND(R12="○",OR(S12="○",T12="○"))</formula>
    </cfRule>
  </conditionalFormatting>
  <conditionalFormatting sqref="S12:S101">
    <cfRule type="expression" dxfId="104" priority="5" stopIfTrue="1">
      <formula>AND(S12="○",OR(R12="○",T12="○"))</formula>
    </cfRule>
  </conditionalFormatting>
  <conditionalFormatting sqref="T12:T101">
    <cfRule type="expression" dxfId="103" priority="4" stopIfTrue="1">
      <formula>AND(T12="○",OR(R12="○",S12="○"))</formula>
    </cfRule>
  </conditionalFormatting>
  <conditionalFormatting sqref="U12:U101">
    <cfRule type="expression" dxfId="102" priority="3" stopIfTrue="1">
      <formula>AND(U12="○",OR(V12="○",W12="○"))</formula>
    </cfRule>
  </conditionalFormatting>
  <conditionalFormatting sqref="U12:W101">
    <cfRule type="expression" dxfId="101" priority="9" stopIfTrue="1">
      <formula>AND($M12="",U12="○")</formula>
    </cfRule>
  </conditionalFormatting>
  <conditionalFormatting sqref="V12:V101">
    <cfRule type="expression" dxfId="100" priority="2" stopIfTrue="1">
      <formula>AND(V12="○",OR(U12="○",W12="○"))</formula>
    </cfRule>
  </conditionalFormatting>
  <conditionalFormatting sqref="W12:W101">
    <cfRule type="expression" dxfId="99" priority="1" stopIfTrue="1">
      <formula>AND(W12="○",OR(U12="○",V12="○"))</formula>
    </cfRule>
  </conditionalFormatting>
  <conditionalFormatting sqref="X12:X101">
    <cfRule type="expression" dxfId="98" priority="17" stopIfTrue="1">
      <formula>AND(J12="○",X12="○",Y12="")</formula>
    </cfRule>
    <cfRule type="expression" dxfId="97" priority="18" stopIfTrue="1">
      <formula>AND($L12="",X12="○")</formula>
    </cfRule>
  </conditionalFormatting>
  <conditionalFormatting sqref="Y12:Y101">
    <cfRule type="expression" dxfId="96" priority="7" stopIfTrue="1">
      <formula>AND($J12="",Y12="○")</formula>
    </cfRule>
  </conditionalFormatting>
  <dataValidations count="3">
    <dataValidation type="list" allowBlank="1" showInputMessage="1" showErrorMessage="1" sqref="H12:J101 Q12:W101" xr:uid="{00000000-0002-0000-0B00-000000000000}">
      <formula1>$AD$1:$AD$2</formula1>
    </dataValidation>
    <dataValidation type="list" showInputMessage="1" showErrorMessage="1" sqref="P102" xr:uid="{00000000-0002-0000-0B00-000001000000}">
      <formula1>$AD$1:$AD$2</formula1>
    </dataValidation>
    <dataValidation type="list" allowBlank="1" showInputMessage="1" showErrorMessage="1" sqref="Y102 X12:Z101" xr:uid="{00000000-0002-0000-0B00-000002000000}">
      <formula1>$AD$1:$AF$1</formula1>
    </dataValidation>
  </dataValidations>
  <printOptions horizontalCentered="1"/>
  <pageMargins left="0.39370078740157483" right="0.39370078740157483" top="0.59055118110236227" bottom="0.39370078740157483" header="0.39370078740157483" footer="0.19685039370078741"/>
  <pageSetup paperSize="9" scale="95" firstPageNumber="15" orientation="landscape" blackAndWhite="1" horizontalDpi="300" verticalDpi="300" r:id="rId1"/>
  <headerFooter alignWithMargins="0">
    <oddHeader>&amp;L&amp;G</oddHeader>
    <oddFooter>&amp;C&amp;P</oddFooter>
  </headerFooter>
  <ignoredErrors>
    <ignoredError sqref="P101 P12:P70"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U194"/>
  <sheetViews>
    <sheetView showGridLines="0" zoomScaleNormal="100" zoomScaleSheetLayoutView="115" workbookViewId="0">
      <pane ySplit="11" topLeftCell="A12" activePane="bottomLeft" state="frozen"/>
      <selection activeCell="D13" sqref="D13:E13"/>
      <selection pane="bottomLeft" activeCell="E12" sqref="E12"/>
    </sheetView>
  </sheetViews>
  <sheetFormatPr defaultColWidth="0" defaultRowHeight="13.5" zeroHeight="1"/>
  <cols>
    <col min="1" max="1" width="2.625" customWidth="1"/>
    <col min="2" max="2" width="0.5" customWidth="1"/>
    <col min="3" max="3" width="2.625" customWidth="1"/>
    <col min="4" max="4" width="3.625" customWidth="1"/>
    <col min="5" max="5" width="4.875" customWidth="1"/>
    <col min="6" max="6" width="7.625" customWidth="1"/>
    <col min="7" max="7" width="20.625" customWidth="1"/>
    <col min="8" max="11" width="6.625" customWidth="1"/>
    <col min="12" max="12" width="5.625" customWidth="1"/>
    <col min="13" max="13" width="0.25" customWidth="1"/>
    <col min="14" max="23" width="6.625" customWidth="1"/>
    <col min="24" max="24" width="2.625" customWidth="1"/>
    <col min="25" max="25" width="0.5" customWidth="1"/>
    <col min="26" max="26" width="2.625" customWidth="1"/>
    <col min="27" max="255" width="12.625" hidden="1" customWidth="1"/>
    <col min="256" max="16384" width="2.125" hidden="1"/>
  </cols>
  <sheetData>
    <row r="1" spans="2:28" ht="13.5" customHeight="1">
      <c r="B1" s="1"/>
      <c r="C1" s="252" t="s">
        <v>2250</v>
      </c>
      <c r="D1" s="1"/>
      <c r="E1" s="1"/>
      <c r="F1" s="1"/>
      <c r="G1" s="1"/>
      <c r="H1" s="1"/>
      <c r="I1" s="1"/>
      <c r="J1" s="1"/>
      <c r="K1" s="1"/>
      <c r="L1" s="1"/>
      <c r="M1" s="1"/>
      <c r="N1" s="1"/>
      <c r="O1" s="1"/>
      <c r="P1" s="1"/>
      <c r="Q1" s="1"/>
      <c r="R1" s="1"/>
      <c r="S1" s="318"/>
      <c r="T1" s="1"/>
      <c r="U1" s="1"/>
      <c r="V1" s="1"/>
      <c r="W1" s="1"/>
      <c r="X1" s="1"/>
      <c r="Y1" s="1"/>
      <c r="Z1" s="1"/>
      <c r="AA1" t="s">
        <v>1070</v>
      </c>
      <c r="AB1" t="s">
        <v>2196</v>
      </c>
    </row>
    <row r="2" spans="2:28" ht="3" customHeight="1">
      <c r="B2" s="248"/>
      <c r="C2" s="250"/>
      <c r="D2" s="250"/>
      <c r="E2" s="250"/>
      <c r="F2" s="250"/>
      <c r="G2" s="250"/>
      <c r="H2" s="250"/>
      <c r="I2" s="250"/>
      <c r="J2" s="250"/>
      <c r="K2" s="250"/>
      <c r="L2" s="250"/>
      <c r="M2" s="250"/>
      <c r="N2" s="250"/>
      <c r="O2" s="250"/>
      <c r="P2" s="250"/>
      <c r="Q2" s="250"/>
      <c r="R2" s="250"/>
      <c r="S2" s="625"/>
      <c r="T2" s="250"/>
      <c r="U2" s="250"/>
      <c r="V2" s="250"/>
      <c r="W2" s="250"/>
      <c r="X2" s="250"/>
      <c r="Y2" s="346"/>
      <c r="Z2" s="1"/>
    </row>
    <row r="3" spans="2:28" ht="13.5" customHeight="1" thickBot="1">
      <c r="B3" s="12"/>
      <c r="C3" s="1"/>
      <c r="D3" s="1" t="s">
        <v>2251</v>
      </c>
      <c r="E3" s="1"/>
      <c r="F3" s="1"/>
      <c r="G3" s="1"/>
      <c r="H3" s="1"/>
      <c r="I3" s="1"/>
      <c r="J3" s="1"/>
      <c r="K3" s="1"/>
      <c r="L3" s="1"/>
      <c r="M3" s="1"/>
      <c r="N3" s="1"/>
      <c r="O3" s="1"/>
      <c r="P3" s="1"/>
      <c r="Q3" s="318"/>
      <c r="R3" s="1"/>
      <c r="S3" s="318"/>
      <c r="T3" s="1"/>
      <c r="U3" s="1"/>
      <c r="V3" s="1"/>
      <c r="W3" s="1"/>
      <c r="X3" s="1"/>
      <c r="Y3" s="317"/>
      <c r="Z3" s="1"/>
    </row>
    <row r="4" spans="2:28" ht="13.5" customHeight="1" thickBot="1">
      <c r="B4" s="12"/>
      <c r="C4" s="1"/>
      <c r="E4" s="1"/>
      <c r="F4" s="1404" t="s">
        <v>2228</v>
      </c>
      <c r="G4" s="1405"/>
      <c r="H4" s="534" t="str">
        <f>IF(COUNT(E12:E191)=0,"",MIN(E12:E191))</f>
        <v/>
      </c>
      <c r="I4" s="1408">
        <f>取組状況入力!$Q$2+1</f>
        <v>2013</v>
      </c>
      <c r="J4" s="1406"/>
      <c r="K4" s="1406"/>
      <c r="L4" s="1406"/>
      <c r="M4" s="1407"/>
      <c r="N4" s="588">
        <f t="array" ref="N4">SUM(IF(E12:E191&gt;=$I$4,$K12:$K191*$L12:$L191/$K$11,0))</f>
        <v>0</v>
      </c>
      <c r="O4" s="1"/>
      <c r="P4" s="1"/>
      <c r="Q4" s="318"/>
      <c r="R4" s="1"/>
      <c r="S4" s="1"/>
      <c r="T4" s="1"/>
      <c r="U4" s="1"/>
      <c r="V4" s="1"/>
      <c r="W4" s="1"/>
      <c r="X4" s="1"/>
      <c r="Y4" s="317"/>
      <c r="Z4" s="1"/>
    </row>
    <row r="5" spans="2:28" ht="4.5" customHeight="1">
      <c r="B5" s="395"/>
      <c r="D5" s="1"/>
      <c r="V5" s="1"/>
      <c r="W5" s="1"/>
      <c r="Y5" s="32"/>
    </row>
    <row r="6" spans="2:28" ht="15" customHeight="1">
      <c r="B6" s="395"/>
      <c r="D6" s="1399" t="s">
        <v>2205</v>
      </c>
      <c r="E6" s="1291" t="s">
        <v>2206</v>
      </c>
      <c r="F6" s="1399" t="s">
        <v>2229</v>
      </c>
      <c r="G6" s="1399" t="s">
        <v>2230</v>
      </c>
      <c r="H6" s="535">
        <f>基本情報!$E$32</f>
        <v>21</v>
      </c>
      <c r="I6" s="535">
        <f>基本情報!$E$36</f>
        <v>22</v>
      </c>
      <c r="J6" s="535">
        <f>基本情報!$E$37</f>
        <v>23</v>
      </c>
      <c r="K6" s="535">
        <f>基本情報!$E$31</f>
        <v>20</v>
      </c>
      <c r="L6" s="482" t="s">
        <v>853</v>
      </c>
      <c r="M6" s="411"/>
      <c r="N6" s="1171" t="s">
        <v>2252</v>
      </c>
      <c r="O6" s="1172"/>
      <c r="P6" s="1173"/>
      <c r="Q6" s="26" t="s">
        <v>853</v>
      </c>
      <c r="R6" s="187" t="s">
        <v>2253</v>
      </c>
      <c r="S6" s="187" t="s">
        <v>2254</v>
      </c>
      <c r="T6" s="187" t="s">
        <v>2255</v>
      </c>
      <c r="U6" s="187" t="s">
        <v>2256</v>
      </c>
      <c r="V6" s="187" t="s">
        <v>2257</v>
      </c>
      <c r="W6" s="187" t="s">
        <v>2258</v>
      </c>
      <c r="X6" s="626"/>
      <c r="Y6" s="536"/>
      <c r="Z6" s="537"/>
    </row>
    <row r="7" spans="2:28" ht="15" customHeight="1">
      <c r="B7" s="395"/>
      <c r="D7" s="1399"/>
      <c r="E7" s="1291"/>
      <c r="F7" s="1399"/>
      <c r="G7" s="1399"/>
      <c r="H7" s="1291" t="s">
        <v>1306</v>
      </c>
      <c r="I7" s="1291"/>
      <c r="J7" s="1291"/>
      <c r="K7" s="1266" t="s">
        <v>2259</v>
      </c>
      <c r="L7" s="1329" t="s">
        <v>1312</v>
      </c>
      <c r="M7" s="525"/>
      <c r="N7" s="1172" t="s">
        <v>2247</v>
      </c>
      <c r="O7" s="1266" t="s">
        <v>2248</v>
      </c>
      <c r="P7" s="1266" t="s">
        <v>2260</v>
      </c>
      <c r="Q7" s="1291" t="s">
        <v>2261</v>
      </c>
      <c r="R7" s="1409" t="s">
        <v>2262</v>
      </c>
      <c r="S7" s="1409" t="s">
        <v>2263</v>
      </c>
      <c r="T7" s="1409" t="s">
        <v>2264</v>
      </c>
      <c r="U7" s="1409" t="s">
        <v>2265</v>
      </c>
      <c r="V7" s="1291" t="s">
        <v>2266</v>
      </c>
      <c r="W7" s="1291" t="s">
        <v>2267</v>
      </c>
      <c r="X7" s="626"/>
      <c r="Y7" s="536"/>
      <c r="Z7" s="537"/>
    </row>
    <row r="8" spans="2:28" ht="60" customHeight="1">
      <c r="B8" s="395"/>
      <c r="D8" s="1152"/>
      <c r="E8" s="1266"/>
      <c r="F8" s="1152"/>
      <c r="G8" s="1152"/>
      <c r="H8" s="223" t="s">
        <v>2268</v>
      </c>
      <c r="I8" s="223" t="s">
        <v>2269</v>
      </c>
      <c r="J8" s="223" t="s">
        <v>2270</v>
      </c>
      <c r="K8" s="1384"/>
      <c r="L8" s="1332"/>
      <c r="M8" s="525"/>
      <c r="N8" s="1330"/>
      <c r="O8" s="1267"/>
      <c r="P8" s="1267"/>
      <c r="Q8" s="1266"/>
      <c r="R8" s="1402"/>
      <c r="S8" s="1402"/>
      <c r="T8" s="1402"/>
      <c r="U8" s="1402"/>
      <c r="V8" s="1266"/>
      <c r="W8" s="1266"/>
      <c r="X8" s="626"/>
      <c r="Y8" s="536"/>
      <c r="Z8" s="537"/>
    </row>
    <row r="9" spans="2:28" ht="2.1" customHeight="1" thickBot="1">
      <c r="B9" s="395"/>
      <c r="D9" s="482"/>
      <c r="E9" s="515"/>
      <c r="F9" s="510"/>
      <c r="G9" s="510"/>
      <c r="H9" s="26"/>
      <c r="I9" s="26"/>
      <c r="J9" s="26"/>
      <c r="K9" s="187"/>
      <c r="L9" s="514"/>
      <c r="M9" s="187"/>
      <c r="N9" s="512"/>
      <c r="O9" s="223"/>
      <c r="P9" s="223"/>
      <c r="Q9" s="223"/>
      <c r="R9" s="223"/>
      <c r="S9" s="223"/>
      <c r="T9" s="223"/>
      <c r="U9" s="223"/>
      <c r="V9" s="223"/>
      <c r="W9" s="223"/>
      <c r="X9" s="626"/>
      <c r="Y9" s="536"/>
      <c r="Z9" s="537"/>
    </row>
    <row r="10" spans="2:28" ht="15" customHeight="1" thickBot="1">
      <c r="B10" s="395"/>
      <c r="D10" s="1146" t="s">
        <v>1016</v>
      </c>
      <c r="E10" s="1147"/>
      <c r="F10" s="1147"/>
      <c r="G10" s="1147"/>
      <c r="H10" s="524" t="s">
        <v>853</v>
      </c>
      <c r="I10" s="524" t="s">
        <v>853</v>
      </c>
      <c r="J10" s="524" t="s">
        <v>853</v>
      </c>
      <c r="K10" s="524" t="s">
        <v>853</v>
      </c>
      <c r="L10" s="507" t="s">
        <v>853</v>
      </c>
      <c r="M10" s="419"/>
      <c r="N10" s="628" t="str">
        <f>IF($K$11=0,"      －",ROUND(N$11/$K$11,3))</f>
        <v xml:space="preserve">      －</v>
      </c>
      <c r="O10" s="596" t="str">
        <f>IF($K$11=0,"      －",ROUND(O$11/$K$11,3))</f>
        <v xml:space="preserve">      －</v>
      </c>
      <c r="P10" s="599" t="str">
        <f>IF($K$11=0,"      －",ROUND(P$11/$K$11,3))</f>
        <v xml:space="preserve">      －</v>
      </c>
      <c r="Q10" s="629" t="s">
        <v>853</v>
      </c>
      <c r="R10" s="628" t="str">
        <f>IF($H$11=0,"      －",R$11/$H$11)</f>
        <v xml:space="preserve">      －</v>
      </c>
      <c r="S10" s="596" t="str">
        <f>IF($H$11=0,"      －",S$11/$H$11)</f>
        <v xml:space="preserve">      －</v>
      </c>
      <c r="T10" s="596" t="str">
        <f>IF($I$11=0,"      －",T$11/$I$11)</f>
        <v xml:space="preserve">      －</v>
      </c>
      <c r="U10" s="596" t="str">
        <f>IF($J$11=0,"      －",U$11/$J$11)</f>
        <v xml:space="preserve">      －</v>
      </c>
      <c r="V10" s="596" t="str">
        <f>IF($H$11=0,"      －",V$11/$H$11)</f>
        <v xml:space="preserve">      －</v>
      </c>
      <c r="W10" s="646" t="str">
        <f>IF($H$11=0,"      －",W$11/$H$11)</f>
        <v xml:space="preserve">      －</v>
      </c>
      <c r="X10" s="602"/>
      <c r="Y10" s="601"/>
      <c r="Z10" s="602"/>
    </row>
    <row r="11" spans="2:28" ht="15" customHeight="1" thickBot="1">
      <c r="B11" s="395"/>
      <c r="D11" s="1213" t="s">
        <v>58</v>
      </c>
      <c r="E11" s="1214"/>
      <c r="F11" s="1214"/>
      <c r="G11" s="1214"/>
      <c r="H11" s="630">
        <f t="array" ref="H11">SUM(IF(H12:H191="○",$K12:$K191*$L12:$L191,0))</f>
        <v>0</v>
      </c>
      <c r="I11" s="631">
        <f t="array" ref="I11">SUM(IF(I12:I191="○",$K12:$K191*$L12:$L191,0))</f>
        <v>0</v>
      </c>
      <c r="J11" s="631">
        <f t="array" ref="J11">SUM(IF(J12:J191="○",$K12:$K191*$L12:$L191,0))</f>
        <v>0</v>
      </c>
      <c r="K11" s="609">
        <f>SUMPRODUCT(K12:K191,L12:L191)</f>
        <v>0</v>
      </c>
      <c r="L11" s="1113">
        <f>SUM(L12:L191)</f>
        <v>0</v>
      </c>
      <c r="M11" s="632"/>
      <c r="N11" s="633">
        <f t="array" ref="N11">SUM(IF(N12:N191="○",$K12:$K191*$L12:$L191,0))</f>
        <v>0</v>
      </c>
      <c r="O11" s="633">
        <f t="array" ref="O11">SUM(IF(O12:O191="○",$K12:$K191*$L12:$L191,0))</f>
        <v>0</v>
      </c>
      <c r="P11" s="633">
        <f t="array" ref="P11">SUM(IF(P12:P191="○",$K12:$K191*$L12:$L191,0))</f>
        <v>0</v>
      </c>
      <c r="Q11" s="606">
        <f t="array" ref="Q11">SUM(IF(Q12:Q191="○",$K12:$K191*$L12:$L191,0))</f>
        <v>0</v>
      </c>
      <c r="R11" s="606">
        <f t="array" ref="R11">SUM(IF(R12:R191="○",$K12:$K191*$L12:$L191,0))</f>
        <v>0</v>
      </c>
      <c r="S11" s="606">
        <f t="array" ref="S11">SUM(IF(S12:S191="○",$K12:$K191*$L12:$L191,0))</f>
        <v>0</v>
      </c>
      <c r="T11" s="606">
        <f t="array" ref="T11">SUM(IF(T12:T191="○",$K12:$K191*$L12:$L191,0))</f>
        <v>0</v>
      </c>
      <c r="U11" s="606">
        <f t="array" ref="U11">SUM(IF(U12:U191="○",$K12:$K191*$L12:$L191,0))</f>
        <v>0</v>
      </c>
      <c r="V11" s="606">
        <f t="array" ref="V11">SUM(IF(V12:V191="○",$K12:$K191*$L12:$L191,0))</f>
        <v>0</v>
      </c>
      <c r="W11" s="606">
        <f t="array" ref="W11">SUM(IF(W12:W191="○",$K12:$K191*$L12:$L191,0))</f>
        <v>0</v>
      </c>
      <c r="X11" s="634"/>
      <c r="Y11" s="613"/>
      <c r="Z11" s="614"/>
    </row>
    <row r="12" spans="2:28" ht="13.5" customHeight="1">
      <c r="B12" s="395"/>
      <c r="D12" s="526">
        <v>1</v>
      </c>
      <c r="E12" s="532"/>
      <c r="F12" s="615"/>
      <c r="G12" s="615"/>
      <c r="H12" s="616"/>
      <c r="I12" s="616"/>
      <c r="J12" s="616"/>
      <c r="K12" s="635"/>
      <c r="L12" s="619"/>
      <c r="M12" s="922"/>
      <c r="N12" s="636"/>
      <c r="O12" s="636"/>
      <c r="P12" s="636"/>
      <c r="Q12" s="616"/>
      <c r="R12" s="573"/>
      <c r="S12" s="573"/>
      <c r="T12" s="573"/>
      <c r="U12" s="573"/>
      <c r="V12" s="573"/>
      <c r="W12" s="573"/>
      <c r="X12" s="637"/>
      <c r="Y12" s="621"/>
      <c r="Z12" s="622"/>
    </row>
    <row r="13" spans="2:28" ht="13.5" customHeight="1">
      <c r="B13" s="395"/>
      <c r="D13" s="529">
        <f>D12+1</f>
        <v>2</v>
      </c>
      <c r="E13" s="532"/>
      <c r="F13" s="531"/>
      <c r="G13" s="531"/>
      <c r="H13" s="573"/>
      <c r="I13" s="573"/>
      <c r="J13" s="573"/>
      <c r="K13" s="638"/>
      <c r="L13" s="575"/>
      <c r="M13" s="233"/>
      <c r="N13" s="639"/>
      <c r="O13" s="639"/>
      <c r="P13" s="639"/>
      <c r="Q13" s="573"/>
      <c r="R13" s="573"/>
      <c r="S13" s="573"/>
      <c r="T13" s="573"/>
      <c r="U13" s="573"/>
      <c r="V13" s="573"/>
      <c r="W13" s="573"/>
      <c r="X13" s="637"/>
      <c r="Y13" s="621"/>
      <c r="Z13" s="622"/>
    </row>
    <row r="14" spans="2:28" ht="13.5" customHeight="1">
      <c r="B14" s="395"/>
      <c r="D14" s="529">
        <f>D13+1</f>
        <v>3</v>
      </c>
      <c r="E14" s="532"/>
      <c r="F14" s="531"/>
      <c r="G14" s="531"/>
      <c r="H14" s="573"/>
      <c r="I14" s="573"/>
      <c r="J14" s="573"/>
      <c r="K14" s="638"/>
      <c r="L14" s="575"/>
      <c r="M14" s="233"/>
      <c r="N14" s="639"/>
      <c r="O14" s="639"/>
      <c r="P14" s="639"/>
      <c r="Q14" s="573"/>
      <c r="R14" s="573"/>
      <c r="S14" s="573"/>
      <c r="T14" s="573"/>
      <c r="U14" s="573"/>
      <c r="V14" s="573"/>
      <c r="W14" s="573"/>
      <c r="X14" s="637"/>
      <c r="Y14" s="621"/>
      <c r="Z14" s="622"/>
    </row>
    <row r="15" spans="2:28" ht="13.5" customHeight="1">
      <c r="B15" s="395"/>
      <c r="D15" s="529">
        <f t="shared" ref="D15:D41" si="0">D14+1</f>
        <v>4</v>
      </c>
      <c r="E15" s="532"/>
      <c r="F15" s="531"/>
      <c r="G15" s="531"/>
      <c r="H15" s="573"/>
      <c r="I15" s="573"/>
      <c r="J15" s="573"/>
      <c r="K15" s="638"/>
      <c r="L15" s="575"/>
      <c r="M15" s="233"/>
      <c r="N15" s="639"/>
      <c r="O15" s="639"/>
      <c r="P15" s="639"/>
      <c r="Q15" s="573"/>
      <c r="R15" s="573"/>
      <c r="S15" s="573"/>
      <c r="T15" s="573"/>
      <c r="U15" s="573"/>
      <c r="V15" s="573"/>
      <c r="W15" s="573"/>
      <c r="X15" s="637"/>
      <c r="Y15" s="621"/>
      <c r="Z15" s="622"/>
    </row>
    <row r="16" spans="2:28" ht="13.5" customHeight="1">
      <c r="B16" s="395"/>
      <c r="D16" s="529">
        <f t="shared" si="0"/>
        <v>5</v>
      </c>
      <c r="E16" s="532"/>
      <c r="F16" s="531"/>
      <c r="G16" s="531"/>
      <c r="H16" s="573"/>
      <c r="I16" s="573"/>
      <c r="J16" s="573"/>
      <c r="K16" s="638"/>
      <c r="L16" s="575"/>
      <c r="M16" s="233"/>
      <c r="N16" s="639"/>
      <c r="O16" s="639"/>
      <c r="P16" s="639"/>
      <c r="Q16" s="573"/>
      <c r="R16" s="573"/>
      <c r="S16" s="573"/>
      <c r="T16" s="573"/>
      <c r="U16" s="573"/>
      <c r="V16" s="573"/>
      <c r="W16" s="573"/>
      <c r="X16" s="637"/>
      <c r="Y16" s="621"/>
      <c r="Z16" s="622"/>
    </row>
    <row r="17" spans="2:26" ht="13.5" customHeight="1">
      <c r="B17" s="395"/>
      <c r="D17" s="529">
        <f t="shared" si="0"/>
        <v>6</v>
      </c>
      <c r="E17" s="532"/>
      <c r="F17" s="531"/>
      <c r="G17" s="531"/>
      <c r="H17" s="573"/>
      <c r="I17" s="573"/>
      <c r="J17" s="573"/>
      <c r="K17" s="638"/>
      <c r="L17" s="575"/>
      <c r="M17" s="233"/>
      <c r="N17" s="639"/>
      <c r="O17" s="639"/>
      <c r="P17" s="639"/>
      <c r="Q17" s="573"/>
      <c r="R17" s="573"/>
      <c r="S17" s="573"/>
      <c r="T17" s="573"/>
      <c r="U17" s="573"/>
      <c r="V17" s="573"/>
      <c r="W17" s="573"/>
      <c r="X17" s="637"/>
      <c r="Y17" s="621"/>
      <c r="Z17" s="622"/>
    </row>
    <row r="18" spans="2:26" ht="13.5" customHeight="1">
      <c r="B18" s="395"/>
      <c r="D18" s="529">
        <f t="shared" si="0"/>
        <v>7</v>
      </c>
      <c r="E18" s="532"/>
      <c r="F18" s="531"/>
      <c r="G18" s="531"/>
      <c r="H18" s="573"/>
      <c r="I18" s="573"/>
      <c r="J18" s="573"/>
      <c r="K18" s="638"/>
      <c r="L18" s="575"/>
      <c r="M18" s="233"/>
      <c r="N18" s="639"/>
      <c r="O18" s="639"/>
      <c r="P18" s="639"/>
      <c r="Q18" s="573"/>
      <c r="R18" s="573"/>
      <c r="S18" s="573"/>
      <c r="T18" s="573"/>
      <c r="U18" s="573"/>
      <c r="V18" s="573"/>
      <c r="W18" s="573"/>
      <c r="X18" s="637"/>
      <c r="Y18" s="621"/>
      <c r="Z18" s="622"/>
    </row>
    <row r="19" spans="2:26" ht="13.5" customHeight="1">
      <c r="B19" s="395"/>
      <c r="D19" s="529">
        <f t="shared" si="0"/>
        <v>8</v>
      </c>
      <c r="E19" s="532"/>
      <c r="F19" s="531"/>
      <c r="G19" s="531"/>
      <c r="H19" s="573"/>
      <c r="I19" s="573"/>
      <c r="J19" s="573"/>
      <c r="K19" s="638"/>
      <c r="L19" s="575"/>
      <c r="M19" s="233"/>
      <c r="N19" s="639"/>
      <c r="O19" s="639"/>
      <c r="P19" s="639"/>
      <c r="Q19" s="573"/>
      <c r="R19" s="573"/>
      <c r="S19" s="573"/>
      <c r="T19" s="573"/>
      <c r="U19" s="573"/>
      <c r="V19" s="573"/>
      <c r="W19" s="573"/>
      <c r="X19" s="637"/>
      <c r="Y19" s="621"/>
      <c r="Z19" s="622"/>
    </row>
    <row r="20" spans="2:26" ht="13.5" customHeight="1">
      <c r="B20" s="395"/>
      <c r="D20" s="529">
        <f t="shared" si="0"/>
        <v>9</v>
      </c>
      <c r="E20" s="532"/>
      <c r="F20" s="531"/>
      <c r="G20" s="531"/>
      <c r="H20" s="573"/>
      <c r="I20" s="573"/>
      <c r="J20" s="573"/>
      <c r="K20" s="638"/>
      <c r="L20" s="575"/>
      <c r="M20" s="233"/>
      <c r="N20" s="639"/>
      <c r="O20" s="639"/>
      <c r="P20" s="639"/>
      <c r="Q20" s="573"/>
      <c r="R20" s="573"/>
      <c r="S20" s="573"/>
      <c r="T20" s="573"/>
      <c r="U20" s="573"/>
      <c r="V20" s="573"/>
      <c r="W20" s="573"/>
      <c r="X20" s="637"/>
      <c r="Y20" s="621"/>
      <c r="Z20" s="622"/>
    </row>
    <row r="21" spans="2:26" ht="13.5" customHeight="1">
      <c r="B21" s="395"/>
      <c r="D21" s="529">
        <f t="shared" si="0"/>
        <v>10</v>
      </c>
      <c r="E21" s="532"/>
      <c r="F21" s="531"/>
      <c r="G21" s="531"/>
      <c r="H21" s="573"/>
      <c r="I21" s="573"/>
      <c r="J21" s="573"/>
      <c r="K21" s="638"/>
      <c r="L21" s="575"/>
      <c r="M21" s="233"/>
      <c r="N21" s="639"/>
      <c r="O21" s="639"/>
      <c r="P21" s="639"/>
      <c r="Q21" s="573"/>
      <c r="R21" s="573"/>
      <c r="S21" s="573"/>
      <c r="T21" s="573"/>
      <c r="U21" s="573"/>
      <c r="V21" s="573"/>
      <c r="W21" s="573"/>
      <c r="X21" s="637"/>
      <c r="Y21" s="621"/>
      <c r="Z21" s="622"/>
    </row>
    <row r="22" spans="2:26" ht="13.5" customHeight="1">
      <c r="B22" s="395"/>
      <c r="D22" s="529">
        <f t="shared" si="0"/>
        <v>11</v>
      </c>
      <c r="E22" s="532"/>
      <c r="F22" s="531"/>
      <c r="G22" s="531"/>
      <c r="H22" s="573"/>
      <c r="I22" s="573"/>
      <c r="J22" s="573"/>
      <c r="K22" s="638"/>
      <c r="L22" s="575"/>
      <c r="M22" s="233"/>
      <c r="N22" s="639"/>
      <c r="O22" s="639"/>
      <c r="P22" s="639"/>
      <c r="Q22" s="573"/>
      <c r="R22" s="573"/>
      <c r="S22" s="573"/>
      <c r="T22" s="573"/>
      <c r="U22" s="573"/>
      <c r="V22" s="573"/>
      <c r="W22" s="573"/>
      <c r="X22" s="637"/>
      <c r="Y22" s="621"/>
      <c r="Z22" s="622"/>
    </row>
    <row r="23" spans="2:26" ht="13.5" customHeight="1">
      <c r="B23" s="395"/>
      <c r="D23" s="529">
        <f t="shared" si="0"/>
        <v>12</v>
      </c>
      <c r="E23" s="532"/>
      <c r="F23" s="531"/>
      <c r="G23" s="531"/>
      <c r="H23" s="573"/>
      <c r="I23" s="573"/>
      <c r="J23" s="573"/>
      <c r="K23" s="638"/>
      <c r="L23" s="575"/>
      <c r="M23" s="233"/>
      <c r="N23" s="639"/>
      <c r="O23" s="639"/>
      <c r="P23" s="639"/>
      <c r="Q23" s="573"/>
      <c r="R23" s="573"/>
      <c r="S23" s="573"/>
      <c r="T23" s="573"/>
      <c r="U23" s="573"/>
      <c r="V23" s="573"/>
      <c r="W23" s="573"/>
      <c r="X23" s="637"/>
      <c r="Y23" s="621"/>
      <c r="Z23" s="622"/>
    </row>
    <row r="24" spans="2:26" ht="13.5" customHeight="1">
      <c r="B24" s="395"/>
      <c r="D24" s="529">
        <f t="shared" si="0"/>
        <v>13</v>
      </c>
      <c r="E24" s="532"/>
      <c r="F24" s="531"/>
      <c r="G24" s="531"/>
      <c r="H24" s="573"/>
      <c r="I24" s="573"/>
      <c r="J24" s="573"/>
      <c r="K24" s="638"/>
      <c r="L24" s="575"/>
      <c r="M24" s="233"/>
      <c r="N24" s="639"/>
      <c r="O24" s="639"/>
      <c r="P24" s="639"/>
      <c r="Q24" s="573"/>
      <c r="R24" s="573"/>
      <c r="S24" s="573"/>
      <c r="T24" s="573"/>
      <c r="U24" s="573"/>
      <c r="V24" s="573"/>
      <c r="W24" s="573"/>
      <c r="X24" s="637"/>
      <c r="Y24" s="621"/>
      <c r="Z24" s="622"/>
    </row>
    <row r="25" spans="2:26" ht="13.5" customHeight="1">
      <c r="B25" s="395"/>
      <c r="D25" s="529">
        <f t="shared" si="0"/>
        <v>14</v>
      </c>
      <c r="E25" s="532"/>
      <c r="F25" s="531"/>
      <c r="G25" s="531"/>
      <c r="H25" s="573"/>
      <c r="I25" s="573"/>
      <c r="J25" s="573"/>
      <c r="K25" s="638"/>
      <c r="L25" s="575"/>
      <c r="M25" s="233"/>
      <c r="N25" s="639"/>
      <c r="O25" s="639"/>
      <c r="P25" s="639"/>
      <c r="Q25" s="573"/>
      <c r="R25" s="573"/>
      <c r="S25" s="573"/>
      <c r="T25" s="573"/>
      <c r="U25" s="573"/>
      <c r="V25" s="573"/>
      <c r="W25" s="573"/>
      <c r="X25" s="637"/>
      <c r="Y25" s="621"/>
      <c r="Z25" s="622"/>
    </row>
    <row r="26" spans="2:26" ht="13.5" customHeight="1">
      <c r="B26" s="395"/>
      <c r="D26" s="529">
        <f t="shared" si="0"/>
        <v>15</v>
      </c>
      <c r="E26" s="532"/>
      <c r="F26" s="531"/>
      <c r="G26" s="531"/>
      <c r="H26" s="573"/>
      <c r="I26" s="573"/>
      <c r="J26" s="573"/>
      <c r="K26" s="638"/>
      <c r="L26" s="575"/>
      <c r="M26" s="233"/>
      <c r="N26" s="639"/>
      <c r="O26" s="639"/>
      <c r="P26" s="639"/>
      <c r="Q26" s="573"/>
      <c r="R26" s="573"/>
      <c r="S26" s="573"/>
      <c r="T26" s="573"/>
      <c r="U26" s="573"/>
      <c r="V26" s="573"/>
      <c r="W26" s="573"/>
      <c r="X26" s="637"/>
      <c r="Y26" s="621"/>
      <c r="Z26" s="622"/>
    </row>
    <row r="27" spans="2:26" ht="13.5" customHeight="1">
      <c r="B27" s="395"/>
      <c r="D27" s="529">
        <f t="shared" si="0"/>
        <v>16</v>
      </c>
      <c r="E27" s="532"/>
      <c r="F27" s="531"/>
      <c r="G27" s="531"/>
      <c r="H27" s="573"/>
      <c r="I27" s="573"/>
      <c r="J27" s="573"/>
      <c r="K27" s="638"/>
      <c r="L27" s="575"/>
      <c r="M27" s="233"/>
      <c r="N27" s="639"/>
      <c r="O27" s="639"/>
      <c r="P27" s="639"/>
      <c r="Q27" s="573"/>
      <c r="R27" s="573"/>
      <c r="S27" s="573"/>
      <c r="T27" s="573"/>
      <c r="U27" s="573"/>
      <c r="V27" s="573"/>
      <c r="W27" s="573"/>
      <c r="X27" s="637"/>
      <c r="Y27" s="621"/>
      <c r="Z27" s="622"/>
    </row>
    <row r="28" spans="2:26" ht="13.5" customHeight="1">
      <c r="B28" s="395"/>
      <c r="D28" s="529">
        <f t="shared" si="0"/>
        <v>17</v>
      </c>
      <c r="E28" s="532"/>
      <c r="F28" s="531"/>
      <c r="G28" s="531"/>
      <c r="H28" s="573"/>
      <c r="I28" s="573"/>
      <c r="J28" s="573"/>
      <c r="K28" s="638"/>
      <c r="L28" s="575"/>
      <c r="M28" s="233"/>
      <c r="N28" s="639"/>
      <c r="O28" s="639"/>
      <c r="P28" s="639"/>
      <c r="Q28" s="573"/>
      <c r="R28" s="573"/>
      <c r="S28" s="573"/>
      <c r="T28" s="573"/>
      <c r="U28" s="573"/>
      <c r="V28" s="573"/>
      <c r="W28" s="573"/>
      <c r="X28" s="637"/>
      <c r="Y28" s="621"/>
      <c r="Z28" s="622"/>
    </row>
    <row r="29" spans="2:26" ht="13.5" customHeight="1">
      <c r="B29" s="395"/>
      <c r="D29" s="529">
        <f t="shared" si="0"/>
        <v>18</v>
      </c>
      <c r="E29" s="532"/>
      <c r="F29" s="531"/>
      <c r="G29" s="531"/>
      <c r="H29" s="573"/>
      <c r="I29" s="573"/>
      <c r="J29" s="573"/>
      <c r="K29" s="638"/>
      <c r="L29" s="575"/>
      <c r="M29" s="233"/>
      <c r="N29" s="639"/>
      <c r="O29" s="639"/>
      <c r="P29" s="639"/>
      <c r="Q29" s="573"/>
      <c r="R29" s="573"/>
      <c r="S29" s="573"/>
      <c r="T29" s="573"/>
      <c r="U29" s="573"/>
      <c r="V29" s="573"/>
      <c r="W29" s="573"/>
      <c r="X29" s="637"/>
      <c r="Y29" s="621"/>
      <c r="Z29" s="622"/>
    </row>
    <row r="30" spans="2:26" ht="13.5" customHeight="1">
      <c r="B30" s="395"/>
      <c r="D30" s="529">
        <f t="shared" si="0"/>
        <v>19</v>
      </c>
      <c r="E30" s="532"/>
      <c r="F30" s="531"/>
      <c r="G30" s="531"/>
      <c r="H30" s="573"/>
      <c r="I30" s="573"/>
      <c r="J30" s="573"/>
      <c r="K30" s="638"/>
      <c r="L30" s="575"/>
      <c r="M30" s="233"/>
      <c r="N30" s="639"/>
      <c r="O30" s="639"/>
      <c r="P30" s="639"/>
      <c r="Q30" s="573"/>
      <c r="R30" s="573"/>
      <c r="S30" s="573"/>
      <c r="T30" s="573"/>
      <c r="U30" s="573"/>
      <c r="V30" s="573"/>
      <c r="W30" s="573"/>
      <c r="X30" s="637"/>
      <c r="Y30" s="621"/>
      <c r="Z30" s="622"/>
    </row>
    <row r="31" spans="2:26" ht="13.5" customHeight="1">
      <c r="B31" s="395"/>
      <c r="D31" s="529">
        <f t="shared" si="0"/>
        <v>20</v>
      </c>
      <c r="E31" s="532"/>
      <c r="F31" s="531"/>
      <c r="G31" s="531"/>
      <c r="H31" s="573"/>
      <c r="I31" s="573"/>
      <c r="J31" s="573"/>
      <c r="K31" s="638"/>
      <c r="L31" s="575"/>
      <c r="M31" s="233"/>
      <c r="N31" s="639"/>
      <c r="O31" s="639"/>
      <c r="P31" s="639"/>
      <c r="Q31" s="573"/>
      <c r="R31" s="573"/>
      <c r="S31" s="573"/>
      <c r="T31" s="573"/>
      <c r="U31" s="573"/>
      <c r="V31" s="573"/>
      <c r="W31" s="573"/>
      <c r="X31" s="637"/>
      <c r="Y31" s="621"/>
      <c r="Z31" s="622"/>
    </row>
    <row r="32" spans="2:26" ht="13.5" customHeight="1">
      <c r="B32" s="395"/>
      <c r="D32" s="529">
        <f t="shared" si="0"/>
        <v>21</v>
      </c>
      <c r="E32" s="532"/>
      <c r="F32" s="531"/>
      <c r="G32" s="531"/>
      <c r="H32" s="573"/>
      <c r="I32" s="573"/>
      <c r="J32" s="573"/>
      <c r="K32" s="638"/>
      <c r="L32" s="575"/>
      <c r="M32" s="233"/>
      <c r="N32" s="639"/>
      <c r="O32" s="639"/>
      <c r="P32" s="639"/>
      <c r="Q32" s="573"/>
      <c r="R32" s="573"/>
      <c r="S32" s="573"/>
      <c r="T32" s="573"/>
      <c r="U32" s="573"/>
      <c r="V32" s="573"/>
      <c r="W32" s="573"/>
      <c r="X32" s="637"/>
      <c r="Y32" s="621"/>
      <c r="Z32" s="622"/>
    </row>
    <row r="33" spans="2:33" ht="13.5" customHeight="1">
      <c r="B33" s="395"/>
      <c r="D33" s="529">
        <f t="shared" si="0"/>
        <v>22</v>
      </c>
      <c r="E33" s="532"/>
      <c r="F33" s="531"/>
      <c r="G33" s="531"/>
      <c r="H33" s="573"/>
      <c r="I33" s="573"/>
      <c r="J33" s="573"/>
      <c r="K33" s="638"/>
      <c r="L33" s="575"/>
      <c r="M33" s="233"/>
      <c r="N33" s="639"/>
      <c r="O33" s="639"/>
      <c r="P33" s="639"/>
      <c r="Q33" s="573"/>
      <c r="R33" s="573"/>
      <c r="S33" s="573"/>
      <c r="T33" s="573"/>
      <c r="U33" s="573"/>
      <c r="V33" s="573"/>
      <c r="W33" s="573"/>
      <c r="X33" s="637"/>
      <c r="Y33" s="621"/>
      <c r="Z33" s="622"/>
    </row>
    <row r="34" spans="2:33" ht="13.5" customHeight="1">
      <c r="B34" s="395"/>
      <c r="D34" s="529">
        <f t="shared" si="0"/>
        <v>23</v>
      </c>
      <c r="E34" s="532"/>
      <c r="F34" s="531"/>
      <c r="G34" s="531"/>
      <c r="H34" s="573"/>
      <c r="I34" s="573"/>
      <c r="J34" s="573"/>
      <c r="K34" s="638"/>
      <c r="L34" s="575"/>
      <c r="M34" s="233"/>
      <c r="N34" s="639"/>
      <c r="O34" s="639"/>
      <c r="P34" s="639"/>
      <c r="Q34" s="573"/>
      <c r="R34" s="573"/>
      <c r="S34" s="573"/>
      <c r="T34" s="573"/>
      <c r="U34" s="573"/>
      <c r="V34" s="573"/>
      <c r="W34" s="573"/>
      <c r="X34" s="637"/>
      <c r="Y34" s="621"/>
      <c r="Z34" s="622"/>
    </row>
    <row r="35" spans="2:33" ht="13.5" customHeight="1">
      <c r="B35" s="395"/>
      <c r="D35" s="529">
        <f t="shared" si="0"/>
        <v>24</v>
      </c>
      <c r="E35" s="532"/>
      <c r="F35" s="531"/>
      <c r="G35" s="531"/>
      <c r="H35" s="573"/>
      <c r="I35" s="573"/>
      <c r="J35" s="573"/>
      <c r="K35" s="638"/>
      <c r="L35" s="575"/>
      <c r="M35" s="233"/>
      <c r="N35" s="639"/>
      <c r="O35" s="639"/>
      <c r="P35" s="639"/>
      <c r="Q35" s="573"/>
      <c r="R35" s="573"/>
      <c r="S35" s="573"/>
      <c r="T35" s="573"/>
      <c r="U35" s="573"/>
      <c r="V35" s="573"/>
      <c r="W35" s="573"/>
      <c r="X35" s="637"/>
      <c r="Y35" s="621"/>
      <c r="Z35" s="622"/>
    </row>
    <row r="36" spans="2:33" ht="13.5" customHeight="1">
      <c r="B36" s="395"/>
      <c r="D36" s="529">
        <f t="shared" si="0"/>
        <v>25</v>
      </c>
      <c r="E36" s="532"/>
      <c r="F36" s="531"/>
      <c r="G36" s="531"/>
      <c r="H36" s="573"/>
      <c r="I36" s="573"/>
      <c r="J36" s="573"/>
      <c r="K36" s="638"/>
      <c r="L36" s="575"/>
      <c r="M36" s="233"/>
      <c r="N36" s="639"/>
      <c r="O36" s="639"/>
      <c r="P36" s="639"/>
      <c r="Q36" s="573"/>
      <c r="R36" s="573"/>
      <c r="S36" s="573"/>
      <c r="T36" s="573"/>
      <c r="U36" s="573"/>
      <c r="V36" s="573"/>
      <c r="W36" s="573"/>
      <c r="X36" s="637"/>
      <c r="Y36" s="621"/>
      <c r="Z36" s="622"/>
    </row>
    <row r="37" spans="2:33" ht="13.5" customHeight="1">
      <c r="B37" s="395"/>
      <c r="D37" s="529">
        <f t="shared" si="0"/>
        <v>26</v>
      </c>
      <c r="E37" s="532"/>
      <c r="F37" s="531"/>
      <c r="G37" s="531"/>
      <c r="H37" s="573"/>
      <c r="I37" s="573"/>
      <c r="J37" s="573"/>
      <c r="K37" s="638"/>
      <c r="L37" s="575"/>
      <c r="M37" s="233"/>
      <c r="N37" s="639"/>
      <c r="O37" s="639"/>
      <c r="P37" s="639"/>
      <c r="Q37" s="573"/>
      <c r="R37" s="573"/>
      <c r="S37" s="573"/>
      <c r="T37" s="573"/>
      <c r="U37" s="573"/>
      <c r="V37" s="573"/>
      <c r="W37" s="573"/>
      <c r="X37" s="637"/>
      <c r="Y37" s="621"/>
      <c r="Z37" s="622"/>
    </row>
    <row r="38" spans="2:33" ht="13.5" customHeight="1">
      <c r="B38" s="395"/>
      <c r="D38" s="529">
        <f t="shared" si="0"/>
        <v>27</v>
      </c>
      <c r="E38" s="532"/>
      <c r="F38" s="531"/>
      <c r="G38" s="531"/>
      <c r="H38" s="573"/>
      <c r="I38" s="573"/>
      <c r="J38" s="573"/>
      <c r="K38" s="638"/>
      <c r="L38" s="575"/>
      <c r="M38" s="233"/>
      <c r="N38" s="639"/>
      <c r="O38" s="639"/>
      <c r="P38" s="639"/>
      <c r="Q38" s="573"/>
      <c r="R38" s="573"/>
      <c r="S38" s="573"/>
      <c r="T38" s="573"/>
      <c r="U38" s="573"/>
      <c r="V38" s="573"/>
      <c r="W38" s="573"/>
      <c r="X38" s="637"/>
      <c r="Y38" s="621"/>
      <c r="Z38" s="622"/>
    </row>
    <row r="39" spans="2:33" ht="13.5" customHeight="1">
      <c r="B39" s="395"/>
      <c r="D39" s="529">
        <f t="shared" si="0"/>
        <v>28</v>
      </c>
      <c r="E39" s="532"/>
      <c r="F39" s="531"/>
      <c r="G39" s="531"/>
      <c r="H39" s="573"/>
      <c r="I39" s="573"/>
      <c r="J39" s="573"/>
      <c r="K39" s="638"/>
      <c r="L39" s="575"/>
      <c r="M39" s="233"/>
      <c r="N39" s="639"/>
      <c r="O39" s="639"/>
      <c r="P39" s="639"/>
      <c r="Q39" s="573"/>
      <c r="R39" s="573"/>
      <c r="S39" s="573"/>
      <c r="T39" s="573"/>
      <c r="U39" s="573"/>
      <c r="V39" s="573"/>
      <c r="W39" s="573"/>
      <c r="X39" s="637"/>
      <c r="Y39" s="621"/>
      <c r="Z39" s="622"/>
    </row>
    <row r="40" spans="2:33" ht="13.5" customHeight="1">
      <c r="B40" s="395"/>
      <c r="D40" s="529">
        <f t="shared" si="0"/>
        <v>29</v>
      </c>
      <c r="E40" s="532"/>
      <c r="F40" s="531"/>
      <c r="G40" s="531"/>
      <c r="H40" s="573"/>
      <c r="I40" s="573"/>
      <c r="J40" s="573"/>
      <c r="K40" s="638"/>
      <c r="L40" s="575"/>
      <c r="M40" s="233"/>
      <c r="N40" s="639"/>
      <c r="O40" s="639"/>
      <c r="P40" s="639"/>
      <c r="Q40" s="573"/>
      <c r="R40" s="573"/>
      <c r="S40" s="573"/>
      <c r="T40" s="573"/>
      <c r="U40" s="573"/>
      <c r="V40" s="573"/>
      <c r="W40" s="573"/>
      <c r="X40" s="637"/>
      <c r="Y40" s="621"/>
      <c r="Z40" s="622"/>
    </row>
    <row r="41" spans="2:33" ht="13.5" customHeight="1">
      <c r="B41" s="395"/>
      <c r="D41" s="529">
        <f t="shared" si="0"/>
        <v>30</v>
      </c>
      <c r="E41" s="532"/>
      <c r="F41" s="531"/>
      <c r="G41" s="531"/>
      <c r="H41" s="573"/>
      <c r="I41" s="573"/>
      <c r="J41" s="573"/>
      <c r="K41" s="638"/>
      <c r="L41" s="575"/>
      <c r="M41" s="233"/>
      <c r="N41" s="639"/>
      <c r="O41" s="639"/>
      <c r="P41" s="639"/>
      <c r="Q41" s="573"/>
      <c r="R41" s="573"/>
      <c r="S41" s="573"/>
      <c r="T41" s="573"/>
      <c r="U41" s="573"/>
      <c r="V41" s="573"/>
      <c r="W41" s="573"/>
      <c r="X41" s="637"/>
      <c r="Y41" s="621"/>
      <c r="Z41" s="622"/>
    </row>
    <row r="42" spans="2:33" ht="13.5" customHeight="1">
      <c r="B42" s="395"/>
      <c r="D42" s="529">
        <f>D41+1</f>
        <v>31</v>
      </c>
      <c r="E42" s="532"/>
      <c r="F42" s="531"/>
      <c r="G42" s="531"/>
      <c r="H42" s="573"/>
      <c r="I42" s="573"/>
      <c r="J42" s="573"/>
      <c r="K42" s="638"/>
      <c r="L42" s="575"/>
      <c r="M42" s="233"/>
      <c r="N42" s="639"/>
      <c r="O42" s="639"/>
      <c r="P42" s="639"/>
      <c r="Q42" s="573"/>
      <c r="R42" s="573"/>
      <c r="S42" s="573"/>
      <c r="T42" s="573"/>
      <c r="U42" s="573"/>
      <c r="V42" s="573"/>
      <c r="W42" s="573"/>
      <c r="X42" s="637"/>
      <c r="Y42" s="621"/>
      <c r="Z42" s="622"/>
      <c r="AG42" s="528"/>
    </row>
    <row r="43" spans="2:33" ht="13.5" customHeight="1">
      <c r="B43" s="395"/>
      <c r="D43" s="529">
        <f>D42+1</f>
        <v>32</v>
      </c>
      <c r="E43" s="532"/>
      <c r="F43" s="531"/>
      <c r="G43" s="531"/>
      <c r="H43" s="573"/>
      <c r="I43" s="573"/>
      <c r="J43" s="573"/>
      <c r="K43" s="638"/>
      <c r="L43" s="575"/>
      <c r="M43" s="233"/>
      <c r="N43" s="639"/>
      <c r="O43" s="639"/>
      <c r="P43" s="639"/>
      <c r="Q43" s="573"/>
      <c r="R43" s="573"/>
      <c r="S43" s="573"/>
      <c r="T43" s="573"/>
      <c r="U43" s="573"/>
      <c r="V43" s="573"/>
      <c r="W43" s="573"/>
      <c r="X43" s="637"/>
      <c r="Y43" s="621"/>
      <c r="Z43" s="622"/>
    </row>
    <row r="44" spans="2:33" ht="13.5" customHeight="1">
      <c r="B44" s="395"/>
      <c r="D44" s="529">
        <f>D43+1</f>
        <v>33</v>
      </c>
      <c r="E44" s="532"/>
      <c r="F44" s="531"/>
      <c r="G44" s="531"/>
      <c r="H44" s="573"/>
      <c r="I44" s="573"/>
      <c r="J44" s="573"/>
      <c r="K44" s="638"/>
      <c r="L44" s="575"/>
      <c r="M44" s="233"/>
      <c r="N44" s="639"/>
      <c r="O44" s="639"/>
      <c r="P44" s="639"/>
      <c r="Q44" s="573"/>
      <c r="R44" s="573"/>
      <c r="S44" s="573"/>
      <c r="T44" s="573"/>
      <c r="U44" s="573"/>
      <c r="V44" s="573"/>
      <c r="W44" s="573"/>
      <c r="X44" s="637"/>
      <c r="Y44" s="621"/>
      <c r="Z44" s="622"/>
    </row>
    <row r="45" spans="2:33" ht="13.5" customHeight="1">
      <c r="B45" s="395"/>
      <c r="D45" s="529">
        <f t="shared" ref="D45:D71" si="1">D44+1</f>
        <v>34</v>
      </c>
      <c r="E45" s="532"/>
      <c r="F45" s="531"/>
      <c r="G45" s="531"/>
      <c r="H45" s="573"/>
      <c r="I45" s="573"/>
      <c r="J45" s="573"/>
      <c r="K45" s="638"/>
      <c r="L45" s="575"/>
      <c r="M45" s="233"/>
      <c r="N45" s="639"/>
      <c r="O45" s="639"/>
      <c r="P45" s="639"/>
      <c r="Q45" s="573"/>
      <c r="R45" s="573"/>
      <c r="S45" s="573"/>
      <c r="T45" s="573"/>
      <c r="U45" s="573"/>
      <c r="V45" s="573"/>
      <c r="W45" s="573"/>
      <c r="X45" s="637"/>
      <c r="Y45" s="621"/>
      <c r="Z45" s="622"/>
    </row>
    <row r="46" spans="2:33" ht="13.5" customHeight="1">
      <c r="B46" s="395"/>
      <c r="D46" s="529">
        <f t="shared" si="1"/>
        <v>35</v>
      </c>
      <c r="E46" s="532"/>
      <c r="F46" s="531"/>
      <c r="G46" s="531"/>
      <c r="H46" s="573"/>
      <c r="I46" s="573"/>
      <c r="J46" s="573"/>
      <c r="K46" s="638"/>
      <c r="L46" s="575"/>
      <c r="M46" s="233"/>
      <c r="N46" s="639"/>
      <c r="O46" s="639"/>
      <c r="P46" s="639"/>
      <c r="Q46" s="573"/>
      <c r="R46" s="573"/>
      <c r="S46" s="573"/>
      <c r="T46" s="573"/>
      <c r="U46" s="573"/>
      <c r="V46" s="573"/>
      <c r="W46" s="573"/>
      <c r="X46" s="637"/>
      <c r="Y46" s="621"/>
      <c r="Z46" s="622"/>
    </row>
    <row r="47" spans="2:33" ht="13.5" customHeight="1">
      <c r="B47" s="395"/>
      <c r="D47" s="529">
        <f t="shared" si="1"/>
        <v>36</v>
      </c>
      <c r="E47" s="532"/>
      <c r="F47" s="531"/>
      <c r="G47" s="531"/>
      <c r="H47" s="573"/>
      <c r="I47" s="573"/>
      <c r="J47" s="573"/>
      <c r="K47" s="638"/>
      <c r="L47" s="575"/>
      <c r="M47" s="233"/>
      <c r="N47" s="639"/>
      <c r="O47" s="639"/>
      <c r="P47" s="639"/>
      <c r="Q47" s="573"/>
      <c r="R47" s="573"/>
      <c r="S47" s="573"/>
      <c r="T47" s="573"/>
      <c r="U47" s="573"/>
      <c r="V47" s="573"/>
      <c r="W47" s="573"/>
      <c r="X47" s="637"/>
      <c r="Y47" s="621"/>
      <c r="Z47" s="622"/>
    </row>
    <row r="48" spans="2:33" ht="13.5" customHeight="1">
      <c r="B48" s="395"/>
      <c r="D48" s="529">
        <f t="shared" si="1"/>
        <v>37</v>
      </c>
      <c r="E48" s="532"/>
      <c r="F48" s="531"/>
      <c r="G48" s="531"/>
      <c r="H48" s="573"/>
      <c r="I48" s="573"/>
      <c r="J48" s="573"/>
      <c r="K48" s="638"/>
      <c r="L48" s="575"/>
      <c r="M48" s="233"/>
      <c r="N48" s="639"/>
      <c r="O48" s="639"/>
      <c r="P48" s="639"/>
      <c r="Q48" s="573"/>
      <c r="R48" s="573"/>
      <c r="S48" s="573"/>
      <c r="T48" s="573"/>
      <c r="U48" s="573"/>
      <c r="V48" s="573"/>
      <c r="W48" s="573"/>
      <c r="X48" s="637"/>
      <c r="Y48" s="621"/>
      <c r="Z48" s="622"/>
    </row>
    <row r="49" spans="2:26" ht="13.5" customHeight="1">
      <c r="B49" s="395"/>
      <c r="D49" s="529">
        <f t="shared" si="1"/>
        <v>38</v>
      </c>
      <c r="E49" s="532"/>
      <c r="F49" s="531"/>
      <c r="G49" s="531"/>
      <c r="H49" s="573"/>
      <c r="I49" s="573"/>
      <c r="J49" s="573"/>
      <c r="K49" s="638"/>
      <c r="L49" s="575"/>
      <c r="M49" s="233"/>
      <c r="N49" s="639"/>
      <c r="O49" s="639"/>
      <c r="P49" s="639"/>
      <c r="Q49" s="573"/>
      <c r="R49" s="573"/>
      <c r="S49" s="573"/>
      <c r="T49" s="573"/>
      <c r="U49" s="573"/>
      <c r="V49" s="573"/>
      <c r="W49" s="573"/>
      <c r="X49" s="637"/>
      <c r="Y49" s="621"/>
      <c r="Z49" s="622"/>
    </row>
    <row r="50" spans="2:26" ht="13.5" customHeight="1">
      <c r="B50" s="395"/>
      <c r="D50" s="529">
        <f t="shared" si="1"/>
        <v>39</v>
      </c>
      <c r="E50" s="532"/>
      <c r="F50" s="531"/>
      <c r="G50" s="531"/>
      <c r="H50" s="573"/>
      <c r="I50" s="573"/>
      <c r="J50" s="573"/>
      <c r="K50" s="638"/>
      <c r="L50" s="575"/>
      <c r="M50" s="233"/>
      <c r="N50" s="639"/>
      <c r="O50" s="639"/>
      <c r="P50" s="639"/>
      <c r="Q50" s="573"/>
      <c r="R50" s="573"/>
      <c r="S50" s="573"/>
      <c r="T50" s="573"/>
      <c r="U50" s="573"/>
      <c r="V50" s="573"/>
      <c r="W50" s="573"/>
      <c r="X50" s="637"/>
      <c r="Y50" s="621"/>
      <c r="Z50" s="622"/>
    </row>
    <row r="51" spans="2:26" ht="13.5" customHeight="1">
      <c r="B51" s="395"/>
      <c r="D51" s="529">
        <f t="shared" si="1"/>
        <v>40</v>
      </c>
      <c r="E51" s="532"/>
      <c r="F51" s="531"/>
      <c r="G51" s="531"/>
      <c r="H51" s="573"/>
      <c r="I51" s="573"/>
      <c r="J51" s="573"/>
      <c r="K51" s="638"/>
      <c r="L51" s="575"/>
      <c r="M51" s="233"/>
      <c r="N51" s="639"/>
      <c r="O51" s="639"/>
      <c r="P51" s="639"/>
      <c r="Q51" s="573"/>
      <c r="R51" s="573"/>
      <c r="S51" s="573"/>
      <c r="T51" s="573"/>
      <c r="U51" s="573"/>
      <c r="V51" s="573"/>
      <c r="W51" s="573"/>
      <c r="X51" s="637"/>
      <c r="Y51" s="621"/>
      <c r="Z51" s="622"/>
    </row>
    <row r="52" spans="2:26" ht="13.5" customHeight="1">
      <c r="B52" s="395"/>
      <c r="D52" s="529">
        <f t="shared" si="1"/>
        <v>41</v>
      </c>
      <c r="E52" s="532"/>
      <c r="F52" s="531"/>
      <c r="G52" s="531"/>
      <c r="H52" s="573"/>
      <c r="I52" s="573"/>
      <c r="J52" s="573"/>
      <c r="K52" s="638"/>
      <c r="L52" s="575"/>
      <c r="M52" s="233"/>
      <c r="N52" s="639"/>
      <c r="O52" s="639"/>
      <c r="P52" s="639"/>
      <c r="Q52" s="573"/>
      <c r="R52" s="573"/>
      <c r="S52" s="573"/>
      <c r="T52" s="573"/>
      <c r="U52" s="573"/>
      <c r="V52" s="573"/>
      <c r="W52" s="573"/>
      <c r="X52" s="637"/>
      <c r="Y52" s="621"/>
      <c r="Z52" s="622"/>
    </row>
    <row r="53" spans="2:26" ht="13.5" customHeight="1">
      <c r="B53" s="395"/>
      <c r="D53" s="529">
        <f t="shared" si="1"/>
        <v>42</v>
      </c>
      <c r="E53" s="532"/>
      <c r="F53" s="531"/>
      <c r="G53" s="531"/>
      <c r="H53" s="573"/>
      <c r="I53" s="573"/>
      <c r="J53" s="573"/>
      <c r="K53" s="638"/>
      <c r="L53" s="575"/>
      <c r="M53" s="233"/>
      <c r="N53" s="639"/>
      <c r="O53" s="639"/>
      <c r="P53" s="639"/>
      <c r="Q53" s="573"/>
      <c r="R53" s="573"/>
      <c r="S53" s="573"/>
      <c r="T53" s="573"/>
      <c r="U53" s="573"/>
      <c r="V53" s="573"/>
      <c r="W53" s="573"/>
      <c r="X53" s="637"/>
      <c r="Y53" s="621"/>
      <c r="Z53" s="622"/>
    </row>
    <row r="54" spans="2:26" ht="13.5" customHeight="1">
      <c r="B54" s="395"/>
      <c r="D54" s="529">
        <f t="shared" si="1"/>
        <v>43</v>
      </c>
      <c r="E54" s="532"/>
      <c r="F54" s="531"/>
      <c r="G54" s="531"/>
      <c r="H54" s="573"/>
      <c r="I54" s="573"/>
      <c r="J54" s="573"/>
      <c r="K54" s="638"/>
      <c r="L54" s="575"/>
      <c r="M54" s="233"/>
      <c r="N54" s="639"/>
      <c r="O54" s="639"/>
      <c r="P54" s="639"/>
      <c r="Q54" s="573"/>
      <c r="R54" s="573"/>
      <c r="S54" s="573"/>
      <c r="T54" s="573"/>
      <c r="U54" s="573"/>
      <c r="V54" s="573"/>
      <c r="W54" s="573"/>
      <c r="X54" s="637"/>
      <c r="Y54" s="621"/>
      <c r="Z54" s="622"/>
    </row>
    <row r="55" spans="2:26" ht="13.5" customHeight="1">
      <c r="B55" s="395"/>
      <c r="D55" s="529">
        <f t="shared" si="1"/>
        <v>44</v>
      </c>
      <c r="E55" s="532"/>
      <c r="F55" s="531"/>
      <c r="G55" s="531"/>
      <c r="H55" s="573"/>
      <c r="I55" s="573"/>
      <c r="J55" s="573"/>
      <c r="K55" s="638"/>
      <c r="L55" s="575"/>
      <c r="M55" s="233"/>
      <c r="N55" s="639"/>
      <c r="O55" s="639"/>
      <c r="P55" s="639"/>
      <c r="Q55" s="573"/>
      <c r="R55" s="573"/>
      <c r="S55" s="573"/>
      <c r="T55" s="573"/>
      <c r="U55" s="573"/>
      <c r="V55" s="573"/>
      <c r="W55" s="573"/>
      <c r="X55" s="637"/>
      <c r="Y55" s="621"/>
      <c r="Z55" s="622"/>
    </row>
    <row r="56" spans="2:26" ht="13.5" customHeight="1">
      <c r="B56" s="395"/>
      <c r="D56" s="529">
        <f t="shared" si="1"/>
        <v>45</v>
      </c>
      <c r="E56" s="532"/>
      <c r="F56" s="531"/>
      <c r="G56" s="531"/>
      <c r="H56" s="573"/>
      <c r="I56" s="573"/>
      <c r="J56" s="573"/>
      <c r="K56" s="638"/>
      <c r="L56" s="575"/>
      <c r="M56" s="233"/>
      <c r="N56" s="639"/>
      <c r="O56" s="639"/>
      <c r="P56" s="639"/>
      <c r="Q56" s="573"/>
      <c r="R56" s="573"/>
      <c r="S56" s="573"/>
      <c r="T56" s="573"/>
      <c r="U56" s="573"/>
      <c r="V56" s="573"/>
      <c r="W56" s="573"/>
      <c r="X56" s="637"/>
      <c r="Y56" s="621"/>
      <c r="Z56" s="622"/>
    </row>
    <row r="57" spans="2:26" ht="13.5" customHeight="1">
      <c r="B57" s="395"/>
      <c r="D57" s="529">
        <f t="shared" si="1"/>
        <v>46</v>
      </c>
      <c r="E57" s="532"/>
      <c r="F57" s="531"/>
      <c r="G57" s="531"/>
      <c r="H57" s="573"/>
      <c r="I57" s="573"/>
      <c r="J57" s="573"/>
      <c r="K57" s="638"/>
      <c r="L57" s="575"/>
      <c r="M57" s="233"/>
      <c r="N57" s="639"/>
      <c r="O57" s="639"/>
      <c r="P57" s="639"/>
      <c r="Q57" s="573"/>
      <c r="R57" s="573"/>
      <c r="S57" s="573"/>
      <c r="T57" s="573"/>
      <c r="U57" s="573"/>
      <c r="V57" s="573"/>
      <c r="W57" s="573"/>
      <c r="X57" s="637"/>
      <c r="Y57" s="621"/>
      <c r="Z57" s="622"/>
    </row>
    <row r="58" spans="2:26" ht="13.5" customHeight="1">
      <c r="B58" s="395"/>
      <c r="D58" s="529">
        <f t="shared" si="1"/>
        <v>47</v>
      </c>
      <c r="E58" s="532"/>
      <c r="F58" s="531"/>
      <c r="G58" s="531"/>
      <c r="H58" s="573"/>
      <c r="I58" s="573"/>
      <c r="J58" s="573"/>
      <c r="K58" s="638"/>
      <c r="L58" s="575"/>
      <c r="M58" s="233"/>
      <c r="N58" s="639"/>
      <c r="O58" s="639"/>
      <c r="P58" s="639"/>
      <c r="Q58" s="573"/>
      <c r="R58" s="573"/>
      <c r="S58" s="573"/>
      <c r="T58" s="573"/>
      <c r="U58" s="573"/>
      <c r="V58" s="573"/>
      <c r="W58" s="573"/>
      <c r="X58" s="637"/>
      <c r="Y58" s="621"/>
      <c r="Z58" s="622"/>
    </row>
    <row r="59" spans="2:26" ht="13.5" customHeight="1">
      <c r="B59" s="395"/>
      <c r="D59" s="529">
        <f t="shared" si="1"/>
        <v>48</v>
      </c>
      <c r="E59" s="532"/>
      <c r="F59" s="531"/>
      <c r="G59" s="531"/>
      <c r="H59" s="573"/>
      <c r="I59" s="573"/>
      <c r="J59" s="573"/>
      <c r="K59" s="638"/>
      <c r="L59" s="575"/>
      <c r="M59" s="233"/>
      <c r="N59" s="639"/>
      <c r="O59" s="639"/>
      <c r="P59" s="639"/>
      <c r="Q59" s="573"/>
      <c r="R59" s="573"/>
      <c r="S59" s="573"/>
      <c r="T59" s="573"/>
      <c r="U59" s="573"/>
      <c r="V59" s="573"/>
      <c r="W59" s="573"/>
      <c r="X59" s="637"/>
      <c r="Y59" s="621"/>
      <c r="Z59" s="622"/>
    </row>
    <row r="60" spans="2:26" ht="13.5" customHeight="1">
      <c r="B60" s="395"/>
      <c r="D60" s="529">
        <f t="shared" si="1"/>
        <v>49</v>
      </c>
      <c r="E60" s="532"/>
      <c r="F60" s="531"/>
      <c r="G60" s="531"/>
      <c r="H60" s="573"/>
      <c r="I60" s="573"/>
      <c r="J60" s="573"/>
      <c r="K60" s="638"/>
      <c r="L60" s="575"/>
      <c r="M60" s="233"/>
      <c r="N60" s="639"/>
      <c r="O60" s="639"/>
      <c r="P60" s="639"/>
      <c r="Q60" s="573"/>
      <c r="R60" s="573"/>
      <c r="S60" s="573"/>
      <c r="T60" s="573"/>
      <c r="U60" s="573"/>
      <c r="V60" s="573"/>
      <c r="W60" s="573"/>
      <c r="X60" s="637"/>
      <c r="Y60" s="621"/>
      <c r="Z60" s="622"/>
    </row>
    <row r="61" spans="2:26" ht="13.5" customHeight="1">
      <c r="B61" s="395"/>
      <c r="D61" s="529">
        <f t="shared" si="1"/>
        <v>50</v>
      </c>
      <c r="E61" s="532"/>
      <c r="F61" s="531"/>
      <c r="G61" s="531"/>
      <c r="H61" s="573"/>
      <c r="I61" s="573"/>
      <c r="J61" s="573"/>
      <c r="K61" s="638"/>
      <c r="L61" s="575"/>
      <c r="M61" s="233"/>
      <c r="N61" s="639"/>
      <c r="O61" s="639"/>
      <c r="P61" s="639"/>
      <c r="Q61" s="573"/>
      <c r="R61" s="573"/>
      <c r="S61" s="573"/>
      <c r="T61" s="573"/>
      <c r="U61" s="573"/>
      <c r="V61" s="573"/>
      <c r="W61" s="573"/>
      <c r="X61" s="637"/>
      <c r="Y61" s="621"/>
      <c r="Z61" s="622"/>
    </row>
    <row r="62" spans="2:26" ht="13.5" customHeight="1">
      <c r="B62" s="395"/>
      <c r="D62" s="529">
        <f t="shared" si="1"/>
        <v>51</v>
      </c>
      <c r="E62" s="532"/>
      <c r="F62" s="531"/>
      <c r="G62" s="531"/>
      <c r="H62" s="573"/>
      <c r="I62" s="573"/>
      <c r="J62" s="573"/>
      <c r="K62" s="638"/>
      <c r="L62" s="575"/>
      <c r="M62" s="233"/>
      <c r="N62" s="639"/>
      <c r="O62" s="639"/>
      <c r="P62" s="639"/>
      <c r="Q62" s="573"/>
      <c r="R62" s="573"/>
      <c r="S62" s="573"/>
      <c r="T62" s="573"/>
      <c r="U62" s="573"/>
      <c r="V62" s="573"/>
      <c r="W62" s="573"/>
      <c r="X62" s="637"/>
      <c r="Y62" s="621"/>
      <c r="Z62" s="622"/>
    </row>
    <row r="63" spans="2:26" ht="13.5" customHeight="1">
      <c r="B63" s="395"/>
      <c r="D63" s="529">
        <f t="shared" si="1"/>
        <v>52</v>
      </c>
      <c r="E63" s="532"/>
      <c r="F63" s="531"/>
      <c r="G63" s="531"/>
      <c r="H63" s="573"/>
      <c r="I63" s="573"/>
      <c r="J63" s="573"/>
      <c r="K63" s="638"/>
      <c r="L63" s="575"/>
      <c r="M63" s="233"/>
      <c r="N63" s="639"/>
      <c r="O63" s="639"/>
      <c r="P63" s="639"/>
      <c r="Q63" s="573"/>
      <c r="R63" s="573"/>
      <c r="S63" s="573"/>
      <c r="T63" s="573"/>
      <c r="U63" s="573"/>
      <c r="V63" s="573"/>
      <c r="W63" s="573"/>
      <c r="X63" s="637"/>
      <c r="Y63" s="621"/>
      <c r="Z63" s="622"/>
    </row>
    <row r="64" spans="2:26" ht="13.5" customHeight="1">
      <c r="B64" s="395"/>
      <c r="D64" s="529">
        <f t="shared" si="1"/>
        <v>53</v>
      </c>
      <c r="E64" s="532"/>
      <c r="F64" s="531"/>
      <c r="G64" s="531"/>
      <c r="H64" s="573"/>
      <c r="I64" s="573"/>
      <c r="J64" s="573"/>
      <c r="K64" s="638"/>
      <c r="L64" s="575"/>
      <c r="M64" s="233"/>
      <c r="N64" s="639"/>
      <c r="O64" s="639"/>
      <c r="P64" s="639"/>
      <c r="Q64" s="573"/>
      <c r="R64" s="573"/>
      <c r="S64" s="573"/>
      <c r="T64" s="573"/>
      <c r="U64" s="573"/>
      <c r="V64" s="573"/>
      <c r="W64" s="573"/>
      <c r="X64" s="637"/>
      <c r="Y64" s="621"/>
      <c r="Z64" s="622"/>
    </row>
    <row r="65" spans="2:33" ht="13.5" customHeight="1">
      <c r="B65" s="395"/>
      <c r="D65" s="529">
        <f t="shared" si="1"/>
        <v>54</v>
      </c>
      <c r="E65" s="532"/>
      <c r="F65" s="531"/>
      <c r="G65" s="531"/>
      <c r="H65" s="573"/>
      <c r="I65" s="573"/>
      <c r="J65" s="573"/>
      <c r="K65" s="638"/>
      <c r="L65" s="575"/>
      <c r="M65" s="233"/>
      <c r="N65" s="639"/>
      <c r="O65" s="639"/>
      <c r="P65" s="639"/>
      <c r="Q65" s="573"/>
      <c r="R65" s="573"/>
      <c r="S65" s="573"/>
      <c r="T65" s="573"/>
      <c r="U65" s="573"/>
      <c r="V65" s="573"/>
      <c r="W65" s="573"/>
      <c r="X65" s="637"/>
      <c r="Y65" s="621"/>
      <c r="Z65" s="622"/>
    </row>
    <row r="66" spans="2:33" ht="13.5" customHeight="1">
      <c r="B66" s="395"/>
      <c r="D66" s="529">
        <f t="shared" si="1"/>
        <v>55</v>
      </c>
      <c r="E66" s="532"/>
      <c r="F66" s="531"/>
      <c r="G66" s="531"/>
      <c r="H66" s="573"/>
      <c r="I66" s="573"/>
      <c r="J66" s="573"/>
      <c r="K66" s="638"/>
      <c r="L66" s="575"/>
      <c r="M66" s="233"/>
      <c r="N66" s="639"/>
      <c r="O66" s="639"/>
      <c r="P66" s="639"/>
      <c r="Q66" s="573"/>
      <c r="R66" s="573"/>
      <c r="S66" s="573"/>
      <c r="T66" s="573"/>
      <c r="U66" s="573"/>
      <c r="V66" s="573"/>
      <c r="W66" s="573"/>
      <c r="X66" s="637"/>
      <c r="Y66" s="621"/>
      <c r="Z66" s="622"/>
    </row>
    <row r="67" spans="2:33" ht="13.5" customHeight="1">
      <c r="B67" s="395"/>
      <c r="D67" s="529">
        <f t="shared" si="1"/>
        <v>56</v>
      </c>
      <c r="E67" s="532"/>
      <c r="F67" s="531"/>
      <c r="G67" s="531"/>
      <c r="H67" s="573"/>
      <c r="I67" s="573"/>
      <c r="J67" s="573"/>
      <c r="K67" s="638"/>
      <c r="L67" s="575"/>
      <c r="M67" s="233"/>
      <c r="N67" s="639"/>
      <c r="O67" s="639"/>
      <c r="P67" s="639"/>
      <c r="Q67" s="573"/>
      <c r="R67" s="573"/>
      <c r="S67" s="573"/>
      <c r="T67" s="573"/>
      <c r="U67" s="573"/>
      <c r="V67" s="573"/>
      <c r="W67" s="573"/>
      <c r="X67" s="637"/>
      <c r="Y67" s="621"/>
      <c r="Z67" s="622"/>
    </row>
    <row r="68" spans="2:33" ht="13.5" customHeight="1">
      <c r="B68" s="395"/>
      <c r="D68" s="529">
        <f t="shared" si="1"/>
        <v>57</v>
      </c>
      <c r="E68" s="532"/>
      <c r="F68" s="531"/>
      <c r="G68" s="531"/>
      <c r="H68" s="573"/>
      <c r="I68" s="573"/>
      <c r="J68" s="573"/>
      <c r="K68" s="638"/>
      <c r="L68" s="575"/>
      <c r="M68" s="233"/>
      <c r="N68" s="639"/>
      <c r="O68" s="639"/>
      <c r="P68" s="639"/>
      <c r="Q68" s="573"/>
      <c r="R68" s="573"/>
      <c r="S68" s="573"/>
      <c r="T68" s="573"/>
      <c r="U68" s="573"/>
      <c r="V68" s="573"/>
      <c r="W68" s="573"/>
      <c r="X68" s="637"/>
      <c r="Y68" s="621"/>
      <c r="Z68" s="622"/>
    </row>
    <row r="69" spans="2:33" ht="13.5" customHeight="1">
      <c r="B69" s="395"/>
      <c r="D69" s="529">
        <f t="shared" si="1"/>
        <v>58</v>
      </c>
      <c r="E69" s="532"/>
      <c r="F69" s="531"/>
      <c r="G69" s="531"/>
      <c r="H69" s="573"/>
      <c r="I69" s="573"/>
      <c r="J69" s="573"/>
      <c r="K69" s="638"/>
      <c r="L69" s="575"/>
      <c r="M69" s="233"/>
      <c r="N69" s="639"/>
      <c r="O69" s="639"/>
      <c r="P69" s="639"/>
      <c r="Q69" s="573"/>
      <c r="R69" s="573"/>
      <c r="S69" s="573"/>
      <c r="T69" s="573"/>
      <c r="U69" s="573"/>
      <c r="V69" s="573"/>
      <c r="W69" s="573"/>
      <c r="X69" s="637"/>
      <c r="Y69" s="621"/>
      <c r="Z69" s="622"/>
    </row>
    <row r="70" spans="2:33" ht="13.5" customHeight="1">
      <c r="B70" s="395"/>
      <c r="D70" s="529">
        <f t="shared" si="1"/>
        <v>59</v>
      </c>
      <c r="E70" s="532"/>
      <c r="F70" s="531"/>
      <c r="G70" s="531"/>
      <c r="H70" s="573"/>
      <c r="I70" s="573"/>
      <c r="J70" s="573"/>
      <c r="K70" s="638"/>
      <c r="L70" s="575"/>
      <c r="M70" s="233"/>
      <c r="N70" s="639"/>
      <c r="O70" s="639"/>
      <c r="P70" s="639"/>
      <c r="Q70" s="573"/>
      <c r="R70" s="573"/>
      <c r="S70" s="573"/>
      <c r="T70" s="573"/>
      <c r="U70" s="573"/>
      <c r="V70" s="573"/>
      <c r="W70" s="573"/>
      <c r="X70" s="637"/>
      <c r="Y70" s="621"/>
      <c r="Z70" s="622"/>
    </row>
    <row r="71" spans="2:33" ht="13.5" customHeight="1">
      <c r="B71" s="395"/>
      <c r="D71" s="529">
        <f t="shared" si="1"/>
        <v>60</v>
      </c>
      <c r="E71" s="532"/>
      <c r="F71" s="531"/>
      <c r="G71" s="531"/>
      <c r="H71" s="573"/>
      <c r="I71" s="573"/>
      <c r="J71" s="573"/>
      <c r="K71" s="638"/>
      <c r="L71" s="575"/>
      <c r="M71" s="233"/>
      <c r="N71" s="639"/>
      <c r="O71" s="639"/>
      <c r="P71" s="639"/>
      <c r="Q71" s="573"/>
      <c r="R71" s="573"/>
      <c r="S71" s="573"/>
      <c r="T71" s="573"/>
      <c r="U71" s="573"/>
      <c r="V71" s="573"/>
      <c r="W71" s="573"/>
      <c r="X71" s="637"/>
      <c r="Y71" s="621"/>
      <c r="Z71" s="622"/>
    </row>
    <row r="72" spans="2:33" ht="13.5" customHeight="1">
      <c r="B72" s="395"/>
      <c r="D72" s="529">
        <f>D71+1</f>
        <v>61</v>
      </c>
      <c r="E72" s="532"/>
      <c r="F72" s="531"/>
      <c r="G72" s="531"/>
      <c r="H72" s="573"/>
      <c r="I72" s="573"/>
      <c r="J72" s="573"/>
      <c r="K72" s="638"/>
      <c r="L72" s="575"/>
      <c r="M72" s="233"/>
      <c r="N72" s="639"/>
      <c r="O72" s="639"/>
      <c r="P72" s="639"/>
      <c r="Q72" s="573"/>
      <c r="R72" s="573"/>
      <c r="S72" s="573"/>
      <c r="T72" s="573"/>
      <c r="U72" s="573"/>
      <c r="V72" s="573"/>
      <c r="W72" s="573"/>
      <c r="X72" s="637"/>
      <c r="Y72" s="621"/>
      <c r="Z72" s="622"/>
      <c r="AG72" s="528"/>
    </row>
    <row r="73" spans="2:33" ht="13.5" customHeight="1">
      <c r="B73" s="395"/>
      <c r="D73" s="529">
        <f>D72+1</f>
        <v>62</v>
      </c>
      <c r="E73" s="532"/>
      <c r="F73" s="531"/>
      <c r="G73" s="531"/>
      <c r="H73" s="573"/>
      <c r="I73" s="573"/>
      <c r="J73" s="573"/>
      <c r="K73" s="638"/>
      <c r="L73" s="575"/>
      <c r="M73" s="233"/>
      <c r="N73" s="639"/>
      <c r="O73" s="639"/>
      <c r="P73" s="639"/>
      <c r="Q73" s="573"/>
      <c r="R73" s="573"/>
      <c r="S73" s="573"/>
      <c r="T73" s="573"/>
      <c r="U73" s="573"/>
      <c r="V73" s="573"/>
      <c r="W73" s="573"/>
      <c r="X73" s="637"/>
      <c r="Y73" s="621"/>
      <c r="Z73" s="622"/>
    </row>
    <row r="74" spans="2:33" ht="13.5" customHeight="1">
      <c r="B74" s="395"/>
      <c r="D74" s="529">
        <f>D73+1</f>
        <v>63</v>
      </c>
      <c r="E74" s="532"/>
      <c r="F74" s="531"/>
      <c r="G74" s="531"/>
      <c r="H74" s="573"/>
      <c r="I74" s="573"/>
      <c r="J74" s="573"/>
      <c r="K74" s="638"/>
      <c r="L74" s="575"/>
      <c r="M74" s="233"/>
      <c r="N74" s="639"/>
      <c r="O74" s="639"/>
      <c r="P74" s="639"/>
      <c r="Q74" s="573"/>
      <c r="R74" s="573"/>
      <c r="S74" s="573"/>
      <c r="T74" s="573"/>
      <c r="U74" s="573"/>
      <c r="V74" s="573"/>
      <c r="W74" s="573"/>
      <c r="X74" s="637"/>
      <c r="Y74" s="621"/>
      <c r="Z74" s="622"/>
    </row>
    <row r="75" spans="2:33" ht="13.5" customHeight="1">
      <c r="B75" s="395"/>
      <c r="D75" s="529">
        <f t="shared" ref="D75:D101" si="2">D74+1</f>
        <v>64</v>
      </c>
      <c r="E75" s="532"/>
      <c r="F75" s="531"/>
      <c r="G75" s="531"/>
      <c r="H75" s="573"/>
      <c r="I75" s="573"/>
      <c r="J75" s="573"/>
      <c r="K75" s="638"/>
      <c r="L75" s="575"/>
      <c r="M75" s="233"/>
      <c r="N75" s="639"/>
      <c r="O75" s="639"/>
      <c r="P75" s="639"/>
      <c r="Q75" s="573"/>
      <c r="R75" s="573"/>
      <c r="S75" s="573"/>
      <c r="T75" s="573"/>
      <c r="U75" s="573"/>
      <c r="V75" s="573"/>
      <c r="W75" s="573"/>
      <c r="X75" s="637"/>
      <c r="Y75" s="621"/>
      <c r="Z75" s="622"/>
    </row>
    <row r="76" spans="2:33" ht="13.5" customHeight="1">
      <c r="B76" s="395"/>
      <c r="D76" s="529">
        <f t="shared" si="2"/>
        <v>65</v>
      </c>
      <c r="E76" s="532"/>
      <c r="F76" s="531"/>
      <c r="G76" s="531"/>
      <c r="H76" s="573"/>
      <c r="I76" s="573"/>
      <c r="J76" s="573"/>
      <c r="K76" s="638"/>
      <c r="L76" s="575"/>
      <c r="M76" s="233"/>
      <c r="N76" s="639"/>
      <c r="O76" s="639"/>
      <c r="P76" s="639"/>
      <c r="Q76" s="573"/>
      <c r="R76" s="573"/>
      <c r="S76" s="573"/>
      <c r="T76" s="573"/>
      <c r="U76" s="573"/>
      <c r="V76" s="573"/>
      <c r="W76" s="573"/>
      <c r="X76" s="637"/>
      <c r="Y76" s="621"/>
      <c r="Z76" s="622"/>
    </row>
    <row r="77" spans="2:33" ht="13.5" customHeight="1">
      <c r="B77" s="395"/>
      <c r="D77" s="529">
        <f t="shared" si="2"/>
        <v>66</v>
      </c>
      <c r="E77" s="532"/>
      <c r="F77" s="531"/>
      <c r="G77" s="531"/>
      <c r="H77" s="573"/>
      <c r="I77" s="573"/>
      <c r="J77" s="573"/>
      <c r="K77" s="638"/>
      <c r="L77" s="575"/>
      <c r="M77" s="233"/>
      <c r="N77" s="639"/>
      <c r="O77" s="639"/>
      <c r="P77" s="639"/>
      <c r="Q77" s="573"/>
      <c r="R77" s="573"/>
      <c r="S77" s="573"/>
      <c r="T77" s="573"/>
      <c r="U77" s="573"/>
      <c r="V77" s="573"/>
      <c r="W77" s="573"/>
      <c r="X77" s="637"/>
      <c r="Y77" s="621"/>
      <c r="Z77" s="622"/>
    </row>
    <row r="78" spans="2:33" ht="13.5" customHeight="1">
      <c r="B78" s="395"/>
      <c r="D78" s="529">
        <f t="shared" si="2"/>
        <v>67</v>
      </c>
      <c r="E78" s="532"/>
      <c r="F78" s="531"/>
      <c r="G78" s="531"/>
      <c r="H78" s="573"/>
      <c r="I78" s="573"/>
      <c r="J78" s="573"/>
      <c r="K78" s="638"/>
      <c r="L78" s="575"/>
      <c r="M78" s="233"/>
      <c r="N78" s="639"/>
      <c r="O78" s="639"/>
      <c r="P78" s="639"/>
      <c r="Q78" s="573"/>
      <c r="R78" s="573"/>
      <c r="S78" s="573"/>
      <c r="T78" s="573"/>
      <c r="U78" s="573"/>
      <c r="V78" s="573"/>
      <c r="W78" s="573"/>
      <c r="X78" s="637"/>
      <c r="Y78" s="621"/>
      <c r="Z78" s="622"/>
    </row>
    <row r="79" spans="2:33" ht="13.5" customHeight="1">
      <c r="B79" s="395"/>
      <c r="D79" s="529">
        <f t="shared" si="2"/>
        <v>68</v>
      </c>
      <c r="E79" s="532"/>
      <c r="F79" s="531"/>
      <c r="G79" s="531"/>
      <c r="H79" s="573"/>
      <c r="I79" s="573"/>
      <c r="J79" s="573"/>
      <c r="K79" s="638"/>
      <c r="L79" s="575"/>
      <c r="M79" s="233"/>
      <c r="N79" s="639"/>
      <c r="O79" s="639"/>
      <c r="P79" s="639"/>
      <c r="Q79" s="573"/>
      <c r="R79" s="573"/>
      <c r="S79" s="573"/>
      <c r="T79" s="573"/>
      <c r="U79" s="573"/>
      <c r="V79" s="573"/>
      <c r="W79" s="573"/>
      <c r="X79" s="637"/>
      <c r="Y79" s="621"/>
      <c r="Z79" s="622"/>
    </row>
    <row r="80" spans="2:33" ht="13.5" customHeight="1">
      <c r="B80" s="395"/>
      <c r="D80" s="529">
        <f t="shared" si="2"/>
        <v>69</v>
      </c>
      <c r="E80" s="532"/>
      <c r="F80" s="531"/>
      <c r="G80" s="531"/>
      <c r="H80" s="573"/>
      <c r="I80" s="573"/>
      <c r="J80" s="573"/>
      <c r="K80" s="638"/>
      <c r="L80" s="575"/>
      <c r="M80" s="233"/>
      <c r="N80" s="639"/>
      <c r="O80" s="639"/>
      <c r="P80" s="639"/>
      <c r="Q80" s="573"/>
      <c r="R80" s="573"/>
      <c r="S80" s="573"/>
      <c r="T80" s="573"/>
      <c r="U80" s="573"/>
      <c r="V80" s="573"/>
      <c r="W80" s="573"/>
      <c r="X80" s="637"/>
      <c r="Y80" s="621"/>
      <c r="Z80" s="622"/>
    </row>
    <row r="81" spans="2:26" ht="13.5" customHeight="1">
      <c r="B81" s="395"/>
      <c r="D81" s="529">
        <f t="shared" si="2"/>
        <v>70</v>
      </c>
      <c r="E81" s="532"/>
      <c r="F81" s="531"/>
      <c r="G81" s="531"/>
      <c r="H81" s="573"/>
      <c r="I81" s="573"/>
      <c r="J81" s="573"/>
      <c r="K81" s="638"/>
      <c r="L81" s="575"/>
      <c r="M81" s="233"/>
      <c r="N81" s="639"/>
      <c r="O81" s="639"/>
      <c r="P81" s="639"/>
      <c r="Q81" s="573"/>
      <c r="R81" s="573"/>
      <c r="S81" s="573"/>
      <c r="T81" s="573"/>
      <c r="U81" s="573"/>
      <c r="V81" s="573"/>
      <c r="W81" s="573"/>
      <c r="X81" s="637"/>
      <c r="Y81" s="621"/>
      <c r="Z81" s="622"/>
    </row>
    <row r="82" spans="2:26" ht="13.5" customHeight="1">
      <c r="B82" s="395"/>
      <c r="D82" s="529">
        <f t="shared" si="2"/>
        <v>71</v>
      </c>
      <c r="E82" s="532"/>
      <c r="F82" s="531"/>
      <c r="G82" s="531"/>
      <c r="H82" s="573"/>
      <c r="I82" s="573"/>
      <c r="J82" s="573"/>
      <c r="K82" s="638"/>
      <c r="L82" s="575"/>
      <c r="M82" s="233"/>
      <c r="N82" s="639"/>
      <c r="O82" s="639"/>
      <c r="P82" s="639"/>
      <c r="Q82" s="573"/>
      <c r="R82" s="573"/>
      <c r="S82" s="573"/>
      <c r="T82" s="573"/>
      <c r="U82" s="573"/>
      <c r="V82" s="573"/>
      <c r="W82" s="573"/>
      <c r="X82" s="637"/>
      <c r="Y82" s="621"/>
      <c r="Z82" s="622"/>
    </row>
    <row r="83" spans="2:26" ht="13.5" customHeight="1">
      <c r="B83" s="395"/>
      <c r="D83" s="529">
        <f t="shared" si="2"/>
        <v>72</v>
      </c>
      <c r="E83" s="532"/>
      <c r="F83" s="531"/>
      <c r="G83" s="531"/>
      <c r="H83" s="573"/>
      <c r="I83" s="573"/>
      <c r="J83" s="573"/>
      <c r="K83" s="638"/>
      <c r="L83" s="575"/>
      <c r="M83" s="233"/>
      <c r="N83" s="639"/>
      <c r="O83" s="639"/>
      <c r="P83" s="639"/>
      <c r="Q83" s="573"/>
      <c r="R83" s="573"/>
      <c r="S83" s="573"/>
      <c r="T83" s="573"/>
      <c r="U83" s="573"/>
      <c r="V83" s="573"/>
      <c r="W83" s="573"/>
      <c r="X83" s="637"/>
      <c r="Y83" s="621"/>
      <c r="Z83" s="622"/>
    </row>
    <row r="84" spans="2:26" ht="13.5" customHeight="1">
      <c r="B84" s="395"/>
      <c r="D84" s="529">
        <f t="shared" si="2"/>
        <v>73</v>
      </c>
      <c r="E84" s="532"/>
      <c r="F84" s="531"/>
      <c r="G84" s="531"/>
      <c r="H84" s="573"/>
      <c r="I84" s="573"/>
      <c r="J84" s="573"/>
      <c r="K84" s="638"/>
      <c r="L84" s="575"/>
      <c r="M84" s="233"/>
      <c r="N84" s="639"/>
      <c r="O84" s="639"/>
      <c r="P84" s="639"/>
      <c r="Q84" s="573"/>
      <c r="R84" s="573"/>
      <c r="S84" s="573"/>
      <c r="T84" s="573"/>
      <c r="U84" s="573"/>
      <c r="V84" s="573"/>
      <c r="W84" s="573"/>
      <c r="X84" s="637"/>
      <c r="Y84" s="621"/>
      <c r="Z84" s="622"/>
    </row>
    <row r="85" spans="2:26" ht="13.5" customHeight="1">
      <c r="B85" s="395"/>
      <c r="D85" s="529">
        <f t="shared" si="2"/>
        <v>74</v>
      </c>
      <c r="E85" s="532"/>
      <c r="F85" s="531"/>
      <c r="G85" s="531"/>
      <c r="H85" s="573"/>
      <c r="I85" s="573"/>
      <c r="J85" s="573"/>
      <c r="K85" s="638"/>
      <c r="L85" s="575"/>
      <c r="M85" s="233"/>
      <c r="N85" s="639"/>
      <c r="O85" s="639"/>
      <c r="P85" s="639"/>
      <c r="Q85" s="573"/>
      <c r="R85" s="573"/>
      <c r="S85" s="573"/>
      <c r="T85" s="573"/>
      <c r="U85" s="573"/>
      <c r="V85" s="573"/>
      <c r="W85" s="573"/>
      <c r="X85" s="637"/>
      <c r="Y85" s="621"/>
      <c r="Z85" s="622"/>
    </row>
    <row r="86" spans="2:26" ht="13.5" customHeight="1">
      <c r="B86" s="395"/>
      <c r="D86" s="529">
        <f t="shared" si="2"/>
        <v>75</v>
      </c>
      <c r="E86" s="532"/>
      <c r="F86" s="531"/>
      <c r="G86" s="531"/>
      <c r="H86" s="573"/>
      <c r="I86" s="573"/>
      <c r="J86" s="573"/>
      <c r="K86" s="638"/>
      <c r="L86" s="575"/>
      <c r="M86" s="233"/>
      <c r="N86" s="639"/>
      <c r="O86" s="639"/>
      <c r="P86" s="639"/>
      <c r="Q86" s="573"/>
      <c r="R86" s="573"/>
      <c r="S86" s="573"/>
      <c r="T86" s="573"/>
      <c r="U86" s="573"/>
      <c r="V86" s="573"/>
      <c r="W86" s="573"/>
      <c r="X86" s="637"/>
      <c r="Y86" s="621"/>
      <c r="Z86" s="622"/>
    </row>
    <row r="87" spans="2:26" ht="13.5" customHeight="1">
      <c r="B87" s="395"/>
      <c r="D87" s="529">
        <f t="shared" si="2"/>
        <v>76</v>
      </c>
      <c r="E87" s="532"/>
      <c r="F87" s="531"/>
      <c r="G87" s="531"/>
      <c r="H87" s="573"/>
      <c r="I87" s="573"/>
      <c r="J87" s="573"/>
      <c r="K87" s="638"/>
      <c r="L87" s="575"/>
      <c r="M87" s="233"/>
      <c r="N87" s="639"/>
      <c r="O87" s="639"/>
      <c r="P87" s="639"/>
      <c r="Q87" s="573"/>
      <c r="R87" s="573"/>
      <c r="S87" s="573"/>
      <c r="T87" s="573"/>
      <c r="U87" s="573"/>
      <c r="V87" s="573"/>
      <c r="W87" s="573"/>
      <c r="X87" s="637"/>
      <c r="Y87" s="621"/>
      <c r="Z87" s="622"/>
    </row>
    <row r="88" spans="2:26" ht="13.5" customHeight="1">
      <c r="B88" s="395"/>
      <c r="D88" s="529">
        <f t="shared" si="2"/>
        <v>77</v>
      </c>
      <c r="E88" s="532"/>
      <c r="F88" s="531"/>
      <c r="G88" s="531"/>
      <c r="H88" s="573"/>
      <c r="I88" s="573"/>
      <c r="J88" s="573"/>
      <c r="K88" s="638"/>
      <c r="L88" s="575"/>
      <c r="M88" s="233"/>
      <c r="N88" s="639"/>
      <c r="O88" s="639"/>
      <c r="P88" s="639"/>
      <c r="Q88" s="573"/>
      <c r="R88" s="573"/>
      <c r="S88" s="573"/>
      <c r="T88" s="573"/>
      <c r="U88" s="573"/>
      <c r="V88" s="573"/>
      <c r="W88" s="573"/>
      <c r="X88" s="637"/>
      <c r="Y88" s="621"/>
      <c r="Z88" s="622"/>
    </row>
    <row r="89" spans="2:26" ht="13.5" customHeight="1">
      <c r="B89" s="395"/>
      <c r="D89" s="529">
        <f t="shared" si="2"/>
        <v>78</v>
      </c>
      <c r="E89" s="532"/>
      <c r="F89" s="531"/>
      <c r="G89" s="531"/>
      <c r="H89" s="573"/>
      <c r="I89" s="573"/>
      <c r="J89" s="573"/>
      <c r="K89" s="638"/>
      <c r="L89" s="575"/>
      <c r="M89" s="233"/>
      <c r="N89" s="639"/>
      <c r="O89" s="639"/>
      <c r="P89" s="639"/>
      <c r="Q89" s="573"/>
      <c r="R89" s="573"/>
      <c r="S89" s="573"/>
      <c r="T89" s="573"/>
      <c r="U89" s="573"/>
      <c r="V89" s="573"/>
      <c r="W89" s="573"/>
      <c r="X89" s="637"/>
      <c r="Y89" s="621"/>
      <c r="Z89" s="622"/>
    </row>
    <row r="90" spans="2:26" ht="13.5" customHeight="1">
      <c r="B90" s="395"/>
      <c r="D90" s="529">
        <f t="shared" si="2"/>
        <v>79</v>
      </c>
      <c r="E90" s="532"/>
      <c r="F90" s="531"/>
      <c r="G90" s="531"/>
      <c r="H90" s="573"/>
      <c r="I90" s="573"/>
      <c r="J90" s="573"/>
      <c r="K90" s="638"/>
      <c r="L90" s="575"/>
      <c r="M90" s="233"/>
      <c r="N90" s="639"/>
      <c r="O90" s="639"/>
      <c r="P90" s="639"/>
      <c r="Q90" s="573"/>
      <c r="R90" s="573"/>
      <c r="S90" s="573"/>
      <c r="T90" s="573"/>
      <c r="U90" s="573"/>
      <c r="V90" s="573"/>
      <c r="W90" s="573"/>
      <c r="X90" s="637"/>
      <c r="Y90" s="621"/>
      <c r="Z90" s="622"/>
    </row>
    <row r="91" spans="2:26" ht="13.5" customHeight="1">
      <c r="B91" s="395"/>
      <c r="D91" s="529">
        <f t="shared" si="2"/>
        <v>80</v>
      </c>
      <c r="E91" s="532"/>
      <c r="F91" s="531"/>
      <c r="G91" s="531"/>
      <c r="H91" s="573"/>
      <c r="I91" s="573"/>
      <c r="J91" s="573"/>
      <c r="K91" s="638"/>
      <c r="L91" s="575"/>
      <c r="M91" s="233"/>
      <c r="N91" s="639"/>
      <c r="O91" s="639"/>
      <c r="P91" s="639"/>
      <c r="Q91" s="573"/>
      <c r="R91" s="573"/>
      <c r="S91" s="573"/>
      <c r="T91" s="573"/>
      <c r="U91" s="573"/>
      <c r="V91" s="573"/>
      <c r="W91" s="573"/>
      <c r="X91" s="637"/>
      <c r="Y91" s="621"/>
      <c r="Z91" s="622"/>
    </row>
    <row r="92" spans="2:26" ht="13.5" customHeight="1">
      <c r="B92" s="395"/>
      <c r="D92" s="529">
        <f t="shared" si="2"/>
        <v>81</v>
      </c>
      <c r="E92" s="532"/>
      <c r="F92" s="531"/>
      <c r="G92" s="531"/>
      <c r="H92" s="573"/>
      <c r="I92" s="573"/>
      <c r="J92" s="573"/>
      <c r="K92" s="638"/>
      <c r="L92" s="575"/>
      <c r="M92" s="233"/>
      <c r="N92" s="639"/>
      <c r="O92" s="639"/>
      <c r="P92" s="639"/>
      <c r="Q92" s="573"/>
      <c r="R92" s="573"/>
      <c r="S92" s="573"/>
      <c r="T92" s="573"/>
      <c r="U92" s="573"/>
      <c r="V92" s="573"/>
      <c r="W92" s="573"/>
      <c r="X92" s="637"/>
      <c r="Y92" s="621"/>
      <c r="Z92" s="622"/>
    </row>
    <row r="93" spans="2:26" ht="13.5" customHeight="1">
      <c r="B93" s="395"/>
      <c r="D93" s="529">
        <f t="shared" si="2"/>
        <v>82</v>
      </c>
      <c r="E93" s="532"/>
      <c r="F93" s="531"/>
      <c r="G93" s="531"/>
      <c r="H93" s="573"/>
      <c r="I93" s="573"/>
      <c r="J93" s="573"/>
      <c r="K93" s="638"/>
      <c r="L93" s="575"/>
      <c r="M93" s="233"/>
      <c r="N93" s="639"/>
      <c r="O93" s="639"/>
      <c r="P93" s="639"/>
      <c r="Q93" s="573"/>
      <c r="R93" s="573"/>
      <c r="S93" s="573"/>
      <c r="T93" s="573"/>
      <c r="U93" s="573"/>
      <c r="V93" s="573"/>
      <c r="W93" s="573"/>
      <c r="X93" s="637"/>
      <c r="Y93" s="621"/>
      <c r="Z93" s="622"/>
    </row>
    <row r="94" spans="2:26" ht="13.5" customHeight="1">
      <c r="B94" s="395"/>
      <c r="D94" s="529">
        <f t="shared" si="2"/>
        <v>83</v>
      </c>
      <c r="E94" s="532"/>
      <c r="F94" s="531"/>
      <c r="G94" s="531"/>
      <c r="H94" s="573"/>
      <c r="I94" s="573"/>
      <c r="J94" s="573"/>
      <c r="K94" s="638"/>
      <c r="L94" s="575"/>
      <c r="M94" s="233"/>
      <c r="N94" s="639"/>
      <c r="O94" s="639"/>
      <c r="P94" s="639"/>
      <c r="Q94" s="573"/>
      <c r="R94" s="573"/>
      <c r="S94" s="573"/>
      <c r="T94" s="573"/>
      <c r="U94" s="573"/>
      <c r="V94" s="573"/>
      <c r="W94" s="573"/>
      <c r="X94" s="637"/>
      <c r="Y94" s="621"/>
      <c r="Z94" s="622"/>
    </row>
    <row r="95" spans="2:26" ht="13.5" customHeight="1">
      <c r="B95" s="395"/>
      <c r="D95" s="529">
        <f t="shared" si="2"/>
        <v>84</v>
      </c>
      <c r="E95" s="532"/>
      <c r="F95" s="531"/>
      <c r="G95" s="531"/>
      <c r="H95" s="573"/>
      <c r="I95" s="573"/>
      <c r="J95" s="573"/>
      <c r="K95" s="638"/>
      <c r="L95" s="575"/>
      <c r="M95" s="233"/>
      <c r="N95" s="639"/>
      <c r="O95" s="639"/>
      <c r="P95" s="639"/>
      <c r="Q95" s="573"/>
      <c r="R95" s="573"/>
      <c r="S95" s="573"/>
      <c r="T95" s="573"/>
      <c r="U95" s="573"/>
      <c r="V95" s="573"/>
      <c r="W95" s="573"/>
      <c r="X95" s="637"/>
      <c r="Y95" s="621"/>
      <c r="Z95" s="622"/>
    </row>
    <row r="96" spans="2:26" ht="13.5" customHeight="1">
      <c r="B96" s="395"/>
      <c r="D96" s="529">
        <f t="shared" si="2"/>
        <v>85</v>
      </c>
      <c r="E96" s="532"/>
      <c r="F96" s="531"/>
      <c r="G96" s="531"/>
      <c r="H96" s="573"/>
      <c r="I96" s="573"/>
      <c r="J96" s="573"/>
      <c r="K96" s="638"/>
      <c r="L96" s="575"/>
      <c r="M96" s="233"/>
      <c r="N96" s="639"/>
      <c r="O96" s="639"/>
      <c r="P96" s="639"/>
      <c r="Q96" s="573"/>
      <c r="R96" s="573"/>
      <c r="S96" s="573"/>
      <c r="T96" s="573"/>
      <c r="U96" s="573"/>
      <c r="V96" s="573"/>
      <c r="W96" s="573"/>
      <c r="X96" s="637"/>
      <c r="Y96" s="621"/>
      <c r="Z96" s="622"/>
    </row>
    <row r="97" spans="2:33" ht="13.5" customHeight="1">
      <c r="B97" s="395"/>
      <c r="D97" s="529">
        <f t="shared" si="2"/>
        <v>86</v>
      </c>
      <c r="E97" s="532"/>
      <c r="F97" s="531"/>
      <c r="G97" s="531"/>
      <c r="H97" s="573"/>
      <c r="I97" s="573"/>
      <c r="J97" s="573"/>
      <c r="K97" s="638"/>
      <c r="L97" s="575"/>
      <c r="M97" s="233"/>
      <c r="N97" s="639"/>
      <c r="O97" s="639"/>
      <c r="P97" s="639"/>
      <c r="Q97" s="573"/>
      <c r="R97" s="573"/>
      <c r="S97" s="573"/>
      <c r="T97" s="573"/>
      <c r="U97" s="573"/>
      <c r="V97" s="573"/>
      <c r="W97" s="573"/>
      <c r="X97" s="637"/>
      <c r="Y97" s="621"/>
      <c r="Z97" s="622"/>
    </row>
    <row r="98" spans="2:33" ht="13.5" customHeight="1">
      <c r="B98" s="395"/>
      <c r="D98" s="529">
        <f t="shared" si="2"/>
        <v>87</v>
      </c>
      <c r="E98" s="532"/>
      <c r="F98" s="531"/>
      <c r="G98" s="531"/>
      <c r="H98" s="573"/>
      <c r="I98" s="573"/>
      <c r="J98" s="573"/>
      <c r="K98" s="638"/>
      <c r="L98" s="575"/>
      <c r="M98" s="233"/>
      <c r="N98" s="639"/>
      <c r="O98" s="639"/>
      <c r="P98" s="639"/>
      <c r="Q98" s="573"/>
      <c r="R98" s="573"/>
      <c r="S98" s="573"/>
      <c r="T98" s="573"/>
      <c r="U98" s="573"/>
      <c r="V98" s="573"/>
      <c r="W98" s="573"/>
      <c r="X98" s="637"/>
      <c r="Y98" s="621"/>
      <c r="Z98" s="622"/>
    </row>
    <row r="99" spans="2:33" ht="13.5" customHeight="1">
      <c r="B99" s="395"/>
      <c r="D99" s="529">
        <f t="shared" si="2"/>
        <v>88</v>
      </c>
      <c r="E99" s="532"/>
      <c r="F99" s="531"/>
      <c r="G99" s="531"/>
      <c r="H99" s="573"/>
      <c r="I99" s="573"/>
      <c r="J99" s="573"/>
      <c r="K99" s="638"/>
      <c r="L99" s="575"/>
      <c r="M99" s="233"/>
      <c r="N99" s="639"/>
      <c r="O99" s="639"/>
      <c r="P99" s="639"/>
      <c r="Q99" s="573"/>
      <c r="R99" s="573"/>
      <c r="S99" s="573"/>
      <c r="T99" s="573"/>
      <c r="U99" s="573"/>
      <c r="V99" s="573"/>
      <c r="W99" s="573"/>
      <c r="X99" s="637"/>
      <c r="Y99" s="621"/>
      <c r="Z99" s="622"/>
    </row>
    <row r="100" spans="2:33" ht="13.5" customHeight="1">
      <c r="B100" s="395"/>
      <c r="D100" s="529">
        <f t="shared" si="2"/>
        <v>89</v>
      </c>
      <c r="E100" s="532"/>
      <c r="F100" s="531"/>
      <c r="G100" s="531"/>
      <c r="H100" s="573"/>
      <c r="I100" s="573"/>
      <c r="J100" s="573"/>
      <c r="K100" s="638"/>
      <c r="L100" s="575"/>
      <c r="M100" s="233"/>
      <c r="N100" s="639"/>
      <c r="O100" s="639"/>
      <c r="P100" s="639"/>
      <c r="Q100" s="573"/>
      <c r="R100" s="573"/>
      <c r="S100" s="573"/>
      <c r="T100" s="573"/>
      <c r="U100" s="573"/>
      <c r="V100" s="573"/>
      <c r="W100" s="573"/>
      <c r="X100" s="637"/>
      <c r="Y100" s="621"/>
      <c r="Z100" s="622"/>
    </row>
    <row r="101" spans="2:33" ht="13.5" customHeight="1">
      <c r="B101" s="395"/>
      <c r="D101" s="529">
        <f t="shared" si="2"/>
        <v>90</v>
      </c>
      <c r="E101" s="532"/>
      <c r="F101" s="531"/>
      <c r="G101" s="531"/>
      <c r="H101" s="573"/>
      <c r="I101" s="573"/>
      <c r="J101" s="573"/>
      <c r="K101" s="638"/>
      <c r="L101" s="575"/>
      <c r="M101" s="233"/>
      <c r="N101" s="639"/>
      <c r="O101" s="639"/>
      <c r="P101" s="639"/>
      <c r="Q101" s="573"/>
      <c r="R101" s="573"/>
      <c r="S101" s="573"/>
      <c r="T101" s="573"/>
      <c r="U101" s="573"/>
      <c r="V101" s="573"/>
      <c r="W101" s="573"/>
      <c r="X101" s="637"/>
      <c r="Y101" s="621"/>
      <c r="Z101" s="622"/>
    </row>
    <row r="102" spans="2:33" ht="13.5" customHeight="1">
      <c r="B102" s="395"/>
      <c r="D102" s="529">
        <f>D101+1</f>
        <v>91</v>
      </c>
      <c r="E102" s="532"/>
      <c r="F102" s="531"/>
      <c r="G102" s="531"/>
      <c r="H102" s="573"/>
      <c r="I102" s="573"/>
      <c r="J102" s="573"/>
      <c r="K102" s="638"/>
      <c r="L102" s="575"/>
      <c r="M102" s="233"/>
      <c r="N102" s="639"/>
      <c r="O102" s="639"/>
      <c r="P102" s="639"/>
      <c r="Q102" s="573"/>
      <c r="R102" s="573"/>
      <c r="S102" s="573"/>
      <c r="T102" s="573"/>
      <c r="U102" s="573"/>
      <c r="V102" s="573"/>
      <c r="W102" s="573"/>
      <c r="X102" s="637"/>
      <c r="Y102" s="621"/>
      <c r="Z102" s="622"/>
      <c r="AG102" s="528"/>
    </row>
    <row r="103" spans="2:33" ht="13.5" customHeight="1">
      <c r="B103" s="395"/>
      <c r="D103" s="529">
        <f>D102+1</f>
        <v>92</v>
      </c>
      <c r="E103" s="532"/>
      <c r="F103" s="531"/>
      <c r="G103" s="531"/>
      <c r="H103" s="573"/>
      <c r="I103" s="573"/>
      <c r="J103" s="573"/>
      <c r="K103" s="638"/>
      <c r="L103" s="575"/>
      <c r="M103" s="233"/>
      <c r="N103" s="639"/>
      <c r="O103" s="639"/>
      <c r="P103" s="639"/>
      <c r="Q103" s="573"/>
      <c r="R103" s="573"/>
      <c r="S103" s="573"/>
      <c r="T103" s="573"/>
      <c r="U103" s="573"/>
      <c r="V103" s="573"/>
      <c r="W103" s="573"/>
      <c r="X103" s="637"/>
      <c r="Y103" s="621"/>
      <c r="Z103" s="622"/>
    </row>
    <row r="104" spans="2:33" ht="13.5" customHeight="1">
      <c r="B104" s="395"/>
      <c r="D104" s="529">
        <f>D103+1</f>
        <v>93</v>
      </c>
      <c r="E104" s="532"/>
      <c r="F104" s="531"/>
      <c r="G104" s="531"/>
      <c r="H104" s="573"/>
      <c r="I104" s="573"/>
      <c r="J104" s="573"/>
      <c r="K104" s="638"/>
      <c r="L104" s="575"/>
      <c r="M104" s="233"/>
      <c r="N104" s="639"/>
      <c r="O104" s="639"/>
      <c r="P104" s="639"/>
      <c r="Q104" s="573"/>
      <c r="R104" s="573"/>
      <c r="S104" s="573"/>
      <c r="T104" s="573"/>
      <c r="U104" s="573"/>
      <c r="V104" s="573"/>
      <c r="W104" s="573"/>
      <c r="X104" s="637"/>
      <c r="Y104" s="621"/>
      <c r="Z104" s="622"/>
    </row>
    <row r="105" spans="2:33" ht="13.5" customHeight="1">
      <c r="B105" s="395"/>
      <c r="D105" s="529">
        <f t="shared" ref="D105:D132" si="3">D104+1</f>
        <v>94</v>
      </c>
      <c r="E105" s="532"/>
      <c r="F105" s="531"/>
      <c r="G105" s="531"/>
      <c r="H105" s="573"/>
      <c r="I105" s="573"/>
      <c r="J105" s="573"/>
      <c r="K105" s="638"/>
      <c r="L105" s="575"/>
      <c r="M105" s="233"/>
      <c r="N105" s="639"/>
      <c r="O105" s="639"/>
      <c r="P105" s="639"/>
      <c r="Q105" s="573"/>
      <c r="R105" s="573"/>
      <c r="S105" s="573"/>
      <c r="T105" s="573"/>
      <c r="U105" s="573"/>
      <c r="V105" s="573"/>
      <c r="W105" s="573"/>
      <c r="X105" s="637"/>
      <c r="Y105" s="621"/>
      <c r="Z105" s="622"/>
    </row>
    <row r="106" spans="2:33" ht="13.5" customHeight="1">
      <c r="B106" s="395"/>
      <c r="D106" s="529">
        <f t="shared" si="3"/>
        <v>95</v>
      </c>
      <c r="E106" s="532"/>
      <c r="F106" s="531"/>
      <c r="G106" s="531"/>
      <c r="H106" s="573"/>
      <c r="I106" s="573"/>
      <c r="J106" s="573"/>
      <c r="K106" s="638"/>
      <c r="L106" s="575"/>
      <c r="M106" s="233"/>
      <c r="N106" s="639"/>
      <c r="O106" s="639"/>
      <c r="P106" s="639"/>
      <c r="Q106" s="573"/>
      <c r="R106" s="573"/>
      <c r="S106" s="573"/>
      <c r="T106" s="573"/>
      <c r="U106" s="573"/>
      <c r="V106" s="573"/>
      <c r="W106" s="573"/>
      <c r="X106" s="637"/>
      <c r="Y106" s="621"/>
      <c r="Z106" s="622"/>
    </row>
    <row r="107" spans="2:33" ht="13.5" customHeight="1">
      <c r="B107" s="395"/>
      <c r="D107" s="529">
        <f t="shared" si="3"/>
        <v>96</v>
      </c>
      <c r="E107" s="532"/>
      <c r="F107" s="531"/>
      <c r="G107" s="531"/>
      <c r="H107" s="573"/>
      <c r="I107" s="573"/>
      <c r="J107" s="573"/>
      <c r="K107" s="638"/>
      <c r="L107" s="575"/>
      <c r="M107" s="233"/>
      <c r="N107" s="639"/>
      <c r="O107" s="639"/>
      <c r="P107" s="639"/>
      <c r="Q107" s="573"/>
      <c r="R107" s="573"/>
      <c r="S107" s="573"/>
      <c r="T107" s="573"/>
      <c r="U107" s="573"/>
      <c r="V107" s="573"/>
      <c r="W107" s="573"/>
      <c r="X107" s="637"/>
      <c r="Y107" s="621"/>
      <c r="Z107" s="622"/>
    </row>
    <row r="108" spans="2:33" ht="13.5" customHeight="1">
      <c r="B108" s="395"/>
      <c r="D108" s="529">
        <f t="shared" si="3"/>
        <v>97</v>
      </c>
      <c r="E108" s="532"/>
      <c r="F108" s="531"/>
      <c r="G108" s="531"/>
      <c r="H108" s="573"/>
      <c r="I108" s="573"/>
      <c r="J108" s="573"/>
      <c r="K108" s="638"/>
      <c r="L108" s="575"/>
      <c r="M108" s="233"/>
      <c r="N108" s="639"/>
      <c r="O108" s="639"/>
      <c r="P108" s="639"/>
      <c r="Q108" s="573"/>
      <c r="R108" s="573"/>
      <c r="S108" s="573"/>
      <c r="T108" s="573"/>
      <c r="U108" s="573"/>
      <c r="V108" s="573"/>
      <c r="W108" s="573"/>
      <c r="X108" s="637"/>
      <c r="Y108" s="621"/>
      <c r="Z108" s="622"/>
    </row>
    <row r="109" spans="2:33" ht="13.5" customHeight="1">
      <c r="B109" s="395"/>
      <c r="D109" s="529">
        <f t="shared" si="3"/>
        <v>98</v>
      </c>
      <c r="E109" s="532"/>
      <c r="F109" s="531"/>
      <c r="G109" s="531"/>
      <c r="H109" s="573"/>
      <c r="I109" s="573"/>
      <c r="J109" s="573"/>
      <c r="K109" s="638"/>
      <c r="L109" s="575"/>
      <c r="M109" s="233"/>
      <c r="N109" s="639"/>
      <c r="O109" s="639"/>
      <c r="P109" s="639"/>
      <c r="Q109" s="573"/>
      <c r="R109" s="573"/>
      <c r="S109" s="573"/>
      <c r="T109" s="573"/>
      <c r="U109" s="573"/>
      <c r="V109" s="573"/>
      <c r="W109" s="573"/>
      <c r="X109" s="637"/>
      <c r="Y109" s="621"/>
      <c r="Z109" s="622"/>
    </row>
    <row r="110" spans="2:33" ht="13.5" customHeight="1">
      <c r="B110" s="395"/>
      <c r="D110" s="529">
        <f t="shared" si="3"/>
        <v>99</v>
      </c>
      <c r="E110" s="532"/>
      <c r="F110" s="531"/>
      <c r="G110" s="531"/>
      <c r="H110" s="573"/>
      <c r="I110" s="573"/>
      <c r="J110" s="573"/>
      <c r="K110" s="638"/>
      <c r="L110" s="575"/>
      <c r="M110" s="233"/>
      <c r="N110" s="639"/>
      <c r="O110" s="639"/>
      <c r="P110" s="639"/>
      <c r="Q110" s="573"/>
      <c r="R110" s="573"/>
      <c r="S110" s="573"/>
      <c r="T110" s="573"/>
      <c r="U110" s="573"/>
      <c r="V110" s="573"/>
      <c r="W110" s="573"/>
      <c r="X110" s="637"/>
      <c r="Y110" s="621"/>
      <c r="Z110" s="622"/>
    </row>
    <row r="111" spans="2:33" ht="13.5" customHeight="1">
      <c r="B111" s="395"/>
      <c r="D111" s="529">
        <f t="shared" si="3"/>
        <v>100</v>
      </c>
      <c r="E111" s="532"/>
      <c r="F111" s="531"/>
      <c r="G111" s="531"/>
      <c r="H111" s="573"/>
      <c r="I111" s="573"/>
      <c r="J111" s="573"/>
      <c r="K111" s="638"/>
      <c r="L111" s="575"/>
      <c r="M111" s="233"/>
      <c r="N111" s="639"/>
      <c r="O111" s="639"/>
      <c r="P111" s="639"/>
      <c r="Q111" s="573"/>
      <c r="R111" s="573"/>
      <c r="S111" s="573"/>
      <c r="T111" s="573"/>
      <c r="U111" s="573"/>
      <c r="V111" s="573"/>
      <c r="W111" s="573"/>
      <c r="X111" s="637"/>
      <c r="Y111" s="621"/>
      <c r="Z111" s="622"/>
    </row>
    <row r="112" spans="2:33" ht="13.5" customHeight="1">
      <c r="B112" s="395"/>
      <c r="D112" s="529">
        <f t="shared" si="3"/>
        <v>101</v>
      </c>
      <c r="E112" s="532"/>
      <c r="F112" s="531"/>
      <c r="G112" s="531"/>
      <c r="H112" s="573"/>
      <c r="I112" s="573"/>
      <c r="J112" s="573"/>
      <c r="K112" s="638"/>
      <c r="L112" s="575"/>
      <c r="M112" s="233"/>
      <c r="N112" s="639"/>
      <c r="O112" s="639"/>
      <c r="P112" s="639"/>
      <c r="Q112" s="573"/>
      <c r="R112" s="573"/>
      <c r="S112" s="573"/>
      <c r="T112" s="573"/>
      <c r="U112" s="573"/>
      <c r="V112" s="573"/>
      <c r="W112" s="573"/>
      <c r="X112" s="637"/>
      <c r="Y112" s="621"/>
      <c r="Z112" s="622"/>
    </row>
    <row r="113" spans="2:26" ht="13.5" customHeight="1">
      <c r="B113" s="395"/>
      <c r="D113" s="529">
        <f t="shared" si="3"/>
        <v>102</v>
      </c>
      <c r="E113" s="532"/>
      <c r="F113" s="531"/>
      <c r="G113" s="531"/>
      <c r="H113" s="573"/>
      <c r="I113" s="573"/>
      <c r="J113" s="573"/>
      <c r="K113" s="638"/>
      <c r="L113" s="575"/>
      <c r="M113" s="233"/>
      <c r="N113" s="639"/>
      <c r="O113" s="639"/>
      <c r="P113" s="639"/>
      <c r="Q113" s="573"/>
      <c r="R113" s="573"/>
      <c r="S113" s="573"/>
      <c r="T113" s="573"/>
      <c r="U113" s="573"/>
      <c r="V113" s="573"/>
      <c r="W113" s="573"/>
      <c r="X113" s="637"/>
      <c r="Y113" s="621"/>
      <c r="Z113" s="622"/>
    </row>
    <row r="114" spans="2:26" ht="13.5" customHeight="1">
      <c r="B114" s="395"/>
      <c r="D114" s="529">
        <f t="shared" si="3"/>
        <v>103</v>
      </c>
      <c r="E114" s="532"/>
      <c r="F114" s="531"/>
      <c r="G114" s="531"/>
      <c r="H114" s="573"/>
      <c r="I114" s="573"/>
      <c r="J114" s="573"/>
      <c r="K114" s="638"/>
      <c r="L114" s="575"/>
      <c r="M114" s="233"/>
      <c r="N114" s="639"/>
      <c r="O114" s="639"/>
      <c r="P114" s="639"/>
      <c r="Q114" s="573"/>
      <c r="R114" s="573"/>
      <c r="S114" s="573"/>
      <c r="T114" s="573"/>
      <c r="U114" s="573"/>
      <c r="V114" s="573"/>
      <c r="W114" s="573"/>
      <c r="X114" s="637"/>
      <c r="Y114" s="621"/>
      <c r="Z114" s="622"/>
    </row>
    <row r="115" spans="2:26" ht="13.5" customHeight="1">
      <c r="B115" s="395"/>
      <c r="D115" s="529">
        <f t="shared" si="3"/>
        <v>104</v>
      </c>
      <c r="E115" s="532"/>
      <c r="F115" s="531"/>
      <c r="G115" s="531"/>
      <c r="H115" s="573"/>
      <c r="I115" s="573"/>
      <c r="J115" s="573"/>
      <c r="K115" s="638"/>
      <c r="L115" s="575"/>
      <c r="M115" s="233"/>
      <c r="N115" s="639"/>
      <c r="O115" s="639"/>
      <c r="P115" s="639"/>
      <c r="Q115" s="573"/>
      <c r="R115" s="573"/>
      <c r="S115" s="573"/>
      <c r="T115" s="573"/>
      <c r="U115" s="573"/>
      <c r="V115" s="573"/>
      <c r="W115" s="573"/>
      <c r="X115" s="637"/>
      <c r="Y115" s="621"/>
      <c r="Z115" s="622"/>
    </row>
    <row r="116" spans="2:26" ht="13.5" customHeight="1">
      <c r="B116" s="395"/>
      <c r="D116" s="529">
        <f t="shared" si="3"/>
        <v>105</v>
      </c>
      <c r="E116" s="532"/>
      <c r="F116" s="531"/>
      <c r="G116" s="531"/>
      <c r="H116" s="573"/>
      <c r="I116" s="573"/>
      <c r="J116" s="573"/>
      <c r="K116" s="638"/>
      <c r="L116" s="575"/>
      <c r="M116" s="233"/>
      <c r="N116" s="639"/>
      <c r="O116" s="639"/>
      <c r="P116" s="639"/>
      <c r="Q116" s="573"/>
      <c r="R116" s="573"/>
      <c r="S116" s="573"/>
      <c r="T116" s="573"/>
      <c r="U116" s="573"/>
      <c r="V116" s="573"/>
      <c r="W116" s="573"/>
      <c r="X116" s="637"/>
      <c r="Y116" s="621"/>
      <c r="Z116" s="622"/>
    </row>
    <row r="117" spans="2:26" ht="13.5" customHeight="1">
      <c r="B117" s="395"/>
      <c r="D117" s="529">
        <f t="shared" si="3"/>
        <v>106</v>
      </c>
      <c r="E117" s="532"/>
      <c r="F117" s="531"/>
      <c r="G117" s="531"/>
      <c r="H117" s="573"/>
      <c r="I117" s="573"/>
      <c r="J117" s="573"/>
      <c r="K117" s="638"/>
      <c r="L117" s="575"/>
      <c r="M117" s="233"/>
      <c r="N117" s="639"/>
      <c r="O117" s="639"/>
      <c r="P117" s="639"/>
      <c r="Q117" s="573"/>
      <c r="R117" s="573"/>
      <c r="S117" s="573"/>
      <c r="T117" s="573"/>
      <c r="U117" s="573"/>
      <c r="V117" s="573"/>
      <c r="W117" s="573"/>
      <c r="X117" s="637"/>
      <c r="Y117" s="621"/>
      <c r="Z117" s="622"/>
    </row>
    <row r="118" spans="2:26" ht="13.5" customHeight="1">
      <c r="B118" s="395"/>
      <c r="D118" s="529">
        <f t="shared" si="3"/>
        <v>107</v>
      </c>
      <c r="E118" s="532"/>
      <c r="F118" s="531"/>
      <c r="G118" s="531"/>
      <c r="H118" s="573"/>
      <c r="I118" s="573"/>
      <c r="J118" s="573"/>
      <c r="K118" s="638"/>
      <c r="L118" s="575"/>
      <c r="M118" s="233"/>
      <c r="N118" s="639"/>
      <c r="O118" s="639"/>
      <c r="P118" s="639"/>
      <c r="Q118" s="573"/>
      <c r="R118" s="573"/>
      <c r="S118" s="573"/>
      <c r="T118" s="573"/>
      <c r="U118" s="573"/>
      <c r="V118" s="573"/>
      <c r="W118" s="573"/>
      <c r="X118" s="637"/>
      <c r="Y118" s="621"/>
      <c r="Z118" s="622"/>
    </row>
    <row r="119" spans="2:26" ht="13.5" customHeight="1">
      <c r="B119" s="395"/>
      <c r="D119" s="529">
        <f t="shared" si="3"/>
        <v>108</v>
      </c>
      <c r="E119" s="532"/>
      <c r="F119" s="531"/>
      <c r="G119" s="531"/>
      <c r="H119" s="573"/>
      <c r="I119" s="573"/>
      <c r="J119" s="573"/>
      <c r="K119" s="638"/>
      <c r="L119" s="575"/>
      <c r="M119" s="233"/>
      <c r="N119" s="639"/>
      <c r="O119" s="639"/>
      <c r="P119" s="639"/>
      <c r="Q119" s="573"/>
      <c r="R119" s="573"/>
      <c r="S119" s="573"/>
      <c r="T119" s="573"/>
      <c r="U119" s="573"/>
      <c r="V119" s="573"/>
      <c r="W119" s="573"/>
      <c r="X119" s="637"/>
      <c r="Y119" s="621"/>
      <c r="Z119" s="622"/>
    </row>
    <row r="120" spans="2:26" ht="13.5" customHeight="1">
      <c r="B120" s="395"/>
      <c r="D120" s="529">
        <f t="shared" si="3"/>
        <v>109</v>
      </c>
      <c r="E120" s="532"/>
      <c r="F120" s="531"/>
      <c r="G120" s="531"/>
      <c r="H120" s="573"/>
      <c r="I120" s="573"/>
      <c r="J120" s="573"/>
      <c r="K120" s="638"/>
      <c r="L120" s="575"/>
      <c r="M120" s="233"/>
      <c r="N120" s="639"/>
      <c r="O120" s="639"/>
      <c r="P120" s="639"/>
      <c r="Q120" s="573"/>
      <c r="R120" s="573"/>
      <c r="S120" s="573"/>
      <c r="T120" s="573"/>
      <c r="U120" s="573"/>
      <c r="V120" s="573"/>
      <c r="W120" s="573"/>
      <c r="X120" s="637"/>
      <c r="Y120" s="621"/>
      <c r="Z120" s="622"/>
    </row>
    <row r="121" spans="2:26" ht="13.5" customHeight="1">
      <c r="B121" s="395"/>
      <c r="D121" s="529">
        <f t="shared" si="3"/>
        <v>110</v>
      </c>
      <c r="E121" s="532"/>
      <c r="F121" s="531"/>
      <c r="G121" s="531"/>
      <c r="H121" s="573"/>
      <c r="I121" s="573"/>
      <c r="J121" s="573"/>
      <c r="K121" s="638"/>
      <c r="L121" s="575"/>
      <c r="M121" s="233"/>
      <c r="N121" s="639"/>
      <c r="O121" s="639"/>
      <c r="P121" s="639"/>
      <c r="Q121" s="573"/>
      <c r="R121" s="573"/>
      <c r="S121" s="573"/>
      <c r="T121" s="573"/>
      <c r="U121" s="573"/>
      <c r="V121" s="573"/>
      <c r="W121" s="573"/>
      <c r="X121" s="637"/>
      <c r="Y121" s="621"/>
      <c r="Z121" s="622"/>
    </row>
    <row r="122" spans="2:26" ht="13.5" customHeight="1">
      <c r="B122" s="395"/>
      <c r="D122" s="529">
        <f t="shared" si="3"/>
        <v>111</v>
      </c>
      <c r="E122" s="532"/>
      <c r="F122" s="531"/>
      <c r="G122" s="531"/>
      <c r="H122" s="573"/>
      <c r="I122" s="573"/>
      <c r="J122" s="573"/>
      <c r="K122" s="638"/>
      <c r="L122" s="575"/>
      <c r="M122" s="233"/>
      <c r="N122" s="639"/>
      <c r="O122" s="639"/>
      <c r="P122" s="639"/>
      <c r="Q122" s="573"/>
      <c r="R122" s="573"/>
      <c r="S122" s="573"/>
      <c r="T122" s="573"/>
      <c r="U122" s="573"/>
      <c r="V122" s="573"/>
      <c r="W122" s="573"/>
      <c r="X122" s="637"/>
      <c r="Y122" s="621"/>
      <c r="Z122" s="622"/>
    </row>
    <row r="123" spans="2:26" ht="13.5" customHeight="1">
      <c r="B123" s="395"/>
      <c r="D123" s="529">
        <f t="shared" si="3"/>
        <v>112</v>
      </c>
      <c r="E123" s="532"/>
      <c r="F123" s="531"/>
      <c r="G123" s="531"/>
      <c r="H123" s="573"/>
      <c r="I123" s="573"/>
      <c r="J123" s="573"/>
      <c r="K123" s="638"/>
      <c r="L123" s="575"/>
      <c r="M123" s="233"/>
      <c r="N123" s="639"/>
      <c r="O123" s="639"/>
      <c r="P123" s="639"/>
      <c r="Q123" s="573"/>
      <c r="R123" s="573"/>
      <c r="S123" s="573"/>
      <c r="T123" s="573"/>
      <c r="U123" s="573"/>
      <c r="V123" s="573"/>
      <c r="W123" s="573"/>
      <c r="X123" s="637"/>
      <c r="Y123" s="621"/>
      <c r="Z123" s="622"/>
    </row>
    <row r="124" spans="2:26" ht="13.5" customHeight="1">
      <c r="B124" s="395"/>
      <c r="D124" s="529">
        <f t="shared" si="3"/>
        <v>113</v>
      </c>
      <c r="E124" s="532"/>
      <c r="F124" s="531"/>
      <c r="G124" s="531"/>
      <c r="H124" s="573"/>
      <c r="I124" s="573"/>
      <c r="J124" s="573"/>
      <c r="K124" s="638"/>
      <c r="L124" s="575"/>
      <c r="M124" s="233"/>
      <c r="N124" s="639"/>
      <c r="O124" s="639"/>
      <c r="P124" s="639"/>
      <c r="Q124" s="573"/>
      <c r="R124" s="573"/>
      <c r="S124" s="573"/>
      <c r="T124" s="573"/>
      <c r="U124" s="573"/>
      <c r="V124" s="573"/>
      <c r="W124" s="573"/>
      <c r="X124" s="637"/>
      <c r="Y124" s="621"/>
      <c r="Z124" s="622"/>
    </row>
    <row r="125" spans="2:26" ht="13.5" customHeight="1">
      <c r="B125" s="395"/>
      <c r="D125" s="529">
        <f t="shared" si="3"/>
        <v>114</v>
      </c>
      <c r="E125" s="532"/>
      <c r="F125" s="531"/>
      <c r="G125" s="531"/>
      <c r="H125" s="573"/>
      <c r="I125" s="573"/>
      <c r="J125" s="573"/>
      <c r="K125" s="638"/>
      <c r="L125" s="575"/>
      <c r="M125" s="233"/>
      <c r="N125" s="639"/>
      <c r="O125" s="639"/>
      <c r="P125" s="639"/>
      <c r="Q125" s="573"/>
      <c r="R125" s="573"/>
      <c r="S125" s="573"/>
      <c r="T125" s="573"/>
      <c r="U125" s="573"/>
      <c r="V125" s="573"/>
      <c r="W125" s="573"/>
      <c r="X125" s="637"/>
      <c r="Y125" s="621"/>
      <c r="Z125" s="622"/>
    </row>
    <row r="126" spans="2:26" ht="13.5" customHeight="1">
      <c r="B126" s="395"/>
      <c r="D126" s="529">
        <f t="shared" si="3"/>
        <v>115</v>
      </c>
      <c r="E126" s="532"/>
      <c r="F126" s="531"/>
      <c r="G126" s="531"/>
      <c r="H126" s="573"/>
      <c r="I126" s="573"/>
      <c r="J126" s="573"/>
      <c r="K126" s="638"/>
      <c r="L126" s="575"/>
      <c r="M126" s="233"/>
      <c r="N126" s="639"/>
      <c r="O126" s="639"/>
      <c r="P126" s="639"/>
      <c r="Q126" s="573"/>
      <c r="R126" s="573"/>
      <c r="S126" s="573"/>
      <c r="T126" s="573"/>
      <c r="U126" s="573"/>
      <c r="V126" s="573"/>
      <c r="W126" s="573"/>
      <c r="X126" s="637"/>
      <c r="Y126" s="621"/>
      <c r="Z126" s="622"/>
    </row>
    <row r="127" spans="2:26" ht="13.5" customHeight="1">
      <c r="B127" s="395"/>
      <c r="D127" s="529">
        <f t="shared" si="3"/>
        <v>116</v>
      </c>
      <c r="E127" s="532"/>
      <c r="F127" s="531"/>
      <c r="G127" s="531"/>
      <c r="H127" s="573"/>
      <c r="I127" s="573"/>
      <c r="J127" s="573"/>
      <c r="K127" s="638"/>
      <c r="L127" s="575"/>
      <c r="M127" s="233"/>
      <c r="N127" s="639"/>
      <c r="O127" s="639"/>
      <c r="P127" s="639"/>
      <c r="Q127" s="573"/>
      <c r="R127" s="573"/>
      <c r="S127" s="573"/>
      <c r="T127" s="573"/>
      <c r="U127" s="573"/>
      <c r="V127" s="573"/>
      <c r="W127" s="573"/>
      <c r="X127" s="637"/>
      <c r="Y127" s="621"/>
      <c r="Z127" s="622"/>
    </row>
    <row r="128" spans="2:26" ht="13.5" customHeight="1">
      <c r="B128" s="395"/>
      <c r="D128" s="529">
        <f t="shared" si="3"/>
        <v>117</v>
      </c>
      <c r="E128" s="532"/>
      <c r="F128" s="531"/>
      <c r="G128" s="531"/>
      <c r="H128" s="573"/>
      <c r="I128" s="573"/>
      <c r="J128" s="573"/>
      <c r="K128" s="638"/>
      <c r="L128" s="575"/>
      <c r="M128" s="233"/>
      <c r="N128" s="639"/>
      <c r="O128" s="639"/>
      <c r="P128" s="639"/>
      <c r="Q128" s="573"/>
      <c r="R128" s="573"/>
      <c r="S128" s="573"/>
      <c r="T128" s="573"/>
      <c r="U128" s="573"/>
      <c r="V128" s="573"/>
      <c r="W128" s="573"/>
      <c r="X128" s="637"/>
      <c r="Y128" s="621"/>
      <c r="Z128" s="622"/>
    </row>
    <row r="129" spans="2:33" ht="13.5" customHeight="1">
      <c r="B129" s="395"/>
      <c r="D129" s="529">
        <f t="shared" si="3"/>
        <v>118</v>
      </c>
      <c r="E129" s="532"/>
      <c r="F129" s="531"/>
      <c r="G129" s="531"/>
      <c r="H129" s="573"/>
      <c r="I129" s="573"/>
      <c r="J129" s="573"/>
      <c r="K129" s="638"/>
      <c r="L129" s="575"/>
      <c r="M129" s="233"/>
      <c r="N129" s="639"/>
      <c r="O129" s="639"/>
      <c r="P129" s="639"/>
      <c r="Q129" s="573"/>
      <c r="R129" s="573"/>
      <c r="S129" s="573"/>
      <c r="T129" s="573"/>
      <c r="U129" s="573"/>
      <c r="V129" s="573"/>
      <c r="W129" s="573"/>
      <c r="X129" s="637"/>
      <c r="Y129" s="621"/>
      <c r="Z129" s="622"/>
    </row>
    <row r="130" spans="2:33" ht="13.5" customHeight="1">
      <c r="B130" s="395"/>
      <c r="D130" s="529">
        <f t="shared" si="3"/>
        <v>119</v>
      </c>
      <c r="E130" s="532"/>
      <c r="F130" s="531"/>
      <c r="G130" s="531"/>
      <c r="H130" s="573"/>
      <c r="I130" s="573"/>
      <c r="J130" s="573"/>
      <c r="K130" s="638"/>
      <c r="L130" s="575"/>
      <c r="M130" s="233"/>
      <c r="N130" s="639"/>
      <c r="O130" s="639"/>
      <c r="P130" s="639"/>
      <c r="Q130" s="573"/>
      <c r="R130" s="573"/>
      <c r="S130" s="573"/>
      <c r="T130" s="573"/>
      <c r="U130" s="573"/>
      <c r="V130" s="573"/>
      <c r="W130" s="573"/>
      <c r="X130" s="637"/>
      <c r="Y130" s="621"/>
      <c r="Z130" s="622"/>
    </row>
    <row r="131" spans="2:33" ht="13.5" customHeight="1">
      <c r="B131" s="395"/>
      <c r="D131" s="529">
        <f t="shared" si="3"/>
        <v>120</v>
      </c>
      <c r="E131" s="532"/>
      <c r="F131" s="531"/>
      <c r="G131" s="531"/>
      <c r="H131" s="573"/>
      <c r="I131" s="573"/>
      <c r="J131" s="573"/>
      <c r="K131" s="638"/>
      <c r="L131" s="575"/>
      <c r="M131" s="233"/>
      <c r="N131" s="639"/>
      <c r="O131" s="639"/>
      <c r="P131" s="639"/>
      <c r="Q131" s="573"/>
      <c r="R131" s="573"/>
      <c r="S131" s="573"/>
      <c r="T131" s="573"/>
      <c r="U131" s="573"/>
      <c r="V131" s="573"/>
      <c r="W131" s="573"/>
      <c r="X131" s="637"/>
      <c r="Y131" s="621"/>
      <c r="Z131" s="622"/>
    </row>
    <row r="132" spans="2:33" ht="13.5" customHeight="1">
      <c r="B132" s="395"/>
      <c r="D132" s="529">
        <f t="shared" si="3"/>
        <v>121</v>
      </c>
      <c r="E132" s="532"/>
      <c r="F132" s="531"/>
      <c r="G132" s="531"/>
      <c r="H132" s="573"/>
      <c r="I132" s="573"/>
      <c r="J132" s="573"/>
      <c r="K132" s="638"/>
      <c r="L132" s="575"/>
      <c r="M132" s="233"/>
      <c r="N132" s="639"/>
      <c r="O132" s="639"/>
      <c r="P132" s="639"/>
      <c r="Q132" s="573"/>
      <c r="R132" s="573"/>
      <c r="S132" s="573"/>
      <c r="T132" s="573"/>
      <c r="U132" s="573"/>
      <c r="V132" s="573"/>
      <c r="W132" s="573"/>
      <c r="X132" s="637"/>
      <c r="Y132" s="621"/>
      <c r="Z132" s="622"/>
      <c r="AG132" s="528"/>
    </row>
    <row r="133" spans="2:33" ht="13.5" customHeight="1">
      <c r="B133" s="395"/>
      <c r="D133" s="529">
        <f>D132+1</f>
        <v>122</v>
      </c>
      <c r="E133" s="532"/>
      <c r="F133" s="531"/>
      <c r="G133" s="531"/>
      <c r="H133" s="573"/>
      <c r="I133" s="573"/>
      <c r="J133" s="573"/>
      <c r="K133" s="638"/>
      <c r="L133" s="575"/>
      <c r="M133" s="233"/>
      <c r="N133" s="639"/>
      <c r="O133" s="639"/>
      <c r="P133" s="639"/>
      <c r="Q133" s="573"/>
      <c r="R133" s="573"/>
      <c r="S133" s="573"/>
      <c r="T133" s="573"/>
      <c r="U133" s="573"/>
      <c r="V133" s="573"/>
      <c r="W133" s="573"/>
      <c r="X133" s="637"/>
      <c r="Y133" s="621"/>
      <c r="Z133" s="622"/>
    </row>
    <row r="134" spans="2:33" ht="13.5" customHeight="1">
      <c r="B134" s="395"/>
      <c r="D134" s="529">
        <f>D133+1</f>
        <v>123</v>
      </c>
      <c r="E134" s="532"/>
      <c r="F134" s="531"/>
      <c r="G134" s="531"/>
      <c r="H134" s="573"/>
      <c r="I134" s="573"/>
      <c r="J134" s="573"/>
      <c r="K134" s="638"/>
      <c r="L134" s="575"/>
      <c r="M134" s="233"/>
      <c r="N134" s="639"/>
      <c r="O134" s="639"/>
      <c r="P134" s="639"/>
      <c r="Q134" s="573"/>
      <c r="R134" s="573"/>
      <c r="S134" s="573"/>
      <c r="T134" s="573"/>
      <c r="U134" s="573"/>
      <c r="V134" s="573"/>
      <c r="W134" s="573"/>
      <c r="X134" s="637"/>
      <c r="Y134" s="621"/>
      <c r="Z134" s="622"/>
    </row>
    <row r="135" spans="2:33" ht="13.5" customHeight="1">
      <c r="B135" s="395"/>
      <c r="D135" s="529">
        <f t="shared" ref="D135:D161" si="4">D134+1</f>
        <v>124</v>
      </c>
      <c r="E135" s="532"/>
      <c r="F135" s="531"/>
      <c r="G135" s="531"/>
      <c r="H135" s="573"/>
      <c r="I135" s="573"/>
      <c r="J135" s="573"/>
      <c r="K135" s="638"/>
      <c r="L135" s="575"/>
      <c r="M135" s="233"/>
      <c r="N135" s="639"/>
      <c r="O135" s="639"/>
      <c r="P135" s="639"/>
      <c r="Q135" s="573"/>
      <c r="R135" s="573"/>
      <c r="S135" s="573"/>
      <c r="T135" s="573"/>
      <c r="U135" s="573"/>
      <c r="V135" s="573"/>
      <c r="W135" s="573"/>
      <c r="X135" s="637"/>
      <c r="Y135" s="621"/>
      <c r="Z135" s="622"/>
    </row>
    <row r="136" spans="2:33" ht="13.5" customHeight="1">
      <c r="B136" s="395"/>
      <c r="D136" s="529">
        <f t="shared" si="4"/>
        <v>125</v>
      </c>
      <c r="E136" s="532"/>
      <c r="F136" s="531"/>
      <c r="G136" s="531"/>
      <c r="H136" s="573"/>
      <c r="I136" s="573"/>
      <c r="J136" s="573"/>
      <c r="K136" s="638"/>
      <c r="L136" s="575"/>
      <c r="M136" s="233"/>
      <c r="N136" s="639"/>
      <c r="O136" s="639"/>
      <c r="P136" s="639"/>
      <c r="Q136" s="573"/>
      <c r="R136" s="573"/>
      <c r="S136" s="573"/>
      <c r="T136" s="573"/>
      <c r="U136" s="573"/>
      <c r="V136" s="573"/>
      <c r="W136" s="573"/>
      <c r="X136" s="637"/>
      <c r="Y136" s="621"/>
      <c r="Z136" s="622"/>
    </row>
    <row r="137" spans="2:33" ht="13.5" customHeight="1">
      <c r="B137" s="395"/>
      <c r="D137" s="529">
        <f t="shared" si="4"/>
        <v>126</v>
      </c>
      <c r="E137" s="532"/>
      <c r="F137" s="531"/>
      <c r="G137" s="531"/>
      <c r="H137" s="573"/>
      <c r="I137" s="573"/>
      <c r="J137" s="573"/>
      <c r="K137" s="638"/>
      <c r="L137" s="575"/>
      <c r="M137" s="233"/>
      <c r="N137" s="639"/>
      <c r="O137" s="639"/>
      <c r="P137" s="639"/>
      <c r="Q137" s="573"/>
      <c r="R137" s="573"/>
      <c r="S137" s="573"/>
      <c r="T137" s="573"/>
      <c r="U137" s="573"/>
      <c r="V137" s="573"/>
      <c r="W137" s="573"/>
      <c r="X137" s="637"/>
      <c r="Y137" s="621"/>
      <c r="Z137" s="622"/>
    </row>
    <row r="138" spans="2:33" ht="13.5" customHeight="1">
      <c r="B138" s="395"/>
      <c r="D138" s="529">
        <f t="shared" si="4"/>
        <v>127</v>
      </c>
      <c r="E138" s="532"/>
      <c r="F138" s="531"/>
      <c r="G138" s="531"/>
      <c r="H138" s="573"/>
      <c r="I138" s="573"/>
      <c r="J138" s="573"/>
      <c r="K138" s="638"/>
      <c r="L138" s="575"/>
      <c r="M138" s="233"/>
      <c r="N138" s="639"/>
      <c r="O138" s="639"/>
      <c r="P138" s="639"/>
      <c r="Q138" s="573"/>
      <c r="R138" s="573"/>
      <c r="S138" s="573"/>
      <c r="T138" s="573"/>
      <c r="U138" s="573"/>
      <c r="V138" s="573"/>
      <c r="W138" s="573"/>
      <c r="X138" s="637"/>
      <c r="Y138" s="621"/>
      <c r="Z138" s="622"/>
    </row>
    <row r="139" spans="2:33" ht="13.5" customHeight="1">
      <c r="B139" s="395"/>
      <c r="D139" s="529">
        <f t="shared" si="4"/>
        <v>128</v>
      </c>
      <c r="E139" s="532"/>
      <c r="F139" s="531"/>
      <c r="G139" s="531"/>
      <c r="H139" s="573"/>
      <c r="I139" s="573"/>
      <c r="J139" s="573"/>
      <c r="K139" s="638"/>
      <c r="L139" s="575"/>
      <c r="M139" s="233"/>
      <c r="N139" s="639"/>
      <c r="O139" s="639"/>
      <c r="P139" s="639"/>
      <c r="Q139" s="573"/>
      <c r="R139" s="573"/>
      <c r="S139" s="573"/>
      <c r="T139" s="573"/>
      <c r="U139" s="573"/>
      <c r="V139" s="573"/>
      <c r="W139" s="573"/>
      <c r="X139" s="637"/>
      <c r="Y139" s="621"/>
      <c r="Z139" s="622"/>
    </row>
    <row r="140" spans="2:33" ht="13.5" customHeight="1">
      <c r="B140" s="395"/>
      <c r="D140" s="529">
        <f t="shared" si="4"/>
        <v>129</v>
      </c>
      <c r="E140" s="532"/>
      <c r="F140" s="531"/>
      <c r="G140" s="531"/>
      <c r="H140" s="573"/>
      <c r="I140" s="573"/>
      <c r="J140" s="573"/>
      <c r="K140" s="638"/>
      <c r="L140" s="575"/>
      <c r="M140" s="233"/>
      <c r="N140" s="639"/>
      <c r="O140" s="639"/>
      <c r="P140" s="639"/>
      <c r="Q140" s="573"/>
      <c r="R140" s="573"/>
      <c r="S140" s="573"/>
      <c r="T140" s="573"/>
      <c r="U140" s="573"/>
      <c r="V140" s="573"/>
      <c r="W140" s="573"/>
      <c r="X140" s="637"/>
      <c r="Y140" s="621"/>
      <c r="Z140" s="622"/>
    </row>
    <row r="141" spans="2:33" ht="13.5" customHeight="1">
      <c r="B141" s="395"/>
      <c r="D141" s="529">
        <f t="shared" si="4"/>
        <v>130</v>
      </c>
      <c r="E141" s="532"/>
      <c r="F141" s="531"/>
      <c r="G141" s="531"/>
      <c r="H141" s="573"/>
      <c r="I141" s="573"/>
      <c r="J141" s="573"/>
      <c r="K141" s="638"/>
      <c r="L141" s="575"/>
      <c r="M141" s="233"/>
      <c r="N141" s="639"/>
      <c r="O141" s="639"/>
      <c r="P141" s="639"/>
      <c r="Q141" s="573"/>
      <c r="R141" s="573"/>
      <c r="S141" s="573"/>
      <c r="T141" s="573"/>
      <c r="U141" s="573"/>
      <c r="V141" s="573"/>
      <c r="W141" s="573"/>
      <c r="X141" s="637"/>
      <c r="Y141" s="621"/>
      <c r="Z141" s="622"/>
    </row>
    <row r="142" spans="2:33" ht="13.5" customHeight="1">
      <c r="B142" s="395"/>
      <c r="D142" s="529">
        <f t="shared" si="4"/>
        <v>131</v>
      </c>
      <c r="E142" s="532"/>
      <c r="F142" s="531"/>
      <c r="G142" s="531"/>
      <c r="H142" s="573"/>
      <c r="I142" s="573"/>
      <c r="J142" s="573"/>
      <c r="K142" s="638"/>
      <c r="L142" s="575"/>
      <c r="M142" s="233"/>
      <c r="N142" s="639"/>
      <c r="O142" s="639"/>
      <c r="P142" s="639"/>
      <c r="Q142" s="573"/>
      <c r="R142" s="573"/>
      <c r="S142" s="573"/>
      <c r="T142" s="573"/>
      <c r="U142" s="573"/>
      <c r="V142" s="573"/>
      <c r="W142" s="573"/>
      <c r="X142" s="637"/>
      <c r="Y142" s="621"/>
      <c r="Z142" s="622"/>
    </row>
    <row r="143" spans="2:33" ht="13.5" customHeight="1">
      <c r="B143" s="395"/>
      <c r="D143" s="529">
        <f t="shared" si="4"/>
        <v>132</v>
      </c>
      <c r="E143" s="532"/>
      <c r="F143" s="531"/>
      <c r="G143" s="531"/>
      <c r="H143" s="573"/>
      <c r="I143" s="573"/>
      <c r="J143" s="573"/>
      <c r="K143" s="638"/>
      <c r="L143" s="575"/>
      <c r="M143" s="233"/>
      <c r="N143" s="639"/>
      <c r="O143" s="639"/>
      <c r="P143" s="639"/>
      <c r="Q143" s="573"/>
      <c r="R143" s="573"/>
      <c r="S143" s="573"/>
      <c r="T143" s="573"/>
      <c r="U143" s="573"/>
      <c r="V143" s="573"/>
      <c r="W143" s="573"/>
      <c r="X143" s="637"/>
      <c r="Y143" s="621"/>
      <c r="Z143" s="622"/>
    </row>
    <row r="144" spans="2:33" ht="13.5" customHeight="1">
      <c r="B144" s="395"/>
      <c r="D144" s="529">
        <f t="shared" si="4"/>
        <v>133</v>
      </c>
      <c r="E144" s="532"/>
      <c r="F144" s="531"/>
      <c r="G144" s="531"/>
      <c r="H144" s="573"/>
      <c r="I144" s="573"/>
      <c r="J144" s="573"/>
      <c r="K144" s="638"/>
      <c r="L144" s="575"/>
      <c r="M144" s="233"/>
      <c r="N144" s="639"/>
      <c r="O144" s="639"/>
      <c r="P144" s="639"/>
      <c r="Q144" s="573"/>
      <c r="R144" s="573"/>
      <c r="S144" s="573"/>
      <c r="T144" s="573"/>
      <c r="U144" s="573"/>
      <c r="V144" s="573"/>
      <c r="W144" s="573"/>
      <c r="X144" s="637"/>
      <c r="Y144" s="621"/>
      <c r="Z144" s="622"/>
    </row>
    <row r="145" spans="2:26" ht="13.5" customHeight="1">
      <c r="B145" s="395"/>
      <c r="D145" s="529">
        <f t="shared" si="4"/>
        <v>134</v>
      </c>
      <c r="E145" s="532"/>
      <c r="F145" s="531"/>
      <c r="G145" s="531"/>
      <c r="H145" s="573"/>
      <c r="I145" s="573"/>
      <c r="J145" s="573"/>
      <c r="K145" s="638"/>
      <c r="L145" s="575"/>
      <c r="M145" s="233"/>
      <c r="N145" s="639"/>
      <c r="O145" s="639"/>
      <c r="P145" s="639"/>
      <c r="Q145" s="573"/>
      <c r="R145" s="573"/>
      <c r="S145" s="573"/>
      <c r="T145" s="573"/>
      <c r="U145" s="573"/>
      <c r="V145" s="573"/>
      <c r="W145" s="573"/>
      <c r="X145" s="637"/>
      <c r="Y145" s="621"/>
      <c r="Z145" s="622"/>
    </row>
    <row r="146" spans="2:26" ht="13.5" customHeight="1">
      <c r="B146" s="395"/>
      <c r="D146" s="529">
        <f t="shared" si="4"/>
        <v>135</v>
      </c>
      <c r="E146" s="532"/>
      <c r="F146" s="531"/>
      <c r="G146" s="531"/>
      <c r="H146" s="573"/>
      <c r="I146" s="573"/>
      <c r="J146" s="573"/>
      <c r="K146" s="638"/>
      <c r="L146" s="575"/>
      <c r="M146" s="233"/>
      <c r="N146" s="639"/>
      <c r="O146" s="639"/>
      <c r="P146" s="639"/>
      <c r="Q146" s="573"/>
      <c r="R146" s="573"/>
      <c r="S146" s="573"/>
      <c r="T146" s="573"/>
      <c r="U146" s="573"/>
      <c r="V146" s="573"/>
      <c r="W146" s="573"/>
      <c r="X146" s="637"/>
      <c r="Y146" s="621"/>
      <c r="Z146" s="622"/>
    </row>
    <row r="147" spans="2:26" ht="13.5" customHeight="1">
      <c r="B147" s="395"/>
      <c r="D147" s="529">
        <f t="shared" si="4"/>
        <v>136</v>
      </c>
      <c r="E147" s="532"/>
      <c r="F147" s="531"/>
      <c r="G147" s="531"/>
      <c r="H147" s="573"/>
      <c r="I147" s="573"/>
      <c r="J147" s="573"/>
      <c r="K147" s="638"/>
      <c r="L147" s="575"/>
      <c r="M147" s="233"/>
      <c r="N147" s="639"/>
      <c r="O147" s="639"/>
      <c r="P147" s="639"/>
      <c r="Q147" s="573"/>
      <c r="R147" s="573"/>
      <c r="S147" s="573"/>
      <c r="T147" s="573"/>
      <c r="U147" s="573"/>
      <c r="V147" s="573"/>
      <c r="W147" s="573"/>
      <c r="X147" s="637"/>
      <c r="Y147" s="621"/>
      <c r="Z147" s="622"/>
    </row>
    <row r="148" spans="2:26" ht="13.5" customHeight="1">
      <c r="B148" s="395"/>
      <c r="D148" s="529">
        <f t="shared" si="4"/>
        <v>137</v>
      </c>
      <c r="E148" s="532"/>
      <c r="F148" s="531"/>
      <c r="G148" s="531"/>
      <c r="H148" s="573"/>
      <c r="I148" s="573"/>
      <c r="J148" s="573"/>
      <c r="K148" s="638"/>
      <c r="L148" s="575"/>
      <c r="M148" s="233"/>
      <c r="N148" s="639"/>
      <c r="O148" s="639"/>
      <c r="P148" s="639"/>
      <c r="Q148" s="573"/>
      <c r="R148" s="573"/>
      <c r="S148" s="573"/>
      <c r="T148" s="573"/>
      <c r="U148" s="573"/>
      <c r="V148" s="573"/>
      <c r="W148" s="573"/>
      <c r="X148" s="637"/>
      <c r="Y148" s="621"/>
      <c r="Z148" s="622"/>
    </row>
    <row r="149" spans="2:26" ht="13.5" customHeight="1">
      <c r="B149" s="395"/>
      <c r="D149" s="529">
        <f t="shared" si="4"/>
        <v>138</v>
      </c>
      <c r="E149" s="532"/>
      <c r="F149" s="531"/>
      <c r="G149" s="531"/>
      <c r="H149" s="573"/>
      <c r="I149" s="573"/>
      <c r="J149" s="573"/>
      <c r="K149" s="638"/>
      <c r="L149" s="575"/>
      <c r="M149" s="233"/>
      <c r="N149" s="639"/>
      <c r="O149" s="639"/>
      <c r="P149" s="639"/>
      <c r="Q149" s="573"/>
      <c r="R149" s="573"/>
      <c r="S149" s="573"/>
      <c r="T149" s="573"/>
      <c r="U149" s="573"/>
      <c r="V149" s="573"/>
      <c r="W149" s="573"/>
      <c r="X149" s="637"/>
      <c r="Y149" s="621"/>
      <c r="Z149" s="622"/>
    </row>
    <row r="150" spans="2:26" ht="13.5" customHeight="1">
      <c r="B150" s="395"/>
      <c r="D150" s="529">
        <f t="shared" si="4"/>
        <v>139</v>
      </c>
      <c r="E150" s="532"/>
      <c r="F150" s="531"/>
      <c r="G150" s="531"/>
      <c r="H150" s="573"/>
      <c r="I150" s="573"/>
      <c r="J150" s="573"/>
      <c r="K150" s="638"/>
      <c r="L150" s="575"/>
      <c r="M150" s="233"/>
      <c r="N150" s="639"/>
      <c r="O150" s="639"/>
      <c r="P150" s="639"/>
      <c r="Q150" s="573"/>
      <c r="R150" s="573"/>
      <c r="S150" s="573"/>
      <c r="T150" s="573"/>
      <c r="U150" s="573"/>
      <c r="V150" s="573"/>
      <c r="W150" s="573"/>
      <c r="X150" s="637"/>
      <c r="Y150" s="621"/>
      <c r="Z150" s="622"/>
    </row>
    <row r="151" spans="2:26" ht="13.5" customHeight="1">
      <c r="B151" s="395"/>
      <c r="D151" s="529">
        <f t="shared" si="4"/>
        <v>140</v>
      </c>
      <c r="E151" s="532"/>
      <c r="F151" s="531"/>
      <c r="G151" s="531"/>
      <c r="H151" s="573"/>
      <c r="I151" s="573"/>
      <c r="J151" s="573"/>
      <c r="K151" s="638"/>
      <c r="L151" s="575"/>
      <c r="M151" s="233"/>
      <c r="N151" s="639"/>
      <c r="O151" s="639"/>
      <c r="P151" s="639"/>
      <c r="Q151" s="573"/>
      <c r="R151" s="573"/>
      <c r="S151" s="573"/>
      <c r="T151" s="573"/>
      <c r="U151" s="573"/>
      <c r="V151" s="573"/>
      <c r="W151" s="573"/>
      <c r="X151" s="637"/>
      <c r="Y151" s="621"/>
      <c r="Z151" s="622"/>
    </row>
    <row r="152" spans="2:26" ht="13.5" customHeight="1">
      <c r="B152" s="395"/>
      <c r="D152" s="529">
        <f t="shared" si="4"/>
        <v>141</v>
      </c>
      <c r="E152" s="532"/>
      <c r="F152" s="531"/>
      <c r="G152" s="531"/>
      <c r="H152" s="573"/>
      <c r="I152" s="573"/>
      <c r="J152" s="573"/>
      <c r="K152" s="638"/>
      <c r="L152" s="575"/>
      <c r="M152" s="233"/>
      <c r="N152" s="639"/>
      <c r="O152" s="639"/>
      <c r="P152" s="639"/>
      <c r="Q152" s="573"/>
      <c r="R152" s="573"/>
      <c r="S152" s="573"/>
      <c r="T152" s="573"/>
      <c r="U152" s="573"/>
      <c r="V152" s="573"/>
      <c r="W152" s="573"/>
      <c r="X152" s="637"/>
      <c r="Y152" s="621"/>
      <c r="Z152" s="622"/>
    </row>
    <row r="153" spans="2:26" ht="13.5" customHeight="1">
      <c r="B153" s="395"/>
      <c r="D153" s="529">
        <f t="shared" si="4"/>
        <v>142</v>
      </c>
      <c r="E153" s="532"/>
      <c r="F153" s="531"/>
      <c r="G153" s="531"/>
      <c r="H153" s="573"/>
      <c r="I153" s="573"/>
      <c r="J153" s="573"/>
      <c r="K153" s="638"/>
      <c r="L153" s="575"/>
      <c r="M153" s="233"/>
      <c r="N153" s="639"/>
      <c r="O153" s="639"/>
      <c r="P153" s="639"/>
      <c r="Q153" s="573"/>
      <c r="R153" s="573"/>
      <c r="S153" s="573"/>
      <c r="T153" s="573"/>
      <c r="U153" s="573"/>
      <c r="V153" s="573"/>
      <c r="W153" s="573"/>
      <c r="X153" s="637"/>
      <c r="Y153" s="621"/>
      <c r="Z153" s="622"/>
    </row>
    <row r="154" spans="2:26" ht="13.5" customHeight="1">
      <c r="B154" s="395"/>
      <c r="D154" s="529">
        <f t="shared" si="4"/>
        <v>143</v>
      </c>
      <c r="E154" s="532"/>
      <c r="F154" s="531"/>
      <c r="G154" s="531"/>
      <c r="H154" s="573"/>
      <c r="I154" s="573"/>
      <c r="J154" s="573"/>
      <c r="K154" s="638"/>
      <c r="L154" s="575"/>
      <c r="M154" s="233"/>
      <c r="N154" s="639"/>
      <c r="O154" s="639"/>
      <c r="P154" s="639"/>
      <c r="Q154" s="573"/>
      <c r="R154" s="573"/>
      <c r="S154" s="573"/>
      <c r="T154" s="573"/>
      <c r="U154" s="573"/>
      <c r="V154" s="573"/>
      <c r="W154" s="573"/>
      <c r="X154" s="637"/>
      <c r="Y154" s="621"/>
      <c r="Z154" s="622"/>
    </row>
    <row r="155" spans="2:26" ht="13.5" customHeight="1">
      <c r="B155" s="395"/>
      <c r="D155" s="529">
        <f t="shared" si="4"/>
        <v>144</v>
      </c>
      <c r="E155" s="532"/>
      <c r="F155" s="531"/>
      <c r="G155" s="531"/>
      <c r="H155" s="573"/>
      <c r="I155" s="573"/>
      <c r="J155" s="573"/>
      <c r="K155" s="638"/>
      <c r="L155" s="575"/>
      <c r="M155" s="233"/>
      <c r="N155" s="639"/>
      <c r="O155" s="639"/>
      <c r="P155" s="639"/>
      <c r="Q155" s="573"/>
      <c r="R155" s="573"/>
      <c r="S155" s="573"/>
      <c r="T155" s="573"/>
      <c r="U155" s="573"/>
      <c r="V155" s="573"/>
      <c r="W155" s="573"/>
      <c r="X155" s="637"/>
      <c r="Y155" s="621"/>
      <c r="Z155" s="622"/>
    </row>
    <row r="156" spans="2:26" ht="13.5" customHeight="1">
      <c r="B156" s="395"/>
      <c r="D156" s="529">
        <f t="shared" si="4"/>
        <v>145</v>
      </c>
      <c r="E156" s="532"/>
      <c r="F156" s="531"/>
      <c r="G156" s="531"/>
      <c r="H156" s="573"/>
      <c r="I156" s="573"/>
      <c r="J156" s="573"/>
      <c r="K156" s="638"/>
      <c r="L156" s="575"/>
      <c r="M156" s="233"/>
      <c r="N156" s="639"/>
      <c r="O156" s="639"/>
      <c r="P156" s="639"/>
      <c r="Q156" s="573"/>
      <c r="R156" s="573"/>
      <c r="S156" s="573"/>
      <c r="T156" s="573"/>
      <c r="U156" s="573"/>
      <c r="V156" s="573"/>
      <c r="W156" s="573"/>
      <c r="X156" s="637"/>
      <c r="Y156" s="621"/>
      <c r="Z156" s="622"/>
    </row>
    <row r="157" spans="2:26" ht="13.5" customHeight="1">
      <c r="B157" s="395"/>
      <c r="D157" s="529">
        <f t="shared" si="4"/>
        <v>146</v>
      </c>
      <c r="E157" s="532"/>
      <c r="F157" s="531"/>
      <c r="G157" s="531"/>
      <c r="H157" s="573"/>
      <c r="I157" s="573"/>
      <c r="J157" s="573"/>
      <c r="K157" s="638"/>
      <c r="L157" s="575"/>
      <c r="M157" s="233"/>
      <c r="N157" s="639"/>
      <c r="O157" s="639"/>
      <c r="P157" s="639"/>
      <c r="Q157" s="573"/>
      <c r="R157" s="573"/>
      <c r="S157" s="573"/>
      <c r="T157" s="573"/>
      <c r="U157" s="573"/>
      <c r="V157" s="573"/>
      <c r="W157" s="573"/>
      <c r="X157" s="637"/>
      <c r="Y157" s="621"/>
      <c r="Z157" s="622"/>
    </row>
    <row r="158" spans="2:26" ht="13.5" customHeight="1">
      <c r="B158" s="395"/>
      <c r="D158" s="529">
        <f t="shared" si="4"/>
        <v>147</v>
      </c>
      <c r="E158" s="532"/>
      <c r="F158" s="531"/>
      <c r="G158" s="531"/>
      <c r="H158" s="573"/>
      <c r="I158" s="573"/>
      <c r="J158" s="573"/>
      <c r="K158" s="638"/>
      <c r="L158" s="575"/>
      <c r="M158" s="233"/>
      <c r="N158" s="639"/>
      <c r="O158" s="639"/>
      <c r="P158" s="639"/>
      <c r="Q158" s="573"/>
      <c r="R158" s="573"/>
      <c r="S158" s="573"/>
      <c r="T158" s="573"/>
      <c r="U158" s="573"/>
      <c r="V158" s="573"/>
      <c r="W158" s="573"/>
      <c r="X158" s="637"/>
      <c r="Y158" s="621"/>
      <c r="Z158" s="622"/>
    </row>
    <row r="159" spans="2:26" ht="13.5" customHeight="1">
      <c r="B159" s="395"/>
      <c r="D159" s="529">
        <f t="shared" si="4"/>
        <v>148</v>
      </c>
      <c r="E159" s="532"/>
      <c r="F159" s="531"/>
      <c r="G159" s="531"/>
      <c r="H159" s="573"/>
      <c r="I159" s="573"/>
      <c r="J159" s="573"/>
      <c r="K159" s="638"/>
      <c r="L159" s="575"/>
      <c r="M159" s="233"/>
      <c r="N159" s="639"/>
      <c r="O159" s="639"/>
      <c r="P159" s="639"/>
      <c r="Q159" s="573"/>
      <c r="R159" s="573"/>
      <c r="S159" s="573"/>
      <c r="T159" s="573"/>
      <c r="U159" s="573"/>
      <c r="V159" s="573"/>
      <c r="W159" s="573"/>
      <c r="X159" s="637"/>
      <c r="Y159" s="621"/>
      <c r="Z159" s="622"/>
    </row>
    <row r="160" spans="2:26" ht="13.5" customHeight="1">
      <c r="B160" s="395"/>
      <c r="D160" s="529">
        <f t="shared" si="4"/>
        <v>149</v>
      </c>
      <c r="E160" s="532"/>
      <c r="F160" s="531"/>
      <c r="G160" s="531"/>
      <c r="H160" s="573"/>
      <c r="I160" s="573"/>
      <c r="J160" s="573"/>
      <c r="K160" s="638"/>
      <c r="L160" s="575"/>
      <c r="M160" s="233"/>
      <c r="N160" s="639"/>
      <c r="O160" s="639"/>
      <c r="P160" s="639"/>
      <c r="Q160" s="573"/>
      <c r="R160" s="573"/>
      <c r="S160" s="573"/>
      <c r="T160" s="573"/>
      <c r="U160" s="573"/>
      <c r="V160" s="573"/>
      <c r="W160" s="573"/>
      <c r="X160" s="637"/>
      <c r="Y160" s="621"/>
      <c r="Z160" s="622"/>
    </row>
    <row r="161" spans="2:33" ht="13.5" customHeight="1">
      <c r="B161" s="395"/>
      <c r="D161" s="529">
        <f t="shared" si="4"/>
        <v>150</v>
      </c>
      <c r="E161" s="532"/>
      <c r="F161" s="531"/>
      <c r="G161" s="531"/>
      <c r="H161" s="573"/>
      <c r="I161" s="573"/>
      <c r="J161" s="573"/>
      <c r="K161" s="638"/>
      <c r="L161" s="575"/>
      <c r="M161" s="233"/>
      <c r="N161" s="639"/>
      <c r="O161" s="639"/>
      <c r="P161" s="639"/>
      <c r="Q161" s="573"/>
      <c r="R161" s="573"/>
      <c r="S161" s="573"/>
      <c r="T161" s="573"/>
      <c r="U161" s="573"/>
      <c r="V161" s="573"/>
      <c r="W161" s="573"/>
      <c r="X161" s="637"/>
      <c r="Y161" s="621"/>
      <c r="Z161" s="622"/>
    </row>
    <row r="162" spans="2:33" ht="13.5" customHeight="1">
      <c r="B162" s="395"/>
      <c r="D162" s="529">
        <f>D131+1</f>
        <v>121</v>
      </c>
      <c r="E162" s="532"/>
      <c r="F162" s="531"/>
      <c r="G162" s="531"/>
      <c r="H162" s="573"/>
      <c r="I162" s="573"/>
      <c r="J162" s="573"/>
      <c r="K162" s="638"/>
      <c r="L162" s="575"/>
      <c r="M162" s="233"/>
      <c r="N162" s="639"/>
      <c r="O162" s="639"/>
      <c r="P162" s="639"/>
      <c r="Q162" s="573"/>
      <c r="R162" s="573"/>
      <c r="S162" s="573"/>
      <c r="T162" s="573"/>
      <c r="U162" s="573"/>
      <c r="V162" s="573"/>
      <c r="W162" s="573"/>
      <c r="X162" s="637"/>
      <c r="Y162" s="621"/>
      <c r="Z162" s="622"/>
      <c r="AG162" s="528"/>
    </row>
    <row r="163" spans="2:33" ht="13.5" customHeight="1">
      <c r="B163" s="395"/>
      <c r="D163" s="529">
        <f>D162+1</f>
        <v>122</v>
      </c>
      <c r="E163" s="532"/>
      <c r="F163" s="531"/>
      <c r="G163" s="531"/>
      <c r="H163" s="573"/>
      <c r="I163" s="573"/>
      <c r="J163" s="573"/>
      <c r="K163" s="638"/>
      <c r="L163" s="575"/>
      <c r="M163" s="233"/>
      <c r="N163" s="639"/>
      <c r="O163" s="639"/>
      <c r="P163" s="639"/>
      <c r="Q163" s="573"/>
      <c r="R163" s="573"/>
      <c r="S163" s="573"/>
      <c r="T163" s="573"/>
      <c r="U163" s="573"/>
      <c r="V163" s="573"/>
      <c r="W163" s="573"/>
      <c r="X163" s="637"/>
      <c r="Y163" s="621"/>
      <c r="Z163" s="622"/>
    </row>
    <row r="164" spans="2:33" ht="13.5" customHeight="1">
      <c r="B164" s="395"/>
      <c r="D164" s="529">
        <f>D163+1</f>
        <v>123</v>
      </c>
      <c r="E164" s="532"/>
      <c r="F164" s="531"/>
      <c r="G164" s="531"/>
      <c r="H164" s="573"/>
      <c r="I164" s="573"/>
      <c r="J164" s="573"/>
      <c r="K164" s="638"/>
      <c r="L164" s="575"/>
      <c r="M164" s="233"/>
      <c r="N164" s="639"/>
      <c r="O164" s="639"/>
      <c r="P164" s="639"/>
      <c r="Q164" s="573"/>
      <c r="R164" s="573"/>
      <c r="S164" s="573"/>
      <c r="T164" s="573"/>
      <c r="U164" s="573"/>
      <c r="V164" s="573"/>
      <c r="W164" s="573"/>
      <c r="X164" s="637"/>
      <c r="Y164" s="621"/>
      <c r="Z164" s="622"/>
    </row>
    <row r="165" spans="2:33" ht="13.5" customHeight="1">
      <c r="B165" s="395"/>
      <c r="D165" s="529">
        <f t="shared" ref="D165:D191" si="5">D164+1</f>
        <v>124</v>
      </c>
      <c r="E165" s="532"/>
      <c r="F165" s="531"/>
      <c r="G165" s="531"/>
      <c r="H165" s="573"/>
      <c r="I165" s="573"/>
      <c r="J165" s="573"/>
      <c r="K165" s="638"/>
      <c r="L165" s="575"/>
      <c r="M165" s="233"/>
      <c r="N165" s="639"/>
      <c r="O165" s="639"/>
      <c r="P165" s="639"/>
      <c r="Q165" s="573"/>
      <c r="R165" s="573"/>
      <c r="S165" s="573"/>
      <c r="T165" s="573"/>
      <c r="U165" s="573"/>
      <c r="V165" s="573"/>
      <c r="W165" s="573"/>
      <c r="X165" s="637"/>
      <c r="Y165" s="621"/>
      <c r="Z165" s="622"/>
    </row>
    <row r="166" spans="2:33" ht="13.5" customHeight="1">
      <c r="B166" s="395"/>
      <c r="D166" s="529">
        <f t="shared" si="5"/>
        <v>125</v>
      </c>
      <c r="E166" s="532"/>
      <c r="F166" s="531"/>
      <c r="G166" s="531"/>
      <c r="H166" s="573"/>
      <c r="I166" s="573"/>
      <c r="J166" s="573"/>
      <c r="K166" s="638"/>
      <c r="L166" s="575"/>
      <c r="M166" s="233"/>
      <c r="N166" s="639"/>
      <c r="O166" s="639"/>
      <c r="P166" s="639"/>
      <c r="Q166" s="573"/>
      <c r="R166" s="573"/>
      <c r="S166" s="573"/>
      <c r="T166" s="573"/>
      <c r="U166" s="573"/>
      <c r="V166" s="573"/>
      <c r="W166" s="573"/>
      <c r="X166" s="637"/>
      <c r="Y166" s="621"/>
      <c r="Z166" s="622"/>
    </row>
    <row r="167" spans="2:33" ht="13.5" customHeight="1">
      <c r="B167" s="395"/>
      <c r="D167" s="529">
        <f t="shared" si="5"/>
        <v>126</v>
      </c>
      <c r="E167" s="532"/>
      <c r="F167" s="531"/>
      <c r="G167" s="531"/>
      <c r="H167" s="573"/>
      <c r="I167" s="573"/>
      <c r="J167" s="573"/>
      <c r="K167" s="638"/>
      <c r="L167" s="575"/>
      <c r="M167" s="233"/>
      <c r="N167" s="639"/>
      <c r="O167" s="639"/>
      <c r="P167" s="639"/>
      <c r="Q167" s="573"/>
      <c r="R167" s="573"/>
      <c r="S167" s="573"/>
      <c r="T167" s="573"/>
      <c r="U167" s="573"/>
      <c r="V167" s="573"/>
      <c r="W167" s="573"/>
      <c r="X167" s="637"/>
      <c r="Y167" s="621"/>
      <c r="Z167" s="622"/>
    </row>
    <row r="168" spans="2:33" ht="13.5" customHeight="1">
      <c r="B168" s="395"/>
      <c r="D168" s="529">
        <f t="shared" si="5"/>
        <v>127</v>
      </c>
      <c r="E168" s="532"/>
      <c r="F168" s="531"/>
      <c r="G168" s="531"/>
      <c r="H168" s="573"/>
      <c r="I168" s="573"/>
      <c r="J168" s="573"/>
      <c r="K168" s="638"/>
      <c r="L168" s="575"/>
      <c r="M168" s="233"/>
      <c r="N168" s="639"/>
      <c r="O168" s="639"/>
      <c r="P168" s="639"/>
      <c r="Q168" s="573"/>
      <c r="R168" s="573"/>
      <c r="S168" s="573"/>
      <c r="T168" s="573"/>
      <c r="U168" s="573"/>
      <c r="V168" s="573"/>
      <c r="W168" s="573"/>
      <c r="X168" s="637"/>
      <c r="Y168" s="621"/>
      <c r="Z168" s="622"/>
    </row>
    <row r="169" spans="2:33" ht="13.5" customHeight="1">
      <c r="B169" s="395"/>
      <c r="D169" s="529">
        <f t="shared" si="5"/>
        <v>128</v>
      </c>
      <c r="E169" s="532"/>
      <c r="F169" s="531"/>
      <c r="G169" s="531"/>
      <c r="H169" s="573"/>
      <c r="I169" s="573"/>
      <c r="J169" s="573"/>
      <c r="K169" s="638"/>
      <c r="L169" s="575"/>
      <c r="M169" s="233"/>
      <c r="N169" s="639"/>
      <c r="O169" s="639"/>
      <c r="P169" s="639"/>
      <c r="Q169" s="573"/>
      <c r="R169" s="573"/>
      <c r="S169" s="573"/>
      <c r="T169" s="573"/>
      <c r="U169" s="573"/>
      <c r="V169" s="573"/>
      <c r="W169" s="573"/>
      <c r="X169" s="637"/>
      <c r="Y169" s="621"/>
      <c r="Z169" s="622"/>
    </row>
    <row r="170" spans="2:33" ht="13.5" customHeight="1">
      <c r="B170" s="395"/>
      <c r="D170" s="529">
        <f t="shared" si="5"/>
        <v>129</v>
      </c>
      <c r="E170" s="532"/>
      <c r="F170" s="531"/>
      <c r="G170" s="531"/>
      <c r="H170" s="573"/>
      <c r="I170" s="573"/>
      <c r="J170" s="573"/>
      <c r="K170" s="638"/>
      <c r="L170" s="575"/>
      <c r="M170" s="233"/>
      <c r="N170" s="639"/>
      <c r="O170" s="639"/>
      <c r="P170" s="639"/>
      <c r="Q170" s="573"/>
      <c r="R170" s="573"/>
      <c r="S170" s="573"/>
      <c r="T170" s="573"/>
      <c r="U170" s="573"/>
      <c r="V170" s="573"/>
      <c r="W170" s="573"/>
      <c r="X170" s="637"/>
      <c r="Y170" s="621"/>
      <c r="Z170" s="622"/>
    </row>
    <row r="171" spans="2:33" ht="13.5" customHeight="1">
      <c r="B171" s="395"/>
      <c r="D171" s="529">
        <f t="shared" si="5"/>
        <v>130</v>
      </c>
      <c r="E171" s="532"/>
      <c r="F171" s="531"/>
      <c r="G171" s="531"/>
      <c r="H171" s="573"/>
      <c r="I171" s="573"/>
      <c r="J171" s="573"/>
      <c r="K171" s="638"/>
      <c r="L171" s="575"/>
      <c r="M171" s="233"/>
      <c r="N171" s="639"/>
      <c r="O171" s="639"/>
      <c r="P171" s="639"/>
      <c r="Q171" s="573"/>
      <c r="R171" s="573"/>
      <c r="S171" s="573"/>
      <c r="T171" s="573"/>
      <c r="U171" s="573"/>
      <c r="V171" s="573"/>
      <c r="W171" s="573"/>
      <c r="X171" s="637"/>
      <c r="Y171" s="621"/>
      <c r="Z171" s="622"/>
    </row>
    <row r="172" spans="2:33" ht="13.5" customHeight="1">
      <c r="B172" s="395"/>
      <c r="D172" s="529">
        <f t="shared" si="5"/>
        <v>131</v>
      </c>
      <c r="E172" s="532"/>
      <c r="F172" s="531"/>
      <c r="G172" s="531"/>
      <c r="H172" s="573"/>
      <c r="I172" s="573"/>
      <c r="J172" s="573"/>
      <c r="K172" s="638"/>
      <c r="L172" s="575"/>
      <c r="M172" s="233"/>
      <c r="N172" s="639"/>
      <c r="O172" s="639"/>
      <c r="P172" s="639"/>
      <c r="Q172" s="573"/>
      <c r="R172" s="573"/>
      <c r="S172" s="573"/>
      <c r="T172" s="573"/>
      <c r="U172" s="573"/>
      <c r="V172" s="573"/>
      <c r="W172" s="573"/>
      <c r="X172" s="637"/>
      <c r="Y172" s="621"/>
      <c r="Z172" s="622"/>
    </row>
    <row r="173" spans="2:33" ht="13.5" customHeight="1">
      <c r="B173" s="395"/>
      <c r="D173" s="529">
        <f t="shared" si="5"/>
        <v>132</v>
      </c>
      <c r="E173" s="532"/>
      <c r="F173" s="531"/>
      <c r="G173" s="531"/>
      <c r="H173" s="573"/>
      <c r="I173" s="573"/>
      <c r="J173" s="573"/>
      <c r="K173" s="638"/>
      <c r="L173" s="575"/>
      <c r="M173" s="233"/>
      <c r="N173" s="639"/>
      <c r="O173" s="639"/>
      <c r="P173" s="639"/>
      <c r="Q173" s="573"/>
      <c r="R173" s="573"/>
      <c r="S173" s="573"/>
      <c r="T173" s="573"/>
      <c r="U173" s="573"/>
      <c r="V173" s="573"/>
      <c r="W173" s="573"/>
      <c r="X173" s="637"/>
      <c r="Y173" s="621"/>
      <c r="Z173" s="622"/>
    </row>
    <row r="174" spans="2:33" ht="13.5" customHeight="1">
      <c r="B174" s="395"/>
      <c r="D174" s="529">
        <f t="shared" si="5"/>
        <v>133</v>
      </c>
      <c r="E174" s="532"/>
      <c r="F174" s="531"/>
      <c r="G174" s="531"/>
      <c r="H174" s="573"/>
      <c r="I174" s="573"/>
      <c r="J174" s="573"/>
      <c r="K174" s="638"/>
      <c r="L174" s="575"/>
      <c r="M174" s="233"/>
      <c r="N174" s="639"/>
      <c r="O174" s="639"/>
      <c r="P174" s="639"/>
      <c r="Q174" s="573"/>
      <c r="R174" s="573"/>
      <c r="S174" s="573"/>
      <c r="T174" s="573"/>
      <c r="U174" s="573"/>
      <c r="V174" s="573"/>
      <c r="W174" s="573"/>
      <c r="X174" s="637"/>
      <c r="Y174" s="621"/>
      <c r="Z174" s="622"/>
    </row>
    <row r="175" spans="2:33" ht="13.5" customHeight="1">
      <c r="B175" s="395"/>
      <c r="D175" s="529">
        <f t="shared" si="5"/>
        <v>134</v>
      </c>
      <c r="E175" s="532"/>
      <c r="F175" s="531"/>
      <c r="G175" s="531"/>
      <c r="H175" s="573"/>
      <c r="I175" s="573"/>
      <c r="J175" s="573"/>
      <c r="K175" s="638"/>
      <c r="L175" s="575"/>
      <c r="M175" s="233"/>
      <c r="N175" s="639"/>
      <c r="O175" s="639"/>
      <c r="P175" s="639"/>
      <c r="Q175" s="573"/>
      <c r="R175" s="573"/>
      <c r="S175" s="573"/>
      <c r="T175" s="573"/>
      <c r="U175" s="573"/>
      <c r="V175" s="573"/>
      <c r="W175" s="573"/>
      <c r="X175" s="637"/>
      <c r="Y175" s="621"/>
      <c r="Z175" s="622"/>
    </row>
    <row r="176" spans="2:33" ht="13.5" customHeight="1">
      <c r="B176" s="395"/>
      <c r="D176" s="529">
        <f t="shared" si="5"/>
        <v>135</v>
      </c>
      <c r="E176" s="532"/>
      <c r="F176" s="531"/>
      <c r="G176" s="531"/>
      <c r="H176" s="573"/>
      <c r="I176" s="573"/>
      <c r="J176" s="573"/>
      <c r="K176" s="638"/>
      <c r="L176" s="575"/>
      <c r="M176" s="233"/>
      <c r="N176" s="639"/>
      <c r="O176" s="639"/>
      <c r="P176" s="639"/>
      <c r="Q176" s="573"/>
      <c r="R176" s="573"/>
      <c r="S176" s="573"/>
      <c r="T176" s="573"/>
      <c r="U176" s="573"/>
      <c r="V176" s="573"/>
      <c r="W176" s="573"/>
      <c r="X176" s="637"/>
      <c r="Y176" s="621"/>
      <c r="Z176" s="622"/>
    </row>
    <row r="177" spans="2:26" ht="13.5" customHeight="1">
      <c r="B177" s="395"/>
      <c r="D177" s="529">
        <f t="shared" si="5"/>
        <v>136</v>
      </c>
      <c r="E177" s="532"/>
      <c r="F177" s="531"/>
      <c r="G177" s="531"/>
      <c r="H177" s="573"/>
      <c r="I177" s="573"/>
      <c r="J177" s="573"/>
      <c r="K177" s="638"/>
      <c r="L177" s="575"/>
      <c r="M177" s="233"/>
      <c r="N177" s="639"/>
      <c r="O177" s="639"/>
      <c r="P177" s="639"/>
      <c r="Q177" s="573"/>
      <c r="R177" s="573"/>
      <c r="S177" s="573"/>
      <c r="T177" s="573"/>
      <c r="U177" s="573"/>
      <c r="V177" s="573"/>
      <c r="W177" s="573"/>
      <c r="X177" s="637"/>
      <c r="Y177" s="621"/>
      <c r="Z177" s="622"/>
    </row>
    <row r="178" spans="2:26" ht="13.5" customHeight="1">
      <c r="B178" s="395"/>
      <c r="D178" s="529">
        <f t="shared" si="5"/>
        <v>137</v>
      </c>
      <c r="E178" s="532"/>
      <c r="F178" s="531"/>
      <c r="G178" s="531"/>
      <c r="H178" s="573"/>
      <c r="I178" s="573"/>
      <c r="J178" s="573"/>
      <c r="K178" s="638"/>
      <c r="L178" s="575"/>
      <c r="M178" s="233"/>
      <c r="N178" s="639"/>
      <c r="O178" s="639"/>
      <c r="P178" s="639"/>
      <c r="Q178" s="573"/>
      <c r="R178" s="573"/>
      <c r="S178" s="573"/>
      <c r="T178" s="573"/>
      <c r="U178" s="573"/>
      <c r="V178" s="573"/>
      <c r="W178" s="573"/>
      <c r="X178" s="637"/>
      <c r="Y178" s="621"/>
      <c r="Z178" s="622"/>
    </row>
    <row r="179" spans="2:26" ht="13.5" customHeight="1">
      <c r="B179" s="395"/>
      <c r="D179" s="529">
        <f t="shared" si="5"/>
        <v>138</v>
      </c>
      <c r="E179" s="532"/>
      <c r="F179" s="531"/>
      <c r="G179" s="531"/>
      <c r="H179" s="573"/>
      <c r="I179" s="573"/>
      <c r="J179" s="573"/>
      <c r="K179" s="638"/>
      <c r="L179" s="575"/>
      <c r="M179" s="233"/>
      <c r="N179" s="639"/>
      <c r="O179" s="639"/>
      <c r="P179" s="639"/>
      <c r="Q179" s="573"/>
      <c r="R179" s="573"/>
      <c r="S179" s="573"/>
      <c r="T179" s="573"/>
      <c r="U179" s="573"/>
      <c r="V179" s="573"/>
      <c r="W179" s="573"/>
      <c r="X179" s="637"/>
      <c r="Y179" s="621"/>
      <c r="Z179" s="622"/>
    </row>
    <row r="180" spans="2:26" ht="13.5" customHeight="1">
      <c r="B180" s="395"/>
      <c r="D180" s="529">
        <f t="shared" si="5"/>
        <v>139</v>
      </c>
      <c r="E180" s="532"/>
      <c r="F180" s="531"/>
      <c r="G180" s="531"/>
      <c r="H180" s="573"/>
      <c r="I180" s="573"/>
      <c r="J180" s="573"/>
      <c r="K180" s="638"/>
      <c r="L180" s="575"/>
      <c r="M180" s="233"/>
      <c r="N180" s="639"/>
      <c r="O180" s="639"/>
      <c r="P180" s="639"/>
      <c r="Q180" s="573"/>
      <c r="R180" s="573"/>
      <c r="S180" s="573"/>
      <c r="T180" s="573"/>
      <c r="U180" s="573"/>
      <c r="V180" s="573"/>
      <c r="W180" s="573"/>
      <c r="X180" s="637"/>
      <c r="Y180" s="621"/>
      <c r="Z180" s="622"/>
    </row>
    <row r="181" spans="2:26" ht="13.5" customHeight="1">
      <c r="B181" s="395"/>
      <c r="D181" s="529">
        <f t="shared" si="5"/>
        <v>140</v>
      </c>
      <c r="E181" s="532"/>
      <c r="F181" s="531"/>
      <c r="G181" s="531"/>
      <c r="H181" s="573"/>
      <c r="I181" s="573"/>
      <c r="J181" s="573"/>
      <c r="K181" s="638"/>
      <c r="L181" s="575"/>
      <c r="M181" s="233"/>
      <c r="N181" s="639"/>
      <c r="O181" s="639"/>
      <c r="P181" s="639"/>
      <c r="Q181" s="573"/>
      <c r="R181" s="573"/>
      <c r="S181" s="573"/>
      <c r="T181" s="573"/>
      <c r="U181" s="573"/>
      <c r="V181" s="573"/>
      <c r="W181" s="573"/>
      <c r="X181" s="637"/>
      <c r="Y181" s="621"/>
      <c r="Z181" s="622"/>
    </row>
    <row r="182" spans="2:26" ht="13.5" customHeight="1">
      <c r="B182" s="395"/>
      <c r="D182" s="529">
        <f t="shared" si="5"/>
        <v>141</v>
      </c>
      <c r="E182" s="532"/>
      <c r="F182" s="531"/>
      <c r="G182" s="531"/>
      <c r="H182" s="573"/>
      <c r="I182" s="573"/>
      <c r="J182" s="573"/>
      <c r="K182" s="638"/>
      <c r="L182" s="575"/>
      <c r="M182" s="233"/>
      <c r="N182" s="639"/>
      <c r="O182" s="639"/>
      <c r="P182" s="639"/>
      <c r="Q182" s="573"/>
      <c r="R182" s="573"/>
      <c r="S182" s="573"/>
      <c r="T182" s="573"/>
      <c r="U182" s="573"/>
      <c r="V182" s="573"/>
      <c r="W182" s="573"/>
      <c r="X182" s="637"/>
      <c r="Y182" s="621"/>
      <c r="Z182" s="622"/>
    </row>
    <row r="183" spans="2:26" ht="13.5" customHeight="1">
      <c r="B183" s="395"/>
      <c r="D183" s="529">
        <f t="shared" si="5"/>
        <v>142</v>
      </c>
      <c r="E183" s="532"/>
      <c r="F183" s="531"/>
      <c r="G183" s="531"/>
      <c r="H183" s="573"/>
      <c r="I183" s="573"/>
      <c r="J183" s="573"/>
      <c r="K183" s="638"/>
      <c r="L183" s="575"/>
      <c r="M183" s="233"/>
      <c r="N183" s="639"/>
      <c r="O183" s="639"/>
      <c r="P183" s="639"/>
      <c r="Q183" s="573"/>
      <c r="R183" s="573"/>
      <c r="S183" s="573"/>
      <c r="T183" s="573"/>
      <c r="U183" s="573"/>
      <c r="V183" s="573"/>
      <c r="W183" s="573"/>
      <c r="X183" s="637"/>
      <c r="Y183" s="621"/>
      <c r="Z183" s="622"/>
    </row>
    <row r="184" spans="2:26" ht="13.5" customHeight="1">
      <c r="B184" s="395"/>
      <c r="D184" s="529">
        <f t="shared" si="5"/>
        <v>143</v>
      </c>
      <c r="E184" s="532"/>
      <c r="F184" s="531"/>
      <c r="G184" s="531"/>
      <c r="H184" s="573"/>
      <c r="I184" s="573"/>
      <c r="J184" s="573"/>
      <c r="K184" s="638"/>
      <c r="L184" s="575"/>
      <c r="M184" s="233"/>
      <c r="N184" s="639"/>
      <c r="O184" s="639"/>
      <c r="P184" s="639"/>
      <c r="Q184" s="573"/>
      <c r="R184" s="573"/>
      <c r="S184" s="573"/>
      <c r="T184" s="573"/>
      <c r="U184" s="573"/>
      <c r="V184" s="573"/>
      <c r="W184" s="573"/>
      <c r="X184" s="637"/>
      <c r="Y184" s="621"/>
      <c r="Z184" s="622"/>
    </row>
    <row r="185" spans="2:26" ht="13.5" customHeight="1">
      <c r="B185" s="395"/>
      <c r="D185" s="529">
        <f t="shared" si="5"/>
        <v>144</v>
      </c>
      <c r="E185" s="532"/>
      <c r="F185" s="531"/>
      <c r="G185" s="531"/>
      <c r="H185" s="573"/>
      <c r="I185" s="573"/>
      <c r="J185" s="573"/>
      <c r="K185" s="638"/>
      <c r="L185" s="575"/>
      <c r="M185" s="233"/>
      <c r="N185" s="639"/>
      <c r="O185" s="639"/>
      <c r="P185" s="639"/>
      <c r="Q185" s="573"/>
      <c r="R185" s="573"/>
      <c r="S185" s="573"/>
      <c r="T185" s="573"/>
      <c r="U185" s="573"/>
      <c r="V185" s="573"/>
      <c r="W185" s="573"/>
      <c r="X185" s="637"/>
      <c r="Y185" s="621"/>
      <c r="Z185" s="622"/>
    </row>
    <row r="186" spans="2:26" ht="13.5" customHeight="1">
      <c r="B186" s="395"/>
      <c r="D186" s="529">
        <f t="shared" si="5"/>
        <v>145</v>
      </c>
      <c r="E186" s="532"/>
      <c r="F186" s="531"/>
      <c r="G186" s="531"/>
      <c r="H186" s="573"/>
      <c r="I186" s="573"/>
      <c r="J186" s="573"/>
      <c r="K186" s="638"/>
      <c r="L186" s="575"/>
      <c r="M186" s="233"/>
      <c r="N186" s="639"/>
      <c r="O186" s="639"/>
      <c r="P186" s="639"/>
      <c r="Q186" s="573"/>
      <c r="R186" s="573"/>
      <c r="S186" s="573"/>
      <c r="T186" s="573"/>
      <c r="U186" s="573"/>
      <c r="V186" s="573"/>
      <c r="W186" s="573"/>
      <c r="X186" s="637"/>
      <c r="Y186" s="621"/>
      <c r="Z186" s="622"/>
    </row>
    <row r="187" spans="2:26" ht="13.5" customHeight="1">
      <c r="B187" s="395"/>
      <c r="D187" s="529">
        <f t="shared" si="5"/>
        <v>146</v>
      </c>
      <c r="E187" s="532"/>
      <c r="F187" s="531"/>
      <c r="G187" s="531"/>
      <c r="H187" s="573"/>
      <c r="I187" s="573"/>
      <c r="J187" s="573"/>
      <c r="K187" s="638"/>
      <c r="L187" s="575"/>
      <c r="M187" s="233"/>
      <c r="N187" s="639"/>
      <c r="O187" s="639"/>
      <c r="P187" s="639"/>
      <c r="Q187" s="573"/>
      <c r="R187" s="573"/>
      <c r="S187" s="573"/>
      <c r="T187" s="573"/>
      <c r="U187" s="573"/>
      <c r="V187" s="573"/>
      <c r="W187" s="573"/>
      <c r="X187" s="637"/>
      <c r="Y187" s="621"/>
      <c r="Z187" s="622"/>
    </row>
    <row r="188" spans="2:26" ht="13.5" customHeight="1">
      <c r="B188" s="395"/>
      <c r="D188" s="529">
        <f t="shared" si="5"/>
        <v>147</v>
      </c>
      <c r="E188" s="532"/>
      <c r="F188" s="531"/>
      <c r="G188" s="531"/>
      <c r="H188" s="573"/>
      <c r="I188" s="573"/>
      <c r="J188" s="573"/>
      <c r="K188" s="638"/>
      <c r="L188" s="575"/>
      <c r="M188" s="233"/>
      <c r="N188" s="639"/>
      <c r="O188" s="639"/>
      <c r="P188" s="639"/>
      <c r="Q188" s="573"/>
      <c r="R188" s="573"/>
      <c r="S188" s="573"/>
      <c r="T188" s="573"/>
      <c r="U188" s="573"/>
      <c r="V188" s="573"/>
      <c r="W188" s="573"/>
      <c r="X188" s="637"/>
      <c r="Y188" s="621"/>
      <c r="Z188" s="622"/>
    </row>
    <row r="189" spans="2:26" ht="13.5" customHeight="1">
      <c r="B189" s="395"/>
      <c r="D189" s="529">
        <f t="shared" si="5"/>
        <v>148</v>
      </c>
      <c r="E189" s="532"/>
      <c r="F189" s="531"/>
      <c r="G189" s="531"/>
      <c r="H189" s="573"/>
      <c r="I189" s="573"/>
      <c r="J189" s="573"/>
      <c r="K189" s="638"/>
      <c r="L189" s="575"/>
      <c r="M189" s="233"/>
      <c r="N189" s="639"/>
      <c r="O189" s="639"/>
      <c r="P189" s="639"/>
      <c r="Q189" s="573"/>
      <c r="R189" s="573"/>
      <c r="S189" s="573"/>
      <c r="T189" s="573"/>
      <c r="U189" s="573"/>
      <c r="V189" s="573"/>
      <c r="W189" s="573"/>
      <c r="X189" s="637"/>
      <c r="Y189" s="621"/>
      <c r="Z189" s="622"/>
    </row>
    <row r="190" spans="2:26" ht="13.5" customHeight="1">
      <c r="B190" s="395"/>
      <c r="D190" s="529">
        <f t="shared" si="5"/>
        <v>149</v>
      </c>
      <c r="E190" s="532"/>
      <c r="F190" s="531"/>
      <c r="G190" s="531"/>
      <c r="H190" s="573"/>
      <c r="I190" s="573"/>
      <c r="J190" s="573"/>
      <c r="K190" s="638"/>
      <c r="L190" s="575"/>
      <c r="M190" s="233"/>
      <c r="N190" s="639"/>
      <c r="O190" s="639"/>
      <c r="P190" s="639"/>
      <c r="Q190" s="573"/>
      <c r="R190" s="573"/>
      <c r="S190" s="573"/>
      <c r="T190" s="573"/>
      <c r="U190" s="573"/>
      <c r="V190" s="573"/>
      <c r="W190" s="573"/>
      <c r="X190" s="637"/>
      <c r="Y190" s="621"/>
      <c r="Z190" s="622"/>
    </row>
    <row r="191" spans="2:26" ht="13.5" customHeight="1">
      <c r="B191" s="395"/>
      <c r="D191" s="529">
        <f t="shared" si="5"/>
        <v>150</v>
      </c>
      <c r="E191" s="532"/>
      <c r="F191" s="531"/>
      <c r="G191" s="531"/>
      <c r="H191" s="573"/>
      <c r="I191" s="573"/>
      <c r="J191" s="573"/>
      <c r="K191" s="638"/>
      <c r="L191" s="575"/>
      <c r="M191" s="233"/>
      <c r="N191" s="639"/>
      <c r="O191" s="639"/>
      <c r="P191" s="639"/>
      <c r="Q191" s="573"/>
      <c r="R191" s="573"/>
      <c r="S191" s="573"/>
      <c r="T191" s="573"/>
      <c r="U191" s="573"/>
      <c r="V191" s="573"/>
      <c r="W191" s="573"/>
      <c r="X191" s="637"/>
      <c r="Y191" s="621"/>
      <c r="Z191" s="622"/>
    </row>
    <row r="192" spans="2:26" ht="13.5" customHeight="1">
      <c r="B192" s="395"/>
      <c r="D192" s="3"/>
      <c r="E192" s="1"/>
      <c r="F192" s="3"/>
      <c r="G192" s="3"/>
      <c r="H192" s="4"/>
      <c r="I192" s="4"/>
      <c r="J192" s="4"/>
      <c r="K192" s="810"/>
      <c r="L192" s="147"/>
      <c r="M192" s="147"/>
      <c r="N192" s="4"/>
      <c r="O192" s="4"/>
      <c r="P192" s="4"/>
      <c r="Q192" s="4"/>
      <c r="R192" s="4"/>
      <c r="S192" s="4"/>
      <c r="T192" s="4"/>
      <c r="U192" s="4"/>
      <c r="V192" s="4"/>
      <c r="W192" s="4"/>
      <c r="X192" s="622"/>
      <c r="Y192" s="621"/>
      <c r="Z192" s="622"/>
    </row>
    <row r="193" spans="2:25" ht="3" customHeight="1">
      <c r="B193" s="396"/>
      <c r="C193" s="1086"/>
      <c r="D193" s="1086"/>
      <c r="E193" s="1086"/>
      <c r="F193" s="1086"/>
      <c r="G193" s="1086"/>
      <c r="H193" s="1086"/>
      <c r="I193" s="1086"/>
      <c r="J193" s="1086"/>
      <c r="K193" s="1086"/>
      <c r="L193" s="1086"/>
      <c r="M193" s="1086"/>
      <c r="N193" s="1086"/>
      <c r="O193" s="1086"/>
      <c r="P193" s="1086"/>
      <c r="Q193" s="1086"/>
      <c r="R193" s="1086"/>
      <c r="S193" s="1086"/>
      <c r="T193" s="1086"/>
      <c r="U193" s="1086"/>
      <c r="V193" s="1086"/>
      <c r="W193" s="1086"/>
      <c r="X193" s="1086"/>
      <c r="Y193" s="34"/>
    </row>
    <row r="194" spans="2:25">
      <c r="Y194" s="417"/>
    </row>
  </sheetData>
  <sheetProtection algorithmName="SHA-512" hashValue="cJ4zwrc4qtsaZnQbHfYPGbPwXJxbqwPvfNHvPN1WuSqDh5IUo49+laC281+D9lm4DeDFe6vEfTMRu7drmBuI8w==" saltValue="DZQ8OpEBx80BmoUkIDGMqw==" spinCount="100000" sheet="1" objects="1" scenarios="1" selectLockedCells="1"/>
  <mergeCells count="22">
    <mergeCell ref="W7:W8"/>
    <mergeCell ref="U7:U8"/>
    <mergeCell ref="T7:T8"/>
    <mergeCell ref="D11:G11"/>
    <mergeCell ref="H7:J7"/>
    <mergeCell ref="K7:K8"/>
    <mergeCell ref="L7:L8"/>
    <mergeCell ref="D6:D8"/>
    <mergeCell ref="S7:S8"/>
    <mergeCell ref="V7:V8"/>
    <mergeCell ref="N7:N8"/>
    <mergeCell ref="Q7:Q8"/>
    <mergeCell ref="R7:R8"/>
    <mergeCell ref="N6:P6"/>
    <mergeCell ref="P7:P8"/>
    <mergeCell ref="O7:O8"/>
    <mergeCell ref="F4:G4"/>
    <mergeCell ref="I4:M4"/>
    <mergeCell ref="F6:F8"/>
    <mergeCell ref="G6:G8"/>
    <mergeCell ref="D10:G10"/>
    <mergeCell ref="E6:E8"/>
  </mergeCells>
  <phoneticPr fontId="4"/>
  <conditionalFormatting sqref="N12:N191">
    <cfRule type="expression" dxfId="95" priority="10" stopIfTrue="1">
      <formula>AND(N12="○",OR(O12="○",P12="○"))</formula>
    </cfRule>
  </conditionalFormatting>
  <conditionalFormatting sqref="N12:Q191">
    <cfRule type="expression" dxfId="94" priority="11" stopIfTrue="1">
      <formula>AND($K12="",N12="○")</formula>
    </cfRule>
  </conditionalFormatting>
  <conditionalFormatting sqref="O12:O191">
    <cfRule type="expression" dxfId="93" priority="9" stopIfTrue="1">
      <formula>AND(O12="○",OR(N12="○",P12="○"))</formula>
    </cfRule>
  </conditionalFormatting>
  <conditionalFormatting sqref="P12:P191">
    <cfRule type="expression" dxfId="92" priority="8" stopIfTrue="1">
      <formula>AND(P12="○",OR(N12="○",O12="○"))</formula>
    </cfRule>
  </conditionalFormatting>
  <conditionalFormatting sqref="R12:R191">
    <cfRule type="expression" dxfId="91" priority="2" stopIfTrue="1">
      <formula>AND(R12="○",OR($H12="",$Q12=""))</formula>
    </cfRule>
  </conditionalFormatting>
  <conditionalFormatting sqref="S12:S191">
    <cfRule type="expression" dxfId="90" priority="40" stopIfTrue="1">
      <formula>AND(S12="○",$H12="")</formula>
    </cfRule>
  </conditionalFormatting>
  <conditionalFormatting sqref="T12:T191">
    <cfRule type="expression" dxfId="89" priority="16" stopIfTrue="1">
      <formula>AND(T12="○",$I12="")</formula>
    </cfRule>
  </conditionalFormatting>
  <conditionalFormatting sqref="U12:U191">
    <cfRule type="expression" dxfId="88" priority="39" stopIfTrue="1">
      <formula>AND(U12="○",$J12="")</formula>
    </cfRule>
  </conditionalFormatting>
  <conditionalFormatting sqref="V12:V191">
    <cfRule type="expression" dxfId="87" priority="3" stopIfTrue="1">
      <formula>AND(V12="○",OR($H12="",$Q12="",$R12=""))</formula>
    </cfRule>
  </conditionalFormatting>
  <conditionalFormatting sqref="W12:W191">
    <cfRule type="expression" dxfId="86" priority="5" stopIfTrue="1">
      <formula>AND(W12="○",OR($H12="",$Q12="",$V12=""))</formula>
    </cfRule>
  </conditionalFormatting>
  <dataValidations count="3">
    <dataValidation type="list" allowBlank="1" showInputMessage="1" showErrorMessage="1" sqref="H192:J192" xr:uid="{00000000-0002-0000-0C00-000000000000}">
      <formula1>$AA$1:$AA$3</formula1>
    </dataValidation>
    <dataValidation type="list" allowBlank="1" showInputMessage="1" showErrorMessage="1" sqref="N12:P191 H12:J191" xr:uid="{00000000-0002-0000-0C00-000001000000}">
      <formula1>$AA$1:$AA$2</formula1>
    </dataValidation>
    <dataValidation type="list" allowBlank="1" showInputMessage="1" showErrorMessage="1" sqref="Q12:W191" xr:uid="{00000000-0002-0000-0C00-000002000000}">
      <formula1>$AA$1:$AC$1</formula1>
    </dataValidation>
  </dataValidations>
  <printOptions horizontalCentered="1"/>
  <pageMargins left="0.59055118110236227" right="0.59055118110236227" top="0.59055118110236227" bottom="0.39370078740157483" header="0.39370078740157483" footer="0.19685039370078741"/>
  <pageSetup paperSize="9" scale="95" firstPageNumber="16" orientation="landscape" blackAndWhite="1" horizontalDpi="300" verticalDpi="300" r:id="rId1"/>
  <headerFooter alignWithMargins="0">
    <oddFooter>&amp;C&amp;P</oddFooter>
  </headerFooter>
  <rowBreaks count="3" manualBreakCount="3">
    <brk id="71" max="21" man="1"/>
    <brk id="101" max="21" man="1"/>
    <brk id="161" max="21"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K1214"/>
  <sheetViews>
    <sheetView showGridLines="0" zoomScale="85" zoomScaleNormal="85" zoomScaleSheetLayoutView="100" workbookViewId="0">
      <pane xSplit="7" ySplit="11" topLeftCell="H12" activePane="bottomRight" state="frozen"/>
      <selection pane="topRight" activeCell="D13" sqref="D13:E13"/>
      <selection pane="bottomLeft" activeCell="D13" sqref="D13:E13"/>
      <selection pane="bottomRight" activeCell="E12" sqref="E12"/>
    </sheetView>
  </sheetViews>
  <sheetFormatPr defaultColWidth="0" defaultRowHeight="13.5" zeroHeight="1"/>
  <cols>
    <col min="1" max="1" width="2.125" style="1" customWidth="1"/>
    <col min="2" max="2" width="0.5" customWidth="1"/>
    <col min="3" max="3" width="2.625" customWidth="1"/>
    <col min="4" max="4" width="3.625" style="1" customWidth="1"/>
    <col min="5" max="5" width="4.625" style="1" customWidth="1"/>
    <col min="6" max="6" width="9.625" style="1" customWidth="1"/>
    <col min="7" max="7" width="21.625" style="6" customWidth="1"/>
    <col min="8" max="8" width="5.625" style="4" customWidth="1"/>
    <col min="9" max="9" width="5.625" style="1" customWidth="1"/>
    <col min="10" max="12" width="5.625" style="4" customWidth="1"/>
    <col min="13" max="13" width="4.625" style="4" customWidth="1"/>
    <col min="14" max="17" width="5.625" style="1" customWidth="1"/>
    <col min="18" max="19" width="5.625" style="4" customWidth="1"/>
    <col min="20" max="20" width="0.25" style="1" customWidth="1"/>
    <col min="21" max="27" width="5.625" style="1" customWidth="1"/>
    <col min="28" max="28" width="2.625" style="1" customWidth="1"/>
    <col min="29" max="29" width="0.5" style="1" customWidth="1"/>
    <col min="30" max="30" width="2.625" style="1" customWidth="1"/>
    <col min="31" max="31" width="2.125" style="1" customWidth="1"/>
    <col min="32" max="32" width="0.5" style="1" customWidth="1"/>
    <col min="33" max="33" width="2.625" style="1" customWidth="1"/>
    <col min="34" max="34" width="3.625" style="1" customWidth="1"/>
    <col min="35" max="35" width="4.625" style="1" customWidth="1"/>
    <col min="36" max="36" width="9.625" style="1" customWidth="1"/>
    <col min="37" max="37" width="21.625" style="6" customWidth="1"/>
    <col min="38" max="49" width="6.625" style="1" customWidth="1"/>
    <col min="50" max="50" width="2.625" style="1" customWidth="1"/>
    <col min="51" max="51" width="0.5" style="1" customWidth="1"/>
    <col min="52" max="52" width="2.375" style="1" customWidth="1"/>
    <col min="53" max="54" width="7.625" style="1" hidden="1" customWidth="1"/>
    <col min="55" max="239" width="9" style="1" hidden="1" customWidth="1"/>
    <col min="240" max="240" width="2.125" style="1" hidden="1" customWidth="1"/>
    <col min="241" max="241" width="2.625" style="1" hidden="1" customWidth="1"/>
    <col min="242" max="242" width="3.625" style="1" hidden="1" customWidth="1"/>
    <col min="243" max="243" width="4.625" style="1" hidden="1" customWidth="1"/>
    <col min="244" max="244" width="9.625" style="1" hidden="1" customWidth="1"/>
    <col min="245" max="245" width="21.625" style="1" hidden="1" customWidth="1"/>
    <col min="246" max="16384" width="5.625" style="1" hidden="1"/>
  </cols>
  <sheetData>
    <row r="1" spans="2:55">
      <c r="B1" s="1"/>
      <c r="C1" s="252" t="s">
        <v>2271</v>
      </c>
      <c r="AB1" s="930"/>
      <c r="AG1" s="252" t="s">
        <v>2272</v>
      </c>
      <c r="AL1" s="930"/>
      <c r="BA1" s="1" t="s">
        <v>1070</v>
      </c>
      <c r="BB1" s="1" t="s">
        <v>2196</v>
      </c>
      <c r="BC1" s="420"/>
    </row>
    <row r="2" spans="2:55" ht="3" customHeight="1">
      <c r="B2" s="248"/>
      <c r="C2" s="250"/>
      <c r="D2" s="250"/>
      <c r="E2" s="250"/>
      <c r="F2" s="250"/>
      <c r="G2" s="640"/>
      <c r="H2" s="320"/>
      <c r="I2" s="250"/>
      <c r="J2" s="320"/>
      <c r="K2" s="320"/>
      <c r="L2" s="320"/>
      <c r="M2" s="320"/>
      <c r="N2" s="250"/>
      <c r="O2" s="250"/>
      <c r="P2" s="250"/>
      <c r="Q2" s="250"/>
      <c r="R2" s="320"/>
      <c r="S2" s="320"/>
      <c r="T2" s="250"/>
      <c r="U2" s="250"/>
      <c r="V2" s="250"/>
      <c r="W2" s="250"/>
      <c r="X2" s="250"/>
      <c r="Y2" s="250"/>
      <c r="Z2" s="250"/>
      <c r="AA2" s="250"/>
      <c r="AB2" s="250"/>
      <c r="AC2" s="346"/>
      <c r="AE2" s="317"/>
      <c r="AF2" s="248"/>
      <c r="AG2" s="250"/>
      <c r="AH2" s="250"/>
      <c r="AI2" s="250"/>
      <c r="AJ2" s="250"/>
      <c r="AK2" s="640"/>
      <c r="AL2" s="250"/>
      <c r="AM2" s="250"/>
      <c r="AN2" s="250"/>
      <c r="AO2" s="250"/>
      <c r="AP2" s="250"/>
      <c r="AQ2" s="250"/>
      <c r="AR2" s="250"/>
      <c r="AS2" s="250"/>
      <c r="AT2" s="250"/>
      <c r="AU2" s="250"/>
      <c r="AV2" s="250"/>
      <c r="AW2" s="250"/>
      <c r="AX2" s="250"/>
      <c r="AY2" s="346"/>
    </row>
    <row r="3" spans="2:55" ht="13.5" customHeight="1" thickBot="1">
      <c r="B3" s="12"/>
      <c r="C3" s="1"/>
      <c r="D3" s="1" t="s">
        <v>2273</v>
      </c>
      <c r="AC3" s="317"/>
      <c r="AE3" s="317"/>
      <c r="AF3" s="12"/>
      <c r="AH3" s="1" t="s">
        <v>2274</v>
      </c>
      <c r="AY3" s="317"/>
    </row>
    <row r="4" spans="2:55" ht="13.5" customHeight="1" thickBot="1">
      <c r="B4" s="12"/>
      <c r="C4" s="1"/>
      <c r="G4" s="587" t="s">
        <v>2228</v>
      </c>
      <c r="H4" s="534" t="str">
        <f>IF(COUNT(E12:E1211)=0,"",MIN(E12:E1211))</f>
        <v/>
      </c>
      <c r="I4" s="1411">
        <f>取組状況入力!$Q$2+1</f>
        <v>2013</v>
      </c>
      <c r="J4" s="1412"/>
      <c r="K4" s="1412"/>
      <c r="L4" s="1413"/>
      <c r="M4" s="641">
        <f t="array" ref="M4">SUM(IF(E12:E1211&gt;=$I$4,$L12:$L1211*$M12:$M1211/$L$11,0))</f>
        <v>0</v>
      </c>
      <c r="N4" s="642"/>
      <c r="AC4" s="317"/>
      <c r="AE4" s="317"/>
      <c r="AF4" s="12"/>
      <c r="AL4" s="6"/>
      <c r="AY4" s="317"/>
    </row>
    <row r="5" spans="2:55" ht="4.5" customHeight="1">
      <c r="B5" s="395"/>
      <c r="AC5" s="317"/>
      <c r="AE5" s="317"/>
      <c r="AF5" s="12"/>
      <c r="AH5"/>
      <c r="AY5" s="317"/>
      <c r="BB5" s="420"/>
    </row>
    <row r="6" spans="2:55" ht="15" customHeight="1">
      <c r="B6" s="395"/>
      <c r="D6" s="1152" t="s">
        <v>2205</v>
      </c>
      <c r="E6" s="1266" t="s">
        <v>2206</v>
      </c>
      <c r="F6" s="1152" t="s">
        <v>2229</v>
      </c>
      <c r="G6" s="1152" t="s">
        <v>2230</v>
      </c>
      <c r="H6" s="26" t="s">
        <v>853</v>
      </c>
      <c r="I6" s="26" t="s">
        <v>853</v>
      </c>
      <c r="J6" s="535">
        <f>基本情報!$E$11</f>
        <v>6</v>
      </c>
      <c r="K6" s="26" t="s">
        <v>853</v>
      </c>
      <c r="L6" s="535">
        <f>基本情報!$E$38</f>
        <v>24</v>
      </c>
      <c r="M6" s="26" t="s">
        <v>853</v>
      </c>
      <c r="N6" s="535">
        <f>基本情報!$E$40</f>
        <v>26</v>
      </c>
      <c r="O6" s="26" t="s">
        <v>853</v>
      </c>
      <c r="P6" s="26" t="s">
        <v>853</v>
      </c>
      <c r="Q6" s="535">
        <f>基本情報!$E$51</f>
        <v>30</v>
      </c>
      <c r="R6" s="26" t="s">
        <v>853</v>
      </c>
      <c r="S6" s="535">
        <f>基本情報!$E$12</f>
        <v>7</v>
      </c>
      <c r="T6" s="411"/>
      <c r="U6" s="830"/>
      <c r="V6" s="1410" t="s">
        <v>2275</v>
      </c>
      <c r="W6" s="1410"/>
      <c r="X6" s="1410"/>
      <c r="Y6" s="1410"/>
      <c r="Z6" s="1410"/>
      <c r="AA6" s="1317"/>
      <c r="AB6" s="643"/>
      <c r="AC6" s="591"/>
      <c r="AD6" s="644"/>
      <c r="AE6" s="591"/>
      <c r="AF6" s="644"/>
      <c r="AG6" s="591"/>
      <c r="AH6" s="1152" t="s">
        <v>2205</v>
      </c>
      <c r="AI6" s="1356" t="s">
        <v>2206</v>
      </c>
      <c r="AJ6" s="1152" t="s">
        <v>2229</v>
      </c>
      <c r="AK6" s="1152" t="s">
        <v>2230</v>
      </c>
      <c r="AL6" s="8" t="s">
        <v>2276</v>
      </c>
      <c r="AM6" s="567" t="s">
        <v>2277</v>
      </c>
      <c r="AN6" s="8" t="s">
        <v>2278</v>
      </c>
      <c r="AO6" s="8" t="s">
        <v>2279</v>
      </c>
      <c r="AP6" s="8" t="s">
        <v>2280</v>
      </c>
      <c r="AQ6" s="8" t="s">
        <v>2281</v>
      </c>
      <c r="AR6" s="8" t="s">
        <v>2282</v>
      </c>
      <c r="AS6" s="8" t="s">
        <v>2283</v>
      </c>
      <c r="AT6" s="8" t="s">
        <v>2284</v>
      </c>
      <c r="AU6" s="8" t="s">
        <v>2285</v>
      </c>
      <c r="AV6" s="8" t="s">
        <v>2286</v>
      </c>
      <c r="AW6" s="8" t="s">
        <v>2287</v>
      </c>
      <c r="AX6" s="643"/>
      <c r="AY6" s="591"/>
      <c r="AZ6" s="592"/>
      <c r="BB6" s="420"/>
    </row>
    <row r="7" spans="2:55" s="25" customFormat="1" ht="15" customHeight="1">
      <c r="B7" s="645"/>
      <c r="D7" s="1290"/>
      <c r="E7" s="1384"/>
      <c r="F7" s="1290"/>
      <c r="G7" s="1290"/>
      <c r="H7" s="1266" t="s">
        <v>2288</v>
      </c>
      <c r="I7" s="1266" t="s">
        <v>2289</v>
      </c>
      <c r="J7" s="1266" t="s">
        <v>2237</v>
      </c>
      <c r="K7" s="1266" t="s">
        <v>2290</v>
      </c>
      <c r="L7" s="1266" t="s">
        <v>2291</v>
      </c>
      <c r="M7" s="1266" t="s">
        <v>1312</v>
      </c>
      <c r="N7" s="1141" t="s">
        <v>2292</v>
      </c>
      <c r="O7" s="1400"/>
      <c r="P7" s="1400"/>
      <c r="Q7" s="1400"/>
      <c r="R7" s="1400"/>
      <c r="S7" s="1142"/>
      <c r="T7" s="469"/>
      <c r="U7" s="1173" t="s">
        <v>2293</v>
      </c>
      <c r="V7" s="1173" t="s">
        <v>2294</v>
      </c>
      <c r="W7" s="1291" t="s">
        <v>2246</v>
      </c>
      <c r="X7" s="1291" t="s">
        <v>2295</v>
      </c>
      <c r="Y7" s="1266" t="s">
        <v>2248</v>
      </c>
      <c r="Z7" s="1291" t="s">
        <v>2260</v>
      </c>
      <c r="AA7" s="1291" t="s">
        <v>2296</v>
      </c>
      <c r="AB7" s="538"/>
      <c r="AC7" s="536"/>
      <c r="AD7" s="626"/>
      <c r="AE7" s="536"/>
      <c r="AF7" s="626"/>
      <c r="AG7" s="536"/>
      <c r="AH7" s="1290"/>
      <c r="AI7" s="1384"/>
      <c r="AJ7" s="1290"/>
      <c r="AK7" s="1290"/>
      <c r="AL7" s="1291" t="s">
        <v>2297</v>
      </c>
      <c r="AM7" s="1291" t="s">
        <v>2298</v>
      </c>
      <c r="AN7" s="1291" t="s">
        <v>2299</v>
      </c>
      <c r="AO7" s="1291" t="s">
        <v>2300</v>
      </c>
      <c r="AP7" s="1291" t="s">
        <v>2301</v>
      </c>
      <c r="AQ7" s="1291" t="s">
        <v>2302</v>
      </c>
      <c r="AR7" s="1291" t="s">
        <v>2303</v>
      </c>
      <c r="AS7" s="1291" t="s">
        <v>2304</v>
      </c>
      <c r="AT7" s="1291" t="s">
        <v>2305</v>
      </c>
      <c r="AU7" s="1291" t="s">
        <v>2306</v>
      </c>
      <c r="AV7" s="1291" t="s">
        <v>2307</v>
      </c>
      <c r="AW7" s="1291" t="s">
        <v>2308</v>
      </c>
      <c r="AX7" s="538"/>
      <c r="AY7" s="536"/>
      <c r="AZ7" s="537"/>
      <c r="BA7" s="1414"/>
      <c r="BB7" s="503"/>
      <c r="BC7" s="324"/>
    </row>
    <row r="8" spans="2:55" s="25" customFormat="1" ht="84" customHeight="1">
      <c r="B8" s="645"/>
      <c r="D8" s="1290"/>
      <c r="E8" s="1384"/>
      <c r="F8" s="1290"/>
      <c r="G8" s="1290"/>
      <c r="H8" s="1384"/>
      <c r="I8" s="1384"/>
      <c r="J8" s="1384"/>
      <c r="K8" s="1384"/>
      <c r="L8" s="1384"/>
      <c r="M8" s="1332"/>
      <c r="N8" s="627" t="s">
        <v>2309</v>
      </c>
      <c r="O8" s="223" t="s">
        <v>2310</v>
      </c>
      <c r="P8" s="223" t="s">
        <v>2311</v>
      </c>
      <c r="Q8" s="223" t="s">
        <v>2312</v>
      </c>
      <c r="R8" s="223" t="s">
        <v>2313</v>
      </c>
      <c r="S8" s="223" t="s">
        <v>2314</v>
      </c>
      <c r="T8" s="525"/>
      <c r="U8" s="1173"/>
      <c r="V8" s="1173"/>
      <c r="W8" s="1291"/>
      <c r="X8" s="1291"/>
      <c r="Y8" s="1267"/>
      <c r="Z8" s="1291"/>
      <c r="AA8" s="1291"/>
      <c r="AB8" s="538"/>
      <c r="AC8" s="536"/>
      <c r="AD8" s="626"/>
      <c r="AE8" s="536"/>
      <c r="AF8" s="626"/>
      <c r="AG8" s="536"/>
      <c r="AH8" s="1290"/>
      <c r="AI8" s="1384"/>
      <c r="AJ8" s="1290"/>
      <c r="AK8" s="1290"/>
      <c r="AL8" s="1291"/>
      <c r="AM8" s="1291"/>
      <c r="AN8" s="1291"/>
      <c r="AO8" s="1291"/>
      <c r="AP8" s="1291"/>
      <c r="AQ8" s="1291"/>
      <c r="AR8" s="1291"/>
      <c r="AS8" s="1291"/>
      <c r="AT8" s="1291"/>
      <c r="AU8" s="1291"/>
      <c r="AV8" s="1291"/>
      <c r="AW8" s="1291"/>
      <c r="AX8" s="538"/>
      <c r="AY8" s="536"/>
      <c r="AZ8" s="537"/>
      <c r="BA8" s="1414"/>
    </row>
    <row r="9" spans="2:55" s="25" customFormat="1" ht="2.1" customHeight="1" thickBot="1">
      <c r="B9" s="645"/>
      <c r="D9" s="482"/>
      <c r="E9" s="515"/>
      <c r="F9" s="510"/>
      <c r="G9" s="510"/>
      <c r="H9" s="187"/>
      <c r="I9" s="187"/>
      <c r="J9" s="187"/>
      <c r="K9" s="187"/>
      <c r="L9" s="187"/>
      <c r="M9" s="514"/>
      <c r="N9" s="187"/>
      <c r="O9" s="514"/>
      <c r="P9" s="516"/>
      <c r="Q9" s="514"/>
      <c r="R9" s="187"/>
      <c r="S9" s="187"/>
      <c r="T9" s="187"/>
      <c r="U9" s="512"/>
      <c r="V9" s="512"/>
      <c r="W9" s="223"/>
      <c r="X9" s="223"/>
      <c r="Y9" s="223"/>
      <c r="Z9" s="223"/>
      <c r="AA9" s="223"/>
      <c r="AB9" s="538"/>
      <c r="AC9" s="536"/>
      <c r="AD9" s="626"/>
      <c r="AE9" s="536"/>
      <c r="AF9" s="626"/>
      <c r="AG9" s="537"/>
      <c r="AH9" s="482"/>
      <c r="AI9" s="515"/>
      <c r="AJ9" s="510"/>
      <c r="AK9" s="510"/>
      <c r="AL9" s="223"/>
      <c r="AM9" s="223"/>
      <c r="AN9" s="223"/>
      <c r="AO9" s="223"/>
      <c r="AP9" s="223"/>
      <c r="AQ9" s="223"/>
      <c r="AR9" s="223"/>
      <c r="AS9" s="223"/>
      <c r="AT9" s="223"/>
      <c r="AU9" s="187"/>
      <c r="AV9" s="223"/>
      <c r="AW9" s="223"/>
      <c r="AX9" s="538"/>
      <c r="AY9" s="536"/>
      <c r="AZ9" s="626"/>
      <c r="BA9" s="537"/>
    </row>
    <row r="10" spans="2:55" s="25" customFormat="1" ht="15" customHeight="1" thickBot="1">
      <c r="B10" s="645"/>
      <c r="D10" s="1146" t="s">
        <v>1016</v>
      </c>
      <c r="E10" s="1147"/>
      <c r="F10" s="1147"/>
      <c r="G10" s="1147"/>
      <c r="H10" s="508" t="s">
        <v>853</v>
      </c>
      <c r="I10" s="508" t="s">
        <v>853</v>
      </c>
      <c r="J10" s="524" t="s">
        <v>853</v>
      </c>
      <c r="K10" s="508" t="s">
        <v>853</v>
      </c>
      <c r="L10" s="524" t="s">
        <v>853</v>
      </c>
      <c r="M10" s="507" t="s">
        <v>853</v>
      </c>
      <c r="N10" s="524" t="s">
        <v>853</v>
      </c>
      <c r="O10" s="419" t="s">
        <v>853</v>
      </c>
      <c r="P10" s="524" t="s">
        <v>853</v>
      </c>
      <c r="Q10" s="419" t="s">
        <v>853</v>
      </c>
      <c r="R10" s="524" t="s">
        <v>853</v>
      </c>
      <c r="S10" s="524" t="s">
        <v>853</v>
      </c>
      <c r="T10" s="423"/>
      <c r="U10" s="595" t="str">
        <f t="shared" ref="U10:AA10" si="0">IF($L$11=0,"    －",ROUND(U$11/$L$11,3))</f>
        <v xml:space="preserve">    －</v>
      </c>
      <c r="V10" s="596" t="str">
        <f t="shared" si="0"/>
        <v xml:space="preserve">    －</v>
      </c>
      <c r="W10" s="596" t="str">
        <f t="shared" si="0"/>
        <v xml:space="preserve">    －</v>
      </c>
      <c r="X10" s="596" t="str">
        <f t="shared" si="0"/>
        <v xml:space="preserve">    －</v>
      </c>
      <c r="Y10" s="596" t="str">
        <f t="shared" si="0"/>
        <v xml:space="preserve">    －</v>
      </c>
      <c r="Z10" s="596" t="str">
        <f t="shared" si="0"/>
        <v xml:space="preserve">    －</v>
      </c>
      <c r="AA10" s="646" t="str">
        <f t="shared" si="0"/>
        <v xml:space="preserve">    －</v>
      </c>
      <c r="AB10" s="647"/>
      <c r="AC10" s="648"/>
      <c r="AD10" s="649"/>
      <c r="AE10" s="648"/>
      <c r="AF10" s="650"/>
      <c r="AG10" s="649"/>
      <c r="AH10" s="1146" t="s">
        <v>1016</v>
      </c>
      <c r="AI10" s="1147"/>
      <c r="AJ10" s="1147"/>
      <c r="AK10" s="1147"/>
      <c r="AL10" s="651" t="s">
        <v>2315</v>
      </c>
      <c r="AM10" s="652" t="str">
        <f>IF($N$11=0,"－",AM$11/$N$11)</f>
        <v>－</v>
      </c>
      <c r="AN10" s="1085" t="s">
        <v>853</v>
      </c>
      <c r="AO10" s="508" t="s">
        <v>853</v>
      </c>
      <c r="AP10" s="652" t="str">
        <f>IF($S$11=0,"    －",AP$11/$S$11)</f>
        <v xml:space="preserve">    －</v>
      </c>
      <c r="AQ10" s="508" t="s">
        <v>853</v>
      </c>
      <c r="AR10" s="595" t="str">
        <f>IF($N$11=0,"    －",AR$11/$N$11)</f>
        <v xml:space="preserve">    －</v>
      </c>
      <c r="AS10" s="596" t="str">
        <f>IF(空調設備集計!$J$8=0,"    －",AS$11/空調設備集計!$J$8)</f>
        <v xml:space="preserve">    －</v>
      </c>
      <c r="AT10" s="599" t="str">
        <f>IF($N$11=0,"    －",AT$11/$N$11)</f>
        <v xml:space="preserve">    －</v>
      </c>
      <c r="AU10" s="508" t="s">
        <v>853</v>
      </c>
      <c r="AV10" s="508" t="s">
        <v>853</v>
      </c>
      <c r="AW10" s="508" t="s">
        <v>853</v>
      </c>
      <c r="AX10" s="653"/>
      <c r="AY10" s="648"/>
      <c r="AZ10" s="649"/>
    </row>
    <row r="11" spans="2:55" s="25" customFormat="1" ht="15" customHeight="1" thickBot="1">
      <c r="B11" s="645"/>
      <c r="D11" s="1213" t="s">
        <v>58</v>
      </c>
      <c r="E11" s="1214"/>
      <c r="F11" s="1214"/>
      <c r="G11" s="1212"/>
      <c r="H11" s="654">
        <f>SUMPRODUCT(H12:H1211,$M12:$M1211)</f>
        <v>0</v>
      </c>
      <c r="I11" s="655">
        <f>SUMPRODUCT(I12:I1211,$M12:$M1211)</f>
        <v>0</v>
      </c>
      <c r="J11" s="656">
        <f>SUMPRODUCT(J12:J1211,$M12:$M1211)</f>
        <v>0</v>
      </c>
      <c r="K11" s="1114">
        <f>SUMPRODUCT(K12:K1211,$M12:$M1211)</f>
        <v>0</v>
      </c>
      <c r="L11" s="657">
        <f>SUMPRODUCT(L12:L1211,$M12:$M1211)</f>
        <v>0</v>
      </c>
      <c r="M11" s="793">
        <f>SUM(M12:M1211)</f>
        <v>0</v>
      </c>
      <c r="N11" s="657">
        <f t="array" ref="N11">SUM(IF(N12:N1211="○",$L12:$L1211*$M12:$M1211,0))</f>
        <v>0</v>
      </c>
      <c r="O11" s="659">
        <f t="array" ref="O11">SUM(IF(O12:O1211="○",$L12:$L1211*$M12:$M1211,0))</f>
        <v>0</v>
      </c>
      <c r="P11" s="660">
        <f t="array" ref="P11">SUM(IF(P12:P1211="○",$I12:$I1211*$M12:$M1211,0))</f>
        <v>0</v>
      </c>
      <c r="Q11" s="660">
        <f t="array" ref="Q11">SUM(IF(Q12:Q1211="○",$I12:$I1211*$M12:$M1211,0))</f>
        <v>0</v>
      </c>
      <c r="R11" s="660">
        <f t="array" ref="R11">SUM(IF(R12:R1211="○",$I12:$I1211*$M12:$M1211,0))</f>
        <v>0</v>
      </c>
      <c r="S11" s="657">
        <f t="array" ref="S11">SUM(IF(S12:S1211="○",$J12:$J1211*$M12:$M1211,0))</f>
        <v>0</v>
      </c>
      <c r="T11" s="661"/>
      <c r="U11" s="611">
        <f t="array" ref="U11">SUM(IF(U12:U1211="○",$L12:$L1211*$M12:$M1211,0))</f>
        <v>0</v>
      </c>
      <c r="V11" s="611">
        <f t="array" ref="V11">SUM(IF(V12:V1211="○",$L12:$L1211*$M12:$M1211,0))</f>
        <v>0</v>
      </c>
      <c r="W11" s="611">
        <f t="array" ref="W11">SUM(IF(W12:W1211="○",$L12:$L1211*$M12:$M1211,0))</f>
        <v>0</v>
      </c>
      <c r="X11" s="611">
        <f t="array" ref="X11">SUM(IF(X12:X1211="○",$L12:$L1211*$M12:$M1211,0))</f>
        <v>0</v>
      </c>
      <c r="Y11" s="611">
        <f t="array" ref="Y11">SUM(IF(Y12:Y1211="○",$L12:$L1211*$M12:$M1211,0))</f>
        <v>0</v>
      </c>
      <c r="Z11" s="611">
        <f t="array" ref="Z11">SUM(IF(Z12:Z1211="○",$L12:$L1211*$M12:$M1211,0))</f>
        <v>0</v>
      </c>
      <c r="AA11" s="611">
        <f t="array" ref="AA11">SUM(IF(AA12:AA1211="○",$L12:$L1211*$M12:$M1211,0))</f>
        <v>0</v>
      </c>
      <c r="AB11" s="420"/>
      <c r="AC11" s="662"/>
      <c r="AD11" s="503"/>
      <c r="AE11" s="662"/>
      <c r="AF11" s="663"/>
      <c r="AG11" s="503"/>
      <c r="AH11" s="1213" t="s">
        <v>58</v>
      </c>
      <c r="AI11" s="1214"/>
      <c r="AJ11" s="1214"/>
      <c r="AK11" s="1212"/>
      <c r="AL11" s="654">
        <f t="array" ref="AL11">SUM(IF(AL12:AL1211="○",$I12:$I1211*$M12:$M1211,0))</f>
        <v>0</v>
      </c>
      <c r="AM11" s="611">
        <f t="array" ref="AM11">SUM(IF(AM12:AM1211="○",$L12:$L1211*$M12:$M1211,0))</f>
        <v>0</v>
      </c>
      <c r="AN11" s="660">
        <f t="array" ref="AN11">SUM(IF(AN12:AN1211="○",$I12:$I1211*$M12:$M1211,0))</f>
        <v>0</v>
      </c>
      <c r="AO11" s="660">
        <f t="array" ref="AO11">SUM(IF(AO12:AO1211="○",$I12:$I1211*$M12:$M1211,0))</f>
        <v>0</v>
      </c>
      <c r="AP11" s="611">
        <f t="array" ref="AP11">SUM(IF(AP12:AP1211="○",$J12:$J1211*$M12:$M1211,0))</f>
        <v>0</v>
      </c>
      <c r="AQ11" s="660">
        <f t="array" ref="AQ11">SUM(IF(AQ12:AQ1211="○",$I12:$I1211*$M12:$M1211,0))</f>
        <v>0</v>
      </c>
      <c r="AR11" s="611">
        <f t="array" ref="AR11">SUM(IF(AR12:AR1211="○",$L12:$L1211*$M12:$M1211,0))</f>
        <v>0</v>
      </c>
      <c r="AS11" s="654">
        <f t="array" ref="AS11">SUM(IF(AS12:AS1211="○",$I12:$I1211*$M12:$M1211,0))</f>
        <v>0</v>
      </c>
      <c r="AT11" s="611">
        <f t="array" ref="AT11">SUM(IF(AT12:AT1211="○",$L12:$L1211*$M12:$M1211,0))</f>
        <v>0</v>
      </c>
      <c r="AU11" s="660">
        <f t="array" ref="AU11">SUM(IF(AU12:AU1211="○",$I12:$I1211*$M12:$M1211,0))</f>
        <v>0</v>
      </c>
      <c r="AV11" s="660">
        <f t="array" ref="AV11">SUM(IF(AV12:AV1211="○",$I12:$I1211*$M12:$M1211,0))</f>
        <v>0</v>
      </c>
      <c r="AW11" s="611">
        <f t="array" ref="AW11">SUM(IF(AW12:AW1211="○",$L12:$L1211*$M12:$M1211,0))</f>
        <v>0</v>
      </c>
      <c r="AX11" s="664"/>
      <c r="AY11" s="665"/>
      <c r="AZ11" s="666"/>
      <c r="BA11" s="614"/>
    </row>
    <row r="12" spans="2:55" s="25" customFormat="1" ht="12.75" customHeight="1">
      <c r="B12" s="645"/>
      <c r="D12" s="526">
        <v>1</v>
      </c>
      <c r="E12" s="532"/>
      <c r="F12" s="615"/>
      <c r="G12" s="615"/>
      <c r="H12" s="667"/>
      <c r="I12" s="667"/>
      <c r="J12" s="823"/>
      <c r="K12" s="823"/>
      <c r="L12" s="823"/>
      <c r="M12" s="619"/>
      <c r="N12" s="794" t="str">
        <f t="shared" ref="N12:N43" si="1">IF($H12="","",IF(O12="○","",IF($H12=$I12,"","○")))</f>
        <v/>
      </c>
      <c r="O12" s="573"/>
      <c r="P12" s="573"/>
      <c r="Q12" s="617"/>
      <c r="R12" s="616"/>
      <c r="S12" s="616"/>
      <c r="T12" s="616"/>
      <c r="U12" s="636"/>
      <c r="V12" s="636"/>
      <c r="W12" s="573"/>
      <c r="X12" s="636"/>
      <c r="Y12" s="636"/>
      <c r="Z12" s="636"/>
      <c r="AA12" s="636"/>
      <c r="AB12" s="4"/>
      <c r="AC12" s="621"/>
      <c r="AD12" s="622"/>
      <c r="AE12" s="621"/>
      <c r="AF12" s="637"/>
      <c r="AG12" s="621"/>
      <c r="AH12" s="529">
        <f t="shared" ref="AH12:AI41" si="2">IF(D12="","",D12)</f>
        <v>1</v>
      </c>
      <c r="AI12" s="421" t="str">
        <f>IF(E12="","",E12)</f>
        <v/>
      </c>
      <c r="AJ12" s="529" t="str">
        <f t="shared" ref="AJ12:AK41" si="3">IF(F12="","",F12)</f>
        <v/>
      </c>
      <c r="AK12" s="529" t="str">
        <f t="shared" si="3"/>
        <v/>
      </c>
      <c r="AL12" s="573"/>
      <c r="AM12" s="639"/>
      <c r="AN12" s="616"/>
      <c r="AO12" s="616"/>
      <c r="AP12" s="639"/>
      <c r="AQ12" s="616"/>
      <c r="AR12" s="639"/>
      <c r="AS12" s="616"/>
      <c r="AT12" s="639"/>
      <c r="AU12" s="573"/>
      <c r="AV12" s="639"/>
      <c r="AW12" s="573"/>
      <c r="AX12" s="4"/>
      <c r="AY12" s="621"/>
      <c r="AZ12" s="622"/>
    </row>
    <row r="13" spans="2:55" s="25" customFormat="1" ht="12.75" customHeight="1">
      <c r="B13" s="645"/>
      <c r="D13" s="529">
        <f>D12+1</f>
        <v>2</v>
      </c>
      <c r="E13" s="532"/>
      <c r="F13" s="531"/>
      <c r="G13" s="531"/>
      <c r="H13" s="668"/>
      <c r="I13" s="668"/>
      <c r="J13" s="234"/>
      <c r="K13" s="234"/>
      <c r="L13" s="234"/>
      <c r="M13" s="575"/>
      <c r="N13" s="794" t="str">
        <f t="shared" si="1"/>
        <v/>
      </c>
      <c r="O13" s="573"/>
      <c r="P13" s="573"/>
      <c r="Q13" s="623"/>
      <c r="R13" s="573"/>
      <c r="S13" s="573"/>
      <c r="T13" s="573"/>
      <c r="U13" s="639"/>
      <c r="V13" s="639"/>
      <c r="W13" s="573"/>
      <c r="X13" s="639"/>
      <c r="Y13" s="639"/>
      <c r="Z13" s="639"/>
      <c r="AA13" s="639"/>
      <c r="AB13" s="4"/>
      <c r="AC13" s="621"/>
      <c r="AD13" s="622"/>
      <c r="AE13" s="621"/>
      <c r="AF13" s="637"/>
      <c r="AG13" s="621"/>
      <c r="AH13" s="529">
        <f t="shared" si="2"/>
        <v>2</v>
      </c>
      <c r="AI13" s="421" t="str">
        <f t="shared" si="2"/>
        <v/>
      </c>
      <c r="AJ13" s="529" t="str">
        <f t="shared" si="3"/>
        <v/>
      </c>
      <c r="AK13" s="529" t="str">
        <f t="shared" si="3"/>
        <v/>
      </c>
      <c r="AL13" s="573"/>
      <c r="AM13" s="639"/>
      <c r="AN13" s="573"/>
      <c r="AO13" s="639"/>
      <c r="AP13" s="639"/>
      <c r="AQ13" s="573"/>
      <c r="AR13" s="639"/>
      <c r="AS13" s="639"/>
      <c r="AT13" s="639"/>
      <c r="AU13" s="639"/>
      <c r="AV13" s="639"/>
      <c r="AW13" s="639"/>
      <c r="AX13" s="4"/>
      <c r="AY13" s="621"/>
      <c r="AZ13" s="622"/>
    </row>
    <row r="14" spans="2:55" s="25" customFormat="1" ht="12.75" customHeight="1">
      <c r="B14" s="645"/>
      <c r="D14" s="529">
        <f>D13+1</f>
        <v>3</v>
      </c>
      <c r="E14" s="532"/>
      <c r="F14" s="531"/>
      <c r="G14" s="531"/>
      <c r="H14" s="668"/>
      <c r="I14" s="668"/>
      <c r="J14" s="234"/>
      <c r="K14" s="234"/>
      <c r="L14" s="234"/>
      <c r="M14" s="575"/>
      <c r="N14" s="794" t="str">
        <f t="shared" si="1"/>
        <v/>
      </c>
      <c r="O14" s="573"/>
      <c r="P14" s="573"/>
      <c r="Q14" s="623"/>
      <c r="R14" s="573"/>
      <c r="S14" s="573"/>
      <c r="T14" s="573"/>
      <c r="U14" s="639"/>
      <c r="V14" s="639"/>
      <c r="W14" s="573"/>
      <c r="X14" s="639"/>
      <c r="Y14" s="639"/>
      <c r="Z14" s="639"/>
      <c r="AA14" s="639"/>
      <c r="AB14" s="4"/>
      <c r="AC14" s="621"/>
      <c r="AD14" s="622"/>
      <c r="AE14" s="621"/>
      <c r="AF14" s="637"/>
      <c r="AG14" s="621"/>
      <c r="AH14" s="529">
        <f t="shared" si="2"/>
        <v>3</v>
      </c>
      <c r="AI14" s="421" t="str">
        <f t="shared" si="2"/>
        <v/>
      </c>
      <c r="AJ14" s="529" t="str">
        <f t="shared" si="3"/>
        <v/>
      </c>
      <c r="AK14" s="529" t="str">
        <f t="shared" si="3"/>
        <v/>
      </c>
      <c r="AL14" s="573"/>
      <c r="AM14" s="639"/>
      <c r="AN14" s="573"/>
      <c r="AO14" s="639"/>
      <c r="AP14" s="639"/>
      <c r="AQ14" s="573"/>
      <c r="AR14" s="639"/>
      <c r="AS14" s="639"/>
      <c r="AT14" s="639"/>
      <c r="AU14" s="639"/>
      <c r="AV14" s="639"/>
      <c r="AW14" s="639"/>
      <c r="AX14" s="4"/>
      <c r="AY14" s="621"/>
      <c r="AZ14" s="622"/>
    </row>
    <row r="15" spans="2:55" s="25" customFormat="1" ht="12.75" customHeight="1">
      <c r="B15" s="645"/>
      <c r="D15" s="529">
        <f>D14+1</f>
        <v>4</v>
      </c>
      <c r="E15" s="532"/>
      <c r="F15" s="531"/>
      <c r="G15" s="531"/>
      <c r="H15" s="668"/>
      <c r="I15" s="668"/>
      <c r="J15" s="234"/>
      <c r="K15" s="234"/>
      <c r="L15" s="234"/>
      <c r="M15" s="575"/>
      <c r="N15" s="794" t="str">
        <f t="shared" si="1"/>
        <v/>
      </c>
      <c r="O15" s="573"/>
      <c r="P15" s="573"/>
      <c r="Q15" s="623"/>
      <c r="R15" s="573"/>
      <c r="S15" s="573"/>
      <c r="T15" s="573"/>
      <c r="U15" s="639"/>
      <c r="V15" s="639"/>
      <c r="W15" s="573"/>
      <c r="X15" s="639"/>
      <c r="Y15" s="639"/>
      <c r="Z15" s="639"/>
      <c r="AA15" s="639"/>
      <c r="AB15" s="4"/>
      <c r="AC15" s="621"/>
      <c r="AD15" s="622"/>
      <c r="AE15" s="621"/>
      <c r="AF15" s="637"/>
      <c r="AG15" s="621"/>
      <c r="AH15" s="529">
        <f t="shared" si="2"/>
        <v>4</v>
      </c>
      <c r="AI15" s="421" t="str">
        <f t="shared" si="2"/>
        <v/>
      </c>
      <c r="AJ15" s="529" t="str">
        <f t="shared" si="3"/>
        <v/>
      </c>
      <c r="AK15" s="529" t="str">
        <f t="shared" si="3"/>
        <v/>
      </c>
      <c r="AL15" s="573"/>
      <c r="AM15" s="639"/>
      <c r="AN15" s="573"/>
      <c r="AO15" s="639"/>
      <c r="AP15" s="639"/>
      <c r="AQ15" s="573"/>
      <c r="AR15" s="639"/>
      <c r="AS15" s="639"/>
      <c r="AT15" s="639"/>
      <c r="AU15" s="639"/>
      <c r="AV15" s="639"/>
      <c r="AW15" s="639"/>
      <c r="AX15" s="4"/>
      <c r="AY15" s="621"/>
      <c r="AZ15" s="622"/>
    </row>
    <row r="16" spans="2:55" s="25" customFormat="1" ht="12.75" customHeight="1">
      <c r="B16" s="645"/>
      <c r="D16" s="529">
        <f t="shared" ref="D16:D40" si="4">D15+1</f>
        <v>5</v>
      </c>
      <c r="E16" s="532"/>
      <c r="F16" s="531"/>
      <c r="G16" s="531"/>
      <c r="H16" s="668"/>
      <c r="I16" s="668"/>
      <c r="J16" s="234"/>
      <c r="K16" s="234"/>
      <c r="L16" s="234"/>
      <c r="M16" s="575"/>
      <c r="N16" s="794" t="str">
        <f t="shared" si="1"/>
        <v/>
      </c>
      <c r="O16" s="573"/>
      <c r="P16" s="573"/>
      <c r="Q16" s="623"/>
      <c r="R16" s="573"/>
      <c r="S16" s="573"/>
      <c r="T16" s="573"/>
      <c r="U16" s="639"/>
      <c r="V16" s="639"/>
      <c r="W16" s="573"/>
      <c r="X16" s="639"/>
      <c r="Y16" s="639"/>
      <c r="Z16" s="639"/>
      <c r="AA16" s="639"/>
      <c r="AB16" s="4"/>
      <c r="AC16" s="621"/>
      <c r="AD16" s="622"/>
      <c r="AE16" s="621"/>
      <c r="AF16" s="637"/>
      <c r="AG16" s="621"/>
      <c r="AH16" s="529">
        <f t="shared" si="2"/>
        <v>5</v>
      </c>
      <c r="AI16" s="421" t="str">
        <f t="shared" si="2"/>
        <v/>
      </c>
      <c r="AJ16" s="529" t="str">
        <f t="shared" si="3"/>
        <v/>
      </c>
      <c r="AK16" s="529" t="str">
        <f t="shared" si="3"/>
        <v/>
      </c>
      <c r="AL16" s="573"/>
      <c r="AM16" s="639"/>
      <c r="AN16" s="573"/>
      <c r="AO16" s="639"/>
      <c r="AP16" s="639"/>
      <c r="AQ16" s="573"/>
      <c r="AR16" s="639"/>
      <c r="AS16" s="639"/>
      <c r="AT16" s="639"/>
      <c r="AU16" s="639"/>
      <c r="AV16" s="639"/>
      <c r="AW16" s="639"/>
      <c r="AX16" s="4"/>
      <c r="AY16" s="621"/>
      <c r="AZ16" s="622"/>
    </row>
    <row r="17" spans="2:52" s="25" customFormat="1" ht="12.75" customHeight="1">
      <c r="B17" s="645"/>
      <c r="D17" s="529">
        <f t="shared" si="4"/>
        <v>6</v>
      </c>
      <c r="E17" s="532"/>
      <c r="F17" s="531"/>
      <c r="G17" s="531"/>
      <c r="H17" s="668"/>
      <c r="I17" s="668"/>
      <c r="J17" s="234"/>
      <c r="K17" s="234"/>
      <c r="L17" s="234"/>
      <c r="M17" s="575"/>
      <c r="N17" s="794" t="str">
        <f t="shared" si="1"/>
        <v/>
      </c>
      <c r="O17" s="573"/>
      <c r="P17" s="573"/>
      <c r="Q17" s="623"/>
      <c r="R17" s="573"/>
      <c r="S17" s="573"/>
      <c r="T17" s="573"/>
      <c r="U17" s="639"/>
      <c r="V17" s="639"/>
      <c r="W17" s="573"/>
      <c r="X17" s="639"/>
      <c r="Y17" s="639"/>
      <c r="Z17" s="639"/>
      <c r="AA17" s="639"/>
      <c r="AB17" s="4"/>
      <c r="AC17" s="621"/>
      <c r="AD17" s="622"/>
      <c r="AE17" s="621"/>
      <c r="AF17" s="637"/>
      <c r="AG17" s="621"/>
      <c r="AH17" s="529">
        <f t="shared" si="2"/>
        <v>6</v>
      </c>
      <c r="AI17" s="421" t="str">
        <f t="shared" si="2"/>
        <v/>
      </c>
      <c r="AJ17" s="529" t="str">
        <f t="shared" si="3"/>
        <v/>
      </c>
      <c r="AK17" s="529" t="str">
        <f t="shared" si="3"/>
        <v/>
      </c>
      <c r="AL17" s="573"/>
      <c r="AM17" s="639"/>
      <c r="AN17" s="573"/>
      <c r="AO17" s="639"/>
      <c r="AP17" s="639"/>
      <c r="AQ17" s="573"/>
      <c r="AR17" s="639"/>
      <c r="AS17" s="639"/>
      <c r="AT17" s="639"/>
      <c r="AU17" s="639"/>
      <c r="AV17" s="639"/>
      <c r="AW17" s="639"/>
      <c r="AX17" s="4"/>
      <c r="AY17" s="621"/>
      <c r="AZ17" s="622"/>
    </row>
    <row r="18" spans="2:52" s="25" customFormat="1" ht="12.75" customHeight="1">
      <c r="B18" s="645"/>
      <c r="D18" s="529">
        <f t="shared" si="4"/>
        <v>7</v>
      </c>
      <c r="E18" s="532"/>
      <c r="F18" s="531"/>
      <c r="G18" s="531"/>
      <c r="H18" s="668"/>
      <c r="I18" s="668"/>
      <c r="J18" s="234"/>
      <c r="K18" s="234"/>
      <c r="L18" s="234"/>
      <c r="M18" s="575"/>
      <c r="N18" s="794" t="str">
        <f t="shared" si="1"/>
        <v/>
      </c>
      <c r="O18" s="573"/>
      <c r="P18" s="573"/>
      <c r="Q18" s="623"/>
      <c r="R18" s="573"/>
      <c r="S18" s="573"/>
      <c r="T18" s="573"/>
      <c r="U18" s="639"/>
      <c r="V18" s="639"/>
      <c r="W18" s="573"/>
      <c r="X18" s="639"/>
      <c r="Y18" s="639"/>
      <c r="Z18" s="639"/>
      <c r="AA18" s="639"/>
      <c r="AB18" s="4"/>
      <c r="AC18" s="621"/>
      <c r="AD18" s="622"/>
      <c r="AE18" s="621"/>
      <c r="AF18" s="637"/>
      <c r="AG18" s="621"/>
      <c r="AH18" s="529">
        <f t="shared" si="2"/>
        <v>7</v>
      </c>
      <c r="AI18" s="421" t="str">
        <f t="shared" si="2"/>
        <v/>
      </c>
      <c r="AJ18" s="529" t="str">
        <f t="shared" si="3"/>
        <v/>
      </c>
      <c r="AK18" s="529" t="str">
        <f t="shared" si="3"/>
        <v/>
      </c>
      <c r="AL18" s="573"/>
      <c r="AM18" s="639"/>
      <c r="AN18" s="573"/>
      <c r="AO18" s="639"/>
      <c r="AP18" s="639"/>
      <c r="AQ18" s="573"/>
      <c r="AR18" s="639"/>
      <c r="AS18" s="639"/>
      <c r="AT18" s="639"/>
      <c r="AU18" s="639"/>
      <c r="AV18" s="639"/>
      <c r="AW18" s="639"/>
      <c r="AX18" s="4"/>
      <c r="AY18" s="621"/>
      <c r="AZ18" s="622"/>
    </row>
    <row r="19" spans="2:52" s="25" customFormat="1" ht="12.75" customHeight="1">
      <c r="B19" s="645"/>
      <c r="D19" s="529">
        <f t="shared" si="4"/>
        <v>8</v>
      </c>
      <c r="E19" s="532"/>
      <c r="F19" s="531"/>
      <c r="G19" s="531"/>
      <c r="H19" s="668"/>
      <c r="I19" s="668"/>
      <c r="J19" s="234"/>
      <c r="K19" s="234"/>
      <c r="L19" s="234"/>
      <c r="M19" s="575"/>
      <c r="N19" s="794" t="str">
        <f t="shared" si="1"/>
        <v/>
      </c>
      <c r="O19" s="573"/>
      <c r="P19" s="573"/>
      <c r="Q19" s="623"/>
      <c r="R19" s="573"/>
      <c r="S19" s="573"/>
      <c r="T19" s="573"/>
      <c r="U19" s="639"/>
      <c r="V19" s="639"/>
      <c r="W19" s="573"/>
      <c r="X19" s="639"/>
      <c r="Y19" s="639"/>
      <c r="Z19" s="639"/>
      <c r="AA19" s="639"/>
      <c r="AB19" s="4"/>
      <c r="AC19" s="621"/>
      <c r="AD19" s="622"/>
      <c r="AE19" s="621"/>
      <c r="AF19" s="637"/>
      <c r="AG19" s="621"/>
      <c r="AH19" s="529">
        <f t="shared" si="2"/>
        <v>8</v>
      </c>
      <c r="AI19" s="421" t="str">
        <f t="shared" si="2"/>
        <v/>
      </c>
      <c r="AJ19" s="529" t="str">
        <f t="shared" si="3"/>
        <v/>
      </c>
      <c r="AK19" s="529" t="str">
        <f t="shared" si="3"/>
        <v/>
      </c>
      <c r="AL19" s="573"/>
      <c r="AM19" s="639"/>
      <c r="AN19" s="573"/>
      <c r="AO19" s="639"/>
      <c r="AP19" s="639"/>
      <c r="AQ19" s="573"/>
      <c r="AR19" s="639"/>
      <c r="AS19" s="639"/>
      <c r="AT19" s="639"/>
      <c r="AU19" s="639"/>
      <c r="AV19" s="639"/>
      <c r="AW19" s="639"/>
      <c r="AX19" s="4"/>
      <c r="AY19" s="621"/>
      <c r="AZ19" s="622"/>
    </row>
    <row r="20" spans="2:52" s="25" customFormat="1" ht="12.75" customHeight="1">
      <c r="B20" s="645"/>
      <c r="D20" s="529">
        <f t="shared" si="4"/>
        <v>9</v>
      </c>
      <c r="E20" s="532"/>
      <c r="F20" s="531"/>
      <c r="G20" s="531"/>
      <c r="H20" s="668"/>
      <c r="I20" s="668"/>
      <c r="J20" s="234"/>
      <c r="K20" s="234"/>
      <c r="L20" s="234"/>
      <c r="M20" s="575"/>
      <c r="N20" s="794" t="str">
        <f t="shared" si="1"/>
        <v/>
      </c>
      <c r="O20" s="573"/>
      <c r="P20" s="573"/>
      <c r="Q20" s="623"/>
      <c r="R20" s="573"/>
      <c r="S20" s="573"/>
      <c r="T20" s="573"/>
      <c r="U20" s="639"/>
      <c r="V20" s="639"/>
      <c r="W20" s="573"/>
      <c r="X20" s="639"/>
      <c r="Y20" s="639"/>
      <c r="Z20" s="639"/>
      <c r="AA20" s="639"/>
      <c r="AB20" s="4"/>
      <c r="AC20" s="621"/>
      <c r="AD20" s="622"/>
      <c r="AE20" s="621"/>
      <c r="AF20" s="637"/>
      <c r="AG20" s="621"/>
      <c r="AH20" s="529">
        <f t="shared" si="2"/>
        <v>9</v>
      </c>
      <c r="AI20" s="421" t="str">
        <f t="shared" si="2"/>
        <v/>
      </c>
      <c r="AJ20" s="529" t="str">
        <f t="shared" si="3"/>
        <v/>
      </c>
      <c r="AK20" s="529" t="str">
        <f t="shared" si="3"/>
        <v/>
      </c>
      <c r="AL20" s="573"/>
      <c r="AM20" s="639"/>
      <c r="AN20" s="573"/>
      <c r="AO20" s="639"/>
      <c r="AP20" s="639"/>
      <c r="AQ20" s="573"/>
      <c r="AR20" s="639"/>
      <c r="AS20" s="639"/>
      <c r="AT20" s="639"/>
      <c r="AU20" s="639"/>
      <c r="AV20" s="639"/>
      <c r="AW20" s="639"/>
      <c r="AX20" s="4"/>
      <c r="AY20" s="621"/>
      <c r="AZ20" s="622"/>
    </row>
    <row r="21" spans="2:52" s="25" customFormat="1" ht="12.75" customHeight="1">
      <c r="B21" s="645"/>
      <c r="D21" s="529">
        <f>D20+1</f>
        <v>10</v>
      </c>
      <c r="E21" s="532"/>
      <c r="F21" s="531"/>
      <c r="G21" s="531"/>
      <c r="H21" s="668"/>
      <c r="I21" s="668"/>
      <c r="J21" s="234"/>
      <c r="K21" s="234"/>
      <c r="L21" s="234"/>
      <c r="M21" s="575"/>
      <c r="N21" s="794" t="str">
        <f t="shared" si="1"/>
        <v/>
      </c>
      <c r="O21" s="573"/>
      <c r="P21" s="573"/>
      <c r="Q21" s="623"/>
      <c r="R21" s="573"/>
      <c r="S21" s="573"/>
      <c r="T21" s="573"/>
      <c r="U21" s="639"/>
      <c r="V21" s="639"/>
      <c r="W21" s="573"/>
      <c r="X21" s="639"/>
      <c r="Y21" s="639"/>
      <c r="Z21" s="639"/>
      <c r="AA21" s="639"/>
      <c r="AB21" s="4"/>
      <c r="AC21" s="621"/>
      <c r="AD21" s="622"/>
      <c r="AE21" s="621"/>
      <c r="AF21" s="637"/>
      <c r="AG21" s="621"/>
      <c r="AH21" s="529">
        <f t="shared" si="2"/>
        <v>10</v>
      </c>
      <c r="AI21" s="421" t="str">
        <f t="shared" si="2"/>
        <v/>
      </c>
      <c r="AJ21" s="529" t="str">
        <f t="shared" si="3"/>
        <v/>
      </c>
      <c r="AK21" s="529" t="str">
        <f t="shared" si="3"/>
        <v/>
      </c>
      <c r="AL21" s="573"/>
      <c r="AM21" s="639"/>
      <c r="AN21" s="573"/>
      <c r="AO21" s="639"/>
      <c r="AP21" s="639"/>
      <c r="AQ21" s="573"/>
      <c r="AR21" s="639"/>
      <c r="AS21" s="639"/>
      <c r="AT21" s="639"/>
      <c r="AU21" s="639"/>
      <c r="AV21" s="639"/>
      <c r="AW21" s="639"/>
      <c r="AX21" s="4"/>
      <c r="AY21" s="621"/>
      <c r="AZ21" s="622"/>
    </row>
    <row r="22" spans="2:52" s="25" customFormat="1" ht="12.75" customHeight="1">
      <c r="B22" s="645"/>
      <c r="D22" s="529">
        <f t="shared" si="4"/>
        <v>11</v>
      </c>
      <c r="E22" s="532"/>
      <c r="F22" s="531"/>
      <c r="G22" s="531"/>
      <c r="H22" s="668"/>
      <c r="I22" s="668"/>
      <c r="J22" s="234"/>
      <c r="K22" s="234"/>
      <c r="L22" s="234"/>
      <c r="M22" s="575"/>
      <c r="N22" s="794" t="str">
        <f t="shared" si="1"/>
        <v/>
      </c>
      <c r="O22" s="573"/>
      <c r="P22" s="573"/>
      <c r="Q22" s="623"/>
      <c r="R22" s="573"/>
      <c r="S22" s="573"/>
      <c r="T22" s="573"/>
      <c r="U22" s="639"/>
      <c r="V22" s="639"/>
      <c r="W22" s="573"/>
      <c r="X22" s="639"/>
      <c r="Y22" s="639"/>
      <c r="Z22" s="639"/>
      <c r="AA22" s="639"/>
      <c r="AB22" s="4"/>
      <c r="AC22" s="621"/>
      <c r="AD22" s="622"/>
      <c r="AE22" s="621"/>
      <c r="AF22" s="637"/>
      <c r="AG22" s="621"/>
      <c r="AH22" s="529">
        <f t="shared" si="2"/>
        <v>11</v>
      </c>
      <c r="AI22" s="421" t="str">
        <f t="shared" si="2"/>
        <v/>
      </c>
      <c r="AJ22" s="529" t="str">
        <f t="shared" si="3"/>
        <v/>
      </c>
      <c r="AK22" s="529" t="str">
        <f t="shared" si="3"/>
        <v/>
      </c>
      <c r="AL22" s="573"/>
      <c r="AM22" s="639"/>
      <c r="AN22" s="573"/>
      <c r="AO22" s="639"/>
      <c r="AP22" s="639"/>
      <c r="AQ22" s="573"/>
      <c r="AR22" s="639"/>
      <c r="AS22" s="639"/>
      <c r="AT22" s="639"/>
      <c r="AU22" s="639"/>
      <c r="AV22" s="639"/>
      <c r="AW22" s="639"/>
      <c r="AX22" s="4"/>
      <c r="AY22" s="621"/>
      <c r="AZ22" s="622"/>
    </row>
    <row r="23" spans="2:52" s="25" customFormat="1" ht="12.75" customHeight="1">
      <c r="B23" s="645"/>
      <c r="D23" s="529">
        <f t="shared" si="4"/>
        <v>12</v>
      </c>
      <c r="E23" s="532"/>
      <c r="F23" s="531"/>
      <c r="G23" s="531"/>
      <c r="H23" s="668"/>
      <c r="I23" s="668"/>
      <c r="J23" s="234"/>
      <c r="K23" s="234"/>
      <c r="L23" s="234"/>
      <c r="M23" s="575"/>
      <c r="N23" s="794" t="str">
        <f t="shared" si="1"/>
        <v/>
      </c>
      <c r="O23" s="573"/>
      <c r="P23" s="573"/>
      <c r="Q23" s="623"/>
      <c r="R23" s="573"/>
      <c r="S23" s="573"/>
      <c r="T23" s="573"/>
      <c r="U23" s="639"/>
      <c r="V23" s="639"/>
      <c r="W23" s="573"/>
      <c r="X23" s="639"/>
      <c r="Y23" s="639"/>
      <c r="Z23" s="639"/>
      <c r="AA23" s="639"/>
      <c r="AB23" s="4"/>
      <c r="AC23" s="621"/>
      <c r="AD23" s="622"/>
      <c r="AE23" s="621"/>
      <c r="AF23" s="637"/>
      <c r="AG23" s="621"/>
      <c r="AH23" s="529">
        <f t="shared" si="2"/>
        <v>12</v>
      </c>
      <c r="AI23" s="421" t="str">
        <f t="shared" si="2"/>
        <v/>
      </c>
      <c r="AJ23" s="529" t="str">
        <f t="shared" si="3"/>
        <v/>
      </c>
      <c r="AK23" s="529" t="str">
        <f t="shared" si="3"/>
        <v/>
      </c>
      <c r="AL23" s="573"/>
      <c r="AM23" s="639"/>
      <c r="AN23" s="573"/>
      <c r="AO23" s="639"/>
      <c r="AP23" s="639"/>
      <c r="AQ23" s="573"/>
      <c r="AR23" s="639"/>
      <c r="AS23" s="639"/>
      <c r="AT23" s="639"/>
      <c r="AU23" s="639"/>
      <c r="AV23" s="639"/>
      <c r="AW23" s="639"/>
      <c r="AX23" s="4"/>
      <c r="AY23" s="621"/>
      <c r="AZ23" s="622"/>
    </row>
    <row r="24" spans="2:52" s="25" customFormat="1" ht="12.75" customHeight="1">
      <c r="B24" s="645"/>
      <c r="D24" s="529">
        <f t="shared" si="4"/>
        <v>13</v>
      </c>
      <c r="E24" s="532"/>
      <c r="F24" s="531"/>
      <c r="G24" s="531"/>
      <c r="H24" s="668"/>
      <c r="I24" s="668"/>
      <c r="J24" s="234"/>
      <c r="K24" s="234"/>
      <c r="L24" s="821"/>
      <c r="M24" s="575"/>
      <c r="N24" s="794" t="str">
        <f t="shared" si="1"/>
        <v/>
      </c>
      <c r="O24" s="573"/>
      <c r="P24" s="573"/>
      <c r="Q24" s="623"/>
      <c r="R24" s="573"/>
      <c r="S24" s="573"/>
      <c r="T24" s="573"/>
      <c r="U24" s="639"/>
      <c r="V24" s="639"/>
      <c r="W24" s="573"/>
      <c r="X24" s="639"/>
      <c r="Y24" s="639"/>
      <c r="Z24" s="639"/>
      <c r="AA24" s="639"/>
      <c r="AB24" s="4"/>
      <c r="AC24" s="621"/>
      <c r="AD24" s="622"/>
      <c r="AE24" s="621"/>
      <c r="AF24" s="637"/>
      <c r="AG24" s="621"/>
      <c r="AH24" s="529">
        <f t="shared" si="2"/>
        <v>13</v>
      </c>
      <c r="AI24" s="421" t="str">
        <f t="shared" si="2"/>
        <v/>
      </c>
      <c r="AJ24" s="529" t="str">
        <f t="shared" si="3"/>
        <v/>
      </c>
      <c r="AK24" s="529" t="str">
        <f t="shared" si="3"/>
        <v/>
      </c>
      <c r="AL24" s="573"/>
      <c r="AM24" s="639"/>
      <c r="AN24" s="573"/>
      <c r="AO24" s="639"/>
      <c r="AP24" s="639"/>
      <c r="AQ24" s="573"/>
      <c r="AR24" s="639"/>
      <c r="AS24" s="639"/>
      <c r="AT24" s="639"/>
      <c r="AU24" s="639"/>
      <c r="AV24" s="639"/>
      <c r="AW24" s="639"/>
      <c r="AX24" s="4"/>
      <c r="AY24" s="621"/>
      <c r="AZ24" s="622"/>
    </row>
    <row r="25" spans="2:52" s="25" customFormat="1" ht="12.75" customHeight="1">
      <c r="B25" s="645"/>
      <c r="D25" s="529">
        <f t="shared" si="4"/>
        <v>14</v>
      </c>
      <c r="E25" s="532"/>
      <c r="F25" s="531"/>
      <c r="G25" s="531"/>
      <c r="H25" s="668"/>
      <c r="I25" s="668"/>
      <c r="J25" s="234"/>
      <c r="K25" s="234"/>
      <c r="L25" s="234"/>
      <c r="M25" s="575"/>
      <c r="N25" s="794" t="str">
        <f t="shared" si="1"/>
        <v/>
      </c>
      <c r="O25" s="573"/>
      <c r="P25" s="573"/>
      <c r="Q25" s="623"/>
      <c r="R25" s="573"/>
      <c r="S25" s="573"/>
      <c r="T25" s="573"/>
      <c r="U25" s="639"/>
      <c r="V25" s="639"/>
      <c r="W25" s="573"/>
      <c r="X25" s="639"/>
      <c r="Y25" s="639"/>
      <c r="Z25" s="639"/>
      <c r="AA25" s="639"/>
      <c r="AB25" s="4"/>
      <c r="AC25" s="621"/>
      <c r="AD25" s="622"/>
      <c r="AE25" s="621"/>
      <c r="AF25" s="637"/>
      <c r="AG25" s="621"/>
      <c r="AH25" s="529">
        <f t="shared" si="2"/>
        <v>14</v>
      </c>
      <c r="AI25" s="421" t="str">
        <f t="shared" si="2"/>
        <v/>
      </c>
      <c r="AJ25" s="529" t="str">
        <f t="shared" si="3"/>
        <v/>
      </c>
      <c r="AK25" s="529" t="str">
        <f t="shared" si="3"/>
        <v/>
      </c>
      <c r="AL25" s="573"/>
      <c r="AM25" s="639"/>
      <c r="AN25" s="573"/>
      <c r="AO25" s="639"/>
      <c r="AP25" s="639"/>
      <c r="AQ25" s="573"/>
      <c r="AR25" s="639"/>
      <c r="AS25" s="639"/>
      <c r="AT25" s="639"/>
      <c r="AU25" s="639"/>
      <c r="AV25" s="639"/>
      <c r="AW25" s="639"/>
      <c r="AX25" s="4"/>
      <c r="AY25" s="621"/>
      <c r="AZ25" s="622"/>
    </row>
    <row r="26" spans="2:52" s="25" customFormat="1" ht="12.75" customHeight="1">
      <c r="B26" s="645"/>
      <c r="D26" s="529">
        <f t="shared" si="4"/>
        <v>15</v>
      </c>
      <c r="E26" s="532"/>
      <c r="F26" s="531"/>
      <c r="G26" s="531"/>
      <c r="H26" s="668"/>
      <c r="I26" s="668"/>
      <c r="J26" s="234"/>
      <c r="K26" s="234"/>
      <c r="L26" s="821"/>
      <c r="M26" s="575"/>
      <c r="N26" s="794" t="str">
        <f t="shared" si="1"/>
        <v/>
      </c>
      <c r="O26" s="573"/>
      <c r="P26" s="573"/>
      <c r="Q26" s="623"/>
      <c r="R26" s="573"/>
      <c r="S26" s="573"/>
      <c r="T26" s="573"/>
      <c r="U26" s="639"/>
      <c r="V26" s="639"/>
      <c r="W26" s="573"/>
      <c r="X26" s="639"/>
      <c r="Y26" s="639"/>
      <c r="Z26" s="639"/>
      <c r="AA26" s="639"/>
      <c r="AB26" s="4"/>
      <c r="AC26" s="621"/>
      <c r="AD26" s="622"/>
      <c r="AE26" s="621"/>
      <c r="AF26" s="637"/>
      <c r="AG26" s="621"/>
      <c r="AH26" s="529">
        <f t="shared" si="2"/>
        <v>15</v>
      </c>
      <c r="AI26" s="421" t="str">
        <f t="shared" si="2"/>
        <v/>
      </c>
      <c r="AJ26" s="529" t="str">
        <f t="shared" si="3"/>
        <v/>
      </c>
      <c r="AK26" s="529" t="str">
        <f t="shared" si="3"/>
        <v/>
      </c>
      <c r="AL26" s="573"/>
      <c r="AM26" s="639"/>
      <c r="AN26" s="573"/>
      <c r="AO26" s="639"/>
      <c r="AP26" s="639"/>
      <c r="AQ26" s="573"/>
      <c r="AR26" s="639"/>
      <c r="AS26" s="639"/>
      <c r="AT26" s="639"/>
      <c r="AU26" s="639"/>
      <c r="AV26" s="639"/>
      <c r="AW26" s="639"/>
      <c r="AX26" s="4"/>
      <c r="AY26" s="621"/>
      <c r="AZ26" s="622"/>
    </row>
    <row r="27" spans="2:52" s="25" customFormat="1" ht="12.75" customHeight="1">
      <c r="B27" s="645"/>
      <c r="D27" s="529">
        <f t="shared" si="4"/>
        <v>16</v>
      </c>
      <c r="E27" s="532"/>
      <c r="F27" s="531"/>
      <c r="G27" s="531"/>
      <c r="H27" s="668"/>
      <c r="I27" s="668"/>
      <c r="J27" s="234"/>
      <c r="K27" s="234"/>
      <c r="L27" s="234"/>
      <c r="M27" s="575"/>
      <c r="N27" s="794" t="str">
        <f t="shared" si="1"/>
        <v/>
      </c>
      <c r="O27" s="573"/>
      <c r="P27" s="573"/>
      <c r="Q27" s="623"/>
      <c r="R27" s="573"/>
      <c r="S27" s="573"/>
      <c r="T27" s="573"/>
      <c r="U27" s="639"/>
      <c r="V27" s="639"/>
      <c r="W27" s="573"/>
      <c r="X27" s="639"/>
      <c r="Y27" s="639"/>
      <c r="Z27" s="639"/>
      <c r="AA27" s="639"/>
      <c r="AB27" s="4"/>
      <c r="AC27" s="621"/>
      <c r="AD27" s="622"/>
      <c r="AE27" s="621"/>
      <c r="AF27" s="637"/>
      <c r="AG27" s="621"/>
      <c r="AH27" s="529">
        <f t="shared" si="2"/>
        <v>16</v>
      </c>
      <c r="AI27" s="421" t="str">
        <f t="shared" si="2"/>
        <v/>
      </c>
      <c r="AJ27" s="529" t="str">
        <f t="shared" si="3"/>
        <v/>
      </c>
      <c r="AK27" s="529" t="str">
        <f t="shared" si="3"/>
        <v/>
      </c>
      <c r="AL27" s="573"/>
      <c r="AM27" s="639"/>
      <c r="AN27" s="573"/>
      <c r="AO27" s="639"/>
      <c r="AP27" s="639"/>
      <c r="AQ27" s="573"/>
      <c r="AR27" s="639"/>
      <c r="AS27" s="639"/>
      <c r="AT27" s="639"/>
      <c r="AU27" s="639"/>
      <c r="AV27" s="639"/>
      <c r="AW27" s="639"/>
      <c r="AX27" s="4"/>
      <c r="AY27" s="621"/>
      <c r="AZ27" s="622"/>
    </row>
    <row r="28" spans="2:52" s="25" customFormat="1" ht="12.75" customHeight="1">
      <c r="B28" s="645"/>
      <c r="D28" s="529">
        <f t="shared" si="4"/>
        <v>17</v>
      </c>
      <c r="E28" s="532"/>
      <c r="F28" s="531"/>
      <c r="G28" s="531"/>
      <c r="H28" s="668"/>
      <c r="I28" s="668"/>
      <c r="J28" s="234"/>
      <c r="K28" s="234"/>
      <c r="L28" s="821"/>
      <c r="M28" s="575"/>
      <c r="N28" s="794" t="str">
        <f t="shared" si="1"/>
        <v/>
      </c>
      <c r="O28" s="573"/>
      <c r="P28" s="573"/>
      <c r="Q28" s="623"/>
      <c r="R28" s="573"/>
      <c r="S28" s="573"/>
      <c r="T28" s="573"/>
      <c r="U28" s="639"/>
      <c r="V28" s="639"/>
      <c r="W28" s="573"/>
      <c r="X28" s="639"/>
      <c r="Y28" s="639"/>
      <c r="Z28" s="639"/>
      <c r="AA28" s="639"/>
      <c r="AB28" s="4"/>
      <c r="AC28" s="621"/>
      <c r="AD28" s="622"/>
      <c r="AE28" s="621"/>
      <c r="AF28" s="637"/>
      <c r="AG28" s="621"/>
      <c r="AH28" s="529">
        <f t="shared" si="2"/>
        <v>17</v>
      </c>
      <c r="AI28" s="421" t="str">
        <f t="shared" si="2"/>
        <v/>
      </c>
      <c r="AJ28" s="529" t="str">
        <f t="shared" si="3"/>
        <v/>
      </c>
      <c r="AK28" s="529" t="str">
        <f t="shared" si="3"/>
        <v/>
      </c>
      <c r="AL28" s="573"/>
      <c r="AM28" s="639"/>
      <c r="AN28" s="573"/>
      <c r="AO28" s="639"/>
      <c r="AP28" s="639"/>
      <c r="AQ28" s="573"/>
      <c r="AR28" s="639"/>
      <c r="AS28" s="639"/>
      <c r="AT28" s="639"/>
      <c r="AU28" s="639"/>
      <c r="AV28" s="639"/>
      <c r="AW28" s="639"/>
      <c r="AX28" s="4"/>
      <c r="AY28" s="621"/>
      <c r="AZ28" s="622"/>
    </row>
    <row r="29" spans="2:52" s="25" customFormat="1" ht="12.75" customHeight="1">
      <c r="B29" s="645"/>
      <c r="D29" s="529">
        <f t="shared" si="4"/>
        <v>18</v>
      </c>
      <c r="E29" s="532"/>
      <c r="F29" s="531"/>
      <c r="G29" s="531"/>
      <c r="H29" s="668"/>
      <c r="I29" s="668"/>
      <c r="J29" s="234"/>
      <c r="K29" s="234"/>
      <c r="L29" s="234"/>
      <c r="M29" s="575"/>
      <c r="N29" s="794" t="str">
        <f t="shared" si="1"/>
        <v/>
      </c>
      <c r="O29" s="573"/>
      <c r="P29" s="573"/>
      <c r="Q29" s="623"/>
      <c r="R29" s="573"/>
      <c r="S29" s="573"/>
      <c r="T29" s="573"/>
      <c r="U29" s="639"/>
      <c r="V29" s="639"/>
      <c r="W29" s="573"/>
      <c r="X29" s="639"/>
      <c r="Y29" s="639"/>
      <c r="Z29" s="639"/>
      <c r="AA29" s="639"/>
      <c r="AB29" s="4"/>
      <c r="AC29" s="621"/>
      <c r="AD29" s="622"/>
      <c r="AE29" s="621"/>
      <c r="AF29" s="637"/>
      <c r="AG29" s="621"/>
      <c r="AH29" s="529">
        <f t="shared" si="2"/>
        <v>18</v>
      </c>
      <c r="AI29" s="421" t="str">
        <f t="shared" si="2"/>
        <v/>
      </c>
      <c r="AJ29" s="529" t="str">
        <f t="shared" si="3"/>
        <v/>
      </c>
      <c r="AK29" s="529" t="str">
        <f t="shared" si="3"/>
        <v/>
      </c>
      <c r="AL29" s="573"/>
      <c r="AM29" s="639"/>
      <c r="AN29" s="573"/>
      <c r="AO29" s="639"/>
      <c r="AP29" s="639"/>
      <c r="AQ29" s="573"/>
      <c r="AR29" s="639"/>
      <c r="AS29" s="639"/>
      <c r="AT29" s="639"/>
      <c r="AU29" s="639"/>
      <c r="AV29" s="639"/>
      <c r="AW29" s="639"/>
      <c r="AX29" s="4"/>
      <c r="AY29" s="621"/>
      <c r="AZ29" s="622"/>
    </row>
    <row r="30" spans="2:52" s="25" customFormat="1" ht="12.75" customHeight="1">
      <c r="B30" s="645"/>
      <c r="D30" s="529">
        <f t="shared" si="4"/>
        <v>19</v>
      </c>
      <c r="E30" s="532"/>
      <c r="F30" s="531"/>
      <c r="G30" s="531"/>
      <c r="H30" s="668"/>
      <c r="I30" s="668"/>
      <c r="J30" s="234"/>
      <c r="K30" s="234"/>
      <c r="L30" s="821"/>
      <c r="M30" s="575"/>
      <c r="N30" s="794" t="str">
        <f t="shared" si="1"/>
        <v/>
      </c>
      <c r="O30" s="573"/>
      <c r="P30" s="573"/>
      <c r="Q30" s="623"/>
      <c r="R30" s="573"/>
      <c r="S30" s="573"/>
      <c r="T30" s="573"/>
      <c r="U30" s="639"/>
      <c r="V30" s="639"/>
      <c r="W30" s="573"/>
      <c r="X30" s="639"/>
      <c r="Y30" s="639"/>
      <c r="Z30" s="639"/>
      <c r="AA30" s="639"/>
      <c r="AB30" s="4"/>
      <c r="AC30" s="621"/>
      <c r="AD30" s="622"/>
      <c r="AE30" s="621"/>
      <c r="AF30" s="637"/>
      <c r="AG30" s="621"/>
      <c r="AH30" s="529">
        <f t="shared" si="2"/>
        <v>19</v>
      </c>
      <c r="AI30" s="421" t="str">
        <f t="shared" si="2"/>
        <v/>
      </c>
      <c r="AJ30" s="529" t="str">
        <f t="shared" si="3"/>
        <v/>
      </c>
      <c r="AK30" s="529" t="str">
        <f t="shared" si="3"/>
        <v/>
      </c>
      <c r="AL30" s="573"/>
      <c r="AM30" s="639"/>
      <c r="AN30" s="573"/>
      <c r="AO30" s="639"/>
      <c r="AP30" s="639"/>
      <c r="AQ30" s="573"/>
      <c r="AR30" s="639"/>
      <c r="AS30" s="639"/>
      <c r="AT30" s="639"/>
      <c r="AU30" s="639"/>
      <c r="AV30" s="639"/>
      <c r="AW30" s="639"/>
      <c r="AX30" s="4"/>
      <c r="AY30" s="621"/>
      <c r="AZ30" s="622"/>
    </row>
    <row r="31" spans="2:52" s="25" customFormat="1" ht="12.75" customHeight="1">
      <c r="B31" s="645"/>
      <c r="D31" s="529">
        <f t="shared" si="4"/>
        <v>20</v>
      </c>
      <c r="E31" s="532"/>
      <c r="F31" s="531"/>
      <c r="G31" s="531"/>
      <c r="H31" s="668"/>
      <c r="I31" s="668"/>
      <c r="J31" s="234"/>
      <c r="K31" s="234"/>
      <c r="L31" s="234"/>
      <c r="M31" s="575"/>
      <c r="N31" s="794" t="str">
        <f t="shared" si="1"/>
        <v/>
      </c>
      <c r="O31" s="573"/>
      <c r="P31" s="573"/>
      <c r="Q31" s="623"/>
      <c r="R31" s="573"/>
      <c r="S31" s="573"/>
      <c r="T31" s="573"/>
      <c r="U31" s="639"/>
      <c r="V31" s="639"/>
      <c r="W31" s="573"/>
      <c r="X31" s="639"/>
      <c r="Y31" s="639"/>
      <c r="Z31" s="639"/>
      <c r="AA31" s="639"/>
      <c r="AB31" s="4"/>
      <c r="AC31" s="621"/>
      <c r="AD31" s="622"/>
      <c r="AE31" s="621"/>
      <c r="AF31" s="637"/>
      <c r="AG31" s="621"/>
      <c r="AH31" s="529">
        <f t="shared" si="2"/>
        <v>20</v>
      </c>
      <c r="AI31" s="421" t="str">
        <f t="shared" si="2"/>
        <v/>
      </c>
      <c r="AJ31" s="529" t="str">
        <f t="shared" si="3"/>
        <v/>
      </c>
      <c r="AK31" s="529" t="str">
        <f t="shared" si="3"/>
        <v/>
      </c>
      <c r="AL31" s="573"/>
      <c r="AM31" s="639"/>
      <c r="AN31" s="573"/>
      <c r="AO31" s="639"/>
      <c r="AP31" s="639"/>
      <c r="AQ31" s="573"/>
      <c r="AR31" s="639"/>
      <c r="AS31" s="639"/>
      <c r="AT31" s="639"/>
      <c r="AU31" s="639"/>
      <c r="AV31" s="639"/>
      <c r="AW31" s="639"/>
      <c r="AX31" s="4"/>
      <c r="AY31" s="621"/>
      <c r="AZ31" s="622"/>
    </row>
    <row r="32" spans="2:52" s="25" customFormat="1" ht="12.75" customHeight="1">
      <c r="B32" s="645"/>
      <c r="D32" s="529">
        <f t="shared" si="4"/>
        <v>21</v>
      </c>
      <c r="E32" s="532"/>
      <c r="F32" s="531"/>
      <c r="G32" s="531"/>
      <c r="H32" s="668"/>
      <c r="I32" s="668"/>
      <c r="J32" s="234"/>
      <c r="K32" s="234"/>
      <c r="L32" s="234"/>
      <c r="M32" s="575"/>
      <c r="N32" s="794" t="str">
        <f t="shared" si="1"/>
        <v/>
      </c>
      <c r="O32" s="573"/>
      <c r="P32" s="573"/>
      <c r="Q32" s="623"/>
      <c r="R32" s="573"/>
      <c r="S32" s="573"/>
      <c r="T32" s="573"/>
      <c r="U32" s="639"/>
      <c r="V32" s="639"/>
      <c r="W32" s="573"/>
      <c r="X32" s="639"/>
      <c r="Y32" s="639"/>
      <c r="Z32" s="639"/>
      <c r="AA32" s="639"/>
      <c r="AB32" s="4"/>
      <c r="AC32" s="621"/>
      <c r="AD32" s="622"/>
      <c r="AE32" s="621"/>
      <c r="AF32" s="637"/>
      <c r="AG32" s="621"/>
      <c r="AH32" s="529">
        <f t="shared" si="2"/>
        <v>21</v>
      </c>
      <c r="AI32" s="421" t="str">
        <f t="shared" si="2"/>
        <v/>
      </c>
      <c r="AJ32" s="529" t="str">
        <f t="shared" si="3"/>
        <v/>
      </c>
      <c r="AK32" s="529" t="str">
        <f t="shared" si="3"/>
        <v/>
      </c>
      <c r="AL32" s="573"/>
      <c r="AM32" s="639"/>
      <c r="AN32" s="573"/>
      <c r="AO32" s="639"/>
      <c r="AP32" s="639"/>
      <c r="AQ32" s="573"/>
      <c r="AR32" s="639"/>
      <c r="AS32" s="639"/>
      <c r="AT32" s="639"/>
      <c r="AU32" s="639"/>
      <c r="AV32" s="639"/>
      <c r="AW32" s="639"/>
      <c r="AX32" s="4"/>
      <c r="AY32" s="621"/>
      <c r="AZ32" s="622"/>
    </row>
    <row r="33" spans="2:52" s="25" customFormat="1" ht="12.75" customHeight="1">
      <c r="B33" s="645"/>
      <c r="D33" s="529">
        <f t="shared" si="4"/>
        <v>22</v>
      </c>
      <c r="E33" s="532"/>
      <c r="F33" s="531"/>
      <c r="G33" s="531"/>
      <c r="H33" s="668"/>
      <c r="I33" s="668"/>
      <c r="J33" s="234"/>
      <c r="K33" s="234"/>
      <c r="L33" s="821"/>
      <c r="M33" s="575"/>
      <c r="N33" s="794" t="str">
        <f t="shared" si="1"/>
        <v/>
      </c>
      <c r="O33" s="573"/>
      <c r="P33" s="573"/>
      <c r="Q33" s="623"/>
      <c r="R33" s="573"/>
      <c r="S33" s="573"/>
      <c r="T33" s="573"/>
      <c r="U33" s="639"/>
      <c r="V33" s="639"/>
      <c r="W33" s="573"/>
      <c r="X33" s="639"/>
      <c r="Y33" s="639"/>
      <c r="Z33" s="639"/>
      <c r="AA33" s="639"/>
      <c r="AB33" s="4"/>
      <c r="AC33" s="621"/>
      <c r="AD33" s="622"/>
      <c r="AE33" s="621"/>
      <c r="AF33" s="637"/>
      <c r="AG33" s="621"/>
      <c r="AH33" s="529">
        <f t="shared" si="2"/>
        <v>22</v>
      </c>
      <c r="AI33" s="421" t="str">
        <f t="shared" si="2"/>
        <v/>
      </c>
      <c r="AJ33" s="529" t="str">
        <f t="shared" si="3"/>
        <v/>
      </c>
      <c r="AK33" s="529" t="str">
        <f t="shared" si="3"/>
        <v/>
      </c>
      <c r="AL33" s="573"/>
      <c r="AM33" s="639"/>
      <c r="AN33" s="573"/>
      <c r="AO33" s="639"/>
      <c r="AP33" s="639"/>
      <c r="AQ33" s="573"/>
      <c r="AR33" s="639"/>
      <c r="AS33" s="639"/>
      <c r="AT33" s="639"/>
      <c r="AU33" s="639"/>
      <c r="AV33" s="639"/>
      <c r="AW33" s="639"/>
      <c r="AX33" s="4"/>
      <c r="AY33" s="621"/>
      <c r="AZ33" s="622"/>
    </row>
    <row r="34" spans="2:52" s="25" customFormat="1" ht="12.75" customHeight="1">
      <c r="B34" s="645"/>
      <c r="D34" s="529">
        <f t="shared" si="4"/>
        <v>23</v>
      </c>
      <c r="E34" s="532"/>
      <c r="F34" s="531"/>
      <c r="G34" s="531"/>
      <c r="H34" s="668"/>
      <c r="I34" s="668"/>
      <c r="J34" s="234"/>
      <c r="K34" s="234"/>
      <c r="L34" s="234"/>
      <c r="M34" s="575"/>
      <c r="N34" s="794" t="str">
        <f t="shared" si="1"/>
        <v/>
      </c>
      <c r="O34" s="573"/>
      <c r="P34" s="573"/>
      <c r="Q34" s="623"/>
      <c r="R34" s="573"/>
      <c r="S34" s="573"/>
      <c r="T34" s="573"/>
      <c r="U34" s="639"/>
      <c r="V34" s="639"/>
      <c r="W34" s="573"/>
      <c r="X34" s="639"/>
      <c r="Y34" s="639"/>
      <c r="Z34" s="639"/>
      <c r="AA34" s="639"/>
      <c r="AB34" s="4"/>
      <c r="AC34" s="621"/>
      <c r="AD34" s="622"/>
      <c r="AE34" s="621"/>
      <c r="AF34" s="637"/>
      <c r="AG34" s="621"/>
      <c r="AH34" s="529">
        <f t="shared" si="2"/>
        <v>23</v>
      </c>
      <c r="AI34" s="421" t="str">
        <f t="shared" si="2"/>
        <v/>
      </c>
      <c r="AJ34" s="529" t="str">
        <f t="shared" si="3"/>
        <v/>
      </c>
      <c r="AK34" s="529" t="str">
        <f t="shared" si="3"/>
        <v/>
      </c>
      <c r="AL34" s="573"/>
      <c r="AM34" s="639"/>
      <c r="AN34" s="573"/>
      <c r="AO34" s="639"/>
      <c r="AP34" s="639"/>
      <c r="AQ34" s="573"/>
      <c r="AR34" s="639"/>
      <c r="AS34" s="639"/>
      <c r="AT34" s="639"/>
      <c r="AU34" s="639"/>
      <c r="AV34" s="639"/>
      <c r="AW34" s="639"/>
      <c r="AX34" s="4"/>
      <c r="AY34" s="621"/>
      <c r="AZ34" s="622"/>
    </row>
    <row r="35" spans="2:52" s="25" customFormat="1" ht="12.75" customHeight="1">
      <c r="B35" s="645"/>
      <c r="D35" s="529">
        <f t="shared" si="4"/>
        <v>24</v>
      </c>
      <c r="E35" s="532"/>
      <c r="F35" s="531"/>
      <c r="G35" s="531"/>
      <c r="H35" s="668"/>
      <c r="I35" s="668"/>
      <c r="J35" s="234"/>
      <c r="K35" s="234"/>
      <c r="L35" s="821"/>
      <c r="M35" s="575"/>
      <c r="N35" s="794" t="str">
        <f t="shared" si="1"/>
        <v/>
      </c>
      <c r="O35" s="573"/>
      <c r="P35" s="573"/>
      <c r="Q35" s="623"/>
      <c r="R35" s="573"/>
      <c r="S35" s="573"/>
      <c r="T35" s="573"/>
      <c r="U35" s="639"/>
      <c r="V35" s="639"/>
      <c r="W35" s="573"/>
      <c r="X35" s="639"/>
      <c r="Y35" s="639"/>
      <c r="Z35" s="639"/>
      <c r="AA35" s="639"/>
      <c r="AB35" s="4"/>
      <c r="AC35" s="621"/>
      <c r="AD35" s="622"/>
      <c r="AE35" s="621"/>
      <c r="AF35" s="637"/>
      <c r="AG35" s="621"/>
      <c r="AH35" s="529">
        <f t="shared" si="2"/>
        <v>24</v>
      </c>
      <c r="AI35" s="421" t="str">
        <f t="shared" si="2"/>
        <v/>
      </c>
      <c r="AJ35" s="529" t="str">
        <f t="shared" si="3"/>
        <v/>
      </c>
      <c r="AK35" s="529" t="str">
        <f t="shared" si="3"/>
        <v/>
      </c>
      <c r="AL35" s="573"/>
      <c r="AM35" s="639"/>
      <c r="AN35" s="573"/>
      <c r="AO35" s="639"/>
      <c r="AP35" s="639"/>
      <c r="AQ35" s="573"/>
      <c r="AR35" s="639"/>
      <c r="AS35" s="639"/>
      <c r="AT35" s="639"/>
      <c r="AU35" s="639"/>
      <c r="AV35" s="639"/>
      <c r="AW35" s="639"/>
      <c r="AX35" s="4"/>
      <c r="AY35" s="621"/>
      <c r="AZ35" s="622"/>
    </row>
    <row r="36" spans="2:52" s="25" customFormat="1" ht="12.75" customHeight="1">
      <c r="B36" s="645"/>
      <c r="D36" s="529">
        <f t="shared" si="4"/>
        <v>25</v>
      </c>
      <c r="E36" s="532"/>
      <c r="F36" s="531"/>
      <c r="G36" s="531"/>
      <c r="H36" s="668"/>
      <c r="I36" s="668"/>
      <c r="J36" s="234"/>
      <c r="K36" s="234"/>
      <c r="L36" s="234"/>
      <c r="M36" s="575"/>
      <c r="N36" s="794" t="str">
        <f t="shared" si="1"/>
        <v/>
      </c>
      <c r="O36" s="573"/>
      <c r="P36" s="573"/>
      <c r="Q36" s="623"/>
      <c r="R36" s="573"/>
      <c r="S36" s="573"/>
      <c r="T36" s="573"/>
      <c r="U36" s="639"/>
      <c r="V36" s="639"/>
      <c r="W36" s="573"/>
      <c r="X36" s="639"/>
      <c r="Y36" s="639"/>
      <c r="Z36" s="639"/>
      <c r="AA36" s="639"/>
      <c r="AB36" s="4"/>
      <c r="AC36" s="621"/>
      <c r="AD36" s="622"/>
      <c r="AE36" s="621"/>
      <c r="AF36" s="637"/>
      <c r="AG36" s="621"/>
      <c r="AH36" s="529">
        <f t="shared" si="2"/>
        <v>25</v>
      </c>
      <c r="AI36" s="421" t="str">
        <f t="shared" si="2"/>
        <v/>
      </c>
      <c r="AJ36" s="529" t="str">
        <f t="shared" si="3"/>
        <v/>
      </c>
      <c r="AK36" s="529" t="str">
        <f t="shared" si="3"/>
        <v/>
      </c>
      <c r="AL36" s="573"/>
      <c r="AM36" s="639"/>
      <c r="AN36" s="573"/>
      <c r="AO36" s="639"/>
      <c r="AP36" s="639"/>
      <c r="AQ36" s="573"/>
      <c r="AR36" s="639"/>
      <c r="AS36" s="639"/>
      <c r="AT36" s="639"/>
      <c r="AU36" s="639"/>
      <c r="AV36" s="639"/>
      <c r="AW36" s="639"/>
      <c r="AX36" s="4"/>
      <c r="AY36" s="621"/>
      <c r="AZ36" s="622"/>
    </row>
    <row r="37" spans="2:52" s="25" customFormat="1" ht="12.75" customHeight="1">
      <c r="B37" s="645"/>
      <c r="D37" s="529">
        <f t="shared" si="4"/>
        <v>26</v>
      </c>
      <c r="E37" s="532"/>
      <c r="F37" s="531"/>
      <c r="G37" s="531"/>
      <c r="H37" s="668"/>
      <c r="I37" s="668"/>
      <c r="J37" s="234"/>
      <c r="K37" s="234"/>
      <c r="L37" s="821"/>
      <c r="M37" s="575"/>
      <c r="N37" s="794" t="str">
        <f t="shared" si="1"/>
        <v/>
      </c>
      <c r="O37" s="573"/>
      <c r="P37" s="573"/>
      <c r="Q37" s="623"/>
      <c r="R37" s="573"/>
      <c r="S37" s="573"/>
      <c r="T37" s="573"/>
      <c r="U37" s="639"/>
      <c r="V37" s="639"/>
      <c r="W37" s="573"/>
      <c r="X37" s="639"/>
      <c r="Y37" s="639"/>
      <c r="Z37" s="639"/>
      <c r="AA37" s="639"/>
      <c r="AB37" s="4"/>
      <c r="AC37" s="621"/>
      <c r="AD37" s="622"/>
      <c r="AE37" s="621"/>
      <c r="AF37" s="637"/>
      <c r="AG37" s="621"/>
      <c r="AH37" s="529">
        <f t="shared" si="2"/>
        <v>26</v>
      </c>
      <c r="AI37" s="421" t="str">
        <f t="shared" si="2"/>
        <v/>
      </c>
      <c r="AJ37" s="529" t="str">
        <f t="shared" si="3"/>
        <v/>
      </c>
      <c r="AK37" s="529" t="str">
        <f t="shared" si="3"/>
        <v/>
      </c>
      <c r="AL37" s="573"/>
      <c r="AM37" s="639"/>
      <c r="AN37" s="573"/>
      <c r="AO37" s="639"/>
      <c r="AP37" s="639"/>
      <c r="AQ37" s="573"/>
      <c r="AR37" s="639"/>
      <c r="AS37" s="639"/>
      <c r="AT37" s="639"/>
      <c r="AU37" s="639"/>
      <c r="AV37" s="639"/>
      <c r="AW37" s="639"/>
      <c r="AX37" s="4"/>
      <c r="AY37" s="621"/>
      <c r="AZ37" s="622"/>
    </row>
    <row r="38" spans="2:52" s="25" customFormat="1" ht="12.75" customHeight="1">
      <c r="B38" s="645"/>
      <c r="D38" s="529">
        <f t="shared" si="4"/>
        <v>27</v>
      </c>
      <c r="E38" s="532"/>
      <c r="F38" s="531"/>
      <c r="G38" s="531"/>
      <c r="H38" s="668"/>
      <c r="I38" s="668"/>
      <c r="J38" s="234"/>
      <c r="K38" s="234"/>
      <c r="L38" s="234"/>
      <c r="M38" s="575"/>
      <c r="N38" s="794" t="str">
        <f t="shared" si="1"/>
        <v/>
      </c>
      <c r="O38" s="573"/>
      <c r="P38" s="573"/>
      <c r="Q38" s="623"/>
      <c r="R38" s="573"/>
      <c r="S38" s="573"/>
      <c r="T38" s="573"/>
      <c r="U38" s="639"/>
      <c r="V38" s="639"/>
      <c r="W38" s="573"/>
      <c r="X38" s="639"/>
      <c r="Y38" s="639"/>
      <c r="Z38" s="639"/>
      <c r="AA38" s="639"/>
      <c r="AB38" s="4"/>
      <c r="AC38" s="621"/>
      <c r="AD38" s="622"/>
      <c r="AE38" s="621"/>
      <c r="AF38" s="637"/>
      <c r="AG38" s="621"/>
      <c r="AH38" s="529">
        <f t="shared" si="2"/>
        <v>27</v>
      </c>
      <c r="AI38" s="421" t="str">
        <f t="shared" si="2"/>
        <v/>
      </c>
      <c r="AJ38" s="529" t="str">
        <f t="shared" si="3"/>
        <v/>
      </c>
      <c r="AK38" s="529" t="str">
        <f t="shared" si="3"/>
        <v/>
      </c>
      <c r="AL38" s="573"/>
      <c r="AM38" s="639"/>
      <c r="AN38" s="573"/>
      <c r="AO38" s="639"/>
      <c r="AP38" s="639"/>
      <c r="AQ38" s="573"/>
      <c r="AR38" s="639"/>
      <c r="AS38" s="639"/>
      <c r="AT38" s="639"/>
      <c r="AU38" s="639"/>
      <c r="AV38" s="639"/>
      <c r="AW38" s="639"/>
      <c r="AX38" s="4"/>
      <c r="AY38" s="621"/>
      <c r="AZ38" s="622"/>
    </row>
    <row r="39" spans="2:52" s="25" customFormat="1" ht="12.75" customHeight="1">
      <c r="B39" s="645"/>
      <c r="D39" s="529">
        <f t="shared" si="4"/>
        <v>28</v>
      </c>
      <c r="E39" s="532"/>
      <c r="F39" s="531"/>
      <c r="G39" s="531"/>
      <c r="H39" s="668"/>
      <c r="I39" s="668"/>
      <c r="J39" s="234"/>
      <c r="K39" s="234"/>
      <c r="L39" s="821"/>
      <c r="M39" s="575"/>
      <c r="N39" s="794" t="str">
        <f t="shared" si="1"/>
        <v/>
      </c>
      <c r="O39" s="573"/>
      <c r="P39" s="573"/>
      <c r="Q39" s="623"/>
      <c r="R39" s="573"/>
      <c r="S39" s="573"/>
      <c r="T39" s="573"/>
      <c r="U39" s="639"/>
      <c r="V39" s="639"/>
      <c r="W39" s="573"/>
      <c r="X39" s="639"/>
      <c r="Y39" s="639"/>
      <c r="Z39" s="639"/>
      <c r="AA39" s="639"/>
      <c r="AB39" s="4"/>
      <c r="AC39" s="621"/>
      <c r="AD39" s="622"/>
      <c r="AE39" s="621"/>
      <c r="AF39" s="637"/>
      <c r="AG39" s="621"/>
      <c r="AH39" s="529">
        <f t="shared" si="2"/>
        <v>28</v>
      </c>
      <c r="AI39" s="421" t="str">
        <f t="shared" si="2"/>
        <v/>
      </c>
      <c r="AJ39" s="529" t="str">
        <f t="shared" si="3"/>
        <v/>
      </c>
      <c r="AK39" s="529" t="str">
        <f t="shared" si="3"/>
        <v/>
      </c>
      <c r="AL39" s="573"/>
      <c r="AM39" s="639"/>
      <c r="AN39" s="573"/>
      <c r="AO39" s="639"/>
      <c r="AP39" s="639"/>
      <c r="AQ39" s="573"/>
      <c r="AR39" s="639"/>
      <c r="AS39" s="639"/>
      <c r="AT39" s="639"/>
      <c r="AU39" s="639"/>
      <c r="AV39" s="639"/>
      <c r="AW39" s="639"/>
      <c r="AX39" s="4"/>
      <c r="AY39" s="621"/>
      <c r="AZ39" s="622"/>
    </row>
    <row r="40" spans="2:52" s="25" customFormat="1" ht="12.75" customHeight="1">
      <c r="B40" s="645"/>
      <c r="D40" s="529">
        <f t="shared" si="4"/>
        <v>29</v>
      </c>
      <c r="E40" s="532"/>
      <c r="F40" s="531"/>
      <c r="G40" s="531"/>
      <c r="H40" s="668"/>
      <c r="I40" s="668"/>
      <c r="J40" s="234"/>
      <c r="K40" s="234"/>
      <c r="L40" s="234"/>
      <c r="M40" s="575"/>
      <c r="N40" s="794" t="str">
        <f t="shared" si="1"/>
        <v/>
      </c>
      <c r="O40" s="573"/>
      <c r="P40" s="573"/>
      <c r="Q40" s="623"/>
      <c r="R40" s="573"/>
      <c r="S40" s="573"/>
      <c r="T40" s="573"/>
      <c r="U40" s="639"/>
      <c r="V40" s="639"/>
      <c r="W40" s="573"/>
      <c r="X40" s="639"/>
      <c r="Y40" s="639"/>
      <c r="Z40" s="639"/>
      <c r="AA40" s="639"/>
      <c r="AB40" s="4"/>
      <c r="AC40" s="621"/>
      <c r="AD40" s="622"/>
      <c r="AE40" s="621"/>
      <c r="AF40" s="637"/>
      <c r="AG40" s="621"/>
      <c r="AH40" s="529">
        <f t="shared" si="2"/>
        <v>29</v>
      </c>
      <c r="AI40" s="421" t="str">
        <f t="shared" si="2"/>
        <v/>
      </c>
      <c r="AJ40" s="529" t="str">
        <f t="shared" si="3"/>
        <v/>
      </c>
      <c r="AK40" s="529" t="str">
        <f t="shared" si="3"/>
        <v/>
      </c>
      <c r="AL40" s="573"/>
      <c r="AM40" s="639"/>
      <c r="AN40" s="573"/>
      <c r="AO40" s="639"/>
      <c r="AP40" s="639"/>
      <c r="AQ40" s="573"/>
      <c r="AR40" s="639"/>
      <c r="AS40" s="639"/>
      <c r="AT40" s="639"/>
      <c r="AU40" s="639"/>
      <c r="AV40" s="639"/>
      <c r="AW40" s="639"/>
      <c r="AX40" s="4"/>
      <c r="AY40" s="621"/>
      <c r="AZ40" s="622"/>
    </row>
    <row r="41" spans="2:52" s="25" customFormat="1" ht="12.75" customHeight="1">
      <c r="B41" s="645"/>
      <c r="D41" s="529">
        <f>D40+1</f>
        <v>30</v>
      </c>
      <c r="E41" s="532"/>
      <c r="F41" s="531"/>
      <c r="G41" s="531"/>
      <c r="H41" s="668"/>
      <c r="I41" s="668"/>
      <c r="J41" s="234"/>
      <c r="K41" s="234"/>
      <c r="L41" s="234"/>
      <c r="M41" s="575"/>
      <c r="N41" s="794" t="str">
        <f t="shared" si="1"/>
        <v/>
      </c>
      <c r="O41" s="573"/>
      <c r="P41" s="573"/>
      <c r="Q41" s="623"/>
      <c r="R41" s="573"/>
      <c r="S41" s="573"/>
      <c r="T41" s="573"/>
      <c r="U41" s="639"/>
      <c r="V41" s="639"/>
      <c r="W41" s="573"/>
      <c r="X41" s="639"/>
      <c r="Y41" s="639"/>
      <c r="Z41" s="639"/>
      <c r="AA41" s="639"/>
      <c r="AB41" s="4"/>
      <c r="AC41" s="621"/>
      <c r="AD41" s="622"/>
      <c r="AE41" s="621"/>
      <c r="AF41" s="637"/>
      <c r="AG41" s="621"/>
      <c r="AH41" s="529">
        <f t="shared" si="2"/>
        <v>30</v>
      </c>
      <c r="AI41" s="421" t="str">
        <f t="shared" si="2"/>
        <v/>
      </c>
      <c r="AJ41" s="529" t="str">
        <f t="shared" si="3"/>
        <v/>
      </c>
      <c r="AK41" s="529" t="str">
        <f t="shared" si="3"/>
        <v/>
      </c>
      <c r="AL41" s="573"/>
      <c r="AM41" s="639"/>
      <c r="AN41" s="573"/>
      <c r="AO41" s="639"/>
      <c r="AP41" s="639"/>
      <c r="AQ41" s="573"/>
      <c r="AR41" s="639"/>
      <c r="AS41" s="639"/>
      <c r="AT41" s="639"/>
      <c r="AU41" s="639"/>
      <c r="AV41" s="639"/>
      <c r="AW41" s="639"/>
      <c r="AX41" s="4"/>
      <c r="AY41" s="621"/>
      <c r="AZ41" s="622"/>
    </row>
    <row r="42" spans="2:52" s="25" customFormat="1" ht="12.75" customHeight="1">
      <c r="B42" s="645"/>
      <c r="D42" s="529">
        <f>D41+1</f>
        <v>31</v>
      </c>
      <c r="E42" s="532"/>
      <c r="F42" s="531"/>
      <c r="G42" s="531"/>
      <c r="H42" s="668"/>
      <c r="I42" s="668"/>
      <c r="J42" s="234"/>
      <c r="K42" s="234"/>
      <c r="L42" s="234"/>
      <c r="M42" s="575"/>
      <c r="N42" s="794" t="str">
        <f>IF($H42="","",IF(O42="○","",IF($H42=$I42,"","○")))</f>
        <v/>
      </c>
      <c r="O42" s="573"/>
      <c r="P42" s="573"/>
      <c r="Q42" s="623"/>
      <c r="R42" s="573"/>
      <c r="S42" s="573"/>
      <c r="T42" s="573"/>
      <c r="U42" s="639"/>
      <c r="V42" s="639"/>
      <c r="W42" s="573"/>
      <c r="X42" s="639"/>
      <c r="Y42" s="639"/>
      <c r="Z42" s="639"/>
      <c r="AA42" s="639"/>
      <c r="AB42" s="4"/>
      <c r="AC42" s="621"/>
      <c r="AD42" s="622"/>
      <c r="AE42" s="621"/>
      <c r="AF42" s="637"/>
      <c r="AG42" s="621"/>
      <c r="AH42" s="529">
        <f t="shared" ref="AH42:AK71" si="5">IF(D42="","",D42)</f>
        <v>31</v>
      </c>
      <c r="AI42" s="421" t="str">
        <f t="shared" si="5"/>
        <v/>
      </c>
      <c r="AJ42" s="529" t="str">
        <f t="shared" si="5"/>
        <v/>
      </c>
      <c r="AK42" s="529" t="str">
        <f t="shared" si="5"/>
        <v/>
      </c>
      <c r="AL42" s="573"/>
      <c r="AM42" s="639"/>
      <c r="AN42" s="573"/>
      <c r="AO42" s="639"/>
      <c r="AP42" s="639"/>
      <c r="AQ42" s="573"/>
      <c r="AR42" s="639"/>
      <c r="AS42" s="639"/>
      <c r="AT42" s="639"/>
      <c r="AU42" s="639"/>
      <c r="AV42" s="639"/>
      <c r="AW42" s="639"/>
      <c r="AX42" s="4"/>
      <c r="AY42" s="621"/>
      <c r="AZ42" s="622"/>
    </row>
    <row r="43" spans="2:52" s="25" customFormat="1" ht="12.75" customHeight="1">
      <c r="B43" s="645"/>
      <c r="D43" s="529">
        <f t="shared" ref="D43:D70" si="6">D42+1</f>
        <v>32</v>
      </c>
      <c r="E43" s="532"/>
      <c r="F43" s="531"/>
      <c r="G43" s="531"/>
      <c r="H43" s="668"/>
      <c r="I43" s="668"/>
      <c r="J43" s="234"/>
      <c r="K43" s="234"/>
      <c r="L43" s="234"/>
      <c r="M43" s="575"/>
      <c r="N43" s="794" t="str">
        <f t="shared" si="1"/>
        <v/>
      </c>
      <c r="O43" s="573"/>
      <c r="P43" s="573"/>
      <c r="Q43" s="623"/>
      <c r="R43" s="573"/>
      <c r="S43" s="573"/>
      <c r="T43" s="573"/>
      <c r="U43" s="639"/>
      <c r="V43" s="639"/>
      <c r="W43" s="573"/>
      <c r="X43" s="639"/>
      <c r="Y43" s="639"/>
      <c r="Z43" s="639"/>
      <c r="AA43" s="639"/>
      <c r="AB43" s="4"/>
      <c r="AC43" s="621"/>
      <c r="AD43" s="622"/>
      <c r="AE43" s="621"/>
      <c r="AF43" s="637"/>
      <c r="AG43" s="621"/>
      <c r="AH43" s="529">
        <f t="shared" si="5"/>
        <v>32</v>
      </c>
      <c r="AI43" s="421" t="str">
        <f t="shared" si="5"/>
        <v/>
      </c>
      <c r="AJ43" s="529" t="str">
        <f t="shared" si="5"/>
        <v/>
      </c>
      <c r="AK43" s="529" t="str">
        <f t="shared" si="5"/>
        <v/>
      </c>
      <c r="AL43" s="573"/>
      <c r="AM43" s="639"/>
      <c r="AN43" s="573"/>
      <c r="AO43" s="639"/>
      <c r="AP43" s="639"/>
      <c r="AQ43" s="573"/>
      <c r="AR43" s="639"/>
      <c r="AS43" s="639"/>
      <c r="AT43" s="639"/>
      <c r="AU43" s="639"/>
      <c r="AV43" s="639"/>
      <c r="AW43" s="639"/>
      <c r="AX43" s="4"/>
      <c r="AY43" s="621"/>
      <c r="AZ43" s="622"/>
    </row>
    <row r="44" spans="2:52" s="25" customFormat="1" ht="12.75" customHeight="1">
      <c r="B44" s="645"/>
      <c r="D44" s="529">
        <f t="shared" si="6"/>
        <v>33</v>
      </c>
      <c r="E44" s="532"/>
      <c r="F44" s="531"/>
      <c r="G44" s="531"/>
      <c r="H44" s="668"/>
      <c r="I44" s="668"/>
      <c r="J44" s="234"/>
      <c r="K44" s="234"/>
      <c r="L44" s="234"/>
      <c r="M44" s="575"/>
      <c r="N44" s="794" t="str">
        <f t="shared" ref="N44:N71" si="7">IF($H44="","",IF(O44="○","",IF($H44=$I44,"","○")))</f>
        <v/>
      </c>
      <c r="O44" s="573"/>
      <c r="P44" s="573"/>
      <c r="Q44" s="623"/>
      <c r="R44" s="573"/>
      <c r="S44" s="573"/>
      <c r="T44" s="573"/>
      <c r="U44" s="639"/>
      <c r="V44" s="639"/>
      <c r="W44" s="573"/>
      <c r="X44" s="639"/>
      <c r="Y44" s="639"/>
      <c r="Z44" s="639"/>
      <c r="AA44" s="639"/>
      <c r="AB44" s="4"/>
      <c r="AC44" s="621"/>
      <c r="AD44" s="622"/>
      <c r="AE44" s="621"/>
      <c r="AF44" s="637"/>
      <c r="AG44" s="621"/>
      <c r="AH44" s="529">
        <f t="shared" si="5"/>
        <v>33</v>
      </c>
      <c r="AI44" s="421" t="str">
        <f t="shared" si="5"/>
        <v/>
      </c>
      <c r="AJ44" s="529" t="str">
        <f t="shared" si="5"/>
        <v/>
      </c>
      <c r="AK44" s="529" t="str">
        <f t="shared" si="5"/>
        <v/>
      </c>
      <c r="AL44" s="573"/>
      <c r="AM44" s="639"/>
      <c r="AN44" s="573"/>
      <c r="AO44" s="639"/>
      <c r="AP44" s="639"/>
      <c r="AQ44" s="573"/>
      <c r="AR44" s="639"/>
      <c r="AS44" s="639"/>
      <c r="AT44" s="639"/>
      <c r="AU44" s="639"/>
      <c r="AV44" s="639"/>
      <c r="AW44" s="639"/>
      <c r="AX44" s="4"/>
      <c r="AY44" s="621"/>
      <c r="AZ44" s="622"/>
    </row>
    <row r="45" spans="2:52" s="25" customFormat="1" ht="12.75" customHeight="1">
      <c r="B45" s="645"/>
      <c r="D45" s="529">
        <f t="shared" si="6"/>
        <v>34</v>
      </c>
      <c r="E45" s="532"/>
      <c r="F45" s="531"/>
      <c r="G45" s="531"/>
      <c r="H45" s="668"/>
      <c r="I45" s="668"/>
      <c r="J45" s="234"/>
      <c r="K45" s="234"/>
      <c r="L45" s="234"/>
      <c r="M45" s="575"/>
      <c r="N45" s="794" t="str">
        <f t="shared" si="7"/>
        <v/>
      </c>
      <c r="O45" s="573"/>
      <c r="P45" s="573"/>
      <c r="Q45" s="623"/>
      <c r="R45" s="573"/>
      <c r="S45" s="573"/>
      <c r="T45" s="573"/>
      <c r="U45" s="639"/>
      <c r="V45" s="639"/>
      <c r="W45" s="573"/>
      <c r="X45" s="639"/>
      <c r="Y45" s="639"/>
      <c r="Z45" s="639"/>
      <c r="AA45" s="639"/>
      <c r="AB45" s="4"/>
      <c r="AC45" s="621"/>
      <c r="AD45" s="622"/>
      <c r="AE45" s="621"/>
      <c r="AF45" s="637"/>
      <c r="AG45" s="621"/>
      <c r="AH45" s="529">
        <f t="shared" si="5"/>
        <v>34</v>
      </c>
      <c r="AI45" s="421" t="str">
        <f t="shared" si="5"/>
        <v/>
      </c>
      <c r="AJ45" s="529" t="str">
        <f t="shared" si="5"/>
        <v/>
      </c>
      <c r="AK45" s="529" t="str">
        <f t="shared" si="5"/>
        <v/>
      </c>
      <c r="AL45" s="573"/>
      <c r="AM45" s="639"/>
      <c r="AN45" s="573"/>
      <c r="AO45" s="639"/>
      <c r="AP45" s="639"/>
      <c r="AQ45" s="573"/>
      <c r="AR45" s="639"/>
      <c r="AS45" s="639"/>
      <c r="AT45" s="639"/>
      <c r="AU45" s="639"/>
      <c r="AV45" s="639"/>
      <c r="AW45" s="639"/>
      <c r="AX45" s="4"/>
      <c r="AY45" s="621"/>
      <c r="AZ45" s="622"/>
    </row>
    <row r="46" spans="2:52" s="25" customFormat="1" ht="12.75" customHeight="1">
      <c r="B46" s="645"/>
      <c r="D46" s="529">
        <f t="shared" si="6"/>
        <v>35</v>
      </c>
      <c r="E46" s="532"/>
      <c r="F46" s="531"/>
      <c r="G46" s="531"/>
      <c r="H46" s="668"/>
      <c r="I46" s="668"/>
      <c r="J46" s="234"/>
      <c r="K46" s="234"/>
      <c r="L46" s="234"/>
      <c r="M46" s="575"/>
      <c r="N46" s="794" t="str">
        <f t="shared" si="7"/>
        <v/>
      </c>
      <c r="O46" s="573"/>
      <c r="P46" s="573"/>
      <c r="Q46" s="623"/>
      <c r="R46" s="573"/>
      <c r="S46" s="573"/>
      <c r="T46" s="573"/>
      <c r="U46" s="639"/>
      <c r="V46" s="639"/>
      <c r="W46" s="573"/>
      <c r="X46" s="639"/>
      <c r="Y46" s="639"/>
      <c r="Z46" s="639"/>
      <c r="AA46" s="639"/>
      <c r="AB46" s="4"/>
      <c r="AC46" s="621"/>
      <c r="AD46" s="622"/>
      <c r="AE46" s="621"/>
      <c r="AF46" s="637"/>
      <c r="AG46" s="621"/>
      <c r="AH46" s="529">
        <f t="shared" si="5"/>
        <v>35</v>
      </c>
      <c r="AI46" s="421" t="str">
        <f t="shared" si="5"/>
        <v/>
      </c>
      <c r="AJ46" s="529" t="str">
        <f t="shared" si="5"/>
        <v/>
      </c>
      <c r="AK46" s="529" t="str">
        <f t="shared" si="5"/>
        <v/>
      </c>
      <c r="AL46" s="573"/>
      <c r="AM46" s="639"/>
      <c r="AN46" s="573"/>
      <c r="AO46" s="639"/>
      <c r="AP46" s="639"/>
      <c r="AQ46" s="573"/>
      <c r="AR46" s="639"/>
      <c r="AS46" s="639"/>
      <c r="AT46" s="639"/>
      <c r="AU46" s="639"/>
      <c r="AV46" s="639"/>
      <c r="AW46" s="639"/>
      <c r="AX46" s="4"/>
      <c r="AY46" s="621"/>
      <c r="AZ46" s="622"/>
    </row>
    <row r="47" spans="2:52" s="25" customFormat="1" ht="12.75" customHeight="1">
      <c r="B47" s="645"/>
      <c r="D47" s="529">
        <f t="shared" si="6"/>
        <v>36</v>
      </c>
      <c r="E47" s="532"/>
      <c r="F47" s="531"/>
      <c r="G47" s="531"/>
      <c r="H47" s="668"/>
      <c r="I47" s="668"/>
      <c r="J47" s="234"/>
      <c r="K47" s="234"/>
      <c r="L47" s="234"/>
      <c r="M47" s="575"/>
      <c r="N47" s="794" t="str">
        <f t="shared" si="7"/>
        <v/>
      </c>
      <c r="O47" s="573"/>
      <c r="P47" s="573"/>
      <c r="Q47" s="623"/>
      <c r="R47" s="573"/>
      <c r="S47" s="573"/>
      <c r="T47" s="573"/>
      <c r="U47" s="639"/>
      <c r="V47" s="639"/>
      <c r="W47" s="573"/>
      <c r="X47" s="639"/>
      <c r="Y47" s="639"/>
      <c r="Z47" s="639"/>
      <c r="AA47" s="639"/>
      <c r="AB47" s="4"/>
      <c r="AC47" s="621"/>
      <c r="AD47" s="622"/>
      <c r="AE47" s="621"/>
      <c r="AF47" s="637"/>
      <c r="AG47" s="621"/>
      <c r="AH47" s="529">
        <f t="shared" si="5"/>
        <v>36</v>
      </c>
      <c r="AI47" s="421" t="str">
        <f t="shared" si="5"/>
        <v/>
      </c>
      <c r="AJ47" s="529" t="str">
        <f t="shared" si="5"/>
        <v/>
      </c>
      <c r="AK47" s="529" t="str">
        <f t="shared" si="5"/>
        <v/>
      </c>
      <c r="AL47" s="573"/>
      <c r="AM47" s="639"/>
      <c r="AN47" s="573"/>
      <c r="AO47" s="639"/>
      <c r="AP47" s="639"/>
      <c r="AQ47" s="573"/>
      <c r="AR47" s="639"/>
      <c r="AS47" s="639"/>
      <c r="AT47" s="639"/>
      <c r="AU47" s="639"/>
      <c r="AV47" s="639"/>
      <c r="AW47" s="639"/>
      <c r="AX47" s="4"/>
      <c r="AY47" s="621"/>
      <c r="AZ47" s="622"/>
    </row>
    <row r="48" spans="2:52" s="25" customFormat="1" ht="12.75" customHeight="1">
      <c r="B48" s="645"/>
      <c r="D48" s="529">
        <f t="shared" si="6"/>
        <v>37</v>
      </c>
      <c r="E48" s="532"/>
      <c r="F48" s="531"/>
      <c r="G48" s="531"/>
      <c r="H48" s="668"/>
      <c r="I48" s="668"/>
      <c r="J48" s="234"/>
      <c r="K48" s="234"/>
      <c r="L48" s="234"/>
      <c r="M48" s="575"/>
      <c r="N48" s="794" t="str">
        <f t="shared" si="7"/>
        <v/>
      </c>
      <c r="O48" s="573"/>
      <c r="P48" s="573"/>
      <c r="Q48" s="623"/>
      <c r="R48" s="573"/>
      <c r="S48" s="573"/>
      <c r="T48" s="573"/>
      <c r="U48" s="639"/>
      <c r="V48" s="639"/>
      <c r="W48" s="573"/>
      <c r="X48" s="639"/>
      <c r="Y48" s="639"/>
      <c r="Z48" s="639"/>
      <c r="AA48" s="639"/>
      <c r="AB48" s="4"/>
      <c r="AC48" s="621"/>
      <c r="AD48" s="622"/>
      <c r="AE48" s="621"/>
      <c r="AF48" s="637"/>
      <c r="AG48" s="621"/>
      <c r="AH48" s="529">
        <f t="shared" si="5"/>
        <v>37</v>
      </c>
      <c r="AI48" s="421" t="str">
        <f t="shared" si="5"/>
        <v/>
      </c>
      <c r="AJ48" s="529" t="str">
        <f t="shared" si="5"/>
        <v/>
      </c>
      <c r="AK48" s="529" t="str">
        <f t="shared" si="5"/>
        <v/>
      </c>
      <c r="AL48" s="573"/>
      <c r="AM48" s="639"/>
      <c r="AN48" s="573"/>
      <c r="AO48" s="639"/>
      <c r="AP48" s="639"/>
      <c r="AQ48" s="573"/>
      <c r="AR48" s="639"/>
      <c r="AS48" s="639"/>
      <c r="AT48" s="639"/>
      <c r="AU48" s="639"/>
      <c r="AV48" s="639"/>
      <c r="AW48" s="639"/>
      <c r="AX48" s="4"/>
      <c r="AY48" s="621"/>
      <c r="AZ48" s="622"/>
    </row>
    <row r="49" spans="2:52" s="25" customFormat="1" ht="12.75" customHeight="1">
      <c r="B49" s="645"/>
      <c r="D49" s="529">
        <f t="shared" si="6"/>
        <v>38</v>
      </c>
      <c r="E49" s="532"/>
      <c r="F49" s="531"/>
      <c r="G49" s="531"/>
      <c r="H49" s="668"/>
      <c r="I49" s="668"/>
      <c r="J49" s="234"/>
      <c r="K49" s="234"/>
      <c r="L49" s="234"/>
      <c r="M49" s="575"/>
      <c r="N49" s="794" t="str">
        <f t="shared" si="7"/>
        <v/>
      </c>
      <c r="O49" s="573"/>
      <c r="P49" s="573"/>
      <c r="Q49" s="623"/>
      <c r="R49" s="573"/>
      <c r="S49" s="573"/>
      <c r="T49" s="573"/>
      <c r="U49" s="639"/>
      <c r="V49" s="639"/>
      <c r="W49" s="573"/>
      <c r="X49" s="639"/>
      <c r="Y49" s="639"/>
      <c r="Z49" s="639"/>
      <c r="AA49" s="639"/>
      <c r="AB49" s="4"/>
      <c r="AC49" s="621"/>
      <c r="AD49" s="622"/>
      <c r="AE49" s="621"/>
      <c r="AF49" s="637"/>
      <c r="AG49" s="621"/>
      <c r="AH49" s="529">
        <f t="shared" si="5"/>
        <v>38</v>
      </c>
      <c r="AI49" s="421" t="str">
        <f t="shared" si="5"/>
        <v/>
      </c>
      <c r="AJ49" s="529" t="str">
        <f t="shared" si="5"/>
        <v/>
      </c>
      <c r="AK49" s="529" t="str">
        <f t="shared" si="5"/>
        <v/>
      </c>
      <c r="AL49" s="573"/>
      <c r="AM49" s="639"/>
      <c r="AN49" s="573"/>
      <c r="AO49" s="639"/>
      <c r="AP49" s="639"/>
      <c r="AQ49" s="573"/>
      <c r="AR49" s="639"/>
      <c r="AS49" s="639"/>
      <c r="AT49" s="639"/>
      <c r="AU49" s="639"/>
      <c r="AV49" s="639"/>
      <c r="AW49" s="639"/>
      <c r="AX49" s="4"/>
      <c r="AY49" s="621"/>
      <c r="AZ49" s="622"/>
    </row>
    <row r="50" spans="2:52" s="25" customFormat="1" ht="12.75" customHeight="1">
      <c r="B50" s="645"/>
      <c r="D50" s="529">
        <f t="shared" si="6"/>
        <v>39</v>
      </c>
      <c r="E50" s="532"/>
      <c r="F50" s="531"/>
      <c r="G50" s="531"/>
      <c r="H50" s="668"/>
      <c r="I50" s="668"/>
      <c r="J50" s="234"/>
      <c r="K50" s="234"/>
      <c r="L50" s="234"/>
      <c r="M50" s="575"/>
      <c r="N50" s="794" t="str">
        <f t="shared" si="7"/>
        <v/>
      </c>
      <c r="O50" s="573"/>
      <c r="P50" s="573"/>
      <c r="Q50" s="623"/>
      <c r="R50" s="573"/>
      <c r="S50" s="573"/>
      <c r="T50" s="573"/>
      <c r="U50" s="639"/>
      <c r="V50" s="639"/>
      <c r="W50" s="573"/>
      <c r="X50" s="639"/>
      <c r="Y50" s="639"/>
      <c r="Z50" s="639"/>
      <c r="AA50" s="639"/>
      <c r="AB50" s="4"/>
      <c r="AC50" s="621"/>
      <c r="AD50" s="622"/>
      <c r="AE50" s="621"/>
      <c r="AF50" s="637"/>
      <c r="AG50" s="621"/>
      <c r="AH50" s="529">
        <f t="shared" si="5"/>
        <v>39</v>
      </c>
      <c r="AI50" s="421" t="str">
        <f t="shared" si="5"/>
        <v/>
      </c>
      <c r="AJ50" s="529" t="str">
        <f t="shared" si="5"/>
        <v/>
      </c>
      <c r="AK50" s="529" t="str">
        <f t="shared" si="5"/>
        <v/>
      </c>
      <c r="AL50" s="573"/>
      <c r="AM50" s="639"/>
      <c r="AN50" s="573"/>
      <c r="AO50" s="639"/>
      <c r="AP50" s="639"/>
      <c r="AQ50" s="573"/>
      <c r="AR50" s="639"/>
      <c r="AS50" s="639"/>
      <c r="AT50" s="639"/>
      <c r="AU50" s="639"/>
      <c r="AV50" s="639"/>
      <c r="AW50" s="639"/>
      <c r="AX50" s="4"/>
      <c r="AY50" s="621"/>
      <c r="AZ50" s="622"/>
    </row>
    <row r="51" spans="2:52" s="25" customFormat="1" ht="12.75" customHeight="1">
      <c r="B51" s="645"/>
      <c r="D51" s="529">
        <f t="shared" si="6"/>
        <v>40</v>
      </c>
      <c r="E51" s="532"/>
      <c r="F51" s="531"/>
      <c r="G51" s="531"/>
      <c r="H51" s="668"/>
      <c r="I51" s="668"/>
      <c r="J51" s="234"/>
      <c r="K51" s="234"/>
      <c r="L51" s="234"/>
      <c r="M51" s="575"/>
      <c r="N51" s="794" t="str">
        <f t="shared" si="7"/>
        <v/>
      </c>
      <c r="O51" s="573"/>
      <c r="P51" s="573"/>
      <c r="Q51" s="623"/>
      <c r="R51" s="573"/>
      <c r="S51" s="573"/>
      <c r="T51" s="573"/>
      <c r="U51" s="639"/>
      <c r="V51" s="639"/>
      <c r="W51" s="573"/>
      <c r="X51" s="639"/>
      <c r="Y51" s="639"/>
      <c r="Z51" s="639"/>
      <c r="AA51" s="639"/>
      <c r="AB51" s="4"/>
      <c r="AC51" s="621"/>
      <c r="AD51" s="622"/>
      <c r="AE51" s="621"/>
      <c r="AF51" s="637"/>
      <c r="AG51" s="621"/>
      <c r="AH51" s="529">
        <f t="shared" si="5"/>
        <v>40</v>
      </c>
      <c r="AI51" s="421" t="str">
        <f t="shared" si="5"/>
        <v/>
      </c>
      <c r="AJ51" s="529" t="str">
        <f t="shared" si="5"/>
        <v/>
      </c>
      <c r="AK51" s="529" t="str">
        <f t="shared" si="5"/>
        <v/>
      </c>
      <c r="AL51" s="573"/>
      <c r="AM51" s="639"/>
      <c r="AN51" s="573"/>
      <c r="AO51" s="639"/>
      <c r="AP51" s="639"/>
      <c r="AQ51" s="573"/>
      <c r="AR51" s="639"/>
      <c r="AS51" s="639"/>
      <c r="AT51" s="639"/>
      <c r="AU51" s="639"/>
      <c r="AV51" s="639"/>
      <c r="AW51" s="639"/>
      <c r="AX51" s="4"/>
      <c r="AY51" s="621"/>
      <c r="AZ51" s="622"/>
    </row>
    <row r="52" spans="2:52" s="25" customFormat="1" ht="12.75" customHeight="1">
      <c r="B52" s="645"/>
      <c r="D52" s="529">
        <f t="shared" si="6"/>
        <v>41</v>
      </c>
      <c r="E52" s="532"/>
      <c r="F52" s="531"/>
      <c r="G52" s="531"/>
      <c r="H52" s="668"/>
      <c r="I52" s="668"/>
      <c r="J52" s="234"/>
      <c r="K52" s="234"/>
      <c r="L52" s="234"/>
      <c r="M52" s="575"/>
      <c r="N52" s="794" t="str">
        <f t="shared" si="7"/>
        <v/>
      </c>
      <c r="O52" s="573"/>
      <c r="P52" s="573"/>
      <c r="Q52" s="623"/>
      <c r="R52" s="573"/>
      <c r="S52" s="573"/>
      <c r="T52" s="573"/>
      <c r="U52" s="639"/>
      <c r="V52" s="639"/>
      <c r="W52" s="573"/>
      <c r="X52" s="639"/>
      <c r="Y52" s="639"/>
      <c r="Z52" s="639"/>
      <c r="AA52" s="639"/>
      <c r="AB52" s="4"/>
      <c r="AC52" s="621"/>
      <c r="AD52" s="622"/>
      <c r="AE52" s="621"/>
      <c r="AF52" s="637"/>
      <c r="AG52" s="621"/>
      <c r="AH52" s="529">
        <f t="shared" si="5"/>
        <v>41</v>
      </c>
      <c r="AI52" s="421" t="str">
        <f t="shared" si="5"/>
        <v/>
      </c>
      <c r="AJ52" s="529" t="str">
        <f t="shared" si="5"/>
        <v/>
      </c>
      <c r="AK52" s="529" t="str">
        <f t="shared" si="5"/>
        <v/>
      </c>
      <c r="AL52" s="573"/>
      <c r="AM52" s="639"/>
      <c r="AN52" s="573"/>
      <c r="AO52" s="639"/>
      <c r="AP52" s="639"/>
      <c r="AQ52" s="573"/>
      <c r="AR52" s="639"/>
      <c r="AS52" s="639"/>
      <c r="AT52" s="639"/>
      <c r="AU52" s="639"/>
      <c r="AV52" s="639"/>
      <c r="AW52" s="639"/>
      <c r="AX52" s="4"/>
      <c r="AY52" s="621"/>
      <c r="AZ52" s="622"/>
    </row>
    <row r="53" spans="2:52" s="25" customFormat="1" ht="12.75" customHeight="1">
      <c r="B53" s="645"/>
      <c r="D53" s="529">
        <f t="shared" si="6"/>
        <v>42</v>
      </c>
      <c r="E53" s="532"/>
      <c r="F53" s="531"/>
      <c r="G53" s="531"/>
      <c r="H53" s="668"/>
      <c r="I53" s="668"/>
      <c r="J53" s="234"/>
      <c r="K53" s="234"/>
      <c r="L53" s="234"/>
      <c r="M53" s="575"/>
      <c r="N53" s="794" t="str">
        <f t="shared" si="7"/>
        <v/>
      </c>
      <c r="O53" s="573"/>
      <c r="P53" s="573"/>
      <c r="Q53" s="623"/>
      <c r="R53" s="573"/>
      <c r="S53" s="573"/>
      <c r="T53" s="573"/>
      <c r="U53" s="639"/>
      <c r="V53" s="639"/>
      <c r="W53" s="573"/>
      <c r="X53" s="639"/>
      <c r="Y53" s="639"/>
      <c r="Z53" s="639"/>
      <c r="AA53" s="639"/>
      <c r="AB53" s="4"/>
      <c r="AC53" s="621"/>
      <c r="AD53" s="622"/>
      <c r="AE53" s="621"/>
      <c r="AF53" s="637"/>
      <c r="AG53" s="621"/>
      <c r="AH53" s="529">
        <f t="shared" si="5"/>
        <v>42</v>
      </c>
      <c r="AI53" s="421" t="str">
        <f t="shared" si="5"/>
        <v/>
      </c>
      <c r="AJ53" s="529" t="str">
        <f t="shared" si="5"/>
        <v/>
      </c>
      <c r="AK53" s="529" t="str">
        <f t="shared" si="5"/>
        <v/>
      </c>
      <c r="AL53" s="573"/>
      <c r="AM53" s="639"/>
      <c r="AN53" s="573"/>
      <c r="AO53" s="639"/>
      <c r="AP53" s="639"/>
      <c r="AQ53" s="573"/>
      <c r="AR53" s="639"/>
      <c r="AS53" s="639"/>
      <c r="AT53" s="639"/>
      <c r="AU53" s="639"/>
      <c r="AV53" s="639"/>
      <c r="AW53" s="639"/>
      <c r="AX53" s="4"/>
      <c r="AY53" s="621"/>
      <c r="AZ53" s="622"/>
    </row>
    <row r="54" spans="2:52" s="25" customFormat="1" ht="12.75" customHeight="1">
      <c r="B54" s="645"/>
      <c r="D54" s="529">
        <f t="shared" si="6"/>
        <v>43</v>
      </c>
      <c r="E54" s="532"/>
      <c r="F54" s="531"/>
      <c r="G54" s="531"/>
      <c r="H54" s="668"/>
      <c r="I54" s="668"/>
      <c r="J54" s="234"/>
      <c r="K54" s="234"/>
      <c r="L54" s="234"/>
      <c r="M54" s="575"/>
      <c r="N54" s="794" t="str">
        <f t="shared" si="7"/>
        <v/>
      </c>
      <c r="O54" s="573"/>
      <c r="P54" s="573"/>
      <c r="Q54" s="623"/>
      <c r="R54" s="573"/>
      <c r="S54" s="573"/>
      <c r="T54" s="573"/>
      <c r="U54" s="639"/>
      <c r="V54" s="639"/>
      <c r="W54" s="573"/>
      <c r="X54" s="639"/>
      <c r="Y54" s="639"/>
      <c r="Z54" s="639"/>
      <c r="AA54" s="639"/>
      <c r="AB54" s="4"/>
      <c r="AC54" s="621"/>
      <c r="AD54" s="622"/>
      <c r="AE54" s="621"/>
      <c r="AF54" s="637"/>
      <c r="AG54" s="621"/>
      <c r="AH54" s="529">
        <f t="shared" si="5"/>
        <v>43</v>
      </c>
      <c r="AI54" s="421" t="str">
        <f t="shared" si="5"/>
        <v/>
      </c>
      <c r="AJ54" s="529" t="str">
        <f t="shared" si="5"/>
        <v/>
      </c>
      <c r="AK54" s="529" t="str">
        <f t="shared" si="5"/>
        <v/>
      </c>
      <c r="AL54" s="573"/>
      <c r="AM54" s="639"/>
      <c r="AN54" s="573"/>
      <c r="AO54" s="639"/>
      <c r="AP54" s="639"/>
      <c r="AQ54" s="573"/>
      <c r="AR54" s="639"/>
      <c r="AS54" s="639"/>
      <c r="AT54" s="639"/>
      <c r="AU54" s="639"/>
      <c r="AV54" s="639"/>
      <c r="AW54" s="639"/>
      <c r="AX54" s="4"/>
      <c r="AY54" s="621"/>
      <c r="AZ54" s="622"/>
    </row>
    <row r="55" spans="2:52" s="25" customFormat="1" ht="12.75" customHeight="1">
      <c r="B55" s="645"/>
      <c r="D55" s="529">
        <f t="shared" si="6"/>
        <v>44</v>
      </c>
      <c r="E55" s="532"/>
      <c r="F55" s="531"/>
      <c r="G55" s="531"/>
      <c r="H55" s="668"/>
      <c r="I55" s="668"/>
      <c r="J55" s="234"/>
      <c r="K55" s="234"/>
      <c r="L55" s="234"/>
      <c r="M55" s="575"/>
      <c r="N55" s="794" t="str">
        <f t="shared" si="7"/>
        <v/>
      </c>
      <c r="O55" s="573"/>
      <c r="P55" s="573"/>
      <c r="Q55" s="623"/>
      <c r="R55" s="573"/>
      <c r="S55" s="573"/>
      <c r="T55" s="573"/>
      <c r="U55" s="639"/>
      <c r="V55" s="639"/>
      <c r="W55" s="573"/>
      <c r="X55" s="639"/>
      <c r="Y55" s="639"/>
      <c r="Z55" s="639"/>
      <c r="AA55" s="639"/>
      <c r="AB55" s="4"/>
      <c r="AC55" s="621"/>
      <c r="AD55" s="622"/>
      <c r="AE55" s="621"/>
      <c r="AF55" s="637"/>
      <c r="AG55" s="621"/>
      <c r="AH55" s="529">
        <f t="shared" si="5"/>
        <v>44</v>
      </c>
      <c r="AI55" s="421" t="str">
        <f t="shared" si="5"/>
        <v/>
      </c>
      <c r="AJ55" s="529" t="str">
        <f t="shared" si="5"/>
        <v/>
      </c>
      <c r="AK55" s="529" t="str">
        <f t="shared" si="5"/>
        <v/>
      </c>
      <c r="AL55" s="573"/>
      <c r="AM55" s="639"/>
      <c r="AN55" s="573"/>
      <c r="AO55" s="639"/>
      <c r="AP55" s="639"/>
      <c r="AQ55" s="573"/>
      <c r="AR55" s="639"/>
      <c r="AS55" s="639"/>
      <c r="AT55" s="639"/>
      <c r="AU55" s="639"/>
      <c r="AV55" s="639"/>
      <c r="AW55" s="639"/>
      <c r="AX55" s="4"/>
      <c r="AY55" s="621"/>
      <c r="AZ55" s="622"/>
    </row>
    <row r="56" spans="2:52" s="25" customFormat="1" ht="12.75" customHeight="1">
      <c r="B56" s="645"/>
      <c r="D56" s="529">
        <f t="shared" si="6"/>
        <v>45</v>
      </c>
      <c r="E56" s="532"/>
      <c r="F56" s="531"/>
      <c r="G56" s="531"/>
      <c r="H56" s="668"/>
      <c r="I56" s="668"/>
      <c r="J56" s="234"/>
      <c r="K56" s="234"/>
      <c r="L56" s="234"/>
      <c r="M56" s="575"/>
      <c r="N56" s="794" t="str">
        <f t="shared" si="7"/>
        <v/>
      </c>
      <c r="O56" s="573"/>
      <c r="P56" s="573"/>
      <c r="Q56" s="623"/>
      <c r="R56" s="573"/>
      <c r="S56" s="573"/>
      <c r="T56" s="573"/>
      <c r="U56" s="639"/>
      <c r="V56" s="639"/>
      <c r="W56" s="573"/>
      <c r="X56" s="639"/>
      <c r="Y56" s="639"/>
      <c r="Z56" s="639"/>
      <c r="AA56" s="639"/>
      <c r="AB56" s="4"/>
      <c r="AC56" s="621"/>
      <c r="AD56" s="622"/>
      <c r="AE56" s="621"/>
      <c r="AF56" s="637"/>
      <c r="AG56" s="621"/>
      <c r="AH56" s="529">
        <f t="shared" si="5"/>
        <v>45</v>
      </c>
      <c r="AI56" s="421" t="str">
        <f t="shared" si="5"/>
        <v/>
      </c>
      <c r="AJ56" s="529" t="str">
        <f t="shared" si="5"/>
        <v/>
      </c>
      <c r="AK56" s="529" t="str">
        <f t="shared" si="5"/>
        <v/>
      </c>
      <c r="AL56" s="573"/>
      <c r="AM56" s="639"/>
      <c r="AN56" s="573"/>
      <c r="AO56" s="639"/>
      <c r="AP56" s="639"/>
      <c r="AQ56" s="573"/>
      <c r="AR56" s="639"/>
      <c r="AS56" s="639"/>
      <c r="AT56" s="639"/>
      <c r="AU56" s="639"/>
      <c r="AV56" s="639"/>
      <c r="AW56" s="639"/>
      <c r="AX56" s="4"/>
      <c r="AY56" s="621"/>
      <c r="AZ56" s="622"/>
    </row>
    <row r="57" spans="2:52" s="25" customFormat="1" ht="12.75" customHeight="1">
      <c r="B57" s="645"/>
      <c r="D57" s="529">
        <f t="shared" si="6"/>
        <v>46</v>
      </c>
      <c r="E57" s="532"/>
      <c r="F57" s="531"/>
      <c r="G57" s="531"/>
      <c r="H57" s="668"/>
      <c r="I57" s="668"/>
      <c r="J57" s="234"/>
      <c r="K57" s="234"/>
      <c r="L57" s="234"/>
      <c r="M57" s="575"/>
      <c r="N57" s="794" t="str">
        <f t="shared" si="7"/>
        <v/>
      </c>
      <c r="O57" s="573"/>
      <c r="P57" s="573"/>
      <c r="Q57" s="623"/>
      <c r="R57" s="573"/>
      <c r="S57" s="573"/>
      <c r="T57" s="573"/>
      <c r="U57" s="639"/>
      <c r="V57" s="639"/>
      <c r="W57" s="573"/>
      <c r="X57" s="639"/>
      <c r="Y57" s="639"/>
      <c r="Z57" s="639"/>
      <c r="AA57" s="639"/>
      <c r="AB57" s="4"/>
      <c r="AC57" s="621"/>
      <c r="AD57" s="622"/>
      <c r="AE57" s="621"/>
      <c r="AF57" s="637"/>
      <c r="AG57" s="621"/>
      <c r="AH57" s="529">
        <f t="shared" si="5"/>
        <v>46</v>
      </c>
      <c r="AI57" s="421" t="str">
        <f t="shared" si="5"/>
        <v/>
      </c>
      <c r="AJ57" s="529" t="str">
        <f t="shared" si="5"/>
        <v/>
      </c>
      <c r="AK57" s="529" t="str">
        <f t="shared" si="5"/>
        <v/>
      </c>
      <c r="AL57" s="573"/>
      <c r="AM57" s="639"/>
      <c r="AN57" s="573"/>
      <c r="AO57" s="639"/>
      <c r="AP57" s="639"/>
      <c r="AQ57" s="573"/>
      <c r="AR57" s="639"/>
      <c r="AS57" s="639"/>
      <c r="AT57" s="639"/>
      <c r="AU57" s="639"/>
      <c r="AV57" s="639"/>
      <c r="AW57" s="639"/>
      <c r="AX57" s="4"/>
      <c r="AY57" s="621"/>
      <c r="AZ57" s="622"/>
    </row>
    <row r="58" spans="2:52" s="25" customFormat="1" ht="12.75" customHeight="1">
      <c r="B58" s="645"/>
      <c r="D58" s="529">
        <f t="shared" si="6"/>
        <v>47</v>
      </c>
      <c r="E58" s="532"/>
      <c r="F58" s="531"/>
      <c r="G58" s="531"/>
      <c r="H58" s="668"/>
      <c r="I58" s="668"/>
      <c r="J58" s="234"/>
      <c r="K58" s="234"/>
      <c r="L58" s="234"/>
      <c r="M58" s="575"/>
      <c r="N58" s="794" t="str">
        <f t="shared" si="7"/>
        <v/>
      </c>
      <c r="O58" s="573"/>
      <c r="P58" s="573"/>
      <c r="Q58" s="623"/>
      <c r="R58" s="573"/>
      <c r="S58" s="573"/>
      <c r="T58" s="573"/>
      <c r="U58" s="639"/>
      <c r="V58" s="639"/>
      <c r="W58" s="573"/>
      <c r="X58" s="639"/>
      <c r="Y58" s="639"/>
      <c r="Z58" s="639"/>
      <c r="AA58" s="639"/>
      <c r="AB58" s="4"/>
      <c r="AC58" s="621"/>
      <c r="AD58" s="622"/>
      <c r="AE58" s="621"/>
      <c r="AF58" s="637"/>
      <c r="AG58" s="621"/>
      <c r="AH58" s="529">
        <f t="shared" si="5"/>
        <v>47</v>
      </c>
      <c r="AI58" s="421" t="str">
        <f t="shared" si="5"/>
        <v/>
      </c>
      <c r="AJ58" s="529" t="str">
        <f t="shared" si="5"/>
        <v/>
      </c>
      <c r="AK58" s="529" t="str">
        <f t="shared" si="5"/>
        <v/>
      </c>
      <c r="AL58" s="573"/>
      <c r="AM58" s="639"/>
      <c r="AN58" s="573"/>
      <c r="AO58" s="639"/>
      <c r="AP58" s="639"/>
      <c r="AQ58" s="573"/>
      <c r="AR58" s="639"/>
      <c r="AS58" s="639"/>
      <c r="AT58" s="639"/>
      <c r="AU58" s="639"/>
      <c r="AV58" s="639"/>
      <c r="AW58" s="639"/>
      <c r="AX58" s="4"/>
      <c r="AY58" s="621"/>
      <c r="AZ58" s="622"/>
    </row>
    <row r="59" spans="2:52" s="25" customFormat="1" ht="12.75" customHeight="1">
      <c r="B59" s="645"/>
      <c r="D59" s="529">
        <f t="shared" si="6"/>
        <v>48</v>
      </c>
      <c r="E59" s="532"/>
      <c r="F59" s="531"/>
      <c r="G59" s="531"/>
      <c r="H59" s="668"/>
      <c r="I59" s="668"/>
      <c r="J59" s="234"/>
      <c r="K59" s="234"/>
      <c r="L59" s="234"/>
      <c r="M59" s="575"/>
      <c r="N59" s="794" t="str">
        <f t="shared" si="7"/>
        <v/>
      </c>
      <c r="O59" s="573"/>
      <c r="P59" s="573"/>
      <c r="Q59" s="623"/>
      <c r="R59" s="573"/>
      <c r="S59" s="573"/>
      <c r="T59" s="573"/>
      <c r="U59" s="639"/>
      <c r="V59" s="639"/>
      <c r="W59" s="573"/>
      <c r="X59" s="639"/>
      <c r="Y59" s="639"/>
      <c r="Z59" s="639"/>
      <c r="AA59" s="639"/>
      <c r="AB59" s="4"/>
      <c r="AC59" s="621"/>
      <c r="AD59" s="622"/>
      <c r="AE59" s="621"/>
      <c r="AF59" s="637"/>
      <c r="AG59" s="621"/>
      <c r="AH59" s="529">
        <f t="shared" si="5"/>
        <v>48</v>
      </c>
      <c r="AI59" s="421" t="str">
        <f t="shared" si="5"/>
        <v/>
      </c>
      <c r="AJ59" s="529" t="str">
        <f t="shared" si="5"/>
        <v/>
      </c>
      <c r="AK59" s="529" t="str">
        <f t="shared" si="5"/>
        <v/>
      </c>
      <c r="AL59" s="573"/>
      <c r="AM59" s="639"/>
      <c r="AN59" s="573"/>
      <c r="AO59" s="639"/>
      <c r="AP59" s="639"/>
      <c r="AQ59" s="573"/>
      <c r="AR59" s="639"/>
      <c r="AS59" s="639"/>
      <c r="AT59" s="639"/>
      <c r="AU59" s="639"/>
      <c r="AV59" s="639"/>
      <c r="AW59" s="639"/>
      <c r="AX59" s="4"/>
      <c r="AY59" s="621"/>
      <c r="AZ59" s="622"/>
    </row>
    <row r="60" spans="2:52" s="25" customFormat="1" ht="12.75" customHeight="1">
      <c r="B60" s="645"/>
      <c r="D60" s="529">
        <f t="shared" si="6"/>
        <v>49</v>
      </c>
      <c r="E60" s="532"/>
      <c r="F60" s="531"/>
      <c r="G60" s="531"/>
      <c r="H60" s="668"/>
      <c r="I60" s="668"/>
      <c r="J60" s="234"/>
      <c r="K60" s="234"/>
      <c r="L60" s="234"/>
      <c r="M60" s="575"/>
      <c r="N60" s="794" t="str">
        <f t="shared" si="7"/>
        <v/>
      </c>
      <c r="O60" s="573"/>
      <c r="P60" s="573"/>
      <c r="Q60" s="623"/>
      <c r="R60" s="573"/>
      <c r="S60" s="573"/>
      <c r="T60" s="573"/>
      <c r="U60" s="639"/>
      <c r="V60" s="639"/>
      <c r="W60" s="573"/>
      <c r="X60" s="639"/>
      <c r="Y60" s="639"/>
      <c r="Z60" s="639"/>
      <c r="AA60" s="639"/>
      <c r="AB60" s="4"/>
      <c r="AC60" s="621"/>
      <c r="AD60" s="622"/>
      <c r="AE60" s="621"/>
      <c r="AF60" s="637"/>
      <c r="AG60" s="621"/>
      <c r="AH60" s="529">
        <f t="shared" si="5"/>
        <v>49</v>
      </c>
      <c r="AI60" s="421" t="str">
        <f t="shared" si="5"/>
        <v/>
      </c>
      <c r="AJ60" s="529" t="str">
        <f t="shared" si="5"/>
        <v/>
      </c>
      <c r="AK60" s="529" t="str">
        <f t="shared" si="5"/>
        <v/>
      </c>
      <c r="AL60" s="573"/>
      <c r="AM60" s="639"/>
      <c r="AN60" s="573"/>
      <c r="AO60" s="639"/>
      <c r="AP60" s="639"/>
      <c r="AQ60" s="573"/>
      <c r="AR60" s="639"/>
      <c r="AS60" s="639"/>
      <c r="AT60" s="639"/>
      <c r="AU60" s="639"/>
      <c r="AV60" s="639"/>
      <c r="AW60" s="639"/>
      <c r="AX60" s="4"/>
      <c r="AY60" s="621"/>
      <c r="AZ60" s="622"/>
    </row>
    <row r="61" spans="2:52" s="25" customFormat="1" ht="12.75" customHeight="1">
      <c r="B61" s="645"/>
      <c r="D61" s="529">
        <f t="shared" si="6"/>
        <v>50</v>
      </c>
      <c r="E61" s="532"/>
      <c r="F61" s="531"/>
      <c r="G61" s="531"/>
      <c r="H61" s="668"/>
      <c r="I61" s="668"/>
      <c r="J61" s="234"/>
      <c r="K61" s="234"/>
      <c r="L61" s="234"/>
      <c r="M61" s="575"/>
      <c r="N61" s="794" t="str">
        <f t="shared" si="7"/>
        <v/>
      </c>
      <c r="O61" s="573"/>
      <c r="P61" s="573"/>
      <c r="Q61" s="623"/>
      <c r="R61" s="573"/>
      <c r="S61" s="573"/>
      <c r="T61" s="573"/>
      <c r="U61" s="639"/>
      <c r="V61" s="639"/>
      <c r="W61" s="573"/>
      <c r="X61" s="639"/>
      <c r="Y61" s="639"/>
      <c r="Z61" s="639"/>
      <c r="AA61" s="639"/>
      <c r="AB61" s="4"/>
      <c r="AC61" s="621"/>
      <c r="AD61" s="622"/>
      <c r="AE61" s="621"/>
      <c r="AF61" s="637"/>
      <c r="AG61" s="621"/>
      <c r="AH61" s="529">
        <f t="shared" si="5"/>
        <v>50</v>
      </c>
      <c r="AI61" s="421" t="str">
        <f t="shared" si="5"/>
        <v/>
      </c>
      <c r="AJ61" s="529" t="str">
        <f t="shared" si="5"/>
        <v/>
      </c>
      <c r="AK61" s="529" t="str">
        <f t="shared" si="5"/>
        <v/>
      </c>
      <c r="AL61" s="573"/>
      <c r="AM61" s="639"/>
      <c r="AN61" s="573"/>
      <c r="AO61" s="639"/>
      <c r="AP61" s="639"/>
      <c r="AQ61" s="573"/>
      <c r="AR61" s="639"/>
      <c r="AS61" s="639"/>
      <c r="AT61" s="639"/>
      <c r="AU61" s="639"/>
      <c r="AV61" s="639"/>
      <c r="AW61" s="639"/>
      <c r="AX61" s="4"/>
      <c r="AY61" s="621"/>
      <c r="AZ61" s="622"/>
    </row>
    <row r="62" spans="2:52" s="25" customFormat="1" ht="12.75" customHeight="1">
      <c r="B62" s="645"/>
      <c r="D62" s="529">
        <f t="shared" si="6"/>
        <v>51</v>
      </c>
      <c r="E62" s="532"/>
      <c r="F62" s="531"/>
      <c r="G62" s="531"/>
      <c r="H62" s="668"/>
      <c r="I62" s="668"/>
      <c r="J62" s="234"/>
      <c r="K62" s="234"/>
      <c r="L62" s="234"/>
      <c r="M62" s="575"/>
      <c r="N62" s="794" t="str">
        <f t="shared" si="7"/>
        <v/>
      </c>
      <c r="O62" s="573"/>
      <c r="P62" s="573"/>
      <c r="Q62" s="623"/>
      <c r="R62" s="573"/>
      <c r="S62" s="573"/>
      <c r="T62" s="573"/>
      <c r="U62" s="639"/>
      <c r="V62" s="639"/>
      <c r="W62" s="573"/>
      <c r="X62" s="639"/>
      <c r="Y62" s="639"/>
      <c r="Z62" s="639"/>
      <c r="AA62" s="639"/>
      <c r="AB62" s="4"/>
      <c r="AC62" s="621"/>
      <c r="AD62" s="622"/>
      <c r="AE62" s="621"/>
      <c r="AF62" s="637"/>
      <c r="AG62" s="621"/>
      <c r="AH62" s="529">
        <f t="shared" si="5"/>
        <v>51</v>
      </c>
      <c r="AI62" s="421" t="str">
        <f t="shared" si="5"/>
        <v/>
      </c>
      <c r="AJ62" s="529" t="str">
        <f t="shared" si="5"/>
        <v/>
      </c>
      <c r="AK62" s="529" t="str">
        <f t="shared" si="5"/>
        <v/>
      </c>
      <c r="AL62" s="573"/>
      <c r="AM62" s="639"/>
      <c r="AN62" s="573"/>
      <c r="AO62" s="639"/>
      <c r="AP62" s="639"/>
      <c r="AQ62" s="573"/>
      <c r="AR62" s="639"/>
      <c r="AS62" s="639"/>
      <c r="AT62" s="639"/>
      <c r="AU62" s="639"/>
      <c r="AV62" s="639"/>
      <c r="AW62" s="639"/>
      <c r="AX62" s="4"/>
      <c r="AY62" s="621"/>
      <c r="AZ62" s="622"/>
    </row>
    <row r="63" spans="2:52" s="25" customFormat="1" ht="12.75" customHeight="1">
      <c r="B63" s="645"/>
      <c r="D63" s="529">
        <f t="shared" si="6"/>
        <v>52</v>
      </c>
      <c r="E63" s="532"/>
      <c r="F63" s="531"/>
      <c r="G63" s="531"/>
      <c r="H63" s="668"/>
      <c r="I63" s="668"/>
      <c r="J63" s="234"/>
      <c r="K63" s="234"/>
      <c r="L63" s="234"/>
      <c r="M63" s="575"/>
      <c r="N63" s="794" t="str">
        <f t="shared" si="7"/>
        <v/>
      </c>
      <c r="O63" s="573"/>
      <c r="P63" s="573"/>
      <c r="Q63" s="623"/>
      <c r="R63" s="573"/>
      <c r="S63" s="573"/>
      <c r="T63" s="573"/>
      <c r="U63" s="639"/>
      <c r="V63" s="639"/>
      <c r="W63" s="573"/>
      <c r="X63" s="639"/>
      <c r="Y63" s="639"/>
      <c r="Z63" s="639"/>
      <c r="AA63" s="639"/>
      <c r="AB63" s="4"/>
      <c r="AC63" s="621"/>
      <c r="AD63" s="622"/>
      <c r="AE63" s="621"/>
      <c r="AF63" s="637"/>
      <c r="AG63" s="621"/>
      <c r="AH63" s="529">
        <f t="shared" si="5"/>
        <v>52</v>
      </c>
      <c r="AI63" s="421" t="str">
        <f t="shared" si="5"/>
        <v/>
      </c>
      <c r="AJ63" s="529" t="str">
        <f t="shared" si="5"/>
        <v/>
      </c>
      <c r="AK63" s="529" t="str">
        <f t="shared" si="5"/>
        <v/>
      </c>
      <c r="AL63" s="573"/>
      <c r="AM63" s="639"/>
      <c r="AN63" s="573"/>
      <c r="AO63" s="639"/>
      <c r="AP63" s="639"/>
      <c r="AQ63" s="573"/>
      <c r="AR63" s="639"/>
      <c r="AS63" s="639"/>
      <c r="AT63" s="639"/>
      <c r="AU63" s="639"/>
      <c r="AV63" s="639"/>
      <c r="AW63" s="639"/>
      <c r="AX63" s="4"/>
      <c r="AY63" s="621"/>
      <c r="AZ63" s="622"/>
    </row>
    <row r="64" spans="2:52" s="25" customFormat="1" ht="12.75" customHeight="1">
      <c r="B64" s="645"/>
      <c r="D64" s="529">
        <f t="shared" si="6"/>
        <v>53</v>
      </c>
      <c r="E64" s="532"/>
      <c r="F64" s="531"/>
      <c r="G64" s="531"/>
      <c r="H64" s="668"/>
      <c r="I64" s="668"/>
      <c r="J64" s="234"/>
      <c r="K64" s="234"/>
      <c r="L64" s="234"/>
      <c r="M64" s="575"/>
      <c r="N64" s="794" t="str">
        <f t="shared" si="7"/>
        <v/>
      </c>
      <c r="O64" s="573"/>
      <c r="P64" s="573"/>
      <c r="Q64" s="623"/>
      <c r="R64" s="573"/>
      <c r="S64" s="573"/>
      <c r="T64" s="573"/>
      <c r="U64" s="639"/>
      <c r="V64" s="639"/>
      <c r="W64" s="573"/>
      <c r="X64" s="639"/>
      <c r="Y64" s="639"/>
      <c r="Z64" s="639"/>
      <c r="AA64" s="639"/>
      <c r="AB64" s="4"/>
      <c r="AC64" s="621"/>
      <c r="AD64" s="622"/>
      <c r="AE64" s="621"/>
      <c r="AF64" s="637"/>
      <c r="AG64" s="621"/>
      <c r="AH64" s="529">
        <f t="shared" si="5"/>
        <v>53</v>
      </c>
      <c r="AI64" s="421" t="str">
        <f t="shared" si="5"/>
        <v/>
      </c>
      <c r="AJ64" s="529" t="str">
        <f t="shared" si="5"/>
        <v/>
      </c>
      <c r="AK64" s="529" t="str">
        <f t="shared" si="5"/>
        <v/>
      </c>
      <c r="AL64" s="573"/>
      <c r="AM64" s="639"/>
      <c r="AN64" s="573"/>
      <c r="AO64" s="639"/>
      <c r="AP64" s="639"/>
      <c r="AQ64" s="573"/>
      <c r="AR64" s="639"/>
      <c r="AS64" s="639"/>
      <c r="AT64" s="639"/>
      <c r="AU64" s="639"/>
      <c r="AV64" s="639"/>
      <c r="AW64" s="639"/>
      <c r="AX64" s="4"/>
      <c r="AY64" s="621"/>
      <c r="AZ64" s="622"/>
    </row>
    <row r="65" spans="2:52" s="25" customFormat="1" ht="12.75" customHeight="1">
      <c r="B65" s="645"/>
      <c r="D65" s="529">
        <f t="shared" si="6"/>
        <v>54</v>
      </c>
      <c r="E65" s="532"/>
      <c r="F65" s="531"/>
      <c r="G65" s="531"/>
      <c r="H65" s="668"/>
      <c r="I65" s="668"/>
      <c r="J65" s="234"/>
      <c r="K65" s="234"/>
      <c r="L65" s="234"/>
      <c r="M65" s="575"/>
      <c r="N65" s="794" t="str">
        <f t="shared" si="7"/>
        <v/>
      </c>
      <c r="O65" s="573"/>
      <c r="P65" s="573"/>
      <c r="Q65" s="623"/>
      <c r="R65" s="573"/>
      <c r="S65" s="573"/>
      <c r="T65" s="573"/>
      <c r="U65" s="639"/>
      <c r="V65" s="639"/>
      <c r="W65" s="573"/>
      <c r="X65" s="639"/>
      <c r="Y65" s="639"/>
      <c r="Z65" s="639"/>
      <c r="AA65" s="639"/>
      <c r="AB65" s="4"/>
      <c r="AC65" s="621"/>
      <c r="AD65" s="622"/>
      <c r="AE65" s="621"/>
      <c r="AF65" s="637"/>
      <c r="AG65" s="621"/>
      <c r="AH65" s="529">
        <f t="shared" si="5"/>
        <v>54</v>
      </c>
      <c r="AI65" s="421" t="str">
        <f t="shared" si="5"/>
        <v/>
      </c>
      <c r="AJ65" s="529" t="str">
        <f t="shared" si="5"/>
        <v/>
      </c>
      <c r="AK65" s="529" t="str">
        <f t="shared" si="5"/>
        <v/>
      </c>
      <c r="AL65" s="573"/>
      <c r="AM65" s="639"/>
      <c r="AN65" s="573"/>
      <c r="AO65" s="639"/>
      <c r="AP65" s="639"/>
      <c r="AQ65" s="573"/>
      <c r="AR65" s="639"/>
      <c r="AS65" s="639"/>
      <c r="AT65" s="639"/>
      <c r="AU65" s="639"/>
      <c r="AV65" s="639"/>
      <c r="AW65" s="639"/>
      <c r="AX65" s="4"/>
      <c r="AY65" s="621"/>
      <c r="AZ65" s="622"/>
    </row>
    <row r="66" spans="2:52" s="25" customFormat="1" ht="12.75" customHeight="1">
      <c r="B66" s="645"/>
      <c r="D66" s="529">
        <f t="shared" si="6"/>
        <v>55</v>
      </c>
      <c r="E66" s="532"/>
      <c r="F66" s="531"/>
      <c r="G66" s="531"/>
      <c r="H66" s="668"/>
      <c r="I66" s="668"/>
      <c r="J66" s="234"/>
      <c r="K66" s="234"/>
      <c r="L66" s="234"/>
      <c r="M66" s="575"/>
      <c r="N66" s="794" t="str">
        <f t="shared" si="7"/>
        <v/>
      </c>
      <c r="O66" s="573"/>
      <c r="P66" s="573"/>
      <c r="Q66" s="623"/>
      <c r="R66" s="573"/>
      <c r="S66" s="573"/>
      <c r="T66" s="573"/>
      <c r="U66" s="639"/>
      <c r="V66" s="639"/>
      <c r="W66" s="573"/>
      <c r="X66" s="639"/>
      <c r="Y66" s="639"/>
      <c r="Z66" s="639"/>
      <c r="AA66" s="639"/>
      <c r="AB66" s="4"/>
      <c r="AC66" s="621"/>
      <c r="AD66" s="622"/>
      <c r="AE66" s="621"/>
      <c r="AF66" s="637"/>
      <c r="AG66" s="621"/>
      <c r="AH66" s="529">
        <f t="shared" si="5"/>
        <v>55</v>
      </c>
      <c r="AI66" s="421" t="str">
        <f t="shared" si="5"/>
        <v/>
      </c>
      <c r="AJ66" s="529" t="str">
        <f t="shared" si="5"/>
        <v/>
      </c>
      <c r="AK66" s="529" t="str">
        <f t="shared" si="5"/>
        <v/>
      </c>
      <c r="AL66" s="573"/>
      <c r="AM66" s="639"/>
      <c r="AN66" s="573"/>
      <c r="AO66" s="639"/>
      <c r="AP66" s="639"/>
      <c r="AQ66" s="573"/>
      <c r="AR66" s="639"/>
      <c r="AS66" s="639"/>
      <c r="AT66" s="639"/>
      <c r="AU66" s="639"/>
      <c r="AV66" s="639"/>
      <c r="AW66" s="639"/>
      <c r="AX66" s="4"/>
      <c r="AY66" s="621"/>
      <c r="AZ66" s="622"/>
    </row>
    <row r="67" spans="2:52" s="25" customFormat="1" ht="12.75" customHeight="1">
      <c r="B67" s="645"/>
      <c r="D67" s="529">
        <f t="shared" si="6"/>
        <v>56</v>
      </c>
      <c r="E67" s="532"/>
      <c r="F67" s="531"/>
      <c r="G67" s="531"/>
      <c r="H67" s="668"/>
      <c r="I67" s="668"/>
      <c r="J67" s="234"/>
      <c r="K67" s="234"/>
      <c r="L67" s="234"/>
      <c r="M67" s="575"/>
      <c r="N67" s="794" t="str">
        <f t="shared" si="7"/>
        <v/>
      </c>
      <c r="O67" s="573"/>
      <c r="P67" s="573"/>
      <c r="Q67" s="623"/>
      <c r="R67" s="573"/>
      <c r="S67" s="573"/>
      <c r="T67" s="573"/>
      <c r="U67" s="639"/>
      <c r="V67" s="639"/>
      <c r="W67" s="573"/>
      <c r="X67" s="639"/>
      <c r="Y67" s="639"/>
      <c r="Z67" s="639"/>
      <c r="AA67" s="639"/>
      <c r="AB67" s="4"/>
      <c r="AC67" s="621"/>
      <c r="AD67" s="622"/>
      <c r="AE67" s="621"/>
      <c r="AF67" s="637"/>
      <c r="AG67" s="621"/>
      <c r="AH67" s="529">
        <f t="shared" si="5"/>
        <v>56</v>
      </c>
      <c r="AI67" s="421" t="str">
        <f t="shared" si="5"/>
        <v/>
      </c>
      <c r="AJ67" s="529" t="str">
        <f t="shared" si="5"/>
        <v/>
      </c>
      <c r="AK67" s="529" t="str">
        <f t="shared" si="5"/>
        <v/>
      </c>
      <c r="AL67" s="573"/>
      <c r="AM67" s="639"/>
      <c r="AN67" s="573"/>
      <c r="AO67" s="639"/>
      <c r="AP67" s="639"/>
      <c r="AQ67" s="573"/>
      <c r="AR67" s="639"/>
      <c r="AS67" s="639"/>
      <c r="AT67" s="639"/>
      <c r="AU67" s="639"/>
      <c r="AV67" s="639"/>
      <c r="AW67" s="639"/>
      <c r="AX67" s="4"/>
      <c r="AY67" s="621"/>
      <c r="AZ67" s="622"/>
    </row>
    <row r="68" spans="2:52" s="25" customFormat="1" ht="12.75" customHeight="1">
      <c r="B68" s="645"/>
      <c r="D68" s="529">
        <f t="shared" si="6"/>
        <v>57</v>
      </c>
      <c r="E68" s="532"/>
      <c r="F68" s="531"/>
      <c r="G68" s="531"/>
      <c r="H68" s="668"/>
      <c r="I68" s="668"/>
      <c r="J68" s="234"/>
      <c r="K68" s="234"/>
      <c r="L68" s="234"/>
      <c r="M68" s="575"/>
      <c r="N68" s="794" t="str">
        <f t="shared" si="7"/>
        <v/>
      </c>
      <c r="O68" s="573"/>
      <c r="P68" s="573"/>
      <c r="Q68" s="623"/>
      <c r="R68" s="573"/>
      <c r="S68" s="573"/>
      <c r="T68" s="573"/>
      <c r="U68" s="639"/>
      <c r="V68" s="639"/>
      <c r="W68" s="573"/>
      <c r="X68" s="639"/>
      <c r="Y68" s="639"/>
      <c r="Z68" s="639"/>
      <c r="AA68" s="639"/>
      <c r="AB68" s="4"/>
      <c r="AC68" s="621"/>
      <c r="AD68" s="622"/>
      <c r="AE68" s="621"/>
      <c r="AF68" s="637"/>
      <c r="AG68" s="621"/>
      <c r="AH68" s="529">
        <f t="shared" si="5"/>
        <v>57</v>
      </c>
      <c r="AI68" s="421" t="str">
        <f t="shared" si="5"/>
        <v/>
      </c>
      <c r="AJ68" s="529" t="str">
        <f t="shared" si="5"/>
        <v/>
      </c>
      <c r="AK68" s="529" t="str">
        <f t="shared" si="5"/>
        <v/>
      </c>
      <c r="AL68" s="573"/>
      <c r="AM68" s="639"/>
      <c r="AN68" s="573"/>
      <c r="AO68" s="639"/>
      <c r="AP68" s="639"/>
      <c r="AQ68" s="573"/>
      <c r="AR68" s="639"/>
      <c r="AS68" s="639"/>
      <c r="AT68" s="639"/>
      <c r="AU68" s="639"/>
      <c r="AV68" s="639"/>
      <c r="AW68" s="639"/>
      <c r="AX68" s="4"/>
      <c r="AY68" s="621"/>
      <c r="AZ68" s="622"/>
    </row>
    <row r="69" spans="2:52" s="25" customFormat="1" ht="12.75" customHeight="1">
      <c r="B69" s="645"/>
      <c r="D69" s="529">
        <f t="shared" si="6"/>
        <v>58</v>
      </c>
      <c r="E69" s="532"/>
      <c r="F69" s="531"/>
      <c r="G69" s="531"/>
      <c r="H69" s="668"/>
      <c r="I69" s="668"/>
      <c r="J69" s="234"/>
      <c r="K69" s="234"/>
      <c r="L69" s="234"/>
      <c r="M69" s="575"/>
      <c r="N69" s="794" t="str">
        <f t="shared" si="7"/>
        <v/>
      </c>
      <c r="O69" s="573"/>
      <c r="P69" s="573"/>
      <c r="Q69" s="623"/>
      <c r="R69" s="573"/>
      <c r="S69" s="573"/>
      <c r="T69" s="573"/>
      <c r="U69" s="639"/>
      <c r="V69" s="639"/>
      <c r="W69" s="573"/>
      <c r="X69" s="639"/>
      <c r="Y69" s="639"/>
      <c r="Z69" s="639"/>
      <c r="AA69" s="639"/>
      <c r="AB69" s="4"/>
      <c r="AC69" s="621"/>
      <c r="AD69" s="622"/>
      <c r="AE69" s="621"/>
      <c r="AF69" s="637"/>
      <c r="AG69" s="621"/>
      <c r="AH69" s="529">
        <f t="shared" si="5"/>
        <v>58</v>
      </c>
      <c r="AI69" s="421" t="str">
        <f t="shared" si="5"/>
        <v/>
      </c>
      <c r="AJ69" s="529" t="str">
        <f t="shared" si="5"/>
        <v/>
      </c>
      <c r="AK69" s="529" t="str">
        <f t="shared" si="5"/>
        <v/>
      </c>
      <c r="AL69" s="573"/>
      <c r="AM69" s="639"/>
      <c r="AN69" s="573"/>
      <c r="AO69" s="639"/>
      <c r="AP69" s="639"/>
      <c r="AQ69" s="573"/>
      <c r="AR69" s="639"/>
      <c r="AS69" s="639"/>
      <c r="AT69" s="639"/>
      <c r="AU69" s="639"/>
      <c r="AV69" s="639"/>
      <c r="AW69" s="639"/>
      <c r="AX69" s="4"/>
      <c r="AY69" s="621"/>
      <c r="AZ69" s="622"/>
    </row>
    <row r="70" spans="2:52" s="25" customFormat="1" ht="12.75" customHeight="1">
      <c r="B70" s="645"/>
      <c r="D70" s="529">
        <f t="shared" si="6"/>
        <v>59</v>
      </c>
      <c r="E70" s="532"/>
      <c r="F70" s="531"/>
      <c r="G70" s="531"/>
      <c r="H70" s="668"/>
      <c r="I70" s="668"/>
      <c r="J70" s="234"/>
      <c r="K70" s="234"/>
      <c r="L70" s="234"/>
      <c r="M70" s="575"/>
      <c r="N70" s="794" t="str">
        <f t="shared" si="7"/>
        <v/>
      </c>
      <c r="O70" s="573"/>
      <c r="P70" s="573"/>
      <c r="Q70" s="623"/>
      <c r="R70" s="573"/>
      <c r="S70" s="573"/>
      <c r="T70" s="573"/>
      <c r="U70" s="639"/>
      <c r="V70" s="639"/>
      <c r="W70" s="573"/>
      <c r="X70" s="639"/>
      <c r="Y70" s="639"/>
      <c r="Z70" s="639"/>
      <c r="AA70" s="639"/>
      <c r="AB70" s="4"/>
      <c r="AC70" s="621"/>
      <c r="AD70" s="622"/>
      <c r="AE70" s="621"/>
      <c r="AF70" s="637"/>
      <c r="AG70" s="621"/>
      <c r="AH70" s="529">
        <f t="shared" si="5"/>
        <v>59</v>
      </c>
      <c r="AI70" s="421" t="str">
        <f t="shared" si="5"/>
        <v/>
      </c>
      <c r="AJ70" s="529" t="str">
        <f t="shared" si="5"/>
        <v/>
      </c>
      <c r="AK70" s="529" t="str">
        <f t="shared" si="5"/>
        <v/>
      </c>
      <c r="AL70" s="573"/>
      <c r="AM70" s="639"/>
      <c r="AN70" s="573"/>
      <c r="AO70" s="639"/>
      <c r="AP70" s="639"/>
      <c r="AQ70" s="573"/>
      <c r="AR70" s="639"/>
      <c r="AS70" s="639"/>
      <c r="AT70" s="639"/>
      <c r="AU70" s="639"/>
      <c r="AV70" s="639"/>
      <c r="AW70" s="639"/>
      <c r="AX70" s="4"/>
      <c r="AY70" s="621"/>
      <c r="AZ70" s="622"/>
    </row>
    <row r="71" spans="2:52" s="25" customFormat="1" ht="12.75" customHeight="1">
      <c r="B71" s="645"/>
      <c r="D71" s="529">
        <f>D70+1</f>
        <v>60</v>
      </c>
      <c r="E71" s="532"/>
      <c r="F71" s="531"/>
      <c r="G71" s="531"/>
      <c r="H71" s="668"/>
      <c r="I71" s="668"/>
      <c r="J71" s="234"/>
      <c r="K71" s="234"/>
      <c r="L71" s="234"/>
      <c r="M71" s="575"/>
      <c r="N71" s="794" t="str">
        <f t="shared" si="7"/>
        <v/>
      </c>
      <c r="O71" s="573"/>
      <c r="P71" s="573"/>
      <c r="Q71" s="623"/>
      <c r="R71" s="573"/>
      <c r="S71" s="573"/>
      <c r="T71" s="573"/>
      <c r="U71" s="639"/>
      <c r="V71" s="639"/>
      <c r="W71" s="573"/>
      <c r="X71" s="639"/>
      <c r="Y71" s="639"/>
      <c r="Z71" s="639"/>
      <c r="AA71" s="639"/>
      <c r="AB71" s="4"/>
      <c r="AC71" s="621"/>
      <c r="AD71" s="622"/>
      <c r="AE71" s="621"/>
      <c r="AF71" s="637"/>
      <c r="AG71" s="621"/>
      <c r="AH71" s="529">
        <f t="shared" si="5"/>
        <v>60</v>
      </c>
      <c r="AI71" s="421" t="str">
        <f t="shared" si="5"/>
        <v/>
      </c>
      <c r="AJ71" s="529" t="str">
        <f t="shared" si="5"/>
        <v/>
      </c>
      <c r="AK71" s="529" t="str">
        <f t="shared" si="5"/>
        <v/>
      </c>
      <c r="AL71" s="573"/>
      <c r="AM71" s="639"/>
      <c r="AN71" s="573"/>
      <c r="AO71" s="639"/>
      <c r="AP71" s="639"/>
      <c r="AQ71" s="573"/>
      <c r="AR71" s="639"/>
      <c r="AS71" s="639"/>
      <c r="AT71" s="639"/>
      <c r="AU71" s="639"/>
      <c r="AV71" s="639"/>
      <c r="AW71" s="639"/>
      <c r="AX71" s="4"/>
      <c r="AY71" s="621"/>
      <c r="AZ71" s="622"/>
    </row>
    <row r="72" spans="2:52" s="25" customFormat="1" ht="12.75" customHeight="1">
      <c r="B72" s="645"/>
      <c r="D72" s="529">
        <f>D71+1</f>
        <v>61</v>
      </c>
      <c r="E72" s="532"/>
      <c r="F72" s="531"/>
      <c r="G72" s="531"/>
      <c r="H72" s="668"/>
      <c r="I72" s="668"/>
      <c r="J72" s="234"/>
      <c r="K72" s="234"/>
      <c r="L72" s="234"/>
      <c r="M72" s="575"/>
      <c r="N72" s="794" t="str">
        <f t="shared" ref="N72:N131" si="8">IF($H72="","",IF(O72="○","",IF($H72=$I72,"","○")))</f>
        <v/>
      </c>
      <c r="O72" s="573"/>
      <c r="P72" s="573"/>
      <c r="Q72" s="623"/>
      <c r="R72" s="573"/>
      <c r="S72" s="573"/>
      <c r="T72" s="573"/>
      <c r="U72" s="639"/>
      <c r="V72" s="639"/>
      <c r="W72" s="573"/>
      <c r="X72" s="639"/>
      <c r="Y72" s="639"/>
      <c r="Z72" s="639"/>
      <c r="AA72" s="639"/>
      <c r="AB72" s="4"/>
      <c r="AC72" s="621"/>
      <c r="AD72" s="622"/>
      <c r="AE72" s="621"/>
      <c r="AF72" s="637"/>
      <c r="AG72" s="621"/>
      <c r="AH72" s="529">
        <f t="shared" ref="AH72:AH131" si="9">IF(D72="","",D72)</f>
        <v>61</v>
      </c>
      <c r="AI72" s="421" t="str">
        <f t="shared" ref="AI72:AI131" si="10">IF(E72="","",E72)</f>
        <v/>
      </c>
      <c r="AJ72" s="529" t="str">
        <f t="shared" ref="AJ72:AJ131" si="11">IF(F72="","",F72)</f>
        <v/>
      </c>
      <c r="AK72" s="529" t="str">
        <f t="shared" ref="AK72:AK131" si="12">IF(G72="","",G72)</f>
        <v/>
      </c>
      <c r="AL72" s="573"/>
      <c r="AM72" s="639"/>
      <c r="AN72" s="573"/>
      <c r="AO72" s="639"/>
      <c r="AP72" s="639"/>
      <c r="AQ72" s="573"/>
      <c r="AR72" s="639"/>
      <c r="AS72" s="639"/>
      <c r="AT72" s="639"/>
      <c r="AU72" s="639"/>
      <c r="AV72" s="639"/>
      <c r="AW72" s="639"/>
      <c r="AX72" s="4"/>
      <c r="AY72" s="621"/>
      <c r="AZ72" s="622"/>
    </row>
    <row r="73" spans="2:52" s="25" customFormat="1" ht="12.75" customHeight="1">
      <c r="B73" s="645"/>
      <c r="D73" s="529">
        <f t="shared" ref="D73:D132" si="13">D72+1</f>
        <v>62</v>
      </c>
      <c r="E73" s="532"/>
      <c r="F73" s="531"/>
      <c r="G73" s="531"/>
      <c r="H73" s="668"/>
      <c r="I73" s="668"/>
      <c r="J73" s="234"/>
      <c r="K73" s="234"/>
      <c r="L73" s="234"/>
      <c r="M73" s="575"/>
      <c r="N73" s="794" t="str">
        <f t="shared" si="8"/>
        <v/>
      </c>
      <c r="O73" s="573"/>
      <c r="P73" s="573"/>
      <c r="Q73" s="623"/>
      <c r="R73" s="573"/>
      <c r="S73" s="573"/>
      <c r="T73" s="573"/>
      <c r="U73" s="639"/>
      <c r="V73" s="639"/>
      <c r="W73" s="573"/>
      <c r="X73" s="639"/>
      <c r="Y73" s="639"/>
      <c r="Z73" s="639"/>
      <c r="AA73" s="639"/>
      <c r="AB73" s="4"/>
      <c r="AC73" s="621"/>
      <c r="AD73" s="622"/>
      <c r="AE73" s="621"/>
      <c r="AF73" s="637"/>
      <c r="AG73" s="621"/>
      <c r="AH73" s="529">
        <f t="shared" si="9"/>
        <v>62</v>
      </c>
      <c r="AI73" s="421" t="str">
        <f t="shared" si="10"/>
        <v/>
      </c>
      <c r="AJ73" s="529" t="str">
        <f t="shared" si="11"/>
        <v/>
      </c>
      <c r="AK73" s="529" t="str">
        <f t="shared" si="12"/>
        <v/>
      </c>
      <c r="AL73" s="573"/>
      <c r="AM73" s="639"/>
      <c r="AN73" s="573"/>
      <c r="AO73" s="639"/>
      <c r="AP73" s="639"/>
      <c r="AQ73" s="573"/>
      <c r="AR73" s="639"/>
      <c r="AS73" s="639"/>
      <c r="AT73" s="639"/>
      <c r="AU73" s="639"/>
      <c r="AV73" s="639"/>
      <c r="AW73" s="639"/>
      <c r="AX73" s="4"/>
      <c r="AY73" s="621"/>
      <c r="AZ73" s="622"/>
    </row>
    <row r="74" spans="2:52" s="25" customFormat="1" ht="12.75" customHeight="1">
      <c r="B74" s="645"/>
      <c r="D74" s="529">
        <f t="shared" si="13"/>
        <v>63</v>
      </c>
      <c r="E74" s="532"/>
      <c r="F74" s="531"/>
      <c r="G74" s="531"/>
      <c r="H74" s="668"/>
      <c r="I74" s="668"/>
      <c r="J74" s="234"/>
      <c r="K74" s="234"/>
      <c r="L74" s="234"/>
      <c r="M74" s="575"/>
      <c r="N74" s="794" t="str">
        <f t="shared" si="8"/>
        <v/>
      </c>
      <c r="O74" s="573"/>
      <c r="P74" s="573"/>
      <c r="Q74" s="623"/>
      <c r="R74" s="573"/>
      <c r="S74" s="573"/>
      <c r="T74" s="573"/>
      <c r="U74" s="639"/>
      <c r="V74" s="639"/>
      <c r="W74" s="573"/>
      <c r="X74" s="639"/>
      <c r="Y74" s="639"/>
      <c r="Z74" s="639"/>
      <c r="AA74" s="639"/>
      <c r="AB74" s="4"/>
      <c r="AC74" s="621"/>
      <c r="AD74" s="622"/>
      <c r="AE74" s="621"/>
      <c r="AF74" s="637"/>
      <c r="AG74" s="621"/>
      <c r="AH74" s="529">
        <f t="shared" si="9"/>
        <v>63</v>
      </c>
      <c r="AI74" s="421" t="str">
        <f t="shared" si="10"/>
        <v/>
      </c>
      <c r="AJ74" s="529" t="str">
        <f t="shared" si="11"/>
        <v/>
      </c>
      <c r="AK74" s="529" t="str">
        <f t="shared" si="12"/>
        <v/>
      </c>
      <c r="AL74" s="573"/>
      <c r="AM74" s="639"/>
      <c r="AN74" s="573"/>
      <c r="AO74" s="639"/>
      <c r="AP74" s="639"/>
      <c r="AQ74" s="573"/>
      <c r="AR74" s="639"/>
      <c r="AS74" s="639"/>
      <c r="AT74" s="639"/>
      <c r="AU74" s="639"/>
      <c r="AV74" s="639"/>
      <c r="AW74" s="639"/>
      <c r="AX74" s="4"/>
      <c r="AY74" s="621"/>
      <c r="AZ74" s="622"/>
    </row>
    <row r="75" spans="2:52" s="25" customFormat="1" ht="12.75" customHeight="1">
      <c r="B75" s="645"/>
      <c r="D75" s="529">
        <f t="shared" si="13"/>
        <v>64</v>
      </c>
      <c r="E75" s="532"/>
      <c r="F75" s="531"/>
      <c r="G75" s="531"/>
      <c r="H75" s="668"/>
      <c r="I75" s="668"/>
      <c r="J75" s="234"/>
      <c r="K75" s="234"/>
      <c r="L75" s="234"/>
      <c r="M75" s="575"/>
      <c r="N75" s="794" t="str">
        <f t="shared" si="8"/>
        <v/>
      </c>
      <c r="O75" s="573"/>
      <c r="P75" s="573"/>
      <c r="Q75" s="623"/>
      <c r="R75" s="573"/>
      <c r="S75" s="573"/>
      <c r="T75" s="573"/>
      <c r="U75" s="639"/>
      <c r="V75" s="639"/>
      <c r="W75" s="573"/>
      <c r="X75" s="639"/>
      <c r="Y75" s="639"/>
      <c r="Z75" s="639"/>
      <c r="AA75" s="639"/>
      <c r="AB75" s="4"/>
      <c r="AC75" s="621"/>
      <c r="AD75" s="622"/>
      <c r="AE75" s="621"/>
      <c r="AF75" s="637"/>
      <c r="AG75" s="621"/>
      <c r="AH75" s="529">
        <f t="shared" si="9"/>
        <v>64</v>
      </c>
      <c r="AI75" s="421" t="str">
        <f t="shared" si="10"/>
        <v/>
      </c>
      <c r="AJ75" s="529" t="str">
        <f t="shared" si="11"/>
        <v/>
      </c>
      <c r="AK75" s="529" t="str">
        <f t="shared" si="12"/>
        <v/>
      </c>
      <c r="AL75" s="573"/>
      <c r="AM75" s="639"/>
      <c r="AN75" s="573"/>
      <c r="AO75" s="639"/>
      <c r="AP75" s="639"/>
      <c r="AQ75" s="573"/>
      <c r="AR75" s="639"/>
      <c r="AS75" s="639"/>
      <c r="AT75" s="639"/>
      <c r="AU75" s="639"/>
      <c r="AV75" s="639"/>
      <c r="AW75" s="639"/>
      <c r="AX75" s="4"/>
      <c r="AY75" s="621"/>
      <c r="AZ75" s="622"/>
    </row>
    <row r="76" spans="2:52" s="25" customFormat="1" ht="12.75" customHeight="1">
      <c r="B76" s="645"/>
      <c r="D76" s="529">
        <f t="shared" si="13"/>
        <v>65</v>
      </c>
      <c r="E76" s="532"/>
      <c r="F76" s="531"/>
      <c r="G76" s="531"/>
      <c r="H76" s="668"/>
      <c r="I76" s="668"/>
      <c r="J76" s="234"/>
      <c r="K76" s="234"/>
      <c r="L76" s="234"/>
      <c r="M76" s="575"/>
      <c r="N76" s="794" t="str">
        <f t="shared" si="8"/>
        <v/>
      </c>
      <c r="O76" s="573"/>
      <c r="P76" s="573"/>
      <c r="Q76" s="623"/>
      <c r="R76" s="573"/>
      <c r="S76" s="573"/>
      <c r="T76" s="573"/>
      <c r="U76" s="639"/>
      <c r="V76" s="639"/>
      <c r="W76" s="573"/>
      <c r="X76" s="639"/>
      <c r="Y76" s="639"/>
      <c r="Z76" s="639"/>
      <c r="AA76" s="639"/>
      <c r="AB76" s="4"/>
      <c r="AC76" s="621"/>
      <c r="AD76" s="622"/>
      <c r="AE76" s="621"/>
      <c r="AF76" s="637"/>
      <c r="AG76" s="621"/>
      <c r="AH76" s="529">
        <f t="shared" si="9"/>
        <v>65</v>
      </c>
      <c r="AI76" s="421" t="str">
        <f t="shared" si="10"/>
        <v/>
      </c>
      <c r="AJ76" s="529" t="str">
        <f t="shared" si="11"/>
        <v/>
      </c>
      <c r="AK76" s="529" t="str">
        <f t="shared" si="12"/>
        <v/>
      </c>
      <c r="AL76" s="573"/>
      <c r="AM76" s="639"/>
      <c r="AN76" s="573"/>
      <c r="AO76" s="639"/>
      <c r="AP76" s="639"/>
      <c r="AQ76" s="573"/>
      <c r="AR76" s="639"/>
      <c r="AS76" s="639"/>
      <c r="AT76" s="639"/>
      <c r="AU76" s="639"/>
      <c r="AV76" s="639"/>
      <c r="AW76" s="639"/>
      <c r="AX76" s="4"/>
      <c r="AY76" s="621"/>
      <c r="AZ76" s="622"/>
    </row>
    <row r="77" spans="2:52" s="25" customFormat="1" ht="12.75" customHeight="1">
      <c r="B77" s="645"/>
      <c r="D77" s="529">
        <f t="shared" si="13"/>
        <v>66</v>
      </c>
      <c r="E77" s="532"/>
      <c r="F77" s="531"/>
      <c r="G77" s="531"/>
      <c r="H77" s="668"/>
      <c r="I77" s="668"/>
      <c r="J77" s="234"/>
      <c r="K77" s="234"/>
      <c r="L77" s="234"/>
      <c r="M77" s="575"/>
      <c r="N77" s="794" t="str">
        <f t="shared" si="8"/>
        <v/>
      </c>
      <c r="O77" s="573"/>
      <c r="P77" s="573"/>
      <c r="Q77" s="623"/>
      <c r="R77" s="573"/>
      <c r="S77" s="573"/>
      <c r="T77" s="573"/>
      <c r="U77" s="639"/>
      <c r="V77" s="639"/>
      <c r="W77" s="573"/>
      <c r="X77" s="639"/>
      <c r="Y77" s="639"/>
      <c r="Z77" s="639"/>
      <c r="AA77" s="639"/>
      <c r="AB77" s="4"/>
      <c r="AC77" s="621"/>
      <c r="AD77" s="622"/>
      <c r="AE77" s="621"/>
      <c r="AF77" s="637"/>
      <c r="AG77" s="621"/>
      <c r="AH77" s="529">
        <f t="shared" si="9"/>
        <v>66</v>
      </c>
      <c r="AI77" s="421" t="str">
        <f t="shared" si="10"/>
        <v/>
      </c>
      <c r="AJ77" s="529" t="str">
        <f t="shared" si="11"/>
        <v/>
      </c>
      <c r="AK77" s="529" t="str">
        <f t="shared" si="12"/>
        <v/>
      </c>
      <c r="AL77" s="573"/>
      <c r="AM77" s="639"/>
      <c r="AN77" s="573"/>
      <c r="AO77" s="639"/>
      <c r="AP77" s="639"/>
      <c r="AQ77" s="573"/>
      <c r="AR77" s="639"/>
      <c r="AS77" s="639"/>
      <c r="AT77" s="639"/>
      <c r="AU77" s="639"/>
      <c r="AV77" s="639"/>
      <c r="AW77" s="639"/>
      <c r="AX77" s="4"/>
      <c r="AY77" s="621"/>
      <c r="AZ77" s="622"/>
    </row>
    <row r="78" spans="2:52" s="25" customFormat="1" ht="12.75" customHeight="1">
      <c r="B78" s="645"/>
      <c r="D78" s="529">
        <f t="shared" si="13"/>
        <v>67</v>
      </c>
      <c r="E78" s="532"/>
      <c r="F78" s="531"/>
      <c r="G78" s="531"/>
      <c r="H78" s="668"/>
      <c r="I78" s="668"/>
      <c r="J78" s="234"/>
      <c r="K78" s="234"/>
      <c r="L78" s="234"/>
      <c r="M78" s="575"/>
      <c r="N78" s="794" t="str">
        <f t="shared" si="8"/>
        <v/>
      </c>
      <c r="O78" s="573"/>
      <c r="P78" s="573"/>
      <c r="Q78" s="623"/>
      <c r="R78" s="573"/>
      <c r="S78" s="573"/>
      <c r="T78" s="573"/>
      <c r="U78" s="639"/>
      <c r="V78" s="639"/>
      <c r="W78" s="573"/>
      <c r="X78" s="639"/>
      <c r="Y78" s="639"/>
      <c r="Z78" s="639"/>
      <c r="AA78" s="639"/>
      <c r="AB78" s="4"/>
      <c r="AC78" s="621"/>
      <c r="AD78" s="622"/>
      <c r="AE78" s="621"/>
      <c r="AF78" s="637"/>
      <c r="AG78" s="621"/>
      <c r="AH78" s="529">
        <f t="shared" si="9"/>
        <v>67</v>
      </c>
      <c r="AI78" s="421" t="str">
        <f t="shared" si="10"/>
        <v/>
      </c>
      <c r="AJ78" s="529" t="str">
        <f t="shared" si="11"/>
        <v/>
      </c>
      <c r="AK78" s="529" t="str">
        <f t="shared" si="12"/>
        <v/>
      </c>
      <c r="AL78" s="573"/>
      <c r="AM78" s="639"/>
      <c r="AN78" s="573"/>
      <c r="AO78" s="639"/>
      <c r="AP78" s="639"/>
      <c r="AQ78" s="573"/>
      <c r="AR78" s="639"/>
      <c r="AS78" s="639"/>
      <c r="AT78" s="639"/>
      <c r="AU78" s="639"/>
      <c r="AV78" s="639"/>
      <c r="AW78" s="639"/>
      <c r="AX78" s="4"/>
      <c r="AY78" s="621"/>
      <c r="AZ78" s="622"/>
    </row>
    <row r="79" spans="2:52" s="25" customFormat="1" ht="12.75" customHeight="1">
      <c r="B79" s="645"/>
      <c r="D79" s="529">
        <f t="shared" si="13"/>
        <v>68</v>
      </c>
      <c r="E79" s="532"/>
      <c r="F79" s="531"/>
      <c r="G79" s="531"/>
      <c r="H79" s="668"/>
      <c r="I79" s="668"/>
      <c r="J79" s="234"/>
      <c r="K79" s="234"/>
      <c r="L79" s="234"/>
      <c r="M79" s="575"/>
      <c r="N79" s="794" t="str">
        <f t="shared" si="8"/>
        <v/>
      </c>
      <c r="O79" s="573"/>
      <c r="P79" s="573"/>
      <c r="Q79" s="623"/>
      <c r="R79" s="573"/>
      <c r="S79" s="573"/>
      <c r="T79" s="573"/>
      <c r="U79" s="639"/>
      <c r="V79" s="639"/>
      <c r="W79" s="573"/>
      <c r="X79" s="639"/>
      <c r="Y79" s="639"/>
      <c r="Z79" s="639"/>
      <c r="AA79" s="639"/>
      <c r="AB79" s="4"/>
      <c r="AC79" s="621"/>
      <c r="AD79" s="622"/>
      <c r="AE79" s="621"/>
      <c r="AF79" s="637"/>
      <c r="AG79" s="621"/>
      <c r="AH79" s="529">
        <f t="shared" si="9"/>
        <v>68</v>
      </c>
      <c r="AI79" s="421" t="str">
        <f t="shared" si="10"/>
        <v/>
      </c>
      <c r="AJ79" s="529" t="str">
        <f t="shared" si="11"/>
        <v/>
      </c>
      <c r="AK79" s="529" t="str">
        <f t="shared" si="12"/>
        <v/>
      </c>
      <c r="AL79" s="573"/>
      <c r="AM79" s="639"/>
      <c r="AN79" s="573"/>
      <c r="AO79" s="639"/>
      <c r="AP79" s="639"/>
      <c r="AQ79" s="573"/>
      <c r="AR79" s="639"/>
      <c r="AS79" s="639"/>
      <c r="AT79" s="639"/>
      <c r="AU79" s="639"/>
      <c r="AV79" s="639"/>
      <c r="AW79" s="639"/>
      <c r="AX79" s="4"/>
      <c r="AY79" s="621"/>
      <c r="AZ79" s="622"/>
    </row>
    <row r="80" spans="2:52" s="25" customFormat="1" ht="12.75" customHeight="1">
      <c r="B80" s="645"/>
      <c r="D80" s="529">
        <f t="shared" si="13"/>
        <v>69</v>
      </c>
      <c r="E80" s="532"/>
      <c r="F80" s="531"/>
      <c r="G80" s="531"/>
      <c r="H80" s="668"/>
      <c r="I80" s="668"/>
      <c r="J80" s="234"/>
      <c r="K80" s="234"/>
      <c r="L80" s="234"/>
      <c r="M80" s="575"/>
      <c r="N80" s="794" t="str">
        <f t="shared" si="8"/>
        <v/>
      </c>
      <c r="O80" s="573"/>
      <c r="P80" s="573"/>
      <c r="Q80" s="623"/>
      <c r="R80" s="573"/>
      <c r="S80" s="573"/>
      <c r="T80" s="573"/>
      <c r="U80" s="639"/>
      <c r="V80" s="639"/>
      <c r="W80" s="573"/>
      <c r="X80" s="639"/>
      <c r="Y80" s="639"/>
      <c r="Z80" s="639"/>
      <c r="AA80" s="639"/>
      <c r="AB80" s="4"/>
      <c r="AC80" s="621"/>
      <c r="AD80" s="622"/>
      <c r="AE80" s="621"/>
      <c r="AF80" s="637"/>
      <c r="AG80" s="621"/>
      <c r="AH80" s="529">
        <f t="shared" si="9"/>
        <v>69</v>
      </c>
      <c r="AI80" s="421" t="str">
        <f t="shared" si="10"/>
        <v/>
      </c>
      <c r="AJ80" s="529" t="str">
        <f t="shared" si="11"/>
        <v/>
      </c>
      <c r="AK80" s="529" t="str">
        <f t="shared" si="12"/>
        <v/>
      </c>
      <c r="AL80" s="573"/>
      <c r="AM80" s="639"/>
      <c r="AN80" s="573"/>
      <c r="AO80" s="639"/>
      <c r="AP80" s="639"/>
      <c r="AQ80" s="573"/>
      <c r="AR80" s="639"/>
      <c r="AS80" s="639"/>
      <c r="AT80" s="639"/>
      <c r="AU80" s="639"/>
      <c r="AV80" s="639"/>
      <c r="AW80" s="639"/>
      <c r="AX80" s="4"/>
      <c r="AY80" s="621"/>
      <c r="AZ80" s="622"/>
    </row>
    <row r="81" spans="2:52" s="25" customFormat="1" ht="12.75" customHeight="1">
      <c r="B81" s="645"/>
      <c r="D81" s="529">
        <f t="shared" si="13"/>
        <v>70</v>
      </c>
      <c r="E81" s="532"/>
      <c r="F81" s="531"/>
      <c r="G81" s="531"/>
      <c r="H81" s="668"/>
      <c r="I81" s="668"/>
      <c r="J81" s="234"/>
      <c r="K81" s="234"/>
      <c r="L81" s="234"/>
      <c r="M81" s="575"/>
      <c r="N81" s="794" t="str">
        <f t="shared" si="8"/>
        <v/>
      </c>
      <c r="O81" s="573"/>
      <c r="P81" s="573"/>
      <c r="Q81" s="623"/>
      <c r="R81" s="573"/>
      <c r="S81" s="573"/>
      <c r="T81" s="573"/>
      <c r="U81" s="639"/>
      <c r="V81" s="639"/>
      <c r="W81" s="573"/>
      <c r="X81" s="639"/>
      <c r="Y81" s="639"/>
      <c r="Z81" s="639"/>
      <c r="AA81" s="639"/>
      <c r="AB81" s="4"/>
      <c r="AC81" s="621"/>
      <c r="AD81" s="622"/>
      <c r="AE81" s="621"/>
      <c r="AF81" s="637"/>
      <c r="AG81" s="621"/>
      <c r="AH81" s="529">
        <f t="shared" si="9"/>
        <v>70</v>
      </c>
      <c r="AI81" s="421" t="str">
        <f t="shared" si="10"/>
        <v/>
      </c>
      <c r="AJ81" s="529" t="str">
        <f t="shared" si="11"/>
        <v/>
      </c>
      <c r="AK81" s="529" t="str">
        <f t="shared" si="12"/>
        <v/>
      </c>
      <c r="AL81" s="573"/>
      <c r="AM81" s="639"/>
      <c r="AN81" s="573"/>
      <c r="AO81" s="639"/>
      <c r="AP81" s="639"/>
      <c r="AQ81" s="573"/>
      <c r="AR81" s="639"/>
      <c r="AS81" s="639"/>
      <c r="AT81" s="639"/>
      <c r="AU81" s="639"/>
      <c r="AV81" s="639"/>
      <c r="AW81" s="639"/>
      <c r="AX81" s="4"/>
      <c r="AY81" s="621"/>
      <c r="AZ81" s="622"/>
    </row>
    <row r="82" spans="2:52" s="25" customFormat="1" ht="12.75" customHeight="1">
      <c r="B82" s="645"/>
      <c r="D82" s="529">
        <f t="shared" si="13"/>
        <v>71</v>
      </c>
      <c r="E82" s="532"/>
      <c r="F82" s="531"/>
      <c r="G82" s="531"/>
      <c r="H82" s="668"/>
      <c r="I82" s="668"/>
      <c r="J82" s="234"/>
      <c r="K82" s="234"/>
      <c r="L82" s="234"/>
      <c r="M82" s="575"/>
      <c r="N82" s="794" t="str">
        <f t="shared" si="8"/>
        <v/>
      </c>
      <c r="O82" s="573"/>
      <c r="P82" s="573"/>
      <c r="Q82" s="623"/>
      <c r="R82" s="573"/>
      <c r="S82" s="573"/>
      <c r="T82" s="573"/>
      <c r="U82" s="639"/>
      <c r="V82" s="639"/>
      <c r="W82" s="573"/>
      <c r="X82" s="639"/>
      <c r="Y82" s="639"/>
      <c r="Z82" s="639"/>
      <c r="AA82" s="639"/>
      <c r="AB82" s="4"/>
      <c r="AC82" s="621"/>
      <c r="AD82" s="622"/>
      <c r="AE82" s="621"/>
      <c r="AF82" s="637"/>
      <c r="AG82" s="621"/>
      <c r="AH82" s="529">
        <f t="shared" si="9"/>
        <v>71</v>
      </c>
      <c r="AI82" s="421" t="str">
        <f t="shared" si="10"/>
        <v/>
      </c>
      <c r="AJ82" s="529" t="str">
        <f t="shared" si="11"/>
        <v/>
      </c>
      <c r="AK82" s="529" t="str">
        <f t="shared" si="12"/>
        <v/>
      </c>
      <c r="AL82" s="573"/>
      <c r="AM82" s="639"/>
      <c r="AN82" s="573"/>
      <c r="AO82" s="639"/>
      <c r="AP82" s="639"/>
      <c r="AQ82" s="573"/>
      <c r="AR82" s="639"/>
      <c r="AS82" s="639"/>
      <c r="AT82" s="639"/>
      <c r="AU82" s="639"/>
      <c r="AV82" s="639"/>
      <c r="AW82" s="639"/>
      <c r="AX82" s="4"/>
      <c r="AY82" s="621"/>
      <c r="AZ82" s="622"/>
    </row>
    <row r="83" spans="2:52" s="25" customFormat="1" ht="12.75" customHeight="1">
      <c r="B83" s="645"/>
      <c r="D83" s="529">
        <f t="shared" si="13"/>
        <v>72</v>
      </c>
      <c r="E83" s="532"/>
      <c r="F83" s="531"/>
      <c r="G83" s="531"/>
      <c r="H83" s="668"/>
      <c r="I83" s="668"/>
      <c r="J83" s="234"/>
      <c r="K83" s="234"/>
      <c r="L83" s="234"/>
      <c r="M83" s="575"/>
      <c r="N83" s="794" t="str">
        <f t="shared" si="8"/>
        <v/>
      </c>
      <c r="O83" s="573"/>
      <c r="P83" s="573"/>
      <c r="Q83" s="623"/>
      <c r="R83" s="573"/>
      <c r="S83" s="573"/>
      <c r="T83" s="573"/>
      <c r="U83" s="639"/>
      <c r="V83" s="639"/>
      <c r="W83" s="573"/>
      <c r="X83" s="639"/>
      <c r="Y83" s="639"/>
      <c r="Z83" s="639"/>
      <c r="AA83" s="639"/>
      <c r="AB83" s="4"/>
      <c r="AC83" s="621"/>
      <c r="AD83" s="622"/>
      <c r="AE83" s="621"/>
      <c r="AF83" s="637"/>
      <c r="AG83" s="621"/>
      <c r="AH83" s="529">
        <f t="shared" si="9"/>
        <v>72</v>
      </c>
      <c r="AI83" s="421" t="str">
        <f t="shared" si="10"/>
        <v/>
      </c>
      <c r="AJ83" s="529" t="str">
        <f t="shared" si="11"/>
        <v/>
      </c>
      <c r="AK83" s="529" t="str">
        <f t="shared" si="12"/>
        <v/>
      </c>
      <c r="AL83" s="573"/>
      <c r="AM83" s="639"/>
      <c r="AN83" s="573"/>
      <c r="AO83" s="639"/>
      <c r="AP83" s="639"/>
      <c r="AQ83" s="573"/>
      <c r="AR83" s="639"/>
      <c r="AS83" s="639"/>
      <c r="AT83" s="639"/>
      <c r="AU83" s="639"/>
      <c r="AV83" s="639"/>
      <c r="AW83" s="639"/>
      <c r="AX83" s="4"/>
      <c r="AY83" s="621"/>
      <c r="AZ83" s="622"/>
    </row>
    <row r="84" spans="2:52" s="25" customFormat="1" ht="12.75" customHeight="1">
      <c r="B84" s="645"/>
      <c r="D84" s="529">
        <f t="shared" si="13"/>
        <v>73</v>
      </c>
      <c r="E84" s="532"/>
      <c r="F84" s="531"/>
      <c r="G84" s="531"/>
      <c r="H84" s="668"/>
      <c r="I84" s="668"/>
      <c r="J84" s="234"/>
      <c r="K84" s="234"/>
      <c r="L84" s="234"/>
      <c r="M84" s="575"/>
      <c r="N84" s="794" t="str">
        <f t="shared" si="8"/>
        <v/>
      </c>
      <c r="O84" s="573"/>
      <c r="P84" s="573"/>
      <c r="Q84" s="623"/>
      <c r="R84" s="573"/>
      <c r="S84" s="573"/>
      <c r="T84" s="573"/>
      <c r="U84" s="639"/>
      <c r="V84" s="639"/>
      <c r="W84" s="573"/>
      <c r="X84" s="639"/>
      <c r="Y84" s="639"/>
      <c r="Z84" s="639"/>
      <c r="AA84" s="639"/>
      <c r="AB84" s="4"/>
      <c r="AC84" s="621"/>
      <c r="AD84" s="622"/>
      <c r="AE84" s="621"/>
      <c r="AF84" s="637"/>
      <c r="AG84" s="621"/>
      <c r="AH84" s="529">
        <f t="shared" si="9"/>
        <v>73</v>
      </c>
      <c r="AI84" s="421" t="str">
        <f t="shared" si="10"/>
        <v/>
      </c>
      <c r="AJ84" s="529" t="str">
        <f t="shared" si="11"/>
        <v/>
      </c>
      <c r="AK84" s="529" t="str">
        <f t="shared" si="12"/>
        <v/>
      </c>
      <c r="AL84" s="573"/>
      <c r="AM84" s="639"/>
      <c r="AN84" s="573"/>
      <c r="AO84" s="639"/>
      <c r="AP84" s="639"/>
      <c r="AQ84" s="573"/>
      <c r="AR84" s="639"/>
      <c r="AS84" s="639"/>
      <c r="AT84" s="639"/>
      <c r="AU84" s="639"/>
      <c r="AV84" s="639"/>
      <c r="AW84" s="639"/>
      <c r="AX84" s="4"/>
      <c r="AY84" s="621"/>
      <c r="AZ84" s="622"/>
    </row>
    <row r="85" spans="2:52" s="25" customFormat="1" ht="12.75" customHeight="1">
      <c r="B85" s="645"/>
      <c r="D85" s="529">
        <f t="shared" si="13"/>
        <v>74</v>
      </c>
      <c r="E85" s="532"/>
      <c r="F85" s="531"/>
      <c r="G85" s="531"/>
      <c r="H85" s="668"/>
      <c r="I85" s="668"/>
      <c r="J85" s="234"/>
      <c r="K85" s="234"/>
      <c r="L85" s="234"/>
      <c r="M85" s="575"/>
      <c r="N85" s="794" t="str">
        <f t="shared" si="8"/>
        <v/>
      </c>
      <c r="O85" s="573"/>
      <c r="P85" s="573"/>
      <c r="Q85" s="623"/>
      <c r="R85" s="573"/>
      <c r="S85" s="573"/>
      <c r="T85" s="573"/>
      <c r="U85" s="639"/>
      <c r="V85" s="639"/>
      <c r="W85" s="573"/>
      <c r="X85" s="639"/>
      <c r="Y85" s="639"/>
      <c r="Z85" s="639"/>
      <c r="AA85" s="639"/>
      <c r="AB85" s="4"/>
      <c r="AC85" s="621"/>
      <c r="AD85" s="622"/>
      <c r="AE85" s="621"/>
      <c r="AF85" s="637"/>
      <c r="AG85" s="621"/>
      <c r="AH85" s="529">
        <f t="shared" si="9"/>
        <v>74</v>
      </c>
      <c r="AI85" s="421" t="str">
        <f t="shared" si="10"/>
        <v/>
      </c>
      <c r="AJ85" s="529" t="str">
        <f t="shared" si="11"/>
        <v/>
      </c>
      <c r="AK85" s="529" t="str">
        <f t="shared" si="12"/>
        <v/>
      </c>
      <c r="AL85" s="573"/>
      <c r="AM85" s="639"/>
      <c r="AN85" s="573"/>
      <c r="AO85" s="639"/>
      <c r="AP85" s="639"/>
      <c r="AQ85" s="573"/>
      <c r="AR85" s="639"/>
      <c r="AS85" s="639"/>
      <c r="AT85" s="639"/>
      <c r="AU85" s="639"/>
      <c r="AV85" s="639"/>
      <c r="AW85" s="639"/>
      <c r="AX85" s="4"/>
      <c r="AY85" s="621"/>
      <c r="AZ85" s="622"/>
    </row>
    <row r="86" spans="2:52" s="25" customFormat="1" ht="12.75" customHeight="1">
      <c r="B86" s="645"/>
      <c r="D86" s="529">
        <f t="shared" si="13"/>
        <v>75</v>
      </c>
      <c r="E86" s="532"/>
      <c r="F86" s="531"/>
      <c r="G86" s="531"/>
      <c r="H86" s="668"/>
      <c r="I86" s="668"/>
      <c r="J86" s="234"/>
      <c r="K86" s="234"/>
      <c r="L86" s="234"/>
      <c r="M86" s="575"/>
      <c r="N86" s="794" t="str">
        <f t="shared" si="8"/>
        <v/>
      </c>
      <c r="O86" s="573"/>
      <c r="P86" s="573"/>
      <c r="Q86" s="623"/>
      <c r="R86" s="573"/>
      <c r="S86" s="573"/>
      <c r="T86" s="573"/>
      <c r="U86" s="639"/>
      <c r="V86" s="639"/>
      <c r="W86" s="573"/>
      <c r="X86" s="639"/>
      <c r="Y86" s="639"/>
      <c r="Z86" s="639"/>
      <c r="AA86" s="639"/>
      <c r="AB86" s="4"/>
      <c r="AC86" s="621"/>
      <c r="AD86" s="622"/>
      <c r="AE86" s="621"/>
      <c r="AF86" s="637"/>
      <c r="AG86" s="621"/>
      <c r="AH86" s="529">
        <f t="shared" si="9"/>
        <v>75</v>
      </c>
      <c r="AI86" s="421" t="str">
        <f t="shared" si="10"/>
        <v/>
      </c>
      <c r="AJ86" s="529" t="str">
        <f t="shared" si="11"/>
        <v/>
      </c>
      <c r="AK86" s="529" t="str">
        <f t="shared" si="12"/>
        <v/>
      </c>
      <c r="AL86" s="573"/>
      <c r="AM86" s="639"/>
      <c r="AN86" s="573"/>
      <c r="AO86" s="639"/>
      <c r="AP86" s="639"/>
      <c r="AQ86" s="573"/>
      <c r="AR86" s="639"/>
      <c r="AS86" s="639"/>
      <c r="AT86" s="639"/>
      <c r="AU86" s="639"/>
      <c r="AV86" s="639"/>
      <c r="AW86" s="639"/>
      <c r="AX86" s="4"/>
      <c r="AY86" s="621"/>
      <c r="AZ86" s="622"/>
    </row>
    <row r="87" spans="2:52" s="25" customFormat="1" ht="12.75" customHeight="1">
      <c r="B87" s="645"/>
      <c r="D87" s="529">
        <f t="shared" si="13"/>
        <v>76</v>
      </c>
      <c r="E87" s="532"/>
      <c r="F87" s="531"/>
      <c r="G87" s="531"/>
      <c r="H87" s="668"/>
      <c r="I87" s="668"/>
      <c r="J87" s="234"/>
      <c r="K87" s="234"/>
      <c r="L87" s="234"/>
      <c r="M87" s="575"/>
      <c r="N87" s="794" t="str">
        <f t="shared" si="8"/>
        <v/>
      </c>
      <c r="O87" s="573"/>
      <c r="P87" s="573"/>
      <c r="Q87" s="623"/>
      <c r="R87" s="573"/>
      <c r="S87" s="573"/>
      <c r="T87" s="573"/>
      <c r="U87" s="639"/>
      <c r="V87" s="639"/>
      <c r="W87" s="573"/>
      <c r="X87" s="639"/>
      <c r="Y87" s="639"/>
      <c r="Z87" s="639"/>
      <c r="AA87" s="639"/>
      <c r="AB87" s="4"/>
      <c r="AC87" s="621"/>
      <c r="AD87" s="622"/>
      <c r="AE87" s="621"/>
      <c r="AF87" s="637"/>
      <c r="AG87" s="621"/>
      <c r="AH87" s="529">
        <f t="shared" si="9"/>
        <v>76</v>
      </c>
      <c r="AI87" s="421" t="str">
        <f t="shared" si="10"/>
        <v/>
      </c>
      <c r="AJ87" s="529" t="str">
        <f t="shared" si="11"/>
        <v/>
      </c>
      <c r="AK87" s="529" t="str">
        <f t="shared" si="12"/>
        <v/>
      </c>
      <c r="AL87" s="573"/>
      <c r="AM87" s="639"/>
      <c r="AN87" s="573"/>
      <c r="AO87" s="639"/>
      <c r="AP87" s="639"/>
      <c r="AQ87" s="573"/>
      <c r="AR87" s="639"/>
      <c r="AS87" s="639"/>
      <c r="AT87" s="639"/>
      <c r="AU87" s="639"/>
      <c r="AV87" s="639"/>
      <c r="AW87" s="639"/>
      <c r="AX87" s="4"/>
      <c r="AY87" s="621"/>
      <c r="AZ87" s="622"/>
    </row>
    <row r="88" spans="2:52" s="25" customFormat="1" ht="12.75" customHeight="1">
      <c r="B88" s="645"/>
      <c r="D88" s="529">
        <f t="shared" si="13"/>
        <v>77</v>
      </c>
      <c r="E88" s="532"/>
      <c r="F88" s="531"/>
      <c r="G88" s="531"/>
      <c r="H88" s="668"/>
      <c r="I88" s="668"/>
      <c r="J88" s="234"/>
      <c r="K88" s="234"/>
      <c r="L88" s="234"/>
      <c r="M88" s="575"/>
      <c r="N88" s="794" t="str">
        <f t="shared" si="8"/>
        <v/>
      </c>
      <c r="O88" s="573"/>
      <c r="P88" s="573"/>
      <c r="Q88" s="623"/>
      <c r="R88" s="573"/>
      <c r="S88" s="573"/>
      <c r="T88" s="573"/>
      <c r="U88" s="639"/>
      <c r="V88" s="639"/>
      <c r="W88" s="573"/>
      <c r="X88" s="639"/>
      <c r="Y88" s="639"/>
      <c r="Z88" s="639"/>
      <c r="AA88" s="639"/>
      <c r="AB88" s="4"/>
      <c r="AC88" s="621"/>
      <c r="AD88" s="622"/>
      <c r="AE88" s="621"/>
      <c r="AF88" s="637"/>
      <c r="AG88" s="621"/>
      <c r="AH88" s="529">
        <f t="shared" si="9"/>
        <v>77</v>
      </c>
      <c r="AI88" s="421" t="str">
        <f t="shared" si="10"/>
        <v/>
      </c>
      <c r="AJ88" s="529" t="str">
        <f t="shared" si="11"/>
        <v/>
      </c>
      <c r="AK88" s="529" t="str">
        <f t="shared" si="12"/>
        <v/>
      </c>
      <c r="AL88" s="573"/>
      <c r="AM88" s="639"/>
      <c r="AN88" s="573"/>
      <c r="AO88" s="639"/>
      <c r="AP88" s="639"/>
      <c r="AQ88" s="573"/>
      <c r="AR88" s="639"/>
      <c r="AS88" s="639"/>
      <c r="AT88" s="639"/>
      <c r="AU88" s="639"/>
      <c r="AV88" s="639"/>
      <c r="AW88" s="639"/>
      <c r="AX88" s="4"/>
      <c r="AY88" s="621"/>
      <c r="AZ88" s="622"/>
    </row>
    <row r="89" spans="2:52" s="25" customFormat="1" ht="12.75" customHeight="1">
      <c r="B89" s="645"/>
      <c r="D89" s="529">
        <f t="shared" si="13"/>
        <v>78</v>
      </c>
      <c r="E89" s="532"/>
      <c r="F89" s="531"/>
      <c r="G89" s="531"/>
      <c r="H89" s="668"/>
      <c r="I89" s="668"/>
      <c r="J89" s="234"/>
      <c r="K89" s="234"/>
      <c r="L89" s="234"/>
      <c r="M89" s="575"/>
      <c r="N89" s="794" t="str">
        <f t="shared" si="8"/>
        <v/>
      </c>
      <c r="O89" s="573"/>
      <c r="P89" s="573"/>
      <c r="Q89" s="623"/>
      <c r="R89" s="573"/>
      <c r="S89" s="573"/>
      <c r="T89" s="573"/>
      <c r="U89" s="639"/>
      <c r="V89" s="639"/>
      <c r="W89" s="573"/>
      <c r="X89" s="639"/>
      <c r="Y89" s="639"/>
      <c r="Z89" s="639"/>
      <c r="AA89" s="639"/>
      <c r="AB89" s="4"/>
      <c r="AC89" s="621"/>
      <c r="AD89" s="622"/>
      <c r="AE89" s="621"/>
      <c r="AF89" s="637"/>
      <c r="AG89" s="621"/>
      <c r="AH89" s="529">
        <f t="shared" si="9"/>
        <v>78</v>
      </c>
      <c r="AI89" s="421" t="str">
        <f t="shared" si="10"/>
        <v/>
      </c>
      <c r="AJ89" s="529" t="str">
        <f t="shared" si="11"/>
        <v/>
      </c>
      <c r="AK89" s="529" t="str">
        <f t="shared" si="12"/>
        <v/>
      </c>
      <c r="AL89" s="573"/>
      <c r="AM89" s="639"/>
      <c r="AN89" s="573"/>
      <c r="AO89" s="639"/>
      <c r="AP89" s="639"/>
      <c r="AQ89" s="573"/>
      <c r="AR89" s="639"/>
      <c r="AS89" s="639"/>
      <c r="AT89" s="639"/>
      <c r="AU89" s="639"/>
      <c r="AV89" s="639"/>
      <c r="AW89" s="639"/>
      <c r="AX89" s="4"/>
      <c r="AY89" s="621"/>
      <c r="AZ89" s="622"/>
    </row>
    <row r="90" spans="2:52" s="25" customFormat="1" ht="12.75" customHeight="1">
      <c r="B90" s="645"/>
      <c r="D90" s="529">
        <f t="shared" si="13"/>
        <v>79</v>
      </c>
      <c r="E90" s="532"/>
      <c r="F90" s="531"/>
      <c r="G90" s="531"/>
      <c r="H90" s="668"/>
      <c r="I90" s="668"/>
      <c r="J90" s="234"/>
      <c r="K90" s="234"/>
      <c r="L90" s="234"/>
      <c r="M90" s="575"/>
      <c r="N90" s="794" t="str">
        <f t="shared" si="8"/>
        <v/>
      </c>
      <c r="O90" s="573"/>
      <c r="P90" s="573"/>
      <c r="Q90" s="623"/>
      <c r="R90" s="573"/>
      <c r="S90" s="573"/>
      <c r="T90" s="573"/>
      <c r="U90" s="639"/>
      <c r="V90" s="639"/>
      <c r="W90" s="573"/>
      <c r="X90" s="639"/>
      <c r="Y90" s="639"/>
      <c r="Z90" s="639"/>
      <c r="AA90" s="639"/>
      <c r="AB90" s="4"/>
      <c r="AC90" s="621"/>
      <c r="AD90" s="622"/>
      <c r="AE90" s="621"/>
      <c r="AF90" s="637"/>
      <c r="AG90" s="621"/>
      <c r="AH90" s="529">
        <f t="shared" si="9"/>
        <v>79</v>
      </c>
      <c r="AI90" s="421" t="str">
        <f t="shared" si="10"/>
        <v/>
      </c>
      <c r="AJ90" s="529" t="str">
        <f t="shared" si="11"/>
        <v/>
      </c>
      <c r="AK90" s="529" t="str">
        <f t="shared" si="12"/>
        <v/>
      </c>
      <c r="AL90" s="573"/>
      <c r="AM90" s="639"/>
      <c r="AN90" s="573"/>
      <c r="AO90" s="639"/>
      <c r="AP90" s="639"/>
      <c r="AQ90" s="573"/>
      <c r="AR90" s="639"/>
      <c r="AS90" s="639"/>
      <c r="AT90" s="639"/>
      <c r="AU90" s="639"/>
      <c r="AV90" s="639"/>
      <c r="AW90" s="639"/>
      <c r="AX90" s="4"/>
      <c r="AY90" s="621"/>
      <c r="AZ90" s="622"/>
    </row>
    <row r="91" spans="2:52" s="25" customFormat="1" ht="12.75" customHeight="1">
      <c r="B91" s="645"/>
      <c r="D91" s="529">
        <f t="shared" si="13"/>
        <v>80</v>
      </c>
      <c r="E91" s="532"/>
      <c r="F91" s="531"/>
      <c r="G91" s="531"/>
      <c r="H91" s="668"/>
      <c r="I91" s="668"/>
      <c r="J91" s="234"/>
      <c r="K91" s="234"/>
      <c r="L91" s="234"/>
      <c r="M91" s="575"/>
      <c r="N91" s="794" t="str">
        <f t="shared" si="8"/>
        <v/>
      </c>
      <c r="O91" s="573"/>
      <c r="P91" s="573"/>
      <c r="Q91" s="623"/>
      <c r="R91" s="573"/>
      <c r="S91" s="573"/>
      <c r="T91" s="573"/>
      <c r="U91" s="639"/>
      <c r="V91" s="639"/>
      <c r="W91" s="573"/>
      <c r="X91" s="639"/>
      <c r="Y91" s="639"/>
      <c r="Z91" s="639"/>
      <c r="AA91" s="639"/>
      <c r="AB91" s="4"/>
      <c r="AC91" s="621"/>
      <c r="AD91" s="622"/>
      <c r="AE91" s="621"/>
      <c r="AF91" s="637"/>
      <c r="AG91" s="621"/>
      <c r="AH91" s="529">
        <f t="shared" si="9"/>
        <v>80</v>
      </c>
      <c r="AI91" s="421" t="str">
        <f t="shared" si="10"/>
        <v/>
      </c>
      <c r="AJ91" s="529" t="str">
        <f t="shared" si="11"/>
        <v/>
      </c>
      <c r="AK91" s="529" t="str">
        <f t="shared" si="12"/>
        <v/>
      </c>
      <c r="AL91" s="573"/>
      <c r="AM91" s="639"/>
      <c r="AN91" s="573"/>
      <c r="AO91" s="639"/>
      <c r="AP91" s="639"/>
      <c r="AQ91" s="573"/>
      <c r="AR91" s="639"/>
      <c r="AS91" s="639"/>
      <c r="AT91" s="639"/>
      <c r="AU91" s="639"/>
      <c r="AV91" s="639"/>
      <c r="AW91" s="639"/>
      <c r="AX91" s="4"/>
      <c r="AY91" s="621"/>
      <c r="AZ91" s="622"/>
    </row>
    <row r="92" spans="2:52" s="25" customFormat="1" ht="12.75" customHeight="1">
      <c r="B92" s="645"/>
      <c r="D92" s="529">
        <f t="shared" si="13"/>
        <v>81</v>
      </c>
      <c r="E92" s="532"/>
      <c r="F92" s="531"/>
      <c r="G92" s="531"/>
      <c r="H92" s="668"/>
      <c r="I92" s="668"/>
      <c r="J92" s="234"/>
      <c r="K92" s="234"/>
      <c r="L92" s="234"/>
      <c r="M92" s="575"/>
      <c r="N92" s="794" t="str">
        <f t="shared" si="8"/>
        <v/>
      </c>
      <c r="O92" s="573"/>
      <c r="P92" s="573"/>
      <c r="Q92" s="623"/>
      <c r="R92" s="573"/>
      <c r="S92" s="573"/>
      <c r="T92" s="573"/>
      <c r="U92" s="639"/>
      <c r="V92" s="639"/>
      <c r="W92" s="573"/>
      <c r="X92" s="639"/>
      <c r="Y92" s="639"/>
      <c r="Z92" s="639"/>
      <c r="AA92" s="639"/>
      <c r="AB92" s="4"/>
      <c r="AC92" s="621"/>
      <c r="AD92" s="622"/>
      <c r="AE92" s="621"/>
      <c r="AF92" s="637"/>
      <c r="AG92" s="621"/>
      <c r="AH92" s="529">
        <f t="shared" si="9"/>
        <v>81</v>
      </c>
      <c r="AI92" s="421" t="str">
        <f t="shared" si="10"/>
        <v/>
      </c>
      <c r="AJ92" s="529" t="str">
        <f t="shared" si="11"/>
        <v/>
      </c>
      <c r="AK92" s="529" t="str">
        <f t="shared" si="12"/>
        <v/>
      </c>
      <c r="AL92" s="573"/>
      <c r="AM92" s="639"/>
      <c r="AN92" s="573"/>
      <c r="AO92" s="639"/>
      <c r="AP92" s="639"/>
      <c r="AQ92" s="573"/>
      <c r="AR92" s="639"/>
      <c r="AS92" s="639"/>
      <c r="AT92" s="639"/>
      <c r="AU92" s="639"/>
      <c r="AV92" s="639"/>
      <c r="AW92" s="639"/>
      <c r="AX92" s="4"/>
      <c r="AY92" s="621"/>
      <c r="AZ92" s="622"/>
    </row>
    <row r="93" spans="2:52" s="25" customFormat="1" ht="12.75" customHeight="1">
      <c r="B93" s="645"/>
      <c r="D93" s="529">
        <f t="shared" si="13"/>
        <v>82</v>
      </c>
      <c r="E93" s="532"/>
      <c r="F93" s="531"/>
      <c r="G93" s="531"/>
      <c r="H93" s="668"/>
      <c r="I93" s="668"/>
      <c r="J93" s="234"/>
      <c r="K93" s="234"/>
      <c r="L93" s="234"/>
      <c r="M93" s="575"/>
      <c r="N93" s="794" t="str">
        <f t="shared" si="8"/>
        <v/>
      </c>
      <c r="O93" s="573"/>
      <c r="P93" s="573"/>
      <c r="Q93" s="623"/>
      <c r="R93" s="573"/>
      <c r="S93" s="573"/>
      <c r="T93" s="573"/>
      <c r="U93" s="639"/>
      <c r="V93" s="639"/>
      <c r="W93" s="573"/>
      <c r="X93" s="639"/>
      <c r="Y93" s="639"/>
      <c r="Z93" s="639"/>
      <c r="AA93" s="639"/>
      <c r="AB93" s="4"/>
      <c r="AC93" s="621"/>
      <c r="AD93" s="622"/>
      <c r="AE93" s="621"/>
      <c r="AF93" s="637"/>
      <c r="AG93" s="621"/>
      <c r="AH93" s="529">
        <f t="shared" si="9"/>
        <v>82</v>
      </c>
      <c r="AI93" s="421" t="str">
        <f t="shared" si="10"/>
        <v/>
      </c>
      <c r="AJ93" s="529" t="str">
        <f t="shared" si="11"/>
        <v/>
      </c>
      <c r="AK93" s="529" t="str">
        <f t="shared" si="12"/>
        <v/>
      </c>
      <c r="AL93" s="573"/>
      <c r="AM93" s="639"/>
      <c r="AN93" s="573"/>
      <c r="AO93" s="639"/>
      <c r="AP93" s="639"/>
      <c r="AQ93" s="573"/>
      <c r="AR93" s="639"/>
      <c r="AS93" s="639"/>
      <c r="AT93" s="639"/>
      <c r="AU93" s="639"/>
      <c r="AV93" s="639"/>
      <c r="AW93" s="639"/>
      <c r="AX93" s="4"/>
      <c r="AY93" s="621"/>
      <c r="AZ93" s="622"/>
    </row>
    <row r="94" spans="2:52" s="25" customFormat="1" ht="12.75" customHeight="1">
      <c r="B94" s="645"/>
      <c r="D94" s="529">
        <f t="shared" si="13"/>
        <v>83</v>
      </c>
      <c r="E94" s="532"/>
      <c r="F94" s="531"/>
      <c r="G94" s="531"/>
      <c r="H94" s="668"/>
      <c r="I94" s="668"/>
      <c r="J94" s="234"/>
      <c r="K94" s="234"/>
      <c r="L94" s="234"/>
      <c r="M94" s="575"/>
      <c r="N94" s="794" t="str">
        <f t="shared" si="8"/>
        <v/>
      </c>
      <c r="O94" s="573"/>
      <c r="P94" s="573"/>
      <c r="Q94" s="623"/>
      <c r="R94" s="573"/>
      <c r="S94" s="573"/>
      <c r="T94" s="573"/>
      <c r="U94" s="639"/>
      <c r="V94" s="639"/>
      <c r="W94" s="573"/>
      <c r="X94" s="639"/>
      <c r="Y94" s="639"/>
      <c r="Z94" s="639"/>
      <c r="AA94" s="639"/>
      <c r="AB94" s="4"/>
      <c r="AC94" s="621"/>
      <c r="AD94" s="622"/>
      <c r="AE94" s="621"/>
      <c r="AF94" s="637"/>
      <c r="AG94" s="621"/>
      <c r="AH94" s="529">
        <f t="shared" si="9"/>
        <v>83</v>
      </c>
      <c r="AI94" s="421" t="str">
        <f t="shared" si="10"/>
        <v/>
      </c>
      <c r="AJ94" s="529" t="str">
        <f t="shared" si="11"/>
        <v/>
      </c>
      <c r="AK94" s="529" t="str">
        <f t="shared" si="12"/>
        <v/>
      </c>
      <c r="AL94" s="573"/>
      <c r="AM94" s="639"/>
      <c r="AN94" s="573"/>
      <c r="AO94" s="639"/>
      <c r="AP94" s="639"/>
      <c r="AQ94" s="573"/>
      <c r="AR94" s="639"/>
      <c r="AS94" s="639"/>
      <c r="AT94" s="639"/>
      <c r="AU94" s="639"/>
      <c r="AV94" s="639"/>
      <c r="AW94" s="639"/>
      <c r="AX94" s="4"/>
      <c r="AY94" s="621"/>
      <c r="AZ94" s="622"/>
    </row>
    <row r="95" spans="2:52" s="25" customFormat="1" ht="12.75" customHeight="1">
      <c r="B95" s="645"/>
      <c r="D95" s="529">
        <f t="shared" si="13"/>
        <v>84</v>
      </c>
      <c r="E95" s="532"/>
      <c r="F95" s="531"/>
      <c r="G95" s="531"/>
      <c r="H95" s="668"/>
      <c r="I95" s="668"/>
      <c r="J95" s="234"/>
      <c r="K95" s="234"/>
      <c r="L95" s="234"/>
      <c r="M95" s="575"/>
      <c r="N95" s="794" t="str">
        <f t="shared" si="8"/>
        <v/>
      </c>
      <c r="O95" s="573"/>
      <c r="P95" s="573"/>
      <c r="Q95" s="623"/>
      <c r="R95" s="573"/>
      <c r="S95" s="573"/>
      <c r="T95" s="573"/>
      <c r="U95" s="639"/>
      <c r="V95" s="639"/>
      <c r="W95" s="573"/>
      <c r="X95" s="639"/>
      <c r="Y95" s="639"/>
      <c r="Z95" s="639"/>
      <c r="AA95" s="639"/>
      <c r="AB95" s="4"/>
      <c r="AC95" s="621"/>
      <c r="AD95" s="622"/>
      <c r="AE95" s="621"/>
      <c r="AF95" s="637"/>
      <c r="AG95" s="621"/>
      <c r="AH95" s="529">
        <f t="shared" si="9"/>
        <v>84</v>
      </c>
      <c r="AI95" s="421" t="str">
        <f t="shared" si="10"/>
        <v/>
      </c>
      <c r="AJ95" s="529" t="str">
        <f t="shared" si="11"/>
        <v/>
      </c>
      <c r="AK95" s="529" t="str">
        <f t="shared" si="12"/>
        <v/>
      </c>
      <c r="AL95" s="573"/>
      <c r="AM95" s="639"/>
      <c r="AN95" s="573"/>
      <c r="AO95" s="639"/>
      <c r="AP95" s="639"/>
      <c r="AQ95" s="573"/>
      <c r="AR95" s="639"/>
      <c r="AS95" s="639"/>
      <c r="AT95" s="639"/>
      <c r="AU95" s="639"/>
      <c r="AV95" s="639"/>
      <c r="AW95" s="639"/>
      <c r="AX95" s="4"/>
      <c r="AY95" s="621"/>
      <c r="AZ95" s="622"/>
    </row>
    <row r="96" spans="2:52" s="25" customFormat="1" ht="12.75" customHeight="1">
      <c r="B96" s="645"/>
      <c r="D96" s="529">
        <f t="shared" si="13"/>
        <v>85</v>
      </c>
      <c r="E96" s="532"/>
      <c r="F96" s="531"/>
      <c r="G96" s="531"/>
      <c r="H96" s="668"/>
      <c r="I96" s="668"/>
      <c r="J96" s="234"/>
      <c r="K96" s="234"/>
      <c r="L96" s="234"/>
      <c r="M96" s="575"/>
      <c r="N96" s="794" t="str">
        <f t="shared" si="8"/>
        <v/>
      </c>
      <c r="O96" s="573"/>
      <c r="P96" s="573"/>
      <c r="Q96" s="623"/>
      <c r="R96" s="573"/>
      <c r="S96" s="573"/>
      <c r="T96" s="573"/>
      <c r="U96" s="639"/>
      <c r="V96" s="639"/>
      <c r="W96" s="573"/>
      <c r="X96" s="639"/>
      <c r="Y96" s="639"/>
      <c r="Z96" s="639"/>
      <c r="AA96" s="639"/>
      <c r="AB96" s="4"/>
      <c r="AC96" s="621"/>
      <c r="AD96" s="622"/>
      <c r="AE96" s="621"/>
      <c r="AF96" s="637"/>
      <c r="AG96" s="621"/>
      <c r="AH96" s="529">
        <f t="shared" si="9"/>
        <v>85</v>
      </c>
      <c r="AI96" s="421" t="str">
        <f t="shared" si="10"/>
        <v/>
      </c>
      <c r="AJ96" s="529" t="str">
        <f t="shared" si="11"/>
        <v/>
      </c>
      <c r="AK96" s="529" t="str">
        <f t="shared" si="12"/>
        <v/>
      </c>
      <c r="AL96" s="573"/>
      <c r="AM96" s="639"/>
      <c r="AN96" s="573"/>
      <c r="AO96" s="639"/>
      <c r="AP96" s="639"/>
      <c r="AQ96" s="573"/>
      <c r="AR96" s="639"/>
      <c r="AS96" s="639"/>
      <c r="AT96" s="639"/>
      <c r="AU96" s="639"/>
      <c r="AV96" s="639"/>
      <c r="AW96" s="639"/>
      <c r="AX96" s="4"/>
      <c r="AY96" s="621"/>
      <c r="AZ96" s="622"/>
    </row>
    <row r="97" spans="2:52" s="25" customFormat="1" ht="12.75" customHeight="1">
      <c r="B97" s="645"/>
      <c r="D97" s="529">
        <f t="shared" si="13"/>
        <v>86</v>
      </c>
      <c r="E97" s="532"/>
      <c r="F97" s="531"/>
      <c r="G97" s="531"/>
      <c r="H97" s="668"/>
      <c r="I97" s="668"/>
      <c r="J97" s="234"/>
      <c r="K97" s="234"/>
      <c r="L97" s="234"/>
      <c r="M97" s="575"/>
      <c r="N97" s="794" t="str">
        <f t="shared" si="8"/>
        <v/>
      </c>
      <c r="O97" s="573"/>
      <c r="P97" s="573"/>
      <c r="Q97" s="623"/>
      <c r="R97" s="573"/>
      <c r="S97" s="573"/>
      <c r="T97" s="573"/>
      <c r="U97" s="639"/>
      <c r="V97" s="639"/>
      <c r="W97" s="573"/>
      <c r="X97" s="639"/>
      <c r="Y97" s="639"/>
      <c r="Z97" s="639"/>
      <c r="AA97" s="639"/>
      <c r="AB97" s="4"/>
      <c r="AC97" s="621"/>
      <c r="AD97" s="622"/>
      <c r="AE97" s="621"/>
      <c r="AF97" s="637"/>
      <c r="AG97" s="621"/>
      <c r="AH97" s="529">
        <f t="shared" si="9"/>
        <v>86</v>
      </c>
      <c r="AI97" s="421" t="str">
        <f t="shared" si="10"/>
        <v/>
      </c>
      <c r="AJ97" s="529" t="str">
        <f t="shared" si="11"/>
        <v/>
      </c>
      <c r="AK97" s="529" t="str">
        <f t="shared" si="12"/>
        <v/>
      </c>
      <c r="AL97" s="573"/>
      <c r="AM97" s="639"/>
      <c r="AN97" s="573"/>
      <c r="AO97" s="639"/>
      <c r="AP97" s="639"/>
      <c r="AQ97" s="573"/>
      <c r="AR97" s="639"/>
      <c r="AS97" s="639"/>
      <c r="AT97" s="639"/>
      <c r="AU97" s="639"/>
      <c r="AV97" s="639"/>
      <c r="AW97" s="639"/>
      <c r="AX97" s="4"/>
      <c r="AY97" s="621"/>
      <c r="AZ97" s="622"/>
    </row>
    <row r="98" spans="2:52" s="25" customFormat="1" ht="12.75" customHeight="1">
      <c r="B98" s="645"/>
      <c r="D98" s="529">
        <f t="shared" si="13"/>
        <v>87</v>
      </c>
      <c r="E98" s="532"/>
      <c r="F98" s="531"/>
      <c r="G98" s="531"/>
      <c r="H98" s="668"/>
      <c r="I98" s="668"/>
      <c r="J98" s="234"/>
      <c r="K98" s="234"/>
      <c r="L98" s="234"/>
      <c r="M98" s="575"/>
      <c r="N98" s="794" t="str">
        <f t="shared" si="8"/>
        <v/>
      </c>
      <c r="O98" s="573"/>
      <c r="P98" s="573"/>
      <c r="Q98" s="623"/>
      <c r="R98" s="573"/>
      <c r="S98" s="573"/>
      <c r="T98" s="573"/>
      <c r="U98" s="639"/>
      <c r="V98" s="639"/>
      <c r="W98" s="573"/>
      <c r="X98" s="639"/>
      <c r="Y98" s="639"/>
      <c r="Z98" s="639"/>
      <c r="AA98" s="639"/>
      <c r="AB98" s="4"/>
      <c r="AC98" s="621"/>
      <c r="AD98" s="622"/>
      <c r="AE98" s="621"/>
      <c r="AF98" s="637"/>
      <c r="AG98" s="621"/>
      <c r="AH98" s="529">
        <f t="shared" si="9"/>
        <v>87</v>
      </c>
      <c r="AI98" s="421" t="str">
        <f t="shared" si="10"/>
        <v/>
      </c>
      <c r="AJ98" s="529" t="str">
        <f t="shared" si="11"/>
        <v/>
      </c>
      <c r="AK98" s="529" t="str">
        <f t="shared" si="12"/>
        <v/>
      </c>
      <c r="AL98" s="573"/>
      <c r="AM98" s="639"/>
      <c r="AN98" s="573"/>
      <c r="AO98" s="639"/>
      <c r="AP98" s="639"/>
      <c r="AQ98" s="573"/>
      <c r="AR98" s="639"/>
      <c r="AS98" s="639"/>
      <c r="AT98" s="639"/>
      <c r="AU98" s="639"/>
      <c r="AV98" s="639"/>
      <c r="AW98" s="639"/>
      <c r="AX98" s="4"/>
      <c r="AY98" s="621"/>
      <c r="AZ98" s="622"/>
    </row>
    <row r="99" spans="2:52" s="25" customFormat="1" ht="12.75" customHeight="1">
      <c r="B99" s="645"/>
      <c r="D99" s="529">
        <f t="shared" si="13"/>
        <v>88</v>
      </c>
      <c r="E99" s="532"/>
      <c r="F99" s="531"/>
      <c r="G99" s="531"/>
      <c r="H99" s="668"/>
      <c r="I99" s="668"/>
      <c r="J99" s="234"/>
      <c r="K99" s="234"/>
      <c r="L99" s="234"/>
      <c r="M99" s="575"/>
      <c r="N99" s="794" t="str">
        <f t="shared" si="8"/>
        <v/>
      </c>
      <c r="O99" s="573"/>
      <c r="P99" s="573"/>
      <c r="Q99" s="623"/>
      <c r="R99" s="573"/>
      <c r="S99" s="573"/>
      <c r="T99" s="573"/>
      <c r="U99" s="639"/>
      <c r="V99" s="639"/>
      <c r="W99" s="573"/>
      <c r="X99" s="639"/>
      <c r="Y99" s="639"/>
      <c r="Z99" s="639"/>
      <c r="AA99" s="639"/>
      <c r="AB99" s="4"/>
      <c r="AC99" s="621"/>
      <c r="AD99" s="622"/>
      <c r="AE99" s="621"/>
      <c r="AF99" s="637"/>
      <c r="AG99" s="621"/>
      <c r="AH99" s="529">
        <f t="shared" si="9"/>
        <v>88</v>
      </c>
      <c r="AI99" s="421" t="str">
        <f t="shared" si="10"/>
        <v/>
      </c>
      <c r="AJ99" s="529" t="str">
        <f t="shared" si="11"/>
        <v/>
      </c>
      <c r="AK99" s="529" t="str">
        <f t="shared" si="12"/>
        <v/>
      </c>
      <c r="AL99" s="573"/>
      <c r="AM99" s="639"/>
      <c r="AN99" s="573"/>
      <c r="AO99" s="639"/>
      <c r="AP99" s="639"/>
      <c r="AQ99" s="573"/>
      <c r="AR99" s="639"/>
      <c r="AS99" s="639"/>
      <c r="AT99" s="639"/>
      <c r="AU99" s="639"/>
      <c r="AV99" s="639"/>
      <c r="AW99" s="639"/>
      <c r="AX99" s="4"/>
      <c r="AY99" s="621"/>
      <c r="AZ99" s="622"/>
    </row>
    <row r="100" spans="2:52" s="25" customFormat="1" ht="12.75" customHeight="1">
      <c r="B100" s="645"/>
      <c r="D100" s="529">
        <f t="shared" si="13"/>
        <v>89</v>
      </c>
      <c r="E100" s="532"/>
      <c r="F100" s="531"/>
      <c r="G100" s="531"/>
      <c r="H100" s="668"/>
      <c r="I100" s="668"/>
      <c r="J100" s="234"/>
      <c r="K100" s="234"/>
      <c r="L100" s="234"/>
      <c r="M100" s="575"/>
      <c r="N100" s="794" t="str">
        <f t="shared" si="8"/>
        <v/>
      </c>
      <c r="O100" s="573"/>
      <c r="P100" s="573"/>
      <c r="Q100" s="623"/>
      <c r="R100" s="573"/>
      <c r="S100" s="573"/>
      <c r="T100" s="573"/>
      <c r="U100" s="639"/>
      <c r="V100" s="639"/>
      <c r="W100" s="573"/>
      <c r="X100" s="639"/>
      <c r="Y100" s="639"/>
      <c r="Z100" s="639"/>
      <c r="AA100" s="639"/>
      <c r="AB100" s="4"/>
      <c r="AC100" s="621"/>
      <c r="AD100" s="622"/>
      <c r="AE100" s="621"/>
      <c r="AF100" s="637"/>
      <c r="AG100" s="621"/>
      <c r="AH100" s="529">
        <f t="shared" si="9"/>
        <v>89</v>
      </c>
      <c r="AI100" s="421" t="str">
        <f t="shared" si="10"/>
        <v/>
      </c>
      <c r="AJ100" s="529" t="str">
        <f t="shared" si="11"/>
        <v/>
      </c>
      <c r="AK100" s="529" t="str">
        <f t="shared" si="12"/>
        <v/>
      </c>
      <c r="AL100" s="573"/>
      <c r="AM100" s="639"/>
      <c r="AN100" s="573"/>
      <c r="AO100" s="639"/>
      <c r="AP100" s="639"/>
      <c r="AQ100" s="573"/>
      <c r="AR100" s="639"/>
      <c r="AS100" s="639"/>
      <c r="AT100" s="639"/>
      <c r="AU100" s="639"/>
      <c r="AV100" s="639"/>
      <c r="AW100" s="639"/>
      <c r="AX100" s="4"/>
      <c r="AY100" s="621"/>
      <c r="AZ100" s="622"/>
    </row>
    <row r="101" spans="2:52" s="25" customFormat="1" ht="12.75" customHeight="1">
      <c r="B101" s="645"/>
      <c r="D101" s="529">
        <f t="shared" si="13"/>
        <v>90</v>
      </c>
      <c r="E101" s="532"/>
      <c r="F101" s="531"/>
      <c r="G101" s="531"/>
      <c r="H101" s="668"/>
      <c r="I101" s="668"/>
      <c r="J101" s="234"/>
      <c r="K101" s="234"/>
      <c r="L101" s="234"/>
      <c r="M101" s="575"/>
      <c r="N101" s="794" t="str">
        <f t="shared" si="8"/>
        <v/>
      </c>
      <c r="O101" s="573"/>
      <c r="P101" s="573"/>
      <c r="Q101" s="623"/>
      <c r="R101" s="573"/>
      <c r="S101" s="573"/>
      <c r="T101" s="573"/>
      <c r="U101" s="639"/>
      <c r="V101" s="639"/>
      <c r="W101" s="573"/>
      <c r="X101" s="639"/>
      <c r="Y101" s="639"/>
      <c r="Z101" s="639"/>
      <c r="AA101" s="639"/>
      <c r="AB101" s="4"/>
      <c r="AC101" s="621"/>
      <c r="AD101" s="622"/>
      <c r="AE101" s="621"/>
      <c r="AF101" s="637"/>
      <c r="AG101" s="621"/>
      <c r="AH101" s="529">
        <f t="shared" si="9"/>
        <v>90</v>
      </c>
      <c r="AI101" s="421" t="str">
        <f t="shared" si="10"/>
        <v/>
      </c>
      <c r="AJ101" s="529" t="str">
        <f t="shared" si="11"/>
        <v/>
      </c>
      <c r="AK101" s="529" t="str">
        <f t="shared" si="12"/>
        <v/>
      </c>
      <c r="AL101" s="573"/>
      <c r="AM101" s="639"/>
      <c r="AN101" s="573"/>
      <c r="AO101" s="639"/>
      <c r="AP101" s="639"/>
      <c r="AQ101" s="573"/>
      <c r="AR101" s="639"/>
      <c r="AS101" s="639"/>
      <c r="AT101" s="639"/>
      <c r="AU101" s="639"/>
      <c r="AV101" s="639"/>
      <c r="AW101" s="639"/>
      <c r="AX101" s="4"/>
      <c r="AY101" s="621"/>
      <c r="AZ101" s="622"/>
    </row>
    <row r="102" spans="2:52" s="25" customFormat="1" ht="12.75" customHeight="1">
      <c r="B102" s="645"/>
      <c r="D102" s="529">
        <f t="shared" si="13"/>
        <v>91</v>
      </c>
      <c r="E102" s="532"/>
      <c r="F102" s="531"/>
      <c r="G102" s="531"/>
      <c r="H102" s="668"/>
      <c r="I102" s="668"/>
      <c r="J102" s="234"/>
      <c r="K102" s="234"/>
      <c r="L102" s="234"/>
      <c r="M102" s="575"/>
      <c r="N102" s="794" t="str">
        <f t="shared" si="8"/>
        <v/>
      </c>
      <c r="O102" s="573"/>
      <c r="P102" s="573"/>
      <c r="Q102" s="623"/>
      <c r="R102" s="573"/>
      <c r="S102" s="573"/>
      <c r="T102" s="573"/>
      <c r="U102" s="639"/>
      <c r="V102" s="639"/>
      <c r="W102" s="573"/>
      <c r="X102" s="639"/>
      <c r="Y102" s="639"/>
      <c r="Z102" s="639"/>
      <c r="AA102" s="639"/>
      <c r="AB102" s="4"/>
      <c r="AC102" s="621"/>
      <c r="AD102" s="622"/>
      <c r="AE102" s="621"/>
      <c r="AF102" s="637"/>
      <c r="AG102" s="621"/>
      <c r="AH102" s="529">
        <f t="shared" si="9"/>
        <v>91</v>
      </c>
      <c r="AI102" s="421" t="str">
        <f t="shared" si="10"/>
        <v/>
      </c>
      <c r="AJ102" s="529" t="str">
        <f t="shared" si="11"/>
        <v/>
      </c>
      <c r="AK102" s="529" t="str">
        <f t="shared" si="12"/>
        <v/>
      </c>
      <c r="AL102" s="573"/>
      <c r="AM102" s="639"/>
      <c r="AN102" s="573"/>
      <c r="AO102" s="639"/>
      <c r="AP102" s="639"/>
      <c r="AQ102" s="573"/>
      <c r="AR102" s="639"/>
      <c r="AS102" s="639"/>
      <c r="AT102" s="639"/>
      <c r="AU102" s="639"/>
      <c r="AV102" s="639"/>
      <c r="AW102" s="639"/>
      <c r="AX102" s="4"/>
      <c r="AY102" s="621"/>
      <c r="AZ102" s="622"/>
    </row>
    <row r="103" spans="2:52" s="25" customFormat="1" ht="12.75" customHeight="1">
      <c r="B103" s="645"/>
      <c r="D103" s="529">
        <f t="shared" si="13"/>
        <v>92</v>
      </c>
      <c r="E103" s="532"/>
      <c r="F103" s="531"/>
      <c r="G103" s="531"/>
      <c r="H103" s="668"/>
      <c r="I103" s="668"/>
      <c r="J103" s="234"/>
      <c r="K103" s="234"/>
      <c r="L103" s="234"/>
      <c r="M103" s="575"/>
      <c r="N103" s="794" t="str">
        <f t="shared" si="8"/>
        <v/>
      </c>
      <c r="O103" s="573"/>
      <c r="P103" s="573"/>
      <c r="Q103" s="623"/>
      <c r="R103" s="573"/>
      <c r="S103" s="573"/>
      <c r="T103" s="573"/>
      <c r="U103" s="639"/>
      <c r="V103" s="639"/>
      <c r="W103" s="573"/>
      <c r="X103" s="639"/>
      <c r="Y103" s="639"/>
      <c r="Z103" s="639"/>
      <c r="AA103" s="639"/>
      <c r="AB103" s="4"/>
      <c r="AC103" s="621"/>
      <c r="AD103" s="622"/>
      <c r="AE103" s="621"/>
      <c r="AF103" s="637"/>
      <c r="AG103" s="621"/>
      <c r="AH103" s="529">
        <f t="shared" si="9"/>
        <v>92</v>
      </c>
      <c r="AI103" s="421" t="str">
        <f t="shared" si="10"/>
        <v/>
      </c>
      <c r="AJ103" s="529" t="str">
        <f t="shared" si="11"/>
        <v/>
      </c>
      <c r="AK103" s="529" t="str">
        <f t="shared" si="12"/>
        <v/>
      </c>
      <c r="AL103" s="573"/>
      <c r="AM103" s="639"/>
      <c r="AN103" s="573"/>
      <c r="AO103" s="639"/>
      <c r="AP103" s="639"/>
      <c r="AQ103" s="573"/>
      <c r="AR103" s="639"/>
      <c r="AS103" s="639"/>
      <c r="AT103" s="639"/>
      <c r="AU103" s="639"/>
      <c r="AV103" s="639"/>
      <c r="AW103" s="639"/>
      <c r="AX103" s="4"/>
      <c r="AY103" s="621"/>
      <c r="AZ103" s="622"/>
    </row>
    <row r="104" spans="2:52" s="25" customFormat="1" ht="12.75" customHeight="1">
      <c r="B104" s="645"/>
      <c r="D104" s="529">
        <f t="shared" si="13"/>
        <v>93</v>
      </c>
      <c r="E104" s="532"/>
      <c r="F104" s="531"/>
      <c r="G104" s="531"/>
      <c r="H104" s="668"/>
      <c r="I104" s="668"/>
      <c r="J104" s="234"/>
      <c r="K104" s="234"/>
      <c r="L104" s="234"/>
      <c r="M104" s="575"/>
      <c r="N104" s="794" t="str">
        <f t="shared" si="8"/>
        <v/>
      </c>
      <c r="O104" s="573"/>
      <c r="P104" s="573"/>
      <c r="Q104" s="623"/>
      <c r="R104" s="573"/>
      <c r="S104" s="573"/>
      <c r="T104" s="573"/>
      <c r="U104" s="639"/>
      <c r="V104" s="639"/>
      <c r="W104" s="573"/>
      <c r="X104" s="639"/>
      <c r="Y104" s="639"/>
      <c r="Z104" s="639"/>
      <c r="AA104" s="639"/>
      <c r="AB104" s="4"/>
      <c r="AC104" s="621"/>
      <c r="AD104" s="622"/>
      <c r="AE104" s="621"/>
      <c r="AF104" s="637"/>
      <c r="AG104" s="621"/>
      <c r="AH104" s="529">
        <f t="shared" si="9"/>
        <v>93</v>
      </c>
      <c r="AI104" s="421" t="str">
        <f t="shared" si="10"/>
        <v/>
      </c>
      <c r="AJ104" s="529" t="str">
        <f t="shared" si="11"/>
        <v/>
      </c>
      <c r="AK104" s="529" t="str">
        <f t="shared" si="12"/>
        <v/>
      </c>
      <c r="AL104" s="573"/>
      <c r="AM104" s="639"/>
      <c r="AN104" s="573"/>
      <c r="AO104" s="639"/>
      <c r="AP104" s="639"/>
      <c r="AQ104" s="573"/>
      <c r="AR104" s="639"/>
      <c r="AS104" s="639"/>
      <c r="AT104" s="639"/>
      <c r="AU104" s="639"/>
      <c r="AV104" s="639"/>
      <c r="AW104" s="639"/>
      <c r="AX104" s="4"/>
      <c r="AY104" s="621"/>
      <c r="AZ104" s="622"/>
    </row>
    <row r="105" spans="2:52" s="25" customFormat="1" ht="12.75" customHeight="1">
      <c r="B105" s="645"/>
      <c r="D105" s="529">
        <f t="shared" si="13"/>
        <v>94</v>
      </c>
      <c r="E105" s="532"/>
      <c r="F105" s="531"/>
      <c r="G105" s="531"/>
      <c r="H105" s="668"/>
      <c r="I105" s="668"/>
      <c r="J105" s="234"/>
      <c r="K105" s="234"/>
      <c r="L105" s="234"/>
      <c r="M105" s="575"/>
      <c r="N105" s="794" t="str">
        <f t="shared" si="8"/>
        <v/>
      </c>
      <c r="O105" s="573"/>
      <c r="P105" s="573"/>
      <c r="Q105" s="623"/>
      <c r="R105" s="573"/>
      <c r="S105" s="573"/>
      <c r="T105" s="573"/>
      <c r="U105" s="639"/>
      <c r="V105" s="639"/>
      <c r="W105" s="573"/>
      <c r="X105" s="639"/>
      <c r="Y105" s="639"/>
      <c r="Z105" s="639"/>
      <c r="AA105" s="639"/>
      <c r="AB105" s="4"/>
      <c r="AC105" s="621"/>
      <c r="AD105" s="622"/>
      <c r="AE105" s="621"/>
      <c r="AF105" s="637"/>
      <c r="AG105" s="621"/>
      <c r="AH105" s="529">
        <f t="shared" si="9"/>
        <v>94</v>
      </c>
      <c r="AI105" s="421" t="str">
        <f t="shared" si="10"/>
        <v/>
      </c>
      <c r="AJ105" s="529" t="str">
        <f t="shared" si="11"/>
        <v/>
      </c>
      <c r="AK105" s="529" t="str">
        <f t="shared" si="12"/>
        <v/>
      </c>
      <c r="AL105" s="573"/>
      <c r="AM105" s="639"/>
      <c r="AN105" s="573"/>
      <c r="AO105" s="639"/>
      <c r="AP105" s="639"/>
      <c r="AQ105" s="573"/>
      <c r="AR105" s="639"/>
      <c r="AS105" s="639"/>
      <c r="AT105" s="639"/>
      <c r="AU105" s="639"/>
      <c r="AV105" s="639"/>
      <c r="AW105" s="639"/>
      <c r="AX105" s="4"/>
      <c r="AY105" s="621"/>
      <c r="AZ105" s="622"/>
    </row>
    <row r="106" spans="2:52" s="25" customFormat="1" ht="12.75" customHeight="1">
      <c r="B106" s="645"/>
      <c r="D106" s="529">
        <f t="shared" si="13"/>
        <v>95</v>
      </c>
      <c r="E106" s="532"/>
      <c r="F106" s="531"/>
      <c r="G106" s="531"/>
      <c r="H106" s="668"/>
      <c r="I106" s="668"/>
      <c r="J106" s="234"/>
      <c r="K106" s="234"/>
      <c r="L106" s="234"/>
      <c r="M106" s="575"/>
      <c r="N106" s="794" t="str">
        <f t="shared" si="8"/>
        <v/>
      </c>
      <c r="O106" s="573"/>
      <c r="P106" s="573"/>
      <c r="Q106" s="623"/>
      <c r="R106" s="573"/>
      <c r="S106" s="573"/>
      <c r="T106" s="573"/>
      <c r="U106" s="639"/>
      <c r="V106" s="639"/>
      <c r="W106" s="573"/>
      <c r="X106" s="639"/>
      <c r="Y106" s="639"/>
      <c r="Z106" s="639"/>
      <c r="AA106" s="639"/>
      <c r="AB106" s="4"/>
      <c r="AC106" s="621"/>
      <c r="AD106" s="622"/>
      <c r="AE106" s="621"/>
      <c r="AF106" s="637"/>
      <c r="AG106" s="621"/>
      <c r="AH106" s="529">
        <f t="shared" si="9"/>
        <v>95</v>
      </c>
      <c r="AI106" s="421" t="str">
        <f t="shared" si="10"/>
        <v/>
      </c>
      <c r="AJ106" s="529" t="str">
        <f t="shared" si="11"/>
        <v/>
      </c>
      <c r="AK106" s="529" t="str">
        <f t="shared" si="12"/>
        <v/>
      </c>
      <c r="AL106" s="573"/>
      <c r="AM106" s="639"/>
      <c r="AN106" s="573"/>
      <c r="AO106" s="639"/>
      <c r="AP106" s="639"/>
      <c r="AQ106" s="573"/>
      <c r="AR106" s="639"/>
      <c r="AS106" s="639"/>
      <c r="AT106" s="639"/>
      <c r="AU106" s="639"/>
      <c r="AV106" s="639"/>
      <c r="AW106" s="639"/>
      <c r="AX106" s="4"/>
      <c r="AY106" s="621"/>
      <c r="AZ106" s="622"/>
    </row>
    <row r="107" spans="2:52" s="25" customFormat="1" ht="12.75" customHeight="1">
      <c r="B107" s="645"/>
      <c r="D107" s="529">
        <f t="shared" si="13"/>
        <v>96</v>
      </c>
      <c r="E107" s="532"/>
      <c r="F107" s="531"/>
      <c r="G107" s="531"/>
      <c r="H107" s="668"/>
      <c r="I107" s="668"/>
      <c r="J107" s="234"/>
      <c r="K107" s="234"/>
      <c r="L107" s="234"/>
      <c r="M107" s="575"/>
      <c r="N107" s="794" t="str">
        <f t="shared" si="8"/>
        <v/>
      </c>
      <c r="O107" s="573"/>
      <c r="P107" s="573"/>
      <c r="Q107" s="623"/>
      <c r="R107" s="573"/>
      <c r="S107" s="573"/>
      <c r="T107" s="573"/>
      <c r="U107" s="639"/>
      <c r="V107" s="639"/>
      <c r="W107" s="573"/>
      <c r="X107" s="639"/>
      <c r="Y107" s="639"/>
      <c r="Z107" s="639"/>
      <c r="AA107" s="639"/>
      <c r="AB107" s="4"/>
      <c r="AC107" s="621"/>
      <c r="AD107" s="622"/>
      <c r="AE107" s="621"/>
      <c r="AF107" s="637"/>
      <c r="AG107" s="621"/>
      <c r="AH107" s="529">
        <f t="shared" si="9"/>
        <v>96</v>
      </c>
      <c r="AI107" s="421" t="str">
        <f t="shared" si="10"/>
        <v/>
      </c>
      <c r="AJ107" s="529" t="str">
        <f t="shared" si="11"/>
        <v/>
      </c>
      <c r="AK107" s="529" t="str">
        <f t="shared" si="12"/>
        <v/>
      </c>
      <c r="AL107" s="573"/>
      <c r="AM107" s="639"/>
      <c r="AN107" s="573"/>
      <c r="AO107" s="639"/>
      <c r="AP107" s="639"/>
      <c r="AQ107" s="573"/>
      <c r="AR107" s="639"/>
      <c r="AS107" s="639"/>
      <c r="AT107" s="639"/>
      <c r="AU107" s="639"/>
      <c r="AV107" s="639"/>
      <c r="AW107" s="639"/>
      <c r="AX107" s="4"/>
      <c r="AY107" s="621"/>
      <c r="AZ107" s="622"/>
    </row>
    <row r="108" spans="2:52" s="25" customFormat="1" ht="12.75" customHeight="1">
      <c r="B108" s="645"/>
      <c r="D108" s="529">
        <f t="shared" si="13"/>
        <v>97</v>
      </c>
      <c r="E108" s="532"/>
      <c r="F108" s="531"/>
      <c r="G108" s="531"/>
      <c r="H108" s="668"/>
      <c r="I108" s="668"/>
      <c r="J108" s="234"/>
      <c r="K108" s="234"/>
      <c r="L108" s="234"/>
      <c r="M108" s="575"/>
      <c r="N108" s="794" t="str">
        <f t="shared" si="8"/>
        <v/>
      </c>
      <c r="O108" s="573"/>
      <c r="P108" s="573"/>
      <c r="Q108" s="623"/>
      <c r="R108" s="573"/>
      <c r="S108" s="573"/>
      <c r="T108" s="573"/>
      <c r="U108" s="639"/>
      <c r="V108" s="639"/>
      <c r="W108" s="573"/>
      <c r="X108" s="639"/>
      <c r="Y108" s="639"/>
      <c r="Z108" s="639"/>
      <c r="AA108" s="639"/>
      <c r="AB108" s="4"/>
      <c r="AC108" s="621"/>
      <c r="AD108" s="622"/>
      <c r="AE108" s="621"/>
      <c r="AF108" s="637"/>
      <c r="AG108" s="621"/>
      <c r="AH108" s="529">
        <f t="shared" si="9"/>
        <v>97</v>
      </c>
      <c r="AI108" s="421" t="str">
        <f t="shared" si="10"/>
        <v/>
      </c>
      <c r="AJ108" s="529" t="str">
        <f t="shared" si="11"/>
        <v/>
      </c>
      <c r="AK108" s="529" t="str">
        <f t="shared" si="12"/>
        <v/>
      </c>
      <c r="AL108" s="573"/>
      <c r="AM108" s="639"/>
      <c r="AN108" s="573"/>
      <c r="AO108" s="639"/>
      <c r="AP108" s="639"/>
      <c r="AQ108" s="573"/>
      <c r="AR108" s="639"/>
      <c r="AS108" s="639"/>
      <c r="AT108" s="639"/>
      <c r="AU108" s="639"/>
      <c r="AV108" s="639"/>
      <c r="AW108" s="639"/>
      <c r="AX108" s="4"/>
      <c r="AY108" s="621"/>
      <c r="AZ108" s="622"/>
    </row>
    <row r="109" spans="2:52" s="25" customFormat="1" ht="12.75" customHeight="1">
      <c r="B109" s="645"/>
      <c r="D109" s="529">
        <f t="shared" si="13"/>
        <v>98</v>
      </c>
      <c r="E109" s="532"/>
      <c r="F109" s="531"/>
      <c r="G109" s="531"/>
      <c r="H109" s="668"/>
      <c r="I109" s="668"/>
      <c r="J109" s="234"/>
      <c r="K109" s="234"/>
      <c r="L109" s="234"/>
      <c r="M109" s="575"/>
      <c r="N109" s="794" t="str">
        <f t="shared" si="8"/>
        <v/>
      </c>
      <c r="O109" s="573"/>
      <c r="P109" s="573"/>
      <c r="Q109" s="623"/>
      <c r="R109" s="573"/>
      <c r="S109" s="573"/>
      <c r="T109" s="573"/>
      <c r="U109" s="639"/>
      <c r="V109" s="639"/>
      <c r="W109" s="573"/>
      <c r="X109" s="639"/>
      <c r="Y109" s="639"/>
      <c r="Z109" s="639"/>
      <c r="AA109" s="639"/>
      <c r="AB109" s="4"/>
      <c r="AC109" s="621"/>
      <c r="AD109" s="622"/>
      <c r="AE109" s="621"/>
      <c r="AF109" s="637"/>
      <c r="AG109" s="621"/>
      <c r="AH109" s="529">
        <f t="shared" si="9"/>
        <v>98</v>
      </c>
      <c r="AI109" s="421" t="str">
        <f t="shared" si="10"/>
        <v/>
      </c>
      <c r="AJ109" s="529" t="str">
        <f t="shared" si="11"/>
        <v/>
      </c>
      <c r="AK109" s="529" t="str">
        <f t="shared" si="12"/>
        <v/>
      </c>
      <c r="AL109" s="573"/>
      <c r="AM109" s="639"/>
      <c r="AN109" s="573"/>
      <c r="AO109" s="639"/>
      <c r="AP109" s="639"/>
      <c r="AQ109" s="573"/>
      <c r="AR109" s="639"/>
      <c r="AS109" s="639"/>
      <c r="AT109" s="639"/>
      <c r="AU109" s="639"/>
      <c r="AV109" s="639"/>
      <c r="AW109" s="639"/>
      <c r="AX109" s="4"/>
      <c r="AY109" s="621"/>
      <c r="AZ109" s="622"/>
    </row>
    <row r="110" spans="2:52" s="25" customFormat="1" ht="12.75" customHeight="1">
      <c r="B110" s="645"/>
      <c r="D110" s="529">
        <f t="shared" si="13"/>
        <v>99</v>
      </c>
      <c r="E110" s="532"/>
      <c r="F110" s="531"/>
      <c r="G110" s="531"/>
      <c r="H110" s="668"/>
      <c r="I110" s="668"/>
      <c r="J110" s="234"/>
      <c r="K110" s="234"/>
      <c r="L110" s="234"/>
      <c r="M110" s="575"/>
      <c r="N110" s="794" t="str">
        <f t="shared" si="8"/>
        <v/>
      </c>
      <c r="O110" s="573"/>
      <c r="P110" s="573"/>
      <c r="Q110" s="623"/>
      <c r="R110" s="573"/>
      <c r="S110" s="573"/>
      <c r="T110" s="573"/>
      <c r="U110" s="639"/>
      <c r="V110" s="639"/>
      <c r="W110" s="573"/>
      <c r="X110" s="639"/>
      <c r="Y110" s="639"/>
      <c r="Z110" s="639"/>
      <c r="AA110" s="639"/>
      <c r="AB110" s="4"/>
      <c r="AC110" s="621"/>
      <c r="AD110" s="622"/>
      <c r="AE110" s="621"/>
      <c r="AF110" s="637"/>
      <c r="AG110" s="621"/>
      <c r="AH110" s="529">
        <f t="shared" si="9"/>
        <v>99</v>
      </c>
      <c r="AI110" s="421" t="str">
        <f t="shared" si="10"/>
        <v/>
      </c>
      <c r="AJ110" s="529" t="str">
        <f t="shared" si="11"/>
        <v/>
      </c>
      <c r="AK110" s="529" t="str">
        <f t="shared" si="12"/>
        <v/>
      </c>
      <c r="AL110" s="573"/>
      <c r="AM110" s="639"/>
      <c r="AN110" s="573"/>
      <c r="AO110" s="639"/>
      <c r="AP110" s="639"/>
      <c r="AQ110" s="573"/>
      <c r="AR110" s="639"/>
      <c r="AS110" s="639"/>
      <c r="AT110" s="639"/>
      <c r="AU110" s="639"/>
      <c r="AV110" s="639"/>
      <c r="AW110" s="639"/>
      <c r="AX110" s="4"/>
      <c r="AY110" s="621"/>
      <c r="AZ110" s="622"/>
    </row>
    <row r="111" spans="2:52" s="25" customFormat="1" ht="12.75" customHeight="1">
      <c r="B111" s="645"/>
      <c r="D111" s="529">
        <f t="shared" si="13"/>
        <v>100</v>
      </c>
      <c r="E111" s="532"/>
      <c r="F111" s="531"/>
      <c r="G111" s="531"/>
      <c r="H111" s="668"/>
      <c r="I111" s="668"/>
      <c r="J111" s="234"/>
      <c r="K111" s="234"/>
      <c r="L111" s="234"/>
      <c r="M111" s="575"/>
      <c r="N111" s="794" t="str">
        <f t="shared" si="8"/>
        <v/>
      </c>
      <c r="O111" s="573"/>
      <c r="P111" s="573"/>
      <c r="Q111" s="623"/>
      <c r="R111" s="573"/>
      <c r="S111" s="573"/>
      <c r="T111" s="573"/>
      <c r="U111" s="639"/>
      <c r="V111" s="639"/>
      <c r="W111" s="573"/>
      <c r="X111" s="639"/>
      <c r="Y111" s="639"/>
      <c r="Z111" s="639"/>
      <c r="AA111" s="639"/>
      <c r="AB111" s="4"/>
      <c r="AC111" s="621"/>
      <c r="AD111" s="622"/>
      <c r="AE111" s="621"/>
      <c r="AF111" s="637"/>
      <c r="AG111" s="621"/>
      <c r="AH111" s="529">
        <f t="shared" si="9"/>
        <v>100</v>
      </c>
      <c r="AI111" s="421" t="str">
        <f t="shared" si="10"/>
        <v/>
      </c>
      <c r="AJ111" s="529" t="str">
        <f t="shared" si="11"/>
        <v/>
      </c>
      <c r="AK111" s="529" t="str">
        <f t="shared" si="12"/>
        <v/>
      </c>
      <c r="AL111" s="573"/>
      <c r="AM111" s="639"/>
      <c r="AN111" s="573"/>
      <c r="AO111" s="639"/>
      <c r="AP111" s="639"/>
      <c r="AQ111" s="573"/>
      <c r="AR111" s="639"/>
      <c r="AS111" s="639"/>
      <c r="AT111" s="639"/>
      <c r="AU111" s="639"/>
      <c r="AV111" s="639"/>
      <c r="AW111" s="639"/>
      <c r="AX111" s="4"/>
      <c r="AY111" s="621"/>
      <c r="AZ111" s="622"/>
    </row>
    <row r="112" spans="2:52" s="25" customFormat="1" ht="12.75" customHeight="1">
      <c r="B112" s="645"/>
      <c r="D112" s="529">
        <f t="shared" si="13"/>
        <v>101</v>
      </c>
      <c r="E112" s="532"/>
      <c r="F112" s="531"/>
      <c r="G112" s="531"/>
      <c r="H112" s="668"/>
      <c r="I112" s="668"/>
      <c r="J112" s="234"/>
      <c r="K112" s="234"/>
      <c r="L112" s="234"/>
      <c r="M112" s="575"/>
      <c r="N112" s="794" t="str">
        <f t="shared" si="8"/>
        <v/>
      </c>
      <c r="O112" s="573"/>
      <c r="P112" s="573"/>
      <c r="Q112" s="623"/>
      <c r="R112" s="573"/>
      <c r="S112" s="573"/>
      <c r="T112" s="573"/>
      <c r="U112" s="639"/>
      <c r="V112" s="639"/>
      <c r="W112" s="573"/>
      <c r="X112" s="639"/>
      <c r="Y112" s="639"/>
      <c r="Z112" s="639"/>
      <c r="AA112" s="639"/>
      <c r="AB112" s="4"/>
      <c r="AC112" s="621"/>
      <c r="AD112" s="622"/>
      <c r="AE112" s="621"/>
      <c r="AF112" s="637"/>
      <c r="AG112" s="621"/>
      <c r="AH112" s="529">
        <f t="shared" si="9"/>
        <v>101</v>
      </c>
      <c r="AI112" s="421" t="str">
        <f t="shared" si="10"/>
        <v/>
      </c>
      <c r="AJ112" s="529" t="str">
        <f t="shared" si="11"/>
        <v/>
      </c>
      <c r="AK112" s="529" t="str">
        <f t="shared" si="12"/>
        <v/>
      </c>
      <c r="AL112" s="573"/>
      <c r="AM112" s="639"/>
      <c r="AN112" s="573"/>
      <c r="AO112" s="639"/>
      <c r="AP112" s="639"/>
      <c r="AQ112" s="573"/>
      <c r="AR112" s="639"/>
      <c r="AS112" s="639"/>
      <c r="AT112" s="639"/>
      <c r="AU112" s="639"/>
      <c r="AV112" s="639"/>
      <c r="AW112" s="639"/>
      <c r="AX112" s="4"/>
      <c r="AY112" s="621"/>
      <c r="AZ112" s="622"/>
    </row>
    <row r="113" spans="2:52" s="25" customFormat="1" ht="12.75" customHeight="1">
      <c r="B113" s="645"/>
      <c r="D113" s="529">
        <f t="shared" si="13"/>
        <v>102</v>
      </c>
      <c r="E113" s="532"/>
      <c r="F113" s="531"/>
      <c r="G113" s="531"/>
      <c r="H113" s="668"/>
      <c r="I113" s="668"/>
      <c r="J113" s="234"/>
      <c r="K113" s="234"/>
      <c r="L113" s="234"/>
      <c r="M113" s="575"/>
      <c r="N113" s="794" t="str">
        <f t="shared" si="8"/>
        <v/>
      </c>
      <c r="O113" s="573"/>
      <c r="P113" s="573"/>
      <c r="Q113" s="623"/>
      <c r="R113" s="573"/>
      <c r="S113" s="573"/>
      <c r="T113" s="573"/>
      <c r="U113" s="639"/>
      <c r="V113" s="639"/>
      <c r="W113" s="573"/>
      <c r="X113" s="639"/>
      <c r="Y113" s="639"/>
      <c r="Z113" s="639"/>
      <c r="AA113" s="639"/>
      <c r="AB113" s="4"/>
      <c r="AC113" s="621"/>
      <c r="AD113" s="622"/>
      <c r="AE113" s="621"/>
      <c r="AF113" s="637"/>
      <c r="AG113" s="621"/>
      <c r="AH113" s="529">
        <f t="shared" si="9"/>
        <v>102</v>
      </c>
      <c r="AI113" s="421" t="str">
        <f t="shared" si="10"/>
        <v/>
      </c>
      <c r="AJ113" s="529" t="str">
        <f t="shared" si="11"/>
        <v/>
      </c>
      <c r="AK113" s="529" t="str">
        <f t="shared" si="12"/>
        <v/>
      </c>
      <c r="AL113" s="573"/>
      <c r="AM113" s="639"/>
      <c r="AN113" s="573"/>
      <c r="AO113" s="639"/>
      <c r="AP113" s="639"/>
      <c r="AQ113" s="573"/>
      <c r="AR113" s="639"/>
      <c r="AS113" s="639"/>
      <c r="AT113" s="639"/>
      <c r="AU113" s="639"/>
      <c r="AV113" s="639"/>
      <c r="AW113" s="639"/>
      <c r="AX113" s="4"/>
      <c r="AY113" s="621"/>
      <c r="AZ113" s="622"/>
    </row>
    <row r="114" spans="2:52" s="25" customFormat="1" ht="12.75" customHeight="1">
      <c r="B114" s="645"/>
      <c r="D114" s="529">
        <f t="shared" si="13"/>
        <v>103</v>
      </c>
      <c r="E114" s="532"/>
      <c r="F114" s="531"/>
      <c r="G114" s="531"/>
      <c r="H114" s="668"/>
      <c r="I114" s="668"/>
      <c r="J114" s="234"/>
      <c r="K114" s="234"/>
      <c r="L114" s="234"/>
      <c r="M114" s="575"/>
      <c r="N114" s="794" t="str">
        <f t="shared" si="8"/>
        <v/>
      </c>
      <c r="O114" s="573"/>
      <c r="P114" s="573"/>
      <c r="Q114" s="623"/>
      <c r="R114" s="573"/>
      <c r="S114" s="573"/>
      <c r="T114" s="573"/>
      <c r="U114" s="639"/>
      <c r="V114" s="639"/>
      <c r="W114" s="573"/>
      <c r="X114" s="639"/>
      <c r="Y114" s="639"/>
      <c r="Z114" s="639"/>
      <c r="AA114" s="639"/>
      <c r="AB114" s="4"/>
      <c r="AC114" s="621"/>
      <c r="AD114" s="622"/>
      <c r="AE114" s="621"/>
      <c r="AF114" s="637"/>
      <c r="AG114" s="621"/>
      <c r="AH114" s="529">
        <f t="shared" si="9"/>
        <v>103</v>
      </c>
      <c r="AI114" s="421" t="str">
        <f t="shared" si="10"/>
        <v/>
      </c>
      <c r="AJ114" s="529" t="str">
        <f t="shared" si="11"/>
        <v/>
      </c>
      <c r="AK114" s="529" t="str">
        <f t="shared" si="12"/>
        <v/>
      </c>
      <c r="AL114" s="573"/>
      <c r="AM114" s="639"/>
      <c r="AN114" s="573"/>
      <c r="AO114" s="639"/>
      <c r="AP114" s="639"/>
      <c r="AQ114" s="573"/>
      <c r="AR114" s="639"/>
      <c r="AS114" s="639"/>
      <c r="AT114" s="639"/>
      <c r="AU114" s="639"/>
      <c r="AV114" s="639"/>
      <c r="AW114" s="639"/>
      <c r="AX114" s="4"/>
      <c r="AY114" s="621"/>
      <c r="AZ114" s="622"/>
    </row>
    <row r="115" spans="2:52" s="25" customFormat="1" ht="12.75" customHeight="1">
      <c r="B115" s="645"/>
      <c r="D115" s="529">
        <f t="shared" si="13"/>
        <v>104</v>
      </c>
      <c r="E115" s="532"/>
      <c r="F115" s="531"/>
      <c r="G115" s="531"/>
      <c r="H115" s="668"/>
      <c r="I115" s="668"/>
      <c r="J115" s="234"/>
      <c r="K115" s="234"/>
      <c r="L115" s="234"/>
      <c r="M115" s="575"/>
      <c r="N115" s="794" t="str">
        <f t="shared" si="8"/>
        <v/>
      </c>
      <c r="O115" s="573"/>
      <c r="P115" s="573"/>
      <c r="Q115" s="623"/>
      <c r="R115" s="573"/>
      <c r="S115" s="573"/>
      <c r="T115" s="573"/>
      <c r="U115" s="639"/>
      <c r="V115" s="639"/>
      <c r="W115" s="573"/>
      <c r="X115" s="639"/>
      <c r="Y115" s="639"/>
      <c r="Z115" s="639"/>
      <c r="AA115" s="639"/>
      <c r="AB115" s="4"/>
      <c r="AC115" s="621"/>
      <c r="AD115" s="622"/>
      <c r="AE115" s="621"/>
      <c r="AF115" s="637"/>
      <c r="AG115" s="621"/>
      <c r="AH115" s="529">
        <f t="shared" si="9"/>
        <v>104</v>
      </c>
      <c r="AI115" s="421" t="str">
        <f t="shared" si="10"/>
        <v/>
      </c>
      <c r="AJ115" s="529" t="str">
        <f t="shared" si="11"/>
        <v/>
      </c>
      <c r="AK115" s="529" t="str">
        <f t="shared" si="12"/>
        <v/>
      </c>
      <c r="AL115" s="573"/>
      <c r="AM115" s="639"/>
      <c r="AN115" s="573"/>
      <c r="AO115" s="639"/>
      <c r="AP115" s="639"/>
      <c r="AQ115" s="573"/>
      <c r="AR115" s="639"/>
      <c r="AS115" s="639"/>
      <c r="AT115" s="639"/>
      <c r="AU115" s="639"/>
      <c r="AV115" s="639"/>
      <c r="AW115" s="639"/>
      <c r="AX115" s="4"/>
      <c r="AY115" s="621"/>
      <c r="AZ115" s="622"/>
    </row>
    <row r="116" spans="2:52" s="25" customFormat="1" ht="12.75" customHeight="1">
      <c r="B116" s="645"/>
      <c r="D116" s="529">
        <f t="shared" si="13"/>
        <v>105</v>
      </c>
      <c r="E116" s="532"/>
      <c r="F116" s="531"/>
      <c r="G116" s="531"/>
      <c r="H116" s="668"/>
      <c r="I116" s="668"/>
      <c r="J116" s="234"/>
      <c r="K116" s="234"/>
      <c r="L116" s="234"/>
      <c r="M116" s="575"/>
      <c r="N116" s="794" t="str">
        <f t="shared" si="8"/>
        <v/>
      </c>
      <c r="O116" s="573"/>
      <c r="P116" s="573"/>
      <c r="Q116" s="623"/>
      <c r="R116" s="573"/>
      <c r="S116" s="573"/>
      <c r="T116" s="573"/>
      <c r="U116" s="639"/>
      <c r="V116" s="639"/>
      <c r="W116" s="573"/>
      <c r="X116" s="639"/>
      <c r="Y116" s="639"/>
      <c r="Z116" s="639"/>
      <c r="AA116" s="639"/>
      <c r="AB116" s="4"/>
      <c r="AC116" s="621"/>
      <c r="AD116" s="622"/>
      <c r="AE116" s="621"/>
      <c r="AF116" s="637"/>
      <c r="AG116" s="621"/>
      <c r="AH116" s="529">
        <f t="shared" si="9"/>
        <v>105</v>
      </c>
      <c r="AI116" s="421" t="str">
        <f t="shared" si="10"/>
        <v/>
      </c>
      <c r="AJ116" s="529" t="str">
        <f t="shared" si="11"/>
        <v/>
      </c>
      <c r="AK116" s="529" t="str">
        <f t="shared" si="12"/>
        <v/>
      </c>
      <c r="AL116" s="573"/>
      <c r="AM116" s="639"/>
      <c r="AN116" s="573"/>
      <c r="AO116" s="639"/>
      <c r="AP116" s="639"/>
      <c r="AQ116" s="573"/>
      <c r="AR116" s="639"/>
      <c r="AS116" s="639"/>
      <c r="AT116" s="639"/>
      <c r="AU116" s="639"/>
      <c r="AV116" s="639"/>
      <c r="AW116" s="639"/>
      <c r="AX116" s="4"/>
      <c r="AY116" s="621"/>
      <c r="AZ116" s="622"/>
    </row>
    <row r="117" spans="2:52" s="25" customFormat="1" ht="12.75" customHeight="1">
      <c r="B117" s="645"/>
      <c r="D117" s="529">
        <f t="shared" si="13"/>
        <v>106</v>
      </c>
      <c r="E117" s="532"/>
      <c r="F117" s="531"/>
      <c r="G117" s="531"/>
      <c r="H117" s="668"/>
      <c r="I117" s="668"/>
      <c r="J117" s="234"/>
      <c r="K117" s="234"/>
      <c r="L117" s="234"/>
      <c r="M117" s="575"/>
      <c r="N117" s="794" t="str">
        <f t="shared" si="8"/>
        <v/>
      </c>
      <c r="O117" s="573"/>
      <c r="P117" s="573"/>
      <c r="Q117" s="623"/>
      <c r="R117" s="573"/>
      <c r="S117" s="573"/>
      <c r="T117" s="573"/>
      <c r="U117" s="639"/>
      <c r="V117" s="639"/>
      <c r="W117" s="573"/>
      <c r="X117" s="639"/>
      <c r="Y117" s="639"/>
      <c r="Z117" s="639"/>
      <c r="AA117" s="639"/>
      <c r="AB117" s="4"/>
      <c r="AC117" s="621"/>
      <c r="AD117" s="622"/>
      <c r="AE117" s="621"/>
      <c r="AF117" s="637"/>
      <c r="AG117" s="621"/>
      <c r="AH117" s="529">
        <f t="shared" si="9"/>
        <v>106</v>
      </c>
      <c r="AI117" s="421" t="str">
        <f t="shared" si="10"/>
        <v/>
      </c>
      <c r="AJ117" s="529" t="str">
        <f t="shared" si="11"/>
        <v/>
      </c>
      <c r="AK117" s="529" t="str">
        <f t="shared" si="12"/>
        <v/>
      </c>
      <c r="AL117" s="573"/>
      <c r="AM117" s="639"/>
      <c r="AN117" s="573"/>
      <c r="AO117" s="639"/>
      <c r="AP117" s="639"/>
      <c r="AQ117" s="573"/>
      <c r="AR117" s="639"/>
      <c r="AS117" s="639"/>
      <c r="AT117" s="639"/>
      <c r="AU117" s="639"/>
      <c r="AV117" s="639"/>
      <c r="AW117" s="639"/>
      <c r="AX117" s="4"/>
      <c r="AY117" s="621"/>
      <c r="AZ117" s="622"/>
    </row>
    <row r="118" spans="2:52" s="25" customFormat="1" ht="12.75" customHeight="1">
      <c r="B118" s="645"/>
      <c r="D118" s="529">
        <f t="shared" si="13"/>
        <v>107</v>
      </c>
      <c r="E118" s="532"/>
      <c r="F118" s="531"/>
      <c r="G118" s="531"/>
      <c r="H118" s="668"/>
      <c r="I118" s="668"/>
      <c r="J118" s="234"/>
      <c r="K118" s="234"/>
      <c r="L118" s="234"/>
      <c r="M118" s="575"/>
      <c r="N118" s="794" t="str">
        <f t="shared" si="8"/>
        <v/>
      </c>
      <c r="O118" s="573"/>
      <c r="P118" s="573"/>
      <c r="Q118" s="623"/>
      <c r="R118" s="573"/>
      <c r="S118" s="573"/>
      <c r="T118" s="573"/>
      <c r="U118" s="639"/>
      <c r="V118" s="639"/>
      <c r="W118" s="573"/>
      <c r="X118" s="639"/>
      <c r="Y118" s="639"/>
      <c r="Z118" s="639"/>
      <c r="AA118" s="639"/>
      <c r="AB118" s="4"/>
      <c r="AC118" s="621"/>
      <c r="AD118" s="622"/>
      <c r="AE118" s="621"/>
      <c r="AF118" s="637"/>
      <c r="AG118" s="621"/>
      <c r="AH118" s="529">
        <f t="shared" si="9"/>
        <v>107</v>
      </c>
      <c r="AI118" s="421" t="str">
        <f t="shared" si="10"/>
        <v/>
      </c>
      <c r="AJ118" s="529" t="str">
        <f t="shared" si="11"/>
        <v/>
      </c>
      <c r="AK118" s="529" t="str">
        <f t="shared" si="12"/>
        <v/>
      </c>
      <c r="AL118" s="573"/>
      <c r="AM118" s="639"/>
      <c r="AN118" s="573"/>
      <c r="AO118" s="639"/>
      <c r="AP118" s="639"/>
      <c r="AQ118" s="573"/>
      <c r="AR118" s="639"/>
      <c r="AS118" s="639"/>
      <c r="AT118" s="639"/>
      <c r="AU118" s="639"/>
      <c r="AV118" s="639"/>
      <c r="AW118" s="639"/>
      <c r="AX118" s="4"/>
      <c r="AY118" s="621"/>
      <c r="AZ118" s="622"/>
    </row>
    <row r="119" spans="2:52" s="25" customFormat="1" ht="12.75" customHeight="1">
      <c r="B119" s="645"/>
      <c r="D119" s="529">
        <f t="shared" si="13"/>
        <v>108</v>
      </c>
      <c r="E119" s="532"/>
      <c r="F119" s="531"/>
      <c r="G119" s="531"/>
      <c r="H119" s="668"/>
      <c r="I119" s="668"/>
      <c r="J119" s="234"/>
      <c r="K119" s="234"/>
      <c r="L119" s="234"/>
      <c r="M119" s="575"/>
      <c r="N119" s="794" t="str">
        <f t="shared" si="8"/>
        <v/>
      </c>
      <c r="O119" s="573"/>
      <c r="P119" s="573"/>
      <c r="Q119" s="623"/>
      <c r="R119" s="573"/>
      <c r="S119" s="573"/>
      <c r="T119" s="573"/>
      <c r="U119" s="639"/>
      <c r="V119" s="639"/>
      <c r="W119" s="573"/>
      <c r="X119" s="639"/>
      <c r="Y119" s="639"/>
      <c r="Z119" s="639"/>
      <c r="AA119" s="639"/>
      <c r="AB119" s="4"/>
      <c r="AC119" s="621"/>
      <c r="AD119" s="622"/>
      <c r="AE119" s="621"/>
      <c r="AF119" s="637"/>
      <c r="AG119" s="621"/>
      <c r="AH119" s="529">
        <f t="shared" si="9"/>
        <v>108</v>
      </c>
      <c r="AI119" s="421" t="str">
        <f t="shared" si="10"/>
        <v/>
      </c>
      <c r="AJ119" s="529" t="str">
        <f t="shared" si="11"/>
        <v/>
      </c>
      <c r="AK119" s="529" t="str">
        <f t="shared" si="12"/>
        <v/>
      </c>
      <c r="AL119" s="573"/>
      <c r="AM119" s="639"/>
      <c r="AN119" s="573"/>
      <c r="AO119" s="639"/>
      <c r="AP119" s="639"/>
      <c r="AQ119" s="573"/>
      <c r="AR119" s="639"/>
      <c r="AS119" s="639"/>
      <c r="AT119" s="639"/>
      <c r="AU119" s="639"/>
      <c r="AV119" s="639"/>
      <c r="AW119" s="639"/>
      <c r="AX119" s="4"/>
      <c r="AY119" s="621"/>
      <c r="AZ119" s="622"/>
    </row>
    <row r="120" spans="2:52" s="25" customFormat="1" ht="12.75" customHeight="1">
      <c r="B120" s="645"/>
      <c r="D120" s="529">
        <f t="shared" si="13"/>
        <v>109</v>
      </c>
      <c r="E120" s="532"/>
      <c r="F120" s="531"/>
      <c r="G120" s="531"/>
      <c r="H120" s="668"/>
      <c r="I120" s="668"/>
      <c r="J120" s="234"/>
      <c r="K120" s="234"/>
      <c r="L120" s="234"/>
      <c r="M120" s="575"/>
      <c r="N120" s="794" t="str">
        <f t="shared" si="8"/>
        <v/>
      </c>
      <c r="O120" s="573"/>
      <c r="P120" s="573"/>
      <c r="Q120" s="623"/>
      <c r="R120" s="573"/>
      <c r="S120" s="573"/>
      <c r="T120" s="573"/>
      <c r="U120" s="639"/>
      <c r="V120" s="639"/>
      <c r="W120" s="573"/>
      <c r="X120" s="639"/>
      <c r="Y120" s="639"/>
      <c r="Z120" s="639"/>
      <c r="AA120" s="639"/>
      <c r="AB120" s="4"/>
      <c r="AC120" s="621"/>
      <c r="AD120" s="622"/>
      <c r="AE120" s="621"/>
      <c r="AF120" s="637"/>
      <c r="AG120" s="621"/>
      <c r="AH120" s="529">
        <f t="shared" si="9"/>
        <v>109</v>
      </c>
      <c r="AI120" s="421" t="str">
        <f t="shared" si="10"/>
        <v/>
      </c>
      <c r="AJ120" s="529" t="str">
        <f t="shared" si="11"/>
        <v/>
      </c>
      <c r="AK120" s="529" t="str">
        <f t="shared" si="12"/>
        <v/>
      </c>
      <c r="AL120" s="573"/>
      <c r="AM120" s="639"/>
      <c r="AN120" s="573"/>
      <c r="AO120" s="639"/>
      <c r="AP120" s="639"/>
      <c r="AQ120" s="573"/>
      <c r="AR120" s="639"/>
      <c r="AS120" s="639"/>
      <c r="AT120" s="639"/>
      <c r="AU120" s="639"/>
      <c r="AV120" s="639"/>
      <c r="AW120" s="639"/>
      <c r="AX120" s="4"/>
      <c r="AY120" s="621"/>
      <c r="AZ120" s="622"/>
    </row>
    <row r="121" spans="2:52" s="25" customFormat="1" ht="12.75" customHeight="1">
      <c r="B121" s="645"/>
      <c r="D121" s="529">
        <f t="shared" si="13"/>
        <v>110</v>
      </c>
      <c r="E121" s="532"/>
      <c r="F121" s="531"/>
      <c r="G121" s="531"/>
      <c r="H121" s="668"/>
      <c r="I121" s="668"/>
      <c r="J121" s="234"/>
      <c r="K121" s="234"/>
      <c r="L121" s="234"/>
      <c r="M121" s="575"/>
      <c r="N121" s="794" t="str">
        <f t="shared" si="8"/>
        <v/>
      </c>
      <c r="O121" s="573"/>
      <c r="P121" s="573"/>
      <c r="Q121" s="623"/>
      <c r="R121" s="573"/>
      <c r="S121" s="573"/>
      <c r="T121" s="573"/>
      <c r="U121" s="639"/>
      <c r="V121" s="639"/>
      <c r="W121" s="573"/>
      <c r="X121" s="639"/>
      <c r="Y121" s="639"/>
      <c r="Z121" s="639"/>
      <c r="AA121" s="639"/>
      <c r="AB121" s="4"/>
      <c r="AC121" s="621"/>
      <c r="AD121" s="622"/>
      <c r="AE121" s="621"/>
      <c r="AF121" s="637"/>
      <c r="AG121" s="621"/>
      <c r="AH121" s="529">
        <f t="shared" si="9"/>
        <v>110</v>
      </c>
      <c r="AI121" s="421" t="str">
        <f t="shared" si="10"/>
        <v/>
      </c>
      <c r="AJ121" s="529" t="str">
        <f t="shared" si="11"/>
        <v/>
      </c>
      <c r="AK121" s="529" t="str">
        <f t="shared" si="12"/>
        <v/>
      </c>
      <c r="AL121" s="573"/>
      <c r="AM121" s="639"/>
      <c r="AN121" s="573"/>
      <c r="AO121" s="639"/>
      <c r="AP121" s="639"/>
      <c r="AQ121" s="573"/>
      <c r="AR121" s="639"/>
      <c r="AS121" s="639"/>
      <c r="AT121" s="639"/>
      <c r="AU121" s="639"/>
      <c r="AV121" s="639"/>
      <c r="AW121" s="639"/>
      <c r="AX121" s="4"/>
      <c r="AY121" s="621"/>
      <c r="AZ121" s="622"/>
    </row>
    <row r="122" spans="2:52" s="25" customFormat="1" ht="12.75" customHeight="1">
      <c r="B122" s="645"/>
      <c r="D122" s="529">
        <f t="shared" si="13"/>
        <v>111</v>
      </c>
      <c r="E122" s="532"/>
      <c r="F122" s="531"/>
      <c r="G122" s="531"/>
      <c r="H122" s="668"/>
      <c r="I122" s="668"/>
      <c r="J122" s="234"/>
      <c r="K122" s="234"/>
      <c r="L122" s="234"/>
      <c r="M122" s="575"/>
      <c r="N122" s="794" t="str">
        <f t="shared" si="8"/>
        <v/>
      </c>
      <c r="O122" s="573"/>
      <c r="P122" s="573"/>
      <c r="Q122" s="623"/>
      <c r="R122" s="573"/>
      <c r="S122" s="573"/>
      <c r="T122" s="573"/>
      <c r="U122" s="639"/>
      <c r="V122" s="639"/>
      <c r="W122" s="573"/>
      <c r="X122" s="639"/>
      <c r="Y122" s="639"/>
      <c r="Z122" s="639"/>
      <c r="AA122" s="639"/>
      <c r="AB122" s="4"/>
      <c r="AC122" s="621"/>
      <c r="AD122" s="622"/>
      <c r="AE122" s="621"/>
      <c r="AF122" s="637"/>
      <c r="AG122" s="621"/>
      <c r="AH122" s="529">
        <f t="shared" si="9"/>
        <v>111</v>
      </c>
      <c r="AI122" s="421" t="str">
        <f t="shared" si="10"/>
        <v/>
      </c>
      <c r="AJ122" s="529" t="str">
        <f t="shared" si="11"/>
        <v/>
      </c>
      <c r="AK122" s="529" t="str">
        <f t="shared" si="12"/>
        <v/>
      </c>
      <c r="AL122" s="573"/>
      <c r="AM122" s="639"/>
      <c r="AN122" s="573"/>
      <c r="AO122" s="639"/>
      <c r="AP122" s="639"/>
      <c r="AQ122" s="573"/>
      <c r="AR122" s="639"/>
      <c r="AS122" s="639"/>
      <c r="AT122" s="639"/>
      <c r="AU122" s="639"/>
      <c r="AV122" s="639"/>
      <c r="AW122" s="639"/>
      <c r="AX122" s="4"/>
      <c r="AY122" s="621"/>
      <c r="AZ122" s="622"/>
    </row>
    <row r="123" spans="2:52" s="25" customFormat="1" ht="12.75" customHeight="1">
      <c r="B123" s="645"/>
      <c r="D123" s="529">
        <f t="shared" si="13"/>
        <v>112</v>
      </c>
      <c r="E123" s="532"/>
      <c r="F123" s="531"/>
      <c r="G123" s="531"/>
      <c r="H123" s="668"/>
      <c r="I123" s="668"/>
      <c r="J123" s="234"/>
      <c r="K123" s="234"/>
      <c r="L123" s="234"/>
      <c r="M123" s="575"/>
      <c r="N123" s="794" t="str">
        <f t="shared" si="8"/>
        <v/>
      </c>
      <c r="O123" s="573"/>
      <c r="P123" s="573"/>
      <c r="Q123" s="623"/>
      <c r="R123" s="573"/>
      <c r="S123" s="573"/>
      <c r="T123" s="573"/>
      <c r="U123" s="639"/>
      <c r="V123" s="639"/>
      <c r="W123" s="573"/>
      <c r="X123" s="639"/>
      <c r="Y123" s="639"/>
      <c r="Z123" s="639"/>
      <c r="AA123" s="639"/>
      <c r="AB123" s="4"/>
      <c r="AC123" s="621"/>
      <c r="AD123" s="622"/>
      <c r="AE123" s="621"/>
      <c r="AF123" s="637"/>
      <c r="AG123" s="621"/>
      <c r="AH123" s="529">
        <f t="shared" si="9"/>
        <v>112</v>
      </c>
      <c r="AI123" s="421" t="str">
        <f t="shared" si="10"/>
        <v/>
      </c>
      <c r="AJ123" s="529" t="str">
        <f t="shared" si="11"/>
        <v/>
      </c>
      <c r="AK123" s="529" t="str">
        <f t="shared" si="12"/>
        <v/>
      </c>
      <c r="AL123" s="573"/>
      <c r="AM123" s="639"/>
      <c r="AN123" s="573"/>
      <c r="AO123" s="639"/>
      <c r="AP123" s="639"/>
      <c r="AQ123" s="573"/>
      <c r="AR123" s="639"/>
      <c r="AS123" s="639"/>
      <c r="AT123" s="639"/>
      <c r="AU123" s="639"/>
      <c r="AV123" s="639"/>
      <c r="AW123" s="639"/>
      <c r="AX123" s="4"/>
      <c r="AY123" s="621"/>
      <c r="AZ123" s="622"/>
    </row>
    <row r="124" spans="2:52" s="25" customFormat="1" ht="12.75" customHeight="1">
      <c r="B124" s="645"/>
      <c r="D124" s="529">
        <f t="shared" si="13"/>
        <v>113</v>
      </c>
      <c r="E124" s="532"/>
      <c r="F124" s="531"/>
      <c r="G124" s="531"/>
      <c r="H124" s="668"/>
      <c r="I124" s="668"/>
      <c r="J124" s="234"/>
      <c r="K124" s="234"/>
      <c r="L124" s="234"/>
      <c r="M124" s="575"/>
      <c r="N124" s="794" t="str">
        <f t="shared" si="8"/>
        <v/>
      </c>
      <c r="O124" s="573"/>
      <c r="P124" s="573"/>
      <c r="Q124" s="623"/>
      <c r="R124" s="573"/>
      <c r="S124" s="573"/>
      <c r="T124" s="573"/>
      <c r="U124" s="639"/>
      <c r="V124" s="639"/>
      <c r="W124" s="573"/>
      <c r="X124" s="639"/>
      <c r="Y124" s="639"/>
      <c r="Z124" s="639"/>
      <c r="AA124" s="639"/>
      <c r="AB124" s="4"/>
      <c r="AC124" s="621"/>
      <c r="AD124" s="622"/>
      <c r="AE124" s="621"/>
      <c r="AF124" s="637"/>
      <c r="AG124" s="621"/>
      <c r="AH124" s="529">
        <f t="shared" si="9"/>
        <v>113</v>
      </c>
      <c r="AI124" s="421" t="str">
        <f t="shared" si="10"/>
        <v/>
      </c>
      <c r="AJ124" s="529" t="str">
        <f t="shared" si="11"/>
        <v/>
      </c>
      <c r="AK124" s="529" t="str">
        <f t="shared" si="12"/>
        <v/>
      </c>
      <c r="AL124" s="573"/>
      <c r="AM124" s="639"/>
      <c r="AN124" s="573"/>
      <c r="AO124" s="639"/>
      <c r="AP124" s="639"/>
      <c r="AQ124" s="573"/>
      <c r="AR124" s="639"/>
      <c r="AS124" s="639"/>
      <c r="AT124" s="639"/>
      <c r="AU124" s="639"/>
      <c r="AV124" s="639"/>
      <c r="AW124" s="639"/>
      <c r="AX124" s="4"/>
      <c r="AY124" s="621"/>
      <c r="AZ124" s="622"/>
    </row>
    <row r="125" spans="2:52" s="25" customFormat="1" ht="12.75" customHeight="1">
      <c r="B125" s="645"/>
      <c r="D125" s="529">
        <f t="shared" si="13"/>
        <v>114</v>
      </c>
      <c r="E125" s="532"/>
      <c r="F125" s="531"/>
      <c r="G125" s="531"/>
      <c r="H125" s="668"/>
      <c r="I125" s="668"/>
      <c r="J125" s="234"/>
      <c r="K125" s="234"/>
      <c r="L125" s="234"/>
      <c r="M125" s="575"/>
      <c r="N125" s="794" t="str">
        <f t="shared" si="8"/>
        <v/>
      </c>
      <c r="O125" s="573"/>
      <c r="P125" s="573"/>
      <c r="Q125" s="623"/>
      <c r="R125" s="573"/>
      <c r="S125" s="573"/>
      <c r="T125" s="573"/>
      <c r="U125" s="639"/>
      <c r="V125" s="639"/>
      <c r="W125" s="573"/>
      <c r="X125" s="639"/>
      <c r="Y125" s="639"/>
      <c r="Z125" s="639"/>
      <c r="AA125" s="639"/>
      <c r="AB125" s="4"/>
      <c r="AC125" s="621"/>
      <c r="AD125" s="622"/>
      <c r="AE125" s="621"/>
      <c r="AF125" s="637"/>
      <c r="AG125" s="621"/>
      <c r="AH125" s="529">
        <f t="shared" si="9"/>
        <v>114</v>
      </c>
      <c r="AI125" s="421" t="str">
        <f t="shared" si="10"/>
        <v/>
      </c>
      <c r="AJ125" s="529" t="str">
        <f t="shared" si="11"/>
        <v/>
      </c>
      <c r="AK125" s="529" t="str">
        <f t="shared" si="12"/>
        <v/>
      </c>
      <c r="AL125" s="573"/>
      <c r="AM125" s="639"/>
      <c r="AN125" s="573"/>
      <c r="AO125" s="639"/>
      <c r="AP125" s="639"/>
      <c r="AQ125" s="573"/>
      <c r="AR125" s="639"/>
      <c r="AS125" s="639"/>
      <c r="AT125" s="639"/>
      <c r="AU125" s="639"/>
      <c r="AV125" s="639"/>
      <c r="AW125" s="639"/>
      <c r="AX125" s="4"/>
      <c r="AY125" s="621"/>
      <c r="AZ125" s="622"/>
    </row>
    <row r="126" spans="2:52" s="25" customFormat="1" ht="12.75" customHeight="1">
      <c r="B126" s="645"/>
      <c r="D126" s="529">
        <f t="shared" si="13"/>
        <v>115</v>
      </c>
      <c r="E126" s="532"/>
      <c r="F126" s="531"/>
      <c r="G126" s="531"/>
      <c r="H126" s="668"/>
      <c r="I126" s="668"/>
      <c r="J126" s="234"/>
      <c r="K126" s="234"/>
      <c r="L126" s="234"/>
      <c r="M126" s="575"/>
      <c r="N126" s="794" t="str">
        <f t="shared" si="8"/>
        <v/>
      </c>
      <c r="O126" s="573"/>
      <c r="P126" s="573"/>
      <c r="Q126" s="623"/>
      <c r="R126" s="573"/>
      <c r="S126" s="573"/>
      <c r="T126" s="573"/>
      <c r="U126" s="639"/>
      <c r="V126" s="639"/>
      <c r="W126" s="573"/>
      <c r="X126" s="639"/>
      <c r="Y126" s="639"/>
      <c r="Z126" s="639"/>
      <c r="AA126" s="639"/>
      <c r="AB126" s="4"/>
      <c r="AC126" s="621"/>
      <c r="AD126" s="622"/>
      <c r="AE126" s="621"/>
      <c r="AF126" s="637"/>
      <c r="AG126" s="621"/>
      <c r="AH126" s="529">
        <f t="shared" si="9"/>
        <v>115</v>
      </c>
      <c r="AI126" s="421" t="str">
        <f t="shared" si="10"/>
        <v/>
      </c>
      <c r="AJ126" s="529" t="str">
        <f t="shared" si="11"/>
        <v/>
      </c>
      <c r="AK126" s="529" t="str">
        <f t="shared" si="12"/>
        <v/>
      </c>
      <c r="AL126" s="573"/>
      <c r="AM126" s="639"/>
      <c r="AN126" s="573"/>
      <c r="AO126" s="639"/>
      <c r="AP126" s="639"/>
      <c r="AQ126" s="573"/>
      <c r="AR126" s="639"/>
      <c r="AS126" s="639"/>
      <c r="AT126" s="639"/>
      <c r="AU126" s="639"/>
      <c r="AV126" s="639"/>
      <c r="AW126" s="639"/>
      <c r="AX126" s="4"/>
      <c r="AY126" s="621"/>
      <c r="AZ126" s="622"/>
    </row>
    <row r="127" spans="2:52" s="25" customFormat="1" ht="12.75" customHeight="1">
      <c r="B127" s="645"/>
      <c r="D127" s="529">
        <f t="shared" si="13"/>
        <v>116</v>
      </c>
      <c r="E127" s="532"/>
      <c r="F127" s="531"/>
      <c r="G127" s="531"/>
      <c r="H127" s="668"/>
      <c r="I127" s="668"/>
      <c r="J127" s="234"/>
      <c r="K127" s="234"/>
      <c r="L127" s="234"/>
      <c r="M127" s="575"/>
      <c r="N127" s="794" t="str">
        <f t="shared" si="8"/>
        <v/>
      </c>
      <c r="O127" s="573"/>
      <c r="P127" s="573"/>
      <c r="Q127" s="623"/>
      <c r="R127" s="573"/>
      <c r="S127" s="573"/>
      <c r="T127" s="573"/>
      <c r="U127" s="639"/>
      <c r="V127" s="639"/>
      <c r="W127" s="573"/>
      <c r="X127" s="639"/>
      <c r="Y127" s="639"/>
      <c r="Z127" s="639"/>
      <c r="AA127" s="639"/>
      <c r="AB127" s="4"/>
      <c r="AC127" s="621"/>
      <c r="AD127" s="622"/>
      <c r="AE127" s="621"/>
      <c r="AF127" s="637"/>
      <c r="AG127" s="621"/>
      <c r="AH127" s="529">
        <f t="shared" si="9"/>
        <v>116</v>
      </c>
      <c r="AI127" s="421" t="str">
        <f t="shared" si="10"/>
        <v/>
      </c>
      <c r="AJ127" s="529" t="str">
        <f t="shared" si="11"/>
        <v/>
      </c>
      <c r="AK127" s="529" t="str">
        <f t="shared" si="12"/>
        <v/>
      </c>
      <c r="AL127" s="573"/>
      <c r="AM127" s="639"/>
      <c r="AN127" s="573"/>
      <c r="AO127" s="639"/>
      <c r="AP127" s="639"/>
      <c r="AQ127" s="573"/>
      <c r="AR127" s="639"/>
      <c r="AS127" s="639"/>
      <c r="AT127" s="639"/>
      <c r="AU127" s="639"/>
      <c r="AV127" s="639"/>
      <c r="AW127" s="639"/>
      <c r="AX127" s="4"/>
      <c r="AY127" s="621"/>
      <c r="AZ127" s="622"/>
    </row>
    <row r="128" spans="2:52" s="25" customFormat="1" ht="12.75" customHeight="1">
      <c r="B128" s="645"/>
      <c r="D128" s="529">
        <f t="shared" si="13"/>
        <v>117</v>
      </c>
      <c r="E128" s="532"/>
      <c r="F128" s="531"/>
      <c r="G128" s="531"/>
      <c r="H128" s="668"/>
      <c r="I128" s="668"/>
      <c r="J128" s="234"/>
      <c r="K128" s="234"/>
      <c r="L128" s="234"/>
      <c r="M128" s="575"/>
      <c r="N128" s="794" t="str">
        <f t="shared" si="8"/>
        <v/>
      </c>
      <c r="O128" s="573"/>
      <c r="P128" s="573"/>
      <c r="Q128" s="623"/>
      <c r="R128" s="573"/>
      <c r="S128" s="573"/>
      <c r="T128" s="573"/>
      <c r="U128" s="639"/>
      <c r="V128" s="639"/>
      <c r="W128" s="573"/>
      <c r="X128" s="639"/>
      <c r="Y128" s="639"/>
      <c r="Z128" s="639"/>
      <c r="AA128" s="639"/>
      <c r="AB128" s="4"/>
      <c r="AC128" s="621"/>
      <c r="AD128" s="622"/>
      <c r="AE128" s="621"/>
      <c r="AF128" s="637"/>
      <c r="AG128" s="621"/>
      <c r="AH128" s="529">
        <f t="shared" si="9"/>
        <v>117</v>
      </c>
      <c r="AI128" s="421" t="str">
        <f t="shared" si="10"/>
        <v/>
      </c>
      <c r="AJ128" s="529" t="str">
        <f t="shared" si="11"/>
        <v/>
      </c>
      <c r="AK128" s="529" t="str">
        <f t="shared" si="12"/>
        <v/>
      </c>
      <c r="AL128" s="573"/>
      <c r="AM128" s="639"/>
      <c r="AN128" s="573"/>
      <c r="AO128" s="639"/>
      <c r="AP128" s="639"/>
      <c r="AQ128" s="573"/>
      <c r="AR128" s="639"/>
      <c r="AS128" s="639"/>
      <c r="AT128" s="639"/>
      <c r="AU128" s="639"/>
      <c r="AV128" s="639"/>
      <c r="AW128" s="639"/>
      <c r="AX128" s="4"/>
      <c r="AY128" s="621"/>
      <c r="AZ128" s="622"/>
    </row>
    <row r="129" spans="2:52" s="25" customFormat="1" ht="12.75" customHeight="1">
      <c r="B129" s="645"/>
      <c r="D129" s="529">
        <f t="shared" si="13"/>
        <v>118</v>
      </c>
      <c r="E129" s="532"/>
      <c r="F129" s="531"/>
      <c r="G129" s="531"/>
      <c r="H129" s="668"/>
      <c r="I129" s="668"/>
      <c r="J129" s="234"/>
      <c r="K129" s="234"/>
      <c r="L129" s="234"/>
      <c r="M129" s="575"/>
      <c r="N129" s="794" t="str">
        <f t="shared" si="8"/>
        <v/>
      </c>
      <c r="O129" s="573"/>
      <c r="P129" s="573"/>
      <c r="Q129" s="623"/>
      <c r="R129" s="573"/>
      <c r="S129" s="573"/>
      <c r="T129" s="573"/>
      <c r="U129" s="639"/>
      <c r="V129" s="639"/>
      <c r="W129" s="573"/>
      <c r="X129" s="639"/>
      <c r="Y129" s="639"/>
      <c r="Z129" s="639"/>
      <c r="AA129" s="639"/>
      <c r="AB129" s="4"/>
      <c r="AC129" s="621"/>
      <c r="AD129" s="622"/>
      <c r="AE129" s="621"/>
      <c r="AF129" s="637"/>
      <c r="AG129" s="621"/>
      <c r="AH129" s="529">
        <f t="shared" si="9"/>
        <v>118</v>
      </c>
      <c r="AI129" s="421" t="str">
        <f t="shared" si="10"/>
        <v/>
      </c>
      <c r="AJ129" s="529" t="str">
        <f t="shared" si="11"/>
        <v/>
      </c>
      <c r="AK129" s="529" t="str">
        <f t="shared" si="12"/>
        <v/>
      </c>
      <c r="AL129" s="573"/>
      <c r="AM129" s="639"/>
      <c r="AN129" s="573"/>
      <c r="AO129" s="639"/>
      <c r="AP129" s="639"/>
      <c r="AQ129" s="573"/>
      <c r="AR129" s="639"/>
      <c r="AS129" s="639"/>
      <c r="AT129" s="639"/>
      <c r="AU129" s="639"/>
      <c r="AV129" s="639"/>
      <c r="AW129" s="639"/>
      <c r="AX129" s="4"/>
      <c r="AY129" s="621"/>
      <c r="AZ129" s="622"/>
    </row>
    <row r="130" spans="2:52" s="25" customFormat="1" ht="12.75" customHeight="1">
      <c r="B130" s="645"/>
      <c r="D130" s="529">
        <f t="shared" si="13"/>
        <v>119</v>
      </c>
      <c r="E130" s="532"/>
      <c r="F130" s="531"/>
      <c r="G130" s="531"/>
      <c r="H130" s="668"/>
      <c r="I130" s="668"/>
      <c r="J130" s="234"/>
      <c r="K130" s="234"/>
      <c r="L130" s="234"/>
      <c r="M130" s="575"/>
      <c r="N130" s="794" t="str">
        <f t="shared" si="8"/>
        <v/>
      </c>
      <c r="O130" s="573"/>
      <c r="P130" s="573"/>
      <c r="Q130" s="623"/>
      <c r="R130" s="573"/>
      <c r="S130" s="573"/>
      <c r="T130" s="573"/>
      <c r="U130" s="639"/>
      <c r="V130" s="639"/>
      <c r="W130" s="573"/>
      <c r="X130" s="639"/>
      <c r="Y130" s="639"/>
      <c r="Z130" s="639"/>
      <c r="AA130" s="639"/>
      <c r="AB130" s="4"/>
      <c r="AC130" s="621"/>
      <c r="AD130" s="622"/>
      <c r="AE130" s="621"/>
      <c r="AF130" s="637"/>
      <c r="AG130" s="621"/>
      <c r="AH130" s="529">
        <f t="shared" si="9"/>
        <v>119</v>
      </c>
      <c r="AI130" s="421" t="str">
        <f t="shared" si="10"/>
        <v/>
      </c>
      <c r="AJ130" s="529" t="str">
        <f t="shared" si="11"/>
        <v/>
      </c>
      <c r="AK130" s="529" t="str">
        <f t="shared" si="12"/>
        <v/>
      </c>
      <c r="AL130" s="573"/>
      <c r="AM130" s="639"/>
      <c r="AN130" s="573"/>
      <c r="AO130" s="639"/>
      <c r="AP130" s="639"/>
      <c r="AQ130" s="573"/>
      <c r="AR130" s="639"/>
      <c r="AS130" s="639"/>
      <c r="AT130" s="639"/>
      <c r="AU130" s="639"/>
      <c r="AV130" s="639"/>
      <c r="AW130" s="639"/>
      <c r="AX130" s="4"/>
      <c r="AY130" s="621"/>
      <c r="AZ130" s="622"/>
    </row>
    <row r="131" spans="2:52" s="25" customFormat="1" ht="12.75" customHeight="1">
      <c r="B131" s="645"/>
      <c r="D131" s="529">
        <f t="shared" si="13"/>
        <v>120</v>
      </c>
      <c r="E131" s="532"/>
      <c r="F131" s="531"/>
      <c r="G131" s="531"/>
      <c r="H131" s="668"/>
      <c r="I131" s="668"/>
      <c r="J131" s="234"/>
      <c r="K131" s="234"/>
      <c r="L131" s="234"/>
      <c r="M131" s="575"/>
      <c r="N131" s="794" t="str">
        <f t="shared" si="8"/>
        <v/>
      </c>
      <c r="O131" s="573"/>
      <c r="P131" s="573"/>
      <c r="Q131" s="623"/>
      <c r="R131" s="573"/>
      <c r="S131" s="573"/>
      <c r="T131" s="573"/>
      <c r="U131" s="639"/>
      <c r="V131" s="639"/>
      <c r="W131" s="573"/>
      <c r="X131" s="639"/>
      <c r="Y131" s="639"/>
      <c r="Z131" s="639"/>
      <c r="AA131" s="639"/>
      <c r="AB131" s="4"/>
      <c r="AC131" s="621"/>
      <c r="AD131" s="622"/>
      <c r="AE131" s="621"/>
      <c r="AF131" s="637"/>
      <c r="AG131" s="621"/>
      <c r="AH131" s="529">
        <f t="shared" si="9"/>
        <v>120</v>
      </c>
      <c r="AI131" s="421" t="str">
        <f t="shared" si="10"/>
        <v/>
      </c>
      <c r="AJ131" s="529" t="str">
        <f t="shared" si="11"/>
        <v/>
      </c>
      <c r="AK131" s="529" t="str">
        <f t="shared" si="12"/>
        <v/>
      </c>
      <c r="AL131" s="573"/>
      <c r="AM131" s="639"/>
      <c r="AN131" s="573"/>
      <c r="AO131" s="639"/>
      <c r="AP131" s="639"/>
      <c r="AQ131" s="573"/>
      <c r="AR131" s="639"/>
      <c r="AS131" s="639"/>
      <c r="AT131" s="639"/>
      <c r="AU131" s="639"/>
      <c r="AV131" s="639"/>
      <c r="AW131" s="639"/>
      <c r="AX131" s="4"/>
      <c r="AY131" s="621"/>
      <c r="AZ131" s="622"/>
    </row>
    <row r="132" spans="2:52" s="25" customFormat="1" ht="12.75" customHeight="1">
      <c r="B132" s="645"/>
      <c r="D132" s="529">
        <f t="shared" si="13"/>
        <v>121</v>
      </c>
      <c r="E132" s="532"/>
      <c r="F132" s="531"/>
      <c r="G132" s="531"/>
      <c r="H132" s="668"/>
      <c r="I132" s="668"/>
      <c r="J132" s="234"/>
      <c r="K132" s="234"/>
      <c r="L132" s="234"/>
      <c r="M132" s="575"/>
      <c r="N132" s="794" t="str">
        <f t="shared" ref="N132:N163" si="14">IF($H132="","",IF(O132="○","",IF($H132=$I132,"","○")))</f>
        <v/>
      </c>
      <c r="O132" s="573"/>
      <c r="P132" s="573"/>
      <c r="Q132" s="623"/>
      <c r="R132" s="573"/>
      <c r="S132" s="573"/>
      <c r="T132" s="573"/>
      <c r="U132" s="639"/>
      <c r="V132" s="639"/>
      <c r="W132" s="573"/>
      <c r="X132" s="639"/>
      <c r="Y132" s="639"/>
      <c r="Z132" s="639"/>
      <c r="AA132" s="639"/>
      <c r="AB132" s="4"/>
      <c r="AC132" s="621"/>
      <c r="AD132" s="622"/>
      <c r="AE132" s="621"/>
      <c r="AF132" s="637"/>
      <c r="AG132" s="621"/>
      <c r="AH132" s="529">
        <f t="shared" ref="AH132:AH195" si="15">IF(D132="","",D132)</f>
        <v>121</v>
      </c>
      <c r="AI132" s="421" t="str">
        <f t="shared" ref="AI132:AI195" si="16">IF(E132="","",E132)</f>
        <v/>
      </c>
      <c r="AJ132" s="529" t="str">
        <f t="shared" ref="AJ132:AJ195" si="17">IF(F132="","",F132)</f>
        <v/>
      </c>
      <c r="AK132" s="529" t="str">
        <f t="shared" ref="AK132:AK195" si="18">IF(G132="","",G132)</f>
        <v/>
      </c>
      <c r="AL132" s="573"/>
      <c r="AM132" s="639"/>
      <c r="AN132" s="573"/>
      <c r="AO132" s="639"/>
      <c r="AP132" s="639"/>
      <c r="AQ132" s="573"/>
      <c r="AR132" s="639"/>
      <c r="AS132" s="639"/>
      <c r="AT132" s="639"/>
      <c r="AU132" s="639"/>
      <c r="AV132" s="639"/>
      <c r="AW132" s="639"/>
      <c r="AX132" s="4"/>
      <c r="AY132" s="621"/>
      <c r="AZ132" s="622"/>
    </row>
    <row r="133" spans="2:52" s="25" customFormat="1" ht="12.75" customHeight="1">
      <c r="B133" s="645"/>
      <c r="D133" s="529">
        <f t="shared" ref="D133:D196" si="19">D132+1</f>
        <v>122</v>
      </c>
      <c r="E133" s="532"/>
      <c r="F133" s="531"/>
      <c r="G133" s="531"/>
      <c r="H133" s="668"/>
      <c r="I133" s="668"/>
      <c r="J133" s="234"/>
      <c r="K133" s="234"/>
      <c r="L133" s="234"/>
      <c r="M133" s="575"/>
      <c r="N133" s="794" t="str">
        <f t="shared" si="14"/>
        <v/>
      </c>
      <c r="O133" s="573"/>
      <c r="P133" s="573"/>
      <c r="Q133" s="623"/>
      <c r="R133" s="573"/>
      <c r="S133" s="573"/>
      <c r="T133" s="573"/>
      <c r="U133" s="639"/>
      <c r="V133" s="639"/>
      <c r="W133" s="573"/>
      <c r="X133" s="639"/>
      <c r="Y133" s="639"/>
      <c r="Z133" s="639"/>
      <c r="AA133" s="639"/>
      <c r="AB133" s="4"/>
      <c r="AC133" s="621"/>
      <c r="AD133" s="622"/>
      <c r="AE133" s="621"/>
      <c r="AF133" s="637"/>
      <c r="AG133" s="621"/>
      <c r="AH133" s="529">
        <f t="shared" si="15"/>
        <v>122</v>
      </c>
      <c r="AI133" s="421" t="str">
        <f t="shared" si="16"/>
        <v/>
      </c>
      <c r="AJ133" s="529" t="str">
        <f t="shared" si="17"/>
        <v/>
      </c>
      <c r="AK133" s="529" t="str">
        <f t="shared" si="18"/>
        <v/>
      </c>
      <c r="AL133" s="573"/>
      <c r="AM133" s="639"/>
      <c r="AN133" s="573"/>
      <c r="AO133" s="639"/>
      <c r="AP133" s="639"/>
      <c r="AQ133" s="573"/>
      <c r="AR133" s="639"/>
      <c r="AS133" s="639"/>
      <c r="AT133" s="639"/>
      <c r="AU133" s="639"/>
      <c r="AV133" s="639"/>
      <c r="AW133" s="639"/>
      <c r="AX133" s="4"/>
      <c r="AY133" s="621"/>
      <c r="AZ133" s="622"/>
    </row>
    <row r="134" spans="2:52" s="25" customFormat="1" ht="12.75" customHeight="1">
      <c r="B134" s="645"/>
      <c r="D134" s="529">
        <f t="shared" si="19"/>
        <v>123</v>
      </c>
      <c r="E134" s="532"/>
      <c r="F134" s="531"/>
      <c r="G134" s="531"/>
      <c r="H134" s="668"/>
      <c r="I134" s="668"/>
      <c r="J134" s="234"/>
      <c r="K134" s="234"/>
      <c r="L134" s="234"/>
      <c r="M134" s="575"/>
      <c r="N134" s="794" t="str">
        <f t="shared" si="14"/>
        <v/>
      </c>
      <c r="O134" s="573"/>
      <c r="P134" s="573"/>
      <c r="Q134" s="623"/>
      <c r="R134" s="573"/>
      <c r="S134" s="573"/>
      <c r="T134" s="573"/>
      <c r="U134" s="639"/>
      <c r="V134" s="639"/>
      <c r="W134" s="573"/>
      <c r="X134" s="639"/>
      <c r="Y134" s="639"/>
      <c r="Z134" s="639"/>
      <c r="AA134" s="639"/>
      <c r="AB134" s="4"/>
      <c r="AC134" s="621"/>
      <c r="AD134" s="622"/>
      <c r="AE134" s="621"/>
      <c r="AF134" s="637"/>
      <c r="AG134" s="621"/>
      <c r="AH134" s="529">
        <f t="shared" si="15"/>
        <v>123</v>
      </c>
      <c r="AI134" s="421" t="str">
        <f t="shared" si="16"/>
        <v/>
      </c>
      <c r="AJ134" s="529" t="str">
        <f t="shared" si="17"/>
        <v/>
      </c>
      <c r="AK134" s="529" t="str">
        <f t="shared" si="18"/>
        <v/>
      </c>
      <c r="AL134" s="573"/>
      <c r="AM134" s="639"/>
      <c r="AN134" s="573"/>
      <c r="AO134" s="639"/>
      <c r="AP134" s="639"/>
      <c r="AQ134" s="573"/>
      <c r="AR134" s="639"/>
      <c r="AS134" s="639"/>
      <c r="AT134" s="639"/>
      <c r="AU134" s="639"/>
      <c r="AV134" s="639"/>
      <c r="AW134" s="639"/>
      <c r="AX134" s="4"/>
      <c r="AY134" s="621"/>
      <c r="AZ134" s="622"/>
    </row>
    <row r="135" spans="2:52" s="25" customFormat="1" ht="12.75" customHeight="1">
      <c r="B135" s="645"/>
      <c r="D135" s="529">
        <f t="shared" si="19"/>
        <v>124</v>
      </c>
      <c r="E135" s="532"/>
      <c r="F135" s="531"/>
      <c r="G135" s="531"/>
      <c r="H135" s="668"/>
      <c r="I135" s="668"/>
      <c r="J135" s="234"/>
      <c r="K135" s="234"/>
      <c r="L135" s="234"/>
      <c r="M135" s="575"/>
      <c r="N135" s="794" t="str">
        <f t="shared" si="14"/>
        <v/>
      </c>
      <c r="O135" s="573"/>
      <c r="P135" s="573"/>
      <c r="Q135" s="623"/>
      <c r="R135" s="573"/>
      <c r="S135" s="573"/>
      <c r="T135" s="573"/>
      <c r="U135" s="639"/>
      <c r="V135" s="639"/>
      <c r="W135" s="573"/>
      <c r="X135" s="639"/>
      <c r="Y135" s="639"/>
      <c r="Z135" s="639"/>
      <c r="AA135" s="639"/>
      <c r="AB135" s="4"/>
      <c r="AC135" s="621"/>
      <c r="AD135" s="622"/>
      <c r="AE135" s="621"/>
      <c r="AF135" s="637"/>
      <c r="AG135" s="621"/>
      <c r="AH135" s="529">
        <f t="shared" si="15"/>
        <v>124</v>
      </c>
      <c r="AI135" s="421" t="str">
        <f t="shared" si="16"/>
        <v/>
      </c>
      <c r="AJ135" s="529" t="str">
        <f t="shared" si="17"/>
        <v/>
      </c>
      <c r="AK135" s="529" t="str">
        <f t="shared" si="18"/>
        <v/>
      </c>
      <c r="AL135" s="573"/>
      <c r="AM135" s="639"/>
      <c r="AN135" s="573"/>
      <c r="AO135" s="639"/>
      <c r="AP135" s="639"/>
      <c r="AQ135" s="573"/>
      <c r="AR135" s="639"/>
      <c r="AS135" s="639"/>
      <c r="AT135" s="639"/>
      <c r="AU135" s="639"/>
      <c r="AV135" s="639"/>
      <c r="AW135" s="639"/>
      <c r="AX135" s="4"/>
      <c r="AY135" s="621"/>
      <c r="AZ135" s="622"/>
    </row>
    <row r="136" spans="2:52" s="25" customFormat="1" ht="12.75" customHeight="1">
      <c r="B136" s="645"/>
      <c r="D136" s="529">
        <f t="shared" si="19"/>
        <v>125</v>
      </c>
      <c r="E136" s="532"/>
      <c r="F136" s="531"/>
      <c r="G136" s="531"/>
      <c r="H136" s="668"/>
      <c r="I136" s="668"/>
      <c r="J136" s="234"/>
      <c r="K136" s="234"/>
      <c r="L136" s="234"/>
      <c r="M136" s="575"/>
      <c r="N136" s="794" t="str">
        <f t="shared" si="14"/>
        <v/>
      </c>
      <c r="O136" s="573"/>
      <c r="P136" s="573"/>
      <c r="Q136" s="623"/>
      <c r="R136" s="573"/>
      <c r="S136" s="573"/>
      <c r="T136" s="573"/>
      <c r="U136" s="639"/>
      <c r="V136" s="639"/>
      <c r="W136" s="573"/>
      <c r="X136" s="639"/>
      <c r="Y136" s="639"/>
      <c r="Z136" s="639"/>
      <c r="AA136" s="639"/>
      <c r="AB136" s="4"/>
      <c r="AC136" s="621"/>
      <c r="AD136" s="622"/>
      <c r="AE136" s="621"/>
      <c r="AF136" s="637"/>
      <c r="AG136" s="621"/>
      <c r="AH136" s="529">
        <f t="shared" si="15"/>
        <v>125</v>
      </c>
      <c r="AI136" s="421" t="str">
        <f t="shared" si="16"/>
        <v/>
      </c>
      <c r="AJ136" s="529" t="str">
        <f t="shared" si="17"/>
        <v/>
      </c>
      <c r="AK136" s="529" t="str">
        <f t="shared" si="18"/>
        <v/>
      </c>
      <c r="AL136" s="573"/>
      <c r="AM136" s="639"/>
      <c r="AN136" s="573"/>
      <c r="AO136" s="639"/>
      <c r="AP136" s="639"/>
      <c r="AQ136" s="573"/>
      <c r="AR136" s="639"/>
      <c r="AS136" s="639"/>
      <c r="AT136" s="639"/>
      <c r="AU136" s="639"/>
      <c r="AV136" s="639"/>
      <c r="AW136" s="639"/>
      <c r="AX136" s="4"/>
      <c r="AY136" s="621"/>
      <c r="AZ136" s="622"/>
    </row>
    <row r="137" spans="2:52" s="25" customFormat="1" ht="12.75" customHeight="1">
      <c r="B137" s="645"/>
      <c r="D137" s="529">
        <f t="shared" si="19"/>
        <v>126</v>
      </c>
      <c r="E137" s="532"/>
      <c r="F137" s="531"/>
      <c r="G137" s="531"/>
      <c r="H137" s="668"/>
      <c r="I137" s="668"/>
      <c r="J137" s="234"/>
      <c r="K137" s="234"/>
      <c r="L137" s="234"/>
      <c r="M137" s="575"/>
      <c r="N137" s="794" t="str">
        <f t="shared" si="14"/>
        <v/>
      </c>
      <c r="O137" s="573"/>
      <c r="P137" s="573"/>
      <c r="Q137" s="623"/>
      <c r="R137" s="573"/>
      <c r="S137" s="573"/>
      <c r="T137" s="573"/>
      <c r="U137" s="639"/>
      <c r="V137" s="639"/>
      <c r="W137" s="573"/>
      <c r="X137" s="639"/>
      <c r="Y137" s="639"/>
      <c r="Z137" s="639"/>
      <c r="AA137" s="639"/>
      <c r="AB137" s="4"/>
      <c r="AC137" s="621"/>
      <c r="AD137" s="622"/>
      <c r="AE137" s="621"/>
      <c r="AF137" s="637"/>
      <c r="AG137" s="621"/>
      <c r="AH137" s="529">
        <f t="shared" si="15"/>
        <v>126</v>
      </c>
      <c r="AI137" s="421" t="str">
        <f t="shared" si="16"/>
        <v/>
      </c>
      <c r="AJ137" s="529" t="str">
        <f t="shared" si="17"/>
        <v/>
      </c>
      <c r="AK137" s="529" t="str">
        <f t="shared" si="18"/>
        <v/>
      </c>
      <c r="AL137" s="573"/>
      <c r="AM137" s="639"/>
      <c r="AN137" s="573"/>
      <c r="AO137" s="639"/>
      <c r="AP137" s="639"/>
      <c r="AQ137" s="573"/>
      <c r="AR137" s="639"/>
      <c r="AS137" s="639"/>
      <c r="AT137" s="639"/>
      <c r="AU137" s="639"/>
      <c r="AV137" s="639"/>
      <c r="AW137" s="639"/>
      <c r="AX137" s="4"/>
      <c r="AY137" s="621"/>
      <c r="AZ137" s="622"/>
    </row>
    <row r="138" spans="2:52" s="25" customFormat="1" ht="12.75" customHeight="1">
      <c r="B138" s="645"/>
      <c r="D138" s="529">
        <f t="shared" si="19"/>
        <v>127</v>
      </c>
      <c r="E138" s="532"/>
      <c r="F138" s="531"/>
      <c r="G138" s="531"/>
      <c r="H138" s="668"/>
      <c r="I138" s="668"/>
      <c r="J138" s="234"/>
      <c r="K138" s="234"/>
      <c r="L138" s="234"/>
      <c r="M138" s="575"/>
      <c r="N138" s="794" t="str">
        <f t="shared" si="14"/>
        <v/>
      </c>
      <c r="O138" s="573"/>
      <c r="P138" s="573"/>
      <c r="Q138" s="623"/>
      <c r="R138" s="573"/>
      <c r="S138" s="573"/>
      <c r="T138" s="573"/>
      <c r="U138" s="639"/>
      <c r="V138" s="639"/>
      <c r="W138" s="573"/>
      <c r="X138" s="639"/>
      <c r="Y138" s="639"/>
      <c r="Z138" s="639"/>
      <c r="AA138" s="639"/>
      <c r="AB138" s="4"/>
      <c r="AC138" s="621"/>
      <c r="AD138" s="622"/>
      <c r="AE138" s="621"/>
      <c r="AF138" s="637"/>
      <c r="AG138" s="621"/>
      <c r="AH138" s="529">
        <f t="shared" si="15"/>
        <v>127</v>
      </c>
      <c r="AI138" s="421" t="str">
        <f t="shared" si="16"/>
        <v/>
      </c>
      <c r="AJ138" s="529" t="str">
        <f t="shared" si="17"/>
        <v/>
      </c>
      <c r="AK138" s="529" t="str">
        <f t="shared" si="18"/>
        <v/>
      </c>
      <c r="AL138" s="573"/>
      <c r="AM138" s="639"/>
      <c r="AN138" s="573"/>
      <c r="AO138" s="639"/>
      <c r="AP138" s="639"/>
      <c r="AQ138" s="573"/>
      <c r="AR138" s="639"/>
      <c r="AS138" s="639"/>
      <c r="AT138" s="639"/>
      <c r="AU138" s="639"/>
      <c r="AV138" s="639"/>
      <c r="AW138" s="639"/>
      <c r="AX138" s="4"/>
      <c r="AY138" s="621"/>
      <c r="AZ138" s="622"/>
    </row>
    <row r="139" spans="2:52" s="25" customFormat="1" ht="12.75" customHeight="1">
      <c r="B139" s="645"/>
      <c r="D139" s="529">
        <f t="shared" si="19"/>
        <v>128</v>
      </c>
      <c r="E139" s="532"/>
      <c r="F139" s="531"/>
      <c r="G139" s="531"/>
      <c r="H139" s="668"/>
      <c r="I139" s="668"/>
      <c r="J139" s="234"/>
      <c r="K139" s="234"/>
      <c r="L139" s="234"/>
      <c r="M139" s="575"/>
      <c r="N139" s="794" t="str">
        <f t="shared" si="14"/>
        <v/>
      </c>
      <c r="O139" s="573"/>
      <c r="P139" s="573"/>
      <c r="Q139" s="623"/>
      <c r="R139" s="573"/>
      <c r="S139" s="573"/>
      <c r="T139" s="573"/>
      <c r="U139" s="639"/>
      <c r="V139" s="639"/>
      <c r="W139" s="573"/>
      <c r="X139" s="639"/>
      <c r="Y139" s="639"/>
      <c r="Z139" s="639"/>
      <c r="AA139" s="639"/>
      <c r="AB139" s="4"/>
      <c r="AC139" s="621"/>
      <c r="AD139" s="622"/>
      <c r="AE139" s="621"/>
      <c r="AF139" s="637"/>
      <c r="AG139" s="621"/>
      <c r="AH139" s="529">
        <f t="shared" si="15"/>
        <v>128</v>
      </c>
      <c r="AI139" s="421" t="str">
        <f t="shared" si="16"/>
        <v/>
      </c>
      <c r="AJ139" s="529" t="str">
        <f t="shared" si="17"/>
        <v/>
      </c>
      <c r="AK139" s="529" t="str">
        <f t="shared" si="18"/>
        <v/>
      </c>
      <c r="AL139" s="573"/>
      <c r="AM139" s="639"/>
      <c r="AN139" s="573"/>
      <c r="AO139" s="639"/>
      <c r="AP139" s="639"/>
      <c r="AQ139" s="573"/>
      <c r="AR139" s="639"/>
      <c r="AS139" s="639"/>
      <c r="AT139" s="639"/>
      <c r="AU139" s="639"/>
      <c r="AV139" s="639"/>
      <c r="AW139" s="639"/>
      <c r="AX139" s="4"/>
      <c r="AY139" s="621"/>
      <c r="AZ139" s="622"/>
    </row>
    <row r="140" spans="2:52" s="25" customFormat="1" ht="12.75" customHeight="1">
      <c r="B140" s="645"/>
      <c r="D140" s="529">
        <f t="shared" si="19"/>
        <v>129</v>
      </c>
      <c r="E140" s="532"/>
      <c r="F140" s="531"/>
      <c r="G140" s="531"/>
      <c r="H140" s="668"/>
      <c r="I140" s="668"/>
      <c r="J140" s="234"/>
      <c r="K140" s="234"/>
      <c r="L140" s="234"/>
      <c r="M140" s="575"/>
      <c r="N140" s="794" t="str">
        <f t="shared" si="14"/>
        <v/>
      </c>
      <c r="O140" s="573"/>
      <c r="P140" s="573"/>
      <c r="Q140" s="623"/>
      <c r="R140" s="573"/>
      <c r="S140" s="573"/>
      <c r="T140" s="573"/>
      <c r="U140" s="639"/>
      <c r="V140" s="639"/>
      <c r="W140" s="573"/>
      <c r="X140" s="639"/>
      <c r="Y140" s="639"/>
      <c r="Z140" s="639"/>
      <c r="AA140" s="639"/>
      <c r="AB140" s="4"/>
      <c r="AC140" s="621"/>
      <c r="AD140" s="622"/>
      <c r="AE140" s="621"/>
      <c r="AF140" s="637"/>
      <c r="AG140" s="621"/>
      <c r="AH140" s="529">
        <f t="shared" si="15"/>
        <v>129</v>
      </c>
      <c r="AI140" s="421" t="str">
        <f t="shared" si="16"/>
        <v/>
      </c>
      <c r="AJ140" s="529" t="str">
        <f t="shared" si="17"/>
        <v/>
      </c>
      <c r="AK140" s="529" t="str">
        <f t="shared" si="18"/>
        <v/>
      </c>
      <c r="AL140" s="573"/>
      <c r="AM140" s="639"/>
      <c r="AN140" s="573"/>
      <c r="AO140" s="639"/>
      <c r="AP140" s="639"/>
      <c r="AQ140" s="573"/>
      <c r="AR140" s="639"/>
      <c r="AS140" s="639"/>
      <c r="AT140" s="639"/>
      <c r="AU140" s="639"/>
      <c r="AV140" s="639"/>
      <c r="AW140" s="639"/>
      <c r="AX140" s="4"/>
      <c r="AY140" s="621"/>
      <c r="AZ140" s="622"/>
    </row>
    <row r="141" spans="2:52" s="25" customFormat="1" ht="12.75" customHeight="1">
      <c r="B141" s="645"/>
      <c r="D141" s="529">
        <f t="shared" si="19"/>
        <v>130</v>
      </c>
      <c r="E141" s="532"/>
      <c r="F141" s="531"/>
      <c r="G141" s="531"/>
      <c r="H141" s="668"/>
      <c r="I141" s="668"/>
      <c r="J141" s="234"/>
      <c r="K141" s="234"/>
      <c r="L141" s="234"/>
      <c r="M141" s="575"/>
      <c r="N141" s="794" t="str">
        <f t="shared" si="14"/>
        <v/>
      </c>
      <c r="O141" s="573"/>
      <c r="P141" s="573"/>
      <c r="Q141" s="623"/>
      <c r="R141" s="573"/>
      <c r="S141" s="573"/>
      <c r="T141" s="573"/>
      <c r="U141" s="639"/>
      <c r="V141" s="639"/>
      <c r="W141" s="573"/>
      <c r="X141" s="639"/>
      <c r="Y141" s="639"/>
      <c r="Z141" s="639"/>
      <c r="AA141" s="639"/>
      <c r="AB141" s="4"/>
      <c r="AC141" s="621"/>
      <c r="AD141" s="622"/>
      <c r="AE141" s="621"/>
      <c r="AF141" s="637"/>
      <c r="AG141" s="621"/>
      <c r="AH141" s="529">
        <f t="shared" si="15"/>
        <v>130</v>
      </c>
      <c r="AI141" s="421" t="str">
        <f t="shared" si="16"/>
        <v/>
      </c>
      <c r="AJ141" s="529" t="str">
        <f t="shared" si="17"/>
        <v/>
      </c>
      <c r="AK141" s="529" t="str">
        <f t="shared" si="18"/>
        <v/>
      </c>
      <c r="AL141" s="573"/>
      <c r="AM141" s="639"/>
      <c r="AN141" s="573"/>
      <c r="AO141" s="639"/>
      <c r="AP141" s="639"/>
      <c r="AQ141" s="573"/>
      <c r="AR141" s="639"/>
      <c r="AS141" s="639"/>
      <c r="AT141" s="639"/>
      <c r="AU141" s="639"/>
      <c r="AV141" s="639"/>
      <c r="AW141" s="639"/>
      <c r="AX141" s="4"/>
      <c r="AY141" s="621"/>
      <c r="AZ141" s="622"/>
    </row>
    <row r="142" spans="2:52" s="25" customFormat="1" ht="12.75" customHeight="1">
      <c r="B142" s="645"/>
      <c r="D142" s="529">
        <f t="shared" si="19"/>
        <v>131</v>
      </c>
      <c r="E142" s="532"/>
      <c r="F142" s="531"/>
      <c r="G142" s="531"/>
      <c r="H142" s="668"/>
      <c r="I142" s="668"/>
      <c r="J142" s="234"/>
      <c r="K142" s="234"/>
      <c r="L142" s="234"/>
      <c r="M142" s="575"/>
      <c r="N142" s="794" t="str">
        <f t="shared" si="14"/>
        <v/>
      </c>
      <c r="O142" s="573"/>
      <c r="P142" s="573"/>
      <c r="Q142" s="623"/>
      <c r="R142" s="573"/>
      <c r="S142" s="573"/>
      <c r="T142" s="573"/>
      <c r="U142" s="639"/>
      <c r="V142" s="639"/>
      <c r="W142" s="573"/>
      <c r="X142" s="639"/>
      <c r="Y142" s="639"/>
      <c r="Z142" s="639"/>
      <c r="AA142" s="639"/>
      <c r="AB142" s="4"/>
      <c r="AC142" s="621"/>
      <c r="AD142" s="622"/>
      <c r="AE142" s="621"/>
      <c r="AF142" s="637"/>
      <c r="AG142" s="621"/>
      <c r="AH142" s="529">
        <f t="shared" si="15"/>
        <v>131</v>
      </c>
      <c r="AI142" s="421" t="str">
        <f t="shared" si="16"/>
        <v/>
      </c>
      <c r="AJ142" s="529" t="str">
        <f t="shared" si="17"/>
        <v/>
      </c>
      <c r="AK142" s="529" t="str">
        <f t="shared" si="18"/>
        <v/>
      </c>
      <c r="AL142" s="573"/>
      <c r="AM142" s="639"/>
      <c r="AN142" s="573"/>
      <c r="AO142" s="639"/>
      <c r="AP142" s="639"/>
      <c r="AQ142" s="573"/>
      <c r="AR142" s="639"/>
      <c r="AS142" s="639"/>
      <c r="AT142" s="639"/>
      <c r="AU142" s="639"/>
      <c r="AV142" s="639"/>
      <c r="AW142" s="639"/>
      <c r="AX142" s="4"/>
      <c r="AY142" s="621"/>
      <c r="AZ142" s="622"/>
    </row>
    <row r="143" spans="2:52" s="25" customFormat="1" ht="12.75" customHeight="1">
      <c r="B143" s="645"/>
      <c r="D143" s="529">
        <f t="shared" si="19"/>
        <v>132</v>
      </c>
      <c r="E143" s="532"/>
      <c r="F143" s="531"/>
      <c r="G143" s="531"/>
      <c r="H143" s="668"/>
      <c r="I143" s="668"/>
      <c r="J143" s="234"/>
      <c r="K143" s="234"/>
      <c r="L143" s="234"/>
      <c r="M143" s="575"/>
      <c r="N143" s="794" t="str">
        <f t="shared" si="14"/>
        <v/>
      </c>
      <c r="O143" s="573"/>
      <c r="P143" s="573"/>
      <c r="Q143" s="623"/>
      <c r="R143" s="573"/>
      <c r="S143" s="573"/>
      <c r="T143" s="573"/>
      <c r="U143" s="639"/>
      <c r="V143" s="639"/>
      <c r="W143" s="573"/>
      <c r="X143" s="639"/>
      <c r="Y143" s="639"/>
      <c r="Z143" s="639"/>
      <c r="AA143" s="639"/>
      <c r="AB143" s="4"/>
      <c r="AC143" s="621"/>
      <c r="AD143" s="622"/>
      <c r="AE143" s="621"/>
      <c r="AF143" s="637"/>
      <c r="AG143" s="621"/>
      <c r="AH143" s="529">
        <f t="shared" si="15"/>
        <v>132</v>
      </c>
      <c r="AI143" s="421" t="str">
        <f t="shared" si="16"/>
        <v/>
      </c>
      <c r="AJ143" s="529" t="str">
        <f t="shared" si="17"/>
        <v/>
      </c>
      <c r="AK143" s="529" t="str">
        <f t="shared" si="18"/>
        <v/>
      </c>
      <c r="AL143" s="573"/>
      <c r="AM143" s="639"/>
      <c r="AN143" s="573"/>
      <c r="AO143" s="639"/>
      <c r="AP143" s="639"/>
      <c r="AQ143" s="573"/>
      <c r="AR143" s="639"/>
      <c r="AS143" s="639"/>
      <c r="AT143" s="639"/>
      <c r="AU143" s="639"/>
      <c r="AV143" s="639"/>
      <c r="AW143" s="639"/>
      <c r="AX143" s="4"/>
      <c r="AY143" s="621"/>
      <c r="AZ143" s="622"/>
    </row>
    <row r="144" spans="2:52" s="25" customFormat="1" ht="12.75" customHeight="1">
      <c r="B144" s="645"/>
      <c r="D144" s="529">
        <f t="shared" si="19"/>
        <v>133</v>
      </c>
      <c r="E144" s="532"/>
      <c r="F144" s="531"/>
      <c r="G144" s="531"/>
      <c r="H144" s="668"/>
      <c r="I144" s="668"/>
      <c r="J144" s="234"/>
      <c r="K144" s="234"/>
      <c r="L144" s="234"/>
      <c r="M144" s="575"/>
      <c r="N144" s="794" t="str">
        <f t="shared" si="14"/>
        <v/>
      </c>
      <c r="O144" s="573"/>
      <c r="P144" s="573"/>
      <c r="Q144" s="623"/>
      <c r="R144" s="573"/>
      <c r="S144" s="573"/>
      <c r="T144" s="573"/>
      <c r="U144" s="639"/>
      <c r="V144" s="639"/>
      <c r="W144" s="573"/>
      <c r="X144" s="639"/>
      <c r="Y144" s="639"/>
      <c r="Z144" s="639"/>
      <c r="AA144" s="639"/>
      <c r="AB144" s="4"/>
      <c r="AC144" s="621"/>
      <c r="AD144" s="622"/>
      <c r="AE144" s="621"/>
      <c r="AF144" s="637"/>
      <c r="AG144" s="621"/>
      <c r="AH144" s="529">
        <f t="shared" si="15"/>
        <v>133</v>
      </c>
      <c r="AI144" s="421" t="str">
        <f t="shared" si="16"/>
        <v/>
      </c>
      <c r="AJ144" s="529" t="str">
        <f t="shared" si="17"/>
        <v/>
      </c>
      <c r="AK144" s="529" t="str">
        <f t="shared" si="18"/>
        <v/>
      </c>
      <c r="AL144" s="573"/>
      <c r="AM144" s="639"/>
      <c r="AN144" s="573"/>
      <c r="AO144" s="639"/>
      <c r="AP144" s="639"/>
      <c r="AQ144" s="573"/>
      <c r="AR144" s="639"/>
      <c r="AS144" s="639"/>
      <c r="AT144" s="639"/>
      <c r="AU144" s="639"/>
      <c r="AV144" s="639"/>
      <c r="AW144" s="639"/>
      <c r="AX144" s="4"/>
      <c r="AY144" s="621"/>
      <c r="AZ144" s="622"/>
    </row>
    <row r="145" spans="2:52" s="25" customFormat="1" ht="12.75" customHeight="1">
      <c r="B145" s="645"/>
      <c r="D145" s="529">
        <f t="shared" si="19"/>
        <v>134</v>
      </c>
      <c r="E145" s="532"/>
      <c r="F145" s="531"/>
      <c r="G145" s="531"/>
      <c r="H145" s="668"/>
      <c r="I145" s="668"/>
      <c r="J145" s="234"/>
      <c r="K145" s="234"/>
      <c r="L145" s="234"/>
      <c r="M145" s="575"/>
      <c r="N145" s="794" t="str">
        <f t="shared" si="14"/>
        <v/>
      </c>
      <c r="O145" s="573"/>
      <c r="P145" s="573"/>
      <c r="Q145" s="623"/>
      <c r="R145" s="573"/>
      <c r="S145" s="573"/>
      <c r="T145" s="573"/>
      <c r="U145" s="639"/>
      <c r="V145" s="639"/>
      <c r="W145" s="573"/>
      <c r="X145" s="639"/>
      <c r="Y145" s="639"/>
      <c r="Z145" s="639"/>
      <c r="AA145" s="639"/>
      <c r="AB145" s="4"/>
      <c r="AC145" s="621"/>
      <c r="AD145" s="622"/>
      <c r="AE145" s="621"/>
      <c r="AF145" s="637"/>
      <c r="AG145" s="621"/>
      <c r="AH145" s="529">
        <f t="shared" si="15"/>
        <v>134</v>
      </c>
      <c r="AI145" s="421" t="str">
        <f t="shared" si="16"/>
        <v/>
      </c>
      <c r="AJ145" s="529" t="str">
        <f t="shared" si="17"/>
        <v/>
      </c>
      <c r="AK145" s="529" t="str">
        <f t="shared" si="18"/>
        <v/>
      </c>
      <c r="AL145" s="573"/>
      <c r="AM145" s="639"/>
      <c r="AN145" s="573"/>
      <c r="AO145" s="639"/>
      <c r="AP145" s="639"/>
      <c r="AQ145" s="573"/>
      <c r="AR145" s="639"/>
      <c r="AS145" s="639"/>
      <c r="AT145" s="639"/>
      <c r="AU145" s="639"/>
      <c r="AV145" s="639"/>
      <c r="AW145" s="639"/>
      <c r="AX145" s="4"/>
      <c r="AY145" s="621"/>
      <c r="AZ145" s="622"/>
    </row>
    <row r="146" spans="2:52" s="25" customFormat="1" ht="12.75" customHeight="1">
      <c r="B146" s="645"/>
      <c r="D146" s="529">
        <f t="shared" si="19"/>
        <v>135</v>
      </c>
      <c r="E146" s="532"/>
      <c r="F146" s="531"/>
      <c r="G146" s="531"/>
      <c r="H146" s="668"/>
      <c r="I146" s="668"/>
      <c r="J146" s="234"/>
      <c r="K146" s="234"/>
      <c r="L146" s="234"/>
      <c r="M146" s="575"/>
      <c r="N146" s="794" t="str">
        <f t="shared" si="14"/>
        <v/>
      </c>
      <c r="O146" s="573"/>
      <c r="P146" s="573"/>
      <c r="Q146" s="623"/>
      <c r="R146" s="573"/>
      <c r="S146" s="573"/>
      <c r="T146" s="573"/>
      <c r="U146" s="639"/>
      <c r="V146" s="639"/>
      <c r="W146" s="573"/>
      <c r="X146" s="639"/>
      <c r="Y146" s="639"/>
      <c r="Z146" s="639"/>
      <c r="AA146" s="639"/>
      <c r="AB146" s="4"/>
      <c r="AC146" s="621"/>
      <c r="AD146" s="622"/>
      <c r="AE146" s="621"/>
      <c r="AF146" s="637"/>
      <c r="AG146" s="621"/>
      <c r="AH146" s="529">
        <f t="shared" si="15"/>
        <v>135</v>
      </c>
      <c r="AI146" s="421" t="str">
        <f t="shared" si="16"/>
        <v/>
      </c>
      <c r="AJ146" s="529" t="str">
        <f t="shared" si="17"/>
        <v/>
      </c>
      <c r="AK146" s="529" t="str">
        <f t="shared" si="18"/>
        <v/>
      </c>
      <c r="AL146" s="573"/>
      <c r="AM146" s="639"/>
      <c r="AN146" s="573"/>
      <c r="AO146" s="639"/>
      <c r="AP146" s="639"/>
      <c r="AQ146" s="573"/>
      <c r="AR146" s="639"/>
      <c r="AS146" s="639"/>
      <c r="AT146" s="639"/>
      <c r="AU146" s="639"/>
      <c r="AV146" s="639"/>
      <c r="AW146" s="639"/>
      <c r="AX146" s="4"/>
      <c r="AY146" s="621"/>
      <c r="AZ146" s="622"/>
    </row>
    <row r="147" spans="2:52" s="25" customFormat="1" ht="12.75" customHeight="1">
      <c r="B147" s="645"/>
      <c r="D147" s="529">
        <f t="shared" si="19"/>
        <v>136</v>
      </c>
      <c r="E147" s="532"/>
      <c r="F147" s="531"/>
      <c r="G147" s="531"/>
      <c r="H147" s="668"/>
      <c r="I147" s="668"/>
      <c r="J147" s="234"/>
      <c r="K147" s="234"/>
      <c r="L147" s="234"/>
      <c r="M147" s="575"/>
      <c r="N147" s="794" t="str">
        <f t="shared" si="14"/>
        <v/>
      </c>
      <c r="O147" s="573"/>
      <c r="P147" s="573"/>
      <c r="Q147" s="623"/>
      <c r="R147" s="573"/>
      <c r="S147" s="573"/>
      <c r="T147" s="573"/>
      <c r="U147" s="639"/>
      <c r="V147" s="639"/>
      <c r="W147" s="573"/>
      <c r="X147" s="639"/>
      <c r="Y147" s="639"/>
      <c r="Z147" s="639"/>
      <c r="AA147" s="639"/>
      <c r="AB147" s="4"/>
      <c r="AC147" s="621"/>
      <c r="AD147" s="622"/>
      <c r="AE147" s="621"/>
      <c r="AF147" s="637"/>
      <c r="AG147" s="621"/>
      <c r="AH147" s="529">
        <f t="shared" si="15"/>
        <v>136</v>
      </c>
      <c r="AI147" s="421" t="str">
        <f t="shared" si="16"/>
        <v/>
      </c>
      <c r="AJ147" s="529" t="str">
        <f t="shared" si="17"/>
        <v/>
      </c>
      <c r="AK147" s="529" t="str">
        <f t="shared" si="18"/>
        <v/>
      </c>
      <c r="AL147" s="573"/>
      <c r="AM147" s="639"/>
      <c r="AN147" s="573"/>
      <c r="AO147" s="639"/>
      <c r="AP147" s="639"/>
      <c r="AQ147" s="573"/>
      <c r="AR147" s="639"/>
      <c r="AS147" s="639"/>
      <c r="AT147" s="639"/>
      <c r="AU147" s="639"/>
      <c r="AV147" s="639"/>
      <c r="AW147" s="639"/>
      <c r="AX147" s="4"/>
      <c r="AY147" s="621"/>
      <c r="AZ147" s="622"/>
    </row>
    <row r="148" spans="2:52" s="25" customFormat="1" ht="12.75" customHeight="1">
      <c r="B148" s="645"/>
      <c r="D148" s="529">
        <f t="shared" si="19"/>
        <v>137</v>
      </c>
      <c r="E148" s="532"/>
      <c r="F148" s="531"/>
      <c r="G148" s="531"/>
      <c r="H148" s="668"/>
      <c r="I148" s="668"/>
      <c r="J148" s="234"/>
      <c r="K148" s="234"/>
      <c r="L148" s="234"/>
      <c r="M148" s="575"/>
      <c r="N148" s="794" t="str">
        <f t="shared" si="14"/>
        <v/>
      </c>
      <c r="O148" s="573"/>
      <c r="P148" s="573"/>
      <c r="Q148" s="623"/>
      <c r="R148" s="573"/>
      <c r="S148" s="573"/>
      <c r="T148" s="573"/>
      <c r="U148" s="639"/>
      <c r="V148" s="639"/>
      <c r="W148" s="573"/>
      <c r="X148" s="639"/>
      <c r="Y148" s="639"/>
      <c r="Z148" s="639"/>
      <c r="AA148" s="639"/>
      <c r="AB148" s="4"/>
      <c r="AC148" s="621"/>
      <c r="AD148" s="622"/>
      <c r="AE148" s="621"/>
      <c r="AF148" s="637"/>
      <c r="AG148" s="621"/>
      <c r="AH148" s="529">
        <f t="shared" si="15"/>
        <v>137</v>
      </c>
      <c r="AI148" s="421" t="str">
        <f t="shared" si="16"/>
        <v/>
      </c>
      <c r="AJ148" s="529" t="str">
        <f t="shared" si="17"/>
        <v/>
      </c>
      <c r="AK148" s="529" t="str">
        <f t="shared" si="18"/>
        <v/>
      </c>
      <c r="AL148" s="573"/>
      <c r="AM148" s="639"/>
      <c r="AN148" s="573"/>
      <c r="AO148" s="639"/>
      <c r="AP148" s="639"/>
      <c r="AQ148" s="573"/>
      <c r="AR148" s="639"/>
      <c r="AS148" s="639"/>
      <c r="AT148" s="639"/>
      <c r="AU148" s="639"/>
      <c r="AV148" s="639"/>
      <c r="AW148" s="639"/>
      <c r="AX148" s="4"/>
      <c r="AY148" s="621"/>
      <c r="AZ148" s="622"/>
    </row>
    <row r="149" spans="2:52" s="25" customFormat="1" ht="12.75" customHeight="1">
      <c r="B149" s="645"/>
      <c r="D149" s="529">
        <f t="shared" si="19"/>
        <v>138</v>
      </c>
      <c r="E149" s="532"/>
      <c r="F149" s="531"/>
      <c r="G149" s="531"/>
      <c r="H149" s="668"/>
      <c r="I149" s="668"/>
      <c r="J149" s="234"/>
      <c r="K149" s="234"/>
      <c r="L149" s="234"/>
      <c r="M149" s="575"/>
      <c r="N149" s="794" t="str">
        <f t="shared" si="14"/>
        <v/>
      </c>
      <c r="O149" s="573"/>
      <c r="P149" s="573"/>
      <c r="Q149" s="623"/>
      <c r="R149" s="573"/>
      <c r="S149" s="573"/>
      <c r="T149" s="573"/>
      <c r="U149" s="639"/>
      <c r="V149" s="639"/>
      <c r="W149" s="573"/>
      <c r="X149" s="639"/>
      <c r="Y149" s="639"/>
      <c r="Z149" s="639"/>
      <c r="AA149" s="639"/>
      <c r="AB149" s="4"/>
      <c r="AC149" s="621"/>
      <c r="AD149" s="622"/>
      <c r="AE149" s="621"/>
      <c r="AF149" s="637"/>
      <c r="AG149" s="621"/>
      <c r="AH149" s="529">
        <f t="shared" si="15"/>
        <v>138</v>
      </c>
      <c r="AI149" s="421" t="str">
        <f t="shared" si="16"/>
        <v/>
      </c>
      <c r="AJ149" s="529" t="str">
        <f t="shared" si="17"/>
        <v/>
      </c>
      <c r="AK149" s="529" t="str">
        <f t="shared" si="18"/>
        <v/>
      </c>
      <c r="AL149" s="573"/>
      <c r="AM149" s="639"/>
      <c r="AN149" s="573"/>
      <c r="AO149" s="639"/>
      <c r="AP149" s="639"/>
      <c r="AQ149" s="573"/>
      <c r="AR149" s="639"/>
      <c r="AS149" s="639"/>
      <c r="AT149" s="639"/>
      <c r="AU149" s="639"/>
      <c r="AV149" s="639"/>
      <c r="AW149" s="639"/>
      <c r="AX149" s="4"/>
      <c r="AY149" s="621"/>
      <c r="AZ149" s="622"/>
    </row>
    <row r="150" spans="2:52" s="25" customFormat="1" ht="12.75" customHeight="1">
      <c r="B150" s="645"/>
      <c r="D150" s="529">
        <f t="shared" si="19"/>
        <v>139</v>
      </c>
      <c r="E150" s="532"/>
      <c r="F150" s="531"/>
      <c r="G150" s="531"/>
      <c r="H150" s="668"/>
      <c r="I150" s="668"/>
      <c r="J150" s="234"/>
      <c r="K150" s="234"/>
      <c r="L150" s="234"/>
      <c r="M150" s="575"/>
      <c r="N150" s="794" t="str">
        <f t="shared" si="14"/>
        <v/>
      </c>
      <c r="O150" s="573"/>
      <c r="P150" s="573"/>
      <c r="Q150" s="623"/>
      <c r="R150" s="573"/>
      <c r="S150" s="573"/>
      <c r="T150" s="573"/>
      <c r="U150" s="639"/>
      <c r="V150" s="639"/>
      <c r="W150" s="573"/>
      <c r="X150" s="639"/>
      <c r="Y150" s="639"/>
      <c r="Z150" s="639"/>
      <c r="AA150" s="639"/>
      <c r="AB150" s="4"/>
      <c r="AC150" s="621"/>
      <c r="AD150" s="622"/>
      <c r="AE150" s="621"/>
      <c r="AF150" s="637"/>
      <c r="AG150" s="621"/>
      <c r="AH150" s="529">
        <f t="shared" si="15"/>
        <v>139</v>
      </c>
      <c r="AI150" s="421" t="str">
        <f t="shared" si="16"/>
        <v/>
      </c>
      <c r="AJ150" s="529" t="str">
        <f t="shared" si="17"/>
        <v/>
      </c>
      <c r="AK150" s="529" t="str">
        <f t="shared" si="18"/>
        <v/>
      </c>
      <c r="AL150" s="573"/>
      <c r="AM150" s="639"/>
      <c r="AN150" s="573"/>
      <c r="AO150" s="639"/>
      <c r="AP150" s="639"/>
      <c r="AQ150" s="573"/>
      <c r="AR150" s="639"/>
      <c r="AS150" s="639"/>
      <c r="AT150" s="639"/>
      <c r="AU150" s="639"/>
      <c r="AV150" s="639"/>
      <c r="AW150" s="639"/>
      <c r="AX150" s="4"/>
      <c r="AY150" s="621"/>
      <c r="AZ150" s="622"/>
    </row>
    <row r="151" spans="2:52" s="25" customFormat="1" ht="12.75" customHeight="1">
      <c r="B151" s="645"/>
      <c r="D151" s="529">
        <f t="shared" si="19"/>
        <v>140</v>
      </c>
      <c r="E151" s="532"/>
      <c r="F151" s="531"/>
      <c r="G151" s="531"/>
      <c r="H151" s="668"/>
      <c r="I151" s="668"/>
      <c r="J151" s="234"/>
      <c r="K151" s="234"/>
      <c r="L151" s="234"/>
      <c r="M151" s="575"/>
      <c r="N151" s="794" t="str">
        <f t="shared" si="14"/>
        <v/>
      </c>
      <c r="O151" s="573"/>
      <c r="P151" s="573"/>
      <c r="Q151" s="623"/>
      <c r="R151" s="573"/>
      <c r="S151" s="573"/>
      <c r="T151" s="573"/>
      <c r="U151" s="639"/>
      <c r="V151" s="639"/>
      <c r="W151" s="573"/>
      <c r="X151" s="639"/>
      <c r="Y151" s="639"/>
      <c r="Z151" s="639"/>
      <c r="AA151" s="639"/>
      <c r="AB151" s="4"/>
      <c r="AC151" s="621"/>
      <c r="AD151" s="622"/>
      <c r="AE151" s="621"/>
      <c r="AF151" s="637"/>
      <c r="AG151" s="621"/>
      <c r="AH151" s="529">
        <f t="shared" si="15"/>
        <v>140</v>
      </c>
      <c r="AI151" s="421" t="str">
        <f t="shared" si="16"/>
        <v/>
      </c>
      <c r="AJ151" s="529" t="str">
        <f t="shared" si="17"/>
        <v/>
      </c>
      <c r="AK151" s="529" t="str">
        <f t="shared" si="18"/>
        <v/>
      </c>
      <c r="AL151" s="573"/>
      <c r="AM151" s="639"/>
      <c r="AN151" s="573"/>
      <c r="AO151" s="639"/>
      <c r="AP151" s="639"/>
      <c r="AQ151" s="573"/>
      <c r="AR151" s="639"/>
      <c r="AS151" s="639"/>
      <c r="AT151" s="639"/>
      <c r="AU151" s="639"/>
      <c r="AV151" s="639"/>
      <c r="AW151" s="639"/>
      <c r="AX151" s="4"/>
      <c r="AY151" s="621"/>
      <c r="AZ151" s="622"/>
    </row>
    <row r="152" spans="2:52" s="25" customFormat="1" ht="12.75" customHeight="1">
      <c r="B152" s="645"/>
      <c r="D152" s="529">
        <f t="shared" si="19"/>
        <v>141</v>
      </c>
      <c r="E152" s="532"/>
      <c r="F152" s="531"/>
      <c r="G152" s="531"/>
      <c r="H152" s="668"/>
      <c r="I152" s="668"/>
      <c r="J152" s="234"/>
      <c r="K152" s="234"/>
      <c r="L152" s="234"/>
      <c r="M152" s="575"/>
      <c r="N152" s="794" t="str">
        <f t="shared" si="14"/>
        <v/>
      </c>
      <c r="O152" s="573"/>
      <c r="P152" s="573"/>
      <c r="Q152" s="623"/>
      <c r="R152" s="573"/>
      <c r="S152" s="573"/>
      <c r="T152" s="573"/>
      <c r="U152" s="639"/>
      <c r="V152" s="639"/>
      <c r="W152" s="573"/>
      <c r="X152" s="639"/>
      <c r="Y152" s="639"/>
      <c r="Z152" s="639"/>
      <c r="AA152" s="639"/>
      <c r="AB152" s="4"/>
      <c r="AC152" s="621"/>
      <c r="AD152" s="622"/>
      <c r="AE152" s="621"/>
      <c r="AF152" s="637"/>
      <c r="AG152" s="621"/>
      <c r="AH152" s="529">
        <f t="shared" si="15"/>
        <v>141</v>
      </c>
      <c r="AI152" s="421" t="str">
        <f t="shared" si="16"/>
        <v/>
      </c>
      <c r="AJ152" s="529" t="str">
        <f t="shared" si="17"/>
        <v/>
      </c>
      <c r="AK152" s="529" t="str">
        <f t="shared" si="18"/>
        <v/>
      </c>
      <c r="AL152" s="573"/>
      <c r="AM152" s="639"/>
      <c r="AN152" s="573"/>
      <c r="AO152" s="639"/>
      <c r="AP152" s="639"/>
      <c r="AQ152" s="573"/>
      <c r="AR152" s="639"/>
      <c r="AS152" s="639"/>
      <c r="AT152" s="639"/>
      <c r="AU152" s="639"/>
      <c r="AV152" s="639"/>
      <c r="AW152" s="639"/>
      <c r="AX152" s="4"/>
      <c r="AY152" s="621"/>
      <c r="AZ152" s="622"/>
    </row>
    <row r="153" spans="2:52" s="25" customFormat="1" ht="12.75" customHeight="1">
      <c r="B153" s="645"/>
      <c r="D153" s="529">
        <f t="shared" si="19"/>
        <v>142</v>
      </c>
      <c r="E153" s="532"/>
      <c r="F153" s="531"/>
      <c r="G153" s="531"/>
      <c r="H153" s="668"/>
      <c r="I153" s="668"/>
      <c r="J153" s="234"/>
      <c r="K153" s="234"/>
      <c r="L153" s="234"/>
      <c r="M153" s="575"/>
      <c r="N153" s="794" t="str">
        <f t="shared" si="14"/>
        <v/>
      </c>
      <c r="O153" s="573"/>
      <c r="P153" s="573"/>
      <c r="Q153" s="623"/>
      <c r="R153" s="573"/>
      <c r="S153" s="573"/>
      <c r="T153" s="573"/>
      <c r="U153" s="639"/>
      <c r="V153" s="639"/>
      <c r="W153" s="573"/>
      <c r="X153" s="639"/>
      <c r="Y153" s="639"/>
      <c r="Z153" s="639"/>
      <c r="AA153" s="639"/>
      <c r="AB153" s="4"/>
      <c r="AC153" s="621"/>
      <c r="AD153" s="622"/>
      <c r="AE153" s="621"/>
      <c r="AF153" s="637"/>
      <c r="AG153" s="621"/>
      <c r="AH153" s="529">
        <f t="shared" si="15"/>
        <v>142</v>
      </c>
      <c r="AI153" s="421" t="str">
        <f t="shared" si="16"/>
        <v/>
      </c>
      <c r="AJ153" s="529" t="str">
        <f t="shared" si="17"/>
        <v/>
      </c>
      <c r="AK153" s="529" t="str">
        <f t="shared" si="18"/>
        <v/>
      </c>
      <c r="AL153" s="573"/>
      <c r="AM153" s="639"/>
      <c r="AN153" s="573"/>
      <c r="AO153" s="639"/>
      <c r="AP153" s="639"/>
      <c r="AQ153" s="573"/>
      <c r="AR153" s="639"/>
      <c r="AS153" s="639"/>
      <c r="AT153" s="639"/>
      <c r="AU153" s="639"/>
      <c r="AV153" s="639"/>
      <c r="AW153" s="639"/>
      <c r="AX153" s="4"/>
      <c r="AY153" s="621"/>
      <c r="AZ153" s="622"/>
    </row>
    <row r="154" spans="2:52" s="25" customFormat="1" ht="12.75" customHeight="1">
      <c r="B154" s="645"/>
      <c r="D154" s="529">
        <f t="shared" si="19"/>
        <v>143</v>
      </c>
      <c r="E154" s="532"/>
      <c r="F154" s="531"/>
      <c r="G154" s="531"/>
      <c r="H154" s="668"/>
      <c r="I154" s="668"/>
      <c r="J154" s="234"/>
      <c r="K154" s="234"/>
      <c r="L154" s="234"/>
      <c r="M154" s="575"/>
      <c r="N154" s="794" t="str">
        <f t="shared" si="14"/>
        <v/>
      </c>
      <c r="O154" s="573"/>
      <c r="P154" s="573"/>
      <c r="Q154" s="623"/>
      <c r="R154" s="573"/>
      <c r="S154" s="573"/>
      <c r="T154" s="573"/>
      <c r="U154" s="639"/>
      <c r="V154" s="639"/>
      <c r="W154" s="573"/>
      <c r="X154" s="639"/>
      <c r="Y154" s="639"/>
      <c r="Z154" s="639"/>
      <c r="AA154" s="639"/>
      <c r="AB154" s="4"/>
      <c r="AC154" s="621"/>
      <c r="AD154" s="622"/>
      <c r="AE154" s="621"/>
      <c r="AF154" s="637"/>
      <c r="AG154" s="621"/>
      <c r="AH154" s="529">
        <f t="shared" si="15"/>
        <v>143</v>
      </c>
      <c r="AI154" s="421" t="str">
        <f t="shared" si="16"/>
        <v/>
      </c>
      <c r="AJ154" s="529" t="str">
        <f t="shared" si="17"/>
        <v/>
      </c>
      <c r="AK154" s="529" t="str">
        <f t="shared" si="18"/>
        <v/>
      </c>
      <c r="AL154" s="573"/>
      <c r="AM154" s="639"/>
      <c r="AN154" s="573"/>
      <c r="AO154" s="639"/>
      <c r="AP154" s="639"/>
      <c r="AQ154" s="573"/>
      <c r="AR154" s="639"/>
      <c r="AS154" s="639"/>
      <c r="AT154" s="639"/>
      <c r="AU154" s="639"/>
      <c r="AV154" s="639"/>
      <c r="AW154" s="639"/>
      <c r="AX154" s="4"/>
      <c r="AY154" s="621"/>
      <c r="AZ154" s="622"/>
    </row>
    <row r="155" spans="2:52" s="25" customFormat="1" ht="12.75" customHeight="1">
      <c r="B155" s="645"/>
      <c r="D155" s="529">
        <f t="shared" si="19"/>
        <v>144</v>
      </c>
      <c r="E155" s="532"/>
      <c r="F155" s="531"/>
      <c r="G155" s="531"/>
      <c r="H155" s="668"/>
      <c r="I155" s="668"/>
      <c r="J155" s="234"/>
      <c r="K155" s="234"/>
      <c r="L155" s="234"/>
      <c r="M155" s="575"/>
      <c r="N155" s="794" t="str">
        <f t="shared" si="14"/>
        <v/>
      </c>
      <c r="O155" s="573"/>
      <c r="P155" s="573"/>
      <c r="Q155" s="623"/>
      <c r="R155" s="573"/>
      <c r="S155" s="573"/>
      <c r="T155" s="573"/>
      <c r="U155" s="639"/>
      <c r="V155" s="639"/>
      <c r="W155" s="573"/>
      <c r="X155" s="639"/>
      <c r="Y155" s="639"/>
      <c r="Z155" s="639"/>
      <c r="AA155" s="639"/>
      <c r="AB155" s="4"/>
      <c r="AC155" s="621"/>
      <c r="AD155" s="622"/>
      <c r="AE155" s="621"/>
      <c r="AF155" s="637"/>
      <c r="AG155" s="621"/>
      <c r="AH155" s="529">
        <f t="shared" si="15"/>
        <v>144</v>
      </c>
      <c r="AI155" s="421" t="str">
        <f t="shared" si="16"/>
        <v/>
      </c>
      <c r="AJ155" s="529" t="str">
        <f t="shared" si="17"/>
        <v/>
      </c>
      <c r="AK155" s="529" t="str">
        <f t="shared" si="18"/>
        <v/>
      </c>
      <c r="AL155" s="573"/>
      <c r="AM155" s="639"/>
      <c r="AN155" s="573"/>
      <c r="AO155" s="639"/>
      <c r="AP155" s="639"/>
      <c r="AQ155" s="573"/>
      <c r="AR155" s="639"/>
      <c r="AS155" s="639"/>
      <c r="AT155" s="639"/>
      <c r="AU155" s="639"/>
      <c r="AV155" s="639"/>
      <c r="AW155" s="639"/>
      <c r="AX155" s="4"/>
      <c r="AY155" s="621"/>
      <c r="AZ155" s="622"/>
    </row>
    <row r="156" spans="2:52" s="25" customFormat="1" ht="12.75" customHeight="1">
      <c r="B156" s="645"/>
      <c r="D156" s="529">
        <f t="shared" si="19"/>
        <v>145</v>
      </c>
      <c r="E156" s="532"/>
      <c r="F156" s="531"/>
      <c r="G156" s="531"/>
      <c r="H156" s="668"/>
      <c r="I156" s="668"/>
      <c r="J156" s="234"/>
      <c r="K156" s="234"/>
      <c r="L156" s="234"/>
      <c r="M156" s="575"/>
      <c r="N156" s="794" t="str">
        <f t="shared" si="14"/>
        <v/>
      </c>
      <c r="O156" s="573"/>
      <c r="P156" s="573"/>
      <c r="Q156" s="623"/>
      <c r="R156" s="573"/>
      <c r="S156" s="573"/>
      <c r="T156" s="573"/>
      <c r="U156" s="639"/>
      <c r="V156" s="639"/>
      <c r="W156" s="573"/>
      <c r="X156" s="639"/>
      <c r="Y156" s="639"/>
      <c r="Z156" s="639"/>
      <c r="AA156" s="639"/>
      <c r="AB156" s="4"/>
      <c r="AC156" s="621"/>
      <c r="AD156" s="622"/>
      <c r="AE156" s="621"/>
      <c r="AF156" s="637"/>
      <c r="AG156" s="621"/>
      <c r="AH156" s="529">
        <f t="shared" si="15"/>
        <v>145</v>
      </c>
      <c r="AI156" s="421" t="str">
        <f t="shared" si="16"/>
        <v/>
      </c>
      <c r="AJ156" s="529" t="str">
        <f t="shared" si="17"/>
        <v/>
      </c>
      <c r="AK156" s="529" t="str">
        <f t="shared" si="18"/>
        <v/>
      </c>
      <c r="AL156" s="573"/>
      <c r="AM156" s="639"/>
      <c r="AN156" s="573"/>
      <c r="AO156" s="639"/>
      <c r="AP156" s="639"/>
      <c r="AQ156" s="573"/>
      <c r="AR156" s="639"/>
      <c r="AS156" s="639"/>
      <c r="AT156" s="639"/>
      <c r="AU156" s="639"/>
      <c r="AV156" s="639"/>
      <c r="AW156" s="639"/>
      <c r="AX156" s="4"/>
      <c r="AY156" s="621"/>
      <c r="AZ156" s="622"/>
    </row>
    <row r="157" spans="2:52" s="25" customFormat="1" ht="12.75" customHeight="1">
      <c r="B157" s="645"/>
      <c r="D157" s="529">
        <f t="shared" si="19"/>
        <v>146</v>
      </c>
      <c r="E157" s="532"/>
      <c r="F157" s="531"/>
      <c r="G157" s="531"/>
      <c r="H157" s="668"/>
      <c r="I157" s="668"/>
      <c r="J157" s="234"/>
      <c r="K157" s="234"/>
      <c r="L157" s="234"/>
      <c r="M157" s="575"/>
      <c r="N157" s="794" t="str">
        <f t="shared" si="14"/>
        <v/>
      </c>
      <c r="O157" s="573"/>
      <c r="P157" s="573"/>
      <c r="Q157" s="623"/>
      <c r="R157" s="573"/>
      <c r="S157" s="573"/>
      <c r="T157" s="573"/>
      <c r="U157" s="639"/>
      <c r="V157" s="639"/>
      <c r="W157" s="573"/>
      <c r="X157" s="639"/>
      <c r="Y157" s="639"/>
      <c r="Z157" s="639"/>
      <c r="AA157" s="639"/>
      <c r="AB157" s="4"/>
      <c r="AC157" s="621"/>
      <c r="AD157" s="622"/>
      <c r="AE157" s="621"/>
      <c r="AF157" s="637"/>
      <c r="AG157" s="621"/>
      <c r="AH157" s="529">
        <f t="shared" si="15"/>
        <v>146</v>
      </c>
      <c r="AI157" s="421" t="str">
        <f t="shared" si="16"/>
        <v/>
      </c>
      <c r="AJ157" s="529" t="str">
        <f t="shared" si="17"/>
        <v/>
      </c>
      <c r="AK157" s="529" t="str">
        <f t="shared" si="18"/>
        <v/>
      </c>
      <c r="AL157" s="573"/>
      <c r="AM157" s="639"/>
      <c r="AN157" s="573"/>
      <c r="AO157" s="639"/>
      <c r="AP157" s="639"/>
      <c r="AQ157" s="573"/>
      <c r="AR157" s="639"/>
      <c r="AS157" s="639"/>
      <c r="AT157" s="639"/>
      <c r="AU157" s="639"/>
      <c r="AV157" s="639"/>
      <c r="AW157" s="639"/>
      <c r="AX157" s="4"/>
      <c r="AY157" s="621"/>
      <c r="AZ157" s="622"/>
    </row>
    <row r="158" spans="2:52" s="25" customFormat="1" ht="12.75" customHeight="1">
      <c r="B158" s="645"/>
      <c r="D158" s="529">
        <f t="shared" si="19"/>
        <v>147</v>
      </c>
      <c r="E158" s="532"/>
      <c r="F158" s="531"/>
      <c r="G158" s="531"/>
      <c r="H158" s="668"/>
      <c r="I158" s="668"/>
      <c r="J158" s="234"/>
      <c r="K158" s="234"/>
      <c r="L158" s="234"/>
      <c r="M158" s="575"/>
      <c r="N158" s="794" t="str">
        <f t="shared" si="14"/>
        <v/>
      </c>
      <c r="O158" s="573"/>
      <c r="P158" s="573"/>
      <c r="Q158" s="623"/>
      <c r="R158" s="573"/>
      <c r="S158" s="573"/>
      <c r="T158" s="573"/>
      <c r="U158" s="639"/>
      <c r="V158" s="639"/>
      <c r="W158" s="573"/>
      <c r="X158" s="639"/>
      <c r="Y158" s="639"/>
      <c r="Z158" s="639"/>
      <c r="AA158" s="639"/>
      <c r="AB158" s="4"/>
      <c r="AC158" s="621"/>
      <c r="AD158" s="622"/>
      <c r="AE158" s="621"/>
      <c r="AF158" s="637"/>
      <c r="AG158" s="621"/>
      <c r="AH158" s="529">
        <f t="shared" si="15"/>
        <v>147</v>
      </c>
      <c r="AI158" s="421" t="str">
        <f t="shared" si="16"/>
        <v/>
      </c>
      <c r="AJ158" s="529" t="str">
        <f t="shared" si="17"/>
        <v/>
      </c>
      <c r="AK158" s="529" t="str">
        <f t="shared" si="18"/>
        <v/>
      </c>
      <c r="AL158" s="573"/>
      <c r="AM158" s="639"/>
      <c r="AN158" s="573"/>
      <c r="AO158" s="639"/>
      <c r="AP158" s="639"/>
      <c r="AQ158" s="573"/>
      <c r="AR158" s="639"/>
      <c r="AS158" s="639"/>
      <c r="AT158" s="639"/>
      <c r="AU158" s="639"/>
      <c r="AV158" s="639"/>
      <c r="AW158" s="639"/>
      <c r="AX158" s="4"/>
      <c r="AY158" s="621"/>
      <c r="AZ158" s="622"/>
    </row>
    <row r="159" spans="2:52" s="25" customFormat="1" ht="12.75" customHeight="1">
      <c r="B159" s="645"/>
      <c r="D159" s="529">
        <f t="shared" si="19"/>
        <v>148</v>
      </c>
      <c r="E159" s="532"/>
      <c r="F159" s="531"/>
      <c r="G159" s="531"/>
      <c r="H159" s="668"/>
      <c r="I159" s="668"/>
      <c r="J159" s="234"/>
      <c r="K159" s="234"/>
      <c r="L159" s="234"/>
      <c r="M159" s="575"/>
      <c r="N159" s="794" t="str">
        <f t="shared" si="14"/>
        <v/>
      </c>
      <c r="O159" s="573"/>
      <c r="P159" s="573"/>
      <c r="Q159" s="623"/>
      <c r="R159" s="573"/>
      <c r="S159" s="573"/>
      <c r="T159" s="573"/>
      <c r="U159" s="639"/>
      <c r="V159" s="639"/>
      <c r="W159" s="573"/>
      <c r="X159" s="639"/>
      <c r="Y159" s="639"/>
      <c r="Z159" s="639"/>
      <c r="AA159" s="639"/>
      <c r="AB159" s="4"/>
      <c r="AC159" s="621"/>
      <c r="AD159" s="622"/>
      <c r="AE159" s="621"/>
      <c r="AF159" s="637"/>
      <c r="AG159" s="621"/>
      <c r="AH159" s="529">
        <f t="shared" si="15"/>
        <v>148</v>
      </c>
      <c r="AI159" s="421" t="str">
        <f t="shared" si="16"/>
        <v/>
      </c>
      <c r="AJ159" s="529" t="str">
        <f t="shared" si="17"/>
        <v/>
      </c>
      <c r="AK159" s="529" t="str">
        <f t="shared" si="18"/>
        <v/>
      </c>
      <c r="AL159" s="573"/>
      <c r="AM159" s="639"/>
      <c r="AN159" s="573"/>
      <c r="AO159" s="639"/>
      <c r="AP159" s="639"/>
      <c r="AQ159" s="573"/>
      <c r="AR159" s="639"/>
      <c r="AS159" s="639"/>
      <c r="AT159" s="639"/>
      <c r="AU159" s="639"/>
      <c r="AV159" s="639"/>
      <c r="AW159" s="639"/>
      <c r="AX159" s="4"/>
      <c r="AY159" s="621"/>
      <c r="AZ159" s="622"/>
    </row>
    <row r="160" spans="2:52" s="25" customFormat="1" ht="12.75" customHeight="1">
      <c r="B160" s="645"/>
      <c r="D160" s="529">
        <f t="shared" si="19"/>
        <v>149</v>
      </c>
      <c r="E160" s="532"/>
      <c r="F160" s="531"/>
      <c r="G160" s="531"/>
      <c r="H160" s="668"/>
      <c r="I160" s="668"/>
      <c r="J160" s="234"/>
      <c r="K160" s="234"/>
      <c r="L160" s="234"/>
      <c r="M160" s="575"/>
      <c r="N160" s="794" t="str">
        <f t="shared" si="14"/>
        <v/>
      </c>
      <c r="O160" s="573"/>
      <c r="P160" s="573"/>
      <c r="Q160" s="623"/>
      <c r="R160" s="573"/>
      <c r="S160" s="573"/>
      <c r="T160" s="573"/>
      <c r="U160" s="639"/>
      <c r="V160" s="639"/>
      <c r="W160" s="573"/>
      <c r="X160" s="639"/>
      <c r="Y160" s="639"/>
      <c r="Z160" s="639"/>
      <c r="AA160" s="639"/>
      <c r="AB160" s="4"/>
      <c r="AC160" s="621"/>
      <c r="AD160" s="622"/>
      <c r="AE160" s="621"/>
      <c r="AF160" s="637"/>
      <c r="AG160" s="621"/>
      <c r="AH160" s="529">
        <f t="shared" si="15"/>
        <v>149</v>
      </c>
      <c r="AI160" s="421" t="str">
        <f t="shared" si="16"/>
        <v/>
      </c>
      <c r="AJ160" s="529" t="str">
        <f t="shared" si="17"/>
        <v/>
      </c>
      <c r="AK160" s="529" t="str">
        <f t="shared" si="18"/>
        <v/>
      </c>
      <c r="AL160" s="573"/>
      <c r="AM160" s="639"/>
      <c r="AN160" s="573"/>
      <c r="AO160" s="639"/>
      <c r="AP160" s="639"/>
      <c r="AQ160" s="573"/>
      <c r="AR160" s="639"/>
      <c r="AS160" s="639"/>
      <c r="AT160" s="639"/>
      <c r="AU160" s="639"/>
      <c r="AV160" s="639"/>
      <c r="AW160" s="639"/>
      <c r="AX160" s="4"/>
      <c r="AY160" s="621"/>
      <c r="AZ160" s="622"/>
    </row>
    <row r="161" spans="2:52" s="25" customFormat="1" ht="12.75" customHeight="1">
      <c r="B161" s="645"/>
      <c r="D161" s="529">
        <f t="shared" si="19"/>
        <v>150</v>
      </c>
      <c r="E161" s="532"/>
      <c r="F161" s="531"/>
      <c r="G161" s="531"/>
      <c r="H161" s="668"/>
      <c r="I161" s="668"/>
      <c r="J161" s="234"/>
      <c r="K161" s="234"/>
      <c r="L161" s="234"/>
      <c r="M161" s="575"/>
      <c r="N161" s="794" t="str">
        <f t="shared" si="14"/>
        <v/>
      </c>
      <c r="O161" s="573"/>
      <c r="P161" s="573"/>
      <c r="Q161" s="623"/>
      <c r="R161" s="573"/>
      <c r="S161" s="573"/>
      <c r="T161" s="573"/>
      <c r="U161" s="639"/>
      <c r="V161" s="639"/>
      <c r="W161" s="573"/>
      <c r="X161" s="639"/>
      <c r="Y161" s="639"/>
      <c r="Z161" s="639"/>
      <c r="AA161" s="639"/>
      <c r="AB161" s="4"/>
      <c r="AC161" s="621"/>
      <c r="AD161" s="622"/>
      <c r="AE161" s="621"/>
      <c r="AF161" s="637"/>
      <c r="AG161" s="621"/>
      <c r="AH161" s="529">
        <f t="shared" si="15"/>
        <v>150</v>
      </c>
      <c r="AI161" s="421" t="str">
        <f t="shared" si="16"/>
        <v/>
      </c>
      <c r="AJ161" s="529" t="str">
        <f t="shared" si="17"/>
        <v/>
      </c>
      <c r="AK161" s="529" t="str">
        <f t="shared" si="18"/>
        <v/>
      </c>
      <c r="AL161" s="573"/>
      <c r="AM161" s="639"/>
      <c r="AN161" s="573"/>
      <c r="AO161" s="639"/>
      <c r="AP161" s="639"/>
      <c r="AQ161" s="573"/>
      <c r="AR161" s="639"/>
      <c r="AS161" s="639"/>
      <c r="AT161" s="639"/>
      <c r="AU161" s="639"/>
      <c r="AV161" s="639"/>
      <c r="AW161" s="639"/>
      <c r="AX161" s="4"/>
      <c r="AY161" s="621"/>
      <c r="AZ161" s="622"/>
    </row>
    <row r="162" spans="2:52" s="25" customFormat="1" ht="12.75" customHeight="1">
      <c r="B162" s="645"/>
      <c r="D162" s="529">
        <f t="shared" si="19"/>
        <v>151</v>
      </c>
      <c r="E162" s="532"/>
      <c r="F162" s="531"/>
      <c r="G162" s="531"/>
      <c r="H162" s="668"/>
      <c r="I162" s="668"/>
      <c r="J162" s="234"/>
      <c r="K162" s="234"/>
      <c r="L162" s="234"/>
      <c r="M162" s="575"/>
      <c r="N162" s="794" t="str">
        <f t="shared" si="14"/>
        <v/>
      </c>
      <c r="O162" s="573"/>
      <c r="P162" s="573"/>
      <c r="Q162" s="623"/>
      <c r="R162" s="573"/>
      <c r="S162" s="573"/>
      <c r="T162" s="573"/>
      <c r="U162" s="639"/>
      <c r="V162" s="639"/>
      <c r="W162" s="573"/>
      <c r="X162" s="639"/>
      <c r="Y162" s="639"/>
      <c r="Z162" s="639"/>
      <c r="AA162" s="639"/>
      <c r="AB162" s="4"/>
      <c r="AC162" s="621"/>
      <c r="AD162" s="622"/>
      <c r="AE162" s="621"/>
      <c r="AF162" s="637"/>
      <c r="AG162" s="621"/>
      <c r="AH162" s="529">
        <f t="shared" si="15"/>
        <v>151</v>
      </c>
      <c r="AI162" s="421" t="str">
        <f t="shared" si="16"/>
        <v/>
      </c>
      <c r="AJ162" s="529" t="str">
        <f t="shared" si="17"/>
        <v/>
      </c>
      <c r="AK162" s="529" t="str">
        <f t="shared" si="18"/>
        <v/>
      </c>
      <c r="AL162" s="573"/>
      <c r="AM162" s="639"/>
      <c r="AN162" s="573"/>
      <c r="AO162" s="639"/>
      <c r="AP162" s="639"/>
      <c r="AQ162" s="573"/>
      <c r="AR162" s="639"/>
      <c r="AS162" s="639"/>
      <c r="AT162" s="639"/>
      <c r="AU162" s="639"/>
      <c r="AV162" s="639"/>
      <c r="AW162" s="639"/>
      <c r="AX162" s="4"/>
      <c r="AY162" s="621"/>
      <c r="AZ162" s="622"/>
    </row>
    <row r="163" spans="2:52" s="25" customFormat="1" ht="12.75" customHeight="1">
      <c r="B163" s="645"/>
      <c r="D163" s="529">
        <f t="shared" si="19"/>
        <v>152</v>
      </c>
      <c r="E163" s="532"/>
      <c r="F163" s="531"/>
      <c r="G163" s="531"/>
      <c r="H163" s="668"/>
      <c r="I163" s="668"/>
      <c r="J163" s="234"/>
      <c r="K163" s="234"/>
      <c r="L163" s="234"/>
      <c r="M163" s="575"/>
      <c r="N163" s="794" t="str">
        <f t="shared" si="14"/>
        <v/>
      </c>
      <c r="O163" s="573"/>
      <c r="P163" s="573"/>
      <c r="Q163" s="623"/>
      <c r="R163" s="573"/>
      <c r="S163" s="573"/>
      <c r="T163" s="573"/>
      <c r="U163" s="639"/>
      <c r="V163" s="639"/>
      <c r="W163" s="573"/>
      <c r="X163" s="639"/>
      <c r="Y163" s="639"/>
      <c r="Z163" s="639"/>
      <c r="AA163" s="639"/>
      <c r="AB163" s="4"/>
      <c r="AC163" s="621"/>
      <c r="AD163" s="622"/>
      <c r="AE163" s="621"/>
      <c r="AF163" s="637"/>
      <c r="AG163" s="621"/>
      <c r="AH163" s="529">
        <f t="shared" si="15"/>
        <v>152</v>
      </c>
      <c r="AI163" s="421" t="str">
        <f t="shared" si="16"/>
        <v/>
      </c>
      <c r="AJ163" s="529" t="str">
        <f t="shared" si="17"/>
        <v/>
      </c>
      <c r="AK163" s="529" t="str">
        <f t="shared" si="18"/>
        <v/>
      </c>
      <c r="AL163" s="573"/>
      <c r="AM163" s="639"/>
      <c r="AN163" s="573"/>
      <c r="AO163" s="639"/>
      <c r="AP163" s="639"/>
      <c r="AQ163" s="573"/>
      <c r="AR163" s="639"/>
      <c r="AS163" s="639"/>
      <c r="AT163" s="639"/>
      <c r="AU163" s="639"/>
      <c r="AV163" s="639"/>
      <c r="AW163" s="639"/>
      <c r="AX163" s="4"/>
      <c r="AY163" s="621"/>
      <c r="AZ163" s="622"/>
    </row>
    <row r="164" spans="2:52" s="25" customFormat="1" ht="12.75" customHeight="1">
      <c r="B164" s="645"/>
      <c r="D164" s="529">
        <f t="shared" si="19"/>
        <v>153</v>
      </c>
      <c r="E164" s="532"/>
      <c r="F164" s="531"/>
      <c r="G164" s="531"/>
      <c r="H164" s="668"/>
      <c r="I164" s="668"/>
      <c r="J164" s="234"/>
      <c r="K164" s="234"/>
      <c r="L164" s="234"/>
      <c r="M164" s="575"/>
      <c r="N164" s="794" t="str">
        <f t="shared" ref="N164:N195" si="20">IF($H164="","",IF(O164="○","",IF($H164=$I164,"","○")))</f>
        <v/>
      </c>
      <c r="O164" s="573"/>
      <c r="P164" s="573"/>
      <c r="Q164" s="623"/>
      <c r="R164" s="573"/>
      <c r="S164" s="573"/>
      <c r="T164" s="573"/>
      <c r="U164" s="639"/>
      <c r="V164" s="639"/>
      <c r="W164" s="573"/>
      <c r="X164" s="639"/>
      <c r="Y164" s="639"/>
      <c r="Z164" s="639"/>
      <c r="AA164" s="639"/>
      <c r="AB164" s="4"/>
      <c r="AC164" s="621"/>
      <c r="AD164" s="622"/>
      <c r="AE164" s="621"/>
      <c r="AF164" s="637"/>
      <c r="AG164" s="621"/>
      <c r="AH164" s="529">
        <f t="shared" si="15"/>
        <v>153</v>
      </c>
      <c r="AI164" s="421" t="str">
        <f t="shared" si="16"/>
        <v/>
      </c>
      <c r="AJ164" s="529" t="str">
        <f t="shared" si="17"/>
        <v/>
      </c>
      <c r="AK164" s="529" t="str">
        <f t="shared" si="18"/>
        <v/>
      </c>
      <c r="AL164" s="573"/>
      <c r="AM164" s="639"/>
      <c r="AN164" s="573"/>
      <c r="AO164" s="639"/>
      <c r="AP164" s="639"/>
      <c r="AQ164" s="573"/>
      <c r="AR164" s="639"/>
      <c r="AS164" s="639"/>
      <c r="AT164" s="639"/>
      <c r="AU164" s="639"/>
      <c r="AV164" s="639"/>
      <c r="AW164" s="639"/>
      <c r="AX164" s="4"/>
      <c r="AY164" s="621"/>
      <c r="AZ164" s="622"/>
    </row>
    <row r="165" spans="2:52" s="25" customFormat="1" ht="12.75" customHeight="1">
      <c r="B165" s="645"/>
      <c r="D165" s="529">
        <f t="shared" si="19"/>
        <v>154</v>
      </c>
      <c r="E165" s="532"/>
      <c r="F165" s="531"/>
      <c r="G165" s="531"/>
      <c r="H165" s="668"/>
      <c r="I165" s="668"/>
      <c r="J165" s="234"/>
      <c r="K165" s="234"/>
      <c r="L165" s="234"/>
      <c r="M165" s="575"/>
      <c r="N165" s="794" t="str">
        <f t="shared" si="20"/>
        <v/>
      </c>
      <c r="O165" s="573"/>
      <c r="P165" s="573"/>
      <c r="Q165" s="623"/>
      <c r="R165" s="573"/>
      <c r="S165" s="573"/>
      <c r="T165" s="573"/>
      <c r="U165" s="639"/>
      <c r="V165" s="639"/>
      <c r="W165" s="573"/>
      <c r="X165" s="639"/>
      <c r="Y165" s="639"/>
      <c r="Z165" s="639"/>
      <c r="AA165" s="639"/>
      <c r="AB165" s="4"/>
      <c r="AC165" s="621"/>
      <c r="AD165" s="622"/>
      <c r="AE165" s="621"/>
      <c r="AF165" s="637"/>
      <c r="AG165" s="621"/>
      <c r="AH165" s="529">
        <f t="shared" si="15"/>
        <v>154</v>
      </c>
      <c r="AI165" s="421" t="str">
        <f t="shared" si="16"/>
        <v/>
      </c>
      <c r="AJ165" s="529" t="str">
        <f t="shared" si="17"/>
        <v/>
      </c>
      <c r="AK165" s="529" t="str">
        <f t="shared" si="18"/>
        <v/>
      </c>
      <c r="AL165" s="573"/>
      <c r="AM165" s="639"/>
      <c r="AN165" s="573"/>
      <c r="AO165" s="639"/>
      <c r="AP165" s="639"/>
      <c r="AQ165" s="573"/>
      <c r="AR165" s="639"/>
      <c r="AS165" s="639"/>
      <c r="AT165" s="639"/>
      <c r="AU165" s="639"/>
      <c r="AV165" s="639"/>
      <c r="AW165" s="639"/>
      <c r="AX165" s="4"/>
      <c r="AY165" s="621"/>
      <c r="AZ165" s="622"/>
    </row>
    <row r="166" spans="2:52" s="25" customFormat="1" ht="12.75" customHeight="1">
      <c r="B166" s="645"/>
      <c r="D166" s="529">
        <f t="shared" si="19"/>
        <v>155</v>
      </c>
      <c r="E166" s="532"/>
      <c r="F166" s="531"/>
      <c r="G166" s="531"/>
      <c r="H166" s="668"/>
      <c r="I166" s="668"/>
      <c r="J166" s="234"/>
      <c r="K166" s="234"/>
      <c r="L166" s="234"/>
      <c r="M166" s="575"/>
      <c r="N166" s="794" t="str">
        <f t="shared" si="20"/>
        <v/>
      </c>
      <c r="O166" s="573"/>
      <c r="P166" s="573"/>
      <c r="Q166" s="623"/>
      <c r="R166" s="573"/>
      <c r="S166" s="573"/>
      <c r="T166" s="573"/>
      <c r="U166" s="639"/>
      <c r="V166" s="639"/>
      <c r="W166" s="573"/>
      <c r="X166" s="639"/>
      <c r="Y166" s="639"/>
      <c r="Z166" s="639"/>
      <c r="AA166" s="639"/>
      <c r="AB166" s="4"/>
      <c r="AC166" s="621"/>
      <c r="AD166" s="622"/>
      <c r="AE166" s="621"/>
      <c r="AF166" s="637"/>
      <c r="AG166" s="621"/>
      <c r="AH166" s="529">
        <f t="shared" si="15"/>
        <v>155</v>
      </c>
      <c r="AI166" s="421" t="str">
        <f t="shared" si="16"/>
        <v/>
      </c>
      <c r="AJ166" s="529" t="str">
        <f t="shared" si="17"/>
        <v/>
      </c>
      <c r="AK166" s="529" t="str">
        <f t="shared" si="18"/>
        <v/>
      </c>
      <c r="AL166" s="573"/>
      <c r="AM166" s="639"/>
      <c r="AN166" s="573"/>
      <c r="AO166" s="639"/>
      <c r="AP166" s="639"/>
      <c r="AQ166" s="573"/>
      <c r="AR166" s="639"/>
      <c r="AS166" s="639"/>
      <c r="AT166" s="639"/>
      <c r="AU166" s="639"/>
      <c r="AV166" s="639"/>
      <c r="AW166" s="639"/>
      <c r="AX166" s="4"/>
      <c r="AY166" s="621"/>
      <c r="AZ166" s="622"/>
    </row>
    <row r="167" spans="2:52" s="25" customFormat="1" ht="12.75" customHeight="1">
      <c r="B167" s="645"/>
      <c r="D167" s="529">
        <f t="shared" si="19"/>
        <v>156</v>
      </c>
      <c r="E167" s="532"/>
      <c r="F167" s="531"/>
      <c r="G167" s="531"/>
      <c r="H167" s="668"/>
      <c r="I167" s="668"/>
      <c r="J167" s="234"/>
      <c r="K167" s="234"/>
      <c r="L167" s="234"/>
      <c r="M167" s="575"/>
      <c r="N167" s="794" t="str">
        <f t="shared" si="20"/>
        <v/>
      </c>
      <c r="O167" s="573"/>
      <c r="P167" s="573"/>
      <c r="Q167" s="623"/>
      <c r="R167" s="573"/>
      <c r="S167" s="573"/>
      <c r="T167" s="573"/>
      <c r="U167" s="639"/>
      <c r="V167" s="639"/>
      <c r="W167" s="573"/>
      <c r="X167" s="639"/>
      <c r="Y167" s="639"/>
      <c r="Z167" s="639"/>
      <c r="AA167" s="639"/>
      <c r="AB167" s="4"/>
      <c r="AC167" s="621"/>
      <c r="AD167" s="622"/>
      <c r="AE167" s="621"/>
      <c r="AF167" s="637"/>
      <c r="AG167" s="621"/>
      <c r="AH167" s="529">
        <f t="shared" si="15"/>
        <v>156</v>
      </c>
      <c r="AI167" s="421" t="str">
        <f t="shared" si="16"/>
        <v/>
      </c>
      <c r="AJ167" s="529" t="str">
        <f t="shared" si="17"/>
        <v/>
      </c>
      <c r="AK167" s="529" t="str">
        <f t="shared" si="18"/>
        <v/>
      </c>
      <c r="AL167" s="573"/>
      <c r="AM167" s="639"/>
      <c r="AN167" s="573"/>
      <c r="AO167" s="639"/>
      <c r="AP167" s="639"/>
      <c r="AQ167" s="573"/>
      <c r="AR167" s="639"/>
      <c r="AS167" s="639"/>
      <c r="AT167" s="639"/>
      <c r="AU167" s="639"/>
      <c r="AV167" s="639"/>
      <c r="AW167" s="639"/>
      <c r="AX167" s="4"/>
      <c r="AY167" s="621"/>
      <c r="AZ167" s="622"/>
    </row>
    <row r="168" spans="2:52" s="25" customFormat="1" ht="12.75" customHeight="1">
      <c r="B168" s="645"/>
      <c r="D168" s="529">
        <f t="shared" si="19"/>
        <v>157</v>
      </c>
      <c r="E168" s="532"/>
      <c r="F168" s="531"/>
      <c r="G168" s="531"/>
      <c r="H168" s="668"/>
      <c r="I168" s="668"/>
      <c r="J168" s="234"/>
      <c r="K168" s="234"/>
      <c r="L168" s="234"/>
      <c r="M168" s="575"/>
      <c r="N168" s="794" t="str">
        <f t="shared" si="20"/>
        <v/>
      </c>
      <c r="O168" s="573"/>
      <c r="P168" s="573"/>
      <c r="Q168" s="623"/>
      <c r="R168" s="573"/>
      <c r="S168" s="573"/>
      <c r="T168" s="573"/>
      <c r="U168" s="639"/>
      <c r="V168" s="639"/>
      <c r="W168" s="573"/>
      <c r="X168" s="639"/>
      <c r="Y168" s="639"/>
      <c r="Z168" s="639"/>
      <c r="AA168" s="639"/>
      <c r="AB168" s="4"/>
      <c r="AC168" s="621"/>
      <c r="AD168" s="622"/>
      <c r="AE168" s="621"/>
      <c r="AF168" s="637"/>
      <c r="AG168" s="621"/>
      <c r="AH168" s="529">
        <f t="shared" si="15"/>
        <v>157</v>
      </c>
      <c r="AI168" s="421" t="str">
        <f t="shared" si="16"/>
        <v/>
      </c>
      <c r="AJ168" s="529" t="str">
        <f t="shared" si="17"/>
        <v/>
      </c>
      <c r="AK168" s="529" t="str">
        <f t="shared" si="18"/>
        <v/>
      </c>
      <c r="AL168" s="573"/>
      <c r="AM168" s="639"/>
      <c r="AN168" s="573"/>
      <c r="AO168" s="639"/>
      <c r="AP168" s="639"/>
      <c r="AQ168" s="573"/>
      <c r="AR168" s="639"/>
      <c r="AS168" s="639"/>
      <c r="AT168" s="639"/>
      <c r="AU168" s="639"/>
      <c r="AV168" s="639"/>
      <c r="AW168" s="639"/>
      <c r="AX168" s="4"/>
      <c r="AY168" s="621"/>
      <c r="AZ168" s="622"/>
    </row>
    <row r="169" spans="2:52" s="25" customFormat="1" ht="12.75" customHeight="1">
      <c r="B169" s="645"/>
      <c r="D169" s="529">
        <f t="shared" si="19"/>
        <v>158</v>
      </c>
      <c r="E169" s="532"/>
      <c r="F169" s="531"/>
      <c r="G169" s="531"/>
      <c r="H169" s="668"/>
      <c r="I169" s="668"/>
      <c r="J169" s="234"/>
      <c r="K169" s="234"/>
      <c r="L169" s="234"/>
      <c r="M169" s="575"/>
      <c r="N169" s="794" t="str">
        <f t="shared" si="20"/>
        <v/>
      </c>
      <c r="O169" s="573"/>
      <c r="P169" s="573"/>
      <c r="Q169" s="623"/>
      <c r="R169" s="573"/>
      <c r="S169" s="573"/>
      <c r="T169" s="573"/>
      <c r="U169" s="639"/>
      <c r="V169" s="639"/>
      <c r="W169" s="573"/>
      <c r="X169" s="639"/>
      <c r="Y169" s="639"/>
      <c r="Z169" s="639"/>
      <c r="AA169" s="639"/>
      <c r="AB169" s="4"/>
      <c r="AC169" s="621"/>
      <c r="AD169" s="622"/>
      <c r="AE169" s="621"/>
      <c r="AF169" s="637"/>
      <c r="AG169" s="621"/>
      <c r="AH169" s="529">
        <f t="shared" si="15"/>
        <v>158</v>
      </c>
      <c r="AI169" s="421" t="str">
        <f t="shared" si="16"/>
        <v/>
      </c>
      <c r="AJ169" s="529" t="str">
        <f t="shared" si="17"/>
        <v/>
      </c>
      <c r="AK169" s="529" t="str">
        <f t="shared" si="18"/>
        <v/>
      </c>
      <c r="AL169" s="573"/>
      <c r="AM169" s="639"/>
      <c r="AN169" s="573"/>
      <c r="AO169" s="639"/>
      <c r="AP169" s="639"/>
      <c r="AQ169" s="573"/>
      <c r="AR169" s="639"/>
      <c r="AS169" s="639"/>
      <c r="AT169" s="639"/>
      <c r="AU169" s="639"/>
      <c r="AV169" s="639"/>
      <c r="AW169" s="639"/>
      <c r="AX169" s="4"/>
      <c r="AY169" s="621"/>
      <c r="AZ169" s="622"/>
    </row>
    <row r="170" spans="2:52" s="25" customFormat="1" ht="12.75" customHeight="1">
      <c r="B170" s="645"/>
      <c r="D170" s="529">
        <f t="shared" si="19"/>
        <v>159</v>
      </c>
      <c r="E170" s="532"/>
      <c r="F170" s="531"/>
      <c r="G170" s="531"/>
      <c r="H170" s="668"/>
      <c r="I170" s="668"/>
      <c r="J170" s="234"/>
      <c r="K170" s="234"/>
      <c r="L170" s="234"/>
      <c r="M170" s="575"/>
      <c r="N170" s="794" t="str">
        <f t="shared" si="20"/>
        <v/>
      </c>
      <c r="O170" s="573"/>
      <c r="P170" s="573"/>
      <c r="Q170" s="623"/>
      <c r="R170" s="573"/>
      <c r="S170" s="573"/>
      <c r="T170" s="573"/>
      <c r="U170" s="639"/>
      <c r="V170" s="639"/>
      <c r="W170" s="573"/>
      <c r="X170" s="639"/>
      <c r="Y170" s="639"/>
      <c r="Z170" s="639"/>
      <c r="AA170" s="639"/>
      <c r="AB170" s="4"/>
      <c r="AC170" s="621"/>
      <c r="AD170" s="622"/>
      <c r="AE170" s="621"/>
      <c r="AF170" s="637"/>
      <c r="AG170" s="621"/>
      <c r="AH170" s="529">
        <f t="shared" si="15"/>
        <v>159</v>
      </c>
      <c r="AI170" s="421" t="str">
        <f t="shared" si="16"/>
        <v/>
      </c>
      <c r="AJ170" s="529" t="str">
        <f t="shared" si="17"/>
        <v/>
      </c>
      <c r="AK170" s="529" t="str">
        <f t="shared" si="18"/>
        <v/>
      </c>
      <c r="AL170" s="573"/>
      <c r="AM170" s="639"/>
      <c r="AN170" s="573"/>
      <c r="AO170" s="639"/>
      <c r="AP170" s="639"/>
      <c r="AQ170" s="573"/>
      <c r="AR170" s="639"/>
      <c r="AS170" s="639"/>
      <c r="AT170" s="639"/>
      <c r="AU170" s="639"/>
      <c r="AV170" s="639"/>
      <c r="AW170" s="639"/>
      <c r="AX170" s="4"/>
      <c r="AY170" s="621"/>
      <c r="AZ170" s="622"/>
    </row>
    <row r="171" spans="2:52" s="25" customFormat="1" ht="12.75" customHeight="1">
      <c r="B171" s="645"/>
      <c r="D171" s="529">
        <f t="shared" si="19"/>
        <v>160</v>
      </c>
      <c r="E171" s="532"/>
      <c r="F171" s="531"/>
      <c r="G171" s="531"/>
      <c r="H171" s="668"/>
      <c r="I171" s="668"/>
      <c r="J171" s="234"/>
      <c r="K171" s="234"/>
      <c r="L171" s="234"/>
      <c r="M171" s="575"/>
      <c r="N171" s="794" t="str">
        <f t="shared" si="20"/>
        <v/>
      </c>
      <c r="O171" s="573"/>
      <c r="P171" s="573"/>
      <c r="Q171" s="623"/>
      <c r="R171" s="573"/>
      <c r="S171" s="573"/>
      <c r="T171" s="573"/>
      <c r="U171" s="639"/>
      <c r="V171" s="639"/>
      <c r="W171" s="573"/>
      <c r="X171" s="639"/>
      <c r="Y171" s="639"/>
      <c r="Z171" s="639"/>
      <c r="AA171" s="639"/>
      <c r="AB171" s="4"/>
      <c r="AC171" s="621"/>
      <c r="AD171" s="622"/>
      <c r="AE171" s="621"/>
      <c r="AF171" s="637"/>
      <c r="AG171" s="621"/>
      <c r="AH171" s="529">
        <f t="shared" si="15"/>
        <v>160</v>
      </c>
      <c r="AI171" s="421" t="str">
        <f t="shared" si="16"/>
        <v/>
      </c>
      <c r="AJ171" s="529" t="str">
        <f t="shared" si="17"/>
        <v/>
      </c>
      <c r="AK171" s="529" t="str">
        <f t="shared" si="18"/>
        <v/>
      </c>
      <c r="AL171" s="573"/>
      <c r="AM171" s="639"/>
      <c r="AN171" s="573"/>
      <c r="AO171" s="639"/>
      <c r="AP171" s="639"/>
      <c r="AQ171" s="573"/>
      <c r="AR171" s="639"/>
      <c r="AS171" s="639"/>
      <c r="AT171" s="639"/>
      <c r="AU171" s="639"/>
      <c r="AV171" s="639"/>
      <c r="AW171" s="639"/>
      <c r="AX171" s="4"/>
      <c r="AY171" s="621"/>
      <c r="AZ171" s="622"/>
    </row>
    <row r="172" spans="2:52" s="25" customFormat="1" ht="12.75" customHeight="1">
      <c r="B172" s="645"/>
      <c r="D172" s="529">
        <f t="shared" si="19"/>
        <v>161</v>
      </c>
      <c r="E172" s="532"/>
      <c r="F172" s="531"/>
      <c r="G172" s="531"/>
      <c r="H172" s="668"/>
      <c r="I172" s="668"/>
      <c r="J172" s="234"/>
      <c r="K172" s="234"/>
      <c r="L172" s="234"/>
      <c r="M172" s="575"/>
      <c r="N172" s="794" t="str">
        <f t="shared" si="20"/>
        <v/>
      </c>
      <c r="O172" s="573"/>
      <c r="P172" s="573"/>
      <c r="Q172" s="623"/>
      <c r="R172" s="573"/>
      <c r="S172" s="573"/>
      <c r="T172" s="573"/>
      <c r="U172" s="639"/>
      <c r="V172" s="639"/>
      <c r="W172" s="573"/>
      <c r="X172" s="639"/>
      <c r="Y172" s="639"/>
      <c r="Z172" s="639"/>
      <c r="AA172" s="639"/>
      <c r="AB172" s="4"/>
      <c r="AC172" s="621"/>
      <c r="AD172" s="622"/>
      <c r="AE172" s="621"/>
      <c r="AF172" s="637"/>
      <c r="AG172" s="621"/>
      <c r="AH172" s="529">
        <f t="shared" si="15"/>
        <v>161</v>
      </c>
      <c r="AI172" s="421" t="str">
        <f t="shared" si="16"/>
        <v/>
      </c>
      <c r="AJ172" s="529" t="str">
        <f t="shared" si="17"/>
        <v/>
      </c>
      <c r="AK172" s="529" t="str">
        <f t="shared" si="18"/>
        <v/>
      </c>
      <c r="AL172" s="573"/>
      <c r="AM172" s="639"/>
      <c r="AN172" s="573"/>
      <c r="AO172" s="639"/>
      <c r="AP172" s="639"/>
      <c r="AQ172" s="573"/>
      <c r="AR172" s="639"/>
      <c r="AS172" s="639"/>
      <c r="AT172" s="639"/>
      <c r="AU172" s="639"/>
      <c r="AV172" s="639"/>
      <c r="AW172" s="639"/>
      <c r="AX172" s="4"/>
      <c r="AY172" s="621"/>
      <c r="AZ172" s="622"/>
    </row>
    <row r="173" spans="2:52" s="25" customFormat="1" ht="12.75" customHeight="1">
      <c r="B173" s="645"/>
      <c r="D173" s="529">
        <f t="shared" si="19"/>
        <v>162</v>
      </c>
      <c r="E173" s="532"/>
      <c r="F173" s="531"/>
      <c r="G173" s="531"/>
      <c r="H173" s="668"/>
      <c r="I173" s="668"/>
      <c r="J173" s="234"/>
      <c r="K173" s="234"/>
      <c r="L173" s="234"/>
      <c r="M173" s="575"/>
      <c r="N173" s="794" t="str">
        <f t="shared" si="20"/>
        <v/>
      </c>
      <c r="O173" s="573"/>
      <c r="P173" s="573"/>
      <c r="Q173" s="623"/>
      <c r="R173" s="573"/>
      <c r="S173" s="573"/>
      <c r="T173" s="573"/>
      <c r="U173" s="639"/>
      <c r="V173" s="639"/>
      <c r="W173" s="573"/>
      <c r="X173" s="639"/>
      <c r="Y173" s="639"/>
      <c r="Z173" s="639"/>
      <c r="AA173" s="639"/>
      <c r="AB173" s="4"/>
      <c r="AC173" s="621"/>
      <c r="AD173" s="622"/>
      <c r="AE173" s="621"/>
      <c r="AF173" s="637"/>
      <c r="AG173" s="621"/>
      <c r="AH173" s="529">
        <f t="shared" si="15"/>
        <v>162</v>
      </c>
      <c r="AI173" s="421" t="str">
        <f t="shared" si="16"/>
        <v/>
      </c>
      <c r="AJ173" s="529" t="str">
        <f t="shared" si="17"/>
        <v/>
      </c>
      <c r="AK173" s="529" t="str">
        <f t="shared" si="18"/>
        <v/>
      </c>
      <c r="AL173" s="573"/>
      <c r="AM173" s="639"/>
      <c r="AN173" s="573"/>
      <c r="AO173" s="639"/>
      <c r="AP173" s="639"/>
      <c r="AQ173" s="573"/>
      <c r="AR173" s="639"/>
      <c r="AS173" s="639"/>
      <c r="AT173" s="639"/>
      <c r="AU173" s="639"/>
      <c r="AV173" s="639"/>
      <c r="AW173" s="639"/>
      <c r="AX173" s="4"/>
      <c r="AY173" s="621"/>
      <c r="AZ173" s="622"/>
    </row>
    <row r="174" spans="2:52" s="25" customFormat="1" ht="12.75" customHeight="1">
      <c r="B174" s="645"/>
      <c r="D174" s="529">
        <f t="shared" si="19"/>
        <v>163</v>
      </c>
      <c r="E174" s="532"/>
      <c r="F174" s="531"/>
      <c r="G174" s="531"/>
      <c r="H174" s="668"/>
      <c r="I174" s="668"/>
      <c r="J174" s="234"/>
      <c r="K174" s="234"/>
      <c r="L174" s="234"/>
      <c r="M174" s="575"/>
      <c r="N174" s="794" t="str">
        <f t="shared" si="20"/>
        <v/>
      </c>
      <c r="O174" s="573"/>
      <c r="P174" s="573"/>
      <c r="Q174" s="623"/>
      <c r="R174" s="573"/>
      <c r="S174" s="573"/>
      <c r="T174" s="573"/>
      <c r="U174" s="639"/>
      <c r="V174" s="639"/>
      <c r="W174" s="573"/>
      <c r="X174" s="639"/>
      <c r="Y174" s="639"/>
      <c r="Z174" s="639"/>
      <c r="AA174" s="639"/>
      <c r="AB174" s="4"/>
      <c r="AC174" s="621"/>
      <c r="AD174" s="622"/>
      <c r="AE174" s="621"/>
      <c r="AF174" s="637"/>
      <c r="AG174" s="621"/>
      <c r="AH174" s="529">
        <f t="shared" si="15"/>
        <v>163</v>
      </c>
      <c r="AI174" s="421" t="str">
        <f t="shared" si="16"/>
        <v/>
      </c>
      <c r="AJ174" s="529" t="str">
        <f t="shared" si="17"/>
        <v/>
      </c>
      <c r="AK174" s="529" t="str">
        <f t="shared" si="18"/>
        <v/>
      </c>
      <c r="AL174" s="573"/>
      <c r="AM174" s="639"/>
      <c r="AN174" s="573"/>
      <c r="AO174" s="639"/>
      <c r="AP174" s="639"/>
      <c r="AQ174" s="573"/>
      <c r="AR174" s="639"/>
      <c r="AS174" s="639"/>
      <c r="AT174" s="639"/>
      <c r="AU174" s="639"/>
      <c r="AV174" s="639"/>
      <c r="AW174" s="639"/>
      <c r="AX174" s="4"/>
      <c r="AY174" s="621"/>
      <c r="AZ174" s="622"/>
    </row>
    <row r="175" spans="2:52" s="25" customFormat="1" ht="12.75" customHeight="1">
      <c r="B175" s="645"/>
      <c r="D175" s="529">
        <f t="shared" si="19"/>
        <v>164</v>
      </c>
      <c r="E175" s="532"/>
      <c r="F175" s="531"/>
      <c r="G175" s="531"/>
      <c r="H175" s="668"/>
      <c r="I175" s="668"/>
      <c r="J175" s="234"/>
      <c r="K175" s="234"/>
      <c r="L175" s="234"/>
      <c r="M175" s="575"/>
      <c r="N175" s="794" t="str">
        <f t="shared" si="20"/>
        <v/>
      </c>
      <c r="O175" s="573"/>
      <c r="P175" s="573"/>
      <c r="Q175" s="623"/>
      <c r="R175" s="573"/>
      <c r="S175" s="573"/>
      <c r="T175" s="573"/>
      <c r="U175" s="639"/>
      <c r="V175" s="639"/>
      <c r="W175" s="573"/>
      <c r="X175" s="639"/>
      <c r="Y175" s="639"/>
      <c r="Z175" s="639"/>
      <c r="AA175" s="639"/>
      <c r="AB175" s="4"/>
      <c r="AC175" s="621"/>
      <c r="AD175" s="622"/>
      <c r="AE175" s="621"/>
      <c r="AF175" s="637"/>
      <c r="AG175" s="621"/>
      <c r="AH175" s="529">
        <f t="shared" si="15"/>
        <v>164</v>
      </c>
      <c r="AI175" s="421" t="str">
        <f t="shared" si="16"/>
        <v/>
      </c>
      <c r="AJ175" s="529" t="str">
        <f t="shared" si="17"/>
        <v/>
      </c>
      <c r="AK175" s="529" t="str">
        <f t="shared" si="18"/>
        <v/>
      </c>
      <c r="AL175" s="573"/>
      <c r="AM175" s="639"/>
      <c r="AN175" s="573"/>
      <c r="AO175" s="639"/>
      <c r="AP175" s="639"/>
      <c r="AQ175" s="573"/>
      <c r="AR175" s="639"/>
      <c r="AS175" s="639"/>
      <c r="AT175" s="639"/>
      <c r="AU175" s="639"/>
      <c r="AV175" s="639"/>
      <c r="AW175" s="639"/>
      <c r="AX175" s="4"/>
      <c r="AY175" s="621"/>
      <c r="AZ175" s="622"/>
    </row>
    <row r="176" spans="2:52" s="25" customFormat="1" ht="12.75" customHeight="1">
      <c r="B176" s="645"/>
      <c r="D176" s="529">
        <f t="shared" si="19"/>
        <v>165</v>
      </c>
      <c r="E176" s="532"/>
      <c r="F176" s="531"/>
      <c r="G176" s="531"/>
      <c r="H176" s="668"/>
      <c r="I176" s="668"/>
      <c r="J176" s="234"/>
      <c r="K176" s="234"/>
      <c r="L176" s="234"/>
      <c r="M176" s="575"/>
      <c r="N176" s="794" t="str">
        <f t="shared" si="20"/>
        <v/>
      </c>
      <c r="O176" s="573"/>
      <c r="P176" s="573"/>
      <c r="Q176" s="623"/>
      <c r="R176" s="573"/>
      <c r="S176" s="573"/>
      <c r="T176" s="573"/>
      <c r="U176" s="639"/>
      <c r="V176" s="639"/>
      <c r="W176" s="573"/>
      <c r="X176" s="639"/>
      <c r="Y176" s="639"/>
      <c r="Z176" s="639"/>
      <c r="AA176" s="639"/>
      <c r="AB176" s="4"/>
      <c r="AC176" s="621"/>
      <c r="AD176" s="622"/>
      <c r="AE176" s="621"/>
      <c r="AF176" s="637"/>
      <c r="AG176" s="621"/>
      <c r="AH176" s="529">
        <f t="shared" si="15"/>
        <v>165</v>
      </c>
      <c r="AI176" s="421" t="str">
        <f t="shared" si="16"/>
        <v/>
      </c>
      <c r="AJ176" s="529" t="str">
        <f t="shared" si="17"/>
        <v/>
      </c>
      <c r="AK176" s="529" t="str">
        <f t="shared" si="18"/>
        <v/>
      </c>
      <c r="AL176" s="573"/>
      <c r="AM176" s="639"/>
      <c r="AN176" s="573"/>
      <c r="AO176" s="639"/>
      <c r="AP176" s="639"/>
      <c r="AQ176" s="573"/>
      <c r="AR176" s="639"/>
      <c r="AS176" s="639"/>
      <c r="AT176" s="639"/>
      <c r="AU176" s="639"/>
      <c r="AV176" s="639"/>
      <c r="AW176" s="639"/>
      <c r="AX176" s="4"/>
      <c r="AY176" s="621"/>
      <c r="AZ176" s="622"/>
    </row>
    <row r="177" spans="2:52" s="25" customFormat="1" ht="12.75" customHeight="1">
      <c r="B177" s="645"/>
      <c r="D177" s="529">
        <f t="shared" si="19"/>
        <v>166</v>
      </c>
      <c r="E177" s="532"/>
      <c r="F177" s="531"/>
      <c r="G177" s="531"/>
      <c r="H177" s="668"/>
      <c r="I177" s="668"/>
      <c r="J177" s="234"/>
      <c r="K177" s="234"/>
      <c r="L177" s="234"/>
      <c r="M177" s="575"/>
      <c r="N177" s="794" t="str">
        <f t="shared" si="20"/>
        <v/>
      </c>
      <c r="O177" s="573"/>
      <c r="P177" s="573"/>
      <c r="Q177" s="623"/>
      <c r="R177" s="573"/>
      <c r="S177" s="573"/>
      <c r="T177" s="573"/>
      <c r="U177" s="639"/>
      <c r="V177" s="639"/>
      <c r="W177" s="573"/>
      <c r="X177" s="639"/>
      <c r="Y177" s="639"/>
      <c r="Z177" s="639"/>
      <c r="AA177" s="639"/>
      <c r="AB177" s="4"/>
      <c r="AC177" s="621"/>
      <c r="AD177" s="622"/>
      <c r="AE177" s="621"/>
      <c r="AF177" s="637"/>
      <c r="AG177" s="621"/>
      <c r="AH177" s="529">
        <f t="shared" si="15"/>
        <v>166</v>
      </c>
      <c r="AI177" s="421" t="str">
        <f t="shared" si="16"/>
        <v/>
      </c>
      <c r="AJ177" s="529" t="str">
        <f t="shared" si="17"/>
        <v/>
      </c>
      <c r="AK177" s="529" t="str">
        <f t="shared" si="18"/>
        <v/>
      </c>
      <c r="AL177" s="573"/>
      <c r="AM177" s="639"/>
      <c r="AN177" s="573"/>
      <c r="AO177" s="639"/>
      <c r="AP177" s="639"/>
      <c r="AQ177" s="573"/>
      <c r="AR177" s="639"/>
      <c r="AS177" s="639"/>
      <c r="AT177" s="639"/>
      <c r="AU177" s="639"/>
      <c r="AV177" s="639"/>
      <c r="AW177" s="639"/>
      <c r="AX177" s="4"/>
      <c r="AY177" s="621"/>
      <c r="AZ177" s="622"/>
    </row>
    <row r="178" spans="2:52" s="25" customFormat="1" ht="12.75" customHeight="1">
      <c r="B178" s="645"/>
      <c r="D178" s="529">
        <f t="shared" si="19"/>
        <v>167</v>
      </c>
      <c r="E178" s="532"/>
      <c r="F178" s="531"/>
      <c r="G178" s="531"/>
      <c r="H178" s="668"/>
      <c r="I178" s="668"/>
      <c r="J178" s="234"/>
      <c r="K178" s="234"/>
      <c r="L178" s="234"/>
      <c r="M178" s="575"/>
      <c r="N178" s="794" t="str">
        <f t="shared" si="20"/>
        <v/>
      </c>
      <c r="O178" s="573"/>
      <c r="P178" s="573"/>
      <c r="Q178" s="623"/>
      <c r="R178" s="573"/>
      <c r="S178" s="573"/>
      <c r="T178" s="573"/>
      <c r="U178" s="639"/>
      <c r="V178" s="639"/>
      <c r="W178" s="573"/>
      <c r="X178" s="639"/>
      <c r="Y178" s="639"/>
      <c r="Z178" s="639"/>
      <c r="AA178" s="639"/>
      <c r="AB178" s="4"/>
      <c r="AC178" s="621"/>
      <c r="AD178" s="622"/>
      <c r="AE178" s="621"/>
      <c r="AF178" s="637"/>
      <c r="AG178" s="621"/>
      <c r="AH178" s="529">
        <f t="shared" si="15"/>
        <v>167</v>
      </c>
      <c r="AI178" s="421" t="str">
        <f t="shared" si="16"/>
        <v/>
      </c>
      <c r="AJ178" s="529" t="str">
        <f t="shared" si="17"/>
        <v/>
      </c>
      <c r="AK178" s="529" t="str">
        <f t="shared" si="18"/>
        <v/>
      </c>
      <c r="AL178" s="573"/>
      <c r="AM178" s="639"/>
      <c r="AN178" s="573"/>
      <c r="AO178" s="639"/>
      <c r="AP178" s="639"/>
      <c r="AQ178" s="573"/>
      <c r="AR178" s="639"/>
      <c r="AS178" s="639"/>
      <c r="AT178" s="639"/>
      <c r="AU178" s="639"/>
      <c r="AV178" s="639"/>
      <c r="AW178" s="639"/>
      <c r="AX178" s="4"/>
      <c r="AY178" s="621"/>
      <c r="AZ178" s="622"/>
    </row>
    <row r="179" spans="2:52" s="25" customFormat="1" ht="12.75" customHeight="1">
      <c r="B179" s="645"/>
      <c r="D179" s="529">
        <f t="shared" si="19"/>
        <v>168</v>
      </c>
      <c r="E179" s="532"/>
      <c r="F179" s="531"/>
      <c r="G179" s="531"/>
      <c r="H179" s="668"/>
      <c r="I179" s="668"/>
      <c r="J179" s="234"/>
      <c r="K179" s="234"/>
      <c r="L179" s="234"/>
      <c r="M179" s="575"/>
      <c r="N179" s="794" t="str">
        <f t="shared" si="20"/>
        <v/>
      </c>
      <c r="O179" s="573"/>
      <c r="P179" s="573"/>
      <c r="Q179" s="623"/>
      <c r="R179" s="573"/>
      <c r="S179" s="573"/>
      <c r="T179" s="573"/>
      <c r="U179" s="639"/>
      <c r="V179" s="639"/>
      <c r="W179" s="573"/>
      <c r="X179" s="639"/>
      <c r="Y179" s="639"/>
      <c r="Z179" s="639"/>
      <c r="AA179" s="639"/>
      <c r="AB179" s="4"/>
      <c r="AC179" s="621"/>
      <c r="AD179" s="622"/>
      <c r="AE179" s="621"/>
      <c r="AF179" s="637"/>
      <c r="AG179" s="621"/>
      <c r="AH179" s="529">
        <f t="shared" si="15"/>
        <v>168</v>
      </c>
      <c r="AI179" s="421" t="str">
        <f t="shared" si="16"/>
        <v/>
      </c>
      <c r="AJ179" s="529" t="str">
        <f t="shared" si="17"/>
        <v/>
      </c>
      <c r="AK179" s="529" t="str">
        <f t="shared" si="18"/>
        <v/>
      </c>
      <c r="AL179" s="573"/>
      <c r="AM179" s="639"/>
      <c r="AN179" s="573"/>
      <c r="AO179" s="639"/>
      <c r="AP179" s="639"/>
      <c r="AQ179" s="573"/>
      <c r="AR179" s="639"/>
      <c r="AS179" s="639"/>
      <c r="AT179" s="639"/>
      <c r="AU179" s="639"/>
      <c r="AV179" s="639"/>
      <c r="AW179" s="639"/>
      <c r="AX179" s="4"/>
      <c r="AY179" s="621"/>
      <c r="AZ179" s="622"/>
    </row>
    <row r="180" spans="2:52" s="25" customFormat="1" ht="12.75" customHeight="1">
      <c r="B180" s="645"/>
      <c r="D180" s="529">
        <f t="shared" si="19"/>
        <v>169</v>
      </c>
      <c r="E180" s="532"/>
      <c r="F180" s="531"/>
      <c r="G180" s="531"/>
      <c r="H180" s="668"/>
      <c r="I180" s="668"/>
      <c r="J180" s="234"/>
      <c r="K180" s="234"/>
      <c r="L180" s="234"/>
      <c r="M180" s="575"/>
      <c r="N180" s="794" t="str">
        <f t="shared" si="20"/>
        <v/>
      </c>
      <c r="O180" s="573"/>
      <c r="P180" s="573"/>
      <c r="Q180" s="623"/>
      <c r="R180" s="573"/>
      <c r="S180" s="573"/>
      <c r="T180" s="573"/>
      <c r="U180" s="639"/>
      <c r="V180" s="639"/>
      <c r="W180" s="573"/>
      <c r="X180" s="639"/>
      <c r="Y180" s="639"/>
      <c r="Z180" s="639"/>
      <c r="AA180" s="639"/>
      <c r="AB180" s="4"/>
      <c r="AC180" s="621"/>
      <c r="AD180" s="622"/>
      <c r="AE180" s="621"/>
      <c r="AF180" s="637"/>
      <c r="AG180" s="621"/>
      <c r="AH180" s="529">
        <f t="shared" si="15"/>
        <v>169</v>
      </c>
      <c r="AI180" s="421" t="str">
        <f t="shared" si="16"/>
        <v/>
      </c>
      <c r="AJ180" s="529" t="str">
        <f t="shared" si="17"/>
        <v/>
      </c>
      <c r="AK180" s="529" t="str">
        <f t="shared" si="18"/>
        <v/>
      </c>
      <c r="AL180" s="573"/>
      <c r="AM180" s="639"/>
      <c r="AN180" s="573"/>
      <c r="AO180" s="639"/>
      <c r="AP180" s="639"/>
      <c r="AQ180" s="573"/>
      <c r="AR180" s="639"/>
      <c r="AS180" s="639"/>
      <c r="AT180" s="639"/>
      <c r="AU180" s="639"/>
      <c r="AV180" s="639"/>
      <c r="AW180" s="639"/>
      <c r="AX180" s="4"/>
      <c r="AY180" s="621"/>
      <c r="AZ180" s="622"/>
    </row>
    <row r="181" spans="2:52" s="25" customFormat="1" ht="12.75" customHeight="1">
      <c r="B181" s="645"/>
      <c r="D181" s="529">
        <f t="shared" si="19"/>
        <v>170</v>
      </c>
      <c r="E181" s="532"/>
      <c r="F181" s="531"/>
      <c r="G181" s="531"/>
      <c r="H181" s="668"/>
      <c r="I181" s="668"/>
      <c r="J181" s="234"/>
      <c r="K181" s="234"/>
      <c r="L181" s="234"/>
      <c r="M181" s="575"/>
      <c r="N181" s="794" t="str">
        <f t="shared" si="20"/>
        <v/>
      </c>
      <c r="O181" s="573"/>
      <c r="P181" s="573"/>
      <c r="Q181" s="623"/>
      <c r="R181" s="573"/>
      <c r="S181" s="573"/>
      <c r="T181" s="573"/>
      <c r="U181" s="639"/>
      <c r="V181" s="639"/>
      <c r="W181" s="573"/>
      <c r="X181" s="639"/>
      <c r="Y181" s="639"/>
      <c r="Z181" s="639"/>
      <c r="AA181" s="639"/>
      <c r="AB181" s="4"/>
      <c r="AC181" s="621"/>
      <c r="AD181" s="622"/>
      <c r="AE181" s="621"/>
      <c r="AF181" s="637"/>
      <c r="AG181" s="621"/>
      <c r="AH181" s="529">
        <f t="shared" si="15"/>
        <v>170</v>
      </c>
      <c r="AI181" s="421" t="str">
        <f t="shared" si="16"/>
        <v/>
      </c>
      <c r="AJ181" s="529" t="str">
        <f t="shared" si="17"/>
        <v/>
      </c>
      <c r="AK181" s="529" t="str">
        <f t="shared" si="18"/>
        <v/>
      </c>
      <c r="AL181" s="573"/>
      <c r="AM181" s="639"/>
      <c r="AN181" s="573"/>
      <c r="AO181" s="639"/>
      <c r="AP181" s="639"/>
      <c r="AQ181" s="573"/>
      <c r="AR181" s="639"/>
      <c r="AS181" s="639"/>
      <c r="AT181" s="639"/>
      <c r="AU181" s="639"/>
      <c r="AV181" s="639"/>
      <c r="AW181" s="639"/>
      <c r="AX181" s="4"/>
      <c r="AY181" s="621"/>
      <c r="AZ181" s="622"/>
    </row>
    <row r="182" spans="2:52" s="25" customFormat="1" ht="12.75" customHeight="1">
      <c r="B182" s="645"/>
      <c r="D182" s="529">
        <f t="shared" si="19"/>
        <v>171</v>
      </c>
      <c r="E182" s="532"/>
      <c r="F182" s="531"/>
      <c r="G182" s="531"/>
      <c r="H182" s="668"/>
      <c r="I182" s="668"/>
      <c r="J182" s="234"/>
      <c r="K182" s="234"/>
      <c r="L182" s="234"/>
      <c r="M182" s="575"/>
      <c r="N182" s="794" t="str">
        <f t="shared" si="20"/>
        <v/>
      </c>
      <c r="O182" s="573"/>
      <c r="P182" s="573"/>
      <c r="Q182" s="623"/>
      <c r="R182" s="573"/>
      <c r="S182" s="573"/>
      <c r="T182" s="573"/>
      <c r="U182" s="639"/>
      <c r="V182" s="639"/>
      <c r="W182" s="573"/>
      <c r="X182" s="639"/>
      <c r="Y182" s="639"/>
      <c r="Z182" s="639"/>
      <c r="AA182" s="639"/>
      <c r="AB182" s="4"/>
      <c r="AC182" s="621"/>
      <c r="AD182" s="622"/>
      <c r="AE182" s="621"/>
      <c r="AF182" s="637"/>
      <c r="AG182" s="621"/>
      <c r="AH182" s="529">
        <f t="shared" si="15"/>
        <v>171</v>
      </c>
      <c r="AI182" s="421" t="str">
        <f t="shared" si="16"/>
        <v/>
      </c>
      <c r="AJ182" s="529" t="str">
        <f t="shared" si="17"/>
        <v/>
      </c>
      <c r="AK182" s="529" t="str">
        <f t="shared" si="18"/>
        <v/>
      </c>
      <c r="AL182" s="573"/>
      <c r="AM182" s="639"/>
      <c r="AN182" s="573"/>
      <c r="AO182" s="639"/>
      <c r="AP182" s="639"/>
      <c r="AQ182" s="573"/>
      <c r="AR182" s="639"/>
      <c r="AS182" s="639"/>
      <c r="AT182" s="639"/>
      <c r="AU182" s="639"/>
      <c r="AV182" s="639"/>
      <c r="AW182" s="639"/>
      <c r="AX182" s="4"/>
      <c r="AY182" s="621"/>
      <c r="AZ182" s="622"/>
    </row>
    <row r="183" spans="2:52" s="25" customFormat="1" ht="12.75" customHeight="1">
      <c r="B183" s="645"/>
      <c r="D183" s="529">
        <f t="shared" si="19"/>
        <v>172</v>
      </c>
      <c r="E183" s="532"/>
      <c r="F183" s="531"/>
      <c r="G183" s="531"/>
      <c r="H183" s="668"/>
      <c r="I183" s="668"/>
      <c r="J183" s="234"/>
      <c r="K183" s="234"/>
      <c r="L183" s="234"/>
      <c r="M183" s="575"/>
      <c r="N183" s="794" t="str">
        <f t="shared" si="20"/>
        <v/>
      </c>
      <c r="O183" s="573"/>
      <c r="P183" s="573"/>
      <c r="Q183" s="623"/>
      <c r="R183" s="573"/>
      <c r="S183" s="573"/>
      <c r="T183" s="573"/>
      <c r="U183" s="639"/>
      <c r="V183" s="639"/>
      <c r="W183" s="573"/>
      <c r="X183" s="639"/>
      <c r="Y183" s="639"/>
      <c r="Z183" s="639"/>
      <c r="AA183" s="639"/>
      <c r="AB183" s="4"/>
      <c r="AC183" s="621"/>
      <c r="AD183" s="622"/>
      <c r="AE183" s="621"/>
      <c r="AF183" s="637"/>
      <c r="AG183" s="621"/>
      <c r="AH183" s="529">
        <f t="shared" si="15"/>
        <v>172</v>
      </c>
      <c r="AI183" s="421" t="str">
        <f t="shared" si="16"/>
        <v/>
      </c>
      <c r="AJ183" s="529" t="str">
        <f t="shared" si="17"/>
        <v/>
      </c>
      <c r="AK183" s="529" t="str">
        <f t="shared" si="18"/>
        <v/>
      </c>
      <c r="AL183" s="573"/>
      <c r="AM183" s="639"/>
      <c r="AN183" s="573"/>
      <c r="AO183" s="639"/>
      <c r="AP183" s="639"/>
      <c r="AQ183" s="573"/>
      <c r="AR183" s="639"/>
      <c r="AS183" s="639"/>
      <c r="AT183" s="639"/>
      <c r="AU183" s="639"/>
      <c r="AV183" s="639"/>
      <c r="AW183" s="639"/>
      <c r="AX183" s="4"/>
      <c r="AY183" s="621"/>
      <c r="AZ183" s="622"/>
    </row>
    <row r="184" spans="2:52" s="25" customFormat="1" ht="12.75" customHeight="1">
      <c r="B184" s="645"/>
      <c r="D184" s="529">
        <f t="shared" si="19"/>
        <v>173</v>
      </c>
      <c r="E184" s="532"/>
      <c r="F184" s="531"/>
      <c r="G184" s="531"/>
      <c r="H184" s="668"/>
      <c r="I184" s="668"/>
      <c r="J184" s="234"/>
      <c r="K184" s="234"/>
      <c r="L184" s="234"/>
      <c r="M184" s="575"/>
      <c r="N184" s="794" t="str">
        <f t="shared" si="20"/>
        <v/>
      </c>
      <c r="O184" s="573"/>
      <c r="P184" s="573"/>
      <c r="Q184" s="623"/>
      <c r="R184" s="573"/>
      <c r="S184" s="573"/>
      <c r="T184" s="573"/>
      <c r="U184" s="639"/>
      <c r="V184" s="639"/>
      <c r="W184" s="573"/>
      <c r="X184" s="639"/>
      <c r="Y184" s="639"/>
      <c r="Z184" s="639"/>
      <c r="AA184" s="639"/>
      <c r="AB184" s="4"/>
      <c r="AC184" s="621"/>
      <c r="AD184" s="622"/>
      <c r="AE184" s="621"/>
      <c r="AF184" s="637"/>
      <c r="AG184" s="621"/>
      <c r="AH184" s="529">
        <f t="shared" si="15"/>
        <v>173</v>
      </c>
      <c r="AI184" s="421" t="str">
        <f t="shared" si="16"/>
        <v/>
      </c>
      <c r="AJ184" s="529" t="str">
        <f t="shared" si="17"/>
        <v/>
      </c>
      <c r="AK184" s="529" t="str">
        <f t="shared" si="18"/>
        <v/>
      </c>
      <c r="AL184" s="573"/>
      <c r="AM184" s="639"/>
      <c r="AN184" s="573"/>
      <c r="AO184" s="639"/>
      <c r="AP184" s="639"/>
      <c r="AQ184" s="573"/>
      <c r="AR184" s="639"/>
      <c r="AS184" s="639"/>
      <c r="AT184" s="639"/>
      <c r="AU184" s="639"/>
      <c r="AV184" s="639"/>
      <c r="AW184" s="639"/>
      <c r="AX184" s="4"/>
      <c r="AY184" s="621"/>
      <c r="AZ184" s="622"/>
    </row>
    <row r="185" spans="2:52" s="25" customFormat="1" ht="12.75" customHeight="1">
      <c r="B185" s="645"/>
      <c r="D185" s="529">
        <f t="shared" si="19"/>
        <v>174</v>
      </c>
      <c r="E185" s="532"/>
      <c r="F185" s="531"/>
      <c r="G185" s="531"/>
      <c r="H185" s="668"/>
      <c r="I185" s="668"/>
      <c r="J185" s="234"/>
      <c r="K185" s="234"/>
      <c r="L185" s="234"/>
      <c r="M185" s="575"/>
      <c r="N185" s="794" t="str">
        <f t="shared" si="20"/>
        <v/>
      </c>
      <c r="O185" s="573"/>
      <c r="P185" s="573"/>
      <c r="Q185" s="623"/>
      <c r="R185" s="573"/>
      <c r="S185" s="573"/>
      <c r="T185" s="573"/>
      <c r="U185" s="639"/>
      <c r="V185" s="639"/>
      <c r="W185" s="573"/>
      <c r="X185" s="639"/>
      <c r="Y185" s="639"/>
      <c r="Z185" s="639"/>
      <c r="AA185" s="639"/>
      <c r="AB185" s="4"/>
      <c r="AC185" s="621"/>
      <c r="AD185" s="622"/>
      <c r="AE185" s="621"/>
      <c r="AF185" s="637"/>
      <c r="AG185" s="621"/>
      <c r="AH185" s="529">
        <f t="shared" si="15"/>
        <v>174</v>
      </c>
      <c r="AI185" s="421" t="str">
        <f t="shared" si="16"/>
        <v/>
      </c>
      <c r="AJ185" s="529" t="str">
        <f t="shared" si="17"/>
        <v/>
      </c>
      <c r="AK185" s="529" t="str">
        <f t="shared" si="18"/>
        <v/>
      </c>
      <c r="AL185" s="573"/>
      <c r="AM185" s="639"/>
      <c r="AN185" s="573"/>
      <c r="AO185" s="639"/>
      <c r="AP185" s="639"/>
      <c r="AQ185" s="573"/>
      <c r="AR185" s="639"/>
      <c r="AS185" s="639"/>
      <c r="AT185" s="639"/>
      <c r="AU185" s="639"/>
      <c r="AV185" s="639"/>
      <c r="AW185" s="639"/>
      <c r="AX185" s="4"/>
      <c r="AY185" s="621"/>
      <c r="AZ185" s="622"/>
    </row>
    <row r="186" spans="2:52" s="25" customFormat="1" ht="12.75" customHeight="1">
      <c r="B186" s="645"/>
      <c r="D186" s="529">
        <f t="shared" si="19"/>
        <v>175</v>
      </c>
      <c r="E186" s="532"/>
      <c r="F186" s="531"/>
      <c r="G186" s="531"/>
      <c r="H186" s="668"/>
      <c r="I186" s="668"/>
      <c r="J186" s="234"/>
      <c r="K186" s="234"/>
      <c r="L186" s="234"/>
      <c r="M186" s="575"/>
      <c r="N186" s="794" t="str">
        <f t="shared" si="20"/>
        <v/>
      </c>
      <c r="O186" s="573"/>
      <c r="P186" s="573"/>
      <c r="Q186" s="623"/>
      <c r="R186" s="573"/>
      <c r="S186" s="573"/>
      <c r="T186" s="573"/>
      <c r="U186" s="639"/>
      <c r="V186" s="639"/>
      <c r="W186" s="573"/>
      <c r="X186" s="639"/>
      <c r="Y186" s="639"/>
      <c r="Z186" s="639"/>
      <c r="AA186" s="639"/>
      <c r="AB186" s="4"/>
      <c r="AC186" s="621"/>
      <c r="AD186" s="622"/>
      <c r="AE186" s="621"/>
      <c r="AF186" s="637"/>
      <c r="AG186" s="621"/>
      <c r="AH186" s="529">
        <f t="shared" si="15"/>
        <v>175</v>
      </c>
      <c r="AI186" s="421" t="str">
        <f t="shared" si="16"/>
        <v/>
      </c>
      <c r="AJ186" s="529" t="str">
        <f t="shared" si="17"/>
        <v/>
      </c>
      <c r="AK186" s="529" t="str">
        <f t="shared" si="18"/>
        <v/>
      </c>
      <c r="AL186" s="573"/>
      <c r="AM186" s="639"/>
      <c r="AN186" s="573"/>
      <c r="AO186" s="639"/>
      <c r="AP186" s="639"/>
      <c r="AQ186" s="573"/>
      <c r="AR186" s="639"/>
      <c r="AS186" s="639"/>
      <c r="AT186" s="639"/>
      <c r="AU186" s="639"/>
      <c r="AV186" s="639"/>
      <c r="AW186" s="639"/>
      <c r="AX186" s="4"/>
      <c r="AY186" s="621"/>
      <c r="AZ186" s="622"/>
    </row>
    <row r="187" spans="2:52" s="25" customFormat="1" ht="12.75" customHeight="1">
      <c r="B187" s="645"/>
      <c r="D187" s="529">
        <f t="shared" si="19"/>
        <v>176</v>
      </c>
      <c r="E187" s="532"/>
      <c r="F187" s="531"/>
      <c r="G187" s="531"/>
      <c r="H187" s="668"/>
      <c r="I187" s="668"/>
      <c r="J187" s="234"/>
      <c r="K187" s="234"/>
      <c r="L187" s="234"/>
      <c r="M187" s="575"/>
      <c r="N187" s="794" t="str">
        <f t="shared" si="20"/>
        <v/>
      </c>
      <c r="O187" s="573"/>
      <c r="P187" s="573"/>
      <c r="Q187" s="623"/>
      <c r="R187" s="573"/>
      <c r="S187" s="573"/>
      <c r="T187" s="573"/>
      <c r="U187" s="639"/>
      <c r="V187" s="639"/>
      <c r="W187" s="573"/>
      <c r="X187" s="639"/>
      <c r="Y187" s="639"/>
      <c r="Z187" s="639"/>
      <c r="AA187" s="639"/>
      <c r="AB187" s="4"/>
      <c r="AC187" s="621"/>
      <c r="AD187" s="622"/>
      <c r="AE187" s="621"/>
      <c r="AF187" s="637"/>
      <c r="AG187" s="621"/>
      <c r="AH187" s="529">
        <f t="shared" si="15"/>
        <v>176</v>
      </c>
      <c r="AI187" s="421" t="str">
        <f t="shared" si="16"/>
        <v/>
      </c>
      <c r="AJ187" s="529" t="str">
        <f t="shared" si="17"/>
        <v/>
      </c>
      <c r="AK187" s="529" t="str">
        <f t="shared" si="18"/>
        <v/>
      </c>
      <c r="AL187" s="573"/>
      <c r="AM187" s="639"/>
      <c r="AN187" s="573"/>
      <c r="AO187" s="639"/>
      <c r="AP187" s="639"/>
      <c r="AQ187" s="573"/>
      <c r="AR187" s="639"/>
      <c r="AS187" s="639"/>
      <c r="AT187" s="639"/>
      <c r="AU187" s="639"/>
      <c r="AV187" s="639"/>
      <c r="AW187" s="639"/>
      <c r="AX187" s="4"/>
      <c r="AY187" s="621"/>
      <c r="AZ187" s="622"/>
    </row>
    <row r="188" spans="2:52" s="25" customFormat="1" ht="12.75" customHeight="1">
      <c r="B188" s="645"/>
      <c r="D188" s="529">
        <f t="shared" si="19"/>
        <v>177</v>
      </c>
      <c r="E188" s="532"/>
      <c r="F188" s="531"/>
      <c r="G188" s="531"/>
      <c r="H188" s="668"/>
      <c r="I188" s="668"/>
      <c r="J188" s="234"/>
      <c r="K188" s="234"/>
      <c r="L188" s="234"/>
      <c r="M188" s="575"/>
      <c r="N188" s="794" t="str">
        <f t="shared" si="20"/>
        <v/>
      </c>
      <c r="O188" s="573"/>
      <c r="P188" s="573"/>
      <c r="Q188" s="623"/>
      <c r="R188" s="573"/>
      <c r="S188" s="573"/>
      <c r="T188" s="573"/>
      <c r="U188" s="639"/>
      <c r="V188" s="639"/>
      <c r="W188" s="573"/>
      <c r="X188" s="639"/>
      <c r="Y188" s="639"/>
      <c r="Z188" s="639"/>
      <c r="AA188" s="639"/>
      <c r="AB188" s="4"/>
      <c r="AC188" s="621"/>
      <c r="AD188" s="622"/>
      <c r="AE188" s="621"/>
      <c r="AF188" s="637"/>
      <c r="AG188" s="621"/>
      <c r="AH188" s="529">
        <f t="shared" si="15"/>
        <v>177</v>
      </c>
      <c r="AI188" s="421" t="str">
        <f t="shared" si="16"/>
        <v/>
      </c>
      <c r="AJ188" s="529" t="str">
        <f t="shared" si="17"/>
        <v/>
      </c>
      <c r="AK188" s="529" t="str">
        <f t="shared" si="18"/>
        <v/>
      </c>
      <c r="AL188" s="573"/>
      <c r="AM188" s="639"/>
      <c r="AN188" s="573"/>
      <c r="AO188" s="639"/>
      <c r="AP188" s="639"/>
      <c r="AQ188" s="573"/>
      <c r="AR188" s="639"/>
      <c r="AS188" s="639"/>
      <c r="AT188" s="639"/>
      <c r="AU188" s="639"/>
      <c r="AV188" s="639"/>
      <c r="AW188" s="639"/>
      <c r="AX188" s="4"/>
      <c r="AY188" s="621"/>
      <c r="AZ188" s="622"/>
    </row>
    <row r="189" spans="2:52" s="25" customFormat="1" ht="12.75" customHeight="1">
      <c r="B189" s="645"/>
      <c r="D189" s="529">
        <f t="shared" si="19"/>
        <v>178</v>
      </c>
      <c r="E189" s="532"/>
      <c r="F189" s="531"/>
      <c r="G189" s="531"/>
      <c r="H189" s="668"/>
      <c r="I189" s="668"/>
      <c r="J189" s="234"/>
      <c r="K189" s="234"/>
      <c r="L189" s="234"/>
      <c r="M189" s="575"/>
      <c r="N189" s="794" t="str">
        <f t="shared" si="20"/>
        <v/>
      </c>
      <c r="O189" s="573"/>
      <c r="P189" s="573"/>
      <c r="Q189" s="623"/>
      <c r="R189" s="573"/>
      <c r="S189" s="573"/>
      <c r="T189" s="573"/>
      <c r="U189" s="639"/>
      <c r="V189" s="639"/>
      <c r="W189" s="573"/>
      <c r="X189" s="639"/>
      <c r="Y189" s="639"/>
      <c r="Z189" s="639"/>
      <c r="AA189" s="639"/>
      <c r="AB189" s="4"/>
      <c r="AC189" s="621"/>
      <c r="AD189" s="622"/>
      <c r="AE189" s="621"/>
      <c r="AF189" s="637"/>
      <c r="AG189" s="621"/>
      <c r="AH189" s="529">
        <f t="shared" si="15"/>
        <v>178</v>
      </c>
      <c r="AI189" s="421" t="str">
        <f t="shared" si="16"/>
        <v/>
      </c>
      <c r="AJ189" s="529" t="str">
        <f t="shared" si="17"/>
        <v/>
      </c>
      <c r="AK189" s="529" t="str">
        <f t="shared" si="18"/>
        <v/>
      </c>
      <c r="AL189" s="573"/>
      <c r="AM189" s="639"/>
      <c r="AN189" s="573"/>
      <c r="AO189" s="639"/>
      <c r="AP189" s="639"/>
      <c r="AQ189" s="573"/>
      <c r="AR189" s="639"/>
      <c r="AS189" s="639"/>
      <c r="AT189" s="639"/>
      <c r="AU189" s="639"/>
      <c r="AV189" s="639"/>
      <c r="AW189" s="639"/>
      <c r="AX189" s="4"/>
      <c r="AY189" s="621"/>
      <c r="AZ189" s="622"/>
    </row>
    <row r="190" spans="2:52" s="25" customFormat="1" ht="12.75" customHeight="1">
      <c r="B190" s="645"/>
      <c r="D190" s="529">
        <f t="shared" si="19"/>
        <v>179</v>
      </c>
      <c r="E190" s="532"/>
      <c r="F190" s="531"/>
      <c r="G190" s="531"/>
      <c r="H190" s="668"/>
      <c r="I190" s="668"/>
      <c r="J190" s="234"/>
      <c r="K190" s="234"/>
      <c r="L190" s="234"/>
      <c r="M190" s="575"/>
      <c r="N190" s="794" t="str">
        <f t="shared" si="20"/>
        <v/>
      </c>
      <c r="O190" s="573"/>
      <c r="P190" s="573"/>
      <c r="Q190" s="623"/>
      <c r="R190" s="573"/>
      <c r="S190" s="573"/>
      <c r="T190" s="573"/>
      <c r="U190" s="639"/>
      <c r="V190" s="639"/>
      <c r="W190" s="573"/>
      <c r="X190" s="639"/>
      <c r="Y190" s="639"/>
      <c r="Z190" s="639"/>
      <c r="AA190" s="639"/>
      <c r="AB190" s="4"/>
      <c r="AC190" s="621"/>
      <c r="AD190" s="622"/>
      <c r="AE190" s="621"/>
      <c r="AF190" s="637"/>
      <c r="AG190" s="621"/>
      <c r="AH190" s="529">
        <f t="shared" si="15"/>
        <v>179</v>
      </c>
      <c r="AI190" s="421" t="str">
        <f t="shared" si="16"/>
        <v/>
      </c>
      <c r="AJ190" s="529" t="str">
        <f t="shared" si="17"/>
        <v/>
      </c>
      <c r="AK190" s="529" t="str">
        <f t="shared" si="18"/>
        <v/>
      </c>
      <c r="AL190" s="573"/>
      <c r="AM190" s="639"/>
      <c r="AN190" s="573"/>
      <c r="AO190" s="639"/>
      <c r="AP190" s="639"/>
      <c r="AQ190" s="573"/>
      <c r="AR190" s="639"/>
      <c r="AS190" s="639"/>
      <c r="AT190" s="639"/>
      <c r="AU190" s="639"/>
      <c r="AV190" s="639"/>
      <c r="AW190" s="639"/>
      <c r="AX190" s="4"/>
      <c r="AY190" s="621"/>
      <c r="AZ190" s="622"/>
    </row>
    <row r="191" spans="2:52" s="25" customFormat="1" ht="12.75" customHeight="1">
      <c r="B191" s="645"/>
      <c r="D191" s="529">
        <f t="shared" si="19"/>
        <v>180</v>
      </c>
      <c r="E191" s="532"/>
      <c r="F191" s="531"/>
      <c r="G191" s="531"/>
      <c r="H191" s="668"/>
      <c r="I191" s="668"/>
      <c r="J191" s="234"/>
      <c r="K191" s="234"/>
      <c r="L191" s="234"/>
      <c r="M191" s="575"/>
      <c r="N191" s="794" t="str">
        <f t="shared" si="20"/>
        <v/>
      </c>
      <c r="O191" s="573"/>
      <c r="P191" s="573"/>
      <c r="Q191" s="623"/>
      <c r="R191" s="573"/>
      <c r="S191" s="573"/>
      <c r="T191" s="573"/>
      <c r="U191" s="639"/>
      <c r="V191" s="639"/>
      <c r="W191" s="573"/>
      <c r="X191" s="639"/>
      <c r="Y191" s="639"/>
      <c r="Z191" s="639"/>
      <c r="AA191" s="639"/>
      <c r="AB191" s="4"/>
      <c r="AC191" s="621"/>
      <c r="AD191" s="622"/>
      <c r="AE191" s="621"/>
      <c r="AF191" s="637"/>
      <c r="AG191" s="621"/>
      <c r="AH191" s="529">
        <f t="shared" si="15"/>
        <v>180</v>
      </c>
      <c r="AI191" s="421" t="str">
        <f t="shared" si="16"/>
        <v/>
      </c>
      <c r="AJ191" s="529" t="str">
        <f t="shared" si="17"/>
        <v/>
      </c>
      <c r="AK191" s="529" t="str">
        <f t="shared" si="18"/>
        <v/>
      </c>
      <c r="AL191" s="573"/>
      <c r="AM191" s="639"/>
      <c r="AN191" s="573"/>
      <c r="AO191" s="639"/>
      <c r="AP191" s="639"/>
      <c r="AQ191" s="573"/>
      <c r="AR191" s="639"/>
      <c r="AS191" s="639"/>
      <c r="AT191" s="639"/>
      <c r="AU191" s="639"/>
      <c r="AV191" s="639"/>
      <c r="AW191" s="639"/>
      <c r="AX191" s="4"/>
      <c r="AY191" s="621"/>
      <c r="AZ191" s="622"/>
    </row>
    <row r="192" spans="2:52" s="25" customFormat="1" ht="12.75" customHeight="1">
      <c r="B192" s="645"/>
      <c r="D192" s="529">
        <f t="shared" si="19"/>
        <v>181</v>
      </c>
      <c r="E192" s="532"/>
      <c r="F192" s="531"/>
      <c r="G192" s="531"/>
      <c r="H192" s="668"/>
      <c r="I192" s="668"/>
      <c r="J192" s="234"/>
      <c r="K192" s="234"/>
      <c r="L192" s="234"/>
      <c r="M192" s="575"/>
      <c r="N192" s="794" t="str">
        <f t="shared" si="20"/>
        <v/>
      </c>
      <c r="O192" s="573"/>
      <c r="P192" s="573"/>
      <c r="Q192" s="623"/>
      <c r="R192" s="573"/>
      <c r="S192" s="573"/>
      <c r="T192" s="573"/>
      <c r="U192" s="639"/>
      <c r="V192" s="639"/>
      <c r="W192" s="573"/>
      <c r="X192" s="639"/>
      <c r="Y192" s="639"/>
      <c r="Z192" s="639"/>
      <c r="AA192" s="639"/>
      <c r="AB192" s="4"/>
      <c r="AC192" s="621"/>
      <c r="AD192" s="622"/>
      <c r="AE192" s="621"/>
      <c r="AF192" s="637"/>
      <c r="AG192" s="621"/>
      <c r="AH192" s="529">
        <f t="shared" si="15"/>
        <v>181</v>
      </c>
      <c r="AI192" s="421" t="str">
        <f t="shared" si="16"/>
        <v/>
      </c>
      <c r="AJ192" s="529" t="str">
        <f t="shared" si="17"/>
        <v/>
      </c>
      <c r="AK192" s="529" t="str">
        <f t="shared" si="18"/>
        <v/>
      </c>
      <c r="AL192" s="573"/>
      <c r="AM192" s="639"/>
      <c r="AN192" s="573"/>
      <c r="AO192" s="639"/>
      <c r="AP192" s="639"/>
      <c r="AQ192" s="573"/>
      <c r="AR192" s="639"/>
      <c r="AS192" s="639"/>
      <c r="AT192" s="639"/>
      <c r="AU192" s="639"/>
      <c r="AV192" s="639"/>
      <c r="AW192" s="639"/>
      <c r="AX192" s="4"/>
      <c r="AY192" s="621"/>
      <c r="AZ192" s="622"/>
    </row>
    <row r="193" spans="2:52" s="25" customFormat="1" ht="12.75" customHeight="1">
      <c r="B193" s="645"/>
      <c r="D193" s="529">
        <f t="shared" si="19"/>
        <v>182</v>
      </c>
      <c r="E193" s="532"/>
      <c r="F193" s="531"/>
      <c r="G193" s="531"/>
      <c r="H193" s="668"/>
      <c r="I193" s="668"/>
      <c r="J193" s="234"/>
      <c r="K193" s="234"/>
      <c r="L193" s="234"/>
      <c r="M193" s="575"/>
      <c r="N193" s="794" t="str">
        <f t="shared" si="20"/>
        <v/>
      </c>
      <c r="O193" s="573"/>
      <c r="P193" s="573"/>
      <c r="Q193" s="623"/>
      <c r="R193" s="573"/>
      <c r="S193" s="573"/>
      <c r="T193" s="573"/>
      <c r="U193" s="639"/>
      <c r="V193" s="639"/>
      <c r="W193" s="573"/>
      <c r="X193" s="639"/>
      <c r="Y193" s="639"/>
      <c r="Z193" s="639"/>
      <c r="AA193" s="639"/>
      <c r="AB193" s="4"/>
      <c r="AC193" s="621"/>
      <c r="AD193" s="622"/>
      <c r="AE193" s="621"/>
      <c r="AF193" s="637"/>
      <c r="AG193" s="621"/>
      <c r="AH193" s="529">
        <f t="shared" si="15"/>
        <v>182</v>
      </c>
      <c r="AI193" s="421" t="str">
        <f t="shared" si="16"/>
        <v/>
      </c>
      <c r="AJ193" s="529" t="str">
        <f t="shared" si="17"/>
        <v/>
      </c>
      <c r="AK193" s="529" t="str">
        <f t="shared" si="18"/>
        <v/>
      </c>
      <c r="AL193" s="573"/>
      <c r="AM193" s="639"/>
      <c r="AN193" s="573"/>
      <c r="AO193" s="639"/>
      <c r="AP193" s="639"/>
      <c r="AQ193" s="573"/>
      <c r="AR193" s="639"/>
      <c r="AS193" s="639"/>
      <c r="AT193" s="639"/>
      <c r="AU193" s="639"/>
      <c r="AV193" s="639"/>
      <c r="AW193" s="639"/>
      <c r="AX193" s="4"/>
      <c r="AY193" s="621"/>
      <c r="AZ193" s="622"/>
    </row>
    <row r="194" spans="2:52" s="25" customFormat="1" ht="12.75" customHeight="1">
      <c r="B194" s="645"/>
      <c r="D194" s="529">
        <f t="shared" si="19"/>
        <v>183</v>
      </c>
      <c r="E194" s="532"/>
      <c r="F194" s="531"/>
      <c r="G194" s="531"/>
      <c r="H194" s="668"/>
      <c r="I194" s="668"/>
      <c r="J194" s="234"/>
      <c r="K194" s="234"/>
      <c r="L194" s="234"/>
      <c r="M194" s="575"/>
      <c r="N194" s="794" t="str">
        <f t="shared" si="20"/>
        <v/>
      </c>
      <c r="O194" s="573"/>
      <c r="P194" s="573"/>
      <c r="Q194" s="623"/>
      <c r="R194" s="573"/>
      <c r="S194" s="573"/>
      <c r="T194" s="573"/>
      <c r="U194" s="639"/>
      <c r="V194" s="639"/>
      <c r="W194" s="573"/>
      <c r="X194" s="639"/>
      <c r="Y194" s="639"/>
      <c r="Z194" s="639"/>
      <c r="AA194" s="639"/>
      <c r="AB194" s="4"/>
      <c r="AC194" s="621"/>
      <c r="AD194" s="622"/>
      <c r="AE194" s="621"/>
      <c r="AF194" s="637"/>
      <c r="AG194" s="621"/>
      <c r="AH194" s="529">
        <f t="shared" si="15"/>
        <v>183</v>
      </c>
      <c r="AI194" s="421" t="str">
        <f t="shared" si="16"/>
        <v/>
      </c>
      <c r="AJ194" s="529" t="str">
        <f t="shared" si="17"/>
        <v/>
      </c>
      <c r="AK194" s="529" t="str">
        <f t="shared" si="18"/>
        <v/>
      </c>
      <c r="AL194" s="573"/>
      <c r="AM194" s="639"/>
      <c r="AN194" s="573"/>
      <c r="AO194" s="639"/>
      <c r="AP194" s="639"/>
      <c r="AQ194" s="573"/>
      <c r="AR194" s="639"/>
      <c r="AS194" s="639"/>
      <c r="AT194" s="639"/>
      <c r="AU194" s="639"/>
      <c r="AV194" s="639"/>
      <c r="AW194" s="639"/>
      <c r="AX194" s="4"/>
      <c r="AY194" s="621"/>
      <c r="AZ194" s="622"/>
    </row>
    <row r="195" spans="2:52" s="25" customFormat="1" ht="12.75" customHeight="1">
      <c r="B195" s="645"/>
      <c r="D195" s="529">
        <f t="shared" si="19"/>
        <v>184</v>
      </c>
      <c r="E195" s="532"/>
      <c r="F195" s="531"/>
      <c r="G195" s="531"/>
      <c r="H195" s="668"/>
      <c r="I195" s="668"/>
      <c r="J195" s="234"/>
      <c r="K195" s="234"/>
      <c r="L195" s="234"/>
      <c r="M195" s="575"/>
      <c r="N195" s="794" t="str">
        <f t="shared" si="20"/>
        <v/>
      </c>
      <c r="O195" s="573"/>
      <c r="P195" s="573"/>
      <c r="Q195" s="623"/>
      <c r="R195" s="573"/>
      <c r="S195" s="573"/>
      <c r="T195" s="573"/>
      <c r="U195" s="639"/>
      <c r="V195" s="639"/>
      <c r="W195" s="573"/>
      <c r="X195" s="639"/>
      <c r="Y195" s="639"/>
      <c r="Z195" s="639"/>
      <c r="AA195" s="639"/>
      <c r="AB195" s="4"/>
      <c r="AC195" s="621"/>
      <c r="AD195" s="622"/>
      <c r="AE195" s="621"/>
      <c r="AF195" s="637"/>
      <c r="AG195" s="621"/>
      <c r="AH195" s="529">
        <f t="shared" si="15"/>
        <v>184</v>
      </c>
      <c r="AI195" s="421" t="str">
        <f t="shared" si="16"/>
        <v/>
      </c>
      <c r="AJ195" s="529" t="str">
        <f t="shared" si="17"/>
        <v/>
      </c>
      <c r="AK195" s="529" t="str">
        <f t="shared" si="18"/>
        <v/>
      </c>
      <c r="AL195" s="573"/>
      <c r="AM195" s="639"/>
      <c r="AN195" s="573"/>
      <c r="AO195" s="639"/>
      <c r="AP195" s="639"/>
      <c r="AQ195" s="573"/>
      <c r="AR195" s="639"/>
      <c r="AS195" s="639"/>
      <c r="AT195" s="639"/>
      <c r="AU195" s="639"/>
      <c r="AV195" s="639"/>
      <c r="AW195" s="639"/>
      <c r="AX195" s="4"/>
      <c r="AY195" s="621"/>
      <c r="AZ195" s="622"/>
    </row>
    <row r="196" spans="2:52" s="25" customFormat="1" ht="12.75" customHeight="1">
      <c r="B196" s="645"/>
      <c r="D196" s="529">
        <f t="shared" si="19"/>
        <v>185</v>
      </c>
      <c r="E196" s="532"/>
      <c r="F196" s="531"/>
      <c r="G196" s="531"/>
      <c r="H196" s="668"/>
      <c r="I196" s="668"/>
      <c r="J196" s="234"/>
      <c r="K196" s="234"/>
      <c r="L196" s="234"/>
      <c r="M196" s="575"/>
      <c r="N196" s="794" t="str">
        <f t="shared" ref="N196:N227" si="21">IF($H196="","",IF(O196="○","",IF($H196=$I196,"","○")))</f>
        <v/>
      </c>
      <c r="O196" s="573"/>
      <c r="P196" s="573"/>
      <c r="Q196" s="623"/>
      <c r="R196" s="573"/>
      <c r="S196" s="573"/>
      <c r="T196" s="573"/>
      <c r="U196" s="639"/>
      <c r="V196" s="639"/>
      <c r="W196" s="573"/>
      <c r="X196" s="639"/>
      <c r="Y196" s="639"/>
      <c r="Z196" s="639"/>
      <c r="AA196" s="639"/>
      <c r="AB196" s="4"/>
      <c r="AC196" s="621"/>
      <c r="AD196" s="622"/>
      <c r="AE196" s="621"/>
      <c r="AF196" s="637"/>
      <c r="AG196" s="621"/>
      <c r="AH196" s="529">
        <f t="shared" ref="AH196:AH259" si="22">IF(D196="","",D196)</f>
        <v>185</v>
      </c>
      <c r="AI196" s="421" t="str">
        <f t="shared" ref="AI196:AI259" si="23">IF(E196="","",E196)</f>
        <v/>
      </c>
      <c r="AJ196" s="529" t="str">
        <f t="shared" ref="AJ196:AJ259" si="24">IF(F196="","",F196)</f>
        <v/>
      </c>
      <c r="AK196" s="529" t="str">
        <f t="shared" ref="AK196:AK259" si="25">IF(G196="","",G196)</f>
        <v/>
      </c>
      <c r="AL196" s="573"/>
      <c r="AM196" s="639"/>
      <c r="AN196" s="573"/>
      <c r="AO196" s="639"/>
      <c r="AP196" s="639"/>
      <c r="AQ196" s="573"/>
      <c r="AR196" s="639"/>
      <c r="AS196" s="639"/>
      <c r="AT196" s="639"/>
      <c r="AU196" s="639"/>
      <c r="AV196" s="639"/>
      <c r="AW196" s="639"/>
      <c r="AX196" s="4"/>
      <c r="AY196" s="621"/>
      <c r="AZ196" s="622"/>
    </row>
    <row r="197" spans="2:52" s="25" customFormat="1" ht="12.75" customHeight="1">
      <c r="B197" s="645"/>
      <c r="D197" s="529">
        <f t="shared" ref="D197:D260" si="26">D196+1</f>
        <v>186</v>
      </c>
      <c r="E197" s="532"/>
      <c r="F197" s="531"/>
      <c r="G197" s="531"/>
      <c r="H197" s="668"/>
      <c r="I197" s="668"/>
      <c r="J197" s="234"/>
      <c r="K197" s="234"/>
      <c r="L197" s="234"/>
      <c r="M197" s="575"/>
      <c r="N197" s="794" t="str">
        <f t="shared" si="21"/>
        <v/>
      </c>
      <c r="O197" s="573"/>
      <c r="P197" s="573"/>
      <c r="Q197" s="623"/>
      <c r="R197" s="573"/>
      <c r="S197" s="573"/>
      <c r="T197" s="573"/>
      <c r="U197" s="639"/>
      <c r="V197" s="639"/>
      <c r="W197" s="573"/>
      <c r="X197" s="639"/>
      <c r="Y197" s="639"/>
      <c r="Z197" s="639"/>
      <c r="AA197" s="639"/>
      <c r="AB197" s="4"/>
      <c r="AC197" s="621"/>
      <c r="AD197" s="622"/>
      <c r="AE197" s="621"/>
      <c r="AF197" s="637"/>
      <c r="AG197" s="621"/>
      <c r="AH197" s="529">
        <f t="shared" si="22"/>
        <v>186</v>
      </c>
      <c r="AI197" s="421" t="str">
        <f t="shared" si="23"/>
        <v/>
      </c>
      <c r="AJ197" s="529" t="str">
        <f t="shared" si="24"/>
        <v/>
      </c>
      <c r="AK197" s="529" t="str">
        <f t="shared" si="25"/>
        <v/>
      </c>
      <c r="AL197" s="573"/>
      <c r="AM197" s="639"/>
      <c r="AN197" s="573"/>
      <c r="AO197" s="639"/>
      <c r="AP197" s="639"/>
      <c r="AQ197" s="573"/>
      <c r="AR197" s="639"/>
      <c r="AS197" s="639"/>
      <c r="AT197" s="639"/>
      <c r="AU197" s="639"/>
      <c r="AV197" s="639"/>
      <c r="AW197" s="639"/>
      <c r="AX197" s="4"/>
      <c r="AY197" s="621"/>
      <c r="AZ197" s="622"/>
    </row>
    <row r="198" spans="2:52" s="25" customFormat="1" ht="12.75" customHeight="1">
      <c r="B198" s="645"/>
      <c r="D198" s="529">
        <f t="shared" si="26"/>
        <v>187</v>
      </c>
      <c r="E198" s="532"/>
      <c r="F198" s="531"/>
      <c r="G198" s="531"/>
      <c r="H198" s="668"/>
      <c r="I198" s="668"/>
      <c r="J198" s="234"/>
      <c r="K198" s="234"/>
      <c r="L198" s="234"/>
      <c r="M198" s="575"/>
      <c r="N198" s="794" t="str">
        <f t="shared" si="21"/>
        <v/>
      </c>
      <c r="O198" s="573"/>
      <c r="P198" s="573"/>
      <c r="Q198" s="623"/>
      <c r="R198" s="573"/>
      <c r="S198" s="573"/>
      <c r="T198" s="573"/>
      <c r="U198" s="639"/>
      <c r="V198" s="639"/>
      <c r="W198" s="573"/>
      <c r="X198" s="639"/>
      <c r="Y198" s="639"/>
      <c r="Z198" s="639"/>
      <c r="AA198" s="639"/>
      <c r="AB198" s="4"/>
      <c r="AC198" s="621"/>
      <c r="AD198" s="622"/>
      <c r="AE198" s="621"/>
      <c r="AF198" s="637"/>
      <c r="AG198" s="621"/>
      <c r="AH198" s="529">
        <f t="shared" si="22"/>
        <v>187</v>
      </c>
      <c r="AI198" s="421" t="str">
        <f t="shared" si="23"/>
        <v/>
      </c>
      <c r="AJ198" s="529" t="str">
        <f t="shared" si="24"/>
        <v/>
      </c>
      <c r="AK198" s="529" t="str">
        <f t="shared" si="25"/>
        <v/>
      </c>
      <c r="AL198" s="573"/>
      <c r="AM198" s="639"/>
      <c r="AN198" s="573"/>
      <c r="AO198" s="639"/>
      <c r="AP198" s="639"/>
      <c r="AQ198" s="573"/>
      <c r="AR198" s="639"/>
      <c r="AS198" s="639"/>
      <c r="AT198" s="639"/>
      <c r="AU198" s="639"/>
      <c r="AV198" s="639"/>
      <c r="AW198" s="639"/>
      <c r="AX198" s="4"/>
      <c r="AY198" s="621"/>
      <c r="AZ198" s="622"/>
    </row>
    <row r="199" spans="2:52" s="25" customFormat="1" ht="12.75" customHeight="1">
      <c r="B199" s="645"/>
      <c r="D199" s="529">
        <f t="shared" si="26"/>
        <v>188</v>
      </c>
      <c r="E199" s="532"/>
      <c r="F199" s="531"/>
      <c r="G199" s="531"/>
      <c r="H199" s="668"/>
      <c r="I199" s="668"/>
      <c r="J199" s="234"/>
      <c r="K199" s="234"/>
      <c r="L199" s="234"/>
      <c r="M199" s="575"/>
      <c r="N199" s="794" t="str">
        <f t="shared" si="21"/>
        <v/>
      </c>
      <c r="O199" s="573"/>
      <c r="P199" s="573"/>
      <c r="Q199" s="623"/>
      <c r="R199" s="573"/>
      <c r="S199" s="573"/>
      <c r="T199" s="573"/>
      <c r="U199" s="639"/>
      <c r="V199" s="639"/>
      <c r="W199" s="573"/>
      <c r="X199" s="639"/>
      <c r="Y199" s="639"/>
      <c r="Z199" s="639"/>
      <c r="AA199" s="639"/>
      <c r="AB199" s="4"/>
      <c r="AC199" s="621"/>
      <c r="AD199" s="622"/>
      <c r="AE199" s="621"/>
      <c r="AF199" s="637"/>
      <c r="AG199" s="621"/>
      <c r="AH199" s="529">
        <f t="shared" si="22"/>
        <v>188</v>
      </c>
      <c r="AI199" s="421" t="str">
        <f t="shared" si="23"/>
        <v/>
      </c>
      <c r="AJ199" s="529" t="str">
        <f t="shared" si="24"/>
        <v/>
      </c>
      <c r="AK199" s="529" t="str">
        <f t="shared" si="25"/>
        <v/>
      </c>
      <c r="AL199" s="573"/>
      <c r="AM199" s="639"/>
      <c r="AN199" s="573"/>
      <c r="AO199" s="639"/>
      <c r="AP199" s="639"/>
      <c r="AQ199" s="573"/>
      <c r="AR199" s="639"/>
      <c r="AS199" s="639"/>
      <c r="AT199" s="639"/>
      <c r="AU199" s="639"/>
      <c r="AV199" s="639"/>
      <c r="AW199" s="639"/>
      <c r="AX199" s="4"/>
      <c r="AY199" s="621"/>
      <c r="AZ199" s="622"/>
    </row>
    <row r="200" spans="2:52" s="25" customFormat="1" ht="12.75" customHeight="1">
      <c r="B200" s="645"/>
      <c r="D200" s="529">
        <f t="shared" si="26"/>
        <v>189</v>
      </c>
      <c r="E200" s="532"/>
      <c r="F200" s="531"/>
      <c r="G200" s="531"/>
      <c r="H200" s="668"/>
      <c r="I200" s="668"/>
      <c r="J200" s="234"/>
      <c r="K200" s="234"/>
      <c r="L200" s="234"/>
      <c r="M200" s="575"/>
      <c r="N200" s="794" t="str">
        <f t="shared" si="21"/>
        <v/>
      </c>
      <c r="O200" s="573"/>
      <c r="P200" s="573"/>
      <c r="Q200" s="623"/>
      <c r="R200" s="573"/>
      <c r="S200" s="573"/>
      <c r="T200" s="573"/>
      <c r="U200" s="639"/>
      <c r="V200" s="639"/>
      <c r="W200" s="573"/>
      <c r="X200" s="639"/>
      <c r="Y200" s="639"/>
      <c r="Z200" s="639"/>
      <c r="AA200" s="639"/>
      <c r="AB200" s="4"/>
      <c r="AC200" s="621"/>
      <c r="AD200" s="622"/>
      <c r="AE200" s="621"/>
      <c r="AF200" s="637"/>
      <c r="AG200" s="621"/>
      <c r="AH200" s="529">
        <f t="shared" si="22"/>
        <v>189</v>
      </c>
      <c r="AI200" s="421" t="str">
        <f t="shared" si="23"/>
        <v/>
      </c>
      <c r="AJ200" s="529" t="str">
        <f t="shared" si="24"/>
        <v/>
      </c>
      <c r="AK200" s="529" t="str">
        <f t="shared" si="25"/>
        <v/>
      </c>
      <c r="AL200" s="573"/>
      <c r="AM200" s="639"/>
      <c r="AN200" s="573"/>
      <c r="AO200" s="639"/>
      <c r="AP200" s="639"/>
      <c r="AQ200" s="573"/>
      <c r="AR200" s="639"/>
      <c r="AS200" s="639"/>
      <c r="AT200" s="639"/>
      <c r="AU200" s="639"/>
      <c r="AV200" s="639"/>
      <c r="AW200" s="639"/>
      <c r="AX200" s="4"/>
      <c r="AY200" s="621"/>
      <c r="AZ200" s="622"/>
    </row>
    <row r="201" spans="2:52" s="25" customFormat="1" ht="12.75" customHeight="1">
      <c r="B201" s="645"/>
      <c r="D201" s="529">
        <f t="shared" si="26"/>
        <v>190</v>
      </c>
      <c r="E201" s="532"/>
      <c r="F201" s="531"/>
      <c r="G201" s="531"/>
      <c r="H201" s="668"/>
      <c r="I201" s="668"/>
      <c r="J201" s="234"/>
      <c r="K201" s="234"/>
      <c r="L201" s="234"/>
      <c r="M201" s="575"/>
      <c r="N201" s="794" t="str">
        <f t="shared" si="21"/>
        <v/>
      </c>
      <c r="O201" s="573"/>
      <c r="P201" s="573"/>
      <c r="Q201" s="623"/>
      <c r="R201" s="573"/>
      <c r="S201" s="573"/>
      <c r="T201" s="573"/>
      <c r="U201" s="639"/>
      <c r="V201" s="639"/>
      <c r="W201" s="573"/>
      <c r="X201" s="639"/>
      <c r="Y201" s="639"/>
      <c r="Z201" s="639"/>
      <c r="AA201" s="639"/>
      <c r="AB201" s="4"/>
      <c r="AC201" s="621"/>
      <c r="AD201" s="622"/>
      <c r="AE201" s="621"/>
      <c r="AF201" s="637"/>
      <c r="AG201" s="621"/>
      <c r="AH201" s="529">
        <f t="shared" si="22"/>
        <v>190</v>
      </c>
      <c r="AI201" s="421" t="str">
        <f t="shared" si="23"/>
        <v/>
      </c>
      <c r="AJ201" s="529" t="str">
        <f t="shared" si="24"/>
        <v/>
      </c>
      <c r="AK201" s="529" t="str">
        <f t="shared" si="25"/>
        <v/>
      </c>
      <c r="AL201" s="573"/>
      <c r="AM201" s="639"/>
      <c r="AN201" s="573"/>
      <c r="AO201" s="639"/>
      <c r="AP201" s="639"/>
      <c r="AQ201" s="573"/>
      <c r="AR201" s="639"/>
      <c r="AS201" s="639"/>
      <c r="AT201" s="639"/>
      <c r="AU201" s="639"/>
      <c r="AV201" s="639"/>
      <c r="AW201" s="639"/>
      <c r="AX201" s="4"/>
      <c r="AY201" s="621"/>
      <c r="AZ201" s="622"/>
    </row>
    <row r="202" spans="2:52" s="25" customFormat="1" ht="12.75" customHeight="1">
      <c r="B202" s="645"/>
      <c r="D202" s="529">
        <f t="shared" si="26"/>
        <v>191</v>
      </c>
      <c r="E202" s="532"/>
      <c r="F202" s="531"/>
      <c r="G202" s="531"/>
      <c r="H202" s="668"/>
      <c r="I202" s="668"/>
      <c r="J202" s="234"/>
      <c r="K202" s="234"/>
      <c r="L202" s="234"/>
      <c r="M202" s="575"/>
      <c r="N202" s="794" t="str">
        <f t="shared" si="21"/>
        <v/>
      </c>
      <c r="O202" s="573"/>
      <c r="P202" s="573"/>
      <c r="Q202" s="623"/>
      <c r="R202" s="573"/>
      <c r="S202" s="573"/>
      <c r="T202" s="573"/>
      <c r="U202" s="639"/>
      <c r="V202" s="639"/>
      <c r="W202" s="573"/>
      <c r="X202" s="639"/>
      <c r="Y202" s="639"/>
      <c r="Z202" s="639"/>
      <c r="AA202" s="639"/>
      <c r="AB202" s="4"/>
      <c r="AC202" s="621"/>
      <c r="AD202" s="622"/>
      <c r="AE202" s="621"/>
      <c r="AF202" s="637"/>
      <c r="AG202" s="621"/>
      <c r="AH202" s="529">
        <f t="shared" si="22"/>
        <v>191</v>
      </c>
      <c r="AI202" s="421" t="str">
        <f t="shared" si="23"/>
        <v/>
      </c>
      <c r="AJ202" s="529" t="str">
        <f t="shared" si="24"/>
        <v/>
      </c>
      <c r="AK202" s="529" t="str">
        <f t="shared" si="25"/>
        <v/>
      </c>
      <c r="AL202" s="573"/>
      <c r="AM202" s="639"/>
      <c r="AN202" s="573"/>
      <c r="AO202" s="639"/>
      <c r="AP202" s="639"/>
      <c r="AQ202" s="573"/>
      <c r="AR202" s="639"/>
      <c r="AS202" s="639"/>
      <c r="AT202" s="639"/>
      <c r="AU202" s="639"/>
      <c r="AV202" s="639"/>
      <c r="AW202" s="639"/>
      <c r="AX202" s="4"/>
      <c r="AY202" s="621"/>
      <c r="AZ202" s="622"/>
    </row>
    <row r="203" spans="2:52" s="25" customFormat="1" ht="12.75" customHeight="1">
      <c r="B203" s="645"/>
      <c r="D203" s="529">
        <f t="shared" si="26"/>
        <v>192</v>
      </c>
      <c r="E203" s="532"/>
      <c r="F203" s="531"/>
      <c r="G203" s="531"/>
      <c r="H203" s="668"/>
      <c r="I203" s="668"/>
      <c r="J203" s="234"/>
      <c r="K203" s="234"/>
      <c r="L203" s="234"/>
      <c r="M203" s="575"/>
      <c r="N203" s="794" t="str">
        <f t="shared" si="21"/>
        <v/>
      </c>
      <c r="O203" s="573"/>
      <c r="P203" s="573"/>
      <c r="Q203" s="623"/>
      <c r="R203" s="573"/>
      <c r="S203" s="573"/>
      <c r="T203" s="573"/>
      <c r="U203" s="639"/>
      <c r="V203" s="639"/>
      <c r="W203" s="573"/>
      <c r="X203" s="639"/>
      <c r="Y203" s="639"/>
      <c r="Z203" s="639"/>
      <c r="AA203" s="639"/>
      <c r="AB203" s="4"/>
      <c r="AC203" s="621"/>
      <c r="AD203" s="622"/>
      <c r="AE203" s="621"/>
      <c r="AF203" s="637"/>
      <c r="AG203" s="621"/>
      <c r="AH203" s="529">
        <f t="shared" si="22"/>
        <v>192</v>
      </c>
      <c r="AI203" s="421" t="str">
        <f t="shared" si="23"/>
        <v/>
      </c>
      <c r="AJ203" s="529" t="str">
        <f t="shared" si="24"/>
        <v/>
      </c>
      <c r="AK203" s="529" t="str">
        <f t="shared" si="25"/>
        <v/>
      </c>
      <c r="AL203" s="573"/>
      <c r="AM203" s="639"/>
      <c r="AN203" s="573"/>
      <c r="AO203" s="639"/>
      <c r="AP203" s="639"/>
      <c r="AQ203" s="573"/>
      <c r="AR203" s="639"/>
      <c r="AS203" s="639"/>
      <c r="AT203" s="639"/>
      <c r="AU203" s="639"/>
      <c r="AV203" s="639"/>
      <c r="AW203" s="639"/>
      <c r="AX203" s="4"/>
      <c r="AY203" s="621"/>
      <c r="AZ203" s="622"/>
    </row>
    <row r="204" spans="2:52" s="25" customFormat="1" ht="12.75" customHeight="1">
      <c r="B204" s="645"/>
      <c r="D204" s="529">
        <f t="shared" si="26"/>
        <v>193</v>
      </c>
      <c r="E204" s="532"/>
      <c r="F204" s="531"/>
      <c r="G204" s="531"/>
      <c r="H204" s="668"/>
      <c r="I204" s="668"/>
      <c r="J204" s="234"/>
      <c r="K204" s="234"/>
      <c r="L204" s="234"/>
      <c r="M204" s="575"/>
      <c r="N204" s="794" t="str">
        <f t="shared" si="21"/>
        <v/>
      </c>
      <c r="O204" s="573"/>
      <c r="P204" s="573"/>
      <c r="Q204" s="623"/>
      <c r="R204" s="573"/>
      <c r="S204" s="573"/>
      <c r="T204" s="573"/>
      <c r="U204" s="639"/>
      <c r="V204" s="639"/>
      <c r="W204" s="573"/>
      <c r="X204" s="639"/>
      <c r="Y204" s="639"/>
      <c r="Z204" s="639"/>
      <c r="AA204" s="639"/>
      <c r="AB204" s="4"/>
      <c r="AC204" s="621"/>
      <c r="AD204" s="622"/>
      <c r="AE204" s="621"/>
      <c r="AF204" s="637"/>
      <c r="AG204" s="621"/>
      <c r="AH204" s="529">
        <f t="shared" si="22"/>
        <v>193</v>
      </c>
      <c r="AI204" s="421" t="str">
        <f t="shared" si="23"/>
        <v/>
      </c>
      <c r="AJ204" s="529" t="str">
        <f t="shared" si="24"/>
        <v/>
      </c>
      <c r="AK204" s="529" t="str">
        <f t="shared" si="25"/>
        <v/>
      </c>
      <c r="AL204" s="573"/>
      <c r="AM204" s="639"/>
      <c r="AN204" s="573"/>
      <c r="AO204" s="639"/>
      <c r="AP204" s="639"/>
      <c r="AQ204" s="573"/>
      <c r="AR204" s="639"/>
      <c r="AS204" s="639"/>
      <c r="AT204" s="639"/>
      <c r="AU204" s="639"/>
      <c r="AV204" s="639"/>
      <c r="AW204" s="639"/>
      <c r="AX204" s="4"/>
      <c r="AY204" s="621"/>
      <c r="AZ204" s="622"/>
    </row>
    <row r="205" spans="2:52" s="25" customFormat="1" ht="12.75" customHeight="1">
      <c r="B205" s="645"/>
      <c r="D205" s="529">
        <f t="shared" si="26"/>
        <v>194</v>
      </c>
      <c r="E205" s="532"/>
      <c r="F205" s="531"/>
      <c r="G205" s="531"/>
      <c r="H205" s="668"/>
      <c r="I205" s="668"/>
      <c r="J205" s="234"/>
      <c r="K205" s="234"/>
      <c r="L205" s="234"/>
      <c r="M205" s="575"/>
      <c r="N205" s="794" t="str">
        <f t="shared" si="21"/>
        <v/>
      </c>
      <c r="O205" s="573"/>
      <c r="P205" s="573"/>
      <c r="Q205" s="623"/>
      <c r="R205" s="573"/>
      <c r="S205" s="573"/>
      <c r="T205" s="573"/>
      <c r="U205" s="639"/>
      <c r="V205" s="639"/>
      <c r="W205" s="573"/>
      <c r="X205" s="639"/>
      <c r="Y205" s="639"/>
      <c r="Z205" s="639"/>
      <c r="AA205" s="639"/>
      <c r="AB205" s="4"/>
      <c r="AC205" s="621"/>
      <c r="AD205" s="622"/>
      <c r="AE205" s="621"/>
      <c r="AF205" s="637"/>
      <c r="AG205" s="621"/>
      <c r="AH205" s="529">
        <f t="shared" si="22"/>
        <v>194</v>
      </c>
      <c r="AI205" s="421" t="str">
        <f t="shared" si="23"/>
        <v/>
      </c>
      <c r="AJ205" s="529" t="str">
        <f t="shared" si="24"/>
        <v/>
      </c>
      <c r="AK205" s="529" t="str">
        <f t="shared" si="25"/>
        <v/>
      </c>
      <c r="AL205" s="573"/>
      <c r="AM205" s="639"/>
      <c r="AN205" s="573"/>
      <c r="AO205" s="639"/>
      <c r="AP205" s="639"/>
      <c r="AQ205" s="573"/>
      <c r="AR205" s="639"/>
      <c r="AS205" s="639"/>
      <c r="AT205" s="639"/>
      <c r="AU205" s="639"/>
      <c r="AV205" s="639"/>
      <c r="AW205" s="639"/>
      <c r="AX205" s="4"/>
      <c r="AY205" s="621"/>
      <c r="AZ205" s="622"/>
    </row>
    <row r="206" spans="2:52" s="25" customFormat="1" ht="12.75" customHeight="1">
      <c r="B206" s="645"/>
      <c r="D206" s="529">
        <f t="shared" si="26"/>
        <v>195</v>
      </c>
      <c r="E206" s="532"/>
      <c r="F206" s="531"/>
      <c r="G206" s="531"/>
      <c r="H206" s="668"/>
      <c r="I206" s="668"/>
      <c r="J206" s="234"/>
      <c r="K206" s="234"/>
      <c r="L206" s="234"/>
      <c r="M206" s="575"/>
      <c r="N206" s="794" t="str">
        <f t="shared" si="21"/>
        <v/>
      </c>
      <c r="O206" s="573"/>
      <c r="P206" s="573"/>
      <c r="Q206" s="623"/>
      <c r="R206" s="573"/>
      <c r="S206" s="573"/>
      <c r="T206" s="573"/>
      <c r="U206" s="639"/>
      <c r="V206" s="639"/>
      <c r="W206" s="573"/>
      <c r="X206" s="639"/>
      <c r="Y206" s="639"/>
      <c r="Z206" s="639"/>
      <c r="AA206" s="639"/>
      <c r="AB206" s="4"/>
      <c r="AC206" s="621"/>
      <c r="AD206" s="622"/>
      <c r="AE206" s="621"/>
      <c r="AF206" s="637"/>
      <c r="AG206" s="621"/>
      <c r="AH206" s="529">
        <f t="shared" si="22"/>
        <v>195</v>
      </c>
      <c r="AI206" s="421" t="str">
        <f t="shared" si="23"/>
        <v/>
      </c>
      <c r="AJ206" s="529" t="str">
        <f t="shared" si="24"/>
        <v/>
      </c>
      <c r="AK206" s="529" t="str">
        <f t="shared" si="25"/>
        <v/>
      </c>
      <c r="AL206" s="573"/>
      <c r="AM206" s="639"/>
      <c r="AN206" s="573"/>
      <c r="AO206" s="639"/>
      <c r="AP206" s="639"/>
      <c r="AQ206" s="573"/>
      <c r="AR206" s="639"/>
      <c r="AS206" s="639"/>
      <c r="AT206" s="639"/>
      <c r="AU206" s="639"/>
      <c r="AV206" s="639"/>
      <c r="AW206" s="639"/>
      <c r="AX206" s="4"/>
      <c r="AY206" s="621"/>
      <c r="AZ206" s="622"/>
    </row>
    <row r="207" spans="2:52" s="25" customFormat="1" ht="12.75" customHeight="1">
      <c r="B207" s="645"/>
      <c r="D207" s="529">
        <f t="shared" si="26"/>
        <v>196</v>
      </c>
      <c r="E207" s="532"/>
      <c r="F207" s="531"/>
      <c r="G207" s="531"/>
      <c r="H207" s="668"/>
      <c r="I207" s="668"/>
      <c r="J207" s="234"/>
      <c r="K207" s="234"/>
      <c r="L207" s="234"/>
      <c r="M207" s="575"/>
      <c r="N207" s="794" t="str">
        <f t="shared" si="21"/>
        <v/>
      </c>
      <c r="O207" s="573"/>
      <c r="P207" s="573"/>
      <c r="Q207" s="623"/>
      <c r="R207" s="573"/>
      <c r="S207" s="573"/>
      <c r="T207" s="573"/>
      <c r="U207" s="639"/>
      <c r="V207" s="639"/>
      <c r="W207" s="573"/>
      <c r="X207" s="639"/>
      <c r="Y207" s="639"/>
      <c r="Z207" s="639"/>
      <c r="AA207" s="639"/>
      <c r="AB207" s="4"/>
      <c r="AC207" s="621"/>
      <c r="AD207" s="622"/>
      <c r="AE207" s="621"/>
      <c r="AF207" s="637"/>
      <c r="AG207" s="621"/>
      <c r="AH207" s="529">
        <f t="shared" si="22"/>
        <v>196</v>
      </c>
      <c r="AI207" s="421" t="str">
        <f t="shared" si="23"/>
        <v/>
      </c>
      <c r="AJ207" s="529" t="str">
        <f t="shared" si="24"/>
        <v/>
      </c>
      <c r="AK207" s="529" t="str">
        <f t="shared" si="25"/>
        <v/>
      </c>
      <c r="AL207" s="573"/>
      <c r="AM207" s="639"/>
      <c r="AN207" s="573"/>
      <c r="AO207" s="639"/>
      <c r="AP207" s="639"/>
      <c r="AQ207" s="573"/>
      <c r="AR207" s="639"/>
      <c r="AS207" s="639"/>
      <c r="AT207" s="639"/>
      <c r="AU207" s="639"/>
      <c r="AV207" s="639"/>
      <c r="AW207" s="639"/>
      <c r="AX207" s="4"/>
      <c r="AY207" s="621"/>
      <c r="AZ207" s="622"/>
    </row>
    <row r="208" spans="2:52" s="25" customFormat="1" ht="12.75" customHeight="1">
      <c r="B208" s="645"/>
      <c r="D208" s="529">
        <f t="shared" si="26"/>
        <v>197</v>
      </c>
      <c r="E208" s="532"/>
      <c r="F208" s="531"/>
      <c r="G208" s="531"/>
      <c r="H208" s="668"/>
      <c r="I208" s="668"/>
      <c r="J208" s="234"/>
      <c r="K208" s="234"/>
      <c r="L208" s="234"/>
      <c r="M208" s="575"/>
      <c r="N208" s="794" t="str">
        <f t="shared" si="21"/>
        <v/>
      </c>
      <c r="O208" s="573"/>
      <c r="P208" s="573"/>
      <c r="Q208" s="623"/>
      <c r="R208" s="573"/>
      <c r="S208" s="573"/>
      <c r="T208" s="573"/>
      <c r="U208" s="639"/>
      <c r="V208" s="639"/>
      <c r="W208" s="573"/>
      <c r="X208" s="639"/>
      <c r="Y208" s="639"/>
      <c r="Z208" s="639"/>
      <c r="AA208" s="639"/>
      <c r="AB208" s="4"/>
      <c r="AC208" s="621"/>
      <c r="AD208" s="622"/>
      <c r="AE208" s="621"/>
      <c r="AF208" s="637"/>
      <c r="AG208" s="621"/>
      <c r="AH208" s="529">
        <f t="shared" si="22"/>
        <v>197</v>
      </c>
      <c r="AI208" s="421" t="str">
        <f t="shared" si="23"/>
        <v/>
      </c>
      <c r="AJ208" s="529" t="str">
        <f t="shared" si="24"/>
        <v/>
      </c>
      <c r="AK208" s="529" t="str">
        <f t="shared" si="25"/>
        <v/>
      </c>
      <c r="AL208" s="573"/>
      <c r="AM208" s="639"/>
      <c r="AN208" s="573"/>
      <c r="AO208" s="639"/>
      <c r="AP208" s="639"/>
      <c r="AQ208" s="573"/>
      <c r="AR208" s="639"/>
      <c r="AS208" s="639"/>
      <c r="AT208" s="639"/>
      <c r="AU208" s="639"/>
      <c r="AV208" s="639"/>
      <c r="AW208" s="639"/>
      <c r="AX208" s="4"/>
      <c r="AY208" s="621"/>
      <c r="AZ208" s="622"/>
    </row>
    <row r="209" spans="2:52" s="25" customFormat="1" ht="12.75" customHeight="1">
      <c r="B209" s="645"/>
      <c r="D209" s="529">
        <f t="shared" si="26"/>
        <v>198</v>
      </c>
      <c r="E209" s="532"/>
      <c r="F209" s="531"/>
      <c r="G209" s="531"/>
      <c r="H209" s="668"/>
      <c r="I209" s="668"/>
      <c r="J209" s="234"/>
      <c r="K209" s="234"/>
      <c r="L209" s="234"/>
      <c r="M209" s="575"/>
      <c r="N209" s="794" t="str">
        <f t="shared" si="21"/>
        <v/>
      </c>
      <c r="O209" s="573"/>
      <c r="P209" s="573"/>
      <c r="Q209" s="623"/>
      <c r="R209" s="573"/>
      <c r="S209" s="573"/>
      <c r="T209" s="573"/>
      <c r="U209" s="639"/>
      <c r="V209" s="639"/>
      <c r="W209" s="573"/>
      <c r="X209" s="639"/>
      <c r="Y209" s="639"/>
      <c r="Z209" s="639"/>
      <c r="AA209" s="639"/>
      <c r="AB209" s="4"/>
      <c r="AC209" s="621"/>
      <c r="AD209" s="622"/>
      <c r="AE209" s="621"/>
      <c r="AF209" s="637"/>
      <c r="AG209" s="621"/>
      <c r="AH209" s="529">
        <f t="shared" si="22"/>
        <v>198</v>
      </c>
      <c r="AI209" s="421" t="str">
        <f t="shared" si="23"/>
        <v/>
      </c>
      <c r="AJ209" s="529" t="str">
        <f t="shared" si="24"/>
        <v/>
      </c>
      <c r="AK209" s="529" t="str">
        <f t="shared" si="25"/>
        <v/>
      </c>
      <c r="AL209" s="573"/>
      <c r="AM209" s="639"/>
      <c r="AN209" s="573"/>
      <c r="AO209" s="639"/>
      <c r="AP209" s="639"/>
      <c r="AQ209" s="573"/>
      <c r="AR209" s="639"/>
      <c r="AS209" s="639"/>
      <c r="AT209" s="639"/>
      <c r="AU209" s="639"/>
      <c r="AV209" s="639"/>
      <c r="AW209" s="639"/>
      <c r="AX209" s="4"/>
      <c r="AY209" s="621"/>
      <c r="AZ209" s="622"/>
    </row>
    <row r="210" spans="2:52" s="25" customFormat="1" ht="12.75" customHeight="1">
      <c r="B210" s="645"/>
      <c r="D210" s="529">
        <f t="shared" si="26"/>
        <v>199</v>
      </c>
      <c r="E210" s="532"/>
      <c r="F210" s="531"/>
      <c r="G210" s="531"/>
      <c r="H210" s="668"/>
      <c r="I210" s="668"/>
      <c r="J210" s="234"/>
      <c r="K210" s="234"/>
      <c r="L210" s="234"/>
      <c r="M210" s="575"/>
      <c r="N210" s="794" t="str">
        <f t="shared" si="21"/>
        <v/>
      </c>
      <c r="O210" s="573"/>
      <c r="P210" s="573"/>
      <c r="Q210" s="623"/>
      <c r="R210" s="573"/>
      <c r="S210" s="573"/>
      <c r="T210" s="573"/>
      <c r="U210" s="639"/>
      <c r="V210" s="639"/>
      <c r="W210" s="573"/>
      <c r="X210" s="639"/>
      <c r="Y210" s="639"/>
      <c r="Z210" s="639"/>
      <c r="AA210" s="639"/>
      <c r="AB210" s="4"/>
      <c r="AC210" s="621"/>
      <c r="AD210" s="622"/>
      <c r="AE210" s="621"/>
      <c r="AF210" s="637"/>
      <c r="AG210" s="621"/>
      <c r="AH210" s="529">
        <f t="shared" si="22"/>
        <v>199</v>
      </c>
      <c r="AI210" s="421" t="str">
        <f t="shared" si="23"/>
        <v/>
      </c>
      <c r="AJ210" s="529" t="str">
        <f t="shared" si="24"/>
        <v/>
      </c>
      <c r="AK210" s="529" t="str">
        <f t="shared" si="25"/>
        <v/>
      </c>
      <c r="AL210" s="573"/>
      <c r="AM210" s="639"/>
      <c r="AN210" s="573"/>
      <c r="AO210" s="639"/>
      <c r="AP210" s="639"/>
      <c r="AQ210" s="573"/>
      <c r="AR210" s="639"/>
      <c r="AS210" s="639"/>
      <c r="AT210" s="639"/>
      <c r="AU210" s="639"/>
      <c r="AV210" s="639"/>
      <c r="AW210" s="639"/>
      <c r="AX210" s="4"/>
      <c r="AY210" s="621"/>
      <c r="AZ210" s="622"/>
    </row>
    <row r="211" spans="2:52" s="25" customFormat="1" ht="12.75" customHeight="1">
      <c r="B211" s="645"/>
      <c r="D211" s="529">
        <f t="shared" si="26"/>
        <v>200</v>
      </c>
      <c r="E211" s="532"/>
      <c r="F211" s="531"/>
      <c r="G211" s="531"/>
      <c r="H211" s="668"/>
      <c r="I211" s="668"/>
      <c r="J211" s="234"/>
      <c r="K211" s="234"/>
      <c r="L211" s="234"/>
      <c r="M211" s="575"/>
      <c r="N211" s="794" t="str">
        <f t="shared" si="21"/>
        <v/>
      </c>
      <c r="O211" s="573"/>
      <c r="P211" s="573"/>
      <c r="Q211" s="623"/>
      <c r="R211" s="573"/>
      <c r="S211" s="573"/>
      <c r="T211" s="573"/>
      <c r="U211" s="639"/>
      <c r="V211" s="639"/>
      <c r="W211" s="573"/>
      <c r="X211" s="639"/>
      <c r="Y211" s="639"/>
      <c r="Z211" s="639"/>
      <c r="AA211" s="639"/>
      <c r="AB211" s="4"/>
      <c r="AC211" s="621"/>
      <c r="AD211" s="622"/>
      <c r="AE211" s="621"/>
      <c r="AF211" s="637"/>
      <c r="AG211" s="621"/>
      <c r="AH211" s="529">
        <f t="shared" si="22"/>
        <v>200</v>
      </c>
      <c r="AI211" s="421" t="str">
        <f t="shared" si="23"/>
        <v/>
      </c>
      <c r="AJ211" s="529" t="str">
        <f t="shared" si="24"/>
        <v/>
      </c>
      <c r="AK211" s="529" t="str">
        <f t="shared" si="25"/>
        <v/>
      </c>
      <c r="AL211" s="573"/>
      <c r="AM211" s="639"/>
      <c r="AN211" s="573"/>
      <c r="AO211" s="639"/>
      <c r="AP211" s="639"/>
      <c r="AQ211" s="573"/>
      <c r="AR211" s="639"/>
      <c r="AS211" s="639"/>
      <c r="AT211" s="639"/>
      <c r="AU211" s="639"/>
      <c r="AV211" s="639"/>
      <c r="AW211" s="639"/>
      <c r="AX211" s="4"/>
      <c r="AY211" s="621"/>
      <c r="AZ211" s="622"/>
    </row>
    <row r="212" spans="2:52" s="25" customFormat="1" ht="12.75" customHeight="1">
      <c r="B212" s="645"/>
      <c r="D212" s="529">
        <f t="shared" si="26"/>
        <v>201</v>
      </c>
      <c r="E212" s="532"/>
      <c r="F212" s="531"/>
      <c r="G212" s="531"/>
      <c r="H212" s="668"/>
      <c r="I212" s="668"/>
      <c r="J212" s="234"/>
      <c r="K212" s="234"/>
      <c r="L212" s="234"/>
      <c r="M212" s="575"/>
      <c r="N212" s="794" t="str">
        <f t="shared" si="21"/>
        <v/>
      </c>
      <c r="O212" s="573"/>
      <c r="P212" s="573"/>
      <c r="Q212" s="623"/>
      <c r="R212" s="573"/>
      <c r="S212" s="573"/>
      <c r="T212" s="573"/>
      <c r="U212" s="639"/>
      <c r="V212" s="639"/>
      <c r="W212" s="573"/>
      <c r="X212" s="639"/>
      <c r="Y212" s="639"/>
      <c r="Z212" s="639"/>
      <c r="AA212" s="639"/>
      <c r="AB212" s="4"/>
      <c r="AC212" s="621"/>
      <c r="AD212" s="622"/>
      <c r="AE212" s="621"/>
      <c r="AF212" s="637"/>
      <c r="AG212" s="621"/>
      <c r="AH212" s="529">
        <f t="shared" si="22"/>
        <v>201</v>
      </c>
      <c r="AI212" s="421" t="str">
        <f t="shared" si="23"/>
        <v/>
      </c>
      <c r="AJ212" s="529" t="str">
        <f t="shared" si="24"/>
        <v/>
      </c>
      <c r="AK212" s="529" t="str">
        <f t="shared" si="25"/>
        <v/>
      </c>
      <c r="AL212" s="573"/>
      <c r="AM212" s="639"/>
      <c r="AN212" s="573"/>
      <c r="AO212" s="639"/>
      <c r="AP212" s="639"/>
      <c r="AQ212" s="573"/>
      <c r="AR212" s="639"/>
      <c r="AS212" s="639"/>
      <c r="AT212" s="639"/>
      <c r="AU212" s="639"/>
      <c r="AV212" s="639"/>
      <c r="AW212" s="639"/>
      <c r="AX212" s="4"/>
      <c r="AY212" s="621"/>
      <c r="AZ212" s="622"/>
    </row>
    <row r="213" spans="2:52" s="25" customFormat="1" ht="12.75" customHeight="1">
      <c r="B213" s="645"/>
      <c r="D213" s="529">
        <f t="shared" si="26"/>
        <v>202</v>
      </c>
      <c r="E213" s="532"/>
      <c r="F213" s="531"/>
      <c r="G213" s="531"/>
      <c r="H213" s="668"/>
      <c r="I213" s="668"/>
      <c r="J213" s="234"/>
      <c r="K213" s="234"/>
      <c r="L213" s="234"/>
      <c r="M213" s="575"/>
      <c r="N213" s="794" t="str">
        <f t="shared" si="21"/>
        <v/>
      </c>
      <c r="O213" s="573"/>
      <c r="P213" s="573"/>
      <c r="Q213" s="623"/>
      <c r="R213" s="573"/>
      <c r="S213" s="573"/>
      <c r="T213" s="573"/>
      <c r="U213" s="639"/>
      <c r="V213" s="639"/>
      <c r="W213" s="573"/>
      <c r="X213" s="639"/>
      <c r="Y213" s="639"/>
      <c r="Z213" s="639"/>
      <c r="AA213" s="639"/>
      <c r="AB213" s="4"/>
      <c r="AC213" s="621"/>
      <c r="AD213" s="622"/>
      <c r="AE213" s="621"/>
      <c r="AF213" s="637"/>
      <c r="AG213" s="621"/>
      <c r="AH213" s="529">
        <f t="shared" si="22"/>
        <v>202</v>
      </c>
      <c r="AI213" s="421" t="str">
        <f t="shared" si="23"/>
        <v/>
      </c>
      <c r="AJ213" s="529" t="str">
        <f t="shared" si="24"/>
        <v/>
      </c>
      <c r="AK213" s="529" t="str">
        <f t="shared" si="25"/>
        <v/>
      </c>
      <c r="AL213" s="573"/>
      <c r="AM213" s="639"/>
      <c r="AN213" s="573"/>
      <c r="AO213" s="639"/>
      <c r="AP213" s="639"/>
      <c r="AQ213" s="573"/>
      <c r="AR213" s="639"/>
      <c r="AS213" s="639"/>
      <c r="AT213" s="639"/>
      <c r="AU213" s="639"/>
      <c r="AV213" s="639"/>
      <c r="AW213" s="639"/>
      <c r="AX213" s="4"/>
      <c r="AY213" s="621"/>
      <c r="AZ213" s="622"/>
    </row>
    <row r="214" spans="2:52" s="25" customFormat="1" ht="12.75" customHeight="1">
      <c r="B214" s="645"/>
      <c r="D214" s="529">
        <f t="shared" si="26"/>
        <v>203</v>
      </c>
      <c r="E214" s="532"/>
      <c r="F214" s="531"/>
      <c r="G214" s="531"/>
      <c r="H214" s="668"/>
      <c r="I214" s="668"/>
      <c r="J214" s="234"/>
      <c r="K214" s="234"/>
      <c r="L214" s="234"/>
      <c r="M214" s="575"/>
      <c r="N214" s="794" t="str">
        <f t="shared" si="21"/>
        <v/>
      </c>
      <c r="O214" s="573"/>
      <c r="P214" s="573"/>
      <c r="Q214" s="623"/>
      <c r="R214" s="573"/>
      <c r="S214" s="573"/>
      <c r="T214" s="573"/>
      <c r="U214" s="639"/>
      <c r="V214" s="639"/>
      <c r="W214" s="573"/>
      <c r="X214" s="639"/>
      <c r="Y214" s="639"/>
      <c r="Z214" s="639"/>
      <c r="AA214" s="639"/>
      <c r="AB214" s="4"/>
      <c r="AC214" s="621"/>
      <c r="AD214" s="622"/>
      <c r="AE214" s="621"/>
      <c r="AF214" s="637"/>
      <c r="AG214" s="621"/>
      <c r="AH214" s="529">
        <f t="shared" si="22"/>
        <v>203</v>
      </c>
      <c r="AI214" s="421" t="str">
        <f t="shared" si="23"/>
        <v/>
      </c>
      <c r="AJ214" s="529" t="str">
        <f t="shared" si="24"/>
        <v/>
      </c>
      <c r="AK214" s="529" t="str">
        <f t="shared" si="25"/>
        <v/>
      </c>
      <c r="AL214" s="573"/>
      <c r="AM214" s="639"/>
      <c r="AN214" s="573"/>
      <c r="AO214" s="639"/>
      <c r="AP214" s="639"/>
      <c r="AQ214" s="573"/>
      <c r="AR214" s="639"/>
      <c r="AS214" s="639"/>
      <c r="AT214" s="639"/>
      <c r="AU214" s="639"/>
      <c r="AV214" s="639"/>
      <c r="AW214" s="639"/>
      <c r="AX214" s="4"/>
      <c r="AY214" s="621"/>
      <c r="AZ214" s="622"/>
    </row>
    <row r="215" spans="2:52" s="25" customFormat="1" ht="12.75" customHeight="1">
      <c r="B215" s="645"/>
      <c r="D215" s="529">
        <f t="shared" si="26"/>
        <v>204</v>
      </c>
      <c r="E215" s="532"/>
      <c r="F215" s="531"/>
      <c r="G215" s="531"/>
      <c r="H215" s="668"/>
      <c r="I215" s="668"/>
      <c r="J215" s="234"/>
      <c r="K215" s="234"/>
      <c r="L215" s="234"/>
      <c r="M215" s="575"/>
      <c r="N215" s="794" t="str">
        <f t="shared" si="21"/>
        <v/>
      </c>
      <c r="O215" s="573"/>
      <c r="P215" s="573"/>
      <c r="Q215" s="623"/>
      <c r="R215" s="573"/>
      <c r="S215" s="573"/>
      <c r="T215" s="573"/>
      <c r="U215" s="639"/>
      <c r="V215" s="639"/>
      <c r="W215" s="573"/>
      <c r="X215" s="639"/>
      <c r="Y215" s="639"/>
      <c r="Z215" s="639"/>
      <c r="AA215" s="639"/>
      <c r="AB215" s="4"/>
      <c r="AC215" s="621"/>
      <c r="AD215" s="622"/>
      <c r="AE215" s="621"/>
      <c r="AF215" s="637"/>
      <c r="AG215" s="621"/>
      <c r="AH215" s="529">
        <f t="shared" si="22"/>
        <v>204</v>
      </c>
      <c r="AI215" s="421" t="str">
        <f t="shared" si="23"/>
        <v/>
      </c>
      <c r="AJ215" s="529" t="str">
        <f t="shared" si="24"/>
        <v/>
      </c>
      <c r="AK215" s="529" t="str">
        <f t="shared" si="25"/>
        <v/>
      </c>
      <c r="AL215" s="573"/>
      <c r="AM215" s="639"/>
      <c r="AN215" s="573"/>
      <c r="AO215" s="639"/>
      <c r="AP215" s="639"/>
      <c r="AQ215" s="573"/>
      <c r="AR215" s="639"/>
      <c r="AS215" s="639"/>
      <c r="AT215" s="639"/>
      <c r="AU215" s="639"/>
      <c r="AV215" s="639"/>
      <c r="AW215" s="639"/>
      <c r="AX215" s="4"/>
      <c r="AY215" s="621"/>
      <c r="AZ215" s="622"/>
    </row>
    <row r="216" spans="2:52" s="25" customFormat="1" ht="12.75" customHeight="1">
      <c r="B216" s="645"/>
      <c r="D216" s="529">
        <f t="shared" si="26"/>
        <v>205</v>
      </c>
      <c r="E216" s="532"/>
      <c r="F216" s="531"/>
      <c r="G216" s="531"/>
      <c r="H216" s="668"/>
      <c r="I216" s="668"/>
      <c r="J216" s="234"/>
      <c r="K216" s="234"/>
      <c r="L216" s="234"/>
      <c r="M216" s="575"/>
      <c r="N216" s="794" t="str">
        <f t="shared" si="21"/>
        <v/>
      </c>
      <c r="O216" s="573"/>
      <c r="P216" s="573"/>
      <c r="Q216" s="623"/>
      <c r="R216" s="573"/>
      <c r="S216" s="573"/>
      <c r="T216" s="573"/>
      <c r="U216" s="639"/>
      <c r="V216" s="639"/>
      <c r="W216" s="573"/>
      <c r="X216" s="639"/>
      <c r="Y216" s="639"/>
      <c r="Z216" s="639"/>
      <c r="AA216" s="639"/>
      <c r="AB216" s="4"/>
      <c r="AC216" s="621"/>
      <c r="AD216" s="622"/>
      <c r="AE216" s="621"/>
      <c r="AF216" s="637"/>
      <c r="AG216" s="621"/>
      <c r="AH216" s="529">
        <f t="shared" si="22"/>
        <v>205</v>
      </c>
      <c r="AI216" s="421" t="str">
        <f t="shared" si="23"/>
        <v/>
      </c>
      <c r="AJ216" s="529" t="str">
        <f t="shared" si="24"/>
        <v/>
      </c>
      <c r="AK216" s="529" t="str">
        <f t="shared" si="25"/>
        <v/>
      </c>
      <c r="AL216" s="573"/>
      <c r="AM216" s="639"/>
      <c r="AN216" s="573"/>
      <c r="AO216" s="639"/>
      <c r="AP216" s="639"/>
      <c r="AQ216" s="573"/>
      <c r="AR216" s="639"/>
      <c r="AS216" s="639"/>
      <c r="AT216" s="639"/>
      <c r="AU216" s="639"/>
      <c r="AV216" s="639"/>
      <c r="AW216" s="639"/>
      <c r="AX216" s="4"/>
      <c r="AY216" s="621"/>
      <c r="AZ216" s="622"/>
    </row>
    <row r="217" spans="2:52" s="25" customFormat="1" ht="12.75" customHeight="1">
      <c r="B217" s="645"/>
      <c r="D217" s="529">
        <f t="shared" si="26"/>
        <v>206</v>
      </c>
      <c r="E217" s="532"/>
      <c r="F217" s="531"/>
      <c r="G217" s="531"/>
      <c r="H217" s="668"/>
      <c r="I217" s="668"/>
      <c r="J217" s="234"/>
      <c r="K217" s="234"/>
      <c r="L217" s="234"/>
      <c r="M217" s="575"/>
      <c r="N217" s="794" t="str">
        <f t="shared" si="21"/>
        <v/>
      </c>
      <c r="O217" s="573"/>
      <c r="P217" s="573"/>
      <c r="Q217" s="623"/>
      <c r="R217" s="573"/>
      <c r="S217" s="573"/>
      <c r="T217" s="573"/>
      <c r="U217" s="639"/>
      <c r="V217" s="639"/>
      <c r="W217" s="573"/>
      <c r="X217" s="639"/>
      <c r="Y217" s="639"/>
      <c r="Z217" s="639"/>
      <c r="AA217" s="639"/>
      <c r="AB217" s="4"/>
      <c r="AC217" s="621"/>
      <c r="AD217" s="622"/>
      <c r="AE217" s="621"/>
      <c r="AF217" s="637"/>
      <c r="AG217" s="621"/>
      <c r="AH217" s="529">
        <f t="shared" si="22"/>
        <v>206</v>
      </c>
      <c r="AI217" s="421" t="str">
        <f t="shared" si="23"/>
        <v/>
      </c>
      <c r="AJ217" s="529" t="str">
        <f t="shared" si="24"/>
        <v/>
      </c>
      <c r="AK217" s="529" t="str">
        <f t="shared" si="25"/>
        <v/>
      </c>
      <c r="AL217" s="573"/>
      <c r="AM217" s="639"/>
      <c r="AN217" s="573"/>
      <c r="AO217" s="639"/>
      <c r="AP217" s="639"/>
      <c r="AQ217" s="573"/>
      <c r="AR217" s="639"/>
      <c r="AS217" s="639"/>
      <c r="AT217" s="639"/>
      <c r="AU217" s="639"/>
      <c r="AV217" s="639"/>
      <c r="AW217" s="639"/>
      <c r="AX217" s="4"/>
      <c r="AY217" s="621"/>
      <c r="AZ217" s="622"/>
    </row>
    <row r="218" spans="2:52" s="25" customFormat="1" ht="12.75" customHeight="1">
      <c r="B218" s="645"/>
      <c r="D218" s="529">
        <f t="shared" si="26"/>
        <v>207</v>
      </c>
      <c r="E218" s="532"/>
      <c r="F218" s="531"/>
      <c r="G218" s="531"/>
      <c r="H218" s="668"/>
      <c r="I218" s="668"/>
      <c r="J218" s="234"/>
      <c r="K218" s="234"/>
      <c r="L218" s="234"/>
      <c r="M218" s="575"/>
      <c r="N218" s="794" t="str">
        <f t="shared" si="21"/>
        <v/>
      </c>
      <c r="O218" s="573"/>
      <c r="P218" s="573"/>
      <c r="Q218" s="623"/>
      <c r="R218" s="573"/>
      <c r="S218" s="573"/>
      <c r="T218" s="573"/>
      <c r="U218" s="639"/>
      <c r="V218" s="639"/>
      <c r="W218" s="573"/>
      <c r="X218" s="639"/>
      <c r="Y218" s="639"/>
      <c r="Z218" s="639"/>
      <c r="AA218" s="639"/>
      <c r="AB218" s="4"/>
      <c r="AC218" s="621"/>
      <c r="AD218" s="622"/>
      <c r="AE218" s="621"/>
      <c r="AF218" s="637"/>
      <c r="AG218" s="621"/>
      <c r="AH218" s="529">
        <f t="shared" si="22"/>
        <v>207</v>
      </c>
      <c r="AI218" s="421" t="str">
        <f t="shared" si="23"/>
        <v/>
      </c>
      <c r="AJ218" s="529" t="str">
        <f t="shared" si="24"/>
        <v/>
      </c>
      <c r="AK218" s="529" t="str">
        <f t="shared" si="25"/>
        <v/>
      </c>
      <c r="AL218" s="573"/>
      <c r="AM218" s="639"/>
      <c r="AN218" s="573"/>
      <c r="AO218" s="639"/>
      <c r="AP218" s="639"/>
      <c r="AQ218" s="573"/>
      <c r="AR218" s="639"/>
      <c r="AS218" s="639"/>
      <c r="AT218" s="639"/>
      <c r="AU218" s="639"/>
      <c r="AV218" s="639"/>
      <c r="AW218" s="639"/>
      <c r="AX218" s="4"/>
      <c r="AY218" s="621"/>
      <c r="AZ218" s="622"/>
    </row>
    <row r="219" spans="2:52" s="25" customFormat="1" ht="12.75" customHeight="1">
      <c r="B219" s="645"/>
      <c r="D219" s="529">
        <f t="shared" si="26"/>
        <v>208</v>
      </c>
      <c r="E219" s="532"/>
      <c r="F219" s="531"/>
      <c r="G219" s="531"/>
      <c r="H219" s="668"/>
      <c r="I219" s="668"/>
      <c r="J219" s="234"/>
      <c r="K219" s="234"/>
      <c r="L219" s="234"/>
      <c r="M219" s="575"/>
      <c r="N219" s="794" t="str">
        <f t="shared" si="21"/>
        <v/>
      </c>
      <c r="O219" s="573"/>
      <c r="P219" s="573"/>
      <c r="Q219" s="623"/>
      <c r="R219" s="573"/>
      <c r="S219" s="573"/>
      <c r="T219" s="573"/>
      <c r="U219" s="639"/>
      <c r="V219" s="639"/>
      <c r="W219" s="573"/>
      <c r="X219" s="639"/>
      <c r="Y219" s="639"/>
      <c r="Z219" s="639"/>
      <c r="AA219" s="639"/>
      <c r="AB219" s="4"/>
      <c r="AC219" s="621"/>
      <c r="AD219" s="622"/>
      <c r="AE219" s="621"/>
      <c r="AF219" s="637"/>
      <c r="AG219" s="621"/>
      <c r="AH219" s="529">
        <f t="shared" si="22"/>
        <v>208</v>
      </c>
      <c r="AI219" s="421" t="str">
        <f t="shared" si="23"/>
        <v/>
      </c>
      <c r="AJ219" s="529" t="str">
        <f t="shared" si="24"/>
        <v/>
      </c>
      <c r="AK219" s="529" t="str">
        <f t="shared" si="25"/>
        <v/>
      </c>
      <c r="AL219" s="573"/>
      <c r="AM219" s="639"/>
      <c r="AN219" s="573"/>
      <c r="AO219" s="639"/>
      <c r="AP219" s="639"/>
      <c r="AQ219" s="573"/>
      <c r="AR219" s="639"/>
      <c r="AS219" s="639"/>
      <c r="AT219" s="639"/>
      <c r="AU219" s="639"/>
      <c r="AV219" s="639"/>
      <c r="AW219" s="639"/>
      <c r="AX219" s="4"/>
      <c r="AY219" s="621"/>
      <c r="AZ219" s="622"/>
    </row>
    <row r="220" spans="2:52" s="25" customFormat="1" ht="12.75" customHeight="1">
      <c r="B220" s="645"/>
      <c r="D220" s="529">
        <f t="shared" si="26"/>
        <v>209</v>
      </c>
      <c r="E220" s="532"/>
      <c r="F220" s="531"/>
      <c r="G220" s="531"/>
      <c r="H220" s="668"/>
      <c r="I220" s="668"/>
      <c r="J220" s="234"/>
      <c r="K220" s="234"/>
      <c r="L220" s="234"/>
      <c r="M220" s="575"/>
      <c r="N220" s="794" t="str">
        <f t="shared" si="21"/>
        <v/>
      </c>
      <c r="O220" s="573"/>
      <c r="P220" s="573"/>
      <c r="Q220" s="623"/>
      <c r="R220" s="573"/>
      <c r="S220" s="573"/>
      <c r="T220" s="573"/>
      <c r="U220" s="639"/>
      <c r="V220" s="639"/>
      <c r="W220" s="573"/>
      <c r="X220" s="639"/>
      <c r="Y220" s="639"/>
      <c r="Z220" s="639"/>
      <c r="AA220" s="639"/>
      <c r="AB220" s="4"/>
      <c r="AC220" s="621"/>
      <c r="AD220" s="622"/>
      <c r="AE220" s="621"/>
      <c r="AF220" s="637"/>
      <c r="AG220" s="621"/>
      <c r="AH220" s="529">
        <f t="shared" si="22"/>
        <v>209</v>
      </c>
      <c r="AI220" s="421" t="str">
        <f t="shared" si="23"/>
        <v/>
      </c>
      <c r="AJ220" s="529" t="str">
        <f t="shared" si="24"/>
        <v/>
      </c>
      <c r="AK220" s="529" t="str">
        <f t="shared" si="25"/>
        <v/>
      </c>
      <c r="AL220" s="573"/>
      <c r="AM220" s="639"/>
      <c r="AN220" s="573"/>
      <c r="AO220" s="639"/>
      <c r="AP220" s="639"/>
      <c r="AQ220" s="573"/>
      <c r="AR220" s="639"/>
      <c r="AS220" s="639"/>
      <c r="AT220" s="639"/>
      <c r="AU220" s="639"/>
      <c r="AV220" s="639"/>
      <c r="AW220" s="639"/>
      <c r="AX220" s="4"/>
      <c r="AY220" s="621"/>
      <c r="AZ220" s="622"/>
    </row>
    <row r="221" spans="2:52" s="25" customFormat="1" ht="12.75" customHeight="1">
      <c r="B221" s="645"/>
      <c r="D221" s="529">
        <f t="shared" si="26"/>
        <v>210</v>
      </c>
      <c r="E221" s="532"/>
      <c r="F221" s="531"/>
      <c r="G221" s="531"/>
      <c r="H221" s="668"/>
      <c r="I221" s="668"/>
      <c r="J221" s="234"/>
      <c r="K221" s="234"/>
      <c r="L221" s="234"/>
      <c r="M221" s="575"/>
      <c r="N221" s="794" t="str">
        <f t="shared" si="21"/>
        <v/>
      </c>
      <c r="O221" s="573"/>
      <c r="P221" s="573"/>
      <c r="Q221" s="623"/>
      <c r="R221" s="573"/>
      <c r="S221" s="573"/>
      <c r="T221" s="573"/>
      <c r="U221" s="639"/>
      <c r="V221" s="639"/>
      <c r="W221" s="573"/>
      <c r="X221" s="639"/>
      <c r="Y221" s="639"/>
      <c r="Z221" s="639"/>
      <c r="AA221" s="639"/>
      <c r="AB221" s="4"/>
      <c r="AC221" s="621"/>
      <c r="AD221" s="622"/>
      <c r="AE221" s="621"/>
      <c r="AF221" s="637"/>
      <c r="AG221" s="621"/>
      <c r="AH221" s="529">
        <f t="shared" si="22"/>
        <v>210</v>
      </c>
      <c r="AI221" s="421" t="str">
        <f t="shared" si="23"/>
        <v/>
      </c>
      <c r="AJ221" s="529" t="str">
        <f t="shared" si="24"/>
        <v/>
      </c>
      <c r="AK221" s="529" t="str">
        <f t="shared" si="25"/>
        <v/>
      </c>
      <c r="AL221" s="573"/>
      <c r="AM221" s="639"/>
      <c r="AN221" s="573"/>
      <c r="AO221" s="639"/>
      <c r="AP221" s="639"/>
      <c r="AQ221" s="573"/>
      <c r="AR221" s="639"/>
      <c r="AS221" s="639"/>
      <c r="AT221" s="639"/>
      <c r="AU221" s="639"/>
      <c r="AV221" s="639"/>
      <c r="AW221" s="639"/>
      <c r="AX221" s="4"/>
      <c r="AY221" s="621"/>
      <c r="AZ221" s="622"/>
    </row>
    <row r="222" spans="2:52" s="25" customFormat="1" ht="12.75" customHeight="1">
      <c r="B222" s="645"/>
      <c r="D222" s="529">
        <f t="shared" si="26"/>
        <v>211</v>
      </c>
      <c r="E222" s="532"/>
      <c r="F222" s="531"/>
      <c r="G222" s="531"/>
      <c r="H222" s="668"/>
      <c r="I222" s="668"/>
      <c r="J222" s="234"/>
      <c r="K222" s="234"/>
      <c r="L222" s="234"/>
      <c r="M222" s="575"/>
      <c r="N222" s="794" t="str">
        <f t="shared" si="21"/>
        <v/>
      </c>
      <c r="O222" s="573"/>
      <c r="P222" s="573"/>
      <c r="Q222" s="623"/>
      <c r="R222" s="573"/>
      <c r="S222" s="573"/>
      <c r="T222" s="573"/>
      <c r="U222" s="639"/>
      <c r="V222" s="639"/>
      <c r="W222" s="573"/>
      <c r="X222" s="639"/>
      <c r="Y222" s="639"/>
      <c r="Z222" s="639"/>
      <c r="AA222" s="639"/>
      <c r="AB222" s="4"/>
      <c r="AC222" s="621"/>
      <c r="AD222" s="622"/>
      <c r="AE222" s="621"/>
      <c r="AF222" s="637"/>
      <c r="AG222" s="621"/>
      <c r="AH222" s="529">
        <f t="shared" si="22"/>
        <v>211</v>
      </c>
      <c r="AI222" s="421" t="str">
        <f t="shared" si="23"/>
        <v/>
      </c>
      <c r="AJ222" s="529" t="str">
        <f t="shared" si="24"/>
        <v/>
      </c>
      <c r="AK222" s="529" t="str">
        <f t="shared" si="25"/>
        <v/>
      </c>
      <c r="AL222" s="573"/>
      <c r="AM222" s="639"/>
      <c r="AN222" s="573"/>
      <c r="AO222" s="639"/>
      <c r="AP222" s="639"/>
      <c r="AQ222" s="573"/>
      <c r="AR222" s="639"/>
      <c r="AS222" s="639"/>
      <c r="AT222" s="639"/>
      <c r="AU222" s="639"/>
      <c r="AV222" s="639"/>
      <c r="AW222" s="639"/>
      <c r="AX222" s="4"/>
      <c r="AY222" s="621"/>
      <c r="AZ222" s="622"/>
    </row>
    <row r="223" spans="2:52" s="25" customFormat="1" ht="12.75" customHeight="1">
      <c r="B223" s="645"/>
      <c r="D223" s="529">
        <f t="shared" si="26"/>
        <v>212</v>
      </c>
      <c r="E223" s="532"/>
      <c r="F223" s="531"/>
      <c r="G223" s="531"/>
      <c r="H223" s="668"/>
      <c r="I223" s="668"/>
      <c r="J223" s="234"/>
      <c r="K223" s="234"/>
      <c r="L223" s="234"/>
      <c r="M223" s="575"/>
      <c r="N223" s="794" t="str">
        <f t="shared" si="21"/>
        <v/>
      </c>
      <c r="O223" s="573"/>
      <c r="P223" s="573"/>
      <c r="Q223" s="623"/>
      <c r="R223" s="573"/>
      <c r="S223" s="573"/>
      <c r="T223" s="573"/>
      <c r="U223" s="639"/>
      <c r="V223" s="639"/>
      <c r="W223" s="573"/>
      <c r="X223" s="639"/>
      <c r="Y223" s="639"/>
      <c r="Z223" s="639"/>
      <c r="AA223" s="639"/>
      <c r="AB223" s="4"/>
      <c r="AC223" s="621"/>
      <c r="AD223" s="622"/>
      <c r="AE223" s="621"/>
      <c r="AF223" s="637"/>
      <c r="AG223" s="621"/>
      <c r="AH223" s="529">
        <f t="shared" si="22"/>
        <v>212</v>
      </c>
      <c r="AI223" s="421" t="str">
        <f t="shared" si="23"/>
        <v/>
      </c>
      <c r="AJ223" s="529" t="str">
        <f t="shared" si="24"/>
        <v/>
      </c>
      <c r="AK223" s="529" t="str">
        <f t="shared" si="25"/>
        <v/>
      </c>
      <c r="AL223" s="573"/>
      <c r="AM223" s="639"/>
      <c r="AN223" s="573"/>
      <c r="AO223" s="639"/>
      <c r="AP223" s="639"/>
      <c r="AQ223" s="573"/>
      <c r="AR223" s="639"/>
      <c r="AS223" s="639"/>
      <c r="AT223" s="639"/>
      <c r="AU223" s="639"/>
      <c r="AV223" s="639"/>
      <c r="AW223" s="639"/>
      <c r="AX223" s="4"/>
      <c r="AY223" s="621"/>
      <c r="AZ223" s="622"/>
    </row>
    <row r="224" spans="2:52" s="25" customFormat="1" ht="12.75" customHeight="1">
      <c r="B224" s="645"/>
      <c r="D224" s="529">
        <f t="shared" si="26"/>
        <v>213</v>
      </c>
      <c r="E224" s="532"/>
      <c r="F224" s="531"/>
      <c r="G224" s="531"/>
      <c r="H224" s="668"/>
      <c r="I224" s="668"/>
      <c r="J224" s="234"/>
      <c r="K224" s="234"/>
      <c r="L224" s="234"/>
      <c r="M224" s="575"/>
      <c r="N224" s="794" t="str">
        <f t="shared" si="21"/>
        <v/>
      </c>
      <c r="O224" s="573"/>
      <c r="P224" s="573"/>
      <c r="Q224" s="623"/>
      <c r="R224" s="573"/>
      <c r="S224" s="573"/>
      <c r="T224" s="573"/>
      <c r="U224" s="639"/>
      <c r="V224" s="639"/>
      <c r="W224" s="573"/>
      <c r="X224" s="639"/>
      <c r="Y224" s="639"/>
      <c r="Z224" s="639"/>
      <c r="AA224" s="639"/>
      <c r="AB224" s="4"/>
      <c r="AC224" s="621"/>
      <c r="AD224" s="622"/>
      <c r="AE224" s="621"/>
      <c r="AF224" s="637"/>
      <c r="AG224" s="621"/>
      <c r="AH224" s="529">
        <f t="shared" si="22"/>
        <v>213</v>
      </c>
      <c r="AI224" s="421" t="str">
        <f t="shared" si="23"/>
        <v/>
      </c>
      <c r="AJ224" s="529" t="str">
        <f t="shared" si="24"/>
        <v/>
      </c>
      <c r="AK224" s="529" t="str">
        <f t="shared" si="25"/>
        <v/>
      </c>
      <c r="AL224" s="573"/>
      <c r="AM224" s="639"/>
      <c r="AN224" s="573"/>
      <c r="AO224" s="639"/>
      <c r="AP224" s="639"/>
      <c r="AQ224" s="573"/>
      <c r="AR224" s="639"/>
      <c r="AS224" s="639"/>
      <c r="AT224" s="639"/>
      <c r="AU224" s="639"/>
      <c r="AV224" s="639"/>
      <c r="AW224" s="639"/>
      <c r="AX224" s="4"/>
      <c r="AY224" s="621"/>
      <c r="AZ224" s="622"/>
    </row>
    <row r="225" spans="2:52" s="25" customFormat="1" ht="12.75" customHeight="1">
      <c r="B225" s="645"/>
      <c r="D225" s="529">
        <f t="shared" si="26"/>
        <v>214</v>
      </c>
      <c r="E225" s="532"/>
      <c r="F225" s="531"/>
      <c r="G225" s="531"/>
      <c r="H225" s="668"/>
      <c r="I225" s="668"/>
      <c r="J225" s="234"/>
      <c r="K225" s="234"/>
      <c r="L225" s="234"/>
      <c r="M225" s="575"/>
      <c r="N225" s="794" t="str">
        <f t="shared" si="21"/>
        <v/>
      </c>
      <c r="O225" s="573"/>
      <c r="P225" s="573"/>
      <c r="Q225" s="623"/>
      <c r="R225" s="573"/>
      <c r="S225" s="573"/>
      <c r="T225" s="573"/>
      <c r="U225" s="639"/>
      <c r="V225" s="639"/>
      <c r="W225" s="573"/>
      <c r="X225" s="639"/>
      <c r="Y225" s="639"/>
      <c r="Z225" s="639"/>
      <c r="AA225" s="639"/>
      <c r="AB225" s="4"/>
      <c r="AC225" s="621"/>
      <c r="AD225" s="622"/>
      <c r="AE225" s="621"/>
      <c r="AF225" s="637"/>
      <c r="AG225" s="621"/>
      <c r="AH225" s="529">
        <f t="shared" si="22"/>
        <v>214</v>
      </c>
      <c r="AI225" s="421" t="str">
        <f t="shared" si="23"/>
        <v/>
      </c>
      <c r="AJ225" s="529" t="str">
        <f t="shared" si="24"/>
        <v/>
      </c>
      <c r="AK225" s="529" t="str">
        <f t="shared" si="25"/>
        <v/>
      </c>
      <c r="AL225" s="573"/>
      <c r="AM225" s="639"/>
      <c r="AN225" s="573"/>
      <c r="AO225" s="639"/>
      <c r="AP225" s="639"/>
      <c r="AQ225" s="573"/>
      <c r="AR225" s="639"/>
      <c r="AS225" s="639"/>
      <c r="AT225" s="639"/>
      <c r="AU225" s="639"/>
      <c r="AV225" s="639"/>
      <c r="AW225" s="639"/>
      <c r="AX225" s="4"/>
      <c r="AY225" s="621"/>
      <c r="AZ225" s="622"/>
    </row>
    <row r="226" spans="2:52" s="25" customFormat="1" ht="12.75" customHeight="1">
      <c r="B226" s="645"/>
      <c r="D226" s="529">
        <f t="shared" si="26"/>
        <v>215</v>
      </c>
      <c r="E226" s="532"/>
      <c r="F226" s="531"/>
      <c r="G226" s="531"/>
      <c r="H226" s="668"/>
      <c r="I226" s="668"/>
      <c r="J226" s="234"/>
      <c r="K226" s="234"/>
      <c r="L226" s="234"/>
      <c r="M226" s="575"/>
      <c r="N226" s="794" t="str">
        <f t="shared" si="21"/>
        <v/>
      </c>
      <c r="O226" s="573"/>
      <c r="P226" s="573"/>
      <c r="Q226" s="623"/>
      <c r="R226" s="573"/>
      <c r="S226" s="573"/>
      <c r="T226" s="573"/>
      <c r="U226" s="639"/>
      <c r="V226" s="639"/>
      <c r="W226" s="573"/>
      <c r="X226" s="639"/>
      <c r="Y226" s="639"/>
      <c r="Z226" s="639"/>
      <c r="AA226" s="639"/>
      <c r="AB226" s="4"/>
      <c r="AC226" s="621"/>
      <c r="AD226" s="622"/>
      <c r="AE226" s="621"/>
      <c r="AF226" s="637"/>
      <c r="AG226" s="621"/>
      <c r="AH226" s="529">
        <f t="shared" si="22"/>
        <v>215</v>
      </c>
      <c r="AI226" s="421" t="str">
        <f t="shared" si="23"/>
        <v/>
      </c>
      <c r="AJ226" s="529" t="str">
        <f t="shared" si="24"/>
        <v/>
      </c>
      <c r="AK226" s="529" t="str">
        <f t="shared" si="25"/>
        <v/>
      </c>
      <c r="AL226" s="573"/>
      <c r="AM226" s="639"/>
      <c r="AN226" s="573"/>
      <c r="AO226" s="639"/>
      <c r="AP226" s="639"/>
      <c r="AQ226" s="573"/>
      <c r="AR226" s="639"/>
      <c r="AS226" s="639"/>
      <c r="AT226" s="639"/>
      <c r="AU226" s="639"/>
      <c r="AV226" s="639"/>
      <c r="AW226" s="639"/>
      <c r="AX226" s="4"/>
      <c r="AY226" s="621"/>
      <c r="AZ226" s="622"/>
    </row>
    <row r="227" spans="2:52" s="25" customFormat="1" ht="12.75" customHeight="1">
      <c r="B227" s="645"/>
      <c r="D227" s="529">
        <f t="shared" si="26"/>
        <v>216</v>
      </c>
      <c r="E227" s="532"/>
      <c r="F227" s="531"/>
      <c r="G227" s="531"/>
      <c r="H227" s="668"/>
      <c r="I227" s="668"/>
      <c r="J227" s="234"/>
      <c r="K227" s="234"/>
      <c r="L227" s="234"/>
      <c r="M227" s="575"/>
      <c r="N227" s="794" t="str">
        <f t="shared" si="21"/>
        <v/>
      </c>
      <c r="O227" s="573"/>
      <c r="P227" s="573"/>
      <c r="Q227" s="623"/>
      <c r="R227" s="573"/>
      <c r="S227" s="573"/>
      <c r="T227" s="573"/>
      <c r="U227" s="639"/>
      <c r="V227" s="639"/>
      <c r="W227" s="573"/>
      <c r="X227" s="639"/>
      <c r="Y227" s="639"/>
      <c r="Z227" s="639"/>
      <c r="AA227" s="639"/>
      <c r="AB227" s="4"/>
      <c r="AC227" s="621"/>
      <c r="AD227" s="622"/>
      <c r="AE227" s="621"/>
      <c r="AF227" s="637"/>
      <c r="AG227" s="621"/>
      <c r="AH227" s="529">
        <f t="shared" si="22"/>
        <v>216</v>
      </c>
      <c r="AI227" s="421" t="str">
        <f t="shared" si="23"/>
        <v/>
      </c>
      <c r="AJ227" s="529" t="str">
        <f t="shared" si="24"/>
        <v/>
      </c>
      <c r="AK227" s="529" t="str">
        <f t="shared" si="25"/>
        <v/>
      </c>
      <c r="AL227" s="573"/>
      <c r="AM227" s="639"/>
      <c r="AN227" s="573"/>
      <c r="AO227" s="639"/>
      <c r="AP227" s="639"/>
      <c r="AQ227" s="573"/>
      <c r="AR227" s="639"/>
      <c r="AS227" s="639"/>
      <c r="AT227" s="639"/>
      <c r="AU227" s="639"/>
      <c r="AV227" s="639"/>
      <c r="AW227" s="639"/>
      <c r="AX227" s="4"/>
      <c r="AY227" s="621"/>
      <c r="AZ227" s="622"/>
    </row>
    <row r="228" spans="2:52" s="25" customFormat="1" ht="12.75" customHeight="1">
      <c r="B228" s="645"/>
      <c r="D228" s="529">
        <f t="shared" si="26"/>
        <v>217</v>
      </c>
      <c r="E228" s="532"/>
      <c r="F228" s="531"/>
      <c r="G228" s="531"/>
      <c r="H228" s="668"/>
      <c r="I228" s="668"/>
      <c r="J228" s="234"/>
      <c r="K228" s="234"/>
      <c r="L228" s="234"/>
      <c r="M228" s="575"/>
      <c r="N228" s="794" t="str">
        <f t="shared" ref="N228:N251" si="27">IF($H228="","",IF(O228="○","",IF($H228=$I228,"","○")))</f>
        <v/>
      </c>
      <c r="O228" s="573"/>
      <c r="P228" s="573"/>
      <c r="Q228" s="623"/>
      <c r="R228" s="573"/>
      <c r="S228" s="573"/>
      <c r="T228" s="573"/>
      <c r="U228" s="639"/>
      <c r="V228" s="639"/>
      <c r="W228" s="573"/>
      <c r="X228" s="639"/>
      <c r="Y228" s="639"/>
      <c r="Z228" s="639"/>
      <c r="AA228" s="639"/>
      <c r="AB228" s="4"/>
      <c r="AC228" s="621"/>
      <c r="AD228" s="622"/>
      <c r="AE228" s="621"/>
      <c r="AF228" s="637"/>
      <c r="AG228" s="621"/>
      <c r="AH228" s="529">
        <f t="shared" si="22"/>
        <v>217</v>
      </c>
      <c r="AI228" s="421" t="str">
        <f t="shared" si="23"/>
        <v/>
      </c>
      <c r="AJ228" s="529" t="str">
        <f t="shared" si="24"/>
        <v/>
      </c>
      <c r="AK228" s="529" t="str">
        <f t="shared" si="25"/>
        <v/>
      </c>
      <c r="AL228" s="573"/>
      <c r="AM228" s="639"/>
      <c r="AN228" s="573"/>
      <c r="AO228" s="639"/>
      <c r="AP228" s="639"/>
      <c r="AQ228" s="573"/>
      <c r="AR228" s="639"/>
      <c r="AS228" s="639"/>
      <c r="AT228" s="639"/>
      <c r="AU228" s="639"/>
      <c r="AV228" s="639"/>
      <c r="AW228" s="639"/>
      <c r="AX228" s="4"/>
      <c r="AY228" s="621"/>
      <c r="AZ228" s="622"/>
    </row>
    <row r="229" spans="2:52" s="25" customFormat="1" ht="12.75" customHeight="1">
      <c r="B229" s="645"/>
      <c r="D229" s="529">
        <f t="shared" si="26"/>
        <v>218</v>
      </c>
      <c r="E229" s="532"/>
      <c r="F229" s="531"/>
      <c r="G229" s="531"/>
      <c r="H229" s="668"/>
      <c r="I229" s="668"/>
      <c r="J229" s="234"/>
      <c r="K229" s="234"/>
      <c r="L229" s="234"/>
      <c r="M229" s="575"/>
      <c r="N229" s="794" t="str">
        <f t="shared" si="27"/>
        <v/>
      </c>
      <c r="O229" s="573"/>
      <c r="P229" s="573"/>
      <c r="Q229" s="623"/>
      <c r="R229" s="573"/>
      <c r="S229" s="573"/>
      <c r="T229" s="573"/>
      <c r="U229" s="639"/>
      <c r="V229" s="639"/>
      <c r="W229" s="573"/>
      <c r="X229" s="639"/>
      <c r="Y229" s="639"/>
      <c r="Z229" s="639"/>
      <c r="AA229" s="639"/>
      <c r="AB229" s="4"/>
      <c r="AC229" s="621"/>
      <c r="AD229" s="622"/>
      <c r="AE229" s="621"/>
      <c r="AF229" s="637"/>
      <c r="AG229" s="621"/>
      <c r="AH229" s="529">
        <f t="shared" si="22"/>
        <v>218</v>
      </c>
      <c r="AI229" s="421" t="str">
        <f t="shared" si="23"/>
        <v/>
      </c>
      <c r="AJ229" s="529" t="str">
        <f t="shared" si="24"/>
        <v/>
      </c>
      <c r="AK229" s="529" t="str">
        <f t="shared" si="25"/>
        <v/>
      </c>
      <c r="AL229" s="573"/>
      <c r="AM229" s="639"/>
      <c r="AN229" s="573"/>
      <c r="AO229" s="639"/>
      <c r="AP229" s="639"/>
      <c r="AQ229" s="573"/>
      <c r="AR229" s="639"/>
      <c r="AS229" s="639"/>
      <c r="AT229" s="639"/>
      <c r="AU229" s="639"/>
      <c r="AV229" s="639"/>
      <c r="AW229" s="639"/>
      <c r="AX229" s="4"/>
      <c r="AY229" s="621"/>
      <c r="AZ229" s="622"/>
    </row>
    <row r="230" spans="2:52" s="25" customFormat="1" ht="12.75" customHeight="1">
      <c r="B230" s="645"/>
      <c r="D230" s="529">
        <f t="shared" si="26"/>
        <v>219</v>
      </c>
      <c r="E230" s="532"/>
      <c r="F230" s="531"/>
      <c r="G230" s="531"/>
      <c r="H230" s="668"/>
      <c r="I230" s="668"/>
      <c r="J230" s="234"/>
      <c r="K230" s="234"/>
      <c r="L230" s="234"/>
      <c r="M230" s="575"/>
      <c r="N230" s="794" t="str">
        <f t="shared" si="27"/>
        <v/>
      </c>
      <c r="O230" s="573"/>
      <c r="P230" s="573"/>
      <c r="Q230" s="623"/>
      <c r="R230" s="573"/>
      <c r="S230" s="573"/>
      <c r="T230" s="573"/>
      <c r="U230" s="639"/>
      <c r="V230" s="639"/>
      <c r="W230" s="573"/>
      <c r="X230" s="639"/>
      <c r="Y230" s="639"/>
      <c r="Z230" s="639"/>
      <c r="AA230" s="639"/>
      <c r="AB230" s="4"/>
      <c r="AC230" s="621"/>
      <c r="AD230" s="622"/>
      <c r="AE230" s="621"/>
      <c r="AF230" s="637"/>
      <c r="AG230" s="621"/>
      <c r="AH230" s="529">
        <f t="shared" si="22"/>
        <v>219</v>
      </c>
      <c r="AI230" s="421" t="str">
        <f t="shared" si="23"/>
        <v/>
      </c>
      <c r="AJ230" s="529" t="str">
        <f t="shared" si="24"/>
        <v/>
      </c>
      <c r="AK230" s="529" t="str">
        <f t="shared" si="25"/>
        <v/>
      </c>
      <c r="AL230" s="573"/>
      <c r="AM230" s="639"/>
      <c r="AN230" s="573"/>
      <c r="AO230" s="639"/>
      <c r="AP230" s="639"/>
      <c r="AQ230" s="573"/>
      <c r="AR230" s="639"/>
      <c r="AS230" s="639"/>
      <c r="AT230" s="639"/>
      <c r="AU230" s="639"/>
      <c r="AV230" s="639"/>
      <c r="AW230" s="639"/>
      <c r="AX230" s="4"/>
      <c r="AY230" s="621"/>
      <c r="AZ230" s="622"/>
    </row>
    <row r="231" spans="2:52" s="25" customFormat="1" ht="12.75" customHeight="1">
      <c r="B231" s="645"/>
      <c r="D231" s="529">
        <f t="shared" si="26"/>
        <v>220</v>
      </c>
      <c r="E231" s="532"/>
      <c r="F231" s="531"/>
      <c r="G231" s="531"/>
      <c r="H231" s="668"/>
      <c r="I231" s="668"/>
      <c r="J231" s="234"/>
      <c r="K231" s="234"/>
      <c r="L231" s="234"/>
      <c r="M231" s="575"/>
      <c r="N231" s="794" t="str">
        <f t="shared" si="27"/>
        <v/>
      </c>
      <c r="O231" s="573"/>
      <c r="P231" s="573"/>
      <c r="Q231" s="623"/>
      <c r="R231" s="573"/>
      <c r="S231" s="573"/>
      <c r="T231" s="573"/>
      <c r="U231" s="639"/>
      <c r="V231" s="639"/>
      <c r="W231" s="573"/>
      <c r="X231" s="639"/>
      <c r="Y231" s="639"/>
      <c r="Z231" s="639"/>
      <c r="AA231" s="639"/>
      <c r="AB231" s="4"/>
      <c r="AC231" s="621"/>
      <c r="AD231" s="622"/>
      <c r="AE231" s="621"/>
      <c r="AF231" s="637"/>
      <c r="AG231" s="621"/>
      <c r="AH231" s="529">
        <f t="shared" si="22"/>
        <v>220</v>
      </c>
      <c r="AI231" s="421" t="str">
        <f t="shared" si="23"/>
        <v/>
      </c>
      <c r="AJ231" s="529" t="str">
        <f t="shared" si="24"/>
        <v/>
      </c>
      <c r="AK231" s="529" t="str">
        <f t="shared" si="25"/>
        <v/>
      </c>
      <c r="AL231" s="573"/>
      <c r="AM231" s="639"/>
      <c r="AN231" s="573"/>
      <c r="AO231" s="639"/>
      <c r="AP231" s="639"/>
      <c r="AQ231" s="573"/>
      <c r="AR231" s="639"/>
      <c r="AS231" s="639"/>
      <c r="AT231" s="639"/>
      <c r="AU231" s="639"/>
      <c r="AV231" s="639"/>
      <c r="AW231" s="639"/>
      <c r="AX231" s="4"/>
      <c r="AY231" s="621"/>
      <c r="AZ231" s="622"/>
    </row>
    <row r="232" spans="2:52" s="25" customFormat="1" ht="12.75" customHeight="1">
      <c r="B232" s="645"/>
      <c r="D232" s="529">
        <f t="shared" si="26"/>
        <v>221</v>
      </c>
      <c r="E232" s="532"/>
      <c r="F232" s="531"/>
      <c r="G232" s="531"/>
      <c r="H232" s="668"/>
      <c r="I232" s="668"/>
      <c r="J232" s="234"/>
      <c r="K232" s="234"/>
      <c r="L232" s="234"/>
      <c r="M232" s="575"/>
      <c r="N232" s="794" t="str">
        <f t="shared" si="27"/>
        <v/>
      </c>
      <c r="O232" s="573"/>
      <c r="P232" s="573"/>
      <c r="Q232" s="623"/>
      <c r="R232" s="573"/>
      <c r="S232" s="573"/>
      <c r="T232" s="573"/>
      <c r="U232" s="639"/>
      <c r="V232" s="639"/>
      <c r="W232" s="573"/>
      <c r="X232" s="639"/>
      <c r="Y232" s="639"/>
      <c r="Z232" s="639"/>
      <c r="AA232" s="639"/>
      <c r="AB232" s="4"/>
      <c r="AC232" s="621"/>
      <c r="AD232" s="622"/>
      <c r="AE232" s="621"/>
      <c r="AF232" s="637"/>
      <c r="AG232" s="621"/>
      <c r="AH232" s="529">
        <f t="shared" si="22"/>
        <v>221</v>
      </c>
      <c r="AI232" s="421" t="str">
        <f t="shared" si="23"/>
        <v/>
      </c>
      <c r="AJ232" s="529" t="str">
        <f t="shared" si="24"/>
        <v/>
      </c>
      <c r="AK232" s="529" t="str">
        <f t="shared" si="25"/>
        <v/>
      </c>
      <c r="AL232" s="573"/>
      <c r="AM232" s="639"/>
      <c r="AN232" s="573"/>
      <c r="AO232" s="639"/>
      <c r="AP232" s="639"/>
      <c r="AQ232" s="573"/>
      <c r="AR232" s="639"/>
      <c r="AS232" s="639"/>
      <c r="AT232" s="639"/>
      <c r="AU232" s="639"/>
      <c r="AV232" s="639"/>
      <c r="AW232" s="639"/>
      <c r="AX232" s="4"/>
      <c r="AY232" s="621"/>
      <c r="AZ232" s="622"/>
    </row>
    <row r="233" spans="2:52" s="25" customFormat="1" ht="12.75" customHeight="1">
      <c r="B233" s="645"/>
      <c r="D233" s="529">
        <f t="shared" si="26"/>
        <v>222</v>
      </c>
      <c r="E233" s="532"/>
      <c r="F233" s="531"/>
      <c r="G233" s="531"/>
      <c r="H233" s="668"/>
      <c r="I233" s="668"/>
      <c r="J233" s="234"/>
      <c r="K233" s="234"/>
      <c r="L233" s="234"/>
      <c r="M233" s="575"/>
      <c r="N233" s="794" t="str">
        <f t="shared" si="27"/>
        <v/>
      </c>
      <c r="O233" s="573"/>
      <c r="P233" s="573"/>
      <c r="Q233" s="623"/>
      <c r="R233" s="573"/>
      <c r="S233" s="573"/>
      <c r="T233" s="573"/>
      <c r="U233" s="639"/>
      <c r="V233" s="639"/>
      <c r="W233" s="573"/>
      <c r="X233" s="639"/>
      <c r="Y233" s="639"/>
      <c r="Z233" s="639"/>
      <c r="AA233" s="639"/>
      <c r="AB233" s="4"/>
      <c r="AC233" s="621"/>
      <c r="AD233" s="622"/>
      <c r="AE233" s="621"/>
      <c r="AF233" s="637"/>
      <c r="AG233" s="621"/>
      <c r="AH233" s="529">
        <f t="shared" si="22"/>
        <v>222</v>
      </c>
      <c r="AI233" s="421" t="str">
        <f t="shared" si="23"/>
        <v/>
      </c>
      <c r="AJ233" s="529" t="str">
        <f t="shared" si="24"/>
        <v/>
      </c>
      <c r="AK233" s="529" t="str">
        <f t="shared" si="25"/>
        <v/>
      </c>
      <c r="AL233" s="573"/>
      <c r="AM233" s="639"/>
      <c r="AN233" s="573"/>
      <c r="AO233" s="639"/>
      <c r="AP233" s="639"/>
      <c r="AQ233" s="573"/>
      <c r="AR233" s="639"/>
      <c r="AS233" s="639"/>
      <c r="AT233" s="639"/>
      <c r="AU233" s="639"/>
      <c r="AV233" s="639"/>
      <c r="AW233" s="639"/>
      <c r="AX233" s="4"/>
      <c r="AY233" s="621"/>
      <c r="AZ233" s="622"/>
    </row>
    <row r="234" spans="2:52" s="25" customFormat="1" ht="12.75" customHeight="1">
      <c r="B234" s="645"/>
      <c r="D234" s="529">
        <f t="shared" si="26"/>
        <v>223</v>
      </c>
      <c r="E234" s="532"/>
      <c r="F234" s="531"/>
      <c r="G234" s="531"/>
      <c r="H234" s="668"/>
      <c r="I234" s="668"/>
      <c r="J234" s="234"/>
      <c r="K234" s="234"/>
      <c r="L234" s="234"/>
      <c r="M234" s="575"/>
      <c r="N234" s="794" t="str">
        <f t="shared" si="27"/>
        <v/>
      </c>
      <c r="O234" s="573"/>
      <c r="P234" s="573"/>
      <c r="Q234" s="623"/>
      <c r="R234" s="573"/>
      <c r="S234" s="573"/>
      <c r="T234" s="573"/>
      <c r="U234" s="639"/>
      <c r="V234" s="639"/>
      <c r="W234" s="573"/>
      <c r="X234" s="639"/>
      <c r="Y234" s="639"/>
      <c r="Z234" s="639"/>
      <c r="AA234" s="639"/>
      <c r="AB234" s="4"/>
      <c r="AC234" s="621"/>
      <c r="AD234" s="622"/>
      <c r="AE234" s="621"/>
      <c r="AF234" s="637"/>
      <c r="AG234" s="621"/>
      <c r="AH234" s="529">
        <f t="shared" si="22"/>
        <v>223</v>
      </c>
      <c r="AI234" s="421" t="str">
        <f t="shared" si="23"/>
        <v/>
      </c>
      <c r="AJ234" s="529" t="str">
        <f t="shared" si="24"/>
        <v/>
      </c>
      <c r="AK234" s="529" t="str">
        <f t="shared" si="25"/>
        <v/>
      </c>
      <c r="AL234" s="573"/>
      <c r="AM234" s="639"/>
      <c r="AN234" s="573"/>
      <c r="AO234" s="639"/>
      <c r="AP234" s="639"/>
      <c r="AQ234" s="573"/>
      <c r="AR234" s="639"/>
      <c r="AS234" s="639"/>
      <c r="AT234" s="639"/>
      <c r="AU234" s="639"/>
      <c r="AV234" s="639"/>
      <c r="AW234" s="639"/>
      <c r="AX234" s="4"/>
      <c r="AY234" s="621"/>
      <c r="AZ234" s="622"/>
    </row>
    <row r="235" spans="2:52" s="25" customFormat="1" ht="12.75" customHeight="1">
      <c r="B235" s="645"/>
      <c r="D235" s="529">
        <f t="shared" si="26"/>
        <v>224</v>
      </c>
      <c r="E235" s="532"/>
      <c r="F235" s="531"/>
      <c r="G235" s="531"/>
      <c r="H235" s="668"/>
      <c r="I235" s="668"/>
      <c r="J235" s="234"/>
      <c r="K235" s="234"/>
      <c r="L235" s="234"/>
      <c r="M235" s="575"/>
      <c r="N235" s="794" t="str">
        <f t="shared" si="27"/>
        <v/>
      </c>
      <c r="O235" s="573"/>
      <c r="P235" s="573"/>
      <c r="Q235" s="623"/>
      <c r="R235" s="573"/>
      <c r="S235" s="573"/>
      <c r="T235" s="573"/>
      <c r="U235" s="639"/>
      <c r="V235" s="639"/>
      <c r="W235" s="573"/>
      <c r="X235" s="639"/>
      <c r="Y235" s="639"/>
      <c r="Z235" s="639"/>
      <c r="AA235" s="639"/>
      <c r="AB235" s="4"/>
      <c r="AC235" s="621"/>
      <c r="AD235" s="622"/>
      <c r="AE235" s="621"/>
      <c r="AF235" s="637"/>
      <c r="AG235" s="621"/>
      <c r="AH235" s="529">
        <f t="shared" si="22"/>
        <v>224</v>
      </c>
      <c r="AI235" s="421" t="str">
        <f t="shared" si="23"/>
        <v/>
      </c>
      <c r="AJ235" s="529" t="str">
        <f t="shared" si="24"/>
        <v/>
      </c>
      <c r="AK235" s="529" t="str">
        <f t="shared" si="25"/>
        <v/>
      </c>
      <c r="AL235" s="573"/>
      <c r="AM235" s="639"/>
      <c r="AN235" s="573"/>
      <c r="AO235" s="639"/>
      <c r="AP235" s="639"/>
      <c r="AQ235" s="573"/>
      <c r="AR235" s="639"/>
      <c r="AS235" s="639"/>
      <c r="AT235" s="639"/>
      <c r="AU235" s="639"/>
      <c r="AV235" s="639"/>
      <c r="AW235" s="639"/>
      <c r="AX235" s="4"/>
      <c r="AY235" s="621"/>
      <c r="AZ235" s="622"/>
    </row>
    <row r="236" spans="2:52" s="25" customFormat="1" ht="12.75" customHeight="1">
      <c r="B236" s="645"/>
      <c r="D236" s="529">
        <f t="shared" si="26"/>
        <v>225</v>
      </c>
      <c r="E236" s="532"/>
      <c r="F236" s="531"/>
      <c r="G236" s="531"/>
      <c r="H236" s="668"/>
      <c r="I236" s="668"/>
      <c r="J236" s="234"/>
      <c r="K236" s="234"/>
      <c r="L236" s="234"/>
      <c r="M236" s="575"/>
      <c r="N236" s="794" t="str">
        <f t="shared" si="27"/>
        <v/>
      </c>
      <c r="O236" s="573"/>
      <c r="P236" s="573"/>
      <c r="Q236" s="623"/>
      <c r="R236" s="573"/>
      <c r="S236" s="573"/>
      <c r="T236" s="573"/>
      <c r="U236" s="639"/>
      <c r="V236" s="639"/>
      <c r="W236" s="573"/>
      <c r="X236" s="639"/>
      <c r="Y236" s="639"/>
      <c r="Z236" s="639"/>
      <c r="AA236" s="639"/>
      <c r="AB236" s="4"/>
      <c r="AC236" s="621"/>
      <c r="AD236" s="622"/>
      <c r="AE236" s="621"/>
      <c r="AF236" s="637"/>
      <c r="AG236" s="621"/>
      <c r="AH236" s="529">
        <f t="shared" si="22"/>
        <v>225</v>
      </c>
      <c r="AI236" s="421" t="str">
        <f t="shared" si="23"/>
        <v/>
      </c>
      <c r="AJ236" s="529" t="str">
        <f t="shared" si="24"/>
        <v/>
      </c>
      <c r="AK236" s="529" t="str">
        <f t="shared" si="25"/>
        <v/>
      </c>
      <c r="AL236" s="573"/>
      <c r="AM236" s="639"/>
      <c r="AN236" s="573"/>
      <c r="AO236" s="639"/>
      <c r="AP236" s="639"/>
      <c r="AQ236" s="573"/>
      <c r="AR236" s="639"/>
      <c r="AS236" s="639"/>
      <c r="AT236" s="639"/>
      <c r="AU236" s="639"/>
      <c r="AV236" s="639"/>
      <c r="AW236" s="639"/>
      <c r="AX236" s="4"/>
      <c r="AY236" s="621"/>
      <c r="AZ236" s="622"/>
    </row>
    <row r="237" spans="2:52" s="25" customFormat="1" ht="12.75" customHeight="1">
      <c r="B237" s="645"/>
      <c r="D237" s="529">
        <f t="shared" si="26"/>
        <v>226</v>
      </c>
      <c r="E237" s="532"/>
      <c r="F237" s="531"/>
      <c r="G237" s="531"/>
      <c r="H237" s="668"/>
      <c r="I237" s="668"/>
      <c r="J237" s="234"/>
      <c r="K237" s="234"/>
      <c r="L237" s="234"/>
      <c r="M237" s="575"/>
      <c r="N237" s="794" t="str">
        <f t="shared" si="27"/>
        <v/>
      </c>
      <c r="O237" s="573"/>
      <c r="P237" s="573"/>
      <c r="Q237" s="623"/>
      <c r="R237" s="573"/>
      <c r="S237" s="573"/>
      <c r="T237" s="573"/>
      <c r="U237" s="639"/>
      <c r="V237" s="639"/>
      <c r="W237" s="573"/>
      <c r="X237" s="639"/>
      <c r="Y237" s="639"/>
      <c r="Z237" s="639"/>
      <c r="AA237" s="639"/>
      <c r="AB237" s="4"/>
      <c r="AC237" s="621"/>
      <c r="AD237" s="622"/>
      <c r="AE237" s="621"/>
      <c r="AF237" s="637"/>
      <c r="AG237" s="621"/>
      <c r="AH237" s="529">
        <f t="shared" si="22"/>
        <v>226</v>
      </c>
      <c r="AI237" s="421" t="str">
        <f t="shared" si="23"/>
        <v/>
      </c>
      <c r="AJ237" s="529" t="str">
        <f t="shared" si="24"/>
        <v/>
      </c>
      <c r="AK237" s="529" t="str">
        <f t="shared" si="25"/>
        <v/>
      </c>
      <c r="AL237" s="573"/>
      <c r="AM237" s="639"/>
      <c r="AN237" s="573"/>
      <c r="AO237" s="639"/>
      <c r="AP237" s="639"/>
      <c r="AQ237" s="573"/>
      <c r="AR237" s="639"/>
      <c r="AS237" s="639"/>
      <c r="AT237" s="639"/>
      <c r="AU237" s="639"/>
      <c r="AV237" s="639"/>
      <c r="AW237" s="639"/>
      <c r="AX237" s="4"/>
      <c r="AY237" s="621"/>
      <c r="AZ237" s="622"/>
    </row>
    <row r="238" spans="2:52" s="25" customFormat="1" ht="12.75" customHeight="1">
      <c r="B238" s="645"/>
      <c r="D238" s="529">
        <f t="shared" si="26"/>
        <v>227</v>
      </c>
      <c r="E238" s="532"/>
      <c r="F238" s="531"/>
      <c r="G238" s="531"/>
      <c r="H238" s="668"/>
      <c r="I238" s="668"/>
      <c r="J238" s="234"/>
      <c r="K238" s="234"/>
      <c r="L238" s="234"/>
      <c r="M238" s="575"/>
      <c r="N238" s="794" t="str">
        <f t="shared" si="27"/>
        <v/>
      </c>
      <c r="O238" s="573"/>
      <c r="P238" s="573"/>
      <c r="Q238" s="623"/>
      <c r="R238" s="573"/>
      <c r="S238" s="573"/>
      <c r="T238" s="573"/>
      <c r="U238" s="639"/>
      <c r="V238" s="639"/>
      <c r="W238" s="573"/>
      <c r="X238" s="639"/>
      <c r="Y238" s="639"/>
      <c r="Z238" s="639"/>
      <c r="AA238" s="639"/>
      <c r="AB238" s="4"/>
      <c r="AC238" s="621"/>
      <c r="AD238" s="622"/>
      <c r="AE238" s="621"/>
      <c r="AF238" s="637"/>
      <c r="AG238" s="621"/>
      <c r="AH238" s="529">
        <f t="shared" si="22"/>
        <v>227</v>
      </c>
      <c r="AI238" s="421" t="str">
        <f t="shared" si="23"/>
        <v/>
      </c>
      <c r="AJ238" s="529" t="str">
        <f t="shared" si="24"/>
        <v/>
      </c>
      <c r="AK238" s="529" t="str">
        <f t="shared" si="25"/>
        <v/>
      </c>
      <c r="AL238" s="573"/>
      <c r="AM238" s="639"/>
      <c r="AN238" s="573"/>
      <c r="AO238" s="639"/>
      <c r="AP238" s="639"/>
      <c r="AQ238" s="573"/>
      <c r="AR238" s="639"/>
      <c r="AS238" s="639"/>
      <c r="AT238" s="639"/>
      <c r="AU238" s="639"/>
      <c r="AV238" s="639"/>
      <c r="AW238" s="639"/>
      <c r="AX238" s="4"/>
      <c r="AY238" s="621"/>
      <c r="AZ238" s="622"/>
    </row>
    <row r="239" spans="2:52" s="25" customFormat="1" ht="12.75" customHeight="1">
      <c r="B239" s="645"/>
      <c r="D239" s="529">
        <f t="shared" si="26"/>
        <v>228</v>
      </c>
      <c r="E239" s="532"/>
      <c r="F239" s="531"/>
      <c r="G239" s="531"/>
      <c r="H239" s="668"/>
      <c r="I239" s="668"/>
      <c r="J239" s="234"/>
      <c r="K239" s="234"/>
      <c r="L239" s="234"/>
      <c r="M239" s="575"/>
      <c r="N239" s="794" t="str">
        <f t="shared" si="27"/>
        <v/>
      </c>
      <c r="O239" s="573"/>
      <c r="P239" s="573"/>
      <c r="Q239" s="623"/>
      <c r="R239" s="573"/>
      <c r="S239" s="573"/>
      <c r="T239" s="573"/>
      <c r="U239" s="639"/>
      <c r="V239" s="639"/>
      <c r="W239" s="573"/>
      <c r="X239" s="639"/>
      <c r="Y239" s="639"/>
      <c r="Z239" s="639"/>
      <c r="AA239" s="639"/>
      <c r="AB239" s="4"/>
      <c r="AC239" s="621"/>
      <c r="AD239" s="622"/>
      <c r="AE239" s="621"/>
      <c r="AF239" s="637"/>
      <c r="AG239" s="621"/>
      <c r="AH239" s="529">
        <f t="shared" si="22"/>
        <v>228</v>
      </c>
      <c r="AI239" s="421" t="str">
        <f t="shared" si="23"/>
        <v/>
      </c>
      <c r="AJ239" s="529" t="str">
        <f t="shared" si="24"/>
        <v/>
      </c>
      <c r="AK239" s="529" t="str">
        <f t="shared" si="25"/>
        <v/>
      </c>
      <c r="AL239" s="573"/>
      <c r="AM239" s="639"/>
      <c r="AN239" s="573"/>
      <c r="AO239" s="639"/>
      <c r="AP239" s="639"/>
      <c r="AQ239" s="573"/>
      <c r="AR239" s="639"/>
      <c r="AS239" s="639"/>
      <c r="AT239" s="639"/>
      <c r="AU239" s="639"/>
      <c r="AV239" s="639"/>
      <c r="AW239" s="639"/>
      <c r="AX239" s="4"/>
      <c r="AY239" s="621"/>
      <c r="AZ239" s="622"/>
    </row>
    <row r="240" spans="2:52" s="25" customFormat="1" ht="12.75" customHeight="1">
      <c r="B240" s="645"/>
      <c r="D240" s="529">
        <f t="shared" si="26"/>
        <v>229</v>
      </c>
      <c r="E240" s="532"/>
      <c r="F240" s="531"/>
      <c r="G240" s="531"/>
      <c r="H240" s="668"/>
      <c r="I240" s="668"/>
      <c r="J240" s="234"/>
      <c r="K240" s="234"/>
      <c r="L240" s="234"/>
      <c r="M240" s="575"/>
      <c r="N240" s="794" t="str">
        <f t="shared" si="27"/>
        <v/>
      </c>
      <c r="O240" s="573"/>
      <c r="P240" s="573"/>
      <c r="Q240" s="623"/>
      <c r="R240" s="573"/>
      <c r="S240" s="573"/>
      <c r="T240" s="573"/>
      <c r="U240" s="639"/>
      <c r="V240" s="639"/>
      <c r="W240" s="573"/>
      <c r="X240" s="639"/>
      <c r="Y240" s="639"/>
      <c r="Z240" s="639"/>
      <c r="AA240" s="639"/>
      <c r="AB240" s="4"/>
      <c r="AC240" s="621"/>
      <c r="AD240" s="622"/>
      <c r="AE240" s="621"/>
      <c r="AF240" s="637"/>
      <c r="AG240" s="621"/>
      <c r="AH240" s="529">
        <f t="shared" si="22"/>
        <v>229</v>
      </c>
      <c r="AI240" s="421" t="str">
        <f t="shared" si="23"/>
        <v/>
      </c>
      <c r="AJ240" s="529" t="str">
        <f t="shared" si="24"/>
        <v/>
      </c>
      <c r="AK240" s="529" t="str">
        <f t="shared" si="25"/>
        <v/>
      </c>
      <c r="AL240" s="573"/>
      <c r="AM240" s="639"/>
      <c r="AN240" s="573"/>
      <c r="AO240" s="639"/>
      <c r="AP240" s="639"/>
      <c r="AQ240" s="573"/>
      <c r="AR240" s="639"/>
      <c r="AS240" s="639"/>
      <c r="AT240" s="639"/>
      <c r="AU240" s="639"/>
      <c r="AV240" s="639"/>
      <c r="AW240" s="639"/>
      <c r="AX240" s="4"/>
      <c r="AY240" s="621"/>
      <c r="AZ240" s="622"/>
    </row>
    <row r="241" spans="2:52" s="25" customFormat="1" ht="12.75" customHeight="1">
      <c r="B241" s="645"/>
      <c r="D241" s="529">
        <f t="shared" si="26"/>
        <v>230</v>
      </c>
      <c r="E241" s="532"/>
      <c r="F241" s="531"/>
      <c r="G241" s="531"/>
      <c r="H241" s="668"/>
      <c r="I241" s="668"/>
      <c r="J241" s="234"/>
      <c r="K241" s="234"/>
      <c r="L241" s="234"/>
      <c r="M241" s="575"/>
      <c r="N241" s="794" t="str">
        <f t="shared" si="27"/>
        <v/>
      </c>
      <c r="O241" s="573"/>
      <c r="P241" s="573"/>
      <c r="Q241" s="623"/>
      <c r="R241" s="573"/>
      <c r="S241" s="573"/>
      <c r="T241" s="573"/>
      <c r="U241" s="639"/>
      <c r="V241" s="639"/>
      <c r="W241" s="573"/>
      <c r="X241" s="639"/>
      <c r="Y241" s="639"/>
      <c r="Z241" s="639"/>
      <c r="AA241" s="639"/>
      <c r="AB241" s="4"/>
      <c r="AC241" s="621"/>
      <c r="AD241" s="622"/>
      <c r="AE241" s="621"/>
      <c r="AF241" s="637"/>
      <c r="AG241" s="621"/>
      <c r="AH241" s="529">
        <f t="shared" si="22"/>
        <v>230</v>
      </c>
      <c r="AI241" s="421" t="str">
        <f t="shared" si="23"/>
        <v/>
      </c>
      <c r="AJ241" s="529" t="str">
        <f t="shared" si="24"/>
        <v/>
      </c>
      <c r="AK241" s="529" t="str">
        <f t="shared" si="25"/>
        <v/>
      </c>
      <c r="AL241" s="573"/>
      <c r="AM241" s="639"/>
      <c r="AN241" s="573"/>
      <c r="AO241" s="639"/>
      <c r="AP241" s="639"/>
      <c r="AQ241" s="573"/>
      <c r="AR241" s="639"/>
      <c r="AS241" s="639"/>
      <c r="AT241" s="639"/>
      <c r="AU241" s="639"/>
      <c r="AV241" s="639"/>
      <c r="AW241" s="639"/>
      <c r="AX241" s="4"/>
      <c r="AY241" s="621"/>
      <c r="AZ241" s="622"/>
    </row>
    <row r="242" spans="2:52" s="25" customFormat="1" ht="12.75" customHeight="1">
      <c r="B242" s="645"/>
      <c r="D242" s="529">
        <f t="shared" si="26"/>
        <v>231</v>
      </c>
      <c r="E242" s="532"/>
      <c r="F242" s="531"/>
      <c r="G242" s="531"/>
      <c r="H242" s="668"/>
      <c r="I242" s="668"/>
      <c r="J242" s="234"/>
      <c r="K242" s="234"/>
      <c r="L242" s="234"/>
      <c r="M242" s="575"/>
      <c r="N242" s="794" t="str">
        <f t="shared" si="27"/>
        <v/>
      </c>
      <c r="O242" s="573"/>
      <c r="P242" s="573"/>
      <c r="Q242" s="623"/>
      <c r="R242" s="573"/>
      <c r="S242" s="573"/>
      <c r="T242" s="573"/>
      <c r="U242" s="639"/>
      <c r="V242" s="639"/>
      <c r="W242" s="573"/>
      <c r="X242" s="639"/>
      <c r="Y242" s="639"/>
      <c r="Z242" s="639"/>
      <c r="AA242" s="639"/>
      <c r="AB242" s="4"/>
      <c r="AC242" s="621"/>
      <c r="AD242" s="622"/>
      <c r="AE242" s="621"/>
      <c r="AF242" s="637"/>
      <c r="AG242" s="621"/>
      <c r="AH242" s="529">
        <f t="shared" si="22"/>
        <v>231</v>
      </c>
      <c r="AI242" s="421" t="str">
        <f t="shared" si="23"/>
        <v/>
      </c>
      <c r="AJ242" s="529" t="str">
        <f t="shared" si="24"/>
        <v/>
      </c>
      <c r="AK242" s="529" t="str">
        <f t="shared" si="25"/>
        <v/>
      </c>
      <c r="AL242" s="573"/>
      <c r="AM242" s="639"/>
      <c r="AN242" s="573"/>
      <c r="AO242" s="639"/>
      <c r="AP242" s="639"/>
      <c r="AQ242" s="573"/>
      <c r="AR242" s="639"/>
      <c r="AS242" s="639"/>
      <c r="AT242" s="639"/>
      <c r="AU242" s="639"/>
      <c r="AV242" s="639"/>
      <c r="AW242" s="639"/>
      <c r="AX242" s="4"/>
      <c r="AY242" s="621"/>
      <c r="AZ242" s="622"/>
    </row>
    <row r="243" spans="2:52" s="25" customFormat="1" ht="12.75" customHeight="1">
      <c r="B243" s="645"/>
      <c r="D243" s="529">
        <f t="shared" si="26"/>
        <v>232</v>
      </c>
      <c r="E243" s="532"/>
      <c r="F243" s="531"/>
      <c r="G243" s="531"/>
      <c r="H243" s="668"/>
      <c r="I243" s="668"/>
      <c r="J243" s="234"/>
      <c r="K243" s="234"/>
      <c r="L243" s="234"/>
      <c r="M243" s="575"/>
      <c r="N243" s="794" t="str">
        <f t="shared" si="27"/>
        <v/>
      </c>
      <c r="O243" s="573"/>
      <c r="P243" s="573"/>
      <c r="Q243" s="623"/>
      <c r="R243" s="573"/>
      <c r="S243" s="573"/>
      <c r="T243" s="573"/>
      <c r="U243" s="639"/>
      <c r="V243" s="639"/>
      <c r="W243" s="573"/>
      <c r="X243" s="639"/>
      <c r="Y243" s="639"/>
      <c r="Z243" s="639"/>
      <c r="AA243" s="639"/>
      <c r="AB243" s="4"/>
      <c r="AC243" s="621"/>
      <c r="AD243" s="622"/>
      <c r="AE243" s="621"/>
      <c r="AF243" s="637"/>
      <c r="AG243" s="621"/>
      <c r="AH243" s="529">
        <f t="shared" si="22"/>
        <v>232</v>
      </c>
      <c r="AI243" s="421" t="str">
        <f t="shared" si="23"/>
        <v/>
      </c>
      <c r="AJ243" s="529" t="str">
        <f t="shared" si="24"/>
        <v/>
      </c>
      <c r="AK243" s="529" t="str">
        <f t="shared" si="25"/>
        <v/>
      </c>
      <c r="AL243" s="573"/>
      <c r="AM243" s="639"/>
      <c r="AN243" s="573"/>
      <c r="AO243" s="639"/>
      <c r="AP243" s="639"/>
      <c r="AQ243" s="573"/>
      <c r="AR243" s="639"/>
      <c r="AS243" s="639"/>
      <c r="AT243" s="639"/>
      <c r="AU243" s="639"/>
      <c r="AV243" s="639"/>
      <c r="AW243" s="639"/>
      <c r="AX243" s="4"/>
      <c r="AY243" s="621"/>
      <c r="AZ243" s="622"/>
    </row>
    <row r="244" spans="2:52" s="25" customFormat="1" ht="12.75" customHeight="1">
      <c r="B244" s="645"/>
      <c r="D244" s="529">
        <f t="shared" si="26"/>
        <v>233</v>
      </c>
      <c r="E244" s="532"/>
      <c r="F244" s="531"/>
      <c r="G244" s="531"/>
      <c r="H244" s="668"/>
      <c r="I244" s="668"/>
      <c r="J244" s="234"/>
      <c r="K244" s="234"/>
      <c r="L244" s="234"/>
      <c r="M244" s="575"/>
      <c r="N244" s="794" t="str">
        <f t="shared" si="27"/>
        <v/>
      </c>
      <c r="O244" s="573"/>
      <c r="P244" s="573"/>
      <c r="Q244" s="623"/>
      <c r="R244" s="573"/>
      <c r="S244" s="573"/>
      <c r="T244" s="573"/>
      <c r="U244" s="639"/>
      <c r="V244" s="639"/>
      <c r="W244" s="573"/>
      <c r="X244" s="639"/>
      <c r="Y244" s="639"/>
      <c r="Z244" s="639"/>
      <c r="AA244" s="639"/>
      <c r="AB244" s="4"/>
      <c r="AC244" s="621"/>
      <c r="AD244" s="622"/>
      <c r="AE244" s="621"/>
      <c r="AF244" s="637"/>
      <c r="AG244" s="621"/>
      <c r="AH244" s="529">
        <f t="shared" si="22"/>
        <v>233</v>
      </c>
      <c r="AI244" s="421" t="str">
        <f t="shared" si="23"/>
        <v/>
      </c>
      <c r="AJ244" s="529" t="str">
        <f t="shared" si="24"/>
        <v/>
      </c>
      <c r="AK244" s="529" t="str">
        <f t="shared" si="25"/>
        <v/>
      </c>
      <c r="AL244" s="573"/>
      <c r="AM244" s="639"/>
      <c r="AN244" s="573"/>
      <c r="AO244" s="639"/>
      <c r="AP244" s="639"/>
      <c r="AQ244" s="573"/>
      <c r="AR244" s="639"/>
      <c r="AS244" s="639"/>
      <c r="AT244" s="639"/>
      <c r="AU244" s="639"/>
      <c r="AV244" s="639"/>
      <c r="AW244" s="639"/>
      <c r="AX244" s="4"/>
      <c r="AY244" s="621"/>
      <c r="AZ244" s="622"/>
    </row>
    <row r="245" spans="2:52" s="25" customFormat="1" ht="12.75" customHeight="1">
      <c r="B245" s="645"/>
      <c r="D245" s="529">
        <f t="shared" si="26"/>
        <v>234</v>
      </c>
      <c r="E245" s="532"/>
      <c r="F245" s="531"/>
      <c r="G245" s="531"/>
      <c r="H245" s="668"/>
      <c r="I245" s="668"/>
      <c r="J245" s="234"/>
      <c r="K245" s="234"/>
      <c r="L245" s="234"/>
      <c r="M245" s="575"/>
      <c r="N245" s="794" t="str">
        <f t="shared" si="27"/>
        <v/>
      </c>
      <c r="O245" s="573"/>
      <c r="P245" s="573"/>
      <c r="Q245" s="623"/>
      <c r="R245" s="573"/>
      <c r="S245" s="573"/>
      <c r="T245" s="573"/>
      <c r="U245" s="639"/>
      <c r="V245" s="639"/>
      <c r="W245" s="573"/>
      <c r="X245" s="639"/>
      <c r="Y245" s="639"/>
      <c r="Z245" s="639"/>
      <c r="AA245" s="639"/>
      <c r="AB245" s="4"/>
      <c r="AC245" s="621"/>
      <c r="AD245" s="622"/>
      <c r="AE245" s="621"/>
      <c r="AF245" s="637"/>
      <c r="AG245" s="621"/>
      <c r="AH245" s="529">
        <f t="shared" si="22"/>
        <v>234</v>
      </c>
      <c r="AI245" s="421" t="str">
        <f t="shared" si="23"/>
        <v/>
      </c>
      <c r="AJ245" s="529" t="str">
        <f t="shared" si="24"/>
        <v/>
      </c>
      <c r="AK245" s="529" t="str">
        <f t="shared" si="25"/>
        <v/>
      </c>
      <c r="AL245" s="573"/>
      <c r="AM245" s="639"/>
      <c r="AN245" s="573"/>
      <c r="AO245" s="639"/>
      <c r="AP245" s="639"/>
      <c r="AQ245" s="573"/>
      <c r="AR245" s="639"/>
      <c r="AS245" s="639"/>
      <c r="AT245" s="639"/>
      <c r="AU245" s="639"/>
      <c r="AV245" s="639"/>
      <c r="AW245" s="639"/>
      <c r="AX245" s="4"/>
      <c r="AY245" s="621"/>
      <c r="AZ245" s="622"/>
    </row>
    <row r="246" spans="2:52" s="25" customFormat="1" ht="12.75" customHeight="1">
      <c r="B246" s="645"/>
      <c r="D246" s="529">
        <f t="shared" si="26"/>
        <v>235</v>
      </c>
      <c r="E246" s="532"/>
      <c r="F246" s="531"/>
      <c r="G246" s="531"/>
      <c r="H246" s="668"/>
      <c r="I246" s="668"/>
      <c r="J246" s="234"/>
      <c r="K246" s="234"/>
      <c r="L246" s="234"/>
      <c r="M246" s="575"/>
      <c r="N246" s="794" t="str">
        <f t="shared" si="27"/>
        <v/>
      </c>
      <c r="O246" s="573"/>
      <c r="P246" s="573"/>
      <c r="Q246" s="623"/>
      <c r="R246" s="573"/>
      <c r="S246" s="573"/>
      <c r="T246" s="573"/>
      <c r="U246" s="639"/>
      <c r="V246" s="639"/>
      <c r="W246" s="573"/>
      <c r="X246" s="639"/>
      <c r="Y246" s="639"/>
      <c r="Z246" s="639"/>
      <c r="AA246" s="639"/>
      <c r="AB246" s="4"/>
      <c r="AC246" s="621"/>
      <c r="AD246" s="622"/>
      <c r="AE246" s="621"/>
      <c r="AF246" s="637"/>
      <c r="AG246" s="621"/>
      <c r="AH246" s="529">
        <f t="shared" si="22"/>
        <v>235</v>
      </c>
      <c r="AI246" s="421" t="str">
        <f t="shared" si="23"/>
        <v/>
      </c>
      <c r="AJ246" s="529" t="str">
        <f t="shared" si="24"/>
        <v/>
      </c>
      <c r="AK246" s="529" t="str">
        <f t="shared" si="25"/>
        <v/>
      </c>
      <c r="AL246" s="573"/>
      <c r="AM246" s="639"/>
      <c r="AN246" s="573"/>
      <c r="AO246" s="639"/>
      <c r="AP246" s="639"/>
      <c r="AQ246" s="573"/>
      <c r="AR246" s="639"/>
      <c r="AS246" s="639"/>
      <c r="AT246" s="639"/>
      <c r="AU246" s="639"/>
      <c r="AV246" s="639"/>
      <c r="AW246" s="639"/>
      <c r="AX246" s="4"/>
      <c r="AY246" s="621"/>
      <c r="AZ246" s="622"/>
    </row>
    <row r="247" spans="2:52" s="25" customFormat="1" ht="12.75" customHeight="1">
      <c r="B247" s="645"/>
      <c r="D247" s="529">
        <f t="shared" si="26"/>
        <v>236</v>
      </c>
      <c r="E247" s="532"/>
      <c r="F247" s="531"/>
      <c r="G247" s="531"/>
      <c r="H247" s="668"/>
      <c r="I247" s="668"/>
      <c r="J247" s="234"/>
      <c r="K247" s="234"/>
      <c r="L247" s="234"/>
      <c r="M247" s="575"/>
      <c r="N247" s="794" t="str">
        <f t="shared" si="27"/>
        <v/>
      </c>
      <c r="O247" s="573"/>
      <c r="P247" s="573"/>
      <c r="Q247" s="623"/>
      <c r="R247" s="573"/>
      <c r="S247" s="573"/>
      <c r="T247" s="573"/>
      <c r="U247" s="639"/>
      <c r="V247" s="639"/>
      <c r="W247" s="573"/>
      <c r="X247" s="639"/>
      <c r="Y247" s="639"/>
      <c r="Z247" s="639"/>
      <c r="AA247" s="639"/>
      <c r="AB247" s="4"/>
      <c r="AC247" s="621"/>
      <c r="AD247" s="622"/>
      <c r="AE247" s="621"/>
      <c r="AF247" s="637"/>
      <c r="AG247" s="621"/>
      <c r="AH247" s="529">
        <f t="shared" si="22"/>
        <v>236</v>
      </c>
      <c r="AI247" s="421" t="str">
        <f t="shared" si="23"/>
        <v/>
      </c>
      <c r="AJ247" s="529" t="str">
        <f t="shared" si="24"/>
        <v/>
      </c>
      <c r="AK247" s="529" t="str">
        <f t="shared" si="25"/>
        <v/>
      </c>
      <c r="AL247" s="573"/>
      <c r="AM247" s="639"/>
      <c r="AN247" s="573"/>
      <c r="AO247" s="639"/>
      <c r="AP247" s="639"/>
      <c r="AQ247" s="573"/>
      <c r="AR247" s="639"/>
      <c r="AS247" s="639"/>
      <c r="AT247" s="639"/>
      <c r="AU247" s="639"/>
      <c r="AV247" s="639"/>
      <c r="AW247" s="639"/>
      <c r="AX247" s="4"/>
      <c r="AY247" s="621"/>
      <c r="AZ247" s="622"/>
    </row>
    <row r="248" spans="2:52" s="25" customFormat="1" ht="12.75" customHeight="1">
      <c r="B248" s="645"/>
      <c r="D248" s="529">
        <f t="shared" si="26"/>
        <v>237</v>
      </c>
      <c r="E248" s="532"/>
      <c r="F248" s="531"/>
      <c r="G248" s="531"/>
      <c r="H248" s="668"/>
      <c r="I248" s="668"/>
      <c r="J248" s="234"/>
      <c r="K248" s="234"/>
      <c r="L248" s="234"/>
      <c r="M248" s="575"/>
      <c r="N248" s="794" t="str">
        <f t="shared" si="27"/>
        <v/>
      </c>
      <c r="O248" s="573"/>
      <c r="P248" s="573"/>
      <c r="Q248" s="623"/>
      <c r="R248" s="573"/>
      <c r="S248" s="573"/>
      <c r="T248" s="573"/>
      <c r="U248" s="639"/>
      <c r="V248" s="639"/>
      <c r="W248" s="573"/>
      <c r="X248" s="639"/>
      <c r="Y248" s="639"/>
      <c r="Z248" s="639"/>
      <c r="AA248" s="639"/>
      <c r="AB248" s="4"/>
      <c r="AC248" s="621"/>
      <c r="AD248" s="622"/>
      <c r="AE248" s="621"/>
      <c r="AF248" s="637"/>
      <c r="AG248" s="621"/>
      <c r="AH248" s="529">
        <f t="shared" si="22"/>
        <v>237</v>
      </c>
      <c r="AI248" s="421" t="str">
        <f t="shared" si="23"/>
        <v/>
      </c>
      <c r="AJ248" s="529" t="str">
        <f t="shared" si="24"/>
        <v/>
      </c>
      <c r="AK248" s="529" t="str">
        <f t="shared" si="25"/>
        <v/>
      </c>
      <c r="AL248" s="573"/>
      <c r="AM248" s="639"/>
      <c r="AN248" s="573"/>
      <c r="AO248" s="639"/>
      <c r="AP248" s="639"/>
      <c r="AQ248" s="573"/>
      <c r="AR248" s="639"/>
      <c r="AS248" s="639"/>
      <c r="AT248" s="639"/>
      <c r="AU248" s="639"/>
      <c r="AV248" s="639"/>
      <c r="AW248" s="639"/>
      <c r="AX248" s="4"/>
      <c r="AY248" s="621"/>
      <c r="AZ248" s="622"/>
    </row>
    <row r="249" spans="2:52" s="25" customFormat="1" ht="12.75" customHeight="1">
      <c r="B249" s="645"/>
      <c r="D249" s="529">
        <f t="shared" si="26"/>
        <v>238</v>
      </c>
      <c r="E249" s="532"/>
      <c r="F249" s="531"/>
      <c r="G249" s="531"/>
      <c r="H249" s="668"/>
      <c r="I249" s="668"/>
      <c r="J249" s="234"/>
      <c r="K249" s="234"/>
      <c r="L249" s="234"/>
      <c r="M249" s="575"/>
      <c r="N249" s="794" t="str">
        <f t="shared" si="27"/>
        <v/>
      </c>
      <c r="O249" s="573"/>
      <c r="P249" s="573"/>
      <c r="Q249" s="623"/>
      <c r="R249" s="573"/>
      <c r="S249" s="573"/>
      <c r="T249" s="573"/>
      <c r="U249" s="639"/>
      <c r="V249" s="639"/>
      <c r="W249" s="573"/>
      <c r="X249" s="639"/>
      <c r="Y249" s="639"/>
      <c r="Z249" s="639"/>
      <c r="AA249" s="639"/>
      <c r="AB249" s="4"/>
      <c r="AC249" s="621"/>
      <c r="AD249" s="622"/>
      <c r="AE249" s="621"/>
      <c r="AF249" s="637"/>
      <c r="AG249" s="621"/>
      <c r="AH249" s="529">
        <f t="shared" si="22"/>
        <v>238</v>
      </c>
      <c r="AI249" s="421" t="str">
        <f t="shared" si="23"/>
        <v/>
      </c>
      <c r="AJ249" s="529" t="str">
        <f t="shared" si="24"/>
        <v/>
      </c>
      <c r="AK249" s="529" t="str">
        <f t="shared" si="25"/>
        <v/>
      </c>
      <c r="AL249" s="573"/>
      <c r="AM249" s="639"/>
      <c r="AN249" s="573"/>
      <c r="AO249" s="639"/>
      <c r="AP249" s="639"/>
      <c r="AQ249" s="573"/>
      <c r="AR249" s="639"/>
      <c r="AS249" s="639"/>
      <c r="AT249" s="639"/>
      <c r="AU249" s="639"/>
      <c r="AV249" s="639"/>
      <c r="AW249" s="639"/>
      <c r="AX249" s="4"/>
      <c r="AY249" s="621"/>
      <c r="AZ249" s="622"/>
    </row>
    <row r="250" spans="2:52" s="25" customFormat="1" ht="12.75" customHeight="1">
      <c r="B250" s="645"/>
      <c r="D250" s="529">
        <f t="shared" si="26"/>
        <v>239</v>
      </c>
      <c r="E250" s="532"/>
      <c r="F250" s="531"/>
      <c r="G250" s="531"/>
      <c r="H250" s="668"/>
      <c r="I250" s="668"/>
      <c r="J250" s="234"/>
      <c r="K250" s="234"/>
      <c r="L250" s="234"/>
      <c r="M250" s="575"/>
      <c r="N250" s="794" t="str">
        <f t="shared" si="27"/>
        <v/>
      </c>
      <c r="O250" s="573"/>
      <c r="P250" s="573"/>
      <c r="Q250" s="623"/>
      <c r="R250" s="573"/>
      <c r="S250" s="573"/>
      <c r="T250" s="573"/>
      <c r="U250" s="639"/>
      <c r="V250" s="639"/>
      <c r="W250" s="573"/>
      <c r="X250" s="639"/>
      <c r="Y250" s="639"/>
      <c r="Z250" s="639"/>
      <c r="AA250" s="639"/>
      <c r="AB250" s="4"/>
      <c r="AC250" s="621"/>
      <c r="AD250" s="622"/>
      <c r="AE250" s="621"/>
      <c r="AF250" s="637"/>
      <c r="AG250" s="621"/>
      <c r="AH250" s="529">
        <f t="shared" si="22"/>
        <v>239</v>
      </c>
      <c r="AI250" s="421" t="str">
        <f t="shared" si="23"/>
        <v/>
      </c>
      <c r="AJ250" s="529" t="str">
        <f t="shared" si="24"/>
        <v/>
      </c>
      <c r="AK250" s="529" t="str">
        <f t="shared" si="25"/>
        <v/>
      </c>
      <c r="AL250" s="573"/>
      <c r="AM250" s="639"/>
      <c r="AN250" s="573"/>
      <c r="AO250" s="639"/>
      <c r="AP250" s="639"/>
      <c r="AQ250" s="573"/>
      <c r="AR250" s="639"/>
      <c r="AS250" s="639"/>
      <c r="AT250" s="639"/>
      <c r="AU250" s="639"/>
      <c r="AV250" s="639"/>
      <c r="AW250" s="639"/>
      <c r="AX250" s="4"/>
      <c r="AY250" s="621"/>
      <c r="AZ250" s="622"/>
    </row>
    <row r="251" spans="2:52" s="25" customFormat="1" ht="12.75" customHeight="1">
      <c r="B251" s="645"/>
      <c r="D251" s="529">
        <f t="shared" si="26"/>
        <v>240</v>
      </c>
      <c r="E251" s="532"/>
      <c r="F251" s="531"/>
      <c r="G251" s="531"/>
      <c r="H251" s="668"/>
      <c r="I251" s="668"/>
      <c r="J251" s="234"/>
      <c r="K251" s="234"/>
      <c r="L251" s="234"/>
      <c r="M251" s="575"/>
      <c r="N251" s="794" t="str">
        <f t="shared" si="27"/>
        <v/>
      </c>
      <c r="O251" s="573"/>
      <c r="P251" s="573"/>
      <c r="Q251" s="623"/>
      <c r="R251" s="573"/>
      <c r="S251" s="573"/>
      <c r="T251" s="573"/>
      <c r="U251" s="639"/>
      <c r="V251" s="639"/>
      <c r="W251" s="573"/>
      <c r="X251" s="639"/>
      <c r="Y251" s="639"/>
      <c r="Z251" s="639"/>
      <c r="AA251" s="639"/>
      <c r="AB251" s="4"/>
      <c r="AC251" s="621"/>
      <c r="AD251" s="622"/>
      <c r="AE251" s="621"/>
      <c r="AF251" s="637"/>
      <c r="AG251" s="621"/>
      <c r="AH251" s="529">
        <f t="shared" si="22"/>
        <v>240</v>
      </c>
      <c r="AI251" s="421" t="str">
        <f t="shared" si="23"/>
        <v/>
      </c>
      <c r="AJ251" s="529" t="str">
        <f t="shared" si="24"/>
        <v/>
      </c>
      <c r="AK251" s="529" t="str">
        <f t="shared" si="25"/>
        <v/>
      </c>
      <c r="AL251" s="573"/>
      <c r="AM251" s="639"/>
      <c r="AN251" s="573"/>
      <c r="AO251" s="639"/>
      <c r="AP251" s="639"/>
      <c r="AQ251" s="573"/>
      <c r="AR251" s="639"/>
      <c r="AS251" s="639"/>
      <c r="AT251" s="639"/>
      <c r="AU251" s="639"/>
      <c r="AV251" s="639"/>
      <c r="AW251" s="639"/>
      <c r="AX251" s="4"/>
      <c r="AY251" s="621"/>
      <c r="AZ251" s="622"/>
    </row>
    <row r="252" spans="2:52" s="25" customFormat="1" ht="12.75" customHeight="1">
      <c r="B252" s="645"/>
      <c r="D252" s="529">
        <f t="shared" si="26"/>
        <v>241</v>
      </c>
      <c r="E252" s="532"/>
      <c r="F252" s="531"/>
      <c r="G252" s="531"/>
      <c r="H252" s="668"/>
      <c r="I252" s="668"/>
      <c r="J252" s="234"/>
      <c r="K252" s="234"/>
      <c r="L252" s="234"/>
      <c r="M252" s="575"/>
      <c r="N252" s="794" t="str">
        <f t="shared" ref="N252:N371" si="28">IF($H252="","",IF(O252="○","",IF($H252=$I252,"","○")))</f>
        <v/>
      </c>
      <c r="O252" s="573"/>
      <c r="P252" s="573"/>
      <c r="Q252" s="623"/>
      <c r="R252" s="573"/>
      <c r="S252" s="573"/>
      <c r="T252" s="573"/>
      <c r="U252" s="639"/>
      <c r="V252" s="639"/>
      <c r="W252" s="573"/>
      <c r="X252" s="639"/>
      <c r="Y252" s="639"/>
      <c r="Z252" s="639"/>
      <c r="AA252" s="639"/>
      <c r="AB252" s="4"/>
      <c r="AC252" s="621"/>
      <c r="AD252" s="622"/>
      <c r="AE252" s="621"/>
      <c r="AF252" s="637"/>
      <c r="AG252" s="621"/>
      <c r="AH252" s="529">
        <f t="shared" si="22"/>
        <v>241</v>
      </c>
      <c r="AI252" s="421" t="str">
        <f t="shared" si="23"/>
        <v/>
      </c>
      <c r="AJ252" s="529" t="str">
        <f t="shared" si="24"/>
        <v/>
      </c>
      <c r="AK252" s="529" t="str">
        <f t="shared" si="25"/>
        <v/>
      </c>
      <c r="AL252" s="573"/>
      <c r="AM252" s="639"/>
      <c r="AN252" s="573"/>
      <c r="AO252" s="639"/>
      <c r="AP252" s="639"/>
      <c r="AQ252" s="573"/>
      <c r="AR252" s="639"/>
      <c r="AS252" s="639"/>
      <c r="AT252" s="639"/>
      <c r="AU252" s="639"/>
      <c r="AV252" s="639"/>
      <c r="AW252" s="639"/>
      <c r="AX252" s="4"/>
      <c r="AY252" s="621"/>
      <c r="AZ252" s="622"/>
    </row>
    <row r="253" spans="2:52" s="25" customFormat="1" ht="12.75" customHeight="1">
      <c r="B253" s="645"/>
      <c r="D253" s="529">
        <f t="shared" si="26"/>
        <v>242</v>
      </c>
      <c r="E253" s="532"/>
      <c r="F253" s="531"/>
      <c r="G253" s="531"/>
      <c r="H253" s="668"/>
      <c r="I253" s="668"/>
      <c r="J253" s="234"/>
      <c r="K253" s="234"/>
      <c r="L253" s="234"/>
      <c r="M253" s="575"/>
      <c r="N253" s="794" t="str">
        <f t="shared" si="28"/>
        <v/>
      </c>
      <c r="O253" s="573"/>
      <c r="P253" s="573"/>
      <c r="Q253" s="623"/>
      <c r="R253" s="573"/>
      <c r="S253" s="573"/>
      <c r="T253" s="573"/>
      <c r="U253" s="639"/>
      <c r="V253" s="639"/>
      <c r="W253" s="573"/>
      <c r="X253" s="639"/>
      <c r="Y253" s="639"/>
      <c r="Z253" s="639"/>
      <c r="AA253" s="639"/>
      <c r="AB253" s="4"/>
      <c r="AC253" s="621"/>
      <c r="AD253" s="622"/>
      <c r="AE253" s="621"/>
      <c r="AF253" s="637"/>
      <c r="AG253" s="621"/>
      <c r="AH253" s="529">
        <f t="shared" si="22"/>
        <v>242</v>
      </c>
      <c r="AI253" s="421" t="str">
        <f t="shared" si="23"/>
        <v/>
      </c>
      <c r="AJ253" s="529" t="str">
        <f t="shared" si="24"/>
        <v/>
      </c>
      <c r="AK253" s="529" t="str">
        <f t="shared" si="25"/>
        <v/>
      </c>
      <c r="AL253" s="573"/>
      <c r="AM253" s="639"/>
      <c r="AN253" s="573"/>
      <c r="AO253" s="639"/>
      <c r="AP253" s="639"/>
      <c r="AQ253" s="573"/>
      <c r="AR253" s="639"/>
      <c r="AS253" s="639"/>
      <c r="AT253" s="639"/>
      <c r="AU253" s="639"/>
      <c r="AV253" s="639"/>
      <c r="AW253" s="639"/>
      <c r="AX253" s="4"/>
      <c r="AY253" s="621"/>
      <c r="AZ253" s="622"/>
    </row>
    <row r="254" spans="2:52" s="25" customFormat="1" ht="12.75" customHeight="1">
      <c r="B254" s="645"/>
      <c r="D254" s="529">
        <f t="shared" si="26"/>
        <v>243</v>
      </c>
      <c r="E254" s="532"/>
      <c r="F254" s="531"/>
      <c r="G254" s="531"/>
      <c r="H254" s="668"/>
      <c r="I254" s="668"/>
      <c r="J254" s="234"/>
      <c r="K254" s="234"/>
      <c r="L254" s="234"/>
      <c r="M254" s="575"/>
      <c r="N254" s="794" t="str">
        <f t="shared" si="28"/>
        <v/>
      </c>
      <c r="O254" s="573"/>
      <c r="P254" s="573"/>
      <c r="Q254" s="623"/>
      <c r="R254" s="573"/>
      <c r="S254" s="573"/>
      <c r="T254" s="573"/>
      <c r="U254" s="639"/>
      <c r="V254" s="639"/>
      <c r="W254" s="573"/>
      <c r="X254" s="639"/>
      <c r="Y254" s="639"/>
      <c r="Z254" s="639"/>
      <c r="AA254" s="639"/>
      <c r="AB254" s="4"/>
      <c r="AC254" s="621"/>
      <c r="AD254" s="622"/>
      <c r="AE254" s="621"/>
      <c r="AF254" s="637"/>
      <c r="AG254" s="621"/>
      <c r="AH254" s="529">
        <f t="shared" si="22"/>
        <v>243</v>
      </c>
      <c r="AI254" s="421" t="str">
        <f t="shared" si="23"/>
        <v/>
      </c>
      <c r="AJ254" s="529" t="str">
        <f t="shared" si="24"/>
        <v/>
      </c>
      <c r="AK254" s="529" t="str">
        <f t="shared" si="25"/>
        <v/>
      </c>
      <c r="AL254" s="573"/>
      <c r="AM254" s="639"/>
      <c r="AN254" s="573"/>
      <c r="AO254" s="639"/>
      <c r="AP254" s="639"/>
      <c r="AQ254" s="573"/>
      <c r="AR254" s="639"/>
      <c r="AS254" s="639"/>
      <c r="AT254" s="639"/>
      <c r="AU254" s="639"/>
      <c r="AV254" s="639"/>
      <c r="AW254" s="639"/>
      <c r="AX254" s="4"/>
      <c r="AY254" s="621"/>
      <c r="AZ254" s="622"/>
    </row>
    <row r="255" spans="2:52" s="25" customFormat="1" ht="12.75" customHeight="1">
      <c r="B255" s="645"/>
      <c r="D255" s="529">
        <f t="shared" si="26"/>
        <v>244</v>
      </c>
      <c r="E255" s="532"/>
      <c r="F255" s="531"/>
      <c r="G255" s="531"/>
      <c r="H255" s="668"/>
      <c r="I255" s="668"/>
      <c r="J255" s="234"/>
      <c r="K255" s="234"/>
      <c r="L255" s="234"/>
      <c r="M255" s="575"/>
      <c r="N255" s="794" t="str">
        <f t="shared" si="28"/>
        <v/>
      </c>
      <c r="O255" s="573"/>
      <c r="P255" s="573"/>
      <c r="Q255" s="623"/>
      <c r="R255" s="573"/>
      <c r="S255" s="573"/>
      <c r="T255" s="573"/>
      <c r="U255" s="639"/>
      <c r="V255" s="639"/>
      <c r="W255" s="573"/>
      <c r="X255" s="639"/>
      <c r="Y255" s="639"/>
      <c r="Z255" s="639"/>
      <c r="AA255" s="639"/>
      <c r="AB255" s="4"/>
      <c r="AC255" s="621"/>
      <c r="AD255" s="622"/>
      <c r="AE255" s="621"/>
      <c r="AF255" s="637"/>
      <c r="AG255" s="621"/>
      <c r="AH255" s="529">
        <f t="shared" si="22"/>
        <v>244</v>
      </c>
      <c r="AI255" s="421" t="str">
        <f t="shared" si="23"/>
        <v/>
      </c>
      <c r="AJ255" s="529" t="str">
        <f t="shared" si="24"/>
        <v/>
      </c>
      <c r="AK255" s="529" t="str">
        <f t="shared" si="25"/>
        <v/>
      </c>
      <c r="AL255" s="573"/>
      <c r="AM255" s="639"/>
      <c r="AN255" s="573"/>
      <c r="AO255" s="639"/>
      <c r="AP255" s="639"/>
      <c r="AQ255" s="573"/>
      <c r="AR255" s="639"/>
      <c r="AS255" s="639"/>
      <c r="AT255" s="639"/>
      <c r="AU255" s="639"/>
      <c r="AV255" s="639"/>
      <c r="AW255" s="639"/>
      <c r="AX255" s="4"/>
      <c r="AY255" s="621"/>
      <c r="AZ255" s="622"/>
    </row>
    <row r="256" spans="2:52" s="25" customFormat="1" ht="12.75" customHeight="1">
      <c r="B256" s="645"/>
      <c r="D256" s="529">
        <f t="shared" si="26"/>
        <v>245</v>
      </c>
      <c r="E256" s="532"/>
      <c r="F256" s="531"/>
      <c r="G256" s="531"/>
      <c r="H256" s="668"/>
      <c r="I256" s="668"/>
      <c r="J256" s="234"/>
      <c r="K256" s="234"/>
      <c r="L256" s="234"/>
      <c r="M256" s="575"/>
      <c r="N256" s="794" t="str">
        <f t="shared" si="28"/>
        <v/>
      </c>
      <c r="O256" s="573"/>
      <c r="P256" s="573"/>
      <c r="Q256" s="623"/>
      <c r="R256" s="573"/>
      <c r="S256" s="573"/>
      <c r="T256" s="573"/>
      <c r="U256" s="639"/>
      <c r="V256" s="639"/>
      <c r="W256" s="573"/>
      <c r="X256" s="639"/>
      <c r="Y256" s="639"/>
      <c r="Z256" s="639"/>
      <c r="AA256" s="639"/>
      <c r="AB256" s="4"/>
      <c r="AC256" s="621"/>
      <c r="AD256" s="622"/>
      <c r="AE256" s="621"/>
      <c r="AF256" s="637"/>
      <c r="AG256" s="621"/>
      <c r="AH256" s="529">
        <f t="shared" si="22"/>
        <v>245</v>
      </c>
      <c r="AI256" s="421" t="str">
        <f t="shared" si="23"/>
        <v/>
      </c>
      <c r="AJ256" s="529" t="str">
        <f t="shared" si="24"/>
        <v/>
      </c>
      <c r="AK256" s="529" t="str">
        <f t="shared" si="25"/>
        <v/>
      </c>
      <c r="AL256" s="573"/>
      <c r="AM256" s="639"/>
      <c r="AN256" s="573"/>
      <c r="AO256" s="639"/>
      <c r="AP256" s="639"/>
      <c r="AQ256" s="573"/>
      <c r="AR256" s="639"/>
      <c r="AS256" s="639"/>
      <c r="AT256" s="639"/>
      <c r="AU256" s="639"/>
      <c r="AV256" s="639"/>
      <c r="AW256" s="639"/>
      <c r="AX256" s="4"/>
      <c r="AY256" s="621"/>
      <c r="AZ256" s="622"/>
    </row>
    <row r="257" spans="2:52" s="25" customFormat="1" ht="12.75" customHeight="1">
      <c r="B257" s="645"/>
      <c r="D257" s="529">
        <f t="shared" si="26"/>
        <v>246</v>
      </c>
      <c r="E257" s="532"/>
      <c r="F257" s="531"/>
      <c r="G257" s="531"/>
      <c r="H257" s="668"/>
      <c r="I257" s="668"/>
      <c r="J257" s="234"/>
      <c r="K257" s="234"/>
      <c r="L257" s="234"/>
      <c r="M257" s="575"/>
      <c r="N257" s="794" t="str">
        <f t="shared" si="28"/>
        <v/>
      </c>
      <c r="O257" s="573"/>
      <c r="P257" s="573"/>
      <c r="Q257" s="623"/>
      <c r="R257" s="573"/>
      <c r="S257" s="573"/>
      <c r="T257" s="573"/>
      <c r="U257" s="639"/>
      <c r="V257" s="639"/>
      <c r="W257" s="573"/>
      <c r="X257" s="639"/>
      <c r="Y257" s="639"/>
      <c r="Z257" s="639"/>
      <c r="AA257" s="639"/>
      <c r="AB257" s="4"/>
      <c r="AC257" s="621"/>
      <c r="AD257" s="622"/>
      <c r="AE257" s="621"/>
      <c r="AF257" s="637"/>
      <c r="AG257" s="621"/>
      <c r="AH257" s="529">
        <f t="shared" si="22"/>
        <v>246</v>
      </c>
      <c r="AI257" s="421" t="str">
        <f t="shared" si="23"/>
        <v/>
      </c>
      <c r="AJ257" s="529" t="str">
        <f t="shared" si="24"/>
        <v/>
      </c>
      <c r="AK257" s="529" t="str">
        <f t="shared" si="25"/>
        <v/>
      </c>
      <c r="AL257" s="573"/>
      <c r="AM257" s="639"/>
      <c r="AN257" s="573"/>
      <c r="AO257" s="639"/>
      <c r="AP257" s="639"/>
      <c r="AQ257" s="573"/>
      <c r="AR257" s="639"/>
      <c r="AS257" s="639"/>
      <c r="AT257" s="639"/>
      <c r="AU257" s="639"/>
      <c r="AV257" s="639"/>
      <c r="AW257" s="639"/>
      <c r="AX257" s="4"/>
      <c r="AY257" s="621"/>
      <c r="AZ257" s="622"/>
    </row>
    <row r="258" spans="2:52" s="25" customFormat="1" ht="12.75" customHeight="1">
      <c r="B258" s="645"/>
      <c r="D258" s="529">
        <f t="shared" si="26"/>
        <v>247</v>
      </c>
      <c r="E258" s="532"/>
      <c r="F258" s="531"/>
      <c r="G258" s="531"/>
      <c r="H258" s="668"/>
      <c r="I258" s="668"/>
      <c r="J258" s="234"/>
      <c r="K258" s="234"/>
      <c r="L258" s="234"/>
      <c r="M258" s="575"/>
      <c r="N258" s="794" t="str">
        <f t="shared" si="28"/>
        <v/>
      </c>
      <c r="O258" s="573"/>
      <c r="P258" s="573"/>
      <c r="Q258" s="623"/>
      <c r="R258" s="573"/>
      <c r="S258" s="573"/>
      <c r="T258" s="573"/>
      <c r="U258" s="639"/>
      <c r="V258" s="639"/>
      <c r="W258" s="573"/>
      <c r="X258" s="639"/>
      <c r="Y258" s="639"/>
      <c r="Z258" s="639"/>
      <c r="AA258" s="639"/>
      <c r="AB258" s="4"/>
      <c r="AC258" s="621"/>
      <c r="AD258" s="622"/>
      <c r="AE258" s="621"/>
      <c r="AF258" s="637"/>
      <c r="AG258" s="621"/>
      <c r="AH258" s="529">
        <f t="shared" si="22"/>
        <v>247</v>
      </c>
      <c r="AI258" s="421" t="str">
        <f t="shared" si="23"/>
        <v/>
      </c>
      <c r="AJ258" s="529" t="str">
        <f t="shared" si="24"/>
        <v/>
      </c>
      <c r="AK258" s="529" t="str">
        <f t="shared" si="25"/>
        <v/>
      </c>
      <c r="AL258" s="573"/>
      <c r="AM258" s="639"/>
      <c r="AN258" s="573"/>
      <c r="AO258" s="639"/>
      <c r="AP258" s="639"/>
      <c r="AQ258" s="573"/>
      <c r="AR258" s="639"/>
      <c r="AS258" s="639"/>
      <c r="AT258" s="639"/>
      <c r="AU258" s="639"/>
      <c r="AV258" s="639"/>
      <c r="AW258" s="639"/>
      <c r="AX258" s="4"/>
      <c r="AY258" s="621"/>
      <c r="AZ258" s="622"/>
    </row>
    <row r="259" spans="2:52" s="25" customFormat="1" ht="12.75" customHeight="1">
      <c r="B259" s="645"/>
      <c r="D259" s="529">
        <f t="shared" si="26"/>
        <v>248</v>
      </c>
      <c r="E259" s="532"/>
      <c r="F259" s="531"/>
      <c r="G259" s="531"/>
      <c r="H259" s="668"/>
      <c r="I259" s="668"/>
      <c r="J259" s="234"/>
      <c r="K259" s="234"/>
      <c r="L259" s="234"/>
      <c r="M259" s="575"/>
      <c r="N259" s="794" t="str">
        <f t="shared" si="28"/>
        <v/>
      </c>
      <c r="O259" s="573"/>
      <c r="P259" s="573"/>
      <c r="Q259" s="623"/>
      <c r="R259" s="573"/>
      <c r="S259" s="573"/>
      <c r="T259" s="573"/>
      <c r="U259" s="639"/>
      <c r="V259" s="639"/>
      <c r="W259" s="573"/>
      <c r="X259" s="639"/>
      <c r="Y259" s="639"/>
      <c r="Z259" s="639"/>
      <c r="AA259" s="639"/>
      <c r="AB259" s="4"/>
      <c r="AC259" s="621"/>
      <c r="AD259" s="622"/>
      <c r="AE259" s="621"/>
      <c r="AF259" s="637"/>
      <c r="AG259" s="621"/>
      <c r="AH259" s="529">
        <f t="shared" si="22"/>
        <v>248</v>
      </c>
      <c r="AI259" s="421" t="str">
        <f t="shared" si="23"/>
        <v/>
      </c>
      <c r="AJ259" s="529" t="str">
        <f t="shared" si="24"/>
        <v/>
      </c>
      <c r="AK259" s="529" t="str">
        <f t="shared" si="25"/>
        <v/>
      </c>
      <c r="AL259" s="573"/>
      <c r="AM259" s="639"/>
      <c r="AN259" s="573"/>
      <c r="AO259" s="639"/>
      <c r="AP259" s="639"/>
      <c r="AQ259" s="573"/>
      <c r="AR259" s="639"/>
      <c r="AS259" s="639"/>
      <c r="AT259" s="639"/>
      <c r="AU259" s="639"/>
      <c r="AV259" s="639"/>
      <c r="AW259" s="639"/>
      <c r="AX259" s="4"/>
      <c r="AY259" s="621"/>
      <c r="AZ259" s="622"/>
    </row>
    <row r="260" spans="2:52" s="25" customFormat="1" ht="12.75" customHeight="1">
      <c r="B260" s="645"/>
      <c r="D260" s="529">
        <f t="shared" si="26"/>
        <v>249</v>
      </c>
      <c r="E260" s="532"/>
      <c r="F260" s="531"/>
      <c r="G260" s="531"/>
      <c r="H260" s="668"/>
      <c r="I260" s="668"/>
      <c r="J260" s="234"/>
      <c r="K260" s="234"/>
      <c r="L260" s="234"/>
      <c r="M260" s="575"/>
      <c r="N260" s="794" t="str">
        <f t="shared" si="28"/>
        <v/>
      </c>
      <c r="O260" s="573"/>
      <c r="P260" s="573"/>
      <c r="Q260" s="623"/>
      <c r="R260" s="573"/>
      <c r="S260" s="573"/>
      <c r="T260" s="573"/>
      <c r="U260" s="639"/>
      <c r="V260" s="639"/>
      <c r="W260" s="573"/>
      <c r="X260" s="639"/>
      <c r="Y260" s="639"/>
      <c r="Z260" s="639"/>
      <c r="AA260" s="639"/>
      <c r="AB260" s="4"/>
      <c r="AC260" s="621"/>
      <c r="AD260" s="622"/>
      <c r="AE260" s="621"/>
      <c r="AF260" s="637"/>
      <c r="AG260" s="621"/>
      <c r="AH260" s="529">
        <f t="shared" ref="AH260:AH323" si="29">IF(D260="","",D260)</f>
        <v>249</v>
      </c>
      <c r="AI260" s="421" t="str">
        <f t="shared" ref="AI260:AI323" si="30">IF(E260="","",E260)</f>
        <v/>
      </c>
      <c r="AJ260" s="529" t="str">
        <f t="shared" ref="AJ260:AJ323" si="31">IF(F260="","",F260)</f>
        <v/>
      </c>
      <c r="AK260" s="529" t="str">
        <f t="shared" ref="AK260:AK323" si="32">IF(G260="","",G260)</f>
        <v/>
      </c>
      <c r="AL260" s="573"/>
      <c r="AM260" s="639"/>
      <c r="AN260" s="573"/>
      <c r="AO260" s="639"/>
      <c r="AP260" s="639"/>
      <c r="AQ260" s="573"/>
      <c r="AR260" s="639"/>
      <c r="AS260" s="639"/>
      <c r="AT260" s="639"/>
      <c r="AU260" s="639"/>
      <c r="AV260" s="639"/>
      <c r="AW260" s="639"/>
      <c r="AX260" s="4"/>
      <c r="AY260" s="621"/>
      <c r="AZ260" s="622"/>
    </row>
    <row r="261" spans="2:52" s="25" customFormat="1" ht="12.75" customHeight="1">
      <c r="B261" s="645"/>
      <c r="D261" s="529">
        <f t="shared" ref="D261:D324" si="33">D260+1</f>
        <v>250</v>
      </c>
      <c r="E261" s="532"/>
      <c r="F261" s="531"/>
      <c r="G261" s="531"/>
      <c r="H261" s="668"/>
      <c r="I261" s="668"/>
      <c r="J261" s="234"/>
      <c r="K261" s="234"/>
      <c r="L261" s="234"/>
      <c r="M261" s="575"/>
      <c r="N261" s="794" t="str">
        <f t="shared" si="28"/>
        <v/>
      </c>
      <c r="O261" s="573"/>
      <c r="P261" s="573"/>
      <c r="Q261" s="623"/>
      <c r="R261" s="573"/>
      <c r="S261" s="573"/>
      <c r="T261" s="573"/>
      <c r="U261" s="639"/>
      <c r="V261" s="639"/>
      <c r="W261" s="573"/>
      <c r="X261" s="639"/>
      <c r="Y261" s="639"/>
      <c r="Z261" s="639"/>
      <c r="AA261" s="639"/>
      <c r="AB261" s="4"/>
      <c r="AC261" s="621"/>
      <c r="AD261" s="622"/>
      <c r="AE261" s="621"/>
      <c r="AF261" s="637"/>
      <c r="AG261" s="621"/>
      <c r="AH261" s="529">
        <f t="shared" si="29"/>
        <v>250</v>
      </c>
      <c r="AI261" s="421" t="str">
        <f t="shared" si="30"/>
        <v/>
      </c>
      <c r="AJ261" s="529" t="str">
        <f t="shared" si="31"/>
        <v/>
      </c>
      <c r="AK261" s="529" t="str">
        <f t="shared" si="32"/>
        <v/>
      </c>
      <c r="AL261" s="573"/>
      <c r="AM261" s="639"/>
      <c r="AN261" s="573"/>
      <c r="AO261" s="639"/>
      <c r="AP261" s="639"/>
      <c r="AQ261" s="573"/>
      <c r="AR261" s="639"/>
      <c r="AS261" s="639"/>
      <c r="AT261" s="639"/>
      <c r="AU261" s="639"/>
      <c r="AV261" s="639"/>
      <c r="AW261" s="639"/>
      <c r="AX261" s="4"/>
      <c r="AY261" s="621"/>
      <c r="AZ261" s="622"/>
    </row>
    <row r="262" spans="2:52" s="25" customFormat="1" ht="12.75" customHeight="1">
      <c r="B262" s="645"/>
      <c r="D262" s="529">
        <f t="shared" si="33"/>
        <v>251</v>
      </c>
      <c r="E262" s="532"/>
      <c r="F262" s="531"/>
      <c r="G262" s="531"/>
      <c r="H262" s="668"/>
      <c r="I262" s="668"/>
      <c r="J262" s="234"/>
      <c r="K262" s="234"/>
      <c r="L262" s="234"/>
      <c r="M262" s="575"/>
      <c r="N262" s="794" t="str">
        <f t="shared" si="28"/>
        <v/>
      </c>
      <c r="O262" s="573"/>
      <c r="P262" s="573"/>
      <c r="Q262" s="623"/>
      <c r="R262" s="573"/>
      <c r="S262" s="573"/>
      <c r="T262" s="573"/>
      <c r="U262" s="639"/>
      <c r="V262" s="639"/>
      <c r="W262" s="573"/>
      <c r="X262" s="639"/>
      <c r="Y262" s="639"/>
      <c r="Z262" s="639"/>
      <c r="AA262" s="639"/>
      <c r="AB262" s="4"/>
      <c r="AC262" s="621"/>
      <c r="AD262" s="622"/>
      <c r="AE262" s="621"/>
      <c r="AF262" s="637"/>
      <c r="AG262" s="621"/>
      <c r="AH262" s="529">
        <f t="shared" si="29"/>
        <v>251</v>
      </c>
      <c r="AI262" s="421" t="str">
        <f t="shared" si="30"/>
        <v/>
      </c>
      <c r="AJ262" s="529" t="str">
        <f t="shared" si="31"/>
        <v/>
      </c>
      <c r="AK262" s="529" t="str">
        <f t="shared" si="32"/>
        <v/>
      </c>
      <c r="AL262" s="573"/>
      <c r="AM262" s="639"/>
      <c r="AN262" s="573"/>
      <c r="AO262" s="639"/>
      <c r="AP262" s="639"/>
      <c r="AQ262" s="573"/>
      <c r="AR262" s="639"/>
      <c r="AS262" s="639"/>
      <c r="AT262" s="639"/>
      <c r="AU262" s="639"/>
      <c r="AV262" s="639"/>
      <c r="AW262" s="639"/>
      <c r="AX262" s="4"/>
      <c r="AY262" s="621"/>
      <c r="AZ262" s="622"/>
    </row>
    <row r="263" spans="2:52" s="25" customFormat="1" ht="12.75" customHeight="1">
      <c r="B263" s="645"/>
      <c r="D263" s="529">
        <f t="shared" si="33"/>
        <v>252</v>
      </c>
      <c r="E263" s="532"/>
      <c r="F263" s="531"/>
      <c r="G263" s="531"/>
      <c r="H263" s="668"/>
      <c r="I263" s="668"/>
      <c r="J263" s="234"/>
      <c r="K263" s="234"/>
      <c r="L263" s="234"/>
      <c r="M263" s="575"/>
      <c r="N263" s="794" t="str">
        <f t="shared" si="28"/>
        <v/>
      </c>
      <c r="O263" s="573"/>
      <c r="P263" s="573"/>
      <c r="Q263" s="623"/>
      <c r="R263" s="573"/>
      <c r="S263" s="573"/>
      <c r="T263" s="573"/>
      <c r="U263" s="639"/>
      <c r="V263" s="639"/>
      <c r="W263" s="573"/>
      <c r="X263" s="639"/>
      <c r="Y263" s="639"/>
      <c r="Z263" s="639"/>
      <c r="AA263" s="639"/>
      <c r="AB263" s="4"/>
      <c r="AC263" s="621"/>
      <c r="AD263" s="622"/>
      <c r="AE263" s="621"/>
      <c r="AF263" s="637"/>
      <c r="AG263" s="621"/>
      <c r="AH263" s="529">
        <f t="shared" si="29"/>
        <v>252</v>
      </c>
      <c r="AI263" s="421" t="str">
        <f t="shared" si="30"/>
        <v/>
      </c>
      <c r="AJ263" s="529" t="str">
        <f t="shared" si="31"/>
        <v/>
      </c>
      <c r="AK263" s="529" t="str">
        <f t="shared" si="32"/>
        <v/>
      </c>
      <c r="AL263" s="573"/>
      <c r="AM263" s="639"/>
      <c r="AN263" s="573"/>
      <c r="AO263" s="639"/>
      <c r="AP263" s="639"/>
      <c r="AQ263" s="573"/>
      <c r="AR263" s="639"/>
      <c r="AS263" s="639"/>
      <c r="AT263" s="639"/>
      <c r="AU263" s="639"/>
      <c r="AV263" s="639"/>
      <c r="AW263" s="639"/>
      <c r="AX263" s="4"/>
      <c r="AY263" s="621"/>
      <c r="AZ263" s="622"/>
    </row>
    <row r="264" spans="2:52" s="25" customFormat="1" ht="12.75" customHeight="1">
      <c r="B264" s="645"/>
      <c r="D264" s="529">
        <f t="shared" si="33"/>
        <v>253</v>
      </c>
      <c r="E264" s="532"/>
      <c r="F264" s="531"/>
      <c r="G264" s="531"/>
      <c r="H264" s="668"/>
      <c r="I264" s="668"/>
      <c r="J264" s="234"/>
      <c r="K264" s="234"/>
      <c r="L264" s="234"/>
      <c r="M264" s="575"/>
      <c r="N264" s="794" t="str">
        <f t="shared" si="28"/>
        <v/>
      </c>
      <c r="O264" s="573"/>
      <c r="P264" s="573"/>
      <c r="Q264" s="623"/>
      <c r="R264" s="573"/>
      <c r="S264" s="573"/>
      <c r="T264" s="573"/>
      <c r="U264" s="639"/>
      <c r="V264" s="639"/>
      <c r="W264" s="573"/>
      <c r="X264" s="639"/>
      <c r="Y264" s="639"/>
      <c r="Z264" s="639"/>
      <c r="AA264" s="639"/>
      <c r="AB264" s="4"/>
      <c r="AC264" s="621"/>
      <c r="AD264" s="622"/>
      <c r="AE264" s="621"/>
      <c r="AF264" s="637"/>
      <c r="AG264" s="621"/>
      <c r="AH264" s="529">
        <f t="shared" si="29"/>
        <v>253</v>
      </c>
      <c r="AI264" s="421" t="str">
        <f t="shared" si="30"/>
        <v/>
      </c>
      <c r="AJ264" s="529" t="str">
        <f t="shared" si="31"/>
        <v/>
      </c>
      <c r="AK264" s="529" t="str">
        <f t="shared" si="32"/>
        <v/>
      </c>
      <c r="AL264" s="573"/>
      <c r="AM264" s="639"/>
      <c r="AN264" s="573"/>
      <c r="AO264" s="639"/>
      <c r="AP264" s="639"/>
      <c r="AQ264" s="573"/>
      <c r="AR264" s="639"/>
      <c r="AS264" s="639"/>
      <c r="AT264" s="639"/>
      <c r="AU264" s="639"/>
      <c r="AV264" s="639"/>
      <c r="AW264" s="639"/>
      <c r="AX264" s="4"/>
      <c r="AY264" s="621"/>
      <c r="AZ264" s="622"/>
    </row>
    <row r="265" spans="2:52" s="25" customFormat="1" ht="12.75" customHeight="1">
      <c r="B265" s="645"/>
      <c r="D265" s="529">
        <f t="shared" si="33"/>
        <v>254</v>
      </c>
      <c r="E265" s="532"/>
      <c r="F265" s="531"/>
      <c r="G265" s="531"/>
      <c r="H265" s="668"/>
      <c r="I265" s="668"/>
      <c r="J265" s="234"/>
      <c r="K265" s="234"/>
      <c r="L265" s="234"/>
      <c r="M265" s="575"/>
      <c r="N265" s="794" t="str">
        <f t="shared" si="28"/>
        <v/>
      </c>
      <c r="O265" s="573"/>
      <c r="P265" s="573"/>
      <c r="Q265" s="623"/>
      <c r="R265" s="573"/>
      <c r="S265" s="573"/>
      <c r="T265" s="573"/>
      <c r="U265" s="639"/>
      <c r="V265" s="639"/>
      <c r="W265" s="573"/>
      <c r="X265" s="639"/>
      <c r="Y265" s="639"/>
      <c r="Z265" s="639"/>
      <c r="AA265" s="639"/>
      <c r="AB265" s="4"/>
      <c r="AC265" s="621"/>
      <c r="AD265" s="622"/>
      <c r="AE265" s="621"/>
      <c r="AF265" s="637"/>
      <c r="AG265" s="621"/>
      <c r="AH265" s="529">
        <f t="shared" si="29"/>
        <v>254</v>
      </c>
      <c r="AI265" s="421" t="str">
        <f t="shared" si="30"/>
        <v/>
      </c>
      <c r="AJ265" s="529" t="str">
        <f t="shared" si="31"/>
        <v/>
      </c>
      <c r="AK265" s="529" t="str">
        <f t="shared" si="32"/>
        <v/>
      </c>
      <c r="AL265" s="573"/>
      <c r="AM265" s="639"/>
      <c r="AN265" s="573"/>
      <c r="AO265" s="639"/>
      <c r="AP265" s="639"/>
      <c r="AQ265" s="573"/>
      <c r="AR265" s="639"/>
      <c r="AS265" s="639"/>
      <c r="AT265" s="639"/>
      <c r="AU265" s="639"/>
      <c r="AV265" s="639"/>
      <c r="AW265" s="639"/>
      <c r="AX265" s="4"/>
      <c r="AY265" s="621"/>
      <c r="AZ265" s="622"/>
    </row>
    <row r="266" spans="2:52" s="25" customFormat="1" ht="12.75" customHeight="1">
      <c r="B266" s="645"/>
      <c r="D266" s="529">
        <f t="shared" si="33"/>
        <v>255</v>
      </c>
      <c r="E266" s="532"/>
      <c r="F266" s="531"/>
      <c r="G266" s="531"/>
      <c r="H266" s="668"/>
      <c r="I266" s="668"/>
      <c r="J266" s="234"/>
      <c r="K266" s="234"/>
      <c r="L266" s="234"/>
      <c r="M266" s="575"/>
      <c r="N266" s="794" t="str">
        <f t="shared" si="28"/>
        <v/>
      </c>
      <c r="O266" s="573"/>
      <c r="P266" s="573"/>
      <c r="Q266" s="623"/>
      <c r="R266" s="573"/>
      <c r="S266" s="573"/>
      <c r="T266" s="573"/>
      <c r="U266" s="639"/>
      <c r="V266" s="639"/>
      <c r="W266" s="573"/>
      <c r="X266" s="639"/>
      <c r="Y266" s="639"/>
      <c r="Z266" s="639"/>
      <c r="AA266" s="639"/>
      <c r="AB266" s="4"/>
      <c r="AC266" s="621"/>
      <c r="AD266" s="622"/>
      <c r="AE266" s="621"/>
      <c r="AF266" s="637"/>
      <c r="AG266" s="621"/>
      <c r="AH266" s="529">
        <f t="shared" si="29"/>
        <v>255</v>
      </c>
      <c r="AI266" s="421" t="str">
        <f t="shared" si="30"/>
        <v/>
      </c>
      <c r="AJ266" s="529" t="str">
        <f t="shared" si="31"/>
        <v/>
      </c>
      <c r="AK266" s="529" t="str">
        <f t="shared" si="32"/>
        <v/>
      </c>
      <c r="AL266" s="573"/>
      <c r="AM266" s="639"/>
      <c r="AN266" s="573"/>
      <c r="AO266" s="639"/>
      <c r="AP266" s="639"/>
      <c r="AQ266" s="573"/>
      <c r="AR266" s="639"/>
      <c r="AS266" s="639"/>
      <c r="AT266" s="639"/>
      <c r="AU266" s="639"/>
      <c r="AV266" s="639"/>
      <c r="AW266" s="639"/>
      <c r="AX266" s="4"/>
      <c r="AY266" s="621"/>
      <c r="AZ266" s="622"/>
    </row>
    <row r="267" spans="2:52" s="25" customFormat="1" ht="12.75" customHeight="1">
      <c r="B267" s="645"/>
      <c r="D267" s="529">
        <f t="shared" si="33"/>
        <v>256</v>
      </c>
      <c r="E267" s="532"/>
      <c r="F267" s="531"/>
      <c r="G267" s="531"/>
      <c r="H267" s="668"/>
      <c r="I267" s="668"/>
      <c r="J267" s="234"/>
      <c r="K267" s="234"/>
      <c r="L267" s="234"/>
      <c r="M267" s="575"/>
      <c r="N267" s="794" t="str">
        <f t="shared" si="28"/>
        <v/>
      </c>
      <c r="O267" s="573"/>
      <c r="P267" s="573"/>
      <c r="Q267" s="623"/>
      <c r="R267" s="573"/>
      <c r="S267" s="573"/>
      <c r="T267" s="573"/>
      <c r="U267" s="639"/>
      <c r="V267" s="639"/>
      <c r="W267" s="573"/>
      <c r="X267" s="639"/>
      <c r="Y267" s="639"/>
      <c r="Z267" s="639"/>
      <c r="AA267" s="639"/>
      <c r="AB267" s="4"/>
      <c r="AC267" s="621"/>
      <c r="AD267" s="622"/>
      <c r="AE267" s="621"/>
      <c r="AF267" s="637"/>
      <c r="AG267" s="621"/>
      <c r="AH267" s="529">
        <f t="shared" si="29"/>
        <v>256</v>
      </c>
      <c r="AI267" s="421" t="str">
        <f t="shared" si="30"/>
        <v/>
      </c>
      <c r="AJ267" s="529" t="str">
        <f t="shared" si="31"/>
        <v/>
      </c>
      <c r="AK267" s="529" t="str">
        <f t="shared" si="32"/>
        <v/>
      </c>
      <c r="AL267" s="573"/>
      <c r="AM267" s="639"/>
      <c r="AN267" s="573"/>
      <c r="AO267" s="639"/>
      <c r="AP267" s="639"/>
      <c r="AQ267" s="573"/>
      <c r="AR267" s="639"/>
      <c r="AS267" s="639"/>
      <c r="AT267" s="639"/>
      <c r="AU267" s="639"/>
      <c r="AV267" s="639"/>
      <c r="AW267" s="639"/>
      <c r="AX267" s="4"/>
      <c r="AY267" s="621"/>
      <c r="AZ267" s="622"/>
    </row>
    <row r="268" spans="2:52" s="25" customFormat="1" ht="12.75" customHeight="1">
      <c r="B268" s="645"/>
      <c r="D268" s="529">
        <f t="shared" si="33"/>
        <v>257</v>
      </c>
      <c r="E268" s="532"/>
      <c r="F268" s="531"/>
      <c r="G268" s="531"/>
      <c r="H268" s="668"/>
      <c r="I268" s="668"/>
      <c r="J268" s="234"/>
      <c r="K268" s="234"/>
      <c r="L268" s="234"/>
      <c r="M268" s="575"/>
      <c r="N268" s="794" t="str">
        <f t="shared" si="28"/>
        <v/>
      </c>
      <c r="O268" s="573"/>
      <c r="P268" s="573"/>
      <c r="Q268" s="623"/>
      <c r="R268" s="573"/>
      <c r="S268" s="573"/>
      <c r="T268" s="573"/>
      <c r="U268" s="639"/>
      <c r="V268" s="639"/>
      <c r="W268" s="573"/>
      <c r="X268" s="639"/>
      <c r="Y268" s="639"/>
      <c r="Z268" s="639"/>
      <c r="AA268" s="639"/>
      <c r="AB268" s="4"/>
      <c r="AC268" s="621"/>
      <c r="AD268" s="622"/>
      <c r="AE268" s="621"/>
      <c r="AF268" s="637"/>
      <c r="AG268" s="621"/>
      <c r="AH268" s="529">
        <f t="shared" si="29"/>
        <v>257</v>
      </c>
      <c r="AI268" s="421" t="str">
        <f t="shared" si="30"/>
        <v/>
      </c>
      <c r="AJ268" s="529" t="str">
        <f t="shared" si="31"/>
        <v/>
      </c>
      <c r="AK268" s="529" t="str">
        <f t="shared" si="32"/>
        <v/>
      </c>
      <c r="AL268" s="573"/>
      <c r="AM268" s="639"/>
      <c r="AN268" s="573"/>
      <c r="AO268" s="639"/>
      <c r="AP268" s="639"/>
      <c r="AQ268" s="573"/>
      <c r="AR268" s="639"/>
      <c r="AS268" s="639"/>
      <c r="AT268" s="639"/>
      <c r="AU268" s="639"/>
      <c r="AV268" s="639"/>
      <c r="AW268" s="639"/>
      <c r="AX268" s="4"/>
      <c r="AY268" s="621"/>
      <c r="AZ268" s="622"/>
    </row>
    <row r="269" spans="2:52" s="25" customFormat="1" ht="12.75" customHeight="1">
      <c r="B269" s="645"/>
      <c r="D269" s="529">
        <f t="shared" si="33"/>
        <v>258</v>
      </c>
      <c r="E269" s="532"/>
      <c r="F269" s="531"/>
      <c r="G269" s="531"/>
      <c r="H269" s="668"/>
      <c r="I269" s="668"/>
      <c r="J269" s="234"/>
      <c r="K269" s="234"/>
      <c r="L269" s="234"/>
      <c r="M269" s="575"/>
      <c r="N269" s="794" t="str">
        <f t="shared" si="28"/>
        <v/>
      </c>
      <c r="O269" s="573"/>
      <c r="P269" s="573"/>
      <c r="Q269" s="623"/>
      <c r="R269" s="573"/>
      <c r="S269" s="573"/>
      <c r="T269" s="573"/>
      <c r="U269" s="639"/>
      <c r="V269" s="639"/>
      <c r="W269" s="573"/>
      <c r="X269" s="639"/>
      <c r="Y269" s="639"/>
      <c r="Z269" s="639"/>
      <c r="AA269" s="639"/>
      <c r="AB269" s="4"/>
      <c r="AC269" s="621"/>
      <c r="AD269" s="622"/>
      <c r="AE269" s="621"/>
      <c r="AF269" s="637"/>
      <c r="AG269" s="621"/>
      <c r="AH269" s="529">
        <f t="shared" si="29"/>
        <v>258</v>
      </c>
      <c r="AI269" s="421" t="str">
        <f t="shared" si="30"/>
        <v/>
      </c>
      <c r="AJ269" s="529" t="str">
        <f t="shared" si="31"/>
        <v/>
      </c>
      <c r="AK269" s="529" t="str">
        <f t="shared" si="32"/>
        <v/>
      </c>
      <c r="AL269" s="573"/>
      <c r="AM269" s="639"/>
      <c r="AN269" s="573"/>
      <c r="AO269" s="639"/>
      <c r="AP269" s="639"/>
      <c r="AQ269" s="573"/>
      <c r="AR269" s="639"/>
      <c r="AS269" s="639"/>
      <c r="AT269" s="639"/>
      <c r="AU269" s="639"/>
      <c r="AV269" s="639"/>
      <c r="AW269" s="639"/>
      <c r="AX269" s="4"/>
      <c r="AY269" s="621"/>
      <c r="AZ269" s="622"/>
    </row>
    <row r="270" spans="2:52" s="25" customFormat="1" ht="12.75" customHeight="1">
      <c r="B270" s="645"/>
      <c r="D270" s="529">
        <f t="shared" si="33"/>
        <v>259</v>
      </c>
      <c r="E270" s="532"/>
      <c r="F270" s="531"/>
      <c r="G270" s="531"/>
      <c r="H270" s="668"/>
      <c r="I270" s="668"/>
      <c r="J270" s="234"/>
      <c r="K270" s="234"/>
      <c r="L270" s="234"/>
      <c r="M270" s="575"/>
      <c r="N270" s="794" t="str">
        <f t="shared" si="28"/>
        <v/>
      </c>
      <c r="O270" s="573"/>
      <c r="P270" s="573"/>
      <c r="Q270" s="623"/>
      <c r="R270" s="573"/>
      <c r="S270" s="573"/>
      <c r="T270" s="573"/>
      <c r="U270" s="639"/>
      <c r="V270" s="639"/>
      <c r="W270" s="573"/>
      <c r="X270" s="639"/>
      <c r="Y270" s="639"/>
      <c r="Z270" s="639"/>
      <c r="AA270" s="639"/>
      <c r="AB270" s="4"/>
      <c r="AC270" s="621"/>
      <c r="AD270" s="622"/>
      <c r="AE270" s="621"/>
      <c r="AF270" s="637"/>
      <c r="AG270" s="621"/>
      <c r="AH270" s="529">
        <f t="shared" si="29"/>
        <v>259</v>
      </c>
      <c r="AI270" s="421" t="str">
        <f t="shared" si="30"/>
        <v/>
      </c>
      <c r="AJ270" s="529" t="str">
        <f t="shared" si="31"/>
        <v/>
      </c>
      <c r="AK270" s="529" t="str">
        <f t="shared" si="32"/>
        <v/>
      </c>
      <c r="AL270" s="573"/>
      <c r="AM270" s="639"/>
      <c r="AN270" s="573"/>
      <c r="AO270" s="639"/>
      <c r="AP270" s="639"/>
      <c r="AQ270" s="573"/>
      <c r="AR270" s="639"/>
      <c r="AS270" s="639"/>
      <c r="AT270" s="639"/>
      <c r="AU270" s="639"/>
      <c r="AV270" s="639"/>
      <c r="AW270" s="639"/>
      <c r="AX270" s="4"/>
      <c r="AY270" s="621"/>
      <c r="AZ270" s="622"/>
    </row>
    <row r="271" spans="2:52" s="25" customFormat="1" ht="12.75" customHeight="1">
      <c r="B271" s="645"/>
      <c r="D271" s="529">
        <f t="shared" si="33"/>
        <v>260</v>
      </c>
      <c r="E271" s="532"/>
      <c r="F271" s="531"/>
      <c r="G271" s="531"/>
      <c r="H271" s="668"/>
      <c r="I271" s="668"/>
      <c r="J271" s="234"/>
      <c r="K271" s="234"/>
      <c r="L271" s="234"/>
      <c r="M271" s="575"/>
      <c r="N271" s="794" t="str">
        <f t="shared" si="28"/>
        <v/>
      </c>
      <c r="O271" s="573"/>
      <c r="P271" s="573"/>
      <c r="Q271" s="623"/>
      <c r="R271" s="573"/>
      <c r="S271" s="573"/>
      <c r="T271" s="573"/>
      <c r="U271" s="639"/>
      <c r="V271" s="639"/>
      <c r="W271" s="573"/>
      <c r="X271" s="639"/>
      <c r="Y271" s="639"/>
      <c r="Z271" s="639"/>
      <c r="AA271" s="639"/>
      <c r="AB271" s="4"/>
      <c r="AC271" s="621"/>
      <c r="AD271" s="622"/>
      <c r="AE271" s="621"/>
      <c r="AF271" s="637"/>
      <c r="AG271" s="621"/>
      <c r="AH271" s="529">
        <f t="shared" si="29"/>
        <v>260</v>
      </c>
      <c r="AI271" s="421" t="str">
        <f t="shared" si="30"/>
        <v/>
      </c>
      <c r="AJ271" s="529" t="str">
        <f t="shared" si="31"/>
        <v/>
      </c>
      <c r="AK271" s="529" t="str">
        <f t="shared" si="32"/>
        <v/>
      </c>
      <c r="AL271" s="573"/>
      <c r="AM271" s="639"/>
      <c r="AN271" s="573"/>
      <c r="AO271" s="639"/>
      <c r="AP271" s="639"/>
      <c r="AQ271" s="573"/>
      <c r="AR271" s="639"/>
      <c r="AS271" s="639"/>
      <c r="AT271" s="639"/>
      <c r="AU271" s="639"/>
      <c r="AV271" s="639"/>
      <c r="AW271" s="639"/>
      <c r="AX271" s="4"/>
      <c r="AY271" s="621"/>
      <c r="AZ271" s="622"/>
    </row>
    <row r="272" spans="2:52" s="25" customFormat="1" ht="12.75" customHeight="1">
      <c r="B272" s="645"/>
      <c r="D272" s="529">
        <f t="shared" si="33"/>
        <v>261</v>
      </c>
      <c r="E272" s="532"/>
      <c r="F272" s="531"/>
      <c r="G272" s="531"/>
      <c r="H272" s="668"/>
      <c r="I272" s="668"/>
      <c r="J272" s="234"/>
      <c r="K272" s="234"/>
      <c r="L272" s="234"/>
      <c r="M272" s="575"/>
      <c r="N272" s="794" t="str">
        <f t="shared" si="28"/>
        <v/>
      </c>
      <c r="O272" s="573"/>
      <c r="P272" s="573"/>
      <c r="Q272" s="623"/>
      <c r="R272" s="573"/>
      <c r="S272" s="573"/>
      <c r="T272" s="573"/>
      <c r="U272" s="639"/>
      <c r="V272" s="639"/>
      <c r="W272" s="573"/>
      <c r="X272" s="639"/>
      <c r="Y272" s="639"/>
      <c r="Z272" s="639"/>
      <c r="AA272" s="639"/>
      <c r="AB272" s="4"/>
      <c r="AC272" s="621"/>
      <c r="AD272" s="622"/>
      <c r="AE272" s="621"/>
      <c r="AF272" s="637"/>
      <c r="AG272" s="621"/>
      <c r="AH272" s="529">
        <f t="shared" si="29"/>
        <v>261</v>
      </c>
      <c r="AI272" s="421" t="str">
        <f t="shared" si="30"/>
        <v/>
      </c>
      <c r="AJ272" s="529" t="str">
        <f t="shared" si="31"/>
        <v/>
      </c>
      <c r="AK272" s="529" t="str">
        <f t="shared" si="32"/>
        <v/>
      </c>
      <c r="AL272" s="573"/>
      <c r="AM272" s="639"/>
      <c r="AN272" s="573"/>
      <c r="AO272" s="639"/>
      <c r="AP272" s="639"/>
      <c r="AQ272" s="573"/>
      <c r="AR272" s="639"/>
      <c r="AS272" s="639"/>
      <c r="AT272" s="639"/>
      <c r="AU272" s="639"/>
      <c r="AV272" s="639"/>
      <c r="AW272" s="639"/>
      <c r="AX272" s="4"/>
      <c r="AY272" s="621"/>
      <c r="AZ272" s="622"/>
    </row>
    <row r="273" spans="2:52" s="25" customFormat="1" ht="12.75" customHeight="1">
      <c r="B273" s="645"/>
      <c r="D273" s="529">
        <f t="shared" si="33"/>
        <v>262</v>
      </c>
      <c r="E273" s="532"/>
      <c r="F273" s="531"/>
      <c r="G273" s="531"/>
      <c r="H273" s="668"/>
      <c r="I273" s="668"/>
      <c r="J273" s="234"/>
      <c r="K273" s="234"/>
      <c r="L273" s="234"/>
      <c r="M273" s="575"/>
      <c r="N273" s="794" t="str">
        <f t="shared" si="28"/>
        <v/>
      </c>
      <c r="O273" s="573"/>
      <c r="P273" s="573"/>
      <c r="Q273" s="623"/>
      <c r="R273" s="573"/>
      <c r="S273" s="573"/>
      <c r="T273" s="573"/>
      <c r="U273" s="639"/>
      <c r="V273" s="639"/>
      <c r="W273" s="573"/>
      <c r="X273" s="639"/>
      <c r="Y273" s="639"/>
      <c r="Z273" s="639"/>
      <c r="AA273" s="639"/>
      <c r="AB273" s="4"/>
      <c r="AC273" s="621"/>
      <c r="AD273" s="622"/>
      <c r="AE273" s="621"/>
      <c r="AF273" s="637"/>
      <c r="AG273" s="621"/>
      <c r="AH273" s="529">
        <f t="shared" si="29"/>
        <v>262</v>
      </c>
      <c r="AI273" s="421" t="str">
        <f t="shared" si="30"/>
        <v/>
      </c>
      <c r="AJ273" s="529" t="str">
        <f t="shared" si="31"/>
        <v/>
      </c>
      <c r="AK273" s="529" t="str">
        <f t="shared" si="32"/>
        <v/>
      </c>
      <c r="AL273" s="573"/>
      <c r="AM273" s="639"/>
      <c r="AN273" s="573"/>
      <c r="AO273" s="639"/>
      <c r="AP273" s="639"/>
      <c r="AQ273" s="573"/>
      <c r="AR273" s="639"/>
      <c r="AS273" s="639"/>
      <c r="AT273" s="639"/>
      <c r="AU273" s="639"/>
      <c r="AV273" s="639"/>
      <c r="AW273" s="639"/>
      <c r="AX273" s="4"/>
      <c r="AY273" s="621"/>
      <c r="AZ273" s="622"/>
    </row>
    <row r="274" spans="2:52" s="25" customFormat="1" ht="12.75" customHeight="1">
      <c r="B274" s="645"/>
      <c r="D274" s="529">
        <f t="shared" si="33"/>
        <v>263</v>
      </c>
      <c r="E274" s="532"/>
      <c r="F274" s="531"/>
      <c r="G274" s="531"/>
      <c r="H274" s="668"/>
      <c r="I274" s="668"/>
      <c r="J274" s="234"/>
      <c r="K274" s="234"/>
      <c r="L274" s="234"/>
      <c r="M274" s="575"/>
      <c r="N274" s="794" t="str">
        <f t="shared" si="28"/>
        <v/>
      </c>
      <c r="O274" s="573"/>
      <c r="P274" s="573"/>
      <c r="Q274" s="623"/>
      <c r="R274" s="573"/>
      <c r="S274" s="573"/>
      <c r="T274" s="573"/>
      <c r="U274" s="639"/>
      <c r="V274" s="639"/>
      <c r="W274" s="573"/>
      <c r="X274" s="639"/>
      <c r="Y274" s="639"/>
      <c r="Z274" s="639"/>
      <c r="AA274" s="639"/>
      <c r="AB274" s="4"/>
      <c r="AC274" s="621"/>
      <c r="AD274" s="622"/>
      <c r="AE274" s="621"/>
      <c r="AF274" s="637"/>
      <c r="AG274" s="621"/>
      <c r="AH274" s="529">
        <f t="shared" si="29"/>
        <v>263</v>
      </c>
      <c r="AI274" s="421" t="str">
        <f t="shared" si="30"/>
        <v/>
      </c>
      <c r="AJ274" s="529" t="str">
        <f t="shared" si="31"/>
        <v/>
      </c>
      <c r="AK274" s="529" t="str">
        <f t="shared" si="32"/>
        <v/>
      </c>
      <c r="AL274" s="573"/>
      <c r="AM274" s="639"/>
      <c r="AN274" s="573"/>
      <c r="AO274" s="639"/>
      <c r="AP274" s="639"/>
      <c r="AQ274" s="573"/>
      <c r="AR274" s="639"/>
      <c r="AS274" s="639"/>
      <c r="AT274" s="639"/>
      <c r="AU274" s="639"/>
      <c r="AV274" s="639"/>
      <c r="AW274" s="639"/>
      <c r="AX274" s="4"/>
      <c r="AY274" s="621"/>
      <c r="AZ274" s="622"/>
    </row>
    <row r="275" spans="2:52" s="25" customFormat="1" ht="12.75" customHeight="1">
      <c r="B275" s="645"/>
      <c r="D275" s="529">
        <f t="shared" si="33"/>
        <v>264</v>
      </c>
      <c r="E275" s="532"/>
      <c r="F275" s="531"/>
      <c r="G275" s="531"/>
      <c r="H275" s="668"/>
      <c r="I275" s="668"/>
      <c r="J275" s="234"/>
      <c r="K275" s="234"/>
      <c r="L275" s="234"/>
      <c r="M275" s="575"/>
      <c r="N275" s="794" t="str">
        <f t="shared" si="28"/>
        <v/>
      </c>
      <c r="O275" s="573"/>
      <c r="P275" s="573"/>
      <c r="Q275" s="623"/>
      <c r="R275" s="573"/>
      <c r="S275" s="573"/>
      <c r="T275" s="573"/>
      <c r="U275" s="639"/>
      <c r="V275" s="639"/>
      <c r="W275" s="573"/>
      <c r="X275" s="639"/>
      <c r="Y275" s="639"/>
      <c r="Z275" s="639"/>
      <c r="AA275" s="639"/>
      <c r="AB275" s="4"/>
      <c r="AC275" s="621"/>
      <c r="AD275" s="622"/>
      <c r="AE275" s="621"/>
      <c r="AF275" s="637"/>
      <c r="AG275" s="621"/>
      <c r="AH275" s="529">
        <f t="shared" si="29"/>
        <v>264</v>
      </c>
      <c r="AI275" s="421" t="str">
        <f t="shared" si="30"/>
        <v/>
      </c>
      <c r="AJ275" s="529" t="str">
        <f t="shared" si="31"/>
        <v/>
      </c>
      <c r="AK275" s="529" t="str">
        <f t="shared" si="32"/>
        <v/>
      </c>
      <c r="AL275" s="573"/>
      <c r="AM275" s="639"/>
      <c r="AN275" s="573"/>
      <c r="AO275" s="639"/>
      <c r="AP275" s="639"/>
      <c r="AQ275" s="573"/>
      <c r="AR275" s="639"/>
      <c r="AS275" s="639"/>
      <c r="AT275" s="639"/>
      <c r="AU275" s="639"/>
      <c r="AV275" s="639"/>
      <c r="AW275" s="639"/>
      <c r="AX275" s="4"/>
      <c r="AY275" s="621"/>
      <c r="AZ275" s="622"/>
    </row>
    <row r="276" spans="2:52" s="25" customFormat="1" ht="12.75" customHeight="1">
      <c r="B276" s="645"/>
      <c r="D276" s="529">
        <f t="shared" si="33"/>
        <v>265</v>
      </c>
      <c r="E276" s="532"/>
      <c r="F276" s="531"/>
      <c r="G276" s="531"/>
      <c r="H276" s="668"/>
      <c r="I276" s="668"/>
      <c r="J276" s="234"/>
      <c r="K276" s="234"/>
      <c r="L276" s="234"/>
      <c r="M276" s="575"/>
      <c r="N276" s="794" t="str">
        <f t="shared" si="28"/>
        <v/>
      </c>
      <c r="O276" s="573"/>
      <c r="P276" s="573"/>
      <c r="Q276" s="623"/>
      <c r="R276" s="573"/>
      <c r="S276" s="573"/>
      <c r="T276" s="573"/>
      <c r="U276" s="639"/>
      <c r="V276" s="639"/>
      <c r="W276" s="573"/>
      <c r="X276" s="639"/>
      <c r="Y276" s="639"/>
      <c r="Z276" s="639"/>
      <c r="AA276" s="639"/>
      <c r="AB276" s="4"/>
      <c r="AC276" s="621"/>
      <c r="AD276" s="622"/>
      <c r="AE276" s="621"/>
      <c r="AF276" s="637"/>
      <c r="AG276" s="621"/>
      <c r="AH276" s="529">
        <f t="shared" si="29"/>
        <v>265</v>
      </c>
      <c r="AI276" s="421" t="str">
        <f t="shared" si="30"/>
        <v/>
      </c>
      <c r="AJ276" s="529" t="str">
        <f t="shared" si="31"/>
        <v/>
      </c>
      <c r="AK276" s="529" t="str">
        <f t="shared" si="32"/>
        <v/>
      </c>
      <c r="AL276" s="573"/>
      <c r="AM276" s="639"/>
      <c r="AN276" s="573"/>
      <c r="AO276" s="639"/>
      <c r="AP276" s="639"/>
      <c r="AQ276" s="573"/>
      <c r="AR276" s="639"/>
      <c r="AS276" s="639"/>
      <c r="AT276" s="639"/>
      <c r="AU276" s="639"/>
      <c r="AV276" s="639"/>
      <c r="AW276" s="639"/>
      <c r="AX276" s="4"/>
      <c r="AY276" s="621"/>
      <c r="AZ276" s="622"/>
    </row>
    <row r="277" spans="2:52" s="25" customFormat="1" ht="12.75" customHeight="1">
      <c r="B277" s="645"/>
      <c r="D277" s="529">
        <f t="shared" si="33"/>
        <v>266</v>
      </c>
      <c r="E277" s="532"/>
      <c r="F277" s="531"/>
      <c r="G277" s="531"/>
      <c r="H277" s="668"/>
      <c r="I277" s="668"/>
      <c r="J277" s="234"/>
      <c r="K277" s="234"/>
      <c r="L277" s="234"/>
      <c r="M277" s="575"/>
      <c r="N277" s="794" t="str">
        <f t="shared" si="28"/>
        <v/>
      </c>
      <c r="O277" s="573"/>
      <c r="P277" s="573"/>
      <c r="Q277" s="623"/>
      <c r="R277" s="573"/>
      <c r="S277" s="573"/>
      <c r="T277" s="573"/>
      <c r="U277" s="639"/>
      <c r="V277" s="639"/>
      <c r="W277" s="573"/>
      <c r="X277" s="639"/>
      <c r="Y277" s="639"/>
      <c r="Z277" s="639"/>
      <c r="AA277" s="639"/>
      <c r="AB277" s="4"/>
      <c r="AC277" s="621"/>
      <c r="AD277" s="622"/>
      <c r="AE277" s="621"/>
      <c r="AF277" s="637"/>
      <c r="AG277" s="621"/>
      <c r="AH277" s="529">
        <f t="shared" si="29"/>
        <v>266</v>
      </c>
      <c r="AI277" s="421" t="str">
        <f t="shared" si="30"/>
        <v/>
      </c>
      <c r="AJ277" s="529" t="str">
        <f t="shared" si="31"/>
        <v/>
      </c>
      <c r="AK277" s="529" t="str">
        <f t="shared" si="32"/>
        <v/>
      </c>
      <c r="AL277" s="573"/>
      <c r="AM277" s="639"/>
      <c r="AN277" s="573"/>
      <c r="AO277" s="639"/>
      <c r="AP277" s="639"/>
      <c r="AQ277" s="573"/>
      <c r="AR277" s="639"/>
      <c r="AS277" s="639"/>
      <c r="AT277" s="639"/>
      <c r="AU277" s="639"/>
      <c r="AV277" s="639"/>
      <c r="AW277" s="639"/>
      <c r="AX277" s="4"/>
      <c r="AY277" s="621"/>
      <c r="AZ277" s="622"/>
    </row>
    <row r="278" spans="2:52" s="25" customFormat="1" ht="12.75" customHeight="1">
      <c r="B278" s="645"/>
      <c r="D278" s="529">
        <f t="shared" si="33"/>
        <v>267</v>
      </c>
      <c r="E278" s="532"/>
      <c r="F278" s="531"/>
      <c r="G278" s="531"/>
      <c r="H278" s="668"/>
      <c r="I278" s="668"/>
      <c r="J278" s="234"/>
      <c r="K278" s="234"/>
      <c r="L278" s="234"/>
      <c r="M278" s="575"/>
      <c r="N278" s="794" t="str">
        <f t="shared" si="28"/>
        <v/>
      </c>
      <c r="O278" s="573"/>
      <c r="P278" s="573"/>
      <c r="Q278" s="623"/>
      <c r="R278" s="573"/>
      <c r="S278" s="573"/>
      <c r="T278" s="573"/>
      <c r="U278" s="639"/>
      <c r="V278" s="639"/>
      <c r="W278" s="573"/>
      <c r="X278" s="639"/>
      <c r="Y278" s="639"/>
      <c r="Z278" s="639"/>
      <c r="AA278" s="639"/>
      <c r="AB278" s="4"/>
      <c r="AC278" s="621"/>
      <c r="AD278" s="622"/>
      <c r="AE278" s="621"/>
      <c r="AF278" s="637"/>
      <c r="AG278" s="621"/>
      <c r="AH278" s="529">
        <f t="shared" si="29"/>
        <v>267</v>
      </c>
      <c r="AI278" s="421" t="str">
        <f t="shared" si="30"/>
        <v/>
      </c>
      <c r="AJ278" s="529" t="str">
        <f t="shared" si="31"/>
        <v/>
      </c>
      <c r="AK278" s="529" t="str">
        <f t="shared" si="32"/>
        <v/>
      </c>
      <c r="AL278" s="573"/>
      <c r="AM278" s="639"/>
      <c r="AN278" s="573"/>
      <c r="AO278" s="639"/>
      <c r="AP278" s="639"/>
      <c r="AQ278" s="573"/>
      <c r="AR278" s="639"/>
      <c r="AS278" s="639"/>
      <c r="AT278" s="639"/>
      <c r="AU278" s="639"/>
      <c r="AV278" s="639"/>
      <c r="AW278" s="639"/>
      <c r="AX278" s="4"/>
      <c r="AY278" s="621"/>
      <c r="AZ278" s="622"/>
    </row>
    <row r="279" spans="2:52" s="25" customFormat="1" ht="12.75" customHeight="1">
      <c r="B279" s="645"/>
      <c r="D279" s="529">
        <f t="shared" si="33"/>
        <v>268</v>
      </c>
      <c r="E279" s="532"/>
      <c r="F279" s="531"/>
      <c r="G279" s="531"/>
      <c r="H279" s="668"/>
      <c r="I279" s="668"/>
      <c r="J279" s="234"/>
      <c r="K279" s="234"/>
      <c r="L279" s="234"/>
      <c r="M279" s="575"/>
      <c r="N279" s="794" t="str">
        <f t="shared" si="28"/>
        <v/>
      </c>
      <c r="O279" s="573"/>
      <c r="P279" s="573"/>
      <c r="Q279" s="623"/>
      <c r="R279" s="573"/>
      <c r="S279" s="573"/>
      <c r="T279" s="573"/>
      <c r="U279" s="639"/>
      <c r="V279" s="639"/>
      <c r="W279" s="573"/>
      <c r="X279" s="639"/>
      <c r="Y279" s="639"/>
      <c r="Z279" s="639"/>
      <c r="AA279" s="639"/>
      <c r="AB279" s="4"/>
      <c r="AC279" s="621"/>
      <c r="AD279" s="622"/>
      <c r="AE279" s="621"/>
      <c r="AF279" s="637"/>
      <c r="AG279" s="621"/>
      <c r="AH279" s="529">
        <f t="shared" si="29"/>
        <v>268</v>
      </c>
      <c r="AI279" s="421" t="str">
        <f t="shared" si="30"/>
        <v/>
      </c>
      <c r="AJ279" s="529" t="str">
        <f t="shared" si="31"/>
        <v/>
      </c>
      <c r="AK279" s="529" t="str">
        <f t="shared" si="32"/>
        <v/>
      </c>
      <c r="AL279" s="573"/>
      <c r="AM279" s="639"/>
      <c r="AN279" s="573"/>
      <c r="AO279" s="639"/>
      <c r="AP279" s="639"/>
      <c r="AQ279" s="573"/>
      <c r="AR279" s="639"/>
      <c r="AS279" s="639"/>
      <c r="AT279" s="639"/>
      <c r="AU279" s="639"/>
      <c r="AV279" s="639"/>
      <c r="AW279" s="639"/>
      <c r="AX279" s="4"/>
      <c r="AY279" s="621"/>
      <c r="AZ279" s="622"/>
    </row>
    <row r="280" spans="2:52" s="25" customFormat="1" ht="12.75" customHeight="1">
      <c r="B280" s="645"/>
      <c r="D280" s="529">
        <f t="shared" si="33"/>
        <v>269</v>
      </c>
      <c r="E280" s="532"/>
      <c r="F280" s="531"/>
      <c r="G280" s="531"/>
      <c r="H280" s="668"/>
      <c r="I280" s="668"/>
      <c r="J280" s="234"/>
      <c r="K280" s="234"/>
      <c r="L280" s="234"/>
      <c r="M280" s="575"/>
      <c r="N280" s="794" t="str">
        <f t="shared" si="28"/>
        <v/>
      </c>
      <c r="O280" s="573"/>
      <c r="P280" s="573"/>
      <c r="Q280" s="623"/>
      <c r="R280" s="573"/>
      <c r="S280" s="573"/>
      <c r="T280" s="573"/>
      <c r="U280" s="639"/>
      <c r="V280" s="639"/>
      <c r="W280" s="573"/>
      <c r="X280" s="639"/>
      <c r="Y280" s="639"/>
      <c r="Z280" s="639"/>
      <c r="AA280" s="639"/>
      <c r="AB280" s="4"/>
      <c r="AC280" s="621"/>
      <c r="AD280" s="622"/>
      <c r="AE280" s="621"/>
      <c r="AF280" s="637"/>
      <c r="AG280" s="621"/>
      <c r="AH280" s="529">
        <f t="shared" si="29"/>
        <v>269</v>
      </c>
      <c r="AI280" s="421" t="str">
        <f t="shared" si="30"/>
        <v/>
      </c>
      <c r="AJ280" s="529" t="str">
        <f t="shared" si="31"/>
        <v/>
      </c>
      <c r="AK280" s="529" t="str">
        <f t="shared" si="32"/>
        <v/>
      </c>
      <c r="AL280" s="573"/>
      <c r="AM280" s="639"/>
      <c r="AN280" s="573"/>
      <c r="AO280" s="639"/>
      <c r="AP280" s="639"/>
      <c r="AQ280" s="573"/>
      <c r="AR280" s="639"/>
      <c r="AS280" s="639"/>
      <c r="AT280" s="639"/>
      <c r="AU280" s="639"/>
      <c r="AV280" s="639"/>
      <c r="AW280" s="639"/>
      <c r="AX280" s="4"/>
      <c r="AY280" s="621"/>
      <c r="AZ280" s="622"/>
    </row>
    <row r="281" spans="2:52" s="25" customFormat="1" ht="12.75" customHeight="1">
      <c r="B281" s="645"/>
      <c r="D281" s="529">
        <f t="shared" si="33"/>
        <v>270</v>
      </c>
      <c r="E281" s="532"/>
      <c r="F281" s="531"/>
      <c r="G281" s="531"/>
      <c r="H281" s="668"/>
      <c r="I281" s="668"/>
      <c r="J281" s="234"/>
      <c r="K281" s="234"/>
      <c r="L281" s="234"/>
      <c r="M281" s="575"/>
      <c r="N281" s="794" t="str">
        <f t="shared" si="28"/>
        <v/>
      </c>
      <c r="O281" s="573"/>
      <c r="P281" s="573"/>
      <c r="Q281" s="623"/>
      <c r="R281" s="573"/>
      <c r="S281" s="573"/>
      <c r="T281" s="573"/>
      <c r="U281" s="639"/>
      <c r="V281" s="639"/>
      <c r="W281" s="573"/>
      <c r="X281" s="639"/>
      <c r="Y281" s="639"/>
      <c r="Z281" s="639"/>
      <c r="AA281" s="639"/>
      <c r="AB281" s="4"/>
      <c r="AC281" s="621"/>
      <c r="AD281" s="622"/>
      <c r="AE281" s="621"/>
      <c r="AF281" s="637"/>
      <c r="AG281" s="621"/>
      <c r="AH281" s="529">
        <f t="shared" si="29"/>
        <v>270</v>
      </c>
      <c r="AI281" s="421" t="str">
        <f t="shared" si="30"/>
        <v/>
      </c>
      <c r="AJ281" s="529" t="str">
        <f t="shared" si="31"/>
        <v/>
      </c>
      <c r="AK281" s="529" t="str">
        <f t="shared" si="32"/>
        <v/>
      </c>
      <c r="AL281" s="573"/>
      <c r="AM281" s="639"/>
      <c r="AN281" s="573"/>
      <c r="AO281" s="639"/>
      <c r="AP281" s="639"/>
      <c r="AQ281" s="573"/>
      <c r="AR281" s="639"/>
      <c r="AS281" s="639"/>
      <c r="AT281" s="639"/>
      <c r="AU281" s="639"/>
      <c r="AV281" s="639"/>
      <c r="AW281" s="639"/>
      <c r="AX281" s="4"/>
      <c r="AY281" s="621"/>
      <c r="AZ281" s="622"/>
    </row>
    <row r="282" spans="2:52" s="25" customFormat="1" ht="12.75" customHeight="1">
      <c r="B282" s="645"/>
      <c r="D282" s="529">
        <f t="shared" si="33"/>
        <v>271</v>
      </c>
      <c r="E282" s="532"/>
      <c r="F282" s="531"/>
      <c r="G282" s="531"/>
      <c r="H282" s="668"/>
      <c r="I282" s="668"/>
      <c r="J282" s="234"/>
      <c r="K282" s="234"/>
      <c r="L282" s="234"/>
      <c r="M282" s="575"/>
      <c r="N282" s="794" t="str">
        <f t="shared" si="28"/>
        <v/>
      </c>
      <c r="O282" s="573"/>
      <c r="P282" s="573"/>
      <c r="Q282" s="623"/>
      <c r="R282" s="573"/>
      <c r="S282" s="573"/>
      <c r="T282" s="573"/>
      <c r="U282" s="639"/>
      <c r="V282" s="639"/>
      <c r="W282" s="573"/>
      <c r="X282" s="639"/>
      <c r="Y282" s="639"/>
      <c r="Z282" s="639"/>
      <c r="AA282" s="639"/>
      <c r="AB282" s="4"/>
      <c r="AC282" s="621"/>
      <c r="AD282" s="622"/>
      <c r="AE282" s="621"/>
      <c r="AF282" s="637"/>
      <c r="AG282" s="621"/>
      <c r="AH282" s="529">
        <f t="shared" si="29"/>
        <v>271</v>
      </c>
      <c r="AI282" s="421" t="str">
        <f t="shared" si="30"/>
        <v/>
      </c>
      <c r="AJ282" s="529" t="str">
        <f t="shared" si="31"/>
        <v/>
      </c>
      <c r="AK282" s="529" t="str">
        <f t="shared" si="32"/>
        <v/>
      </c>
      <c r="AL282" s="573"/>
      <c r="AM282" s="639"/>
      <c r="AN282" s="573"/>
      <c r="AO282" s="639"/>
      <c r="AP282" s="639"/>
      <c r="AQ282" s="573"/>
      <c r="AR282" s="639"/>
      <c r="AS282" s="639"/>
      <c r="AT282" s="639"/>
      <c r="AU282" s="639"/>
      <c r="AV282" s="639"/>
      <c r="AW282" s="639"/>
      <c r="AX282" s="4"/>
      <c r="AY282" s="621"/>
      <c r="AZ282" s="622"/>
    </row>
    <row r="283" spans="2:52" s="25" customFormat="1" ht="12.75" customHeight="1">
      <c r="B283" s="645"/>
      <c r="D283" s="529">
        <f t="shared" si="33"/>
        <v>272</v>
      </c>
      <c r="E283" s="532"/>
      <c r="F283" s="531"/>
      <c r="G283" s="531"/>
      <c r="H283" s="668"/>
      <c r="I283" s="668"/>
      <c r="J283" s="234"/>
      <c r="K283" s="234"/>
      <c r="L283" s="234"/>
      <c r="M283" s="575"/>
      <c r="N283" s="794" t="str">
        <f t="shared" si="28"/>
        <v/>
      </c>
      <c r="O283" s="573"/>
      <c r="P283" s="573"/>
      <c r="Q283" s="623"/>
      <c r="R283" s="573"/>
      <c r="S283" s="573"/>
      <c r="T283" s="573"/>
      <c r="U283" s="639"/>
      <c r="V283" s="639"/>
      <c r="W283" s="573"/>
      <c r="X283" s="639"/>
      <c r="Y283" s="639"/>
      <c r="Z283" s="639"/>
      <c r="AA283" s="639"/>
      <c r="AB283" s="4"/>
      <c r="AC283" s="621"/>
      <c r="AD283" s="622"/>
      <c r="AE283" s="621"/>
      <c r="AF283" s="637"/>
      <c r="AG283" s="621"/>
      <c r="AH283" s="529">
        <f t="shared" si="29"/>
        <v>272</v>
      </c>
      <c r="AI283" s="421" t="str">
        <f t="shared" si="30"/>
        <v/>
      </c>
      <c r="AJ283" s="529" t="str">
        <f t="shared" si="31"/>
        <v/>
      </c>
      <c r="AK283" s="529" t="str">
        <f t="shared" si="32"/>
        <v/>
      </c>
      <c r="AL283" s="573"/>
      <c r="AM283" s="639"/>
      <c r="AN283" s="573"/>
      <c r="AO283" s="639"/>
      <c r="AP283" s="639"/>
      <c r="AQ283" s="573"/>
      <c r="AR283" s="639"/>
      <c r="AS283" s="639"/>
      <c r="AT283" s="639"/>
      <c r="AU283" s="639"/>
      <c r="AV283" s="639"/>
      <c r="AW283" s="639"/>
      <c r="AX283" s="4"/>
      <c r="AY283" s="621"/>
      <c r="AZ283" s="622"/>
    </row>
    <row r="284" spans="2:52" s="25" customFormat="1" ht="12.75" customHeight="1">
      <c r="B284" s="645"/>
      <c r="D284" s="529">
        <f t="shared" si="33"/>
        <v>273</v>
      </c>
      <c r="E284" s="532"/>
      <c r="F284" s="531"/>
      <c r="G284" s="531"/>
      <c r="H284" s="668"/>
      <c r="I284" s="668"/>
      <c r="J284" s="234"/>
      <c r="K284" s="234"/>
      <c r="L284" s="234"/>
      <c r="M284" s="575"/>
      <c r="N284" s="794" t="str">
        <f t="shared" si="28"/>
        <v/>
      </c>
      <c r="O284" s="573"/>
      <c r="P284" s="573"/>
      <c r="Q284" s="623"/>
      <c r="R284" s="573"/>
      <c r="S284" s="573"/>
      <c r="T284" s="573"/>
      <c r="U284" s="639"/>
      <c r="V284" s="639"/>
      <c r="W284" s="573"/>
      <c r="X284" s="639"/>
      <c r="Y284" s="639"/>
      <c r="Z284" s="639"/>
      <c r="AA284" s="639"/>
      <c r="AB284" s="4"/>
      <c r="AC284" s="621"/>
      <c r="AD284" s="622"/>
      <c r="AE284" s="621"/>
      <c r="AF284" s="637"/>
      <c r="AG284" s="621"/>
      <c r="AH284" s="529">
        <f t="shared" si="29"/>
        <v>273</v>
      </c>
      <c r="AI284" s="421" t="str">
        <f t="shared" si="30"/>
        <v/>
      </c>
      <c r="AJ284" s="529" t="str">
        <f t="shared" si="31"/>
        <v/>
      </c>
      <c r="AK284" s="529" t="str">
        <f t="shared" si="32"/>
        <v/>
      </c>
      <c r="AL284" s="573"/>
      <c r="AM284" s="639"/>
      <c r="AN284" s="573"/>
      <c r="AO284" s="639"/>
      <c r="AP284" s="639"/>
      <c r="AQ284" s="573"/>
      <c r="AR284" s="639"/>
      <c r="AS284" s="639"/>
      <c r="AT284" s="639"/>
      <c r="AU284" s="639"/>
      <c r="AV284" s="639"/>
      <c r="AW284" s="639"/>
      <c r="AX284" s="4"/>
      <c r="AY284" s="621"/>
      <c r="AZ284" s="622"/>
    </row>
    <row r="285" spans="2:52" s="25" customFormat="1" ht="12.75" customHeight="1">
      <c r="B285" s="645"/>
      <c r="D285" s="529">
        <f t="shared" si="33"/>
        <v>274</v>
      </c>
      <c r="E285" s="532"/>
      <c r="F285" s="531"/>
      <c r="G285" s="531"/>
      <c r="H285" s="668"/>
      <c r="I285" s="668"/>
      <c r="J285" s="234"/>
      <c r="K285" s="234"/>
      <c r="L285" s="234"/>
      <c r="M285" s="575"/>
      <c r="N285" s="794" t="str">
        <f t="shared" si="28"/>
        <v/>
      </c>
      <c r="O285" s="573"/>
      <c r="P285" s="573"/>
      <c r="Q285" s="623"/>
      <c r="R285" s="573"/>
      <c r="S285" s="573"/>
      <c r="T285" s="573"/>
      <c r="U285" s="639"/>
      <c r="V285" s="639"/>
      <c r="W285" s="573"/>
      <c r="X285" s="639"/>
      <c r="Y285" s="639"/>
      <c r="Z285" s="639"/>
      <c r="AA285" s="639"/>
      <c r="AB285" s="4"/>
      <c r="AC285" s="621"/>
      <c r="AD285" s="622"/>
      <c r="AE285" s="621"/>
      <c r="AF285" s="637"/>
      <c r="AG285" s="621"/>
      <c r="AH285" s="529">
        <f t="shared" si="29"/>
        <v>274</v>
      </c>
      <c r="AI285" s="421" t="str">
        <f t="shared" si="30"/>
        <v/>
      </c>
      <c r="AJ285" s="529" t="str">
        <f t="shared" si="31"/>
        <v/>
      </c>
      <c r="AK285" s="529" t="str">
        <f t="shared" si="32"/>
        <v/>
      </c>
      <c r="AL285" s="573"/>
      <c r="AM285" s="639"/>
      <c r="AN285" s="573"/>
      <c r="AO285" s="639"/>
      <c r="AP285" s="639"/>
      <c r="AQ285" s="573"/>
      <c r="AR285" s="639"/>
      <c r="AS285" s="639"/>
      <c r="AT285" s="639"/>
      <c r="AU285" s="639"/>
      <c r="AV285" s="639"/>
      <c r="AW285" s="639"/>
      <c r="AX285" s="4"/>
      <c r="AY285" s="621"/>
      <c r="AZ285" s="622"/>
    </row>
    <row r="286" spans="2:52" s="25" customFormat="1" ht="12.75" customHeight="1">
      <c r="B286" s="645"/>
      <c r="D286" s="529">
        <f t="shared" si="33"/>
        <v>275</v>
      </c>
      <c r="E286" s="532"/>
      <c r="F286" s="531"/>
      <c r="G286" s="531"/>
      <c r="H286" s="668"/>
      <c r="I286" s="668"/>
      <c r="J286" s="234"/>
      <c r="K286" s="234"/>
      <c r="L286" s="234"/>
      <c r="M286" s="575"/>
      <c r="N286" s="794" t="str">
        <f t="shared" si="28"/>
        <v/>
      </c>
      <c r="O286" s="573"/>
      <c r="P286" s="573"/>
      <c r="Q286" s="623"/>
      <c r="R286" s="573"/>
      <c r="S286" s="573"/>
      <c r="T286" s="573"/>
      <c r="U286" s="639"/>
      <c r="V286" s="639"/>
      <c r="W286" s="573"/>
      <c r="X286" s="639"/>
      <c r="Y286" s="639"/>
      <c r="Z286" s="639"/>
      <c r="AA286" s="639"/>
      <c r="AB286" s="4"/>
      <c r="AC286" s="621"/>
      <c r="AD286" s="622"/>
      <c r="AE286" s="621"/>
      <c r="AF286" s="637"/>
      <c r="AG286" s="621"/>
      <c r="AH286" s="529">
        <f t="shared" si="29"/>
        <v>275</v>
      </c>
      <c r="AI286" s="421" t="str">
        <f t="shared" si="30"/>
        <v/>
      </c>
      <c r="AJ286" s="529" t="str">
        <f t="shared" si="31"/>
        <v/>
      </c>
      <c r="AK286" s="529" t="str">
        <f t="shared" si="32"/>
        <v/>
      </c>
      <c r="AL286" s="573"/>
      <c r="AM286" s="639"/>
      <c r="AN286" s="573"/>
      <c r="AO286" s="639"/>
      <c r="AP286" s="639"/>
      <c r="AQ286" s="573"/>
      <c r="AR286" s="639"/>
      <c r="AS286" s="639"/>
      <c r="AT286" s="639"/>
      <c r="AU286" s="639"/>
      <c r="AV286" s="639"/>
      <c r="AW286" s="639"/>
      <c r="AX286" s="4"/>
      <c r="AY286" s="621"/>
      <c r="AZ286" s="622"/>
    </row>
    <row r="287" spans="2:52" s="25" customFormat="1" ht="12.75" customHeight="1">
      <c r="B287" s="645"/>
      <c r="D287" s="529">
        <f t="shared" si="33"/>
        <v>276</v>
      </c>
      <c r="E287" s="532"/>
      <c r="F287" s="531"/>
      <c r="G287" s="531"/>
      <c r="H287" s="668"/>
      <c r="I287" s="668"/>
      <c r="J287" s="234"/>
      <c r="K287" s="234"/>
      <c r="L287" s="234"/>
      <c r="M287" s="575"/>
      <c r="N287" s="794" t="str">
        <f t="shared" si="28"/>
        <v/>
      </c>
      <c r="O287" s="573"/>
      <c r="P287" s="573"/>
      <c r="Q287" s="623"/>
      <c r="R287" s="573"/>
      <c r="S287" s="573"/>
      <c r="T287" s="573"/>
      <c r="U287" s="639"/>
      <c r="V287" s="639"/>
      <c r="W287" s="573"/>
      <c r="X287" s="639"/>
      <c r="Y287" s="639"/>
      <c r="Z287" s="639"/>
      <c r="AA287" s="639"/>
      <c r="AB287" s="4"/>
      <c r="AC287" s="621"/>
      <c r="AD287" s="622"/>
      <c r="AE287" s="621"/>
      <c r="AF287" s="637"/>
      <c r="AG287" s="621"/>
      <c r="AH287" s="529">
        <f t="shared" si="29"/>
        <v>276</v>
      </c>
      <c r="AI287" s="421" t="str">
        <f t="shared" si="30"/>
        <v/>
      </c>
      <c r="AJ287" s="529" t="str">
        <f t="shared" si="31"/>
        <v/>
      </c>
      <c r="AK287" s="529" t="str">
        <f t="shared" si="32"/>
        <v/>
      </c>
      <c r="AL287" s="573"/>
      <c r="AM287" s="639"/>
      <c r="AN287" s="573"/>
      <c r="AO287" s="639"/>
      <c r="AP287" s="639"/>
      <c r="AQ287" s="573"/>
      <c r="AR287" s="639"/>
      <c r="AS287" s="639"/>
      <c r="AT287" s="639"/>
      <c r="AU287" s="639"/>
      <c r="AV287" s="639"/>
      <c r="AW287" s="639"/>
      <c r="AX287" s="4"/>
      <c r="AY287" s="621"/>
      <c r="AZ287" s="622"/>
    </row>
    <row r="288" spans="2:52" s="25" customFormat="1" ht="12.75" customHeight="1">
      <c r="B288" s="645"/>
      <c r="D288" s="529">
        <f t="shared" si="33"/>
        <v>277</v>
      </c>
      <c r="E288" s="532"/>
      <c r="F288" s="531"/>
      <c r="G288" s="531"/>
      <c r="H288" s="668"/>
      <c r="I288" s="668"/>
      <c r="J288" s="234"/>
      <c r="K288" s="234"/>
      <c r="L288" s="234"/>
      <c r="M288" s="575"/>
      <c r="N288" s="794" t="str">
        <f t="shared" si="28"/>
        <v/>
      </c>
      <c r="O288" s="573"/>
      <c r="P288" s="573"/>
      <c r="Q288" s="623"/>
      <c r="R288" s="573"/>
      <c r="S288" s="573"/>
      <c r="T288" s="573"/>
      <c r="U288" s="639"/>
      <c r="V288" s="639"/>
      <c r="W288" s="573"/>
      <c r="X288" s="639"/>
      <c r="Y288" s="639"/>
      <c r="Z288" s="639"/>
      <c r="AA288" s="639"/>
      <c r="AB288" s="4"/>
      <c r="AC288" s="621"/>
      <c r="AD288" s="622"/>
      <c r="AE288" s="621"/>
      <c r="AF288" s="637"/>
      <c r="AG288" s="621"/>
      <c r="AH288" s="529">
        <f t="shared" si="29"/>
        <v>277</v>
      </c>
      <c r="AI288" s="421" t="str">
        <f t="shared" si="30"/>
        <v/>
      </c>
      <c r="AJ288" s="529" t="str">
        <f t="shared" si="31"/>
        <v/>
      </c>
      <c r="AK288" s="529" t="str">
        <f t="shared" si="32"/>
        <v/>
      </c>
      <c r="AL288" s="573"/>
      <c r="AM288" s="639"/>
      <c r="AN288" s="573"/>
      <c r="AO288" s="639"/>
      <c r="AP288" s="639"/>
      <c r="AQ288" s="573"/>
      <c r="AR288" s="639"/>
      <c r="AS288" s="639"/>
      <c r="AT288" s="639"/>
      <c r="AU288" s="639"/>
      <c r="AV288" s="639"/>
      <c r="AW288" s="639"/>
      <c r="AX288" s="4"/>
      <c r="AY288" s="621"/>
      <c r="AZ288" s="622"/>
    </row>
    <row r="289" spans="2:52" s="25" customFormat="1" ht="12.75" customHeight="1">
      <c r="B289" s="645"/>
      <c r="D289" s="529">
        <f t="shared" si="33"/>
        <v>278</v>
      </c>
      <c r="E289" s="532"/>
      <c r="F289" s="531"/>
      <c r="G289" s="531"/>
      <c r="H289" s="668"/>
      <c r="I289" s="668"/>
      <c r="J289" s="234"/>
      <c r="K289" s="234"/>
      <c r="L289" s="234"/>
      <c r="M289" s="575"/>
      <c r="N289" s="794" t="str">
        <f t="shared" si="28"/>
        <v/>
      </c>
      <c r="O289" s="573"/>
      <c r="P289" s="573"/>
      <c r="Q289" s="623"/>
      <c r="R289" s="573"/>
      <c r="S289" s="573"/>
      <c r="T289" s="573"/>
      <c r="U289" s="639"/>
      <c r="V289" s="639"/>
      <c r="W289" s="573"/>
      <c r="X289" s="639"/>
      <c r="Y289" s="639"/>
      <c r="Z289" s="639"/>
      <c r="AA289" s="639"/>
      <c r="AB289" s="4"/>
      <c r="AC289" s="621"/>
      <c r="AD289" s="622"/>
      <c r="AE289" s="621"/>
      <c r="AF289" s="637"/>
      <c r="AG289" s="621"/>
      <c r="AH289" s="529">
        <f t="shared" si="29"/>
        <v>278</v>
      </c>
      <c r="AI289" s="421" t="str">
        <f t="shared" si="30"/>
        <v/>
      </c>
      <c r="AJ289" s="529" t="str">
        <f t="shared" si="31"/>
        <v/>
      </c>
      <c r="AK289" s="529" t="str">
        <f t="shared" si="32"/>
        <v/>
      </c>
      <c r="AL289" s="573"/>
      <c r="AM289" s="639"/>
      <c r="AN289" s="573"/>
      <c r="AO289" s="639"/>
      <c r="AP289" s="639"/>
      <c r="AQ289" s="573"/>
      <c r="AR289" s="639"/>
      <c r="AS289" s="639"/>
      <c r="AT289" s="639"/>
      <c r="AU289" s="639"/>
      <c r="AV289" s="639"/>
      <c r="AW289" s="639"/>
      <c r="AX289" s="4"/>
      <c r="AY289" s="621"/>
      <c r="AZ289" s="622"/>
    </row>
    <row r="290" spans="2:52" s="25" customFormat="1" ht="12.75" customHeight="1">
      <c r="B290" s="645"/>
      <c r="D290" s="529">
        <f t="shared" si="33"/>
        <v>279</v>
      </c>
      <c r="E290" s="532"/>
      <c r="F290" s="531"/>
      <c r="G290" s="531"/>
      <c r="H290" s="668"/>
      <c r="I290" s="668"/>
      <c r="J290" s="234"/>
      <c r="K290" s="234"/>
      <c r="L290" s="234"/>
      <c r="M290" s="575"/>
      <c r="N290" s="794" t="str">
        <f t="shared" si="28"/>
        <v/>
      </c>
      <c r="O290" s="573"/>
      <c r="P290" s="573"/>
      <c r="Q290" s="623"/>
      <c r="R290" s="573"/>
      <c r="S290" s="573"/>
      <c r="T290" s="573"/>
      <c r="U290" s="639"/>
      <c r="V290" s="639"/>
      <c r="W290" s="573"/>
      <c r="X290" s="639"/>
      <c r="Y290" s="639"/>
      <c r="Z290" s="639"/>
      <c r="AA290" s="639"/>
      <c r="AB290" s="4"/>
      <c r="AC290" s="621"/>
      <c r="AD290" s="622"/>
      <c r="AE290" s="621"/>
      <c r="AF290" s="637"/>
      <c r="AG290" s="621"/>
      <c r="AH290" s="529">
        <f t="shared" si="29"/>
        <v>279</v>
      </c>
      <c r="AI290" s="421" t="str">
        <f t="shared" si="30"/>
        <v/>
      </c>
      <c r="AJ290" s="529" t="str">
        <f t="shared" si="31"/>
        <v/>
      </c>
      <c r="AK290" s="529" t="str">
        <f t="shared" si="32"/>
        <v/>
      </c>
      <c r="AL290" s="573"/>
      <c r="AM290" s="639"/>
      <c r="AN290" s="573"/>
      <c r="AO290" s="639"/>
      <c r="AP290" s="639"/>
      <c r="AQ290" s="573"/>
      <c r="AR290" s="639"/>
      <c r="AS290" s="639"/>
      <c r="AT290" s="639"/>
      <c r="AU290" s="639"/>
      <c r="AV290" s="639"/>
      <c r="AW290" s="639"/>
      <c r="AX290" s="4"/>
      <c r="AY290" s="621"/>
      <c r="AZ290" s="622"/>
    </row>
    <row r="291" spans="2:52" s="25" customFormat="1" ht="12.75" customHeight="1">
      <c r="B291" s="645"/>
      <c r="D291" s="529">
        <f t="shared" si="33"/>
        <v>280</v>
      </c>
      <c r="E291" s="532"/>
      <c r="F291" s="531"/>
      <c r="G291" s="531"/>
      <c r="H291" s="668"/>
      <c r="I291" s="668"/>
      <c r="J291" s="234"/>
      <c r="K291" s="234"/>
      <c r="L291" s="234"/>
      <c r="M291" s="575"/>
      <c r="N291" s="794" t="str">
        <f t="shared" si="28"/>
        <v/>
      </c>
      <c r="O291" s="573"/>
      <c r="P291" s="573"/>
      <c r="Q291" s="623"/>
      <c r="R291" s="573"/>
      <c r="S291" s="573"/>
      <c r="T291" s="573"/>
      <c r="U291" s="639"/>
      <c r="V291" s="639"/>
      <c r="W291" s="573"/>
      <c r="X291" s="639"/>
      <c r="Y291" s="639"/>
      <c r="Z291" s="639"/>
      <c r="AA291" s="639"/>
      <c r="AB291" s="4"/>
      <c r="AC291" s="621"/>
      <c r="AD291" s="622"/>
      <c r="AE291" s="621"/>
      <c r="AF291" s="637"/>
      <c r="AG291" s="621"/>
      <c r="AH291" s="529">
        <f t="shared" si="29"/>
        <v>280</v>
      </c>
      <c r="AI291" s="421" t="str">
        <f t="shared" si="30"/>
        <v/>
      </c>
      <c r="AJ291" s="529" t="str">
        <f t="shared" si="31"/>
        <v/>
      </c>
      <c r="AK291" s="529" t="str">
        <f t="shared" si="32"/>
        <v/>
      </c>
      <c r="AL291" s="573"/>
      <c r="AM291" s="639"/>
      <c r="AN291" s="573"/>
      <c r="AO291" s="639"/>
      <c r="AP291" s="639"/>
      <c r="AQ291" s="573"/>
      <c r="AR291" s="639"/>
      <c r="AS291" s="639"/>
      <c r="AT291" s="639"/>
      <c r="AU291" s="639"/>
      <c r="AV291" s="639"/>
      <c r="AW291" s="639"/>
      <c r="AX291" s="4"/>
      <c r="AY291" s="621"/>
      <c r="AZ291" s="622"/>
    </row>
    <row r="292" spans="2:52" s="25" customFormat="1" ht="12.75" customHeight="1">
      <c r="B292" s="645"/>
      <c r="D292" s="529">
        <f t="shared" si="33"/>
        <v>281</v>
      </c>
      <c r="E292" s="532"/>
      <c r="F292" s="531"/>
      <c r="G292" s="531"/>
      <c r="H292" s="668"/>
      <c r="I292" s="668"/>
      <c r="J292" s="234"/>
      <c r="K292" s="234"/>
      <c r="L292" s="234"/>
      <c r="M292" s="575"/>
      <c r="N292" s="794" t="str">
        <f t="shared" si="28"/>
        <v/>
      </c>
      <c r="O292" s="573"/>
      <c r="P292" s="573"/>
      <c r="Q292" s="623"/>
      <c r="R292" s="573"/>
      <c r="S292" s="573"/>
      <c r="T292" s="573"/>
      <c r="U292" s="639"/>
      <c r="V292" s="639"/>
      <c r="W292" s="573"/>
      <c r="X292" s="639"/>
      <c r="Y292" s="639"/>
      <c r="Z292" s="639"/>
      <c r="AA292" s="639"/>
      <c r="AB292" s="4"/>
      <c r="AC292" s="621"/>
      <c r="AD292" s="622"/>
      <c r="AE292" s="621"/>
      <c r="AF292" s="637"/>
      <c r="AG292" s="621"/>
      <c r="AH292" s="529">
        <f t="shared" si="29"/>
        <v>281</v>
      </c>
      <c r="AI292" s="421" t="str">
        <f t="shared" si="30"/>
        <v/>
      </c>
      <c r="AJ292" s="529" t="str">
        <f t="shared" si="31"/>
        <v/>
      </c>
      <c r="AK292" s="529" t="str">
        <f t="shared" si="32"/>
        <v/>
      </c>
      <c r="AL292" s="573"/>
      <c r="AM292" s="639"/>
      <c r="AN292" s="573"/>
      <c r="AO292" s="639"/>
      <c r="AP292" s="639"/>
      <c r="AQ292" s="573"/>
      <c r="AR292" s="639"/>
      <c r="AS292" s="639"/>
      <c r="AT292" s="639"/>
      <c r="AU292" s="639"/>
      <c r="AV292" s="639"/>
      <c r="AW292" s="639"/>
      <c r="AX292" s="4"/>
      <c r="AY292" s="621"/>
      <c r="AZ292" s="622"/>
    </row>
    <row r="293" spans="2:52" s="25" customFormat="1" ht="12.75" customHeight="1">
      <c r="B293" s="645"/>
      <c r="D293" s="529">
        <f t="shared" si="33"/>
        <v>282</v>
      </c>
      <c r="E293" s="532"/>
      <c r="F293" s="531"/>
      <c r="G293" s="531"/>
      <c r="H293" s="668"/>
      <c r="I293" s="668"/>
      <c r="J293" s="234"/>
      <c r="K293" s="234"/>
      <c r="L293" s="234"/>
      <c r="M293" s="575"/>
      <c r="N293" s="794" t="str">
        <f t="shared" si="28"/>
        <v/>
      </c>
      <c r="O293" s="573"/>
      <c r="P293" s="573"/>
      <c r="Q293" s="623"/>
      <c r="R293" s="573"/>
      <c r="S293" s="573"/>
      <c r="T293" s="573"/>
      <c r="U293" s="639"/>
      <c r="V293" s="639"/>
      <c r="W293" s="573"/>
      <c r="X293" s="639"/>
      <c r="Y293" s="639"/>
      <c r="Z293" s="639"/>
      <c r="AA293" s="639"/>
      <c r="AB293" s="4"/>
      <c r="AC293" s="621"/>
      <c r="AD293" s="622"/>
      <c r="AE293" s="621"/>
      <c r="AF293" s="637"/>
      <c r="AG293" s="621"/>
      <c r="AH293" s="529">
        <f t="shared" si="29"/>
        <v>282</v>
      </c>
      <c r="AI293" s="421" t="str">
        <f t="shared" si="30"/>
        <v/>
      </c>
      <c r="AJ293" s="529" t="str">
        <f t="shared" si="31"/>
        <v/>
      </c>
      <c r="AK293" s="529" t="str">
        <f t="shared" si="32"/>
        <v/>
      </c>
      <c r="AL293" s="573"/>
      <c r="AM293" s="639"/>
      <c r="AN293" s="573"/>
      <c r="AO293" s="639"/>
      <c r="AP293" s="639"/>
      <c r="AQ293" s="573"/>
      <c r="AR293" s="639"/>
      <c r="AS293" s="639"/>
      <c r="AT293" s="639"/>
      <c r="AU293" s="639"/>
      <c r="AV293" s="639"/>
      <c r="AW293" s="639"/>
      <c r="AX293" s="4"/>
      <c r="AY293" s="621"/>
      <c r="AZ293" s="622"/>
    </row>
    <row r="294" spans="2:52" s="25" customFormat="1" ht="12.75" customHeight="1">
      <c r="B294" s="645"/>
      <c r="D294" s="529">
        <f t="shared" si="33"/>
        <v>283</v>
      </c>
      <c r="E294" s="532"/>
      <c r="F294" s="531"/>
      <c r="G294" s="531"/>
      <c r="H294" s="668"/>
      <c r="I294" s="668"/>
      <c r="J294" s="234"/>
      <c r="K294" s="234"/>
      <c r="L294" s="234"/>
      <c r="M294" s="575"/>
      <c r="N294" s="794" t="str">
        <f t="shared" si="28"/>
        <v/>
      </c>
      <c r="O294" s="573"/>
      <c r="P294" s="573"/>
      <c r="Q294" s="623"/>
      <c r="R294" s="573"/>
      <c r="S294" s="573"/>
      <c r="T294" s="573"/>
      <c r="U294" s="639"/>
      <c r="V294" s="639"/>
      <c r="W294" s="573"/>
      <c r="X294" s="639"/>
      <c r="Y294" s="639"/>
      <c r="Z294" s="639"/>
      <c r="AA294" s="639"/>
      <c r="AB294" s="4"/>
      <c r="AC294" s="621"/>
      <c r="AD294" s="622"/>
      <c r="AE294" s="621"/>
      <c r="AF294" s="637"/>
      <c r="AG294" s="621"/>
      <c r="AH294" s="529">
        <f t="shared" si="29"/>
        <v>283</v>
      </c>
      <c r="AI294" s="421" t="str">
        <f t="shared" si="30"/>
        <v/>
      </c>
      <c r="AJ294" s="529" t="str">
        <f t="shared" si="31"/>
        <v/>
      </c>
      <c r="AK294" s="529" t="str">
        <f t="shared" si="32"/>
        <v/>
      </c>
      <c r="AL294" s="573"/>
      <c r="AM294" s="639"/>
      <c r="AN294" s="573"/>
      <c r="AO294" s="639"/>
      <c r="AP294" s="639"/>
      <c r="AQ294" s="573"/>
      <c r="AR294" s="639"/>
      <c r="AS294" s="639"/>
      <c r="AT294" s="639"/>
      <c r="AU294" s="639"/>
      <c r="AV294" s="639"/>
      <c r="AW294" s="639"/>
      <c r="AX294" s="4"/>
      <c r="AY294" s="621"/>
      <c r="AZ294" s="622"/>
    </row>
    <row r="295" spans="2:52" s="25" customFormat="1" ht="12.75" customHeight="1">
      <c r="B295" s="645"/>
      <c r="D295" s="529">
        <f t="shared" si="33"/>
        <v>284</v>
      </c>
      <c r="E295" s="532"/>
      <c r="F295" s="531"/>
      <c r="G295" s="531"/>
      <c r="H295" s="668"/>
      <c r="I295" s="668"/>
      <c r="J295" s="234"/>
      <c r="K295" s="234"/>
      <c r="L295" s="234"/>
      <c r="M295" s="575"/>
      <c r="N295" s="794" t="str">
        <f t="shared" si="28"/>
        <v/>
      </c>
      <c r="O295" s="573"/>
      <c r="P295" s="573"/>
      <c r="Q295" s="623"/>
      <c r="R295" s="573"/>
      <c r="S295" s="573"/>
      <c r="T295" s="573"/>
      <c r="U295" s="639"/>
      <c r="V295" s="639"/>
      <c r="W295" s="573"/>
      <c r="X295" s="639"/>
      <c r="Y295" s="639"/>
      <c r="Z295" s="639"/>
      <c r="AA295" s="639"/>
      <c r="AB295" s="4"/>
      <c r="AC295" s="621"/>
      <c r="AD295" s="622"/>
      <c r="AE295" s="621"/>
      <c r="AF295" s="637"/>
      <c r="AG295" s="621"/>
      <c r="AH295" s="529">
        <f t="shared" si="29"/>
        <v>284</v>
      </c>
      <c r="AI295" s="421" t="str">
        <f t="shared" si="30"/>
        <v/>
      </c>
      <c r="AJ295" s="529" t="str">
        <f t="shared" si="31"/>
        <v/>
      </c>
      <c r="AK295" s="529" t="str">
        <f t="shared" si="32"/>
        <v/>
      </c>
      <c r="AL295" s="573"/>
      <c r="AM295" s="639"/>
      <c r="AN295" s="573"/>
      <c r="AO295" s="639"/>
      <c r="AP295" s="639"/>
      <c r="AQ295" s="573"/>
      <c r="AR295" s="639"/>
      <c r="AS295" s="639"/>
      <c r="AT295" s="639"/>
      <c r="AU295" s="639"/>
      <c r="AV295" s="639"/>
      <c r="AW295" s="639"/>
      <c r="AX295" s="4"/>
      <c r="AY295" s="621"/>
      <c r="AZ295" s="622"/>
    </row>
    <row r="296" spans="2:52" s="25" customFormat="1" ht="12.75" customHeight="1">
      <c r="B296" s="645"/>
      <c r="D296" s="529">
        <f t="shared" si="33"/>
        <v>285</v>
      </c>
      <c r="E296" s="532"/>
      <c r="F296" s="531"/>
      <c r="G296" s="531"/>
      <c r="H296" s="668"/>
      <c r="I296" s="668"/>
      <c r="J296" s="234"/>
      <c r="K296" s="234"/>
      <c r="L296" s="234"/>
      <c r="M296" s="575"/>
      <c r="N296" s="794" t="str">
        <f t="shared" si="28"/>
        <v/>
      </c>
      <c r="O296" s="573"/>
      <c r="P296" s="573"/>
      <c r="Q296" s="623"/>
      <c r="R296" s="573"/>
      <c r="S296" s="573"/>
      <c r="T296" s="573"/>
      <c r="U296" s="639"/>
      <c r="V296" s="639"/>
      <c r="W296" s="573"/>
      <c r="X296" s="639"/>
      <c r="Y296" s="639"/>
      <c r="Z296" s="639"/>
      <c r="AA296" s="639"/>
      <c r="AB296" s="4"/>
      <c r="AC296" s="621"/>
      <c r="AD296" s="622"/>
      <c r="AE296" s="621"/>
      <c r="AF296" s="637"/>
      <c r="AG296" s="621"/>
      <c r="AH296" s="529">
        <f t="shared" si="29"/>
        <v>285</v>
      </c>
      <c r="AI296" s="421" t="str">
        <f t="shared" si="30"/>
        <v/>
      </c>
      <c r="AJ296" s="529" t="str">
        <f t="shared" si="31"/>
        <v/>
      </c>
      <c r="AK296" s="529" t="str">
        <f t="shared" si="32"/>
        <v/>
      </c>
      <c r="AL296" s="573"/>
      <c r="AM296" s="639"/>
      <c r="AN296" s="573"/>
      <c r="AO296" s="639"/>
      <c r="AP296" s="639"/>
      <c r="AQ296" s="573"/>
      <c r="AR296" s="639"/>
      <c r="AS296" s="639"/>
      <c r="AT296" s="639"/>
      <c r="AU296" s="639"/>
      <c r="AV296" s="639"/>
      <c r="AW296" s="639"/>
      <c r="AX296" s="4"/>
      <c r="AY296" s="621"/>
      <c r="AZ296" s="622"/>
    </row>
    <row r="297" spans="2:52" s="25" customFormat="1" ht="12.75" customHeight="1">
      <c r="B297" s="645"/>
      <c r="D297" s="529">
        <f t="shared" si="33"/>
        <v>286</v>
      </c>
      <c r="E297" s="532"/>
      <c r="F297" s="531"/>
      <c r="G297" s="531"/>
      <c r="H297" s="668"/>
      <c r="I297" s="668"/>
      <c r="J297" s="234"/>
      <c r="K297" s="234"/>
      <c r="L297" s="234"/>
      <c r="M297" s="575"/>
      <c r="N297" s="794" t="str">
        <f t="shared" si="28"/>
        <v/>
      </c>
      <c r="O297" s="573"/>
      <c r="P297" s="573"/>
      <c r="Q297" s="623"/>
      <c r="R297" s="573"/>
      <c r="S297" s="573"/>
      <c r="T297" s="573"/>
      <c r="U297" s="639"/>
      <c r="V297" s="639"/>
      <c r="W297" s="573"/>
      <c r="X297" s="639"/>
      <c r="Y297" s="639"/>
      <c r="Z297" s="639"/>
      <c r="AA297" s="639"/>
      <c r="AB297" s="4"/>
      <c r="AC297" s="621"/>
      <c r="AD297" s="622"/>
      <c r="AE297" s="621"/>
      <c r="AF297" s="637"/>
      <c r="AG297" s="621"/>
      <c r="AH297" s="529">
        <f t="shared" si="29"/>
        <v>286</v>
      </c>
      <c r="AI297" s="421" t="str">
        <f t="shared" si="30"/>
        <v/>
      </c>
      <c r="AJ297" s="529" t="str">
        <f t="shared" si="31"/>
        <v/>
      </c>
      <c r="AK297" s="529" t="str">
        <f t="shared" si="32"/>
        <v/>
      </c>
      <c r="AL297" s="573"/>
      <c r="AM297" s="639"/>
      <c r="AN297" s="573"/>
      <c r="AO297" s="639"/>
      <c r="AP297" s="639"/>
      <c r="AQ297" s="573"/>
      <c r="AR297" s="639"/>
      <c r="AS297" s="639"/>
      <c r="AT297" s="639"/>
      <c r="AU297" s="639"/>
      <c r="AV297" s="639"/>
      <c r="AW297" s="639"/>
      <c r="AX297" s="4"/>
      <c r="AY297" s="621"/>
      <c r="AZ297" s="622"/>
    </row>
    <row r="298" spans="2:52" s="25" customFormat="1" ht="12.75" customHeight="1">
      <c r="B298" s="645"/>
      <c r="D298" s="529">
        <f t="shared" si="33"/>
        <v>287</v>
      </c>
      <c r="E298" s="532"/>
      <c r="F298" s="531"/>
      <c r="G298" s="531"/>
      <c r="H298" s="668"/>
      <c r="I298" s="668"/>
      <c r="J298" s="234"/>
      <c r="K298" s="234"/>
      <c r="L298" s="234"/>
      <c r="M298" s="575"/>
      <c r="N298" s="794" t="str">
        <f t="shared" si="28"/>
        <v/>
      </c>
      <c r="O298" s="573"/>
      <c r="P298" s="573"/>
      <c r="Q298" s="623"/>
      <c r="R298" s="573"/>
      <c r="S298" s="573"/>
      <c r="T298" s="573"/>
      <c r="U298" s="639"/>
      <c r="V298" s="639"/>
      <c r="W298" s="573"/>
      <c r="X298" s="639"/>
      <c r="Y298" s="639"/>
      <c r="Z298" s="639"/>
      <c r="AA298" s="639"/>
      <c r="AB298" s="4"/>
      <c r="AC298" s="621"/>
      <c r="AD298" s="622"/>
      <c r="AE298" s="621"/>
      <c r="AF298" s="637"/>
      <c r="AG298" s="621"/>
      <c r="AH298" s="529">
        <f t="shared" si="29"/>
        <v>287</v>
      </c>
      <c r="AI298" s="421" t="str">
        <f t="shared" si="30"/>
        <v/>
      </c>
      <c r="AJ298" s="529" t="str">
        <f t="shared" si="31"/>
        <v/>
      </c>
      <c r="AK298" s="529" t="str">
        <f t="shared" si="32"/>
        <v/>
      </c>
      <c r="AL298" s="573"/>
      <c r="AM298" s="639"/>
      <c r="AN298" s="573"/>
      <c r="AO298" s="639"/>
      <c r="AP298" s="639"/>
      <c r="AQ298" s="573"/>
      <c r="AR298" s="639"/>
      <c r="AS298" s="639"/>
      <c r="AT298" s="639"/>
      <c r="AU298" s="639"/>
      <c r="AV298" s="639"/>
      <c r="AW298" s="639"/>
      <c r="AX298" s="4"/>
      <c r="AY298" s="621"/>
      <c r="AZ298" s="622"/>
    </row>
    <row r="299" spans="2:52" s="25" customFormat="1" ht="12.75" customHeight="1">
      <c r="B299" s="645"/>
      <c r="D299" s="529">
        <f t="shared" si="33"/>
        <v>288</v>
      </c>
      <c r="E299" s="532"/>
      <c r="F299" s="531"/>
      <c r="G299" s="531"/>
      <c r="H299" s="668"/>
      <c r="I299" s="668"/>
      <c r="J299" s="234"/>
      <c r="K299" s="234"/>
      <c r="L299" s="234"/>
      <c r="M299" s="575"/>
      <c r="N299" s="794" t="str">
        <f t="shared" si="28"/>
        <v/>
      </c>
      <c r="O299" s="573"/>
      <c r="P299" s="573"/>
      <c r="Q299" s="623"/>
      <c r="R299" s="573"/>
      <c r="S299" s="573"/>
      <c r="T299" s="573"/>
      <c r="U299" s="639"/>
      <c r="V299" s="639"/>
      <c r="W299" s="573"/>
      <c r="X299" s="639"/>
      <c r="Y299" s="639"/>
      <c r="Z299" s="639"/>
      <c r="AA299" s="639"/>
      <c r="AB299" s="4"/>
      <c r="AC299" s="621"/>
      <c r="AD299" s="622"/>
      <c r="AE299" s="621"/>
      <c r="AF299" s="637"/>
      <c r="AG299" s="621"/>
      <c r="AH299" s="529">
        <f t="shared" si="29"/>
        <v>288</v>
      </c>
      <c r="AI299" s="421" t="str">
        <f t="shared" si="30"/>
        <v/>
      </c>
      <c r="AJ299" s="529" t="str">
        <f t="shared" si="31"/>
        <v/>
      </c>
      <c r="AK299" s="529" t="str">
        <f t="shared" si="32"/>
        <v/>
      </c>
      <c r="AL299" s="573"/>
      <c r="AM299" s="639"/>
      <c r="AN299" s="573"/>
      <c r="AO299" s="639"/>
      <c r="AP299" s="639"/>
      <c r="AQ299" s="573"/>
      <c r="AR299" s="639"/>
      <c r="AS299" s="639"/>
      <c r="AT299" s="639"/>
      <c r="AU299" s="639"/>
      <c r="AV299" s="639"/>
      <c r="AW299" s="639"/>
      <c r="AX299" s="4"/>
      <c r="AY299" s="621"/>
      <c r="AZ299" s="622"/>
    </row>
    <row r="300" spans="2:52" s="25" customFormat="1" ht="12.75" customHeight="1">
      <c r="B300" s="645"/>
      <c r="D300" s="529">
        <f t="shared" si="33"/>
        <v>289</v>
      </c>
      <c r="E300" s="532"/>
      <c r="F300" s="531"/>
      <c r="G300" s="531"/>
      <c r="H300" s="668"/>
      <c r="I300" s="668"/>
      <c r="J300" s="234"/>
      <c r="K300" s="234"/>
      <c r="L300" s="234"/>
      <c r="M300" s="575"/>
      <c r="N300" s="794" t="str">
        <f t="shared" si="28"/>
        <v/>
      </c>
      <c r="O300" s="573"/>
      <c r="P300" s="573"/>
      <c r="Q300" s="623"/>
      <c r="R300" s="573"/>
      <c r="S300" s="573"/>
      <c r="T300" s="573"/>
      <c r="U300" s="639"/>
      <c r="V300" s="639"/>
      <c r="W300" s="573"/>
      <c r="X300" s="639"/>
      <c r="Y300" s="639"/>
      <c r="Z300" s="639"/>
      <c r="AA300" s="639"/>
      <c r="AB300" s="4"/>
      <c r="AC300" s="621"/>
      <c r="AD300" s="622"/>
      <c r="AE300" s="621"/>
      <c r="AF300" s="637"/>
      <c r="AG300" s="621"/>
      <c r="AH300" s="529">
        <f t="shared" si="29"/>
        <v>289</v>
      </c>
      <c r="AI300" s="421" t="str">
        <f t="shared" si="30"/>
        <v/>
      </c>
      <c r="AJ300" s="529" t="str">
        <f t="shared" si="31"/>
        <v/>
      </c>
      <c r="AK300" s="529" t="str">
        <f t="shared" si="32"/>
        <v/>
      </c>
      <c r="AL300" s="573"/>
      <c r="AM300" s="639"/>
      <c r="AN300" s="573"/>
      <c r="AO300" s="639"/>
      <c r="AP300" s="639"/>
      <c r="AQ300" s="573"/>
      <c r="AR300" s="639"/>
      <c r="AS300" s="639"/>
      <c r="AT300" s="639"/>
      <c r="AU300" s="639"/>
      <c r="AV300" s="639"/>
      <c r="AW300" s="639"/>
      <c r="AX300" s="4"/>
      <c r="AY300" s="621"/>
      <c r="AZ300" s="622"/>
    </row>
    <row r="301" spans="2:52" s="25" customFormat="1" ht="12.75" customHeight="1">
      <c r="B301" s="645"/>
      <c r="D301" s="529">
        <f t="shared" si="33"/>
        <v>290</v>
      </c>
      <c r="E301" s="532"/>
      <c r="F301" s="531"/>
      <c r="G301" s="531"/>
      <c r="H301" s="668"/>
      <c r="I301" s="668"/>
      <c r="J301" s="234"/>
      <c r="K301" s="234"/>
      <c r="L301" s="234"/>
      <c r="M301" s="575"/>
      <c r="N301" s="794" t="str">
        <f t="shared" si="28"/>
        <v/>
      </c>
      <c r="O301" s="573"/>
      <c r="P301" s="573"/>
      <c r="Q301" s="623"/>
      <c r="R301" s="573"/>
      <c r="S301" s="573"/>
      <c r="T301" s="573"/>
      <c r="U301" s="639"/>
      <c r="V301" s="639"/>
      <c r="W301" s="573"/>
      <c r="X301" s="639"/>
      <c r="Y301" s="639"/>
      <c r="Z301" s="639"/>
      <c r="AA301" s="639"/>
      <c r="AB301" s="4"/>
      <c r="AC301" s="621"/>
      <c r="AD301" s="622"/>
      <c r="AE301" s="621"/>
      <c r="AF301" s="637"/>
      <c r="AG301" s="621"/>
      <c r="AH301" s="529">
        <f t="shared" si="29"/>
        <v>290</v>
      </c>
      <c r="AI301" s="421" t="str">
        <f t="shared" si="30"/>
        <v/>
      </c>
      <c r="AJ301" s="529" t="str">
        <f t="shared" si="31"/>
        <v/>
      </c>
      <c r="AK301" s="529" t="str">
        <f t="shared" si="32"/>
        <v/>
      </c>
      <c r="AL301" s="573"/>
      <c r="AM301" s="639"/>
      <c r="AN301" s="573"/>
      <c r="AO301" s="639"/>
      <c r="AP301" s="639"/>
      <c r="AQ301" s="573"/>
      <c r="AR301" s="639"/>
      <c r="AS301" s="639"/>
      <c r="AT301" s="639"/>
      <c r="AU301" s="639"/>
      <c r="AV301" s="639"/>
      <c r="AW301" s="639"/>
      <c r="AX301" s="4"/>
      <c r="AY301" s="621"/>
      <c r="AZ301" s="622"/>
    </row>
    <row r="302" spans="2:52" s="25" customFormat="1" ht="12.75" customHeight="1">
      <c r="B302" s="645"/>
      <c r="D302" s="529">
        <f t="shared" si="33"/>
        <v>291</v>
      </c>
      <c r="E302" s="532"/>
      <c r="F302" s="531"/>
      <c r="G302" s="531"/>
      <c r="H302" s="668"/>
      <c r="I302" s="668"/>
      <c r="J302" s="234"/>
      <c r="K302" s="234"/>
      <c r="L302" s="234"/>
      <c r="M302" s="575"/>
      <c r="N302" s="794" t="str">
        <f t="shared" si="28"/>
        <v/>
      </c>
      <c r="O302" s="573"/>
      <c r="P302" s="573"/>
      <c r="Q302" s="623"/>
      <c r="R302" s="573"/>
      <c r="S302" s="573"/>
      <c r="T302" s="573"/>
      <c r="U302" s="639"/>
      <c r="V302" s="639"/>
      <c r="W302" s="573"/>
      <c r="X302" s="639"/>
      <c r="Y302" s="639"/>
      <c r="Z302" s="639"/>
      <c r="AA302" s="639"/>
      <c r="AB302" s="4"/>
      <c r="AC302" s="621"/>
      <c r="AD302" s="622"/>
      <c r="AE302" s="621"/>
      <c r="AF302" s="637"/>
      <c r="AG302" s="621"/>
      <c r="AH302" s="529">
        <f t="shared" si="29"/>
        <v>291</v>
      </c>
      <c r="AI302" s="421" t="str">
        <f t="shared" si="30"/>
        <v/>
      </c>
      <c r="AJ302" s="529" t="str">
        <f t="shared" si="31"/>
        <v/>
      </c>
      <c r="AK302" s="529" t="str">
        <f t="shared" si="32"/>
        <v/>
      </c>
      <c r="AL302" s="573"/>
      <c r="AM302" s="639"/>
      <c r="AN302" s="573"/>
      <c r="AO302" s="639"/>
      <c r="AP302" s="639"/>
      <c r="AQ302" s="573"/>
      <c r="AR302" s="639"/>
      <c r="AS302" s="639"/>
      <c r="AT302" s="639"/>
      <c r="AU302" s="639"/>
      <c r="AV302" s="639"/>
      <c r="AW302" s="639"/>
      <c r="AX302" s="4"/>
      <c r="AY302" s="621"/>
      <c r="AZ302" s="622"/>
    </row>
    <row r="303" spans="2:52" s="25" customFormat="1" ht="12.75" customHeight="1">
      <c r="B303" s="645"/>
      <c r="D303" s="529">
        <f t="shared" si="33"/>
        <v>292</v>
      </c>
      <c r="E303" s="532"/>
      <c r="F303" s="531"/>
      <c r="G303" s="531"/>
      <c r="H303" s="668"/>
      <c r="I303" s="668"/>
      <c r="J303" s="234"/>
      <c r="K303" s="234"/>
      <c r="L303" s="234"/>
      <c r="M303" s="575"/>
      <c r="N303" s="794" t="str">
        <f t="shared" si="28"/>
        <v/>
      </c>
      <c r="O303" s="573"/>
      <c r="P303" s="573"/>
      <c r="Q303" s="623"/>
      <c r="R303" s="573"/>
      <c r="S303" s="573"/>
      <c r="T303" s="573"/>
      <c r="U303" s="639"/>
      <c r="V303" s="639"/>
      <c r="W303" s="573"/>
      <c r="X303" s="639"/>
      <c r="Y303" s="639"/>
      <c r="Z303" s="639"/>
      <c r="AA303" s="639"/>
      <c r="AB303" s="4"/>
      <c r="AC303" s="621"/>
      <c r="AD303" s="622"/>
      <c r="AE303" s="621"/>
      <c r="AF303" s="637"/>
      <c r="AG303" s="621"/>
      <c r="AH303" s="529">
        <f t="shared" si="29"/>
        <v>292</v>
      </c>
      <c r="AI303" s="421" t="str">
        <f t="shared" si="30"/>
        <v/>
      </c>
      <c r="AJ303" s="529" t="str">
        <f t="shared" si="31"/>
        <v/>
      </c>
      <c r="AK303" s="529" t="str">
        <f t="shared" si="32"/>
        <v/>
      </c>
      <c r="AL303" s="573"/>
      <c r="AM303" s="639"/>
      <c r="AN303" s="573"/>
      <c r="AO303" s="639"/>
      <c r="AP303" s="639"/>
      <c r="AQ303" s="573"/>
      <c r="AR303" s="639"/>
      <c r="AS303" s="639"/>
      <c r="AT303" s="639"/>
      <c r="AU303" s="639"/>
      <c r="AV303" s="639"/>
      <c r="AW303" s="639"/>
      <c r="AX303" s="4"/>
      <c r="AY303" s="621"/>
      <c r="AZ303" s="622"/>
    </row>
    <row r="304" spans="2:52" s="25" customFormat="1" ht="12.75" customHeight="1">
      <c r="B304" s="645"/>
      <c r="D304" s="529">
        <f t="shared" si="33"/>
        <v>293</v>
      </c>
      <c r="E304" s="532"/>
      <c r="F304" s="531"/>
      <c r="G304" s="531"/>
      <c r="H304" s="668"/>
      <c r="I304" s="668"/>
      <c r="J304" s="234"/>
      <c r="K304" s="234"/>
      <c r="L304" s="234"/>
      <c r="M304" s="575"/>
      <c r="N304" s="794" t="str">
        <f t="shared" si="28"/>
        <v/>
      </c>
      <c r="O304" s="573"/>
      <c r="P304" s="573"/>
      <c r="Q304" s="623"/>
      <c r="R304" s="573"/>
      <c r="S304" s="573"/>
      <c r="T304" s="573"/>
      <c r="U304" s="639"/>
      <c r="V304" s="639"/>
      <c r="W304" s="573"/>
      <c r="X304" s="639"/>
      <c r="Y304" s="639"/>
      <c r="Z304" s="639"/>
      <c r="AA304" s="639"/>
      <c r="AB304" s="4"/>
      <c r="AC304" s="621"/>
      <c r="AD304" s="622"/>
      <c r="AE304" s="621"/>
      <c r="AF304" s="637"/>
      <c r="AG304" s="621"/>
      <c r="AH304" s="529">
        <f t="shared" si="29"/>
        <v>293</v>
      </c>
      <c r="AI304" s="421" t="str">
        <f t="shared" si="30"/>
        <v/>
      </c>
      <c r="AJ304" s="529" t="str">
        <f t="shared" si="31"/>
        <v/>
      </c>
      <c r="AK304" s="529" t="str">
        <f t="shared" si="32"/>
        <v/>
      </c>
      <c r="AL304" s="573"/>
      <c r="AM304" s="639"/>
      <c r="AN304" s="573"/>
      <c r="AO304" s="639"/>
      <c r="AP304" s="639"/>
      <c r="AQ304" s="573"/>
      <c r="AR304" s="639"/>
      <c r="AS304" s="639"/>
      <c r="AT304" s="639"/>
      <c r="AU304" s="639"/>
      <c r="AV304" s="639"/>
      <c r="AW304" s="639"/>
      <c r="AX304" s="4"/>
      <c r="AY304" s="621"/>
      <c r="AZ304" s="622"/>
    </row>
    <row r="305" spans="2:52" s="25" customFormat="1" ht="12.75" customHeight="1">
      <c r="B305" s="645"/>
      <c r="D305" s="529">
        <f t="shared" si="33"/>
        <v>294</v>
      </c>
      <c r="E305" s="532"/>
      <c r="F305" s="531"/>
      <c r="G305" s="531"/>
      <c r="H305" s="668"/>
      <c r="I305" s="668"/>
      <c r="J305" s="234"/>
      <c r="K305" s="234"/>
      <c r="L305" s="234"/>
      <c r="M305" s="575"/>
      <c r="N305" s="794" t="str">
        <f t="shared" si="28"/>
        <v/>
      </c>
      <c r="O305" s="573"/>
      <c r="P305" s="573"/>
      <c r="Q305" s="623"/>
      <c r="R305" s="573"/>
      <c r="S305" s="573"/>
      <c r="T305" s="573"/>
      <c r="U305" s="639"/>
      <c r="V305" s="639"/>
      <c r="W305" s="573"/>
      <c r="X305" s="639"/>
      <c r="Y305" s="639"/>
      <c r="Z305" s="639"/>
      <c r="AA305" s="639"/>
      <c r="AB305" s="4"/>
      <c r="AC305" s="621"/>
      <c r="AD305" s="622"/>
      <c r="AE305" s="621"/>
      <c r="AF305" s="637"/>
      <c r="AG305" s="621"/>
      <c r="AH305" s="529">
        <f t="shared" si="29"/>
        <v>294</v>
      </c>
      <c r="AI305" s="421" t="str">
        <f t="shared" si="30"/>
        <v/>
      </c>
      <c r="AJ305" s="529" t="str">
        <f t="shared" si="31"/>
        <v/>
      </c>
      <c r="AK305" s="529" t="str">
        <f t="shared" si="32"/>
        <v/>
      </c>
      <c r="AL305" s="573"/>
      <c r="AM305" s="639"/>
      <c r="AN305" s="573"/>
      <c r="AO305" s="639"/>
      <c r="AP305" s="639"/>
      <c r="AQ305" s="573"/>
      <c r="AR305" s="639"/>
      <c r="AS305" s="639"/>
      <c r="AT305" s="639"/>
      <c r="AU305" s="639"/>
      <c r="AV305" s="639"/>
      <c r="AW305" s="639"/>
      <c r="AX305" s="4"/>
      <c r="AY305" s="621"/>
      <c r="AZ305" s="622"/>
    </row>
    <row r="306" spans="2:52" s="25" customFormat="1" ht="12.75" customHeight="1">
      <c r="B306" s="645"/>
      <c r="D306" s="529">
        <f t="shared" si="33"/>
        <v>295</v>
      </c>
      <c r="E306" s="532"/>
      <c r="F306" s="531"/>
      <c r="G306" s="531"/>
      <c r="H306" s="668"/>
      <c r="I306" s="668"/>
      <c r="J306" s="234"/>
      <c r="K306" s="234"/>
      <c r="L306" s="234"/>
      <c r="M306" s="575"/>
      <c r="N306" s="794" t="str">
        <f t="shared" si="28"/>
        <v/>
      </c>
      <c r="O306" s="573"/>
      <c r="P306" s="573"/>
      <c r="Q306" s="623"/>
      <c r="R306" s="573"/>
      <c r="S306" s="573"/>
      <c r="T306" s="573"/>
      <c r="U306" s="639"/>
      <c r="V306" s="639"/>
      <c r="W306" s="573"/>
      <c r="X306" s="639"/>
      <c r="Y306" s="639"/>
      <c r="Z306" s="639"/>
      <c r="AA306" s="639"/>
      <c r="AB306" s="4"/>
      <c r="AC306" s="621"/>
      <c r="AD306" s="622"/>
      <c r="AE306" s="621"/>
      <c r="AF306" s="637"/>
      <c r="AG306" s="621"/>
      <c r="AH306" s="529">
        <f t="shared" si="29"/>
        <v>295</v>
      </c>
      <c r="AI306" s="421" t="str">
        <f t="shared" si="30"/>
        <v/>
      </c>
      <c r="AJ306" s="529" t="str">
        <f t="shared" si="31"/>
        <v/>
      </c>
      <c r="AK306" s="529" t="str">
        <f t="shared" si="32"/>
        <v/>
      </c>
      <c r="AL306" s="573"/>
      <c r="AM306" s="639"/>
      <c r="AN306" s="573"/>
      <c r="AO306" s="639"/>
      <c r="AP306" s="639"/>
      <c r="AQ306" s="573"/>
      <c r="AR306" s="639"/>
      <c r="AS306" s="639"/>
      <c r="AT306" s="639"/>
      <c r="AU306" s="639"/>
      <c r="AV306" s="639"/>
      <c r="AW306" s="639"/>
      <c r="AX306" s="4"/>
      <c r="AY306" s="621"/>
      <c r="AZ306" s="622"/>
    </row>
    <row r="307" spans="2:52" s="25" customFormat="1" ht="12.75" customHeight="1">
      <c r="B307" s="645"/>
      <c r="D307" s="529">
        <f t="shared" si="33"/>
        <v>296</v>
      </c>
      <c r="E307" s="532"/>
      <c r="F307" s="531"/>
      <c r="G307" s="531"/>
      <c r="H307" s="668"/>
      <c r="I307" s="668"/>
      <c r="J307" s="234"/>
      <c r="K307" s="234"/>
      <c r="L307" s="234"/>
      <c r="M307" s="575"/>
      <c r="N307" s="794" t="str">
        <f t="shared" si="28"/>
        <v/>
      </c>
      <c r="O307" s="573"/>
      <c r="P307" s="573"/>
      <c r="Q307" s="623"/>
      <c r="R307" s="573"/>
      <c r="S307" s="573"/>
      <c r="T307" s="573"/>
      <c r="U307" s="639"/>
      <c r="V307" s="639"/>
      <c r="W307" s="573"/>
      <c r="X307" s="639"/>
      <c r="Y307" s="639"/>
      <c r="Z307" s="639"/>
      <c r="AA307" s="639"/>
      <c r="AB307" s="4"/>
      <c r="AC307" s="621"/>
      <c r="AD307" s="622"/>
      <c r="AE307" s="621"/>
      <c r="AF307" s="637"/>
      <c r="AG307" s="621"/>
      <c r="AH307" s="529">
        <f t="shared" si="29"/>
        <v>296</v>
      </c>
      <c r="AI307" s="421" t="str">
        <f t="shared" si="30"/>
        <v/>
      </c>
      <c r="AJ307" s="529" t="str">
        <f t="shared" si="31"/>
        <v/>
      </c>
      <c r="AK307" s="529" t="str">
        <f t="shared" si="32"/>
        <v/>
      </c>
      <c r="AL307" s="573"/>
      <c r="AM307" s="639"/>
      <c r="AN307" s="573"/>
      <c r="AO307" s="639"/>
      <c r="AP307" s="639"/>
      <c r="AQ307" s="573"/>
      <c r="AR307" s="639"/>
      <c r="AS307" s="639"/>
      <c r="AT307" s="639"/>
      <c r="AU307" s="639"/>
      <c r="AV307" s="639"/>
      <c r="AW307" s="639"/>
      <c r="AX307" s="4"/>
      <c r="AY307" s="621"/>
      <c r="AZ307" s="622"/>
    </row>
    <row r="308" spans="2:52" s="25" customFormat="1" ht="12.75" customHeight="1">
      <c r="B308" s="645"/>
      <c r="D308" s="529">
        <f t="shared" si="33"/>
        <v>297</v>
      </c>
      <c r="E308" s="532"/>
      <c r="F308" s="531"/>
      <c r="G308" s="531"/>
      <c r="H308" s="668"/>
      <c r="I308" s="668"/>
      <c r="J308" s="234"/>
      <c r="K308" s="234"/>
      <c r="L308" s="234"/>
      <c r="M308" s="575"/>
      <c r="N308" s="794" t="str">
        <f t="shared" si="28"/>
        <v/>
      </c>
      <c r="O308" s="573"/>
      <c r="P308" s="573"/>
      <c r="Q308" s="623"/>
      <c r="R308" s="573"/>
      <c r="S308" s="573"/>
      <c r="T308" s="573"/>
      <c r="U308" s="639"/>
      <c r="V308" s="639"/>
      <c r="W308" s="573"/>
      <c r="X308" s="639"/>
      <c r="Y308" s="639"/>
      <c r="Z308" s="639"/>
      <c r="AA308" s="639"/>
      <c r="AB308" s="4"/>
      <c r="AC308" s="621"/>
      <c r="AD308" s="622"/>
      <c r="AE308" s="621"/>
      <c r="AF308" s="637"/>
      <c r="AG308" s="621"/>
      <c r="AH308" s="529">
        <f t="shared" si="29"/>
        <v>297</v>
      </c>
      <c r="AI308" s="421" t="str">
        <f t="shared" si="30"/>
        <v/>
      </c>
      <c r="AJ308" s="529" t="str">
        <f t="shared" si="31"/>
        <v/>
      </c>
      <c r="AK308" s="529" t="str">
        <f t="shared" si="32"/>
        <v/>
      </c>
      <c r="AL308" s="573"/>
      <c r="AM308" s="639"/>
      <c r="AN308" s="573"/>
      <c r="AO308" s="639"/>
      <c r="AP308" s="639"/>
      <c r="AQ308" s="573"/>
      <c r="AR308" s="639"/>
      <c r="AS308" s="639"/>
      <c r="AT308" s="639"/>
      <c r="AU308" s="639"/>
      <c r="AV308" s="639"/>
      <c r="AW308" s="639"/>
      <c r="AX308" s="4"/>
      <c r="AY308" s="621"/>
      <c r="AZ308" s="622"/>
    </row>
    <row r="309" spans="2:52" s="25" customFormat="1" ht="12.75" customHeight="1">
      <c r="B309" s="645"/>
      <c r="D309" s="529">
        <f t="shared" si="33"/>
        <v>298</v>
      </c>
      <c r="E309" s="532"/>
      <c r="F309" s="531"/>
      <c r="G309" s="531"/>
      <c r="H309" s="668"/>
      <c r="I309" s="668"/>
      <c r="J309" s="234"/>
      <c r="K309" s="234"/>
      <c r="L309" s="234"/>
      <c r="M309" s="575"/>
      <c r="N309" s="794" t="str">
        <f t="shared" si="28"/>
        <v/>
      </c>
      <c r="O309" s="573"/>
      <c r="P309" s="573"/>
      <c r="Q309" s="623"/>
      <c r="R309" s="573"/>
      <c r="S309" s="573"/>
      <c r="T309" s="573"/>
      <c r="U309" s="639"/>
      <c r="V309" s="639"/>
      <c r="W309" s="573"/>
      <c r="X309" s="639"/>
      <c r="Y309" s="639"/>
      <c r="Z309" s="639"/>
      <c r="AA309" s="639"/>
      <c r="AB309" s="4"/>
      <c r="AC309" s="621"/>
      <c r="AD309" s="622"/>
      <c r="AE309" s="621"/>
      <c r="AF309" s="637"/>
      <c r="AG309" s="621"/>
      <c r="AH309" s="529">
        <f t="shared" si="29"/>
        <v>298</v>
      </c>
      <c r="AI309" s="421" t="str">
        <f t="shared" si="30"/>
        <v/>
      </c>
      <c r="AJ309" s="529" t="str">
        <f t="shared" si="31"/>
        <v/>
      </c>
      <c r="AK309" s="529" t="str">
        <f t="shared" si="32"/>
        <v/>
      </c>
      <c r="AL309" s="573"/>
      <c r="AM309" s="639"/>
      <c r="AN309" s="573"/>
      <c r="AO309" s="639"/>
      <c r="AP309" s="639"/>
      <c r="AQ309" s="573"/>
      <c r="AR309" s="639"/>
      <c r="AS309" s="639"/>
      <c r="AT309" s="639"/>
      <c r="AU309" s="639"/>
      <c r="AV309" s="639"/>
      <c r="AW309" s="639"/>
      <c r="AX309" s="4"/>
      <c r="AY309" s="621"/>
      <c r="AZ309" s="622"/>
    </row>
    <row r="310" spans="2:52" s="25" customFormat="1" ht="12.75" customHeight="1">
      <c r="B310" s="645"/>
      <c r="D310" s="529">
        <f t="shared" si="33"/>
        <v>299</v>
      </c>
      <c r="E310" s="532"/>
      <c r="F310" s="531"/>
      <c r="G310" s="531"/>
      <c r="H310" s="668"/>
      <c r="I310" s="668"/>
      <c r="J310" s="234"/>
      <c r="K310" s="234"/>
      <c r="L310" s="234"/>
      <c r="M310" s="575"/>
      <c r="N310" s="794" t="str">
        <f t="shared" si="28"/>
        <v/>
      </c>
      <c r="O310" s="573"/>
      <c r="P310" s="573"/>
      <c r="Q310" s="623"/>
      <c r="R310" s="573"/>
      <c r="S310" s="573"/>
      <c r="T310" s="573"/>
      <c r="U310" s="639"/>
      <c r="V310" s="639"/>
      <c r="W310" s="573"/>
      <c r="X310" s="639"/>
      <c r="Y310" s="639"/>
      <c r="Z310" s="639"/>
      <c r="AA310" s="639"/>
      <c r="AB310" s="4"/>
      <c r="AC310" s="621"/>
      <c r="AD310" s="622"/>
      <c r="AE310" s="621"/>
      <c r="AF310" s="637"/>
      <c r="AG310" s="621"/>
      <c r="AH310" s="529">
        <f t="shared" si="29"/>
        <v>299</v>
      </c>
      <c r="AI310" s="421" t="str">
        <f t="shared" si="30"/>
        <v/>
      </c>
      <c r="AJ310" s="529" t="str">
        <f t="shared" si="31"/>
        <v/>
      </c>
      <c r="AK310" s="529" t="str">
        <f t="shared" si="32"/>
        <v/>
      </c>
      <c r="AL310" s="573"/>
      <c r="AM310" s="639"/>
      <c r="AN310" s="573"/>
      <c r="AO310" s="639"/>
      <c r="AP310" s="639"/>
      <c r="AQ310" s="573"/>
      <c r="AR310" s="639"/>
      <c r="AS310" s="639"/>
      <c r="AT310" s="639"/>
      <c r="AU310" s="639"/>
      <c r="AV310" s="639"/>
      <c r="AW310" s="639"/>
      <c r="AX310" s="4"/>
      <c r="AY310" s="621"/>
      <c r="AZ310" s="622"/>
    </row>
    <row r="311" spans="2:52" s="25" customFormat="1" ht="12.75" customHeight="1">
      <c r="B311" s="645"/>
      <c r="D311" s="529">
        <f t="shared" si="33"/>
        <v>300</v>
      </c>
      <c r="E311" s="532"/>
      <c r="F311" s="531"/>
      <c r="G311" s="531"/>
      <c r="H311" s="668"/>
      <c r="I311" s="668"/>
      <c r="J311" s="234"/>
      <c r="K311" s="234"/>
      <c r="L311" s="234"/>
      <c r="M311" s="575"/>
      <c r="N311" s="794" t="str">
        <f t="shared" si="28"/>
        <v/>
      </c>
      <c r="O311" s="573"/>
      <c r="P311" s="573"/>
      <c r="Q311" s="623"/>
      <c r="R311" s="573"/>
      <c r="S311" s="573"/>
      <c r="T311" s="573"/>
      <c r="U311" s="639"/>
      <c r="V311" s="639"/>
      <c r="W311" s="573"/>
      <c r="X311" s="639"/>
      <c r="Y311" s="639"/>
      <c r="Z311" s="639"/>
      <c r="AA311" s="639"/>
      <c r="AB311" s="4"/>
      <c r="AC311" s="621"/>
      <c r="AD311" s="622"/>
      <c r="AE311" s="621"/>
      <c r="AF311" s="637"/>
      <c r="AG311" s="621"/>
      <c r="AH311" s="529">
        <f t="shared" si="29"/>
        <v>300</v>
      </c>
      <c r="AI311" s="421" t="str">
        <f t="shared" si="30"/>
        <v/>
      </c>
      <c r="AJ311" s="529" t="str">
        <f t="shared" si="31"/>
        <v/>
      </c>
      <c r="AK311" s="529" t="str">
        <f t="shared" si="32"/>
        <v/>
      </c>
      <c r="AL311" s="573"/>
      <c r="AM311" s="639"/>
      <c r="AN311" s="573"/>
      <c r="AO311" s="639"/>
      <c r="AP311" s="639"/>
      <c r="AQ311" s="573"/>
      <c r="AR311" s="639"/>
      <c r="AS311" s="639"/>
      <c r="AT311" s="639"/>
      <c r="AU311" s="639"/>
      <c r="AV311" s="639"/>
      <c r="AW311" s="639"/>
      <c r="AX311" s="4"/>
      <c r="AY311" s="621"/>
      <c r="AZ311" s="622"/>
    </row>
    <row r="312" spans="2:52" s="25" customFormat="1" ht="12.75" customHeight="1">
      <c r="B312" s="645"/>
      <c r="D312" s="529">
        <f t="shared" si="33"/>
        <v>301</v>
      </c>
      <c r="E312" s="532"/>
      <c r="F312" s="531"/>
      <c r="G312" s="531"/>
      <c r="H312" s="668"/>
      <c r="I312" s="668"/>
      <c r="J312" s="234"/>
      <c r="K312" s="234"/>
      <c r="L312" s="234"/>
      <c r="M312" s="575"/>
      <c r="N312" s="794" t="str">
        <f t="shared" si="28"/>
        <v/>
      </c>
      <c r="O312" s="573"/>
      <c r="P312" s="573"/>
      <c r="Q312" s="623"/>
      <c r="R312" s="573"/>
      <c r="S312" s="573"/>
      <c r="T312" s="573"/>
      <c r="U312" s="639"/>
      <c r="V312" s="639"/>
      <c r="W312" s="573"/>
      <c r="X312" s="639"/>
      <c r="Y312" s="639"/>
      <c r="Z312" s="639"/>
      <c r="AA312" s="639"/>
      <c r="AB312" s="4"/>
      <c r="AC312" s="621"/>
      <c r="AD312" s="622"/>
      <c r="AE312" s="621"/>
      <c r="AF312" s="637"/>
      <c r="AG312" s="621"/>
      <c r="AH312" s="529">
        <f t="shared" si="29"/>
        <v>301</v>
      </c>
      <c r="AI312" s="421" t="str">
        <f t="shared" si="30"/>
        <v/>
      </c>
      <c r="AJ312" s="529" t="str">
        <f t="shared" si="31"/>
        <v/>
      </c>
      <c r="AK312" s="529" t="str">
        <f t="shared" si="32"/>
        <v/>
      </c>
      <c r="AL312" s="573"/>
      <c r="AM312" s="639"/>
      <c r="AN312" s="573"/>
      <c r="AO312" s="639"/>
      <c r="AP312" s="639"/>
      <c r="AQ312" s="573"/>
      <c r="AR312" s="639"/>
      <c r="AS312" s="639"/>
      <c r="AT312" s="639"/>
      <c r="AU312" s="639"/>
      <c r="AV312" s="639"/>
      <c r="AW312" s="639"/>
      <c r="AX312" s="4"/>
      <c r="AY312" s="621"/>
      <c r="AZ312" s="622"/>
    </row>
    <row r="313" spans="2:52" s="25" customFormat="1" ht="12.75" customHeight="1">
      <c r="B313" s="645"/>
      <c r="D313" s="529">
        <f t="shared" si="33"/>
        <v>302</v>
      </c>
      <c r="E313" s="532"/>
      <c r="F313" s="531"/>
      <c r="G313" s="531"/>
      <c r="H313" s="668"/>
      <c r="I313" s="668"/>
      <c r="J313" s="234"/>
      <c r="K313" s="234"/>
      <c r="L313" s="234"/>
      <c r="M313" s="575"/>
      <c r="N313" s="794" t="str">
        <f t="shared" si="28"/>
        <v/>
      </c>
      <c r="O313" s="573"/>
      <c r="P313" s="573"/>
      <c r="Q313" s="623"/>
      <c r="R313" s="573"/>
      <c r="S313" s="573"/>
      <c r="T313" s="573"/>
      <c r="U313" s="639"/>
      <c r="V313" s="639"/>
      <c r="W313" s="573"/>
      <c r="X313" s="639"/>
      <c r="Y313" s="639"/>
      <c r="Z313" s="639"/>
      <c r="AA313" s="639"/>
      <c r="AB313" s="4"/>
      <c r="AC313" s="621"/>
      <c r="AD313" s="622"/>
      <c r="AE313" s="621"/>
      <c r="AF313" s="637"/>
      <c r="AG313" s="621"/>
      <c r="AH313" s="529">
        <f t="shared" si="29"/>
        <v>302</v>
      </c>
      <c r="AI313" s="421" t="str">
        <f t="shared" si="30"/>
        <v/>
      </c>
      <c r="AJ313" s="529" t="str">
        <f t="shared" si="31"/>
        <v/>
      </c>
      <c r="AK313" s="529" t="str">
        <f t="shared" si="32"/>
        <v/>
      </c>
      <c r="AL313" s="573"/>
      <c r="AM313" s="639"/>
      <c r="AN313" s="573"/>
      <c r="AO313" s="639"/>
      <c r="AP313" s="639"/>
      <c r="AQ313" s="573"/>
      <c r="AR313" s="639"/>
      <c r="AS313" s="639"/>
      <c r="AT313" s="639"/>
      <c r="AU313" s="639"/>
      <c r="AV313" s="639"/>
      <c r="AW313" s="639"/>
      <c r="AX313" s="4"/>
      <c r="AY313" s="621"/>
      <c r="AZ313" s="622"/>
    </row>
    <row r="314" spans="2:52" s="25" customFormat="1" ht="12.75" customHeight="1">
      <c r="B314" s="645"/>
      <c r="D314" s="529">
        <f t="shared" si="33"/>
        <v>303</v>
      </c>
      <c r="E314" s="532"/>
      <c r="F314" s="531"/>
      <c r="G314" s="531"/>
      <c r="H314" s="668"/>
      <c r="I314" s="668"/>
      <c r="J314" s="234"/>
      <c r="K314" s="234"/>
      <c r="L314" s="234"/>
      <c r="M314" s="575"/>
      <c r="N314" s="794" t="str">
        <f t="shared" si="28"/>
        <v/>
      </c>
      <c r="O314" s="573"/>
      <c r="P314" s="573"/>
      <c r="Q314" s="623"/>
      <c r="R314" s="573"/>
      <c r="S314" s="573"/>
      <c r="T314" s="573"/>
      <c r="U314" s="639"/>
      <c r="V314" s="639"/>
      <c r="W314" s="573"/>
      <c r="X314" s="639"/>
      <c r="Y314" s="639"/>
      <c r="Z314" s="639"/>
      <c r="AA314" s="639"/>
      <c r="AB314" s="4"/>
      <c r="AC314" s="621"/>
      <c r="AD314" s="622"/>
      <c r="AE314" s="621"/>
      <c r="AF314" s="637"/>
      <c r="AG314" s="621"/>
      <c r="AH314" s="529">
        <f t="shared" si="29"/>
        <v>303</v>
      </c>
      <c r="AI314" s="421" t="str">
        <f t="shared" si="30"/>
        <v/>
      </c>
      <c r="AJ314" s="529" t="str">
        <f t="shared" si="31"/>
        <v/>
      </c>
      <c r="AK314" s="529" t="str">
        <f t="shared" si="32"/>
        <v/>
      </c>
      <c r="AL314" s="573"/>
      <c r="AM314" s="639"/>
      <c r="AN314" s="573"/>
      <c r="AO314" s="639"/>
      <c r="AP314" s="639"/>
      <c r="AQ314" s="573"/>
      <c r="AR314" s="639"/>
      <c r="AS314" s="639"/>
      <c r="AT314" s="639"/>
      <c r="AU314" s="639"/>
      <c r="AV314" s="639"/>
      <c r="AW314" s="639"/>
      <c r="AX314" s="4"/>
      <c r="AY314" s="621"/>
      <c r="AZ314" s="622"/>
    </row>
    <row r="315" spans="2:52" s="25" customFormat="1" ht="12.75" customHeight="1">
      <c r="B315" s="645"/>
      <c r="D315" s="529">
        <f t="shared" si="33"/>
        <v>304</v>
      </c>
      <c r="E315" s="532"/>
      <c r="F315" s="531"/>
      <c r="G315" s="531"/>
      <c r="H315" s="668"/>
      <c r="I315" s="668"/>
      <c r="J315" s="234"/>
      <c r="K315" s="234"/>
      <c r="L315" s="234"/>
      <c r="M315" s="575"/>
      <c r="N315" s="794" t="str">
        <f t="shared" si="28"/>
        <v/>
      </c>
      <c r="O315" s="573"/>
      <c r="P315" s="573"/>
      <c r="Q315" s="623"/>
      <c r="R315" s="573"/>
      <c r="S315" s="573"/>
      <c r="T315" s="573"/>
      <c r="U315" s="639"/>
      <c r="V315" s="639"/>
      <c r="W315" s="573"/>
      <c r="X315" s="639"/>
      <c r="Y315" s="639"/>
      <c r="Z315" s="639"/>
      <c r="AA315" s="639"/>
      <c r="AB315" s="4"/>
      <c r="AC315" s="621"/>
      <c r="AD315" s="622"/>
      <c r="AE315" s="621"/>
      <c r="AF315" s="637"/>
      <c r="AG315" s="621"/>
      <c r="AH315" s="529">
        <f t="shared" si="29"/>
        <v>304</v>
      </c>
      <c r="AI315" s="421" t="str">
        <f t="shared" si="30"/>
        <v/>
      </c>
      <c r="AJ315" s="529" t="str">
        <f t="shared" si="31"/>
        <v/>
      </c>
      <c r="AK315" s="529" t="str">
        <f t="shared" si="32"/>
        <v/>
      </c>
      <c r="AL315" s="573"/>
      <c r="AM315" s="639"/>
      <c r="AN315" s="573"/>
      <c r="AO315" s="639"/>
      <c r="AP315" s="639"/>
      <c r="AQ315" s="573"/>
      <c r="AR315" s="639"/>
      <c r="AS315" s="639"/>
      <c r="AT315" s="639"/>
      <c r="AU315" s="639"/>
      <c r="AV315" s="639"/>
      <c r="AW315" s="639"/>
      <c r="AX315" s="4"/>
      <c r="AY315" s="621"/>
      <c r="AZ315" s="622"/>
    </row>
    <row r="316" spans="2:52" s="25" customFormat="1" ht="12.75" customHeight="1">
      <c r="B316" s="645"/>
      <c r="D316" s="529">
        <f t="shared" si="33"/>
        <v>305</v>
      </c>
      <c r="E316" s="532"/>
      <c r="F316" s="531"/>
      <c r="G316" s="531"/>
      <c r="H316" s="668"/>
      <c r="I316" s="668"/>
      <c r="J316" s="234"/>
      <c r="K316" s="234"/>
      <c r="L316" s="234"/>
      <c r="M316" s="575"/>
      <c r="N316" s="794" t="str">
        <f t="shared" si="28"/>
        <v/>
      </c>
      <c r="O316" s="573"/>
      <c r="P316" s="573"/>
      <c r="Q316" s="623"/>
      <c r="R316" s="573"/>
      <c r="S316" s="573"/>
      <c r="T316" s="573"/>
      <c r="U316" s="639"/>
      <c r="V316" s="639"/>
      <c r="W316" s="573"/>
      <c r="X316" s="639"/>
      <c r="Y316" s="639"/>
      <c r="Z316" s="639"/>
      <c r="AA316" s="639"/>
      <c r="AB316" s="4"/>
      <c r="AC316" s="621"/>
      <c r="AD316" s="622"/>
      <c r="AE316" s="621"/>
      <c r="AF316" s="637"/>
      <c r="AG316" s="621"/>
      <c r="AH316" s="529">
        <f t="shared" si="29"/>
        <v>305</v>
      </c>
      <c r="AI316" s="421" t="str">
        <f t="shared" si="30"/>
        <v/>
      </c>
      <c r="AJ316" s="529" t="str">
        <f t="shared" si="31"/>
        <v/>
      </c>
      <c r="AK316" s="529" t="str">
        <f t="shared" si="32"/>
        <v/>
      </c>
      <c r="AL316" s="573"/>
      <c r="AM316" s="639"/>
      <c r="AN316" s="573"/>
      <c r="AO316" s="639"/>
      <c r="AP316" s="639"/>
      <c r="AQ316" s="573"/>
      <c r="AR316" s="639"/>
      <c r="AS316" s="639"/>
      <c r="AT316" s="639"/>
      <c r="AU316" s="639"/>
      <c r="AV316" s="639"/>
      <c r="AW316" s="639"/>
      <c r="AX316" s="4"/>
      <c r="AY316" s="621"/>
      <c r="AZ316" s="622"/>
    </row>
    <row r="317" spans="2:52" s="25" customFormat="1" ht="12.75" customHeight="1">
      <c r="B317" s="645"/>
      <c r="D317" s="529">
        <f t="shared" si="33"/>
        <v>306</v>
      </c>
      <c r="E317" s="532"/>
      <c r="F317" s="531"/>
      <c r="G317" s="531"/>
      <c r="H317" s="668"/>
      <c r="I317" s="668"/>
      <c r="J317" s="234"/>
      <c r="K317" s="234"/>
      <c r="L317" s="234"/>
      <c r="M317" s="575"/>
      <c r="N317" s="794" t="str">
        <f t="shared" si="28"/>
        <v/>
      </c>
      <c r="O317" s="573"/>
      <c r="P317" s="573"/>
      <c r="Q317" s="623"/>
      <c r="R317" s="573"/>
      <c r="S317" s="573"/>
      <c r="T317" s="573"/>
      <c r="U317" s="639"/>
      <c r="V317" s="639"/>
      <c r="W317" s="573"/>
      <c r="X317" s="639"/>
      <c r="Y317" s="639"/>
      <c r="Z317" s="639"/>
      <c r="AA317" s="639"/>
      <c r="AB317" s="4"/>
      <c r="AC317" s="621"/>
      <c r="AD317" s="622"/>
      <c r="AE317" s="621"/>
      <c r="AF317" s="637"/>
      <c r="AG317" s="621"/>
      <c r="AH317" s="529">
        <f t="shared" si="29"/>
        <v>306</v>
      </c>
      <c r="AI317" s="421" t="str">
        <f t="shared" si="30"/>
        <v/>
      </c>
      <c r="AJ317" s="529" t="str">
        <f t="shared" si="31"/>
        <v/>
      </c>
      <c r="AK317" s="529" t="str">
        <f t="shared" si="32"/>
        <v/>
      </c>
      <c r="AL317" s="573"/>
      <c r="AM317" s="639"/>
      <c r="AN317" s="573"/>
      <c r="AO317" s="639"/>
      <c r="AP317" s="639"/>
      <c r="AQ317" s="573"/>
      <c r="AR317" s="639"/>
      <c r="AS317" s="639"/>
      <c r="AT317" s="639"/>
      <c r="AU317" s="639"/>
      <c r="AV317" s="639"/>
      <c r="AW317" s="639"/>
      <c r="AX317" s="4"/>
      <c r="AY317" s="621"/>
      <c r="AZ317" s="622"/>
    </row>
    <row r="318" spans="2:52" s="25" customFormat="1" ht="12.75" customHeight="1">
      <c r="B318" s="645"/>
      <c r="D318" s="529">
        <f t="shared" si="33"/>
        <v>307</v>
      </c>
      <c r="E318" s="532"/>
      <c r="F318" s="531"/>
      <c r="G318" s="531"/>
      <c r="H318" s="668"/>
      <c r="I318" s="668"/>
      <c r="J318" s="234"/>
      <c r="K318" s="234"/>
      <c r="L318" s="234"/>
      <c r="M318" s="575"/>
      <c r="N318" s="794" t="str">
        <f t="shared" si="28"/>
        <v/>
      </c>
      <c r="O318" s="573"/>
      <c r="P318" s="573"/>
      <c r="Q318" s="623"/>
      <c r="R318" s="573"/>
      <c r="S318" s="573"/>
      <c r="T318" s="573"/>
      <c r="U318" s="639"/>
      <c r="V318" s="639"/>
      <c r="W318" s="573"/>
      <c r="X318" s="639"/>
      <c r="Y318" s="639"/>
      <c r="Z318" s="639"/>
      <c r="AA318" s="639"/>
      <c r="AB318" s="4"/>
      <c r="AC318" s="621"/>
      <c r="AD318" s="622"/>
      <c r="AE318" s="621"/>
      <c r="AF318" s="637"/>
      <c r="AG318" s="621"/>
      <c r="AH318" s="529">
        <f t="shared" si="29"/>
        <v>307</v>
      </c>
      <c r="AI318" s="421" t="str">
        <f t="shared" si="30"/>
        <v/>
      </c>
      <c r="AJ318" s="529" t="str">
        <f t="shared" si="31"/>
        <v/>
      </c>
      <c r="AK318" s="529" t="str">
        <f t="shared" si="32"/>
        <v/>
      </c>
      <c r="AL318" s="573"/>
      <c r="AM318" s="639"/>
      <c r="AN318" s="573"/>
      <c r="AO318" s="639"/>
      <c r="AP318" s="639"/>
      <c r="AQ318" s="573"/>
      <c r="AR318" s="639"/>
      <c r="AS318" s="639"/>
      <c r="AT318" s="639"/>
      <c r="AU318" s="639"/>
      <c r="AV318" s="639"/>
      <c r="AW318" s="639"/>
      <c r="AX318" s="4"/>
      <c r="AY318" s="621"/>
      <c r="AZ318" s="622"/>
    </row>
    <row r="319" spans="2:52" s="25" customFormat="1" ht="12.75" customHeight="1">
      <c r="B319" s="645"/>
      <c r="D319" s="529">
        <f t="shared" si="33"/>
        <v>308</v>
      </c>
      <c r="E319" s="532"/>
      <c r="F319" s="531"/>
      <c r="G319" s="531"/>
      <c r="H319" s="668"/>
      <c r="I319" s="668"/>
      <c r="J319" s="234"/>
      <c r="K319" s="234"/>
      <c r="L319" s="234"/>
      <c r="M319" s="575"/>
      <c r="N319" s="794" t="str">
        <f t="shared" si="28"/>
        <v/>
      </c>
      <c r="O319" s="573"/>
      <c r="P319" s="573"/>
      <c r="Q319" s="623"/>
      <c r="R319" s="573"/>
      <c r="S319" s="573"/>
      <c r="T319" s="573"/>
      <c r="U319" s="639"/>
      <c r="V319" s="639"/>
      <c r="W319" s="573"/>
      <c r="X319" s="639"/>
      <c r="Y319" s="639"/>
      <c r="Z319" s="639"/>
      <c r="AA319" s="639"/>
      <c r="AB319" s="4"/>
      <c r="AC319" s="621"/>
      <c r="AD319" s="622"/>
      <c r="AE319" s="621"/>
      <c r="AF319" s="637"/>
      <c r="AG319" s="621"/>
      <c r="AH319" s="529">
        <f t="shared" si="29"/>
        <v>308</v>
      </c>
      <c r="AI319" s="421" t="str">
        <f t="shared" si="30"/>
        <v/>
      </c>
      <c r="AJ319" s="529" t="str">
        <f t="shared" si="31"/>
        <v/>
      </c>
      <c r="AK319" s="529" t="str">
        <f t="shared" si="32"/>
        <v/>
      </c>
      <c r="AL319" s="573"/>
      <c r="AM319" s="639"/>
      <c r="AN319" s="573"/>
      <c r="AO319" s="639"/>
      <c r="AP319" s="639"/>
      <c r="AQ319" s="573"/>
      <c r="AR319" s="639"/>
      <c r="AS319" s="639"/>
      <c r="AT319" s="639"/>
      <c r="AU319" s="639"/>
      <c r="AV319" s="639"/>
      <c r="AW319" s="639"/>
      <c r="AX319" s="4"/>
      <c r="AY319" s="621"/>
      <c r="AZ319" s="622"/>
    </row>
    <row r="320" spans="2:52" s="25" customFormat="1" ht="12.75" customHeight="1">
      <c r="B320" s="645"/>
      <c r="D320" s="529">
        <f t="shared" si="33"/>
        <v>309</v>
      </c>
      <c r="E320" s="532"/>
      <c r="F320" s="531"/>
      <c r="G320" s="531"/>
      <c r="H320" s="668"/>
      <c r="I320" s="668"/>
      <c r="J320" s="234"/>
      <c r="K320" s="234"/>
      <c r="L320" s="234"/>
      <c r="M320" s="575"/>
      <c r="N320" s="794" t="str">
        <f t="shared" si="28"/>
        <v/>
      </c>
      <c r="O320" s="573"/>
      <c r="P320" s="573"/>
      <c r="Q320" s="623"/>
      <c r="R320" s="573"/>
      <c r="S320" s="573"/>
      <c r="T320" s="573"/>
      <c r="U320" s="639"/>
      <c r="V320" s="639"/>
      <c r="W320" s="573"/>
      <c r="X320" s="639"/>
      <c r="Y320" s="639"/>
      <c r="Z320" s="639"/>
      <c r="AA320" s="639"/>
      <c r="AB320" s="4"/>
      <c r="AC320" s="621"/>
      <c r="AD320" s="622"/>
      <c r="AE320" s="621"/>
      <c r="AF320" s="637"/>
      <c r="AG320" s="621"/>
      <c r="AH320" s="529">
        <f t="shared" si="29"/>
        <v>309</v>
      </c>
      <c r="AI320" s="421" t="str">
        <f t="shared" si="30"/>
        <v/>
      </c>
      <c r="AJ320" s="529" t="str">
        <f t="shared" si="31"/>
        <v/>
      </c>
      <c r="AK320" s="529" t="str">
        <f t="shared" si="32"/>
        <v/>
      </c>
      <c r="AL320" s="573"/>
      <c r="AM320" s="639"/>
      <c r="AN320" s="573"/>
      <c r="AO320" s="639"/>
      <c r="AP320" s="639"/>
      <c r="AQ320" s="573"/>
      <c r="AR320" s="639"/>
      <c r="AS320" s="639"/>
      <c r="AT320" s="639"/>
      <c r="AU320" s="639"/>
      <c r="AV320" s="639"/>
      <c r="AW320" s="639"/>
      <c r="AX320" s="4"/>
      <c r="AY320" s="621"/>
      <c r="AZ320" s="622"/>
    </row>
    <row r="321" spans="2:52" s="25" customFormat="1" ht="12.75" customHeight="1">
      <c r="B321" s="645"/>
      <c r="D321" s="529">
        <f t="shared" si="33"/>
        <v>310</v>
      </c>
      <c r="E321" s="532"/>
      <c r="F321" s="531"/>
      <c r="G321" s="531"/>
      <c r="H321" s="668"/>
      <c r="I321" s="668"/>
      <c r="J321" s="234"/>
      <c r="K321" s="234"/>
      <c r="L321" s="234"/>
      <c r="M321" s="575"/>
      <c r="N321" s="794" t="str">
        <f t="shared" si="28"/>
        <v/>
      </c>
      <c r="O321" s="573"/>
      <c r="P321" s="573"/>
      <c r="Q321" s="623"/>
      <c r="R321" s="573"/>
      <c r="S321" s="573"/>
      <c r="T321" s="573"/>
      <c r="U321" s="639"/>
      <c r="V321" s="639"/>
      <c r="W321" s="573"/>
      <c r="X321" s="639"/>
      <c r="Y321" s="639"/>
      <c r="Z321" s="639"/>
      <c r="AA321" s="639"/>
      <c r="AB321" s="4"/>
      <c r="AC321" s="621"/>
      <c r="AD321" s="622"/>
      <c r="AE321" s="621"/>
      <c r="AF321" s="637"/>
      <c r="AG321" s="621"/>
      <c r="AH321" s="529">
        <f t="shared" si="29"/>
        <v>310</v>
      </c>
      <c r="AI321" s="421" t="str">
        <f t="shared" si="30"/>
        <v/>
      </c>
      <c r="AJ321" s="529" t="str">
        <f t="shared" si="31"/>
        <v/>
      </c>
      <c r="AK321" s="529" t="str">
        <f t="shared" si="32"/>
        <v/>
      </c>
      <c r="AL321" s="573"/>
      <c r="AM321" s="639"/>
      <c r="AN321" s="573"/>
      <c r="AO321" s="639"/>
      <c r="AP321" s="639"/>
      <c r="AQ321" s="573"/>
      <c r="AR321" s="639"/>
      <c r="AS321" s="639"/>
      <c r="AT321" s="639"/>
      <c r="AU321" s="639"/>
      <c r="AV321" s="639"/>
      <c r="AW321" s="639"/>
      <c r="AX321" s="4"/>
      <c r="AY321" s="621"/>
      <c r="AZ321" s="622"/>
    </row>
    <row r="322" spans="2:52" s="25" customFormat="1" ht="12.75" customHeight="1">
      <c r="B322" s="645"/>
      <c r="D322" s="529">
        <f t="shared" si="33"/>
        <v>311</v>
      </c>
      <c r="E322" s="532"/>
      <c r="F322" s="531"/>
      <c r="G322" s="531"/>
      <c r="H322" s="668"/>
      <c r="I322" s="668"/>
      <c r="J322" s="234"/>
      <c r="K322" s="234"/>
      <c r="L322" s="234"/>
      <c r="M322" s="575"/>
      <c r="N322" s="794" t="str">
        <f t="shared" si="28"/>
        <v/>
      </c>
      <c r="O322" s="573"/>
      <c r="P322" s="573"/>
      <c r="Q322" s="623"/>
      <c r="R322" s="573"/>
      <c r="S322" s="573"/>
      <c r="T322" s="573"/>
      <c r="U322" s="639"/>
      <c r="V322" s="639"/>
      <c r="W322" s="573"/>
      <c r="X322" s="639"/>
      <c r="Y322" s="639"/>
      <c r="Z322" s="639"/>
      <c r="AA322" s="639"/>
      <c r="AB322" s="4"/>
      <c r="AC322" s="621"/>
      <c r="AD322" s="622"/>
      <c r="AE322" s="621"/>
      <c r="AF322" s="637"/>
      <c r="AG322" s="621"/>
      <c r="AH322" s="529">
        <f t="shared" si="29"/>
        <v>311</v>
      </c>
      <c r="AI322" s="421" t="str">
        <f t="shared" si="30"/>
        <v/>
      </c>
      <c r="AJ322" s="529" t="str">
        <f t="shared" si="31"/>
        <v/>
      </c>
      <c r="AK322" s="529" t="str">
        <f t="shared" si="32"/>
        <v/>
      </c>
      <c r="AL322" s="573"/>
      <c r="AM322" s="639"/>
      <c r="AN322" s="573"/>
      <c r="AO322" s="639"/>
      <c r="AP322" s="639"/>
      <c r="AQ322" s="573"/>
      <c r="AR322" s="639"/>
      <c r="AS322" s="639"/>
      <c r="AT322" s="639"/>
      <c r="AU322" s="639"/>
      <c r="AV322" s="639"/>
      <c r="AW322" s="639"/>
      <c r="AX322" s="4"/>
      <c r="AY322" s="621"/>
      <c r="AZ322" s="622"/>
    </row>
    <row r="323" spans="2:52" s="25" customFormat="1" ht="12.75" customHeight="1">
      <c r="B323" s="645"/>
      <c r="D323" s="529">
        <f t="shared" si="33"/>
        <v>312</v>
      </c>
      <c r="E323" s="532"/>
      <c r="F323" s="531"/>
      <c r="G323" s="531"/>
      <c r="H323" s="668"/>
      <c r="I323" s="668"/>
      <c r="J323" s="234"/>
      <c r="K323" s="234"/>
      <c r="L323" s="234"/>
      <c r="M323" s="575"/>
      <c r="N323" s="794" t="str">
        <f t="shared" si="28"/>
        <v/>
      </c>
      <c r="O323" s="573"/>
      <c r="P323" s="573"/>
      <c r="Q323" s="623"/>
      <c r="R323" s="573"/>
      <c r="S323" s="573"/>
      <c r="T323" s="573"/>
      <c r="U323" s="639"/>
      <c r="V323" s="639"/>
      <c r="W323" s="573"/>
      <c r="X323" s="639"/>
      <c r="Y323" s="639"/>
      <c r="Z323" s="639"/>
      <c r="AA323" s="639"/>
      <c r="AB323" s="4"/>
      <c r="AC323" s="621"/>
      <c r="AD323" s="622"/>
      <c r="AE323" s="621"/>
      <c r="AF323" s="637"/>
      <c r="AG323" s="621"/>
      <c r="AH323" s="529">
        <f t="shared" si="29"/>
        <v>312</v>
      </c>
      <c r="AI323" s="421" t="str">
        <f t="shared" si="30"/>
        <v/>
      </c>
      <c r="AJ323" s="529" t="str">
        <f t="shared" si="31"/>
        <v/>
      </c>
      <c r="AK323" s="529" t="str">
        <f t="shared" si="32"/>
        <v/>
      </c>
      <c r="AL323" s="573"/>
      <c r="AM323" s="639"/>
      <c r="AN323" s="573"/>
      <c r="AO323" s="639"/>
      <c r="AP323" s="639"/>
      <c r="AQ323" s="573"/>
      <c r="AR323" s="639"/>
      <c r="AS323" s="639"/>
      <c r="AT323" s="639"/>
      <c r="AU323" s="639"/>
      <c r="AV323" s="639"/>
      <c r="AW323" s="639"/>
      <c r="AX323" s="4"/>
      <c r="AY323" s="621"/>
      <c r="AZ323" s="622"/>
    </row>
    <row r="324" spans="2:52" s="25" customFormat="1" ht="12.75" customHeight="1">
      <c r="B324" s="645"/>
      <c r="D324" s="529">
        <f t="shared" si="33"/>
        <v>313</v>
      </c>
      <c r="E324" s="532"/>
      <c r="F324" s="531"/>
      <c r="G324" s="531"/>
      <c r="H324" s="668"/>
      <c r="I324" s="668"/>
      <c r="J324" s="234"/>
      <c r="K324" s="234"/>
      <c r="L324" s="234"/>
      <c r="M324" s="575"/>
      <c r="N324" s="794" t="str">
        <f t="shared" si="28"/>
        <v/>
      </c>
      <c r="O324" s="573"/>
      <c r="P324" s="573"/>
      <c r="Q324" s="623"/>
      <c r="R324" s="573"/>
      <c r="S324" s="573"/>
      <c r="T324" s="573"/>
      <c r="U324" s="639"/>
      <c r="V324" s="639"/>
      <c r="W324" s="573"/>
      <c r="X324" s="639"/>
      <c r="Y324" s="639"/>
      <c r="Z324" s="639"/>
      <c r="AA324" s="639"/>
      <c r="AB324" s="4"/>
      <c r="AC324" s="621"/>
      <c r="AD324" s="622"/>
      <c r="AE324" s="621"/>
      <c r="AF324" s="637"/>
      <c r="AG324" s="621"/>
      <c r="AH324" s="529">
        <f t="shared" ref="AH324:AH371" si="34">IF(D324="","",D324)</f>
        <v>313</v>
      </c>
      <c r="AI324" s="421" t="str">
        <f t="shared" ref="AI324:AI371" si="35">IF(E324="","",E324)</f>
        <v/>
      </c>
      <c r="AJ324" s="529" t="str">
        <f t="shared" ref="AJ324:AJ371" si="36">IF(F324="","",F324)</f>
        <v/>
      </c>
      <c r="AK324" s="529" t="str">
        <f t="shared" ref="AK324:AK371" si="37">IF(G324="","",G324)</f>
        <v/>
      </c>
      <c r="AL324" s="573"/>
      <c r="AM324" s="639"/>
      <c r="AN324" s="573"/>
      <c r="AO324" s="639"/>
      <c r="AP324" s="639"/>
      <c r="AQ324" s="573"/>
      <c r="AR324" s="639"/>
      <c r="AS324" s="639"/>
      <c r="AT324" s="639"/>
      <c r="AU324" s="639"/>
      <c r="AV324" s="639"/>
      <c r="AW324" s="639"/>
      <c r="AX324" s="4"/>
      <c r="AY324" s="621"/>
      <c r="AZ324" s="622"/>
    </row>
    <row r="325" spans="2:52" s="25" customFormat="1" ht="12.75" customHeight="1">
      <c r="B325" s="645"/>
      <c r="D325" s="529">
        <f t="shared" ref="D325:D372" si="38">D324+1</f>
        <v>314</v>
      </c>
      <c r="E325" s="532"/>
      <c r="F325" s="531"/>
      <c r="G325" s="531"/>
      <c r="H325" s="668"/>
      <c r="I325" s="668"/>
      <c r="J325" s="234"/>
      <c r="K325" s="234"/>
      <c r="L325" s="234"/>
      <c r="M325" s="575"/>
      <c r="N325" s="794" t="str">
        <f t="shared" si="28"/>
        <v/>
      </c>
      <c r="O325" s="573"/>
      <c r="P325" s="573"/>
      <c r="Q325" s="623"/>
      <c r="R325" s="573"/>
      <c r="S325" s="573"/>
      <c r="T325" s="573"/>
      <c r="U325" s="639"/>
      <c r="V325" s="639"/>
      <c r="W325" s="573"/>
      <c r="X325" s="639"/>
      <c r="Y325" s="639"/>
      <c r="Z325" s="639"/>
      <c r="AA325" s="639"/>
      <c r="AB325" s="4"/>
      <c r="AC325" s="621"/>
      <c r="AD325" s="622"/>
      <c r="AE325" s="621"/>
      <c r="AF325" s="637"/>
      <c r="AG325" s="621"/>
      <c r="AH325" s="529">
        <f t="shared" si="34"/>
        <v>314</v>
      </c>
      <c r="AI325" s="421" t="str">
        <f t="shared" si="35"/>
        <v/>
      </c>
      <c r="AJ325" s="529" t="str">
        <f t="shared" si="36"/>
        <v/>
      </c>
      <c r="AK325" s="529" t="str">
        <f t="shared" si="37"/>
        <v/>
      </c>
      <c r="AL325" s="573"/>
      <c r="AM325" s="639"/>
      <c r="AN325" s="573"/>
      <c r="AO325" s="639"/>
      <c r="AP325" s="639"/>
      <c r="AQ325" s="573"/>
      <c r="AR325" s="639"/>
      <c r="AS325" s="639"/>
      <c r="AT325" s="639"/>
      <c r="AU325" s="639"/>
      <c r="AV325" s="639"/>
      <c r="AW325" s="639"/>
      <c r="AX325" s="4"/>
      <c r="AY325" s="621"/>
      <c r="AZ325" s="622"/>
    </row>
    <row r="326" spans="2:52" s="25" customFormat="1" ht="12.75" customHeight="1">
      <c r="B326" s="645"/>
      <c r="D326" s="529">
        <f t="shared" si="38"/>
        <v>315</v>
      </c>
      <c r="E326" s="532"/>
      <c r="F326" s="531"/>
      <c r="G326" s="531"/>
      <c r="H326" s="668"/>
      <c r="I326" s="668"/>
      <c r="J326" s="234"/>
      <c r="K326" s="234"/>
      <c r="L326" s="234"/>
      <c r="M326" s="575"/>
      <c r="N326" s="794" t="str">
        <f t="shared" si="28"/>
        <v/>
      </c>
      <c r="O326" s="573"/>
      <c r="P326" s="573"/>
      <c r="Q326" s="623"/>
      <c r="R326" s="573"/>
      <c r="S326" s="573"/>
      <c r="T326" s="573"/>
      <c r="U326" s="639"/>
      <c r="V326" s="639"/>
      <c r="W326" s="573"/>
      <c r="X326" s="639"/>
      <c r="Y326" s="639"/>
      <c r="Z326" s="639"/>
      <c r="AA326" s="639"/>
      <c r="AB326" s="4"/>
      <c r="AC326" s="621"/>
      <c r="AD326" s="622"/>
      <c r="AE326" s="621"/>
      <c r="AF326" s="637"/>
      <c r="AG326" s="621"/>
      <c r="AH326" s="529">
        <f t="shared" si="34"/>
        <v>315</v>
      </c>
      <c r="AI326" s="421" t="str">
        <f t="shared" si="35"/>
        <v/>
      </c>
      <c r="AJ326" s="529" t="str">
        <f t="shared" si="36"/>
        <v/>
      </c>
      <c r="AK326" s="529" t="str">
        <f t="shared" si="37"/>
        <v/>
      </c>
      <c r="AL326" s="573"/>
      <c r="AM326" s="639"/>
      <c r="AN326" s="573"/>
      <c r="AO326" s="639"/>
      <c r="AP326" s="639"/>
      <c r="AQ326" s="573"/>
      <c r="AR326" s="639"/>
      <c r="AS326" s="639"/>
      <c r="AT326" s="639"/>
      <c r="AU326" s="639"/>
      <c r="AV326" s="639"/>
      <c r="AW326" s="639"/>
      <c r="AX326" s="4"/>
      <c r="AY326" s="621"/>
      <c r="AZ326" s="622"/>
    </row>
    <row r="327" spans="2:52" s="25" customFormat="1" ht="12.75" customHeight="1">
      <c r="B327" s="645"/>
      <c r="D327" s="529">
        <f t="shared" si="38"/>
        <v>316</v>
      </c>
      <c r="E327" s="532"/>
      <c r="F327" s="531"/>
      <c r="G327" s="531"/>
      <c r="H327" s="668"/>
      <c r="I327" s="668"/>
      <c r="J327" s="234"/>
      <c r="K327" s="234"/>
      <c r="L327" s="234"/>
      <c r="M327" s="575"/>
      <c r="N327" s="794" t="str">
        <f t="shared" si="28"/>
        <v/>
      </c>
      <c r="O327" s="573"/>
      <c r="P327" s="573"/>
      <c r="Q327" s="623"/>
      <c r="R327" s="573"/>
      <c r="S327" s="573"/>
      <c r="T327" s="573"/>
      <c r="U327" s="639"/>
      <c r="V327" s="639"/>
      <c r="W327" s="573"/>
      <c r="X327" s="639"/>
      <c r="Y327" s="639"/>
      <c r="Z327" s="639"/>
      <c r="AA327" s="639"/>
      <c r="AB327" s="4"/>
      <c r="AC327" s="621"/>
      <c r="AD327" s="622"/>
      <c r="AE327" s="621"/>
      <c r="AF327" s="637"/>
      <c r="AG327" s="621"/>
      <c r="AH327" s="529">
        <f t="shared" si="34"/>
        <v>316</v>
      </c>
      <c r="AI327" s="421" t="str">
        <f t="shared" si="35"/>
        <v/>
      </c>
      <c r="AJ327" s="529" t="str">
        <f t="shared" si="36"/>
        <v/>
      </c>
      <c r="AK327" s="529" t="str">
        <f t="shared" si="37"/>
        <v/>
      </c>
      <c r="AL327" s="573"/>
      <c r="AM327" s="639"/>
      <c r="AN327" s="573"/>
      <c r="AO327" s="639"/>
      <c r="AP327" s="639"/>
      <c r="AQ327" s="573"/>
      <c r="AR327" s="639"/>
      <c r="AS327" s="639"/>
      <c r="AT327" s="639"/>
      <c r="AU327" s="639"/>
      <c r="AV327" s="639"/>
      <c r="AW327" s="639"/>
      <c r="AX327" s="4"/>
      <c r="AY327" s="621"/>
      <c r="AZ327" s="622"/>
    </row>
    <row r="328" spans="2:52" s="25" customFormat="1" ht="12.75" customHeight="1">
      <c r="B328" s="645"/>
      <c r="D328" s="529">
        <f t="shared" si="38"/>
        <v>317</v>
      </c>
      <c r="E328" s="532"/>
      <c r="F328" s="531"/>
      <c r="G328" s="531"/>
      <c r="H328" s="668"/>
      <c r="I328" s="668"/>
      <c r="J328" s="234"/>
      <c r="K328" s="234"/>
      <c r="L328" s="234"/>
      <c r="M328" s="575"/>
      <c r="N328" s="794" t="str">
        <f t="shared" si="28"/>
        <v/>
      </c>
      <c r="O328" s="573"/>
      <c r="P328" s="573"/>
      <c r="Q328" s="623"/>
      <c r="R328" s="573"/>
      <c r="S328" s="573"/>
      <c r="T328" s="573"/>
      <c r="U328" s="639"/>
      <c r="V328" s="639"/>
      <c r="W328" s="573"/>
      <c r="X328" s="639"/>
      <c r="Y328" s="639"/>
      <c r="Z328" s="639"/>
      <c r="AA328" s="639"/>
      <c r="AB328" s="4"/>
      <c r="AC328" s="621"/>
      <c r="AD328" s="622"/>
      <c r="AE328" s="621"/>
      <c r="AF328" s="637"/>
      <c r="AG328" s="621"/>
      <c r="AH328" s="529">
        <f t="shared" si="34"/>
        <v>317</v>
      </c>
      <c r="AI328" s="421" t="str">
        <f t="shared" si="35"/>
        <v/>
      </c>
      <c r="AJ328" s="529" t="str">
        <f t="shared" si="36"/>
        <v/>
      </c>
      <c r="AK328" s="529" t="str">
        <f t="shared" si="37"/>
        <v/>
      </c>
      <c r="AL328" s="573"/>
      <c r="AM328" s="639"/>
      <c r="AN328" s="573"/>
      <c r="AO328" s="639"/>
      <c r="AP328" s="639"/>
      <c r="AQ328" s="573"/>
      <c r="AR328" s="639"/>
      <c r="AS328" s="639"/>
      <c r="AT328" s="639"/>
      <c r="AU328" s="639"/>
      <c r="AV328" s="639"/>
      <c r="AW328" s="639"/>
      <c r="AX328" s="4"/>
      <c r="AY328" s="621"/>
      <c r="AZ328" s="622"/>
    </row>
    <row r="329" spans="2:52" s="25" customFormat="1" ht="12.75" customHeight="1">
      <c r="B329" s="645"/>
      <c r="D329" s="529">
        <f t="shared" si="38"/>
        <v>318</v>
      </c>
      <c r="E329" s="532"/>
      <c r="F329" s="531"/>
      <c r="G329" s="531"/>
      <c r="H329" s="668"/>
      <c r="I329" s="668"/>
      <c r="J329" s="234"/>
      <c r="K329" s="234"/>
      <c r="L329" s="234"/>
      <c r="M329" s="575"/>
      <c r="N329" s="794" t="str">
        <f t="shared" si="28"/>
        <v/>
      </c>
      <c r="O329" s="573"/>
      <c r="P329" s="573"/>
      <c r="Q329" s="623"/>
      <c r="R329" s="573"/>
      <c r="S329" s="573"/>
      <c r="T329" s="573"/>
      <c r="U329" s="639"/>
      <c r="V329" s="639"/>
      <c r="W329" s="573"/>
      <c r="X329" s="639"/>
      <c r="Y329" s="639"/>
      <c r="Z329" s="639"/>
      <c r="AA329" s="639"/>
      <c r="AB329" s="4"/>
      <c r="AC329" s="621"/>
      <c r="AD329" s="622"/>
      <c r="AE329" s="621"/>
      <c r="AF329" s="637"/>
      <c r="AG329" s="621"/>
      <c r="AH329" s="529">
        <f t="shared" si="34"/>
        <v>318</v>
      </c>
      <c r="AI329" s="421" t="str">
        <f t="shared" si="35"/>
        <v/>
      </c>
      <c r="AJ329" s="529" t="str">
        <f t="shared" si="36"/>
        <v/>
      </c>
      <c r="AK329" s="529" t="str">
        <f t="shared" si="37"/>
        <v/>
      </c>
      <c r="AL329" s="573"/>
      <c r="AM329" s="639"/>
      <c r="AN329" s="573"/>
      <c r="AO329" s="639"/>
      <c r="AP329" s="639"/>
      <c r="AQ329" s="573"/>
      <c r="AR329" s="639"/>
      <c r="AS329" s="639"/>
      <c r="AT329" s="639"/>
      <c r="AU329" s="639"/>
      <c r="AV329" s="639"/>
      <c r="AW329" s="639"/>
      <c r="AX329" s="4"/>
      <c r="AY329" s="621"/>
      <c r="AZ329" s="622"/>
    </row>
    <row r="330" spans="2:52" s="25" customFormat="1" ht="12.75" customHeight="1">
      <c r="B330" s="645"/>
      <c r="D330" s="529">
        <f t="shared" si="38"/>
        <v>319</v>
      </c>
      <c r="E330" s="532"/>
      <c r="F330" s="531"/>
      <c r="G330" s="531"/>
      <c r="H330" s="668"/>
      <c r="I330" s="668"/>
      <c r="J330" s="234"/>
      <c r="K330" s="234"/>
      <c r="L330" s="234"/>
      <c r="M330" s="575"/>
      <c r="N330" s="794" t="str">
        <f t="shared" si="28"/>
        <v/>
      </c>
      <c r="O330" s="573"/>
      <c r="P330" s="573"/>
      <c r="Q330" s="623"/>
      <c r="R330" s="573"/>
      <c r="S330" s="573"/>
      <c r="T330" s="573"/>
      <c r="U330" s="639"/>
      <c r="V330" s="639"/>
      <c r="W330" s="573"/>
      <c r="X330" s="639"/>
      <c r="Y330" s="639"/>
      <c r="Z330" s="639"/>
      <c r="AA330" s="639"/>
      <c r="AB330" s="4"/>
      <c r="AC330" s="621"/>
      <c r="AD330" s="622"/>
      <c r="AE330" s="621"/>
      <c r="AF330" s="637"/>
      <c r="AG330" s="621"/>
      <c r="AH330" s="529">
        <f t="shared" si="34"/>
        <v>319</v>
      </c>
      <c r="AI330" s="421" t="str">
        <f t="shared" si="35"/>
        <v/>
      </c>
      <c r="AJ330" s="529" t="str">
        <f t="shared" si="36"/>
        <v/>
      </c>
      <c r="AK330" s="529" t="str">
        <f t="shared" si="37"/>
        <v/>
      </c>
      <c r="AL330" s="573"/>
      <c r="AM330" s="639"/>
      <c r="AN330" s="573"/>
      <c r="AO330" s="639"/>
      <c r="AP330" s="639"/>
      <c r="AQ330" s="573"/>
      <c r="AR330" s="639"/>
      <c r="AS330" s="639"/>
      <c r="AT330" s="639"/>
      <c r="AU330" s="639"/>
      <c r="AV330" s="639"/>
      <c r="AW330" s="639"/>
      <c r="AX330" s="4"/>
      <c r="AY330" s="621"/>
      <c r="AZ330" s="622"/>
    </row>
    <row r="331" spans="2:52" s="25" customFormat="1" ht="12.75" customHeight="1">
      <c r="B331" s="645"/>
      <c r="D331" s="529">
        <f t="shared" si="38"/>
        <v>320</v>
      </c>
      <c r="E331" s="532"/>
      <c r="F331" s="531"/>
      <c r="G331" s="531"/>
      <c r="H331" s="668"/>
      <c r="I331" s="668"/>
      <c r="J331" s="234"/>
      <c r="K331" s="234"/>
      <c r="L331" s="234"/>
      <c r="M331" s="575"/>
      <c r="N331" s="794" t="str">
        <f t="shared" si="28"/>
        <v/>
      </c>
      <c r="O331" s="573"/>
      <c r="P331" s="573"/>
      <c r="Q331" s="623"/>
      <c r="R331" s="573"/>
      <c r="S331" s="573"/>
      <c r="T331" s="573"/>
      <c r="U331" s="639"/>
      <c r="V331" s="639"/>
      <c r="W331" s="573"/>
      <c r="X331" s="639"/>
      <c r="Y331" s="639"/>
      <c r="Z331" s="639"/>
      <c r="AA331" s="639"/>
      <c r="AB331" s="4"/>
      <c r="AC331" s="621"/>
      <c r="AD331" s="622"/>
      <c r="AE331" s="621"/>
      <c r="AF331" s="637"/>
      <c r="AG331" s="621"/>
      <c r="AH331" s="529">
        <f t="shared" si="34"/>
        <v>320</v>
      </c>
      <c r="AI331" s="421" t="str">
        <f t="shared" si="35"/>
        <v/>
      </c>
      <c r="AJ331" s="529" t="str">
        <f t="shared" si="36"/>
        <v/>
      </c>
      <c r="AK331" s="529" t="str">
        <f t="shared" si="37"/>
        <v/>
      </c>
      <c r="AL331" s="573"/>
      <c r="AM331" s="639"/>
      <c r="AN331" s="573"/>
      <c r="AO331" s="639"/>
      <c r="AP331" s="639"/>
      <c r="AQ331" s="573"/>
      <c r="AR331" s="639"/>
      <c r="AS331" s="639"/>
      <c r="AT331" s="639"/>
      <c r="AU331" s="639"/>
      <c r="AV331" s="639"/>
      <c r="AW331" s="639"/>
      <c r="AX331" s="4"/>
      <c r="AY331" s="621"/>
      <c r="AZ331" s="622"/>
    </row>
    <row r="332" spans="2:52" s="25" customFormat="1" ht="12.75" customHeight="1">
      <c r="B332" s="645"/>
      <c r="D332" s="529">
        <f t="shared" si="38"/>
        <v>321</v>
      </c>
      <c r="E332" s="532"/>
      <c r="F332" s="531"/>
      <c r="G332" s="531"/>
      <c r="H332" s="668"/>
      <c r="I332" s="668"/>
      <c r="J332" s="234"/>
      <c r="K332" s="234"/>
      <c r="L332" s="234"/>
      <c r="M332" s="575"/>
      <c r="N332" s="794" t="str">
        <f t="shared" si="28"/>
        <v/>
      </c>
      <c r="O332" s="573"/>
      <c r="P332" s="573"/>
      <c r="Q332" s="623"/>
      <c r="R332" s="573"/>
      <c r="S332" s="573"/>
      <c r="T332" s="573"/>
      <c r="U332" s="639"/>
      <c r="V332" s="639"/>
      <c r="W332" s="573"/>
      <c r="X332" s="639"/>
      <c r="Y332" s="639"/>
      <c r="Z332" s="639"/>
      <c r="AA332" s="639"/>
      <c r="AB332" s="4"/>
      <c r="AC332" s="621"/>
      <c r="AD332" s="622"/>
      <c r="AE332" s="621"/>
      <c r="AF332" s="637"/>
      <c r="AG332" s="621"/>
      <c r="AH332" s="529">
        <f t="shared" si="34"/>
        <v>321</v>
      </c>
      <c r="AI332" s="421" t="str">
        <f t="shared" si="35"/>
        <v/>
      </c>
      <c r="AJ332" s="529" t="str">
        <f t="shared" si="36"/>
        <v/>
      </c>
      <c r="AK332" s="529" t="str">
        <f t="shared" si="37"/>
        <v/>
      </c>
      <c r="AL332" s="573"/>
      <c r="AM332" s="639"/>
      <c r="AN332" s="573"/>
      <c r="AO332" s="639"/>
      <c r="AP332" s="639"/>
      <c r="AQ332" s="573"/>
      <c r="AR332" s="639"/>
      <c r="AS332" s="639"/>
      <c r="AT332" s="639"/>
      <c r="AU332" s="639"/>
      <c r="AV332" s="639"/>
      <c r="AW332" s="639"/>
      <c r="AX332" s="4"/>
      <c r="AY332" s="621"/>
      <c r="AZ332" s="622"/>
    </row>
    <row r="333" spans="2:52" s="25" customFormat="1" ht="12.75" customHeight="1">
      <c r="B333" s="645"/>
      <c r="D333" s="529">
        <f t="shared" si="38"/>
        <v>322</v>
      </c>
      <c r="E333" s="532"/>
      <c r="F333" s="531"/>
      <c r="G333" s="531"/>
      <c r="H333" s="668"/>
      <c r="I333" s="668"/>
      <c r="J333" s="234"/>
      <c r="K333" s="234"/>
      <c r="L333" s="234"/>
      <c r="M333" s="575"/>
      <c r="N333" s="794" t="str">
        <f t="shared" si="28"/>
        <v/>
      </c>
      <c r="O333" s="573"/>
      <c r="P333" s="573"/>
      <c r="Q333" s="623"/>
      <c r="R333" s="573"/>
      <c r="S333" s="573"/>
      <c r="T333" s="573"/>
      <c r="U333" s="639"/>
      <c r="V333" s="639"/>
      <c r="W333" s="573"/>
      <c r="X333" s="639"/>
      <c r="Y333" s="639"/>
      <c r="Z333" s="639"/>
      <c r="AA333" s="639"/>
      <c r="AB333" s="4"/>
      <c r="AC333" s="621"/>
      <c r="AD333" s="622"/>
      <c r="AE333" s="621"/>
      <c r="AF333" s="637"/>
      <c r="AG333" s="621"/>
      <c r="AH333" s="529">
        <f t="shared" si="34"/>
        <v>322</v>
      </c>
      <c r="AI333" s="421" t="str">
        <f t="shared" si="35"/>
        <v/>
      </c>
      <c r="AJ333" s="529" t="str">
        <f t="shared" si="36"/>
        <v/>
      </c>
      <c r="AK333" s="529" t="str">
        <f t="shared" si="37"/>
        <v/>
      </c>
      <c r="AL333" s="573"/>
      <c r="AM333" s="639"/>
      <c r="AN333" s="573"/>
      <c r="AO333" s="639"/>
      <c r="AP333" s="639"/>
      <c r="AQ333" s="573"/>
      <c r="AR333" s="639"/>
      <c r="AS333" s="639"/>
      <c r="AT333" s="639"/>
      <c r="AU333" s="639"/>
      <c r="AV333" s="639"/>
      <c r="AW333" s="639"/>
      <c r="AX333" s="4"/>
      <c r="AY333" s="621"/>
      <c r="AZ333" s="622"/>
    </row>
    <row r="334" spans="2:52" s="25" customFormat="1" ht="12.75" customHeight="1">
      <c r="B334" s="645"/>
      <c r="D334" s="529">
        <f t="shared" si="38"/>
        <v>323</v>
      </c>
      <c r="E334" s="532"/>
      <c r="F334" s="531"/>
      <c r="G334" s="531"/>
      <c r="H334" s="668"/>
      <c r="I334" s="668"/>
      <c r="J334" s="234"/>
      <c r="K334" s="234"/>
      <c r="L334" s="234"/>
      <c r="M334" s="575"/>
      <c r="N334" s="794" t="str">
        <f t="shared" si="28"/>
        <v/>
      </c>
      <c r="O334" s="573"/>
      <c r="P334" s="573"/>
      <c r="Q334" s="623"/>
      <c r="R334" s="573"/>
      <c r="S334" s="573"/>
      <c r="T334" s="573"/>
      <c r="U334" s="639"/>
      <c r="V334" s="639"/>
      <c r="W334" s="573"/>
      <c r="X334" s="639"/>
      <c r="Y334" s="639"/>
      <c r="Z334" s="639"/>
      <c r="AA334" s="639"/>
      <c r="AB334" s="4"/>
      <c r="AC334" s="621"/>
      <c r="AD334" s="622"/>
      <c r="AE334" s="621"/>
      <c r="AF334" s="637"/>
      <c r="AG334" s="621"/>
      <c r="AH334" s="529">
        <f t="shared" si="34"/>
        <v>323</v>
      </c>
      <c r="AI334" s="421" t="str">
        <f t="shared" si="35"/>
        <v/>
      </c>
      <c r="AJ334" s="529" t="str">
        <f t="shared" si="36"/>
        <v/>
      </c>
      <c r="AK334" s="529" t="str">
        <f t="shared" si="37"/>
        <v/>
      </c>
      <c r="AL334" s="573"/>
      <c r="AM334" s="639"/>
      <c r="AN334" s="573"/>
      <c r="AO334" s="639"/>
      <c r="AP334" s="639"/>
      <c r="AQ334" s="573"/>
      <c r="AR334" s="639"/>
      <c r="AS334" s="639"/>
      <c r="AT334" s="639"/>
      <c r="AU334" s="639"/>
      <c r="AV334" s="639"/>
      <c r="AW334" s="639"/>
      <c r="AX334" s="4"/>
      <c r="AY334" s="621"/>
      <c r="AZ334" s="622"/>
    </row>
    <row r="335" spans="2:52" s="25" customFormat="1" ht="12.75" customHeight="1">
      <c r="B335" s="645"/>
      <c r="D335" s="529">
        <f t="shared" si="38"/>
        <v>324</v>
      </c>
      <c r="E335" s="532"/>
      <c r="F335" s="531"/>
      <c r="G335" s="531"/>
      <c r="H335" s="668"/>
      <c r="I335" s="668"/>
      <c r="J335" s="234"/>
      <c r="K335" s="234"/>
      <c r="L335" s="234"/>
      <c r="M335" s="575"/>
      <c r="N335" s="794" t="str">
        <f t="shared" si="28"/>
        <v/>
      </c>
      <c r="O335" s="573"/>
      <c r="P335" s="573"/>
      <c r="Q335" s="623"/>
      <c r="R335" s="573"/>
      <c r="S335" s="573"/>
      <c r="T335" s="573"/>
      <c r="U335" s="639"/>
      <c r="V335" s="639"/>
      <c r="W335" s="573"/>
      <c r="X335" s="639"/>
      <c r="Y335" s="639"/>
      <c r="Z335" s="639"/>
      <c r="AA335" s="639"/>
      <c r="AB335" s="4"/>
      <c r="AC335" s="621"/>
      <c r="AD335" s="622"/>
      <c r="AE335" s="621"/>
      <c r="AF335" s="637"/>
      <c r="AG335" s="621"/>
      <c r="AH335" s="529">
        <f t="shared" si="34"/>
        <v>324</v>
      </c>
      <c r="AI335" s="421" t="str">
        <f t="shared" si="35"/>
        <v/>
      </c>
      <c r="AJ335" s="529" t="str">
        <f t="shared" si="36"/>
        <v/>
      </c>
      <c r="AK335" s="529" t="str">
        <f t="shared" si="37"/>
        <v/>
      </c>
      <c r="AL335" s="573"/>
      <c r="AM335" s="639"/>
      <c r="AN335" s="573"/>
      <c r="AO335" s="639"/>
      <c r="AP335" s="639"/>
      <c r="AQ335" s="573"/>
      <c r="AR335" s="639"/>
      <c r="AS335" s="639"/>
      <c r="AT335" s="639"/>
      <c r="AU335" s="639"/>
      <c r="AV335" s="639"/>
      <c r="AW335" s="639"/>
      <c r="AX335" s="4"/>
      <c r="AY335" s="621"/>
      <c r="AZ335" s="622"/>
    </row>
    <row r="336" spans="2:52" s="25" customFormat="1" ht="12.75" customHeight="1">
      <c r="B336" s="645"/>
      <c r="D336" s="529">
        <f t="shared" si="38"/>
        <v>325</v>
      </c>
      <c r="E336" s="532"/>
      <c r="F336" s="531"/>
      <c r="G336" s="531"/>
      <c r="H336" s="668"/>
      <c r="I336" s="668"/>
      <c r="J336" s="234"/>
      <c r="K336" s="234"/>
      <c r="L336" s="234"/>
      <c r="M336" s="575"/>
      <c r="N336" s="794" t="str">
        <f t="shared" si="28"/>
        <v/>
      </c>
      <c r="O336" s="573"/>
      <c r="P336" s="573"/>
      <c r="Q336" s="623"/>
      <c r="R336" s="573"/>
      <c r="S336" s="573"/>
      <c r="T336" s="573"/>
      <c r="U336" s="639"/>
      <c r="V336" s="639"/>
      <c r="W336" s="573"/>
      <c r="X336" s="639"/>
      <c r="Y336" s="639"/>
      <c r="Z336" s="639"/>
      <c r="AA336" s="639"/>
      <c r="AB336" s="4"/>
      <c r="AC336" s="621"/>
      <c r="AD336" s="622"/>
      <c r="AE336" s="621"/>
      <c r="AF336" s="637"/>
      <c r="AG336" s="621"/>
      <c r="AH336" s="529">
        <f t="shared" si="34"/>
        <v>325</v>
      </c>
      <c r="AI336" s="421" t="str">
        <f t="shared" si="35"/>
        <v/>
      </c>
      <c r="AJ336" s="529" t="str">
        <f t="shared" si="36"/>
        <v/>
      </c>
      <c r="AK336" s="529" t="str">
        <f t="shared" si="37"/>
        <v/>
      </c>
      <c r="AL336" s="573"/>
      <c r="AM336" s="639"/>
      <c r="AN336" s="573"/>
      <c r="AO336" s="639"/>
      <c r="AP336" s="639"/>
      <c r="AQ336" s="573"/>
      <c r="AR336" s="639"/>
      <c r="AS336" s="639"/>
      <c r="AT336" s="639"/>
      <c r="AU336" s="639"/>
      <c r="AV336" s="639"/>
      <c r="AW336" s="639"/>
      <c r="AX336" s="4"/>
      <c r="AY336" s="621"/>
      <c r="AZ336" s="622"/>
    </row>
    <row r="337" spans="2:52" s="25" customFormat="1" ht="12.75" customHeight="1">
      <c r="B337" s="645"/>
      <c r="D337" s="529">
        <f t="shared" si="38"/>
        <v>326</v>
      </c>
      <c r="E337" s="532"/>
      <c r="F337" s="531"/>
      <c r="G337" s="531"/>
      <c r="H337" s="668"/>
      <c r="I337" s="668"/>
      <c r="J337" s="234"/>
      <c r="K337" s="234"/>
      <c r="L337" s="234"/>
      <c r="M337" s="575"/>
      <c r="N337" s="794" t="str">
        <f t="shared" si="28"/>
        <v/>
      </c>
      <c r="O337" s="573"/>
      <c r="P337" s="573"/>
      <c r="Q337" s="623"/>
      <c r="R337" s="573"/>
      <c r="S337" s="573"/>
      <c r="T337" s="573"/>
      <c r="U337" s="639"/>
      <c r="V337" s="639"/>
      <c r="W337" s="573"/>
      <c r="X337" s="639"/>
      <c r="Y337" s="639"/>
      <c r="Z337" s="639"/>
      <c r="AA337" s="639"/>
      <c r="AB337" s="4"/>
      <c r="AC337" s="621"/>
      <c r="AD337" s="622"/>
      <c r="AE337" s="621"/>
      <c r="AF337" s="637"/>
      <c r="AG337" s="621"/>
      <c r="AH337" s="529">
        <f t="shared" si="34"/>
        <v>326</v>
      </c>
      <c r="AI337" s="421" t="str">
        <f t="shared" si="35"/>
        <v/>
      </c>
      <c r="AJ337" s="529" t="str">
        <f t="shared" si="36"/>
        <v/>
      </c>
      <c r="AK337" s="529" t="str">
        <f t="shared" si="37"/>
        <v/>
      </c>
      <c r="AL337" s="573"/>
      <c r="AM337" s="639"/>
      <c r="AN337" s="573"/>
      <c r="AO337" s="639"/>
      <c r="AP337" s="639"/>
      <c r="AQ337" s="573"/>
      <c r="AR337" s="639"/>
      <c r="AS337" s="639"/>
      <c r="AT337" s="639"/>
      <c r="AU337" s="639"/>
      <c r="AV337" s="639"/>
      <c r="AW337" s="639"/>
      <c r="AX337" s="4"/>
      <c r="AY337" s="621"/>
      <c r="AZ337" s="622"/>
    </row>
    <row r="338" spans="2:52" s="25" customFormat="1" ht="12.75" customHeight="1">
      <c r="B338" s="645"/>
      <c r="D338" s="529">
        <f t="shared" si="38"/>
        <v>327</v>
      </c>
      <c r="E338" s="532"/>
      <c r="F338" s="531"/>
      <c r="G338" s="531"/>
      <c r="H338" s="668"/>
      <c r="I338" s="668"/>
      <c r="J338" s="234"/>
      <c r="K338" s="234"/>
      <c r="L338" s="234"/>
      <c r="M338" s="575"/>
      <c r="N338" s="794" t="str">
        <f t="shared" si="28"/>
        <v/>
      </c>
      <c r="O338" s="573"/>
      <c r="P338" s="573"/>
      <c r="Q338" s="623"/>
      <c r="R338" s="573"/>
      <c r="S338" s="573"/>
      <c r="T338" s="573"/>
      <c r="U338" s="639"/>
      <c r="V338" s="639"/>
      <c r="W338" s="573"/>
      <c r="X338" s="639"/>
      <c r="Y338" s="639"/>
      <c r="Z338" s="639"/>
      <c r="AA338" s="639"/>
      <c r="AB338" s="4"/>
      <c r="AC338" s="621"/>
      <c r="AD338" s="622"/>
      <c r="AE338" s="621"/>
      <c r="AF338" s="637"/>
      <c r="AG338" s="621"/>
      <c r="AH338" s="529">
        <f t="shared" si="34"/>
        <v>327</v>
      </c>
      <c r="AI338" s="421" t="str">
        <f t="shared" si="35"/>
        <v/>
      </c>
      <c r="AJ338" s="529" t="str">
        <f t="shared" si="36"/>
        <v/>
      </c>
      <c r="AK338" s="529" t="str">
        <f t="shared" si="37"/>
        <v/>
      </c>
      <c r="AL338" s="573"/>
      <c r="AM338" s="639"/>
      <c r="AN338" s="573"/>
      <c r="AO338" s="639"/>
      <c r="AP338" s="639"/>
      <c r="AQ338" s="573"/>
      <c r="AR338" s="639"/>
      <c r="AS338" s="639"/>
      <c r="AT338" s="639"/>
      <c r="AU338" s="639"/>
      <c r="AV338" s="639"/>
      <c r="AW338" s="639"/>
      <c r="AX338" s="4"/>
      <c r="AY338" s="621"/>
      <c r="AZ338" s="622"/>
    </row>
    <row r="339" spans="2:52" s="25" customFormat="1" ht="12.75" customHeight="1">
      <c r="B339" s="645"/>
      <c r="D339" s="529">
        <f t="shared" si="38"/>
        <v>328</v>
      </c>
      <c r="E339" s="532"/>
      <c r="F339" s="531"/>
      <c r="G339" s="531"/>
      <c r="H339" s="668"/>
      <c r="I339" s="668"/>
      <c r="J339" s="234"/>
      <c r="K339" s="234"/>
      <c r="L339" s="234"/>
      <c r="M339" s="575"/>
      <c r="N339" s="794" t="str">
        <f t="shared" si="28"/>
        <v/>
      </c>
      <c r="O339" s="573"/>
      <c r="P339" s="573"/>
      <c r="Q339" s="623"/>
      <c r="R339" s="573"/>
      <c r="S339" s="573"/>
      <c r="T339" s="573"/>
      <c r="U339" s="639"/>
      <c r="V339" s="639"/>
      <c r="W339" s="573"/>
      <c r="X339" s="639"/>
      <c r="Y339" s="639"/>
      <c r="Z339" s="639"/>
      <c r="AA339" s="639"/>
      <c r="AB339" s="4"/>
      <c r="AC339" s="621"/>
      <c r="AD339" s="622"/>
      <c r="AE339" s="621"/>
      <c r="AF339" s="637"/>
      <c r="AG339" s="621"/>
      <c r="AH339" s="529">
        <f t="shared" si="34"/>
        <v>328</v>
      </c>
      <c r="AI339" s="421" t="str">
        <f t="shared" si="35"/>
        <v/>
      </c>
      <c r="AJ339" s="529" t="str">
        <f t="shared" si="36"/>
        <v/>
      </c>
      <c r="AK339" s="529" t="str">
        <f t="shared" si="37"/>
        <v/>
      </c>
      <c r="AL339" s="573"/>
      <c r="AM339" s="639"/>
      <c r="AN339" s="573"/>
      <c r="AO339" s="639"/>
      <c r="AP339" s="639"/>
      <c r="AQ339" s="573"/>
      <c r="AR339" s="639"/>
      <c r="AS339" s="639"/>
      <c r="AT339" s="639"/>
      <c r="AU339" s="639"/>
      <c r="AV339" s="639"/>
      <c r="AW339" s="639"/>
      <c r="AX339" s="4"/>
      <c r="AY339" s="621"/>
      <c r="AZ339" s="622"/>
    </row>
    <row r="340" spans="2:52" s="25" customFormat="1" ht="12.75" customHeight="1">
      <c r="B340" s="645"/>
      <c r="D340" s="529">
        <f t="shared" si="38"/>
        <v>329</v>
      </c>
      <c r="E340" s="532"/>
      <c r="F340" s="531"/>
      <c r="G340" s="531"/>
      <c r="H340" s="668"/>
      <c r="I340" s="668"/>
      <c r="J340" s="234"/>
      <c r="K340" s="234"/>
      <c r="L340" s="234"/>
      <c r="M340" s="575"/>
      <c r="N340" s="794" t="str">
        <f t="shared" si="28"/>
        <v/>
      </c>
      <c r="O340" s="573"/>
      <c r="P340" s="573"/>
      <c r="Q340" s="623"/>
      <c r="R340" s="573"/>
      <c r="S340" s="573"/>
      <c r="T340" s="573"/>
      <c r="U340" s="639"/>
      <c r="V340" s="639"/>
      <c r="W340" s="573"/>
      <c r="X340" s="639"/>
      <c r="Y340" s="639"/>
      <c r="Z340" s="639"/>
      <c r="AA340" s="639"/>
      <c r="AB340" s="4"/>
      <c r="AC340" s="621"/>
      <c r="AD340" s="622"/>
      <c r="AE340" s="621"/>
      <c r="AF340" s="637"/>
      <c r="AG340" s="621"/>
      <c r="AH340" s="529">
        <f t="shared" si="34"/>
        <v>329</v>
      </c>
      <c r="AI340" s="421" t="str">
        <f t="shared" si="35"/>
        <v/>
      </c>
      <c r="AJ340" s="529" t="str">
        <f t="shared" si="36"/>
        <v/>
      </c>
      <c r="AK340" s="529" t="str">
        <f t="shared" si="37"/>
        <v/>
      </c>
      <c r="AL340" s="573"/>
      <c r="AM340" s="639"/>
      <c r="AN340" s="573"/>
      <c r="AO340" s="639"/>
      <c r="AP340" s="639"/>
      <c r="AQ340" s="573"/>
      <c r="AR340" s="639"/>
      <c r="AS340" s="639"/>
      <c r="AT340" s="639"/>
      <c r="AU340" s="639"/>
      <c r="AV340" s="639"/>
      <c r="AW340" s="639"/>
      <c r="AX340" s="4"/>
      <c r="AY340" s="621"/>
      <c r="AZ340" s="622"/>
    </row>
    <row r="341" spans="2:52" s="25" customFormat="1" ht="12.75" customHeight="1">
      <c r="B341" s="645"/>
      <c r="D341" s="529">
        <f t="shared" si="38"/>
        <v>330</v>
      </c>
      <c r="E341" s="532"/>
      <c r="F341" s="531"/>
      <c r="G341" s="531"/>
      <c r="H341" s="668"/>
      <c r="I341" s="668"/>
      <c r="J341" s="234"/>
      <c r="K341" s="234"/>
      <c r="L341" s="234"/>
      <c r="M341" s="575"/>
      <c r="N341" s="794" t="str">
        <f t="shared" si="28"/>
        <v/>
      </c>
      <c r="O341" s="573"/>
      <c r="P341" s="573"/>
      <c r="Q341" s="623"/>
      <c r="R341" s="573"/>
      <c r="S341" s="573"/>
      <c r="T341" s="573"/>
      <c r="U341" s="639"/>
      <c r="V341" s="639"/>
      <c r="W341" s="573"/>
      <c r="X341" s="639"/>
      <c r="Y341" s="639"/>
      <c r="Z341" s="639"/>
      <c r="AA341" s="639"/>
      <c r="AB341" s="4"/>
      <c r="AC341" s="621"/>
      <c r="AD341" s="622"/>
      <c r="AE341" s="621"/>
      <c r="AF341" s="637"/>
      <c r="AG341" s="621"/>
      <c r="AH341" s="529">
        <f t="shared" si="34"/>
        <v>330</v>
      </c>
      <c r="AI341" s="421" t="str">
        <f t="shared" si="35"/>
        <v/>
      </c>
      <c r="AJ341" s="529" t="str">
        <f t="shared" si="36"/>
        <v/>
      </c>
      <c r="AK341" s="529" t="str">
        <f t="shared" si="37"/>
        <v/>
      </c>
      <c r="AL341" s="573"/>
      <c r="AM341" s="639"/>
      <c r="AN341" s="573"/>
      <c r="AO341" s="639"/>
      <c r="AP341" s="639"/>
      <c r="AQ341" s="573"/>
      <c r="AR341" s="639"/>
      <c r="AS341" s="639"/>
      <c r="AT341" s="639"/>
      <c r="AU341" s="639"/>
      <c r="AV341" s="639"/>
      <c r="AW341" s="639"/>
      <c r="AX341" s="4"/>
      <c r="AY341" s="621"/>
      <c r="AZ341" s="622"/>
    </row>
    <row r="342" spans="2:52" s="25" customFormat="1" ht="12.75" customHeight="1">
      <c r="B342" s="645"/>
      <c r="D342" s="529">
        <f t="shared" si="38"/>
        <v>331</v>
      </c>
      <c r="E342" s="532"/>
      <c r="F342" s="531"/>
      <c r="G342" s="531"/>
      <c r="H342" s="668"/>
      <c r="I342" s="668"/>
      <c r="J342" s="234"/>
      <c r="K342" s="234"/>
      <c r="L342" s="234"/>
      <c r="M342" s="575"/>
      <c r="N342" s="794" t="str">
        <f t="shared" si="28"/>
        <v/>
      </c>
      <c r="O342" s="573"/>
      <c r="P342" s="573"/>
      <c r="Q342" s="623"/>
      <c r="R342" s="573"/>
      <c r="S342" s="573"/>
      <c r="T342" s="573"/>
      <c r="U342" s="639"/>
      <c r="V342" s="639"/>
      <c r="W342" s="573"/>
      <c r="X342" s="639"/>
      <c r="Y342" s="639"/>
      <c r="Z342" s="639"/>
      <c r="AA342" s="639"/>
      <c r="AB342" s="4"/>
      <c r="AC342" s="621"/>
      <c r="AD342" s="622"/>
      <c r="AE342" s="621"/>
      <c r="AF342" s="637"/>
      <c r="AG342" s="621"/>
      <c r="AH342" s="529">
        <f t="shared" si="34"/>
        <v>331</v>
      </c>
      <c r="AI342" s="421" t="str">
        <f t="shared" si="35"/>
        <v/>
      </c>
      <c r="AJ342" s="529" t="str">
        <f t="shared" si="36"/>
        <v/>
      </c>
      <c r="AK342" s="529" t="str">
        <f t="shared" si="37"/>
        <v/>
      </c>
      <c r="AL342" s="573"/>
      <c r="AM342" s="639"/>
      <c r="AN342" s="573"/>
      <c r="AO342" s="639"/>
      <c r="AP342" s="639"/>
      <c r="AQ342" s="573"/>
      <c r="AR342" s="639"/>
      <c r="AS342" s="639"/>
      <c r="AT342" s="639"/>
      <c r="AU342" s="639"/>
      <c r="AV342" s="639"/>
      <c r="AW342" s="639"/>
      <c r="AX342" s="4"/>
      <c r="AY342" s="621"/>
      <c r="AZ342" s="622"/>
    </row>
    <row r="343" spans="2:52" s="25" customFormat="1" ht="12.75" customHeight="1">
      <c r="B343" s="645"/>
      <c r="D343" s="529">
        <f t="shared" si="38"/>
        <v>332</v>
      </c>
      <c r="E343" s="532"/>
      <c r="F343" s="531"/>
      <c r="G343" s="531"/>
      <c r="H343" s="668"/>
      <c r="I343" s="668"/>
      <c r="J343" s="234"/>
      <c r="K343" s="234"/>
      <c r="L343" s="234"/>
      <c r="M343" s="575"/>
      <c r="N343" s="794" t="str">
        <f t="shared" si="28"/>
        <v/>
      </c>
      <c r="O343" s="573"/>
      <c r="P343" s="573"/>
      <c r="Q343" s="623"/>
      <c r="R343" s="573"/>
      <c r="S343" s="573"/>
      <c r="T343" s="573"/>
      <c r="U343" s="639"/>
      <c r="V343" s="639"/>
      <c r="W343" s="573"/>
      <c r="X343" s="639"/>
      <c r="Y343" s="639"/>
      <c r="Z343" s="639"/>
      <c r="AA343" s="639"/>
      <c r="AB343" s="4"/>
      <c r="AC343" s="621"/>
      <c r="AD343" s="622"/>
      <c r="AE343" s="621"/>
      <c r="AF343" s="637"/>
      <c r="AG343" s="621"/>
      <c r="AH343" s="529">
        <f t="shared" si="34"/>
        <v>332</v>
      </c>
      <c r="AI343" s="421" t="str">
        <f t="shared" si="35"/>
        <v/>
      </c>
      <c r="AJ343" s="529" t="str">
        <f t="shared" si="36"/>
        <v/>
      </c>
      <c r="AK343" s="529" t="str">
        <f t="shared" si="37"/>
        <v/>
      </c>
      <c r="AL343" s="573"/>
      <c r="AM343" s="639"/>
      <c r="AN343" s="573"/>
      <c r="AO343" s="639"/>
      <c r="AP343" s="639"/>
      <c r="AQ343" s="573"/>
      <c r="AR343" s="639"/>
      <c r="AS343" s="639"/>
      <c r="AT343" s="639"/>
      <c r="AU343" s="639"/>
      <c r="AV343" s="639"/>
      <c r="AW343" s="639"/>
      <c r="AX343" s="4"/>
      <c r="AY343" s="621"/>
      <c r="AZ343" s="622"/>
    </row>
    <row r="344" spans="2:52" s="25" customFormat="1" ht="12.75" customHeight="1">
      <c r="B344" s="645"/>
      <c r="D344" s="529">
        <f t="shared" si="38"/>
        <v>333</v>
      </c>
      <c r="E344" s="532"/>
      <c r="F344" s="531"/>
      <c r="G344" s="531"/>
      <c r="H344" s="668"/>
      <c r="I344" s="668"/>
      <c r="J344" s="234"/>
      <c r="K344" s="234"/>
      <c r="L344" s="234"/>
      <c r="M344" s="575"/>
      <c r="N344" s="794" t="str">
        <f t="shared" si="28"/>
        <v/>
      </c>
      <c r="O344" s="573"/>
      <c r="P344" s="573"/>
      <c r="Q344" s="623"/>
      <c r="R344" s="573"/>
      <c r="S344" s="573"/>
      <c r="T344" s="573"/>
      <c r="U344" s="639"/>
      <c r="V344" s="639"/>
      <c r="W344" s="573"/>
      <c r="X344" s="639"/>
      <c r="Y344" s="639"/>
      <c r="Z344" s="639"/>
      <c r="AA344" s="639"/>
      <c r="AB344" s="4"/>
      <c r="AC344" s="621"/>
      <c r="AD344" s="622"/>
      <c r="AE344" s="621"/>
      <c r="AF344" s="637"/>
      <c r="AG344" s="621"/>
      <c r="AH344" s="529">
        <f t="shared" si="34"/>
        <v>333</v>
      </c>
      <c r="AI344" s="421" t="str">
        <f t="shared" si="35"/>
        <v/>
      </c>
      <c r="AJ344" s="529" t="str">
        <f t="shared" si="36"/>
        <v/>
      </c>
      <c r="AK344" s="529" t="str">
        <f t="shared" si="37"/>
        <v/>
      </c>
      <c r="AL344" s="573"/>
      <c r="AM344" s="639"/>
      <c r="AN344" s="573"/>
      <c r="AO344" s="639"/>
      <c r="AP344" s="639"/>
      <c r="AQ344" s="573"/>
      <c r="AR344" s="639"/>
      <c r="AS344" s="639"/>
      <c r="AT344" s="639"/>
      <c r="AU344" s="639"/>
      <c r="AV344" s="639"/>
      <c r="AW344" s="639"/>
      <c r="AX344" s="4"/>
      <c r="AY344" s="621"/>
      <c r="AZ344" s="622"/>
    </row>
    <row r="345" spans="2:52" s="25" customFormat="1" ht="12.75" customHeight="1">
      <c r="B345" s="645"/>
      <c r="D345" s="529">
        <f t="shared" si="38"/>
        <v>334</v>
      </c>
      <c r="E345" s="532"/>
      <c r="F345" s="531"/>
      <c r="G345" s="531"/>
      <c r="H345" s="668"/>
      <c r="I345" s="668"/>
      <c r="J345" s="234"/>
      <c r="K345" s="234"/>
      <c r="L345" s="234"/>
      <c r="M345" s="575"/>
      <c r="N345" s="794" t="str">
        <f t="shared" si="28"/>
        <v/>
      </c>
      <c r="O345" s="573"/>
      <c r="P345" s="573"/>
      <c r="Q345" s="623"/>
      <c r="R345" s="573"/>
      <c r="S345" s="573"/>
      <c r="T345" s="573"/>
      <c r="U345" s="639"/>
      <c r="V345" s="639"/>
      <c r="W345" s="573"/>
      <c r="X345" s="639"/>
      <c r="Y345" s="639"/>
      <c r="Z345" s="639"/>
      <c r="AA345" s="639"/>
      <c r="AB345" s="4"/>
      <c r="AC345" s="621"/>
      <c r="AD345" s="622"/>
      <c r="AE345" s="621"/>
      <c r="AF345" s="637"/>
      <c r="AG345" s="621"/>
      <c r="AH345" s="529">
        <f t="shared" si="34"/>
        <v>334</v>
      </c>
      <c r="AI345" s="421" t="str">
        <f t="shared" si="35"/>
        <v/>
      </c>
      <c r="AJ345" s="529" t="str">
        <f t="shared" si="36"/>
        <v/>
      </c>
      <c r="AK345" s="529" t="str">
        <f t="shared" si="37"/>
        <v/>
      </c>
      <c r="AL345" s="573"/>
      <c r="AM345" s="639"/>
      <c r="AN345" s="573"/>
      <c r="AO345" s="639"/>
      <c r="AP345" s="639"/>
      <c r="AQ345" s="573"/>
      <c r="AR345" s="639"/>
      <c r="AS345" s="639"/>
      <c r="AT345" s="639"/>
      <c r="AU345" s="639"/>
      <c r="AV345" s="639"/>
      <c r="AW345" s="639"/>
      <c r="AX345" s="4"/>
      <c r="AY345" s="621"/>
      <c r="AZ345" s="622"/>
    </row>
    <row r="346" spans="2:52" s="25" customFormat="1" ht="12.75" customHeight="1">
      <c r="B346" s="645"/>
      <c r="D346" s="529">
        <f t="shared" si="38"/>
        <v>335</v>
      </c>
      <c r="E346" s="532"/>
      <c r="F346" s="531"/>
      <c r="G346" s="531"/>
      <c r="H346" s="668"/>
      <c r="I346" s="668"/>
      <c r="J346" s="234"/>
      <c r="K346" s="234"/>
      <c r="L346" s="234"/>
      <c r="M346" s="575"/>
      <c r="N346" s="794" t="str">
        <f t="shared" si="28"/>
        <v/>
      </c>
      <c r="O346" s="573"/>
      <c r="P346" s="573"/>
      <c r="Q346" s="623"/>
      <c r="R346" s="573"/>
      <c r="S346" s="573"/>
      <c r="T346" s="573"/>
      <c r="U346" s="639"/>
      <c r="V346" s="639"/>
      <c r="W346" s="573"/>
      <c r="X346" s="639"/>
      <c r="Y346" s="639"/>
      <c r="Z346" s="639"/>
      <c r="AA346" s="639"/>
      <c r="AB346" s="4"/>
      <c r="AC346" s="621"/>
      <c r="AD346" s="622"/>
      <c r="AE346" s="621"/>
      <c r="AF346" s="637"/>
      <c r="AG346" s="621"/>
      <c r="AH346" s="529">
        <f t="shared" si="34"/>
        <v>335</v>
      </c>
      <c r="AI346" s="421" t="str">
        <f t="shared" si="35"/>
        <v/>
      </c>
      <c r="AJ346" s="529" t="str">
        <f t="shared" si="36"/>
        <v/>
      </c>
      <c r="AK346" s="529" t="str">
        <f t="shared" si="37"/>
        <v/>
      </c>
      <c r="AL346" s="573"/>
      <c r="AM346" s="639"/>
      <c r="AN346" s="573"/>
      <c r="AO346" s="639"/>
      <c r="AP346" s="639"/>
      <c r="AQ346" s="573"/>
      <c r="AR346" s="639"/>
      <c r="AS346" s="639"/>
      <c r="AT346" s="639"/>
      <c r="AU346" s="639"/>
      <c r="AV346" s="639"/>
      <c r="AW346" s="639"/>
      <c r="AX346" s="4"/>
      <c r="AY346" s="621"/>
      <c r="AZ346" s="622"/>
    </row>
    <row r="347" spans="2:52" s="25" customFormat="1" ht="12.75" customHeight="1">
      <c r="B347" s="645"/>
      <c r="D347" s="529">
        <f t="shared" si="38"/>
        <v>336</v>
      </c>
      <c r="E347" s="532"/>
      <c r="F347" s="531"/>
      <c r="G347" s="531"/>
      <c r="H347" s="668"/>
      <c r="I347" s="668"/>
      <c r="J347" s="234"/>
      <c r="K347" s="234"/>
      <c r="L347" s="234"/>
      <c r="M347" s="575"/>
      <c r="N347" s="794" t="str">
        <f t="shared" si="28"/>
        <v/>
      </c>
      <c r="O347" s="573"/>
      <c r="P347" s="573"/>
      <c r="Q347" s="623"/>
      <c r="R347" s="573"/>
      <c r="S347" s="573"/>
      <c r="T347" s="573"/>
      <c r="U347" s="639"/>
      <c r="V347" s="639"/>
      <c r="W347" s="573"/>
      <c r="X347" s="639"/>
      <c r="Y347" s="639"/>
      <c r="Z347" s="639"/>
      <c r="AA347" s="639"/>
      <c r="AB347" s="4"/>
      <c r="AC347" s="621"/>
      <c r="AD347" s="622"/>
      <c r="AE347" s="621"/>
      <c r="AF347" s="637"/>
      <c r="AG347" s="621"/>
      <c r="AH347" s="529">
        <f t="shared" si="34"/>
        <v>336</v>
      </c>
      <c r="AI347" s="421" t="str">
        <f t="shared" si="35"/>
        <v/>
      </c>
      <c r="AJ347" s="529" t="str">
        <f t="shared" si="36"/>
        <v/>
      </c>
      <c r="AK347" s="529" t="str">
        <f t="shared" si="37"/>
        <v/>
      </c>
      <c r="AL347" s="573"/>
      <c r="AM347" s="639"/>
      <c r="AN347" s="573"/>
      <c r="AO347" s="639"/>
      <c r="AP347" s="639"/>
      <c r="AQ347" s="573"/>
      <c r="AR347" s="639"/>
      <c r="AS347" s="639"/>
      <c r="AT347" s="639"/>
      <c r="AU347" s="639"/>
      <c r="AV347" s="639"/>
      <c r="AW347" s="639"/>
      <c r="AX347" s="4"/>
      <c r="AY347" s="621"/>
      <c r="AZ347" s="622"/>
    </row>
    <row r="348" spans="2:52" s="25" customFormat="1" ht="12.75" customHeight="1">
      <c r="B348" s="645"/>
      <c r="D348" s="529">
        <f t="shared" si="38"/>
        <v>337</v>
      </c>
      <c r="E348" s="532"/>
      <c r="F348" s="531"/>
      <c r="G348" s="531"/>
      <c r="H348" s="668"/>
      <c r="I348" s="668"/>
      <c r="J348" s="234"/>
      <c r="K348" s="234"/>
      <c r="L348" s="234"/>
      <c r="M348" s="575"/>
      <c r="N348" s="794" t="str">
        <f t="shared" si="28"/>
        <v/>
      </c>
      <c r="O348" s="573"/>
      <c r="P348" s="573"/>
      <c r="Q348" s="623"/>
      <c r="R348" s="573"/>
      <c r="S348" s="573"/>
      <c r="T348" s="573"/>
      <c r="U348" s="639"/>
      <c r="V348" s="639"/>
      <c r="W348" s="573"/>
      <c r="X348" s="639"/>
      <c r="Y348" s="639"/>
      <c r="Z348" s="639"/>
      <c r="AA348" s="639"/>
      <c r="AB348" s="4"/>
      <c r="AC348" s="621"/>
      <c r="AD348" s="622"/>
      <c r="AE348" s="621"/>
      <c r="AF348" s="637"/>
      <c r="AG348" s="621"/>
      <c r="AH348" s="529">
        <f t="shared" si="34"/>
        <v>337</v>
      </c>
      <c r="AI348" s="421" t="str">
        <f t="shared" si="35"/>
        <v/>
      </c>
      <c r="AJ348" s="529" t="str">
        <f t="shared" si="36"/>
        <v/>
      </c>
      <c r="AK348" s="529" t="str">
        <f t="shared" si="37"/>
        <v/>
      </c>
      <c r="AL348" s="573"/>
      <c r="AM348" s="639"/>
      <c r="AN348" s="573"/>
      <c r="AO348" s="639"/>
      <c r="AP348" s="639"/>
      <c r="AQ348" s="573"/>
      <c r="AR348" s="639"/>
      <c r="AS348" s="639"/>
      <c r="AT348" s="639"/>
      <c r="AU348" s="639"/>
      <c r="AV348" s="639"/>
      <c r="AW348" s="639"/>
      <c r="AX348" s="4"/>
      <c r="AY348" s="621"/>
      <c r="AZ348" s="622"/>
    </row>
    <row r="349" spans="2:52" s="25" customFormat="1" ht="12.75" customHeight="1">
      <c r="B349" s="645"/>
      <c r="D349" s="529">
        <f t="shared" si="38"/>
        <v>338</v>
      </c>
      <c r="E349" s="532"/>
      <c r="F349" s="531"/>
      <c r="G349" s="531"/>
      <c r="H349" s="668"/>
      <c r="I349" s="668"/>
      <c r="J349" s="234"/>
      <c r="K349" s="234"/>
      <c r="L349" s="234"/>
      <c r="M349" s="575"/>
      <c r="N349" s="794" t="str">
        <f t="shared" si="28"/>
        <v/>
      </c>
      <c r="O349" s="573"/>
      <c r="P349" s="573"/>
      <c r="Q349" s="623"/>
      <c r="R349" s="573"/>
      <c r="S349" s="573"/>
      <c r="T349" s="573"/>
      <c r="U349" s="639"/>
      <c r="V349" s="639"/>
      <c r="W349" s="573"/>
      <c r="X349" s="639"/>
      <c r="Y349" s="639"/>
      <c r="Z349" s="639"/>
      <c r="AA349" s="639"/>
      <c r="AB349" s="4"/>
      <c r="AC349" s="621"/>
      <c r="AD349" s="622"/>
      <c r="AE349" s="621"/>
      <c r="AF349" s="637"/>
      <c r="AG349" s="621"/>
      <c r="AH349" s="529">
        <f t="shared" si="34"/>
        <v>338</v>
      </c>
      <c r="AI349" s="421" t="str">
        <f t="shared" si="35"/>
        <v/>
      </c>
      <c r="AJ349" s="529" t="str">
        <f t="shared" si="36"/>
        <v/>
      </c>
      <c r="AK349" s="529" t="str">
        <f t="shared" si="37"/>
        <v/>
      </c>
      <c r="AL349" s="573"/>
      <c r="AM349" s="639"/>
      <c r="AN349" s="573"/>
      <c r="AO349" s="639"/>
      <c r="AP349" s="639"/>
      <c r="AQ349" s="573"/>
      <c r="AR349" s="639"/>
      <c r="AS349" s="639"/>
      <c r="AT349" s="639"/>
      <c r="AU349" s="639"/>
      <c r="AV349" s="639"/>
      <c r="AW349" s="639"/>
      <c r="AX349" s="4"/>
      <c r="AY349" s="621"/>
      <c r="AZ349" s="622"/>
    </row>
    <row r="350" spans="2:52" s="25" customFormat="1" ht="12.75" customHeight="1">
      <c r="B350" s="645"/>
      <c r="D350" s="529">
        <f t="shared" si="38"/>
        <v>339</v>
      </c>
      <c r="E350" s="532"/>
      <c r="F350" s="531"/>
      <c r="G350" s="531"/>
      <c r="H350" s="668"/>
      <c r="I350" s="668"/>
      <c r="J350" s="234"/>
      <c r="K350" s="234"/>
      <c r="L350" s="234"/>
      <c r="M350" s="575"/>
      <c r="N350" s="794" t="str">
        <f t="shared" si="28"/>
        <v/>
      </c>
      <c r="O350" s="573"/>
      <c r="P350" s="573"/>
      <c r="Q350" s="623"/>
      <c r="R350" s="573"/>
      <c r="S350" s="573"/>
      <c r="T350" s="573"/>
      <c r="U350" s="639"/>
      <c r="V350" s="639"/>
      <c r="W350" s="573"/>
      <c r="X350" s="639"/>
      <c r="Y350" s="639"/>
      <c r="Z350" s="639"/>
      <c r="AA350" s="639"/>
      <c r="AB350" s="4"/>
      <c r="AC350" s="621"/>
      <c r="AD350" s="622"/>
      <c r="AE350" s="621"/>
      <c r="AF350" s="637"/>
      <c r="AG350" s="621"/>
      <c r="AH350" s="529">
        <f t="shared" si="34"/>
        <v>339</v>
      </c>
      <c r="AI350" s="421" t="str">
        <f t="shared" si="35"/>
        <v/>
      </c>
      <c r="AJ350" s="529" t="str">
        <f t="shared" si="36"/>
        <v/>
      </c>
      <c r="AK350" s="529" t="str">
        <f t="shared" si="37"/>
        <v/>
      </c>
      <c r="AL350" s="573"/>
      <c r="AM350" s="639"/>
      <c r="AN350" s="573"/>
      <c r="AO350" s="639"/>
      <c r="AP350" s="639"/>
      <c r="AQ350" s="573"/>
      <c r="AR350" s="639"/>
      <c r="AS350" s="639"/>
      <c r="AT350" s="639"/>
      <c r="AU350" s="639"/>
      <c r="AV350" s="639"/>
      <c r="AW350" s="639"/>
      <c r="AX350" s="4"/>
      <c r="AY350" s="621"/>
      <c r="AZ350" s="622"/>
    </row>
    <row r="351" spans="2:52" s="25" customFormat="1" ht="12.75" customHeight="1">
      <c r="B351" s="645"/>
      <c r="D351" s="529">
        <f t="shared" si="38"/>
        <v>340</v>
      </c>
      <c r="E351" s="532"/>
      <c r="F351" s="531"/>
      <c r="G351" s="531"/>
      <c r="H351" s="668"/>
      <c r="I351" s="668"/>
      <c r="J351" s="234"/>
      <c r="K351" s="234"/>
      <c r="L351" s="234"/>
      <c r="M351" s="575"/>
      <c r="N351" s="794" t="str">
        <f t="shared" si="28"/>
        <v/>
      </c>
      <c r="O351" s="573"/>
      <c r="P351" s="573"/>
      <c r="Q351" s="623"/>
      <c r="R351" s="573"/>
      <c r="S351" s="573"/>
      <c r="T351" s="573"/>
      <c r="U351" s="639"/>
      <c r="V351" s="639"/>
      <c r="W351" s="573"/>
      <c r="X351" s="639"/>
      <c r="Y351" s="639"/>
      <c r="Z351" s="639"/>
      <c r="AA351" s="639"/>
      <c r="AB351" s="4"/>
      <c r="AC351" s="621"/>
      <c r="AD351" s="622"/>
      <c r="AE351" s="621"/>
      <c r="AF351" s="637"/>
      <c r="AG351" s="621"/>
      <c r="AH351" s="529">
        <f t="shared" si="34"/>
        <v>340</v>
      </c>
      <c r="AI351" s="421" t="str">
        <f t="shared" si="35"/>
        <v/>
      </c>
      <c r="AJ351" s="529" t="str">
        <f t="shared" si="36"/>
        <v/>
      </c>
      <c r="AK351" s="529" t="str">
        <f t="shared" si="37"/>
        <v/>
      </c>
      <c r="AL351" s="573"/>
      <c r="AM351" s="639"/>
      <c r="AN351" s="573"/>
      <c r="AO351" s="639"/>
      <c r="AP351" s="639"/>
      <c r="AQ351" s="573"/>
      <c r="AR351" s="639"/>
      <c r="AS351" s="639"/>
      <c r="AT351" s="639"/>
      <c r="AU351" s="639"/>
      <c r="AV351" s="639"/>
      <c r="AW351" s="639"/>
      <c r="AX351" s="4"/>
      <c r="AY351" s="621"/>
      <c r="AZ351" s="622"/>
    </row>
    <row r="352" spans="2:52" s="25" customFormat="1" ht="12.75" customHeight="1">
      <c r="B352" s="645"/>
      <c r="D352" s="529">
        <f t="shared" si="38"/>
        <v>341</v>
      </c>
      <c r="E352" s="532"/>
      <c r="F352" s="531"/>
      <c r="G352" s="531"/>
      <c r="H352" s="668"/>
      <c r="I352" s="668"/>
      <c r="J352" s="234"/>
      <c r="K352" s="234"/>
      <c r="L352" s="234"/>
      <c r="M352" s="575"/>
      <c r="N352" s="794" t="str">
        <f t="shared" si="28"/>
        <v/>
      </c>
      <c r="O352" s="573"/>
      <c r="P352" s="573"/>
      <c r="Q352" s="623"/>
      <c r="R352" s="573"/>
      <c r="S352" s="573"/>
      <c r="T352" s="573"/>
      <c r="U352" s="639"/>
      <c r="V352" s="639"/>
      <c r="W352" s="573"/>
      <c r="X352" s="639"/>
      <c r="Y352" s="639"/>
      <c r="Z352" s="639"/>
      <c r="AA352" s="639"/>
      <c r="AB352" s="4"/>
      <c r="AC352" s="621"/>
      <c r="AD352" s="622"/>
      <c r="AE352" s="621"/>
      <c r="AF352" s="637"/>
      <c r="AG352" s="621"/>
      <c r="AH352" s="529">
        <f t="shared" si="34"/>
        <v>341</v>
      </c>
      <c r="AI352" s="421" t="str">
        <f t="shared" si="35"/>
        <v/>
      </c>
      <c r="AJ352" s="529" t="str">
        <f t="shared" si="36"/>
        <v/>
      </c>
      <c r="AK352" s="529" t="str">
        <f t="shared" si="37"/>
        <v/>
      </c>
      <c r="AL352" s="573"/>
      <c r="AM352" s="639"/>
      <c r="AN352" s="573"/>
      <c r="AO352" s="639"/>
      <c r="AP352" s="639"/>
      <c r="AQ352" s="573"/>
      <c r="AR352" s="639"/>
      <c r="AS352" s="639"/>
      <c r="AT352" s="639"/>
      <c r="AU352" s="639"/>
      <c r="AV352" s="639"/>
      <c r="AW352" s="639"/>
      <c r="AX352" s="4"/>
      <c r="AY352" s="621"/>
      <c r="AZ352" s="622"/>
    </row>
    <row r="353" spans="2:52" s="25" customFormat="1" ht="12.75" customHeight="1">
      <c r="B353" s="645"/>
      <c r="D353" s="529">
        <f t="shared" si="38"/>
        <v>342</v>
      </c>
      <c r="E353" s="532"/>
      <c r="F353" s="531"/>
      <c r="G353" s="531"/>
      <c r="H353" s="668"/>
      <c r="I353" s="668"/>
      <c r="J353" s="234"/>
      <c r="K353" s="234"/>
      <c r="L353" s="234"/>
      <c r="M353" s="575"/>
      <c r="N353" s="794" t="str">
        <f t="shared" si="28"/>
        <v/>
      </c>
      <c r="O353" s="573"/>
      <c r="P353" s="573"/>
      <c r="Q353" s="623"/>
      <c r="R353" s="573"/>
      <c r="S353" s="573"/>
      <c r="T353" s="573"/>
      <c r="U353" s="639"/>
      <c r="V353" s="639"/>
      <c r="W353" s="573"/>
      <c r="X353" s="639"/>
      <c r="Y353" s="639"/>
      <c r="Z353" s="639"/>
      <c r="AA353" s="639"/>
      <c r="AB353" s="4"/>
      <c r="AC353" s="621"/>
      <c r="AD353" s="622"/>
      <c r="AE353" s="621"/>
      <c r="AF353" s="637"/>
      <c r="AG353" s="621"/>
      <c r="AH353" s="529">
        <f t="shared" si="34"/>
        <v>342</v>
      </c>
      <c r="AI353" s="421" t="str">
        <f t="shared" si="35"/>
        <v/>
      </c>
      <c r="AJ353" s="529" t="str">
        <f t="shared" si="36"/>
        <v/>
      </c>
      <c r="AK353" s="529" t="str">
        <f t="shared" si="37"/>
        <v/>
      </c>
      <c r="AL353" s="573"/>
      <c r="AM353" s="639"/>
      <c r="AN353" s="573"/>
      <c r="AO353" s="639"/>
      <c r="AP353" s="639"/>
      <c r="AQ353" s="573"/>
      <c r="AR353" s="639"/>
      <c r="AS353" s="639"/>
      <c r="AT353" s="639"/>
      <c r="AU353" s="639"/>
      <c r="AV353" s="639"/>
      <c r="AW353" s="639"/>
      <c r="AX353" s="4"/>
      <c r="AY353" s="621"/>
      <c r="AZ353" s="622"/>
    </row>
    <row r="354" spans="2:52" s="25" customFormat="1" ht="12.75" customHeight="1">
      <c r="B354" s="645"/>
      <c r="D354" s="529">
        <f t="shared" si="38"/>
        <v>343</v>
      </c>
      <c r="E354" s="532"/>
      <c r="F354" s="531"/>
      <c r="G354" s="531"/>
      <c r="H354" s="668"/>
      <c r="I354" s="668"/>
      <c r="J354" s="234"/>
      <c r="K354" s="234"/>
      <c r="L354" s="234"/>
      <c r="M354" s="575"/>
      <c r="N354" s="794" t="str">
        <f t="shared" si="28"/>
        <v/>
      </c>
      <c r="O354" s="573"/>
      <c r="P354" s="573"/>
      <c r="Q354" s="623"/>
      <c r="R354" s="573"/>
      <c r="S354" s="573"/>
      <c r="T354" s="573"/>
      <c r="U354" s="639"/>
      <c r="V354" s="639"/>
      <c r="W354" s="573"/>
      <c r="X354" s="639"/>
      <c r="Y354" s="639"/>
      <c r="Z354" s="639"/>
      <c r="AA354" s="639"/>
      <c r="AB354" s="4"/>
      <c r="AC354" s="621"/>
      <c r="AD354" s="622"/>
      <c r="AE354" s="621"/>
      <c r="AF354" s="637"/>
      <c r="AG354" s="621"/>
      <c r="AH354" s="529">
        <f t="shared" si="34"/>
        <v>343</v>
      </c>
      <c r="AI354" s="421" t="str">
        <f t="shared" si="35"/>
        <v/>
      </c>
      <c r="AJ354" s="529" t="str">
        <f t="shared" si="36"/>
        <v/>
      </c>
      <c r="AK354" s="529" t="str">
        <f t="shared" si="37"/>
        <v/>
      </c>
      <c r="AL354" s="573"/>
      <c r="AM354" s="639"/>
      <c r="AN354" s="573"/>
      <c r="AO354" s="639"/>
      <c r="AP354" s="639"/>
      <c r="AQ354" s="573"/>
      <c r="AR354" s="639"/>
      <c r="AS354" s="639"/>
      <c r="AT354" s="639"/>
      <c r="AU354" s="639"/>
      <c r="AV354" s="639"/>
      <c r="AW354" s="639"/>
      <c r="AX354" s="4"/>
      <c r="AY354" s="621"/>
      <c r="AZ354" s="622"/>
    </row>
    <row r="355" spans="2:52" s="25" customFormat="1" ht="12.75" customHeight="1">
      <c r="B355" s="645"/>
      <c r="D355" s="529">
        <f t="shared" si="38"/>
        <v>344</v>
      </c>
      <c r="E355" s="532"/>
      <c r="F355" s="531"/>
      <c r="G355" s="531"/>
      <c r="H355" s="668"/>
      <c r="I355" s="668"/>
      <c r="J355" s="234"/>
      <c r="K355" s="234"/>
      <c r="L355" s="234"/>
      <c r="M355" s="575"/>
      <c r="N355" s="794" t="str">
        <f t="shared" si="28"/>
        <v/>
      </c>
      <c r="O355" s="573"/>
      <c r="P355" s="573"/>
      <c r="Q355" s="623"/>
      <c r="R355" s="573"/>
      <c r="S355" s="573"/>
      <c r="T355" s="573"/>
      <c r="U355" s="639"/>
      <c r="V355" s="639"/>
      <c r="W355" s="573"/>
      <c r="X355" s="639"/>
      <c r="Y355" s="639"/>
      <c r="Z355" s="639"/>
      <c r="AA355" s="639"/>
      <c r="AB355" s="4"/>
      <c r="AC355" s="621"/>
      <c r="AD355" s="622"/>
      <c r="AE355" s="621"/>
      <c r="AF355" s="637"/>
      <c r="AG355" s="621"/>
      <c r="AH355" s="529">
        <f t="shared" si="34"/>
        <v>344</v>
      </c>
      <c r="AI355" s="421" t="str">
        <f t="shared" si="35"/>
        <v/>
      </c>
      <c r="AJ355" s="529" t="str">
        <f t="shared" si="36"/>
        <v/>
      </c>
      <c r="AK355" s="529" t="str">
        <f t="shared" si="37"/>
        <v/>
      </c>
      <c r="AL355" s="573"/>
      <c r="AM355" s="639"/>
      <c r="AN355" s="573"/>
      <c r="AO355" s="639"/>
      <c r="AP355" s="639"/>
      <c r="AQ355" s="573"/>
      <c r="AR355" s="639"/>
      <c r="AS355" s="639"/>
      <c r="AT355" s="639"/>
      <c r="AU355" s="639"/>
      <c r="AV355" s="639"/>
      <c r="AW355" s="639"/>
      <c r="AX355" s="4"/>
      <c r="AY355" s="621"/>
      <c r="AZ355" s="622"/>
    </row>
    <row r="356" spans="2:52" s="25" customFormat="1" ht="12.75" customHeight="1">
      <c r="B356" s="645"/>
      <c r="D356" s="529">
        <f t="shared" si="38"/>
        <v>345</v>
      </c>
      <c r="E356" s="532"/>
      <c r="F356" s="531"/>
      <c r="G356" s="531"/>
      <c r="H356" s="668"/>
      <c r="I356" s="668"/>
      <c r="J356" s="234"/>
      <c r="K356" s="234"/>
      <c r="L356" s="234"/>
      <c r="M356" s="575"/>
      <c r="N356" s="794" t="str">
        <f t="shared" si="28"/>
        <v/>
      </c>
      <c r="O356" s="573"/>
      <c r="P356" s="573"/>
      <c r="Q356" s="623"/>
      <c r="R356" s="573"/>
      <c r="S356" s="573"/>
      <c r="T356" s="573"/>
      <c r="U356" s="639"/>
      <c r="V356" s="639"/>
      <c r="W356" s="573"/>
      <c r="X356" s="639"/>
      <c r="Y356" s="639"/>
      <c r="Z356" s="639"/>
      <c r="AA356" s="639"/>
      <c r="AB356" s="4"/>
      <c r="AC356" s="621"/>
      <c r="AD356" s="622"/>
      <c r="AE356" s="621"/>
      <c r="AF356" s="637"/>
      <c r="AG356" s="621"/>
      <c r="AH356" s="529">
        <f t="shared" si="34"/>
        <v>345</v>
      </c>
      <c r="AI356" s="421" t="str">
        <f t="shared" si="35"/>
        <v/>
      </c>
      <c r="AJ356" s="529" t="str">
        <f t="shared" si="36"/>
        <v/>
      </c>
      <c r="AK356" s="529" t="str">
        <f t="shared" si="37"/>
        <v/>
      </c>
      <c r="AL356" s="573"/>
      <c r="AM356" s="639"/>
      <c r="AN356" s="573"/>
      <c r="AO356" s="639"/>
      <c r="AP356" s="639"/>
      <c r="AQ356" s="573"/>
      <c r="AR356" s="639"/>
      <c r="AS356" s="639"/>
      <c r="AT356" s="639"/>
      <c r="AU356" s="639"/>
      <c r="AV356" s="639"/>
      <c r="AW356" s="639"/>
      <c r="AX356" s="4"/>
      <c r="AY356" s="621"/>
      <c r="AZ356" s="622"/>
    </row>
    <row r="357" spans="2:52" s="25" customFormat="1" ht="12.75" customHeight="1">
      <c r="B357" s="645"/>
      <c r="D357" s="529">
        <f t="shared" si="38"/>
        <v>346</v>
      </c>
      <c r="E357" s="532"/>
      <c r="F357" s="531"/>
      <c r="G357" s="531"/>
      <c r="H357" s="668"/>
      <c r="I357" s="668"/>
      <c r="J357" s="234"/>
      <c r="K357" s="234"/>
      <c r="L357" s="234"/>
      <c r="M357" s="575"/>
      <c r="N357" s="794" t="str">
        <f t="shared" si="28"/>
        <v/>
      </c>
      <c r="O357" s="573"/>
      <c r="P357" s="573"/>
      <c r="Q357" s="623"/>
      <c r="R357" s="573"/>
      <c r="S357" s="573"/>
      <c r="T357" s="573"/>
      <c r="U357" s="639"/>
      <c r="V357" s="639"/>
      <c r="W357" s="573"/>
      <c r="X357" s="639"/>
      <c r="Y357" s="639"/>
      <c r="Z357" s="639"/>
      <c r="AA357" s="639"/>
      <c r="AB357" s="4"/>
      <c r="AC357" s="621"/>
      <c r="AD357" s="622"/>
      <c r="AE357" s="621"/>
      <c r="AF357" s="637"/>
      <c r="AG357" s="621"/>
      <c r="AH357" s="529">
        <f t="shared" si="34"/>
        <v>346</v>
      </c>
      <c r="AI357" s="421" t="str">
        <f t="shared" si="35"/>
        <v/>
      </c>
      <c r="AJ357" s="529" t="str">
        <f t="shared" si="36"/>
        <v/>
      </c>
      <c r="AK357" s="529" t="str">
        <f t="shared" si="37"/>
        <v/>
      </c>
      <c r="AL357" s="573"/>
      <c r="AM357" s="639"/>
      <c r="AN357" s="573"/>
      <c r="AO357" s="639"/>
      <c r="AP357" s="639"/>
      <c r="AQ357" s="573"/>
      <c r="AR357" s="639"/>
      <c r="AS357" s="639"/>
      <c r="AT357" s="639"/>
      <c r="AU357" s="639"/>
      <c r="AV357" s="639"/>
      <c r="AW357" s="639"/>
      <c r="AX357" s="4"/>
      <c r="AY357" s="621"/>
      <c r="AZ357" s="622"/>
    </row>
    <row r="358" spans="2:52" s="25" customFormat="1" ht="12.75" customHeight="1">
      <c r="B358" s="645"/>
      <c r="D358" s="529">
        <f t="shared" si="38"/>
        <v>347</v>
      </c>
      <c r="E358" s="532"/>
      <c r="F358" s="531"/>
      <c r="G358" s="531"/>
      <c r="H358" s="668"/>
      <c r="I358" s="668"/>
      <c r="J358" s="234"/>
      <c r="K358" s="234"/>
      <c r="L358" s="234"/>
      <c r="M358" s="575"/>
      <c r="N358" s="794" t="str">
        <f t="shared" si="28"/>
        <v/>
      </c>
      <c r="O358" s="573"/>
      <c r="P358" s="573"/>
      <c r="Q358" s="623"/>
      <c r="R358" s="573"/>
      <c r="S358" s="573"/>
      <c r="T358" s="573"/>
      <c r="U358" s="639"/>
      <c r="V358" s="639"/>
      <c r="W358" s="573"/>
      <c r="X358" s="639"/>
      <c r="Y358" s="639"/>
      <c r="Z358" s="639"/>
      <c r="AA358" s="639"/>
      <c r="AB358" s="4"/>
      <c r="AC358" s="621"/>
      <c r="AD358" s="622"/>
      <c r="AE358" s="621"/>
      <c r="AF358" s="637"/>
      <c r="AG358" s="621"/>
      <c r="AH358" s="529">
        <f t="shared" si="34"/>
        <v>347</v>
      </c>
      <c r="AI358" s="421" t="str">
        <f t="shared" si="35"/>
        <v/>
      </c>
      <c r="AJ358" s="529" t="str">
        <f t="shared" si="36"/>
        <v/>
      </c>
      <c r="AK358" s="529" t="str">
        <f t="shared" si="37"/>
        <v/>
      </c>
      <c r="AL358" s="573"/>
      <c r="AM358" s="639"/>
      <c r="AN358" s="573"/>
      <c r="AO358" s="639"/>
      <c r="AP358" s="639"/>
      <c r="AQ358" s="573"/>
      <c r="AR358" s="639"/>
      <c r="AS358" s="639"/>
      <c r="AT358" s="639"/>
      <c r="AU358" s="639"/>
      <c r="AV358" s="639"/>
      <c r="AW358" s="639"/>
      <c r="AX358" s="4"/>
      <c r="AY358" s="621"/>
      <c r="AZ358" s="622"/>
    </row>
    <row r="359" spans="2:52" s="25" customFormat="1" ht="12.75" customHeight="1">
      <c r="B359" s="645"/>
      <c r="D359" s="529">
        <f t="shared" si="38"/>
        <v>348</v>
      </c>
      <c r="E359" s="532"/>
      <c r="F359" s="531"/>
      <c r="G359" s="531"/>
      <c r="H359" s="668"/>
      <c r="I359" s="668"/>
      <c r="J359" s="234"/>
      <c r="K359" s="234"/>
      <c r="L359" s="234"/>
      <c r="M359" s="575"/>
      <c r="N359" s="794" t="str">
        <f t="shared" si="28"/>
        <v/>
      </c>
      <c r="O359" s="573"/>
      <c r="P359" s="573"/>
      <c r="Q359" s="623"/>
      <c r="R359" s="573"/>
      <c r="S359" s="573"/>
      <c r="T359" s="573"/>
      <c r="U359" s="639"/>
      <c r="V359" s="639"/>
      <c r="W359" s="573"/>
      <c r="X359" s="639"/>
      <c r="Y359" s="639"/>
      <c r="Z359" s="639"/>
      <c r="AA359" s="639"/>
      <c r="AB359" s="4"/>
      <c r="AC359" s="621"/>
      <c r="AD359" s="622"/>
      <c r="AE359" s="621"/>
      <c r="AF359" s="637"/>
      <c r="AG359" s="621"/>
      <c r="AH359" s="529">
        <f t="shared" si="34"/>
        <v>348</v>
      </c>
      <c r="AI359" s="421" t="str">
        <f t="shared" si="35"/>
        <v/>
      </c>
      <c r="AJ359" s="529" t="str">
        <f t="shared" si="36"/>
        <v/>
      </c>
      <c r="AK359" s="529" t="str">
        <f t="shared" si="37"/>
        <v/>
      </c>
      <c r="AL359" s="573"/>
      <c r="AM359" s="639"/>
      <c r="AN359" s="573"/>
      <c r="AO359" s="639"/>
      <c r="AP359" s="639"/>
      <c r="AQ359" s="573"/>
      <c r="AR359" s="639"/>
      <c r="AS359" s="639"/>
      <c r="AT359" s="639"/>
      <c r="AU359" s="639"/>
      <c r="AV359" s="639"/>
      <c r="AW359" s="639"/>
      <c r="AX359" s="4"/>
      <c r="AY359" s="621"/>
      <c r="AZ359" s="622"/>
    </row>
    <row r="360" spans="2:52" s="25" customFormat="1" ht="12.75" customHeight="1">
      <c r="B360" s="645"/>
      <c r="D360" s="529">
        <f t="shared" si="38"/>
        <v>349</v>
      </c>
      <c r="E360" s="532"/>
      <c r="F360" s="531"/>
      <c r="G360" s="531"/>
      <c r="H360" s="668"/>
      <c r="I360" s="668"/>
      <c r="J360" s="234"/>
      <c r="K360" s="234"/>
      <c r="L360" s="234"/>
      <c r="M360" s="575"/>
      <c r="N360" s="794" t="str">
        <f t="shared" si="28"/>
        <v/>
      </c>
      <c r="O360" s="573"/>
      <c r="P360" s="573"/>
      <c r="Q360" s="623"/>
      <c r="R360" s="573"/>
      <c r="S360" s="573"/>
      <c r="T360" s="573"/>
      <c r="U360" s="639"/>
      <c r="V360" s="639"/>
      <c r="W360" s="573"/>
      <c r="X360" s="639"/>
      <c r="Y360" s="639"/>
      <c r="Z360" s="639"/>
      <c r="AA360" s="639"/>
      <c r="AB360" s="4"/>
      <c r="AC360" s="621"/>
      <c r="AD360" s="622"/>
      <c r="AE360" s="621"/>
      <c r="AF360" s="637"/>
      <c r="AG360" s="621"/>
      <c r="AH360" s="529">
        <f t="shared" si="34"/>
        <v>349</v>
      </c>
      <c r="AI360" s="421" t="str">
        <f t="shared" si="35"/>
        <v/>
      </c>
      <c r="AJ360" s="529" t="str">
        <f t="shared" si="36"/>
        <v/>
      </c>
      <c r="AK360" s="529" t="str">
        <f t="shared" si="37"/>
        <v/>
      </c>
      <c r="AL360" s="573"/>
      <c r="AM360" s="639"/>
      <c r="AN360" s="573"/>
      <c r="AO360" s="639"/>
      <c r="AP360" s="639"/>
      <c r="AQ360" s="573"/>
      <c r="AR360" s="639"/>
      <c r="AS360" s="639"/>
      <c r="AT360" s="639"/>
      <c r="AU360" s="639"/>
      <c r="AV360" s="639"/>
      <c r="AW360" s="639"/>
      <c r="AX360" s="4"/>
      <c r="AY360" s="621"/>
      <c r="AZ360" s="622"/>
    </row>
    <row r="361" spans="2:52" s="25" customFormat="1" ht="12.75" customHeight="1">
      <c r="B361" s="645"/>
      <c r="D361" s="529">
        <f t="shared" si="38"/>
        <v>350</v>
      </c>
      <c r="E361" s="532"/>
      <c r="F361" s="531"/>
      <c r="G361" s="531"/>
      <c r="H361" s="668"/>
      <c r="I361" s="668"/>
      <c r="J361" s="234"/>
      <c r="K361" s="234"/>
      <c r="L361" s="234"/>
      <c r="M361" s="575"/>
      <c r="N361" s="794" t="str">
        <f t="shared" si="28"/>
        <v/>
      </c>
      <c r="O361" s="573"/>
      <c r="P361" s="573"/>
      <c r="Q361" s="623"/>
      <c r="R361" s="573"/>
      <c r="S361" s="573"/>
      <c r="T361" s="573"/>
      <c r="U361" s="639"/>
      <c r="V361" s="639"/>
      <c r="W361" s="573"/>
      <c r="X361" s="639"/>
      <c r="Y361" s="639"/>
      <c r="Z361" s="639"/>
      <c r="AA361" s="639"/>
      <c r="AB361" s="4"/>
      <c r="AC361" s="621"/>
      <c r="AD361" s="622"/>
      <c r="AE361" s="621"/>
      <c r="AF361" s="637"/>
      <c r="AG361" s="621"/>
      <c r="AH361" s="529">
        <f t="shared" si="34"/>
        <v>350</v>
      </c>
      <c r="AI361" s="421" t="str">
        <f t="shared" si="35"/>
        <v/>
      </c>
      <c r="AJ361" s="529" t="str">
        <f t="shared" si="36"/>
        <v/>
      </c>
      <c r="AK361" s="529" t="str">
        <f t="shared" si="37"/>
        <v/>
      </c>
      <c r="AL361" s="573"/>
      <c r="AM361" s="639"/>
      <c r="AN361" s="573"/>
      <c r="AO361" s="639"/>
      <c r="AP361" s="639"/>
      <c r="AQ361" s="573"/>
      <c r="AR361" s="639"/>
      <c r="AS361" s="639"/>
      <c r="AT361" s="639"/>
      <c r="AU361" s="639"/>
      <c r="AV361" s="639"/>
      <c r="AW361" s="639"/>
      <c r="AX361" s="4"/>
      <c r="AY361" s="621"/>
      <c r="AZ361" s="622"/>
    </row>
    <row r="362" spans="2:52" s="25" customFormat="1" ht="12.75" customHeight="1">
      <c r="B362" s="645"/>
      <c r="D362" s="529">
        <f t="shared" si="38"/>
        <v>351</v>
      </c>
      <c r="E362" s="532"/>
      <c r="F362" s="531"/>
      <c r="G362" s="531"/>
      <c r="H362" s="668"/>
      <c r="I362" s="668"/>
      <c r="J362" s="234"/>
      <c r="K362" s="234"/>
      <c r="L362" s="234"/>
      <c r="M362" s="575"/>
      <c r="N362" s="794" t="str">
        <f t="shared" si="28"/>
        <v/>
      </c>
      <c r="O362" s="573"/>
      <c r="P362" s="573"/>
      <c r="Q362" s="623"/>
      <c r="R362" s="573"/>
      <c r="S362" s="573"/>
      <c r="T362" s="573"/>
      <c r="U362" s="639"/>
      <c r="V362" s="639"/>
      <c r="W362" s="573"/>
      <c r="X362" s="639"/>
      <c r="Y362" s="639"/>
      <c r="Z362" s="639"/>
      <c r="AA362" s="639"/>
      <c r="AB362" s="4"/>
      <c r="AC362" s="621"/>
      <c r="AD362" s="622"/>
      <c r="AE362" s="621"/>
      <c r="AF362" s="637"/>
      <c r="AG362" s="621"/>
      <c r="AH362" s="529">
        <f t="shared" si="34"/>
        <v>351</v>
      </c>
      <c r="AI362" s="421" t="str">
        <f t="shared" si="35"/>
        <v/>
      </c>
      <c r="AJ362" s="529" t="str">
        <f t="shared" si="36"/>
        <v/>
      </c>
      <c r="AK362" s="529" t="str">
        <f t="shared" si="37"/>
        <v/>
      </c>
      <c r="AL362" s="573"/>
      <c r="AM362" s="639"/>
      <c r="AN362" s="573"/>
      <c r="AO362" s="639"/>
      <c r="AP362" s="639"/>
      <c r="AQ362" s="573"/>
      <c r="AR362" s="639"/>
      <c r="AS362" s="639"/>
      <c r="AT362" s="639"/>
      <c r="AU362" s="639"/>
      <c r="AV362" s="639"/>
      <c r="AW362" s="639"/>
      <c r="AX362" s="4"/>
      <c r="AY362" s="621"/>
      <c r="AZ362" s="622"/>
    </row>
    <row r="363" spans="2:52" s="25" customFormat="1" ht="12.75" customHeight="1">
      <c r="B363" s="645"/>
      <c r="D363" s="529">
        <f t="shared" si="38"/>
        <v>352</v>
      </c>
      <c r="E363" s="532"/>
      <c r="F363" s="531"/>
      <c r="G363" s="531"/>
      <c r="H363" s="668"/>
      <c r="I363" s="668"/>
      <c r="J363" s="234"/>
      <c r="K363" s="234"/>
      <c r="L363" s="234"/>
      <c r="M363" s="575"/>
      <c r="N363" s="794" t="str">
        <f t="shared" si="28"/>
        <v/>
      </c>
      <c r="O363" s="573"/>
      <c r="P363" s="573"/>
      <c r="Q363" s="623"/>
      <c r="R363" s="573"/>
      <c r="S363" s="573"/>
      <c r="T363" s="573"/>
      <c r="U363" s="639"/>
      <c r="V363" s="639"/>
      <c r="W363" s="573"/>
      <c r="X363" s="639"/>
      <c r="Y363" s="639"/>
      <c r="Z363" s="639"/>
      <c r="AA363" s="639"/>
      <c r="AB363" s="4"/>
      <c r="AC363" s="621"/>
      <c r="AD363" s="622"/>
      <c r="AE363" s="621"/>
      <c r="AF363" s="637"/>
      <c r="AG363" s="621"/>
      <c r="AH363" s="529">
        <f t="shared" si="34"/>
        <v>352</v>
      </c>
      <c r="AI363" s="421" t="str">
        <f t="shared" si="35"/>
        <v/>
      </c>
      <c r="AJ363" s="529" t="str">
        <f t="shared" si="36"/>
        <v/>
      </c>
      <c r="AK363" s="529" t="str">
        <f t="shared" si="37"/>
        <v/>
      </c>
      <c r="AL363" s="573"/>
      <c r="AM363" s="639"/>
      <c r="AN363" s="573"/>
      <c r="AO363" s="639"/>
      <c r="AP363" s="639"/>
      <c r="AQ363" s="573"/>
      <c r="AR363" s="639"/>
      <c r="AS363" s="639"/>
      <c r="AT363" s="639"/>
      <c r="AU363" s="639"/>
      <c r="AV363" s="639"/>
      <c r="AW363" s="639"/>
      <c r="AX363" s="4"/>
      <c r="AY363" s="621"/>
      <c r="AZ363" s="622"/>
    </row>
    <row r="364" spans="2:52" s="25" customFormat="1" ht="12.75" customHeight="1">
      <c r="B364" s="645"/>
      <c r="D364" s="529">
        <f t="shared" si="38"/>
        <v>353</v>
      </c>
      <c r="E364" s="532"/>
      <c r="F364" s="531"/>
      <c r="G364" s="531"/>
      <c r="H364" s="668"/>
      <c r="I364" s="668"/>
      <c r="J364" s="234"/>
      <c r="K364" s="234"/>
      <c r="L364" s="234"/>
      <c r="M364" s="575"/>
      <c r="N364" s="794" t="str">
        <f t="shared" si="28"/>
        <v/>
      </c>
      <c r="O364" s="573"/>
      <c r="P364" s="573"/>
      <c r="Q364" s="623"/>
      <c r="R364" s="573"/>
      <c r="S364" s="573"/>
      <c r="T364" s="573"/>
      <c r="U364" s="639"/>
      <c r="V364" s="639"/>
      <c r="W364" s="573"/>
      <c r="X364" s="639"/>
      <c r="Y364" s="639"/>
      <c r="Z364" s="639"/>
      <c r="AA364" s="639"/>
      <c r="AB364" s="4"/>
      <c r="AC364" s="621"/>
      <c r="AD364" s="622"/>
      <c r="AE364" s="621"/>
      <c r="AF364" s="637"/>
      <c r="AG364" s="621"/>
      <c r="AH364" s="529">
        <f t="shared" si="34"/>
        <v>353</v>
      </c>
      <c r="AI364" s="421" t="str">
        <f t="shared" si="35"/>
        <v/>
      </c>
      <c r="AJ364" s="529" t="str">
        <f t="shared" si="36"/>
        <v/>
      </c>
      <c r="AK364" s="529" t="str">
        <f t="shared" si="37"/>
        <v/>
      </c>
      <c r="AL364" s="573"/>
      <c r="AM364" s="639"/>
      <c r="AN364" s="573"/>
      <c r="AO364" s="639"/>
      <c r="AP364" s="639"/>
      <c r="AQ364" s="573"/>
      <c r="AR364" s="639"/>
      <c r="AS364" s="639"/>
      <c r="AT364" s="639"/>
      <c r="AU364" s="639"/>
      <c r="AV364" s="639"/>
      <c r="AW364" s="639"/>
      <c r="AX364" s="4"/>
      <c r="AY364" s="621"/>
      <c r="AZ364" s="622"/>
    </row>
    <row r="365" spans="2:52" s="25" customFormat="1" ht="12.75" customHeight="1">
      <c r="B365" s="645"/>
      <c r="D365" s="529">
        <f t="shared" si="38"/>
        <v>354</v>
      </c>
      <c r="E365" s="532"/>
      <c r="F365" s="531"/>
      <c r="G365" s="531"/>
      <c r="H365" s="668"/>
      <c r="I365" s="668"/>
      <c r="J365" s="234"/>
      <c r="K365" s="234"/>
      <c r="L365" s="234"/>
      <c r="M365" s="575"/>
      <c r="N365" s="794" t="str">
        <f t="shared" si="28"/>
        <v/>
      </c>
      <c r="O365" s="573"/>
      <c r="P365" s="573"/>
      <c r="Q365" s="623"/>
      <c r="R365" s="573"/>
      <c r="S365" s="573"/>
      <c r="T365" s="573"/>
      <c r="U365" s="639"/>
      <c r="V365" s="639"/>
      <c r="W365" s="573"/>
      <c r="X365" s="639"/>
      <c r="Y365" s="639"/>
      <c r="Z365" s="639"/>
      <c r="AA365" s="639"/>
      <c r="AB365" s="4"/>
      <c r="AC365" s="621"/>
      <c r="AD365" s="622"/>
      <c r="AE365" s="621"/>
      <c r="AF365" s="637"/>
      <c r="AG365" s="621"/>
      <c r="AH365" s="529">
        <f t="shared" si="34"/>
        <v>354</v>
      </c>
      <c r="AI365" s="421" t="str">
        <f t="shared" si="35"/>
        <v/>
      </c>
      <c r="AJ365" s="529" t="str">
        <f t="shared" si="36"/>
        <v/>
      </c>
      <c r="AK365" s="529" t="str">
        <f t="shared" si="37"/>
        <v/>
      </c>
      <c r="AL365" s="573"/>
      <c r="AM365" s="639"/>
      <c r="AN365" s="573"/>
      <c r="AO365" s="639"/>
      <c r="AP365" s="639"/>
      <c r="AQ365" s="573"/>
      <c r="AR365" s="639"/>
      <c r="AS365" s="639"/>
      <c r="AT365" s="639"/>
      <c r="AU365" s="639"/>
      <c r="AV365" s="639"/>
      <c r="AW365" s="639"/>
      <c r="AX365" s="4"/>
      <c r="AY365" s="621"/>
      <c r="AZ365" s="622"/>
    </row>
    <row r="366" spans="2:52" s="25" customFormat="1" ht="12.75" customHeight="1">
      <c r="B366" s="645"/>
      <c r="D366" s="529">
        <f t="shared" si="38"/>
        <v>355</v>
      </c>
      <c r="E366" s="532"/>
      <c r="F366" s="531"/>
      <c r="G366" s="531"/>
      <c r="H366" s="668"/>
      <c r="I366" s="668"/>
      <c r="J366" s="234"/>
      <c r="K366" s="234"/>
      <c r="L366" s="234"/>
      <c r="M366" s="575"/>
      <c r="N366" s="794" t="str">
        <f t="shared" si="28"/>
        <v/>
      </c>
      <c r="O366" s="573"/>
      <c r="P366" s="573"/>
      <c r="Q366" s="623"/>
      <c r="R366" s="573"/>
      <c r="S366" s="573"/>
      <c r="T366" s="573"/>
      <c r="U366" s="639"/>
      <c r="V366" s="639"/>
      <c r="W366" s="573"/>
      <c r="X366" s="639"/>
      <c r="Y366" s="639"/>
      <c r="Z366" s="639"/>
      <c r="AA366" s="639"/>
      <c r="AB366" s="4"/>
      <c r="AC366" s="621"/>
      <c r="AD366" s="622"/>
      <c r="AE366" s="621"/>
      <c r="AF366" s="637"/>
      <c r="AG366" s="621"/>
      <c r="AH366" s="529">
        <f t="shared" si="34"/>
        <v>355</v>
      </c>
      <c r="AI366" s="421" t="str">
        <f t="shared" si="35"/>
        <v/>
      </c>
      <c r="AJ366" s="529" t="str">
        <f t="shared" si="36"/>
        <v/>
      </c>
      <c r="AK366" s="529" t="str">
        <f t="shared" si="37"/>
        <v/>
      </c>
      <c r="AL366" s="573"/>
      <c r="AM366" s="639"/>
      <c r="AN366" s="573"/>
      <c r="AO366" s="639"/>
      <c r="AP366" s="639"/>
      <c r="AQ366" s="573"/>
      <c r="AR366" s="639"/>
      <c r="AS366" s="639"/>
      <c r="AT366" s="639"/>
      <c r="AU366" s="639"/>
      <c r="AV366" s="639"/>
      <c r="AW366" s="639"/>
      <c r="AX366" s="4"/>
      <c r="AY366" s="621"/>
      <c r="AZ366" s="622"/>
    </row>
    <row r="367" spans="2:52" s="25" customFormat="1" ht="12.75" customHeight="1">
      <c r="B367" s="645"/>
      <c r="D367" s="529">
        <f t="shared" si="38"/>
        <v>356</v>
      </c>
      <c r="E367" s="532"/>
      <c r="F367" s="531"/>
      <c r="G367" s="531"/>
      <c r="H367" s="668"/>
      <c r="I367" s="668"/>
      <c r="J367" s="234"/>
      <c r="K367" s="234"/>
      <c r="L367" s="234"/>
      <c r="M367" s="575"/>
      <c r="N367" s="794" t="str">
        <f t="shared" si="28"/>
        <v/>
      </c>
      <c r="O367" s="573"/>
      <c r="P367" s="573"/>
      <c r="Q367" s="623"/>
      <c r="R367" s="573"/>
      <c r="S367" s="573"/>
      <c r="T367" s="573"/>
      <c r="U367" s="639"/>
      <c r="V367" s="639"/>
      <c r="W367" s="573"/>
      <c r="X367" s="639"/>
      <c r="Y367" s="639"/>
      <c r="Z367" s="639"/>
      <c r="AA367" s="639"/>
      <c r="AB367" s="4"/>
      <c r="AC367" s="621"/>
      <c r="AD367" s="622"/>
      <c r="AE367" s="621"/>
      <c r="AF367" s="637"/>
      <c r="AG367" s="621"/>
      <c r="AH367" s="529">
        <f t="shared" si="34"/>
        <v>356</v>
      </c>
      <c r="AI367" s="421" t="str">
        <f t="shared" si="35"/>
        <v/>
      </c>
      <c r="AJ367" s="529" t="str">
        <f t="shared" si="36"/>
        <v/>
      </c>
      <c r="AK367" s="529" t="str">
        <f t="shared" si="37"/>
        <v/>
      </c>
      <c r="AL367" s="573"/>
      <c r="AM367" s="639"/>
      <c r="AN367" s="573"/>
      <c r="AO367" s="639"/>
      <c r="AP367" s="639"/>
      <c r="AQ367" s="573"/>
      <c r="AR367" s="639"/>
      <c r="AS367" s="639"/>
      <c r="AT367" s="639"/>
      <c r="AU367" s="639"/>
      <c r="AV367" s="639"/>
      <c r="AW367" s="639"/>
      <c r="AX367" s="4"/>
      <c r="AY367" s="621"/>
      <c r="AZ367" s="622"/>
    </row>
    <row r="368" spans="2:52" s="25" customFormat="1" ht="12.75" customHeight="1">
      <c r="B368" s="645"/>
      <c r="D368" s="529">
        <f t="shared" si="38"/>
        <v>357</v>
      </c>
      <c r="E368" s="532"/>
      <c r="F368" s="531"/>
      <c r="G368" s="531"/>
      <c r="H368" s="668"/>
      <c r="I368" s="668"/>
      <c r="J368" s="234"/>
      <c r="K368" s="234"/>
      <c r="L368" s="234"/>
      <c r="M368" s="575"/>
      <c r="N368" s="794" t="str">
        <f t="shared" si="28"/>
        <v/>
      </c>
      <c r="O368" s="573"/>
      <c r="P368" s="573"/>
      <c r="Q368" s="623"/>
      <c r="R368" s="573"/>
      <c r="S368" s="573"/>
      <c r="T368" s="573"/>
      <c r="U368" s="639"/>
      <c r="V368" s="639"/>
      <c r="W368" s="573"/>
      <c r="X368" s="639"/>
      <c r="Y368" s="639"/>
      <c r="Z368" s="639"/>
      <c r="AA368" s="639"/>
      <c r="AB368" s="4"/>
      <c r="AC368" s="621"/>
      <c r="AD368" s="622"/>
      <c r="AE368" s="621"/>
      <c r="AF368" s="637"/>
      <c r="AG368" s="621"/>
      <c r="AH368" s="529">
        <f t="shared" si="34"/>
        <v>357</v>
      </c>
      <c r="AI368" s="421" t="str">
        <f t="shared" si="35"/>
        <v/>
      </c>
      <c r="AJ368" s="529" t="str">
        <f t="shared" si="36"/>
        <v/>
      </c>
      <c r="AK368" s="529" t="str">
        <f t="shared" si="37"/>
        <v/>
      </c>
      <c r="AL368" s="573"/>
      <c r="AM368" s="639"/>
      <c r="AN368" s="573"/>
      <c r="AO368" s="639"/>
      <c r="AP368" s="639"/>
      <c r="AQ368" s="573"/>
      <c r="AR368" s="639"/>
      <c r="AS368" s="639"/>
      <c r="AT368" s="639"/>
      <c r="AU368" s="639"/>
      <c r="AV368" s="639"/>
      <c r="AW368" s="639"/>
      <c r="AX368" s="4"/>
      <c r="AY368" s="621"/>
      <c r="AZ368" s="622"/>
    </row>
    <row r="369" spans="2:52" s="25" customFormat="1" ht="12.75" customHeight="1">
      <c r="B369" s="645"/>
      <c r="D369" s="529">
        <f t="shared" si="38"/>
        <v>358</v>
      </c>
      <c r="E369" s="532"/>
      <c r="F369" s="531"/>
      <c r="G369" s="531"/>
      <c r="H369" s="668"/>
      <c r="I369" s="668"/>
      <c r="J369" s="234"/>
      <c r="K369" s="234"/>
      <c r="L369" s="234"/>
      <c r="M369" s="575"/>
      <c r="N369" s="794" t="str">
        <f t="shared" si="28"/>
        <v/>
      </c>
      <c r="O369" s="573"/>
      <c r="P369" s="573"/>
      <c r="Q369" s="623"/>
      <c r="R369" s="573"/>
      <c r="S369" s="573"/>
      <c r="T369" s="573"/>
      <c r="U369" s="639"/>
      <c r="V369" s="639"/>
      <c r="W369" s="573"/>
      <c r="X369" s="639"/>
      <c r="Y369" s="639"/>
      <c r="Z369" s="639"/>
      <c r="AA369" s="639"/>
      <c r="AB369" s="4"/>
      <c r="AC369" s="621"/>
      <c r="AD369" s="622"/>
      <c r="AE369" s="621"/>
      <c r="AF369" s="637"/>
      <c r="AG369" s="621"/>
      <c r="AH369" s="529">
        <f t="shared" si="34"/>
        <v>358</v>
      </c>
      <c r="AI369" s="421" t="str">
        <f t="shared" si="35"/>
        <v/>
      </c>
      <c r="AJ369" s="529" t="str">
        <f t="shared" si="36"/>
        <v/>
      </c>
      <c r="AK369" s="529" t="str">
        <f t="shared" si="37"/>
        <v/>
      </c>
      <c r="AL369" s="573"/>
      <c r="AM369" s="639"/>
      <c r="AN369" s="573"/>
      <c r="AO369" s="639"/>
      <c r="AP369" s="639"/>
      <c r="AQ369" s="573"/>
      <c r="AR369" s="639"/>
      <c r="AS369" s="639"/>
      <c r="AT369" s="639"/>
      <c r="AU369" s="639"/>
      <c r="AV369" s="639"/>
      <c r="AW369" s="639"/>
      <c r="AX369" s="4"/>
      <c r="AY369" s="621"/>
      <c r="AZ369" s="622"/>
    </row>
    <row r="370" spans="2:52" s="25" customFormat="1" ht="12.75" customHeight="1">
      <c r="B370" s="645"/>
      <c r="D370" s="529">
        <f t="shared" si="38"/>
        <v>359</v>
      </c>
      <c r="E370" s="532"/>
      <c r="F370" s="531"/>
      <c r="G370" s="531"/>
      <c r="H370" s="668"/>
      <c r="I370" s="668"/>
      <c r="J370" s="234"/>
      <c r="K370" s="234"/>
      <c r="L370" s="234"/>
      <c r="M370" s="575"/>
      <c r="N370" s="794" t="str">
        <f t="shared" si="28"/>
        <v/>
      </c>
      <c r="O370" s="573"/>
      <c r="P370" s="573"/>
      <c r="Q370" s="623"/>
      <c r="R370" s="573"/>
      <c r="S370" s="573"/>
      <c r="T370" s="573"/>
      <c r="U370" s="639"/>
      <c r="V370" s="639"/>
      <c r="W370" s="573"/>
      <c r="X370" s="639"/>
      <c r="Y370" s="639"/>
      <c r="Z370" s="639"/>
      <c r="AA370" s="639"/>
      <c r="AB370" s="4"/>
      <c r="AC370" s="621"/>
      <c r="AD370" s="622"/>
      <c r="AE370" s="621"/>
      <c r="AF370" s="637"/>
      <c r="AG370" s="621"/>
      <c r="AH370" s="529">
        <f t="shared" si="34"/>
        <v>359</v>
      </c>
      <c r="AI370" s="421" t="str">
        <f t="shared" si="35"/>
        <v/>
      </c>
      <c r="AJ370" s="529" t="str">
        <f t="shared" si="36"/>
        <v/>
      </c>
      <c r="AK370" s="529" t="str">
        <f t="shared" si="37"/>
        <v/>
      </c>
      <c r="AL370" s="573"/>
      <c r="AM370" s="639"/>
      <c r="AN370" s="573"/>
      <c r="AO370" s="639"/>
      <c r="AP370" s="639"/>
      <c r="AQ370" s="573"/>
      <c r="AR370" s="639"/>
      <c r="AS370" s="639"/>
      <c r="AT370" s="639"/>
      <c r="AU370" s="639"/>
      <c r="AV370" s="639"/>
      <c r="AW370" s="639"/>
      <c r="AX370" s="4"/>
      <c r="AY370" s="621"/>
      <c r="AZ370" s="622"/>
    </row>
    <row r="371" spans="2:52" s="25" customFormat="1" ht="12.75" customHeight="1">
      <c r="B371" s="645"/>
      <c r="D371" s="529">
        <f t="shared" si="38"/>
        <v>360</v>
      </c>
      <c r="E371" s="532"/>
      <c r="F371" s="531"/>
      <c r="G371" s="531"/>
      <c r="H371" s="668"/>
      <c r="I371" s="668"/>
      <c r="J371" s="234"/>
      <c r="K371" s="234"/>
      <c r="L371" s="234"/>
      <c r="M371" s="575"/>
      <c r="N371" s="794" t="str">
        <f t="shared" si="28"/>
        <v/>
      </c>
      <c r="O371" s="573"/>
      <c r="P371" s="573"/>
      <c r="Q371" s="623"/>
      <c r="R371" s="573"/>
      <c r="S371" s="573"/>
      <c r="T371" s="573"/>
      <c r="U371" s="639"/>
      <c r="V371" s="639"/>
      <c r="W371" s="573"/>
      <c r="X371" s="639"/>
      <c r="Y371" s="639"/>
      <c r="Z371" s="639"/>
      <c r="AA371" s="639"/>
      <c r="AB371" s="4"/>
      <c r="AC371" s="621"/>
      <c r="AD371" s="622"/>
      <c r="AE371" s="621"/>
      <c r="AF371" s="637"/>
      <c r="AG371" s="621"/>
      <c r="AH371" s="529">
        <f t="shared" si="34"/>
        <v>360</v>
      </c>
      <c r="AI371" s="421" t="str">
        <f t="shared" si="35"/>
        <v/>
      </c>
      <c r="AJ371" s="529" t="str">
        <f t="shared" si="36"/>
        <v/>
      </c>
      <c r="AK371" s="529" t="str">
        <f t="shared" si="37"/>
        <v/>
      </c>
      <c r="AL371" s="573"/>
      <c r="AM371" s="639"/>
      <c r="AN371" s="573"/>
      <c r="AO371" s="639"/>
      <c r="AP371" s="639"/>
      <c r="AQ371" s="573"/>
      <c r="AR371" s="639"/>
      <c r="AS371" s="639"/>
      <c r="AT371" s="639"/>
      <c r="AU371" s="639"/>
      <c r="AV371" s="639"/>
      <c r="AW371" s="639"/>
      <c r="AX371" s="4"/>
      <c r="AY371" s="621"/>
      <c r="AZ371" s="622"/>
    </row>
    <row r="372" spans="2:52" s="25" customFormat="1" ht="12.75" customHeight="1">
      <c r="B372" s="645"/>
      <c r="D372" s="529">
        <f t="shared" si="38"/>
        <v>361</v>
      </c>
      <c r="E372" s="532"/>
      <c r="F372" s="531"/>
      <c r="G372" s="531"/>
      <c r="H372" s="668"/>
      <c r="I372" s="668"/>
      <c r="J372" s="234"/>
      <c r="K372" s="234"/>
      <c r="L372" s="234"/>
      <c r="M372" s="575"/>
      <c r="N372" s="794" t="str">
        <f t="shared" ref="N372:N491" si="39">IF($H372="","",IF(O372="○","",IF($H372=$I372,"","○")))</f>
        <v/>
      </c>
      <c r="O372" s="573"/>
      <c r="P372" s="573"/>
      <c r="Q372" s="623"/>
      <c r="R372" s="573"/>
      <c r="S372" s="573"/>
      <c r="T372" s="573"/>
      <c r="U372" s="639"/>
      <c r="V372" s="639"/>
      <c r="W372" s="573"/>
      <c r="X372" s="639"/>
      <c r="Y372" s="639"/>
      <c r="Z372" s="639"/>
      <c r="AA372" s="639"/>
      <c r="AB372" s="4"/>
      <c r="AC372" s="621"/>
      <c r="AD372" s="622"/>
      <c r="AE372" s="621"/>
      <c r="AF372" s="637"/>
      <c r="AG372" s="621"/>
      <c r="AH372" s="529">
        <f t="shared" ref="AH372:AH435" si="40">IF(D372="","",D372)</f>
        <v>361</v>
      </c>
      <c r="AI372" s="421" t="str">
        <f t="shared" ref="AI372:AI435" si="41">IF(E372="","",E372)</f>
        <v/>
      </c>
      <c r="AJ372" s="529" t="str">
        <f t="shared" ref="AJ372:AJ435" si="42">IF(F372="","",F372)</f>
        <v/>
      </c>
      <c r="AK372" s="529" t="str">
        <f t="shared" ref="AK372:AK435" si="43">IF(G372="","",G372)</f>
        <v/>
      </c>
      <c r="AL372" s="573"/>
      <c r="AM372" s="639"/>
      <c r="AN372" s="573"/>
      <c r="AO372" s="639"/>
      <c r="AP372" s="639"/>
      <c r="AQ372" s="573"/>
      <c r="AR372" s="639"/>
      <c r="AS372" s="639"/>
      <c r="AT372" s="639"/>
      <c r="AU372" s="639"/>
      <c r="AV372" s="639"/>
      <c r="AW372" s="639"/>
      <c r="AX372" s="4"/>
      <c r="AY372" s="621"/>
      <c r="AZ372" s="622"/>
    </row>
    <row r="373" spans="2:52" s="25" customFormat="1" ht="12.75" customHeight="1">
      <c r="B373" s="645"/>
      <c r="D373" s="529">
        <f t="shared" ref="D373:D436" si="44">D372+1</f>
        <v>362</v>
      </c>
      <c r="E373" s="532"/>
      <c r="F373" s="531"/>
      <c r="G373" s="531"/>
      <c r="H373" s="668"/>
      <c r="I373" s="668"/>
      <c r="J373" s="234"/>
      <c r="K373" s="234"/>
      <c r="L373" s="234"/>
      <c r="M373" s="575"/>
      <c r="N373" s="794" t="str">
        <f t="shared" si="39"/>
        <v/>
      </c>
      <c r="O373" s="573"/>
      <c r="P373" s="573"/>
      <c r="Q373" s="623"/>
      <c r="R373" s="573"/>
      <c r="S373" s="573"/>
      <c r="T373" s="573"/>
      <c r="U373" s="639"/>
      <c r="V373" s="639"/>
      <c r="W373" s="573"/>
      <c r="X373" s="639"/>
      <c r="Y373" s="639"/>
      <c r="Z373" s="639"/>
      <c r="AA373" s="639"/>
      <c r="AB373" s="4"/>
      <c r="AC373" s="621"/>
      <c r="AD373" s="622"/>
      <c r="AE373" s="621"/>
      <c r="AF373" s="637"/>
      <c r="AG373" s="621"/>
      <c r="AH373" s="529">
        <f t="shared" si="40"/>
        <v>362</v>
      </c>
      <c r="AI373" s="421" t="str">
        <f t="shared" si="41"/>
        <v/>
      </c>
      <c r="AJ373" s="529" t="str">
        <f t="shared" si="42"/>
        <v/>
      </c>
      <c r="AK373" s="529" t="str">
        <f t="shared" si="43"/>
        <v/>
      </c>
      <c r="AL373" s="573"/>
      <c r="AM373" s="639"/>
      <c r="AN373" s="573"/>
      <c r="AO373" s="639"/>
      <c r="AP373" s="639"/>
      <c r="AQ373" s="573"/>
      <c r="AR373" s="639"/>
      <c r="AS373" s="639"/>
      <c r="AT373" s="639"/>
      <c r="AU373" s="639"/>
      <c r="AV373" s="639"/>
      <c r="AW373" s="639"/>
      <c r="AX373" s="4"/>
      <c r="AY373" s="621"/>
      <c r="AZ373" s="622"/>
    </row>
    <row r="374" spans="2:52" s="25" customFormat="1" ht="12.75" customHeight="1">
      <c r="B374" s="645"/>
      <c r="D374" s="529">
        <f t="shared" si="44"/>
        <v>363</v>
      </c>
      <c r="E374" s="532"/>
      <c r="F374" s="531"/>
      <c r="G374" s="531"/>
      <c r="H374" s="668"/>
      <c r="I374" s="668"/>
      <c r="J374" s="234"/>
      <c r="K374" s="234"/>
      <c r="L374" s="234"/>
      <c r="M374" s="575"/>
      <c r="N374" s="794" t="str">
        <f t="shared" si="39"/>
        <v/>
      </c>
      <c r="O374" s="573"/>
      <c r="P374" s="573"/>
      <c r="Q374" s="623"/>
      <c r="R374" s="573"/>
      <c r="S374" s="573"/>
      <c r="T374" s="573"/>
      <c r="U374" s="639"/>
      <c r="V374" s="639"/>
      <c r="W374" s="573"/>
      <c r="X374" s="639"/>
      <c r="Y374" s="639"/>
      <c r="Z374" s="639"/>
      <c r="AA374" s="639"/>
      <c r="AB374" s="4"/>
      <c r="AC374" s="621"/>
      <c r="AD374" s="622"/>
      <c r="AE374" s="621"/>
      <c r="AF374" s="637"/>
      <c r="AG374" s="621"/>
      <c r="AH374" s="529">
        <f t="shared" si="40"/>
        <v>363</v>
      </c>
      <c r="AI374" s="421" t="str">
        <f t="shared" si="41"/>
        <v/>
      </c>
      <c r="AJ374" s="529" t="str">
        <f t="shared" si="42"/>
        <v/>
      </c>
      <c r="AK374" s="529" t="str">
        <f t="shared" si="43"/>
        <v/>
      </c>
      <c r="AL374" s="573"/>
      <c r="AM374" s="639"/>
      <c r="AN374" s="573"/>
      <c r="AO374" s="639"/>
      <c r="AP374" s="639"/>
      <c r="AQ374" s="573"/>
      <c r="AR374" s="639"/>
      <c r="AS374" s="639"/>
      <c r="AT374" s="639"/>
      <c r="AU374" s="639"/>
      <c r="AV374" s="639"/>
      <c r="AW374" s="639"/>
      <c r="AX374" s="4"/>
      <c r="AY374" s="621"/>
      <c r="AZ374" s="622"/>
    </row>
    <row r="375" spans="2:52" s="25" customFormat="1" ht="12.75" customHeight="1">
      <c r="B375" s="645"/>
      <c r="D375" s="529">
        <f t="shared" si="44"/>
        <v>364</v>
      </c>
      <c r="E375" s="532"/>
      <c r="F375" s="531"/>
      <c r="G375" s="531"/>
      <c r="H375" s="668"/>
      <c r="I375" s="668"/>
      <c r="J375" s="234"/>
      <c r="K375" s="234"/>
      <c r="L375" s="234"/>
      <c r="M375" s="575"/>
      <c r="N375" s="794" t="str">
        <f t="shared" si="39"/>
        <v/>
      </c>
      <c r="O375" s="573"/>
      <c r="P375" s="573"/>
      <c r="Q375" s="623"/>
      <c r="R375" s="573"/>
      <c r="S375" s="573"/>
      <c r="T375" s="573"/>
      <c r="U375" s="639"/>
      <c r="V375" s="639"/>
      <c r="W375" s="573"/>
      <c r="X375" s="639"/>
      <c r="Y375" s="639"/>
      <c r="Z375" s="639"/>
      <c r="AA375" s="639"/>
      <c r="AB375" s="4"/>
      <c r="AC375" s="621"/>
      <c r="AD375" s="622"/>
      <c r="AE375" s="621"/>
      <c r="AF375" s="637"/>
      <c r="AG375" s="621"/>
      <c r="AH375" s="529">
        <f t="shared" si="40"/>
        <v>364</v>
      </c>
      <c r="AI375" s="421" t="str">
        <f t="shared" si="41"/>
        <v/>
      </c>
      <c r="AJ375" s="529" t="str">
        <f t="shared" si="42"/>
        <v/>
      </c>
      <c r="AK375" s="529" t="str">
        <f t="shared" si="43"/>
        <v/>
      </c>
      <c r="AL375" s="573"/>
      <c r="AM375" s="639"/>
      <c r="AN375" s="573"/>
      <c r="AO375" s="639"/>
      <c r="AP375" s="639"/>
      <c r="AQ375" s="573"/>
      <c r="AR375" s="639"/>
      <c r="AS375" s="639"/>
      <c r="AT375" s="639"/>
      <c r="AU375" s="639"/>
      <c r="AV375" s="639"/>
      <c r="AW375" s="639"/>
      <c r="AX375" s="4"/>
      <c r="AY375" s="621"/>
      <c r="AZ375" s="622"/>
    </row>
    <row r="376" spans="2:52" s="25" customFormat="1" ht="12.75" customHeight="1">
      <c r="B376" s="645"/>
      <c r="D376" s="529">
        <f t="shared" si="44"/>
        <v>365</v>
      </c>
      <c r="E376" s="532"/>
      <c r="F376" s="531"/>
      <c r="G376" s="531"/>
      <c r="H376" s="668"/>
      <c r="I376" s="668"/>
      <c r="J376" s="234"/>
      <c r="K376" s="234"/>
      <c r="L376" s="234"/>
      <c r="M376" s="575"/>
      <c r="N376" s="794" t="str">
        <f t="shared" si="39"/>
        <v/>
      </c>
      <c r="O376" s="573"/>
      <c r="P376" s="573"/>
      <c r="Q376" s="623"/>
      <c r="R376" s="573"/>
      <c r="S376" s="573"/>
      <c r="T376" s="573"/>
      <c r="U376" s="639"/>
      <c r="V376" s="639"/>
      <c r="W376" s="573"/>
      <c r="X376" s="639"/>
      <c r="Y376" s="639"/>
      <c r="Z376" s="639"/>
      <c r="AA376" s="639"/>
      <c r="AB376" s="4"/>
      <c r="AC376" s="621"/>
      <c r="AD376" s="622"/>
      <c r="AE376" s="621"/>
      <c r="AF376" s="637"/>
      <c r="AG376" s="621"/>
      <c r="AH376" s="529">
        <f t="shared" si="40"/>
        <v>365</v>
      </c>
      <c r="AI376" s="421" t="str">
        <f t="shared" si="41"/>
        <v/>
      </c>
      <c r="AJ376" s="529" t="str">
        <f t="shared" si="42"/>
        <v/>
      </c>
      <c r="AK376" s="529" t="str">
        <f t="shared" si="43"/>
        <v/>
      </c>
      <c r="AL376" s="573"/>
      <c r="AM376" s="639"/>
      <c r="AN376" s="573"/>
      <c r="AO376" s="639"/>
      <c r="AP376" s="639"/>
      <c r="AQ376" s="573"/>
      <c r="AR376" s="639"/>
      <c r="AS376" s="639"/>
      <c r="AT376" s="639"/>
      <c r="AU376" s="639"/>
      <c r="AV376" s="639"/>
      <c r="AW376" s="639"/>
      <c r="AX376" s="4"/>
      <c r="AY376" s="621"/>
      <c r="AZ376" s="622"/>
    </row>
    <row r="377" spans="2:52" s="25" customFormat="1" ht="12.75" customHeight="1">
      <c r="B377" s="645"/>
      <c r="D377" s="529">
        <f t="shared" si="44"/>
        <v>366</v>
      </c>
      <c r="E377" s="532"/>
      <c r="F377" s="531"/>
      <c r="G377" s="531"/>
      <c r="H377" s="668"/>
      <c r="I377" s="668"/>
      <c r="J377" s="234"/>
      <c r="K377" s="234"/>
      <c r="L377" s="234"/>
      <c r="M377" s="575"/>
      <c r="N377" s="794" t="str">
        <f t="shared" si="39"/>
        <v/>
      </c>
      <c r="O377" s="573"/>
      <c r="P377" s="573"/>
      <c r="Q377" s="623"/>
      <c r="R377" s="573"/>
      <c r="S377" s="573"/>
      <c r="T377" s="573"/>
      <c r="U377" s="639"/>
      <c r="V377" s="639"/>
      <c r="W377" s="573"/>
      <c r="X377" s="639"/>
      <c r="Y377" s="639"/>
      <c r="Z377" s="639"/>
      <c r="AA377" s="639"/>
      <c r="AB377" s="4"/>
      <c r="AC377" s="621"/>
      <c r="AD377" s="622"/>
      <c r="AE377" s="621"/>
      <c r="AF377" s="637"/>
      <c r="AG377" s="621"/>
      <c r="AH377" s="529">
        <f t="shared" si="40"/>
        <v>366</v>
      </c>
      <c r="AI377" s="421" t="str">
        <f t="shared" si="41"/>
        <v/>
      </c>
      <c r="AJ377" s="529" t="str">
        <f t="shared" si="42"/>
        <v/>
      </c>
      <c r="AK377" s="529" t="str">
        <f t="shared" si="43"/>
        <v/>
      </c>
      <c r="AL377" s="573"/>
      <c r="AM377" s="639"/>
      <c r="AN377" s="573"/>
      <c r="AO377" s="639"/>
      <c r="AP377" s="639"/>
      <c r="AQ377" s="573"/>
      <c r="AR377" s="639"/>
      <c r="AS377" s="639"/>
      <c r="AT377" s="639"/>
      <c r="AU377" s="639"/>
      <c r="AV377" s="639"/>
      <c r="AW377" s="639"/>
      <c r="AX377" s="4"/>
      <c r="AY377" s="621"/>
      <c r="AZ377" s="622"/>
    </row>
    <row r="378" spans="2:52" s="25" customFormat="1" ht="12.75" customHeight="1">
      <c r="B378" s="645"/>
      <c r="D378" s="529">
        <f t="shared" si="44"/>
        <v>367</v>
      </c>
      <c r="E378" s="532"/>
      <c r="F378" s="531"/>
      <c r="G378" s="531"/>
      <c r="H378" s="668"/>
      <c r="I378" s="668"/>
      <c r="J378" s="234"/>
      <c r="K378" s="234"/>
      <c r="L378" s="234"/>
      <c r="M378" s="575"/>
      <c r="N378" s="794" t="str">
        <f t="shared" si="39"/>
        <v/>
      </c>
      <c r="O378" s="573"/>
      <c r="P378" s="573"/>
      <c r="Q378" s="623"/>
      <c r="R378" s="573"/>
      <c r="S378" s="573"/>
      <c r="T378" s="573"/>
      <c r="U378" s="639"/>
      <c r="V378" s="639"/>
      <c r="W378" s="573"/>
      <c r="X378" s="639"/>
      <c r="Y378" s="639"/>
      <c r="Z378" s="639"/>
      <c r="AA378" s="639"/>
      <c r="AB378" s="4"/>
      <c r="AC378" s="621"/>
      <c r="AD378" s="622"/>
      <c r="AE378" s="621"/>
      <c r="AF378" s="637"/>
      <c r="AG378" s="621"/>
      <c r="AH378" s="529">
        <f t="shared" si="40"/>
        <v>367</v>
      </c>
      <c r="AI378" s="421" t="str">
        <f t="shared" si="41"/>
        <v/>
      </c>
      <c r="AJ378" s="529" t="str">
        <f t="shared" si="42"/>
        <v/>
      </c>
      <c r="AK378" s="529" t="str">
        <f t="shared" si="43"/>
        <v/>
      </c>
      <c r="AL378" s="573"/>
      <c r="AM378" s="639"/>
      <c r="AN378" s="573"/>
      <c r="AO378" s="639"/>
      <c r="AP378" s="639"/>
      <c r="AQ378" s="573"/>
      <c r="AR378" s="639"/>
      <c r="AS378" s="639"/>
      <c r="AT378" s="639"/>
      <c r="AU378" s="639"/>
      <c r="AV378" s="639"/>
      <c r="AW378" s="639"/>
      <c r="AX378" s="4"/>
      <c r="AY378" s="621"/>
      <c r="AZ378" s="622"/>
    </row>
    <row r="379" spans="2:52" s="25" customFormat="1" ht="12.75" customHeight="1">
      <c r="B379" s="645"/>
      <c r="D379" s="529">
        <f t="shared" si="44"/>
        <v>368</v>
      </c>
      <c r="E379" s="532"/>
      <c r="F379" s="531"/>
      <c r="G379" s="531"/>
      <c r="H379" s="668"/>
      <c r="I379" s="668"/>
      <c r="J379" s="234"/>
      <c r="K379" s="234"/>
      <c r="L379" s="234"/>
      <c r="M379" s="575"/>
      <c r="N379" s="794" t="str">
        <f t="shared" si="39"/>
        <v/>
      </c>
      <c r="O379" s="573"/>
      <c r="P379" s="573"/>
      <c r="Q379" s="623"/>
      <c r="R379" s="573"/>
      <c r="S379" s="573"/>
      <c r="T379" s="573"/>
      <c r="U379" s="639"/>
      <c r="V379" s="639"/>
      <c r="W379" s="573"/>
      <c r="X379" s="639"/>
      <c r="Y379" s="639"/>
      <c r="Z379" s="639"/>
      <c r="AA379" s="639"/>
      <c r="AB379" s="4"/>
      <c r="AC379" s="621"/>
      <c r="AD379" s="622"/>
      <c r="AE379" s="621"/>
      <c r="AF379" s="637"/>
      <c r="AG379" s="621"/>
      <c r="AH379" s="529">
        <f t="shared" si="40"/>
        <v>368</v>
      </c>
      <c r="AI379" s="421" t="str">
        <f t="shared" si="41"/>
        <v/>
      </c>
      <c r="AJ379" s="529" t="str">
        <f t="shared" si="42"/>
        <v/>
      </c>
      <c r="AK379" s="529" t="str">
        <f t="shared" si="43"/>
        <v/>
      </c>
      <c r="AL379" s="573"/>
      <c r="AM379" s="639"/>
      <c r="AN379" s="573"/>
      <c r="AO379" s="639"/>
      <c r="AP379" s="639"/>
      <c r="AQ379" s="573"/>
      <c r="AR379" s="639"/>
      <c r="AS379" s="639"/>
      <c r="AT379" s="639"/>
      <c r="AU379" s="639"/>
      <c r="AV379" s="639"/>
      <c r="AW379" s="639"/>
      <c r="AX379" s="4"/>
      <c r="AY379" s="621"/>
      <c r="AZ379" s="622"/>
    </row>
    <row r="380" spans="2:52" s="25" customFormat="1" ht="12.75" customHeight="1">
      <c r="B380" s="645"/>
      <c r="D380" s="529">
        <f t="shared" si="44"/>
        <v>369</v>
      </c>
      <c r="E380" s="532"/>
      <c r="F380" s="531"/>
      <c r="G380" s="531"/>
      <c r="H380" s="668"/>
      <c r="I380" s="668"/>
      <c r="J380" s="234"/>
      <c r="K380" s="234"/>
      <c r="L380" s="234"/>
      <c r="M380" s="575"/>
      <c r="N380" s="794" t="str">
        <f t="shared" si="39"/>
        <v/>
      </c>
      <c r="O380" s="573"/>
      <c r="P380" s="573"/>
      <c r="Q380" s="623"/>
      <c r="R380" s="573"/>
      <c r="S380" s="573"/>
      <c r="T380" s="573"/>
      <c r="U380" s="639"/>
      <c r="V380" s="639"/>
      <c r="W380" s="573"/>
      <c r="X380" s="639"/>
      <c r="Y380" s="639"/>
      <c r="Z380" s="639"/>
      <c r="AA380" s="639"/>
      <c r="AB380" s="4"/>
      <c r="AC380" s="621"/>
      <c r="AD380" s="622"/>
      <c r="AE380" s="621"/>
      <c r="AF380" s="637"/>
      <c r="AG380" s="621"/>
      <c r="AH380" s="529">
        <f t="shared" si="40"/>
        <v>369</v>
      </c>
      <c r="AI380" s="421" t="str">
        <f t="shared" si="41"/>
        <v/>
      </c>
      <c r="AJ380" s="529" t="str">
        <f t="shared" si="42"/>
        <v/>
      </c>
      <c r="AK380" s="529" t="str">
        <f t="shared" si="43"/>
        <v/>
      </c>
      <c r="AL380" s="573"/>
      <c r="AM380" s="639"/>
      <c r="AN380" s="573"/>
      <c r="AO380" s="639"/>
      <c r="AP380" s="639"/>
      <c r="AQ380" s="573"/>
      <c r="AR380" s="639"/>
      <c r="AS380" s="639"/>
      <c r="AT380" s="639"/>
      <c r="AU380" s="639"/>
      <c r="AV380" s="639"/>
      <c r="AW380" s="639"/>
      <c r="AX380" s="4"/>
      <c r="AY380" s="621"/>
      <c r="AZ380" s="622"/>
    </row>
    <row r="381" spans="2:52" s="25" customFormat="1" ht="12.75" customHeight="1">
      <c r="B381" s="645"/>
      <c r="D381" s="529">
        <f t="shared" si="44"/>
        <v>370</v>
      </c>
      <c r="E381" s="532"/>
      <c r="F381" s="531"/>
      <c r="G381" s="531"/>
      <c r="H381" s="668"/>
      <c r="I381" s="668"/>
      <c r="J381" s="234"/>
      <c r="K381" s="234"/>
      <c r="L381" s="234"/>
      <c r="M381" s="575"/>
      <c r="N381" s="794" t="str">
        <f t="shared" si="39"/>
        <v/>
      </c>
      <c r="O381" s="573"/>
      <c r="P381" s="573"/>
      <c r="Q381" s="623"/>
      <c r="R381" s="573"/>
      <c r="S381" s="573"/>
      <c r="T381" s="573"/>
      <c r="U381" s="639"/>
      <c r="V381" s="639"/>
      <c r="W381" s="573"/>
      <c r="X381" s="639"/>
      <c r="Y381" s="639"/>
      <c r="Z381" s="639"/>
      <c r="AA381" s="639"/>
      <c r="AB381" s="4"/>
      <c r="AC381" s="621"/>
      <c r="AD381" s="622"/>
      <c r="AE381" s="621"/>
      <c r="AF381" s="637"/>
      <c r="AG381" s="621"/>
      <c r="AH381" s="529">
        <f t="shared" si="40"/>
        <v>370</v>
      </c>
      <c r="AI381" s="421" t="str">
        <f t="shared" si="41"/>
        <v/>
      </c>
      <c r="AJ381" s="529" t="str">
        <f t="shared" si="42"/>
        <v/>
      </c>
      <c r="AK381" s="529" t="str">
        <f t="shared" si="43"/>
        <v/>
      </c>
      <c r="AL381" s="573"/>
      <c r="AM381" s="639"/>
      <c r="AN381" s="573"/>
      <c r="AO381" s="639"/>
      <c r="AP381" s="639"/>
      <c r="AQ381" s="573"/>
      <c r="AR381" s="639"/>
      <c r="AS381" s="639"/>
      <c r="AT381" s="639"/>
      <c r="AU381" s="639"/>
      <c r="AV381" s="639"/>
      <c r="AW381" s="639"/>
      <c r="AX381" s="4"/>
      <c r="AY381" s="621"/>
      <c r="AZ381" s="622"/>
    </row>
    <row r="382" spans="2:52" s="25" customFormat="1" ht="12.75" customHeight="1">
      <c r="B382" s="645"/>
      <c r="D382" s="529">
        <f t="shared" si="44"/>
        <v>371</v>
      </c>
      <c r="E382" s="532"/>
      <c r="F382" s="531"/>
      <c r="G382" s="531"/>
      <c r="H382" s="668"/>
      <c r="I382" s="668"/>
      <c r="J382" s="234"/>
      <c r="K382" s="234"/>
      <c r="L382" s="234"/>
      <c r="M382" s="575"/>
      <c r="N382" s="794" t="str">
        <f t="shared" si="39"/>
        <v/>
      </c>
      <c r="O382" s="573"/>
      <c r="P382" s="573"/>
      <c r="Q382" s="623"/>
      <c r="R382" s="573"/>
      <c r="S382" s="573"/>
      <c r="T382" s="573"/>
      <c r="U382" s="639"/>
      <c r="V382" s="639"/>
      <c r="W382" s="573"/>
      <c r="X382" s="639"/>
      <c r="Y382" s="639"/>
      <c r="Z382" s="639"/>
      <c r="AA382" s="639"/>
      <c r="AB382" s="4"/>
      <c r="AC382" s="621"/>
      <c r="AD382" s="622"/>
      <c r="AE382" s="621"/>
      <c r="AF382" s="637"/>
      <c r="AG382" s="621"/>
      <c r="AH382" s="529">
        <f t="shared" si="40"/>
        <v>371</v>
      </c>
      <c r="AI382" s="421" t="str">
        <f t="shared" si="41"/>
        <v/>
      </c>
      <c r="AJ382" s="529" t="str">
        <f t="shared" si="42"/>
        <v/>
      </c>
      <c r="AK382" s="529" t="str">
        <f t="shared" si="43"/>
        <v/>
      </c>
      <c r="AL382" s="573"/>
      <c r="AM382" s="639"/>
      <c r="AN382" s="573"/>
      <c r="AO382" s="639"/>
      <c r="AP382" s="639"/>
      <c r="AQ382" s="573"/>
      <c r="AR382" s="639"/>
      <c r="AS382" s="639"/>
      <c r="AT382" s="639"/>
      <c r="AU382" s="639"/>
      <c r="AV382" s="639"/>
      <c r="AW382" s="639"/>
      <c r="AX382" s="4"/>
      <c r="AY382" s="621"/>
      <c r="AZ382" s="622"/>
    </row>
    <row r="383" spans="2:52" s="25" customFormat="1" ht="12.75" customHeight="1">
      <c r="B383" s="645"/>
      <c r="D383" s="529">
        <f t="shared" si="44"/>
        <v>372</v>
      </c>
      <c r="E383" s="532"/>
      <c r="F383" s="531"/>
      <c r="G383" s="531"/>
      <c r="H383" s="668"/>
      <c r="I383" s="668"/>
      <c r="J383" s="234"/>
      <c r="K383" s="234"/>
      <c r="L383" s="234"/>
      <c r="M383" s="575"/>
      <c r="N383" s="794" t="str">
        <f t="shared" si="39"/>
        <v/>
      </c>
      <c r="O383" s="573"/>
      <c r="P383" s="573"/>
      <c r="Q383" s="623"/>
      <c r="R383" s="573"/>
      <c r="S383" s="573"/>
      <c r="T383" s="573"/>
      <c r="U383" s="639"/>
      <c r="V383" s="639"/>
      <c r="W383" s="573"/>
      <c r="X383" s="639"/>
      <c r="Y383" s="639"/>
      <c r="Z383" s="639"/>
      <c r="AA383" s="639"/>
      <c r="AB383" s="4"/>
      <c r="AC383" s="621"/>
      <c r="AD383" s="622"/>
      <c r="AE383" s="621"/>
      <c r="AF383" s="637"/>
      <c r="AG383" s="621"/>
      <c r="AH383" s="529">
        <f t="shared" si="40"/>
        <v>372</v>
      </c>
      <c r="AI383" s="421" t="str">
        <f t="shared" si="41"/>
        <v/>
      </c>
      <c r="AJ383" s="529" t="str">
        <f t="shared" si="42"/>
        <v/>
      </c>
      <c r="AK383" s="529" t="str">
        <f t="shared" si="43"/>
        <v/>
      </c>
      <c r="AL383" s="573"/>
      <c r="AM383" s="639"/>
      <c r="AN383" s="573"/>
      <c r="AO383" s="639"/>
      <c r="AP383" s="639"/>
      <c r="AQ383" s="573"/>
      <c r="AR383" s="639"/>
      <c r="AS383" s="639"/>
      <c r="AT383" s="639"/>
      <c r="AU383" s="639"/>
      <c r="AV383" s="639"/>
      <c r="AW383" s="639"/>
      <c r="AX383" s="4"/>
      <c r="AY383" s="621"/>
      <c r="AZ383" s="622"/>
    </row>
    <row r="384" spans="2:52" s="25" customFormat="1" ht="12.75" customHeight="1">
      <c r="B384" s="645"/>
      <c r="D384" s="529">
        <f t="shared" si="44"/>
        <v>373</v>
      </c>
      <c r="E384" s="532"/>
      <c r="F384" s="531"/>
      <c r="G384" s="531"/>
      <c r="H384" s="668"/>
      <c r="I384" s="668"/>
      <c r="J384" s="234"/>
      <c r="K384" s="234"/>
      <c r="L384" s="234"/>
      <c r="M384" s="575"/>
      <c r="N384" s="794" t="str">
        <f t="shared" si="39"/>
        <v/>
      </c>
      <c r="O384" s="573"/>
      <c r="P384" s="573"/>
      <c r="Q384" s="623"/>
      <c r="R384" s="573"/>
      <c r="S384" s="573"/>
      <c r="T384" s="573"/>
      <c r="U384" s="639"/>
      <c r="V384" s="639"/>
      <c r="W384" s="573"/>
      <c r="X384" s="639"/>
      <c r="Y384" s="639"/>
      <c r="Z384" s="639"/>
      <c r="AA384" s="639"/>
      <c r="AB384" s="4"/>
      <c r="AC384" s="621"/>
      <c r="AD384" s="622"/>
      <c r="AE384" s="621"/>
      <c r="AF384" s="637"/>
      <c r="AG384" s="621"/>
      <c r="AH384" s="529">
        <f t="shared" si="40"/>
        <v>373</v>
      </c>
      <c r="AI384" s="421" t="str">
        <f t="shared" si="41"/>
        <v/>
      </c>
      <c r="AJ384" s="529" t="str">
        <f t="shared" si="42"/>
        <v/>
      </c>
      <c r="AK384" s="529" t="str">
        <f t="shared" si="43"/>
        <v/>
      </c>
      <c r="AL384" s="573"/>
      <c r="AM384" s="639"/>
      <c r="AN384" s="573"/>
      <c r="AO384" s="639"/>
      <c r="AP384" s="639"/>
      <c r="AQ384" s="573"/>
      <c r="AR384" s="639"/>
      <c r="AS384" s="639"/>
      <c r="AT384" s="639"/>
      <c r="AU384" s="639"/>
      <c r="AV384" s="639"/>
      <c r="AW384" s="639"/>
      <c r="AX384" s="4"/>
      <c r="AY384" s="621"/>
      <c r="AZ384" s="622"/>
    </row>
    <row r="385" spans="2:52" s="25" customFormat="1" ht="12.75" customHeight="1">
      <c r="B385" s="645"/>
      <c r="D385" s="529">
        <f t="shared" si="44"/>
        <v>374</v>
      </c>
      <c r="E385" s="532"/>
      <c r="F385" s="531"/>
      <c r="G385" s="531"/>
      <c r="H385" s="668"/>
      <c r="I385" s="668"/>
      <c r="J385" s="234"/>
      <c r="K385" s="234"/>
      <c r="L385" s="234"/>
      <c r="M385" s="575"/>
      <c r="N385" s="794" t="str">
        <f t="shared" si="39"/>
        <v/>
      </c>
      <c r="O385" s="573"/>
      <c r="P385" s="573"/>
      <c r="Q385" s="623"/>
      <c r="R385" s="573"/>
      <c r="S385" s="573"/>
      <c r="T385" s="573"/>
      <c r="U385" s="639"/>
      <c r="V385" s="639"/>
      <c r="W385" s="573"/>
      <c r="X385" s="639"/>
      <c r="Y385" s="639"/>
      <c r="Z385" s="639"/>
      <c r="AA385" s="639"/>
      <c r="AB385" s="4"/>
      <c r="AC385" s="621"/>
      <c r="AD385" s="622"/>
      <c r="AE385" s="621"/>
      <c r="AF385" s="637"/>
      <c r="AG385" s="621"/>
      <c r="AH385" s="529">
        <f t="shared" si="40"/>
        <v>374</v>
      </c>
      <c r="AI385" s="421" t="str">
        <f t="shared" si="41"/>
        <v/>
      </c>
      <c r="AJ385" s="529" t="str">
        <f t="shared" si="42"/>
        <v/>
      </c>
      <c r="AK385" s="529" t="str">
        <f t="shared" si="43"/>
        <v/>
      </c>
      <c r="AL385" s="573"/>
      <c r="AM385" s="639"/>
      <c r="AN385" s="573"/>
      <c r="AO385" s="639"/>
      <c r="AP385" s="639"/>
      <c r="AQ385" s="573"/>
      <c r="AR385" s="639"/>
      <c r="AS385" s="639"/>
      <c r="AT385" s="639"/>
      <c r="AU385" s="639"/>
      <c r="AV385" s="639"/>
      <c r="AW385" s="639"/>
      <c r="AX385" s="4"/>
      <c r="AY385" s="621"/>
      <c r="AZ385" s="622"/>
    </row>
    <row r="386" spans="2:52" s="25" customFormat="1" ht="12.75" customHeight="1">
      <c r="B386" s="645"/>
      <c r="D386" s="529">
        <f t="shared" si="44"/>
        <v>375</v>
      </c>
      <c r="E386" s="532"/>
      <c r="F386" s="531"/>
      <c r="G386" s="531"/>
      <c r="H386" s="668"/>
      <c r="I386" s="668"/>
      <c r="J386" s="234"/>
      <c r="K386" s="234"/>
      <c r="L386" s="234"/>
      <c r="M386" s="575"/>
      <c r="N386" s="794" t="str">
        <f t="shared" si="39"/>
        <v/>
      </c>
      <c r="O386" s="573"/>
      <c r="P386" s="573"/>
      <c r="Q386" s="623"/>
      <c r="R386" s="573"/>
      <c r="S386" s="573"/>
      <c r="T386" s="573"/>
      <c r="U386" s="639"/>
      <c r="V386" s="639"/>
      <c r="W386" s="573"/>
      <c r="X386" s="639"/>
      <c r="Y386" s="639"/>
      <c r="Z386" s="639"/>
      <c r="AA386" s="639"/>
      <c r="AB386" s="4"/>
      <c r="AC386" s="621"/>
      <c r="AD386" s="622"/>
      <c r="AE386" s="621"/>
      <c r="AF386" s="637"/>
      <c r="AG386" s="621"/>
      <c r="AH386" s="529">
        <f t="shared" si="40"/>
        <v>375</v>
      </c>
      <c r="AI386" s="421" t="str">
        <f t="shared" si="41"/>
        <v/>
      </c>
      <c r="AJ386" s="529" t="str">
        <f t="shared" si="42"/>
        <v/>
      </c>
      <c r="AK386" s="529" t="str">
        <f t="shared" si="43"/>
        <v/>
      </c>
      <c r="AL386" s="573"/>
      <c r="AM386" s="639"/>
      <c r="AN386" s="573"/>
      <c r="AO386" s="639"/>
      <c r="AP386" s="639"/>
      <c r="AQ386" s="573"/>
      <c r="AR386" s="639"/>
      <c r="AS386" s="639"/>
      <c r="AT386" s="639"/>
      <c r="AU386" s="639"/>
      <c r="AV386" s="639"/>
      <c r="AW386" s="639"/>
      <c r="AX386" s="4"/>
      <c r="AY386" s="621"/>
      <c r="AZ386" s="622"/>
    </row>
    <row r="387" spans="2:52" s="25" customFormat="1" ht="12.75" customHeight="1">
      <c r="B387" s="645"/>
      <c r="D387" s="529">
        <f t="shared" si="44"/>
        <v>376</v>
      </c>
      <c r="E387" s="532"/>
      <c r="F387" s="531"/>
      <c r="G387" s="531"/>
      <c r="H387" s="668"/>
      <c r="I387" s="668"/>
      <c r="J387" s="234"/>
      <c r="K387" s="234"/>
      <c r="L387" s="234"/>
      <c r="M387" s="575"/>
      <c r="N387" s="794" t="str">
        <f t="shared" si="39"/>
        <v/>
      </c>
      <c r="O387" s="573"/>
      <c r="P387" s="573"/>
      <c r="Q387" s="623"/>
      <c r="R387" s="573"/>
      <c r="S387" s="573"/>
      <c r="T387" s="573"/>
      <c r="U387" s="639"/>
      <c r="V387" s="639"/>
      <c r="W387" s="573"/>
      <c r="X387" s="639"/>
      <c r="Y387" s="639"/>
      <c r="Z387" s="639"/>
      <c r="AA387" s="639"/>
      <c r="AB387" s="4"/>
      <c r="AC387" s="621"/>
      <c r="AD387" s="622"/>
      <c r="AE387" s="621"/>
      <c r="AF387" s="637"/>
      <c r="AG387" s="621"/>
      <c r="AH387" s="529">
        <f t="shared" si="40"/>
        <v>376</v>
      </c>
      <c r="AI387" s="421" t="str">
        <f t="shared" si="41"/>
        <v/>
      </c>
      <c r="AJ387" s="529" t="str">
        <f t="shared" si="42"/>
        <v/>
      </c>
      <c r="AK387" s="529" t="str">
        <f t="shared" si="43"/>
        <v/>
      </c>
      <c r="AL387" s="573"/>
      <c r="AM387" s="639"/>
      <c r="AN387" s="573"/>
      <c r="AO387" s="639"/>
      <c r="AP387" s="639"/>
      <c r="AQ387" s="573"/>
      <c r="AR387" s="639"/>
      <c r="AS387" s="639"/>
      <c r="AT387" s="639"/>
      <c r="AU387" s="639"/>
      <c r="AV387" s="639"/>
      <c r="AW387" s="639"/>
      <c r="AX387" s="4"/>
      <c r="AY387" s="621"/>
      <c r="AZ387" s="622"/>
    </row>
    <row r="388" spans="2:52" s="25" customFormat="1" ht="12.75" customHeight="1">
      <c r="B388" s="645"/>
      <c r="D388" s="529">
        <f t="shared" si="44"/>
        <v>377</v>
      </c>
      <c r="E388" s="532"/>
      <c r="F388" s="531"/>
      <c r="G388" s="531"/>
      <c r="H388" s="668"/>
      <c r="I388" s="668"/>
      <c r="J388" s="234"/>
      <c r="K388" s="234"/>
      <c r="L388" s="234"/>
      <c r="M388" s="575"/>
      <c r="N388" s="794" t="str">
        <f t="shared" si="39"/>
        <v/>
      </c>
      <c r="O388" s="573"/>
      <c r="P388" s="573"/>
      <c r="Q388" s="623"/>
      <c r="R388" s="573"/>
      <c r="S388" s="573"/>
      <c r="T388" s="573"/>
      <c r="U388" s="639"/>
      <c r="V388" s="639"/>
      <c r="W388" s="573"/>
      <c r="X388" s="639"/>
      <c r="Y388" s="639"/>
      <c r="Z388" s="639"/>
      <c r="AA388" s="639"/>
      <c r="AB388" s="4"/>
      <c r="AC388" s="621"/>
      <c r="AD388" s="622"/>
      <c r="AE388" s="621"/>
      <c r="AF388" s="637"/>
      <c r="AG388" s="621"/>
      <c r="AH388" s="529">
        <f t="shared" si="40"/>
        <v>377</v>
      </c>
      <c r="AI388" s="421" t="str">
        <f t="shared" si="41"/>
        <v/>
      </c>
      <c r="AJ388" s="529" t="str">
        <f t="shared" si="42"/>
        <v/>
      </c>
      <c r="AK388" s="529" t="str">
        <f t="shared" si="43"/>
        <v/>
      </c>
      <c r="AL388" s="573"/>
      <c r="AM388" s="639"/>
      <c r="AN388" s="573"/>
      <c r="AO388" s="639"/>
      <c r="AP388" s="639"/>
      <c r="AQ388" s="573"/>
      <c r="AR388" s="639"/>
      <c r="AS388" s="639"/>
      <c r="AT388" s="639"/>
      <c r="AU388" s="639"/>
      <c r="AV388" s="639"/>
      <c r="AW388" s="639"/>
      <c r="AX388" s="4"/>
      <c r="AY388" s="621"/>
      <c r="AZ388" s="622"/>
    </row>
    <row r="389" spans="2:52" s="25" customFormat="1" ht="12.75" customHeight="1">
      <c r="B389" s="645"/>
      <c r="D389" s="529">
        <f t="shared" si="44"/>
        <v>378</v>
      </c>
      <c r="E389" s="532"/>
      <c r="F389" s="531"/>
      <c r="G389" s="531"/>
      <c r="H389" s="668"/>
      <c r="I389" s="668"/>
      <c r="J389" s="234"/>
      <c r="K389" s="234"/>
      <c r="L389" s="234"/>
      <c r="M389" s="575"/>
      <c r="N389" s="794" t="str">
        <f t="shared" si="39"/>
        <v/>
      </c>
      <c r="O389" s="573"/>
      <c r="P389" s="573"/>
      <c r="Q389" s="623"/>
      <c r="R389" s="573"/>
      <c r="S389" s="573"/>
      <c r="T389" s="573"/>
      <c r="U389" s="639"/>
      <c r="V389" s="639"/>
      <c r="W389" s="573"/>
      <c r="X389" s="639"/>
      <c r="Y389" s="639"/>
      <c r="Z389" s="639"/>
      <c r="AA389" s="639"/>
      <c r="AB389" s="4"/>
      <c r="AC389" s="621"/>
      <c r="AD389" s="622"/>
      <c r="AE389" s="621"/>
      <c r="AF389" s="637"/>
      <c r="AG389" s="621"/>
      <c r="AH389" s="529">
        <f t="shared" si="40"/>
        <v>378</v>
      </c>
      <c r="AI389" s="421" t="str">
        <f t="shared" si="41"/>
        <v/>
      </c>
      <c r="AJ389" s="529" t="str">
        <f t="shared" si="42"/>
        <v/>
      </c>
      <c r="AK389" s="529" t="str">
        <f t="shared" si="43"/>
        <v/>
      </c>
      <c r="AL389" s="573"/>
      <c r="AM389" s="639"/>
      <c r="AN389" s="573"/>
      <c r="AO389" s="639"/>
      <c r="AP389" s="639"/>
      <c r="AQ389" s="573"/>
      <c r="AR389" s="639"/>
      <c r="AS389" s="639"/>
      <c r="AT389" s="639"/>
      <c r="AU389" s="639"/>
      <c r="AV389" s="639"/>
      <c r="AW389" s="639"/>
      <c r="AX389" s="4"/>
      <c r="AY389" s="621"/>
      <c r="AZ389" s="622"/>
    </row>
    <row r="390" spans="2:52" s="25" customFormat="1" ht="12.75" customHeight="1">
      <c r="B390" s="645"/>
      <c r="D390" s="529">
        <f t="shared" si="44"/>
        <v>379</v>
      </c>
      <c r="E390" s="532"/>
      <c r="F390" s="531"/>
      <c r="G390" s="531"/>
      <c r="H390" s="668"/>
      <c r="I390" s="668"/>
      <c r="J390" s="234"/>
      <c r="K390" s="234"/>
      <c r="L390" s="234"/>
      <c r="M390" s="575"/>
      <c r="N390" s="794" t="str">
        <f t="shared" si="39"/>
        <v/>
      </c>
      <c r="O390" s="573"/>
      <c r="P390" s="573"/>
      <c r="Q390" s="623"/>
      <c r="R390" s="573"/>
      <c r="S390" s="573"/>
      <c r="T390" s="573"/>
      <c r="U390" s="639"/>
      <c r="V390" s="639"/>
      <c r="W390" s="573"/>
      <c r="X390" s="639"/>
      <c r="Y390" s="639"/>
      <c r="Z390" s="639"/>
      <c r="AA390" s="639"/>
      <c r="AB390" s="4"/>
      <c r="AC390" s="621"/>
      <c r="AD390" s="622"/>
      <c r="AE390" s="621"/>
      <c r="AF390" s="637"/>
      <c r="AG390" s="621"/>
      <c r="AH390" s="529">
        <f t="shared" si="40"/>
        <v>379</v>
      </c>
      <c r="AI390" s="421" t="str">
        <f t="shared" si="41"/>
        <v/>
      </c>
      <c r="AJ390" s="529" t="str">
        <f t="shared" si="42"/>
        <v/>
      </c>
      <c r="AK390" s="529" t="str">
        <f t="shared" si="43"/>
        <v/>
      </c>
      <c r="AL390" s="573"/>
      <c r="AM390" s="639"/>
      <c r="AN390" s="573"/>
      <c r="AO390" s="639"/>
      <c r="AP390" s="639"/>
      <c r="AQ390" s="573"/>
      <c r="AR390" s="639"/>
      <c r="AS390" s="639"/>
      <c r="AT390" s="639"/>
      <c r="AU390" s="639"/>
      <c r="AV390" s="639"/>
      <c r="AW390" s="639"/>
      <c r="AX390" s="4"/>
      <c r="AY390" s="621"/>
      <c r="AZ390" s="622"/>
    </row>
    <row r="391" spans="2:52" s="25" customFormat="1" ht="12.75" customHeight="1">
      <c r="B391" s="645"/>
      <c r="D391" s="529">
        <f t="shared" si="44"/>
        <v>380</v>
      </c>
      <c r="E391" s="532"/>
      <c r="F391" s="531"/>
      <c r="G391" s="531"/>
      <c r="H391" s="668"/>
      <c r="I391" s="668"/>
      <c r="J391" s="234"/>
      <c r="K391" s="234"/>
      <c r="L391" s="234"/>
      <c r="M391" s="575"/>
      <c r="N391" s="794" t="str">
        <f t="shared" si="39"/>
        <v/>
      </c>
      <c r="O391" s="573"/>
      <c r="P391" s="573"/>
      <c r="Q391" s="623"/>
      <c r="R391" s="573"/>
      <c r="S391" s="573"/>
      <c r="T391" s="573"/>
      <c r="U391" s="639"/>
      <c r="V391" s="639"/>
      <c r="W391" s="573"/>
      <c r="X391" s="639"/>
      <c r="Y391" s="639"/>
      <c r="Z391" s="639"/>
      <c r="AA391" s="639"/>
      <c r="AB391" s="4"/>
      <c r="AC391" s="621"/>
      <c r="AD391" s="622"/>
      <c r="AE391" s="621"/>
      <c r="AF391" s="637"/>
      <c r="AG391" s="621"/>
      <c r="AH391" s="529">
        <f t="shared" si="40"/>
        <v>380</v>
      </c>
      <c r="AI391" s="421" t="str">
        <f t="shared" si="41"/>
        <v/>
      </c>
      <c r="AJ391" s="529" t="str">
        <f t="shared" si="42"/>
        <v/>
      </c>
      <c r="AK391" s="529" t="str">
        <f t="shared" si="43"/>
        <v/>
      </c>
      <c r="AL391" s="573"/>
      <c r="AM391" s="639"/>
      <c r="AN391" s="573"/>
      <c r="AO391" s="639"/>
      <c r="AP391" s="639"/>
      <c r="AQ391" s="573"/>
      <c r="AR391" s="639"/>
      <c r="AS391" s="639"/>
      <c r="AT391" s="639"/>
      <c r="AU391" s="639"/>
      <c r="AV391" s="639"/>
      <c r="AW391" s="639"/>
      <c r="AX391" s="4"/>
      <c r="AY391" s="621"/>
      <c r="AZ391" s="622"/>
    </row>
    <row r="392" spans="2:52" s="25" customFormat="1" ht="12.75" customHeight="1">
      <c r="B392" s="645"/>
      <c r="D392" s="529">
        <f t="shared" si="44"/>
        <v>381</v>
      </c>
      <c r="E392" s="532"/>
      <c r="F392" s="531"/>
      <c r="G392" s="531"/>
      <c r="H392" s="668"/>
      <c r="I392" s="668"/>
      <c r="J392" s="234"/>
      <c r="K392" s="234"/>
      <c r="L392" s="234"/>
      <c r="M392" s="575"/>
      <c r="N392" s="794" t="str">
        <f t="shared" si="39"/>
        <v/>
      </c>
      <c r="O392" s="573"/>
      <c r="P392" s="573"/>
      <c r="Q392" s="623"/>
      <c r="R392" s="573"/>
      <c r="S392" s="573"/>
      <c r="T392" s="573"/>
      <c r="U392" s="639"/>
      <c r="V392" s="639"/>
      <c r="W392" s="573"/>
      <c r="X392" s="639"/>
      <c r="Y392" s="639"/>
      <c r="Z392" s="639"/>
      <c r="AA392" s="639"/>
      <c r="AB392" s="4"/>
      <c r="AC392" s="621"/>
      <c r="AD392" s="622"/>
      <c r="AE392" s="621"/>
      <c r="AF392" s="637"/>
      <c r="AG392" s="621"/>
      <c r="AH392" s="529">
        <f t="shared" si="40"/>
        <v>381</v>
      </c>
      <c r="AI392" s="421" t="str">
        <f t="shared" si="41"/>
        <v/>
      </c>
      <c r="AJ392" s="529" t="str">
        <f t="shared" si="42"/>
        <v/>
      </c>
      <c r="AK392" s="529" t="str">
        <f t="shared" si="43"/>
        <v/>
      </c>
      <c r="AL392" s="573"/>
      <c r="AM392" s="639"/>
      <c r="AN392" s="573"/>
      <c r="AO392" s="639"/>
      <c r="AP392" s="639"/>
      <c r="AQ392" s="573"/>
      <c r="AR392" s="639"/>
      <c r="AS392" s="639"/>
      <c r="AT392" s="639"/>
      <c r="AU392" s="639"/>
      <c r="AV392" s="639"/>
      <c r="AW392" s="639"/>
      <c r="AX392" s="4"/>
      <c r="AY392" s="621"/>
      <c r="AZ392" s="622"/>
    </row>
    <row r="393" spans="2:52" s="25" customFormat="1" ht="12.75" customHeight="1">
      <c r="B393" s="645"/>
      <c r="D393" s="529">
        <f t="shared" si="44"/>
        <v>382</v>
      </c>
      <c r="E393" s="532"/>
      <c r="F393" s="531"/>
      <c r="G393" s="531"/>
      <c r="H393" s="668"/>
      <c r="I393" s="668"/>
      <c r="J393" s="234"/>
      <c r="K393" s="234"/>
      <c r="L393" s="234"/>
      <c r="M393" s="575"/>
      <c r="N393" s="794" t="str">
        <f t="shared" si="39"/>
        <v/>
      </c>
      <c r="O393" s="573"/>
      <c r="P393" s="573"/>
      <c r="Q393" s="623"/>
      <c r="R393" s="573"/>
      <c r="S393" s="573"/>
      <c r="T393" s="573"/>
      <c r="U393" s="639"/>
      <c r="V393" s="639"/>
      <c r="W393" s="573"/>
      <c r="X393" s="639"/>
      <c r="Y393" s="639"/>
      <c r="Z393" s="639"/>
      <c r="AA393" s="639"/>
      <c r="AB393" s="4"/>
      <c r="AC393" s="621"/>
      <c r="AD393" s="622"/>
      <c r="AE393" s="621"/>
      <c r="AF393" s="637"/>
      <c r="AG393" s="621"/>
      <c r="AH393" s="529">
        <f t="shared" si="40"/>
        <v>382</v>
      </c>
      <c r="AI393" s="421" t="str">
        <f t="shared" si="41"/>
        <v/>
      </c>
      <c r="AJ393" s="529" t="str">
        <f t="shared" si="42"/>
        <v/>
      </c>
      <c r="AK393" s="529" t="str">
        <f t="shared" si="43"/>
        <v/>
      </c>
      <c r="AL393" s="573"/>
      <c r="AM393" s="639"/>
      <c r="AN393" s="573"/>
      <c r="AO393" s="639"/>
      <c r="AP393" s="639"/>
      <c r="AQ393" s="573"/>
      <c r="AR393" s="639"/>
      <c r="AS393" s="639"/>
      <c r="AT393" s="639"/>
      <c r="AU393" s="639"/>
      <c r="AV393" s="639"/>
      <c r="AW393" s="639"/>
      <c r="AX393" s="4"/>
      <c r="AY393" s="621"/>
      <c r="AZ393" s="622"/>
    </row>
    <row r="394" spans="2:52" s="25" customFormat="1" ht="12.75" customHeight="1">
      <c r="B394" s="645"/>
      <c r="D394" s="529">
        <f t="shared" si="44"/>
        <v>383</v>
      </c>
      <c r="E394" s="532"/>
      <c r="F394" s="531"/>
      <c r="G394" s="531"/>
      <c r="H394" s="668"/>
      <c r="I394" s="668"/>
      <c r="J394" s="234"/>
      <c r="K394" s="234"/>
      <c r="L394" s="234"/>
      <c r="M394" s="575"/>
      <c r="N394" s="794" t="str">
        <f t="shared" si="39"/>
        <v/>
      </c>
      <c r="O394" s="573"/>
      <c r="P394" s="573"/>
      <c r="Q394" s="623"/>
      <c r="R394" s="573"/>
      <c r="S394" s="573"/>
      <c r="T394" s="573"/>
      <c r="U394" s="639"/>
      <c r="V394" s="639"/>
      <c r="W394" s="573"/>
      <c r="X394" s="639"/>
      <c r="Y394" s="639"/>
      <c r="Z394" s="639"/>
      <c r="AA394" s="639"/>
      <c r="AB394" s="4"/>
      <c r="AC394" s="621"/>
      <c r="AD394" s="622"/>
      <c r="AE394" s="621"/>
      <c r="AF394" s="637"/>
      <c r="AG394" s="621"/>
      <c r="AH394" s="529">
        <f t="shared" si="40"/>
        <v>383</v>
      </c>
      <c r="AI394" s="421" t="str">
        <f t="shared" si="41"/>
        <v/>
      </c>
      <c r="AJ394" s="529" t="str">
        <f t="shared" si="42"/>
        <v/>
      </c>
      <c r="AK394" s="529" t="str">
        <f t="shared" si="43"/>
        <v/>
      </c>
      <c r="AL394" s="573"/>
      <c r="AM394" s="639"/>
      <c r="AN394" s="573"/>
      <c r="AO394" s="639"/>
      <c r="AP394" s="639"/>
      <c r="AQ394" s="573"/>
      <c r="AR394" s="639"/>
      <c r="AS394" s="639"/>
      <c r="AT394" s="639"/>
      <c r="AU394" s="639"/>
      <c r="AV394" s="639"/>
      <c r="AW394" s="639"/>
      <c r="AX394" s="4"/>
      <c r="AY394" s="621"/>
      <c r="AZ394" s="622"/>
    </row>
    <row r="395" spans="2:52" s="25" customFormat="1" ht="12.75" customHeight="1">
      <c r="B395" s="645"/>
      <c r="D395" s="529">
        <f t="shared" si="44"/>
        <v>384</v>
      </c>
      <c r="E395" s="532"/>
      <c r="F395" s="531"/>
      <c r="G395" s="531"/>
      <c r="H395" s="668"/>
      <c r="I395" s="668"/>
      <c r="J395" s="234"/>
      <c r="K395" s="234"/>
      <c r="L395" s="234"/>
      <c r="M395" s="575"/>
      <c r="N395" s="794" t="str">
        <f t="shared" si="39"/>
        <v/>
      </c>
      <c r="O395" s="573"/>
      <c r="P395" s="573"/>
      <c r="Q395" s="623"/>
      <c r="R395" s="573"/>
      <c r="S395" s="573"/>
      <c r="T395" s="573"/>
      <c r="U395" s="639"/>
      <c r="V395" s="639"/>
      <c r="W395" s="573"/>
      <c r="X395" s="639"/>
      <c r="Y395" s="639"/>
      <c r="Z395" s="639"/>
      <c r="AA395" s="639"/>
      <c r="AB395" s="4"/>
      <c r="AC395" s="621"/>
      <c r="AD395" s="622"/>
      <c r="AE395" s="621"/>
      <c r="AF395" s="637"/>
      <c r="AG395" s="621"/>
      <c r="AH395" s="529">
        <f t="shared" si="40"/>
        <v>384</v>
      </c>
      <c r="AI395" s="421" t="str">
        <f t="shared" si="41"/>
        <v/>
      </c>
      <c r="AJ395" s="529" t="str">
        <f t="shared" si="42"/>
        <v/>
      </c>
      <c r="AK395" s="529" t="str">
        <f t="shared" si="43"/>
        <v/>
      </c>
      <c r="AL395" s="573"/>
      <c r="AM395" s="639"/>
      <c r="AN395" s="573"/>
      <c r="AO395" s="639"/>
      <c r="AP395" s="639"/>
      <c r="AQ395" s="573"/>
      <c r="AR395" s="639"/>
      <c r="AS395" s="639"/>
      <c r="AT395" s="639"/>
      <c r="AU395" s="639"/>
      <c r="AV395" s="639"/>
      <c r="AW395" s="639"/>
      <c r="AX395" s="4"/>
      <c r="AY395" s="621"/>
      <c r="AZ395" s="622"/>
    </row>
    <row r="396" spans="2:52" s="25" customFormat="1" ht="12.75" customHeight="1">
      <c r="B396" s="645"/>
      <c r="D396" s="529">
        <f t="shared" si="44"/>
        <v>385</v>
      </c>
      <c r="E396" s="532"/>
      <c r="F396" s="531"/>
      <c r="G396" s="531"/>
      <c r="H396" s="668"/>
      <c r="I396" s="668"/>
      <c r="J396" s="234"/>
      <c r="K396" s="234"/>
      <c r="L396" s="234"/>
      <c r="M396" s="575"/>
      <c r="N396" s="794" t="str">
        <f t="shared" si="39"/>
        <v/>
      </c>
      <c r="O396" s="573"/>
      <c r="P396" s="573"/>
      <c r="Q396" s="623"/>
      <c r="R396" s="573"/>
      <c r="S396" s="573"/>
      <c r="T396" s="573"/>
      <c r="U396" s="639"/>
      <c r="V396" s="639"/>
      <c r="W396" s="573"/>
      <c r="X396" s="639"/>
      <c r="Y396" s="639"/>
      <c r="Z396" s="639"/>
      <c r="AA396" s="639"/>
      <c r="AB396" s="4"/>
      <c r="AC396" s="621"/>
      <c r="AD396" s="622"/>
      <c r="AE396" s="621"/>
      <c r="AF396" s="637"/>
      <c r="AG396" s="621"/>
      <c r="AH396" s="529">
        <f t="shared" si="40"/>
        <v>385</v>
      </c>
      <c r="AI396" s="421" t="str">
        <f t="shared" si="41"/>
        <v/>
      </c>
      <c r="AJ396" s="529" t="str">
        <f t="shared" si="42"/>
        <v/>
      </c>
      <c r="AK396" s="529" t="str">
        <f t="shared" si="43"/>
        <v/>
      </c>
      <c r="AL396" s="573"/>
      <c r="AM396" s="639"/>
      <c r="AN396" s="573"/>
      <c r="AO396" s="639"/>
      <c r="AP396" s="639"/>
      <c r="AQ396" s="573"/>
      <c r="AR396" s="639"/>
      <c r="AS396" s="639"/>
      <c r="AT396" s="639"/>
      <c r="AU396" s="639"/>
      <c r="AV396" s="639"/>
      <c r="AW396" s="639"/>
      <c r="AX396" s="4"/>
      <c r="AY396" s="621"/>
      <c r="AZ396" s="622"/>
    </row>
    <row r="397" spans="2:52" s="25" customFormat="1" ht="12.75" customHeight="1">
      <c r="B397" s="645"/>
      <c r="D397" s="529">
        <f t="shared" si="44"/>
        <v>386</v>
      </c>
      <c r="E397" s="532"/>
      <c r="F397" s="531"/>
      <c r="G397" s="531"/>
      <c r="H397" s="668"/>
      <c r="I397" s="668"/>
      <c r="J397" s="234"/>
      <c r="K397" s="234"/>
      <c r="L397" s="234"/>
      <c r="M397" s="575"/>
      <c r="N397" s="794" t="str">
        <f t="shared" si="39"/>
        <v/>
      </c>
      <c r="O397" s="573"/>
      <c r="P397" s="573"/>
      <c r="Q397" s="623"/>
      <c r="R397" s="573"/>
      <c r="S397" s="573"/>
      <c r="T397" s="573"/>
      <c r="U397" s="639"/>
      <c r="V397" s="639"/>
      <c r="W397" s="573"/>
      <c r="X397" s="639"/>
      <c r="Y397" s="639"/>
      <c r="Z397" s="639"/>
      <c r="AA397" s="639"/>
      <c r="AB397" s="4"/>
      <c r="AC397" s="621"/>
      <c r="AD397" s="622"/>
      <c r="AE397" s="621"/>
      <c r="AF397" s="637"/>
      <c r="AG397" s="621"/>
      <c r="AH397" s="529">
        <f t="shared" si="40"/>
        <v>386</v>
      </c>
      <c r="AI397" s="421" t="str">
        <f t="shared" si="41"/>
        <v/>
      </c>
      <c r="AJ397" s="529" t="str">
        <f t="shared" si="42"/>
        <v/>
      </c>
      <c r="AK397" s="529" t="str">
        <f t="shared" si="43"/>
        <v/>
      </c>
      <c r="AL397" s="573"/>
      <c r="AM397" s="639"/>
      <c r="AN397" s="573"/>
      <c r="AO397" s="639"/>
      <c r="AP397" s="639"/>
      <c r="AQ397" s="573"/>
      <c r="AR397" s="639"/>
      <c r="AS397" s="639"/>
      <c r="AT397" s="639"/>
      <c r="AU397" s="639"/>
      <c r="AV397" s="639"/>
      <c r="AW397" s="639"/>
      <c r="AX397" s="4"/>
      <c r="AY397" s="621"/>
      <c r="AZ397" s="622"/>
    </row>
    <row r="398" spans="2:52" s="25" customFormat="1" ht="12.75" customHeight="1">
      <c r="B398" s="645"/>
      <c r="D398" s="529">
        <f t="shared" si="44"/>
        <v>387</v>
      </c>
      <c r="E398" s="532"/>
      <c r="F398" s="531"/>
      <c r="G398" s="531"/>
      <c r="H398" s="668"/>
      <c r="I398" s="668"/>
      <c r="J398" s="234"/>
      <c r="K398" s="234"/>
      <c r="L398" s="234"/>
      <c r="M398" s="575"/>
      <c r="N398" s="794" t="str">
        <f t="shared" si="39"/>
        <v/>
      </c>
      <c r="O398" s="573"/>
      <c r="P398" s="573"/>
      <c r="Q398" s="623"/>
      <c r="R398" s="573"/>
      <c r="S398" s="573"/>
      <c r="T398" s="573"/>
      <c r="U398" s="639"/>
      <c r="V398" s="639"/>
      <c r="W398" s="573"/>
      <c r="X398" s="639"/>
      <c r="Y398" s="639"/>
      <c r="Z398" s="639"/>
      <c r="AA398" s="639"/>
      <c r="AB398" s="4"/>
      <c r="AC398" s="621"/>
      <c r="AD398" s="622"/>
      <c r="AE398" s="621"/>
      <c r="AF398" s="637"/>
      <c r="AG398" s="621"/>
      <c r="AH398" s="529">
        <f t="shared" si="40"/>
        <v>387</v>
      </c>
      <c r="AI398" s="421" t="str">
        <f t="shared" si="41"/>
        <v/>
      </c>
      <c r="AJ398" s="529" t="str">
        <f t="shared" si="42"/>
        <v/>
      </c>
      <c r="AK398" s="529" t="str">
        <f t="shared" si="43"/>
        <v/>
      </c>
      <c r="AL398" s="573"/>
      <c r="AM398" s="639"/>
      <c r="AN398" s="573"/>
      <c r="AO398" s="639"/>
      <c r="AP398" s="639"/>
      <c r="AQ398" s="573"/>
      <c r="AR398" s="639"/>
      <c r="AS398" s="639"/>
      <c r="AT398" s="639"/>
      <c r="AU398" s="639"/>
      <c r="AV398" s="639"/>
      <c r="AW398" s="639"/>
      <c r="AX398" s="4"/>
      <c r="AY398" s="621"/>
      <c r="AZ398" s="622"/>
    </row>
    <row r="399" spans="2:52" s="25" customFormat="1" ht="12.75" customHeight="1">
      <c r="B399" s="645"/>
      <c r="D399" s="529">
        <f t="shared" si="44"/>
        <v>388</v>
      </c>
      <c r="E399" s="532"/>
      <c r="F399" s="531"/>
      <c r="G399" s="531"/>
      <c r="H399" s="668"/>
      <c r="I399" s="668"/>
      <c r="J399" s="234"/>
      <c r="K399" s="234"/>
      <c r="L399" s="234"/>
      <c r="M399" s="575"/>
      <c r="N399" s="794" t="str">
        <f t="shared" si="39"/>
        <v/>
      </c>
      <c r="O399" s="573"/>
      <c r="P399" s="573"/>
      <c r="Q399" s="623"/>
      <c r="R399" s="573"/>
      <c r="S399" s="573"/>
      <c r="T399" s="573"/>
      <c r="U399" s="639"/>
      <c r="V399" s="639"/>
      <c r="W399" s="573"/>
      <c r="X399" s="639"/>
      <c r="Y399" s="639"/>
      <c r="Z399" s="639"/>
      <c r="AA399" s="639"/>
      <c r="AB399" s="4"/>
      <c r="AC399" s="621"/>
      <c r="AD399" s="622"/>
      <c r="AE399" s="621"/>
      <c r="AF399" s="637"/>
      <c r="AG399" s="621"/>
      <c r="AH399" s="529">
        <f t="shared" si="40"/>
        <v>388</v>
      </c>
      <c r="AI399" s="421" t="str">
        <f t="shared" si="41"/>
        <v/>
      </c>
      <c r="AJ399" s="529" t="str">
        <f t="shared" si="42"/>
        <v/>
      </c>
      <c r="AK399" s="529" t="str">
        <f t="shared" si="43"/>
        <v/>
      </c>
      <c r="AL399" s="573"/>
      <c r="AM399" s="639"/>
      <c r="AN399" s="573"/>
      <c r="AO399" s="639"/>
      <c r="AP399" s="639"/>
      <c r="AQ399" s="573"/>
      <c r="AR399" s="639"/>
      <c r="AS399" s="639"/>
      <c r="AT399" s="639"/>
      <c r="AU399" s="639"/>
      <c r="AV399" s="639"/>
      <c r="AW399" s="639"/>
      <c r="AX399" s="4"/>
      <c r="AY399" s="621"/>
      <c r="AZ399" s="622"/>
    </row>
    <row r="400" spans="2:52" s="25" customFormat="1" ht="12.75" customHeight="1">
      <c r="B400" s="645"/>
      <c r="D400" s="529">
        <f t="shared" si="44"/>
        <v>389</v>
      </c>
      <c r="E400" s="532"/>
      <c r="F400" s="531"/>
      <c r="G400" s="531"/>
      <c r="H400" s="668"/>
      <c r="I400" s="668"/>
      <c r="J400" s="234"/>
      <c r="K400" s="234"/>
      <c r="L400" s="234"/>
      <c r="M400" s="575"/>
      <c r="N400" s="794" t="str">
        <f t="shared" si="39"/>
        <v/>
      </c>
      <c r="O400" s="573"/>
      <c r="P400" s="573"/>
      <c r="Q400" s="623"/>
      <c r="R400" s="573"/>
      <c r="S400" s="573"/>
      <c r="T400" s="573"/>
      <c r="U400" s="639"/>
      <c r="V400" s="639"/>
      <c r="W400" s="573"/>
      <c r="X400" s="639"/>
      <c r="Y400" s="639"/>
      <c r="Z400" s="639"/>
      <c r="AA400" s="639"/>
      <c r="AB400" s="4"/>
      <c r="AC400" s="621"/>
      <c r="AD400" s="622"/>
      <c r="AE400" s="621"/>
      <c r="AF400" s="637"/>
      <c r="AG400" s="621"/>
      <c r="AH400" s="529">
        <f t="shared" si="40"/>
        <v>389</v>
      </c>
      <c r="AI400" s="421" t="str">
        <f t="shared" si="41"/>
        <v/>
      </c>
      <c r="AJ400" s="529" t="str">
        <f t="shared" si="42"/>
        <v/>
      </c>
      <c r="AK400" s="529" t="str">
        <f t="shared" si="43"/>
        <v/>
      </c>
      <c r="AL400" s="573"/>
      <c r="AM400" s="639"/>
      <c r="AN400" s="573"/>
      <c r="AO400" s="639"/>
      <c r="AP400" s="639"/>
      <c r="AQ400" s="573"/>
      <c r="AR400" s="639"/>
      <c r="AS400" s="639"/>
      <c r="AT400" s="639"/>
      <c r="AU400" s="639"/>
      <c r="AV400" s="639"/>
      <c r="AW400" s="639"/>
      <c r="AX400" s="4"/>
      <c r="AY400" s="621"/>
      <c r="AZ400" s="622"/>
    </row>
    <row r="401" spans="2:52" s="25" customFormat="1" ht="12.75" customHeight="1">
      <c r="B401" s="645"/>
      <c r="D401" s="529">
        <f t="shared" si="44"/>
        <v>390</v>
      </c>
      <c r="E401" s="532"/>
      <c r="F401" s="531"/>
      <c r="G401" s="531"/>
      <c r="H401" s="668"/>
      <c r="I401" s="668"/>
      <c r="J401" s="234"/>
      <c r="K401" s="234"/>
      <c r="L401" s="234"/>
      <c r="M401" s="575"/>
      <c r="N401" s="794" t="str">
        <f t="shared" si="39"/>
        <v/>
      </c>
      <c r="O401" s="573"/>
      <c r="P401" s="573"/>
      <c r="Q401" s="623"/>
      <c r="R401" s="573"/>
      <c r="S401" s="573"/>
      <c r="T401" s="573"/>
      <c r="U401" s="639"/>
      <c r="V401" s="639"/>
      <c r="W401" s="573"/>
      <c r="X401" s="639"/>
      <c r="Y401" s="639"/>
      <c r="Z401" s="639"/>
      <c r="AA401" s="639"/>
      <c r="AB401" s="4"/>
      <c r="AC401" s="621"/>
      <c r="AD401" s="622"/>
      <c r="AE401" s="621"/>
      <c r="AF401" s="637"/>
      <c r="AG401" s="621"/>
      <c r="AH401" s="529">
        <f t="shared" si="40"/>
        <v>390</v>
      </c>
      <c r="AI401" s="421" t="str">
        <f t="shared" si="41"/>
        <v/>
      </c>
      <c r="AJ401" s="529" t="str">
        <f t="shared" si="42"/>
        <v/>
      </c>
      <c r="AK401" s="529" t="str">
        <f t="shared" si="43"/>
        <v/>
      </c>
      <c r="AL401" s="573"/>
      <c r="AM401" s="639"/>
      <c r="AN401" s="573"/>
      <c r="AO401" s="639"/>
      <c r="AP401" s="639"/>
      <c r="AQ401" s="573"/>
      <c r="AR401" s="639"/>
      <c r="AS401" s="639"/>
      <c r="AT401" s="639"/>
      <c r="AU401" s="639"/>
      <c r="AV401" s="639"/>
      <c r="AW401" s="639"/>
      <c r="AX401" s="4"/>
      <c r="AY401" s="621"/>
      <c r="AZ401" s="622"/>
    </row>
    <row r="402" spans="2:52" s="25" customFormat="1" ht="12.75" customHeight="1">
      <c r="B402" s="645"/>
      <c r="D402" s="529">
        <f t="shared" si="44"/>
        <v>391</v>
      </c>
      <c r="E402" s="532"/>
      <c r="F402" s="531"/>
      <c r="G402" s="531"/>
      <c r="H402" s="668"/>
      <c r="I402" s="668"/>
      <c r="J402" s="234"/>
      <c r="K402" s="234"/>
      <c r="L402" s="234"/>
      <c r="M402" s="575"/>
      <c r="N402" s="794" t="str">
        <f t="shared" si="39"/>
        <v/>
      </c>
      <c r="O402" s="573"/>
      <c r="P402" s="573"/>
      <c r="Q402" s="623"/>
      <c r="R402" s="573"/>
      <c r="S402" s="573"/>
      <c r="T402" s="573"/>
      <c r="U402" s="639"/>
      <c r="V402" s="639"/>
      <c r="W402" s="573"/>
      <c r="X402" s="639"/>
      <c r="Y402" s="639"/>
      <c r="Z402" s="639"/>
      <c r="AA402" s="639"/>
      <c r="AB402" s="4"/>
      <c r="AC402" s="621"/>
      <c r="AD402" s="622"/>
      <c r="AE402" s="621"/>
      <c r="AF402" s="637"/>
      <c r="AG402" s="621"/>
      <c r="AH402" s="529">
        <f t="shared" si="40"/>
        <v>391</v>
      </c>
      <c r="AI402" s="421" t="str">
        <f t="shared" si="41"/>
        <v/>
      </c>
      <c r="AJ402" s="529" t="str">
        <f t="shared" si="42"/>
        <v/>
      </c>
      <c r="AK402" s="529" t="str">
        <f t="shared" si="43"/>
        <v/>
      </c>
      <c r="AL402" s="573"/>
      <c r="AM402" s="639"/>
      <c r="AN402" s="573"/>
      <c r="AO402" s="639"/>
      <c r="AP402" s="639"/>
      <c r="AQ402" s="573"/>
      <c r="AR402" s="639"/>
      <c r="AS402" s="639"/>
      <c r="AT402" s="639"/>
      <c r="AU402" s="639"/>
      <c r="AV402" s="639"/>
      <c r="AW402" s="639"/>
      <c r="AX402" s="4"/>
      <c r="AY402" s="621"/>
      <c r="AZ402" s="622"/>
    </row>
    <row r="403" spans="2:52" s="25" customFormat="1" ht="12.75" customHeight="1">
      <c r="B403" s="645"/>
      <c r="D403" s="529">
        <f t="shared" si="44"/>
        <v>392</v>
      </c>
      <c r="E403" s="532"/>
      <c r="F403" s="531"/>
      <c r="G403" s="531"/>
      <c r="H403" s="668"/>
      <c r="I403" s="668"/>
      <c r="J403" s="234"/>
      <c r="K403" s="234"/>
      <c r="L403" s="234"/>
      <c r="M403" s="575"/>
      <c r="N403" s="794" t="str">
        <f t="shared" si="39"/>
        <v/>
      </c>
      <c r="O403" s="573"/>
      <c r="P403" s="573"/>
      <c r="Q403" s="623"/>
      <c r="R403" s="573"/>
      <c r="S403" s="573"/>
      <c r="T403" s="573"/>
      <c r="U403" s="639"/>
      <c r="V403" s="639"/>
      <c r="W403" s="573"/>
      <c r="X403" s="639"/>
      <c r="Y403" s="639"/>
      <c r="Z403" s="639"/>
      <c r="AA403" s="639"/>
      <c r="AB403" s="4"/>
      <c r="AC403" s="621"/>
      <c r="AD403" s="622"/>
      <c r="AE403" s="621"/>
      <c r="AF403" s="637"/>
      <c r="AG403" s="621"/>
      <c r="AH403" s="529">
        <f t="shared" si="40"/>
        <v>392</v>
      </c>
      <c r="AI403" s="421" t="str">
        <f t="shared" si="41"/>
        <v/>
      </c>
      <c r="AJ403" s="529" t="str">
        <f t="shared" si="42"/>
        <v/>
      </c>
      <c r="AK403" s="529" t="str">
        <f t="shared" si="43"/>
        <v/>
      </c>
      <c r="AL403" s="573"/>
      <c r="AM403" s="639"/>
      <c r="AN403" s="573"/>
      <c r="AO403" s="639"/>
      <c r="AP403" s="639"/>
      <c r="AQ403" s="573"/>
      <c r="AR403" s="639"/>
      <c r="AS403" s="639"/>
      <c r="AT403" s="639"/>
      <c r="AU403" s="639"/>
      <c r="AV403" s="639"/>
      <c r="AW403" s="639"/>
      <c r="AX403" s="4"/>
      <c r="AY403" s="621"/>
      <c r="AZ403" s="622"/>
    </row>
    <row r="404" spans="2:52" s="25" customFormat="1" ht="12.75" customHeight="1">
      <c r="B404" s="645"/>
      <c r="D404" s="529">
        <f t="shared" si="44"/>
        <v>393</v>
      </c>
      <c r="E404" s="532"/>
      <c r="F404" s="531"/>
      <c r="G404" s="531"/>
      <c r="H404" s="668"/>
      <c r="I404" s="668"/>
      <c r="J404" s="234"/>
      <c r="K404" s="234"/>
      <c r="L404" s="234"/>
      <c r="M404" s="575"/>
      <c r="N404" s="794" t="str">
        <f t="shared" si="39"/>
        <v/>
      </c>
      <c r="O404" s="573"/>
      <c r="P404" s="573"/>
      <c r="Q404" s="623"/>
      <c r="R404" s="573"/>
      <c r="S404" s="573"/>
      <c r="T404" s="573"/>
      <c r="U404" s="639"/>
      <c r="V404" s="639"/>
      <c r="W404" s="573"/>
      <c r="X404" s="639"/>
      <c r="Y404" s="639"/>
      <c r="Z404" s="639"/>
      <c r="AA404" s="639"/>
      <c r="AB404" s="4"/>
      <c r="AC404" s="621"/>
      <c r="AD404" s="622"/>
      <c r="AE404" s="621"/>
      <c r="AF404" s="637"/>
      <c r="AG404" s="621"/>
      <c r="AH404" s="529">
        <f t="shared" si="40"/>
        <v>393</v>
      </c>
      <c r="AI404" s="421" t="str">
        <f t="shared" si="41"/>
        <v/>
      </c>
      <c r="AJ404" s="529" t="str">
        <f t="shared" si="42"/>
        <v/>
      </c>
      <c r="AK404" s="529" t="str">
        <f t="shared" si="43"/>
        <v/>
      </c>
      <c r="AL404" s="573"/>
      <c r="AM404" s="639"/>
      <c r="AN404" s="573"/>
      <c r="AO404" s="639"/>
      <c r="AP404" s="639"/>
      <c r="AQ404" s="573"/>
      <c r="AR404" s="639"/>
      <c r="AS404" s="639"/>
      <c r="AT404" s="639"/>
      <c r="AU404" s="639"/>
      <c r="AV404" s="639"/>
      <c r="AW404" s="639"/>
      <c r="AX404" s="4"/>
      <c r="AY404" s="621"/>
      <c r="AZ404" s="622"/>
    </row>
    <row r="405" spans="2:52" s="25" customFormat="1" ht="12.75" customHeight="1">
      <c r="B405" s="645"/>
      <c r="D405" s="529">
        <f t="shared" si="44"/>
        <v>394</v>
      </c>
      <c r="E405" s="532"/>
      <c r="F405" s="531"/>
      <c r="G405" s="531"/>
      <c r="H405" s="668"/>
      <c r="I405" s="668"/>
      <c r="J405" s="234"/>
      <c r="K405" s="234"/>
      <c r="L405" s="234"/>
      <c r="M405" s="575"/>
      <c r="N405" s="794" t="str">
        <f t="shared" si="39"/>
        <v/>
      </c>
      <c r="O405" s="573"/>
      <c r="P405" s="573"/>
      <c r="Q405" s="623"/>
      <c r="R405" s="573"/>
      <c r="S405" s="573"/>
      <c r="T405" s="573"/>
      <c r="U405" s="639"/>
      <c r="V405" s="639"/>
      <c r="W405" s="573"/>
      <c r="X405" s="639"/>
      <c r="Y405" s="639"/>
      <c r="Z405" s="639"/>
      <c r="AA405" s="639"/>
      <c r="AB405" s="4"/>
      <c r="AC405" s="621"/>
      <c r="AD405" s="622"/>
      <c r="AE405" s="621"/>
      <c r="AF405" s="637"/>
      <c r="AG405" s="621"/>
      <c r="AH405" s="529">
        <f t="shared" si="40"/>
        <v>394</v>
      </c>
      <c r="AI405" s="421" t="str">
        <f t="shared" si="41"/>
        <v/>
      </c>
      <c r="AJ405" s="529" t="str">
        <f t="shared" si="42"/>
        <v/>
      </c>
      <c r="AK405" s="529" t="str">
        <f t="shared" si="43"/>
        <v/>
      </c>
      <c r="AL405" s="573"/>
      <c r="AM405" s="639"/>
      <c r="AN405" s="573"/>
      <c r="AO405" s="639"/>
      <c r="AP405" s="639"/>
      <c r="AQ405" s="573"/>
      <c r="AR405" s="639"/>
      <c r="AS405" s="639"/>
      <c r="AT405" s="639"/>
      <c r="AU405" s="639"/>
      <c r="AV405" s="639"/>
      <c r="AW405" s="639"/>
      <c r="AX405" s="4"/>
      <c r="AY405" s="621"/>
      <c r="AZ405" s="622"/>
    </row>
    <row r="406" spans="2:52" s="25" customFormat="1" ht="12.75" customHeight="1">
      <c r="B406" s="645"/>
      <c r="D406" s="529">
        <f t="shared" si="44"/>
        <v>395</v>
      </c>
      <c r="E406" s="532"/>
      <c r="F406" s="531"/>
      <c r="G406" s="531"/>
      <c r="H406" s="668"/>
      <c r="I406" s="668"/>
      <c r="J406" s="234"/>
      <c r="K406" s="234"/>
      <c r="L406" s="234"/>
      <c r="M406" s="575"/>
      <c r="N406" s="794" t="str">
        <f t="shared" si="39"/>
        <v/>
      </c>
      <c r="O406" s="573"/>
      <c r="P406" s="573"/>
      <c r="Q406" s="623"/>
      <c r="R406" s="573"/>
      <c r="S406" s="573"/>
      <c r="T406" s="573"/>
      <c r="U406" s="639"/>
      <c r="V406" s="639"/>
      <c r="W406" s="573"/>
      <c r="X406" s="639"/>
      <c r="Y406" s="639"/>
      <c r="Z406" s="639"/>
      <c r="AA406" s="639"/>
      <c r="AB406" s="4"/>
      <c r="AC406" s="621"/>
      <c r="AD406" s="622"/>
      <c r="AE406" s="621"/>
      <c r="AF406" s="637"/>
      <c r="AG406" s="621"/>
      <c r="AH406" s="529">
        <f t="shared" si="40"/>
        <v>395</v>
      </c>
      <c r="AI406" s="421" t="str">
        <f t="shared" si="41"/>
        <v/>
      </c>
      <c r="AJ406" s="529" t="str">
        <f t="shared" si="42"/>
        <v/>
      </c>
      <c r="AK406" s="529" t="str">
        <f t="shared" si="43"/>
        <v/>
      </c>
      <c r="AL406" s="573"/>
      <c r="AM406" s="639"/>
      <c r="AN406" s="573"/>
      <c r="AO406" s="639"/>
      <c r="AP406" s="639"/>
      <c r="AQ406" s="573"/>
      <c r="AR406" s="639"/>
      <c r="AS406" s="639"/>
      <c r="AT406" s="639"/>
      <c r="AU406" s="639"/>
      <c r="AV406" s="639"/>
      <c r="AW406" s="639"/>
      <c r="AX406" s="4"/>
      <c r="AY406" s="621"/>
      <c r="AZ406" s="622"/>
    </row>
    <row r="407" spans="2:52" s="25" customFormat="1" ht="12.75" customHeight="1">
      <c r="B407" s="645"/>
      <c r="D407" s="529">
        <f t="shared" si="44"/>
        <v>396</v>
      </c>
      <c r="E407" s="532"/>
      <c r="F407" s="531"/>
      <c r="G407" s="531"/>
      <c r="H407" s="668"/>
      <c r="I407" s="668"/>
      <c r="J407" s="234"/>
      <c r="K407" s="234"/>
      <c r="L407" s="234"/>
      <c r="M407" s="575"/>
      <c r="N407" s="794" t="str">
        <f t="shared" si="39"/>
        <v/>
      </c>
      <c r="O407" s="573"/>
      <c r="P407" s="573"/>
      <c r="Q407" s="623"/>
      <c r="R407" s="573"/>
      <c r="S407" s="573"/>
      <c r="T407" s="573"/>
      <c r="U407" s="639"/>
      <c r="V407" s="639"/>
      <c r="W407" s="573"/>
      <c r="X407" s="639"/>
      <c r="Y407" s="639"/>
      <c r="Z407" s="639"/>
      <c r="AA407" s="639"/>
      <c r="AB407" s="4"/>
      <c r="AC407" s="621"/>
      <c r="AD407" s="622"/>
      <c r="AE407" s="621"/>
      <c r="AF407" s="637"/>
      <c r="AG407" s="621"/>
      <c r="AH407" s="529">
        <f t="shared" si="40"/>
        <v>396</v>
      </c>
      <c r="AI407" s="421" t="str">
        <f t="shared" si="41"/>
        <v/>
      </c>
      <c r="AJ407" s="529" t="str">
        <f t="shared" si="42"/>
        <v/>
      </c>
      <c r="AK407" s="529" t="str">
        <f t="shared" si="43"/>
        <v/>
      </c>
      <c r="AL407" s="573"/>
      <c r="AM407" s="639"/>
      <c r="AN407" s="573"/>
      <c r="AO407" s="639"/>
      <c r="AP407" s="639"/>
      <c r="AQ407" s="573"/>
      <c r="AR407" s="639"/>
      <c r="AS407" s="639"/>
      <c r="AT407" s="639"/>
      <c r="AU407" s="639"/>
      <c r="AV407" s="639"/>
      <c r="AW407" s="639"/>
      <c r="AX407" s="4"/>
      <c r="AY407" s="621"/>
      <c r="AZ407" s="622"/>
    </row>
    <row r="408" spans="2:52" s="25" customFormat="1" ht="12.75" customHeight="1">
      <c r="B408" s="645"/>
      <c r="D408" s="529">
        <f t="shared" si="44"/>
        <v>397</v>
      </c>
      <c r="E408" s="532"/>
      <c r="F408" s="531"/>
      <c r="G408" s="531"/>
      <c r="H408" s="668"/>
      <c r="I408" s="668"/>
      <c r="J408" s="234"/>
      <c r="K408" s="234"/>
      <c r="L408" s="234"/>
      <c r="M408" s="575"/>
      <c r="N408" s="794" t="str">
        <f t="shared" si="39"/>
        <v/>
      </c>
      <c r="O408" s="573"/>
      <c r="P408" s="573"/>
      <c r="Q408" s="623"/>
      <c r="R408" s="573"/>
      <c r="S408" s="573"/>
      <c r="T408" s="573"/>
      <c r="U408" s="639"/>
      <c r="V408" s="639"/>
      <c r="W408" s="573"/>
      <c r="X408" s="639"/>
      <c r="Y408" s="639"/>
      <c r="Z408" s="639"/>
      <c r="AA408" s="639"/>
      <c r="AB408" s="4"/>
      <c r="AC408" s="621"/>
      <c r="AD408" s="622"/>
      <c r="AE408" s="621"/>
      <c r="AF408" s="637"/>
      <c r="AG408" s="621"/>
      <c r="AH408" s="529">
        <f t="shared" si="40"/>
        <v>397</v>
      </c>
      <c r="AI408" s="421" t="str">
        <f t="shared" si="41"/>
        <v/>
      </c>
      <c r="AJ408" s="529" t="str">
        <f t="shared" si="42"/>
        <v/>
      </c>
      <c r="AK408" s="529" t="str">
        <f t="shared" si="43"/>
        <v/>
      </c>
      <c r="AL408" s="573"/>
      <c r="AM408" s="639"/>
      <c r="AN408" s="573"/>
      <c r="AO408" s="639"/>
      <c r="AP408" s="639"/>
      <c r="AQ408" s="573"/>
      <c r="AR408" s="639"/>
      <c r="AS408" s="639"/>
      <c r="AT408" s="639"/>
      <c r="AU408" s="639"/>
      <c r="AV408" s="639"/>
      <c r="AW408" s="639"/>
      <c r="AX408" s="4"/>
      <c r="AY408" s="621"/>
      <c r="AZ408" s="622"/>
    </row>
    <row r="409" spans="2:52" s="25" customFormat="1" ht="12.75" customHeight="1">
      <c r="B409" s="645"/>
      <c r="D409" s="529">
        <f t="shared" si="44"/>
        <v>398</v>
      </c>
      <c r="E409" s="532"/>
      <c r="F409" s="531"/>
      <c r="G409" s="531"/>
      <c r="H409" s="668"/>
      <c r="I409" s="668"/>
      <c r="J409" s="234"/>
      <c r="K409" s="234"/>
      <c r="L409" s="234"/>
      <c r="M409" s="575"/>
      <c r="N409" s="794" t="str">
        <f t="shared" si="39"/>
        <v/>
      </c>
      <c r="O409" s="573"/>
      <c r="P409" s="573"/>
      <c r="Q409" s="623"/>
      <c r="R409" s="573"/>
      <c r="S409" s="573"/>
      <c r="T409" s="573"/>
      <c r="U409" s="639"/>
      <c r="V409" s="639"/>
      <c r="W409" s="573"/>
      <c r="X409" s="639"/>
      <c r="Y409" s="639"/>
      <c r="Z409" s="639"/>
      <c r="AA409" s="639"/>
      <c r="AB409" s="4"/>
      <c r="AC409" s="621"/>
      <c r="AD409" s="622"/>
      <c r="AE409" s="621"/>
      <c r="AF409" s="637"/>
      <c r="AG409" s="621"/>
      <c r="AH409" s="529">
        <f t="shared" si="40"/>
        <v>398</v>
      </c>
      <c r="AI409" s="421" t="str">
        <f t="shared" si="41"/>
        <v/>
      </c>
      <c r="AJ409" s="529" t="str">
        <f t="shared" si="42"/>
        <v/>
      </c>
      <c r="AK409" s="529" t="str">
        <f t="shared" si="43"/>
        <v/>
      </c>
      <c r="AL409" s="573"/>
      <c r="AM409" s="639"/>
      <c r="AN409" s="573"/>
      <c r="AO409" s="639"/>
      <c r="AP409" s="639"/>
      <c r="AQ409" s="573"/>
      <c r="AR409" s="639"/>
      <c r="AS409" s="639"/>
      <c r="AT409" s="639"/>
      <c r="AU409" s="639"/>
      <c r="AV409" s="639"/>
      <c r="AW409" s="639"/>
      <c r="AX409" s="4"/>
      <c r="AY409" s="621"/>
      <c r="AZ409" s="622"/>
    </row>
    <row r="410" spans="2:52" s="25" customFormat="1" ht="12.75" customHeight="1">
      <c r="B410" s="645"/>
      <c r="D410" s="529">
        <f t="shared" si="44"/>
        <v>399</v>
      </c>
      <c r="E410" s="532"/>
      <c r="F410" s="531"/>
      <c r="G410" s="531"/>
      <c r="H410" s="668"/>
      <c r="I410" s="668"/>
      <c r="J410" s="234"/>
      <c r="K410" s="234"/>
      <c r="L410" s="234"/>
      <c r="M410" s="575"/>
      <c r="N410" s="794" t="str">
        <f t="shared" si="39"/>
        <v/>
      </c>
      <c r="O410" s="573"/>
      <c r="P410" s="573"/>
      <c r="Q410" s="623"/>
      <c r="R410" s="573"/>
      <c r="S410" s="573"/>
      <c r="T410" s="573"/>
      <c r="U410" s="639"/>
      <c r="V410" s="639"/>
      <c r="W410" s="573"/>
      <c r="X410" s="639"/>
      <c r="Y410" s="639"/>
      <c r="Z410" s="639"/>
      <c r="AA410" s="639"/>
      <c r="AB410" s="4"/>
      <c r="AC410" s="621"/>
      <c r="AD410" s="622"/>
      <c r="AE410" s="621"/>
      <c r="AF410" s="637"/>
      <c r="AG410" s="621"/>
      <c r="AH410" s="529">
        <f t="shared" si="40"/>
        <v>399</v>
      </c>
      <c r="AI410" s="421" t="str">
        <f t="shared" si="41"/>
        <v/>
      </c>
      <c r="AJ410" s="529" t="str">
        <f t="shared" si="42"/>
        <v/>
      </c>
      <c r="AK410" s="529" t="str">
        <f t="shared" si="43"/>
        <v/>
      </c>
      <c r="AL410" s="573"/>
      <c r="AM410" s="639"/>
      <c r="AN410" s="573"/>
      <c r="AO410" s="639"/>
      <c r="AP410" s="639"/>
      <c r="AQ410" s="573"/>
      <c r="AR410" s="639"/>
      <c r="AS410" s="639"/>
      <c r="AT410" s="639"/>
      <c r="AU410" s="639"/>
      <c r="AV410" s="639"/>
      <c r="AW410" s="639"/>
      <c r="AX410" s="4"/>
      <c r="AY410" s="621"/>
      <c r="AZ410" s="622"/>
    </row>
    <row r="411" spans="2:52" s="25" customFormat="1" ht="12.75" customHeight="1">
      <c r="B411" s="645"/>
      <c r="D411" s="529">
        <f t="shared" si="44"/>
        <v>400</v>
      </c>
      <c r="E411" s="532"/>
      <c r="F411" s="531"/>
      <c r="G411" s="531"/>
      <c r="H411" s="668"/>
      <c r="I411" s="668"/>
      <c r="J411" s="234"/>
      <c r="K411" s="234"/>
      <c r="L411" s="234"/>
      <c r="M411" s="575"/>
      <c r="N411" s="794" t="str">
        <f t="shared" si="39"/>
        <v/>
      </c>
      <c r="O411" s="573"/>
      <c r="P411" s="573"/>
      <c r="Q411" s="623"/>
      <c r="R411" s="573"/>
      <c r="S411" s="573"/>
      <c r="T411" s="573"/>
      <c r="U411" s="639"/>
      <c r="V411" s="639"/>
      <c r="W411" s="573"/>
      <c r="X411" s="639"/>
      <c r="Y411" s="639"/>
      <c r="Z411" s="639"/>
      <c r="AA411" s="639"/>
      <c r="AB411" s="4"/>
      <c r="AC411" s="621"/>
      <c r="AD411" s="622"/>
      <c r="AE411" s="621"/>
      <c r="AF411" s="637"/>
      <c r="AG411" s="621"/>
      <c r="AH411" s="529">
        <f t="shared" si="40"/>
        <v>400</v>
      </c>
      <c r="AI411" s="421" t="str">
        <f t="shared" si="41"/>
        <v/>
      </c>
      <c r="AJ411" s="529" t="str">
        <f t="shared" si="42"/>
        <v/>
      </c>
      <c r="AK411" s="529" t="str">
        <f t="shared" si="43"/>
        <v/>
      </c>
      <c r="AL411" s="573"/>
      <c r="AM411" s="639"/>
      <c r="AN411" s="573"/>
      <c r="AO411" s="639"/>
      <c r="AP411" s="639"/>
      <c r="AQ411" s="573"/>
      <c r="AR411" s="639"/>
      <c r="AS411" s="639"/>
      <c r="AT411" s="639"/>
      <c r="AU411" s="639"/>
      <c r="AV411" s="639"/>
      <c r="AW411" s="639"/>
      <c r="AX411" s="4"/>
      <c r="AY411" s="621"/>
      <c r="AZ411" s="622"/>
    </row>
    <row r="412" spans="2:52" s="25" customFormat="1" ht="12.75" customHeight="1">
      <c r="B412" s="645"/>
      <c r="D412" s="529">
        <f t="shared" si="44"/>
        <v>401</v>
      </c>
      <c r="E412" s="532"/>
      <c r="F412" s="531"/>
      <c r="G412" s="531"/>
      <c r="H412" s="668"/>
      <c r="I412" s="668"/>
      <c r="J412" s="234"/>
      <c r="K412" s="234"/>
      <c r="L412" s="234"/>
      <c r="M412" s="575"/>
      <c r="N412" s="794" t="str">
        <f t="shared" si="39"/>
        <v/>
      </c>
      <c r="O412" s="573"/>
      <c r="P412" s="573"/>
      <c r="Q412" s="623"/>
      <c r="R412" s="573"/>
      <c r="S412" s="573"/>
      <c r="T412" s="573"/>
      <c r="U412" s="639"/>
      <c r="V412" s="639"/>
      <c r="W412" s="573"/>
      <c r="X412" s="639"/>
      <c r="Y412" s="639"/>
      <c r="Z412" s="639"/>
      <c r="AA412" s="639"/>
      <c r="AB412" s="4"/>
      <c r="AC412" s="621"/>
      <c r="AD412" s="622"/>
      <c r="AE412" s="621"/>
      <c r="AF412" s="637"/>
      <c r="AG412" s="621"/>
      <c r="AH412" s="529">
        <f t="shared" si="40"/>
        <v>401</v>
      </c>
      <c r="AI412" s="421" t="str">
        <f t="shared" si="41"/>
        <v/>
      </c>
      <c r="AJ412" s="529" t="str">
        <f t="shared" si="42"/>
        <v/>
      </c>
      <c r="AK412" s="529" t="str">
        <f t="shared" si="43"/>
        <v/>
      </c>
      <c r="AL412" s="573"/>
      <c r="AM412" s="639"/>
      <c r="AN412" s="573"/>
      <c r="AO412" s="639"/>
      <c r="AP412" s="639"/>
      <c r="AQ412" s="573"/>
      <c r="AR412" s="639"/>
      <c r="AS412" s="639"/>
      <c r="AT412" s="639"/>
      <c r="AU412" s="639"/>
      <c r="AV412" s="639"/>
      <c r="AW412" s="639"/>
      <c r="AX412" s="4"/>
      <c r="AY412" s="621"/>
      <c r="AZ412" s="622"/>
    </row>
    <row r="413" spans="2:52" s="25" customFormat="1" ht="12.75" customHeight="1">
      <c r="B413" s="645"/>
      <c r="D413" s="529">
        <f t="shared" si="44"/>
        <v>402</v>
      </c>
      <c r="E413" s="532"/>
      <c r="F413" s="531"/>
      <c r="G413" s="531"/>
      <c r="H413" s="668"/>
      <c r="I413" s="668"/>
      <c r="J413" s="234"/>
      <c r="K413" s="234"/>
      <c r="L413" s="234"/>
      <c r="M413" s="575"/>
      <c r="N413" s="794" t="str">
        <f t="shared" si="39"/>
        <v/>
      </c>
      <c r="O413" s="573"/>
      <c r="P413" s="573"/>
      <c r="Q413" s="623"/>
      <c r="R413" s="573"/>
      <c r="S413" s="573"/>
      <c r="T413" s="573"/>
      <c r="U413" s="639"/>
      <c r="V413" s="639"/>
      <c r="W413" s="573"/>
      <c r="X413" s="639"/>
      <c r="Y413" s="639"/>
      <c r="Z413" s="639"/>
      <c r="AA413" s="639"/>
      <c r="AB413" s="4"/>
      <c r="AC413" s="621"/>
      <c r="AD413" s="622"/>
      <c r="AE413" s="621"/>
      <c r="AF413" s="637"/>
      <c r="AG413" s="621"/>
      <c r="AH413" s="529">
        <f t="shared" si="40"/>
        <v>402</v>
      </c>
      <c r="AI413" s="421" t="str">
        <f t="shared" si="41"/>
        <v/>
      </c>
      <c r="AJ413" s="529" t="str">
        <f t="shared" si="42"/>
        <v/>
      </c>
      <c r="AK413" s="529" t="str">
        <f t="shared" si="43"/>
        <v/>
      </c>
      <c r="AL413" s="573"/>
      <c r="AM413" s="639"/>
      <c r="AN413" s="573"/>
      <c r="AO413" s="639"/>
      <c r="AP413" s="639"/>
      <c r="AQ413" s="573"/>
      <c r="AR413" s="639"/>
      <c r="AS413" s="639"/>
      <c r="AT413" s="639"/>
      <c r="AU413" s="639"/>
      <c r="AV413" s="639"/>
      <c r="AW413" s="639"/>
      <c r="AX413" s="4"/>
      <c r="AY413" s="621"/>
      <c r="AZ413" s="622"/>
    </row>
    <row r="414" spans="2:52" s="25" customFormat="1" ht="12.75" customHeight="1">
      <c r="B414" s="645"/>
      <c r="D414" s="529">
        <f t="shared" si="44"/>
        <v>403</v>
      </c>
      <c r="E414" s="532"/>
      <c r="F414" s="531"/>
      <c r="G414" s="531"/>
      <c r="H414" s="668"/>
      <c r="I414" s="668"/>
      <c r="J414" s="234"/>
      <c r="K414" s="234"/>
      <c r="L414" s="234"/>
      <c r="M414" s="575"/>
      <c r="N414" s="794" t="str">
        <f t="shared" si="39"/>
        <v/>
      </c>
      <c r="O414" s="573"/>
      <c r="P414" s="573"/>
      <c r="Q414" s="623"/>
      <c r="R414" s="573"/>
      <c r="S414" s="573"/>
      <c r="T414" s="573"/>
      <c r="U414" s="639"/>
      <c r="V414" s="639"/>
      <c r="W414" s="573"/>
      <c r="X414" s="639"/>
      <c r="Y414" s="639"/>
      <c r="Z414" s="639"/>
      <c r="AA414" s="639"/>
      <c r="AB414" s="4"/>
      <c r="AC414" s="621"/>
      <c r="AD414" s="622"/>
      <c r="AE414" s="621"/>
      <c r="AF414" s="637"/>
      <c r="AG414" s="621"/>
      <c r="AH414" s="529">
        <f t="shared" si="40"/>
        <v>403</v>
      </c>
      <c r="AI414" s="421" t="str">
        <f t="shared" si="41"/>
        <v/>
      </c>
      <c r="AJ414" s="529" t="str">
        <f t="shared" si="42"/>
        <v/>
      </c>
      <c r="AK414" s="529" t="str">
        <f t="shared" si="43"/>
        <v/>
      </c>
      <c r="AL414" s="573"/>
      <c r="AM414" s="639"/>
      <c r="AN414" s="573"/>
      <c r="AO414" s="639"/>
      <c r="AP414" s="639"/>
      <c r="AQ414" s="573"/>
      <c r="AR414" s="639"/>
      <c r="AS414" s="639"/>
      <c r="AT414" s="639"/>
      <c r="AU414" s="639"/>
      <c r="AV414" s="639"/>
      <c r="AW414" s="639"/>
      <c r="AX414" s="4"/>
      <c r="AY414" s="621"/>
      <c r="AZ414" s="622"/>
    </row>
    <row r="415" spans="2:52" s="25" customFormat="1" ht="12.75" customHeight="1">
      <c r="B415" s="645"/>
      <c r="D415" s="529">
        <f t="shared" si="44"/>
        <v>404</v>
      </c>
      <c r="E415" s="532"/>
      <c r="F415" s="531"/>
      <c r="G415" s="531"/>
      <c r="H415" s="668"/>
      <c r="I415" s="668"/>
      <c r="J415" s="234"/>
      <c r="K415" s="234"/>
      <c r="L415" s="234"/>
      <c r="M415" s="575"/>
      <c r="N415" s="794" t="str">
        <f t="shared" si="39"/>
        <v/>
      </c>
      <c r="O415" s="573"/>
      <c r="P415" s="573"/>
      <c r="Q415" s="623"/>
      <c r="R415" s="573"/>
      <c r="S415" s="573"/>
      <c r="T415" s="573"/>
      <c r="U415" s="639"/>
      <c r="V415" s="639"/>
      <c r="W415" s="573"/>
      <c r="X415" s="639"/>
      <c r="Y415" s="639"/>
      <c r="Z415" s="639"/>
      <c r="AA415" s="639"/>
      <c r="AB415" s="4"/>
      <c r="AC415" s="621"/>
      <c r="AD415" s="622"/>
      <c r="AE415" s="621"/>
      <c r="AF415" s="637"/>
      <c r="AG415" s="621"/>
      <c r="AH415" s="529">
        <f t="shared" si="40"/>
        <v>404</v>
      </c>
      <c r="AI415" s="421" t="str">
        <f t="shared" si="41"/>
        <v/>
      </c>
      <c r="AJ415" s="529" t="str">
        <f t="shared" si="42"/>
        <v/>
      </c>
      <c r="AK415" s="529" t="str">
        <f t="shared" si="43"/>
        <v/>
      </c>
      <c r="AL415" s="573"/>
      <c r="AM415" s="639"/>
      <c r="AN415" s="573"/>
      <c r="AO415" s="639"/>
      <c r="AP415" s="639"/>
      <c r="AQ415" s="573"/>
      <c r="AR415" s="639"/>
      <c r="AS415" s="639"/>
      <c r="AT415" s="639"/>
      <c r="AU415" s="639"/>
      <c r="AV415" s="639"/>
      <c r="AW415" s="639"/>
      <c r="AX415" s="4"/>
      <c r="AY415" s="621"/>
      <c r="AZ415" s="622"/>
    </row>
    <row r="416" spans="2:52" s="25" customFormat="1" ht="12.75" customHeight="1">
      <c r="B416" s="645"/>
      <c r="D416" s="529">
        <f t="shared" si="44"/>
        <v>405</v>
      </c>
      <c r="E416" s="532"/>
      <c r="F416" s="531"/>
      <c r="G416" s="531"/>
      <c r="H416" s="668"/>
      <c r="I416" s="668"/>
      <c r="J416" s="234"/>
      <c r="K416" s="234"/>
      <c r="L416" s="234"/>
      <c r="M416" s="575"/>
      <c r="N416" s="794" t="str">
        <f t="shared" si="39"/>
        <v/>
      </c>
      <c r="O416" s="573"/>
      <c r="P416" s="573"/>
      <c r="Q416" s="623"/>
      <c r="R416" s="573"/>
      <c r="S416" s="573"/>
      <c r="T416" s="573"/>
      <c r="U416" s="639"/>
      <c r="V416" s="639"/>
      <c r="W416" s="573"/>
      <c r="X416" s="639"/>
      <c r="Y416" s="639"/>
      <c r="Z416" s="639"/>
      <c r="AA416" s="639"/>
      <c r="AB416" s="4"/>
      <c r="AC416" s="621"/>
      <c r="AD416" s="622"/>
      <c r="AE416" s="621"/>
      <c r="AF416" s="637"/>
      <c r="AG416" s="621"/>
      <c r="AH416" s="529">
        <f t="shared" si="40"/>
        <v>405</v>
      </c>
      <c r="AI416" s="421" t="str">
        <f t="shared" si="41"/>
        <v/>
      </c>
      <c r="AJ416" s="529" t="str">
        <f t="shared" si="42"/>
        <v/>
      </c>
      <c r="AK416" s="529" t="str">
        <f t="shared" si="43"/>
        <v/>
      </c>
      <c r="AL416" s="573"/>
      <c r="AM416" s="639"/>
      <c r="AN416" s="573"/>
      <c r="AO416" s="639"/>
      <c r="AP416" s="639"/>
      <c r="AQ416" s="573"/>
      <c r="AR416" s="639"/>
      <c r="AS416" s="639"/>
      <c r="AT416" s="639"/>
      <c r="AU416" s="639"/>
      <c r="AV416" s="639"/>
      <c r="AW416" s="639"/>
      <c r="AX416" s="4"/>
      <c r="AY416" s="621"/>
      <c r="AZ416" s="622"/>
    </row>
    <row r="417" spans="2:52" s="25" customFormat="1" ht="12.75" customHeight="1">
      <c r="B417" s="645"/>
      <c r="D417" s="529">
        <f t="shared" si="44"/>
        <v>406</v>
      </c>
      <c r="E417" s="532"/>
      <c r="F417" s="531"/>
      <c r="G417" s="531"/>
      <c r="H417" s="668"/>
      <c r="I417" s="668"/>
      <c r="J417" s="234"/>
      <c r="K417" s="234"/>
      <c r="L417" s="234"/>
      <c r="M417" s="575"/>
      <c r="N417" s="794" t="str">
        <f t="shared" si="39"/>
        <v/>
      </c>
      <c r="O417" s="573"/>
      <c r="P417" s="573"/>
      <c r="Q417" s="623"/>
      <c r="R417" s="573"/>
      <c r="S417" s="573"/>
      <c r="T417" s="573"/>
      <c r="U417" s="639"/>
      <c r="V417" s="639"/>
      <c r="W417" s="573"/>
      <c r="X417" s="639"/>
      <c r="Y417" s="639"/>
      <c r="Z417" s="639"/>
      <c r="AA417" s="639"/>
      <c r="AB417" s="4"/>
      <c r="AC417" s="621"/>
      <c r="AD417" s="622"/>
      <c r="AE417" s="621"/>
      <c r="AF417" s="637"/>
      <c r="AG417" s="621"/>
      <c r="AH417" s="529">
        <f t="shared" si="40"/>
        <v>406</v>
      </c>
      <c r="AI417" s="421" t="str">
        <f t="shared" si="41"/>
        <v/>
      </c>
      <c r="AJ417" s="529" t="str">
        <f t="shared" si="42"/>
        <v/>
      </c>
      <c r="AK417" s="529" t="str">
        <f t="shared" si="43"/>
        <v/>
      </c>
      <c r="AL417" s="573"/>
      <c r="AM417" s="639"/>
      <c r="AN417" s="573"/>
      <c r="AO417" s="639"/>
      <c r="AP417" s="639"/>
      <c r="AQ417" s="573"/>
      <c r="AR417" s="639"/>
      <c r="AS417" s="639"/>
      <c r="AT417" s="639"/>
      <c r="AU417" s="639"/>
      <c r="AV417" s="639"/>
      <c r="AW417" s="639"/>
      <c r="AX417" s="4"/>
      <c r="AY417" s="621"/>
      <c r="AZ417" s="622"/>
    </row>
    <row r="418" spans="2:52" s="25" customFormat="1" ht="12.75" customHeight="1">
      <c r="B418" s="645"/>
      <c r="D418" s="529">
        <f t="shared" si="44"/>
        <v>407</v>
      </c>
      <c r="E418" s="532"/>
      <c r="F418" s="531"/>
      <c r="G418" s="531"/>
      <c r="H418" s="668"/>
      <c r="I418" s="668"/>
      <c r="J418" s="234"/>
      <c r="K418" s="234"/>
      <c r="L418" s="234"/>
      <c r="M418" s="575"/>
      <c r="N418" s="794" t="str">
        <f t="shared" si="39"/>
        <v/>
      </c>
      <c r="O418" s="573"/>
      <c r="P418" s="573"/>
      <c r="Q418" s="623"/>
      <c r="R418" s="573"/>
      <c r="S418" s="573"/>
      <c r="T418" s="573"/>
      <c r="U418" s="639"/>
      <c r="V418" s="639"/>
      <c r="W418" s="573"/>
      <c r="X418" s="639"/>
      <c r="Y418" s="639"/>
      <c r="Z418" s="639"/>
      <c r="AA418" s="639"/>
      <c r="AB418" s="4"/>
      <c r="AC418" s="621"/>
      <c r="AD418" s="622"/>
      <c r="AE418" s="621"/>
      <c r="AF418" s="637"/>
      <c r="AG418" s="621"/>
      <c r="AH418" s="529">
        <f t="shared" si="40"/>
        <v>407</v>
      </c>
      <c r="AI418" s="421" t="str">
        <f t="shared" si="41"/>
        <v/>
      </c>
      <c r="AJ418" s="529" t="str">
        <f t="shared" si="42"/>
        <v/>
      </c>
      <c r="AK418" s="529" t="str">
        <f t="shared" si="43"/>
        <v/>
      </c>
      <c r="AL418" s="573"/>
      <c r="AM418" s="639"/>
      <c r="AN418" s="573"/>
      <c r="AO418" s="639"/>
      <c r="AP418" s="639"/>
      <c r="AQ418" s="573"/>
      <c r="AR418" s="639"/>
      <c r="AS418" s="639"/>
      <c r="AT418" s="639"/>
      <c r="AU418" s="639"/>
      <c r="AV418" s="639"/>
      <c r="AW418" s="639"/>
      <c r="AX418" s="4"/>
      <c r="AY418" s="621"/>
      <c r="AZ418" s="622"/>
    </row>
    <row r="419" spans="2:52" s="25" customFormat="1" ht="12.75" customHeight="1">
      <c r="B419" s="645"/>
      <c r="D419" s="529">
        <f t="shared" si="44"/>
        <v>408</v>
      </c>
      <c r="E419" s="532"/>
      <c r="F419" s="531"/>
      <c r="G419" s="531"/>
      <c r="H419" s="668"/>
      <c r="I419" s="668"/>
      <c r="J419" s="234"/>
      <c r="K419" s="234"/>
      <c r="L419" s="234"/>
      <c r="M419" s="575"/>
      <c r="N419" s="794" t="str">
        <f t="shared" si="39"/>
        <v/>
      </c>
      <c r="O419" s="573"/>
      <c r="P419" s="573"/>
      <c r="Q419" s="623"/>
      <c r="R419" s="573"/>
      <c r="S419" s="573"/>
      <c r="T419" s="573"/>
      <c r="U419" s="639"/>
      <c r="V419" s="639"/>
      <c r="W419" s="573"/>
      <c r="X419" s="639"/>
      <c r="Y419" s="639"/>
      <c r="Z419" s="639"/>
      <c r="AA419" s="639"/>
      <c r="AB419" s="4"/>
      <c r="AC419" s="621"/>
      <c r="AD419" s="622"/>
      <c r="AE419" s="621"/>
      <c r="AF419" s="637"/>
      <c r="AG419" s="621"/>
      <c r="AH419" s="529">
        <f t="shared" si="40"/>
        <v>408</v>
      </c>
      <c r="AI419" s="421" t="str">
        <f t="shared" si="41"/>
        <v/>
      </c>
      <c r="AJ419" s="529" t="str">
        <f t="shared" si="42"/>
        <v/>
      </c>
      <c r="AK419" s="529" t="str">
        <f t="shared" si="43"/>
        <v/>
      </c>
      <c r="AL419" s="573"/>
      <c r="AM419" s="639"/>
      <c r="AN419" s="573"/>
      <c r="AO419" s="639"/>
      <c r="AP419" s="639"/>
      <c r="AQ419" s="573"/>
      <c r="AR419" s="639"/>
      <c r="AS419" s="639"/>
      <c r="AT419" s="639"/>
      <c r="AU419" s="639"/>
      <c r="AV419" s="639"/>
      <c r="AW419" s="639"/>
      <c r="AX419" s="4"/>
      <c r="AY419" s="621"/>
      <c r="AZ419" s="622"/>
    </row>
    <row r="420" spans="2:52" s="25" customFormat="1" ht="12.75" customHeight="1">
      <c r="B420" s="645"/>
      <c r="D420" s="529">
        <f t="shared" si="44"/>
        <v>409</v>
      </c>
      <c r="E420" s="532"/>
      <c r="F420" s="531"/>
      <c r="G420" s="531"/>
      <c r="H420" s="668"/>
      <c r="I420" s="668"/>
      <c r="J420" s="234"/>
      <c r="K420" s="234"/>
      <c r="L420" s="234"/>
      <c r="M420" s="575"/>
      <c r="N420" s="794" t="str">
        <f t="shared" si="39"/>
        <v/>
      </c>
      <c r="O420" s="573"/>
      <c r="P420" s="573"/>
      <c r="Q420" s="623"/>
      <c r="R420" s="573"/>
      <c r="S420" s="573"/>
      <c r="T420" s="573"/>
      <c r="U420" s="639"/>
      <c r="V420" s="639"/>
      <c r="W420" s="573"/>
      <c r="X420" s="639"/>
      <c r="Y420" s="639"/>
      <c r="Z420" s="639"/>
      <c r="AA420" s="639"/>
      <c r="AB420" s="4"/>
      <c r="AC420" s="621"/>
      <c r="AD420" s="622"/>
      <c r="AE420" s="621"/>
      <c r="AF420" s="637"/>
      <c r="AG420" s="621"/>
      <c r="AH420" s="529">
        <f t="shared" si="40"/>
        <v>409</v>
      </c>
      <c r="AI420" s="421" t="str">
        <f t="shared" si="41"/>
        <v/>
      </c>
      <c r="AJ420" s="529" t="str">
        <f t="shared" si="42"/>
        <v/>
      </c>
      <c r="AK420" s="529" t="str">
        <f t="shared" si="43"/>
        <v/>
      </c>
      <c r="AL420" s="573"/>
      <c r="AM420" s="639"/>
      <c r="AN420" s="573"/>
      <c r="AO420" s="639"/>
      <c r="AP420" s="639"/>
      <c r="AQ420" s="573"/>
      <c r="AR420" s="639"/>
      <c r="AS420" s="639"/>
      <c r="AT420" s="639"/>
      <c r="AU420" s="639"/>
      <c r="AV420" s="639"/>
      <c r="AW420" s="639"/>
      <c r="AX420" s="4"/>
      <c r="AY420" s="621"/>
      <c r="AZ420" s="622"/>
    </row>
    <row r="421" spans="2:52" s="25" customFormat="1" ht="12.75" customHeight="1">
      <c r="B421" s="645"/>
      <c r="D421" s="529">
        <f t="shared" si="44"/>
        <v>410</v>
      </c>
      <c r="E421" s="532"/>
      <c r="F421" s="531"/>
      <c r="G421" s="531"/>
      <c r="H421" s="668"/>
      <c r="I421" s="668"/>
      <c r="J421" s="234"/>
      <c r="K421" s="234"/>
      <c r="L421" s="234"/>
      <c r="M421" s="575"/>
      <c r="N421" s="794" t="str">
        <f t="shared" si="39"/>
        <v/>
      </c>
      <c r="O421" s="573"/>
      <c r="P421" s="573"/>
      <c r="Q421" s="623"/>
      <c r="R421" s="573"/>
      <c r="S421" s="573"/>
      <c r="T421" s="573"/>
      <c r="U421" s="639"/>
      <c r="V421" s="639"/>
      <c r="W421" s="573"/>
      <c r="X421" s="639"/>
      <c r="Y421" s="639"/>
      <c r="Z421" s="639"/>
      <c r="AA421" s="639"/>
      <c r="AB421" s="4"/>
      <c r="AC421" s="621"/>
      <c r="AD421" s="622"/>
      <c r="AE421" s="621"/>
      <c r="AF421" s="637"/>
      <c r="AG421" s="621"/>
      <c r="AH421" s="529">
        <f t="shared" si="40"/>
        <v>410</v>
      </c>
      <c r="AI421" s="421" t="str">
        <f t="shared" si="41"/>
        <v/>
      </c>
      <c r="AJ421" s="529" t="str">
        <f t="shared" si="42"/>
        <v/>
      </c>
      <c r="AK421" s="529" t="str">
        <f t="shared" si="43"/>
        <v/>
      </c>
      <c r="AL421" s="573"/>
      <c r="AM421" s="639"/>
      <c r="AN421" s="573"/>
      <c r="AO421" s="639"/>
      <c r="AP421" s="639"/>
      <c r="AQ421" s="573"/>
      <c r="AR421" s="639"/>
      <c r="AS421" s="639"/>
      <c r="AT421" s="639"/>
      <c r="AU421" s="639"/>
      <c r="AV421" s="639"/>
      <c r="AW421" s="639"/>
      <c r="AX421" s="4"/>
      <c r="AY421" s="621"/>
      <c r="AZ421" s="622"/>
    </row>
    <row r="422" spans="2:52" s="25" customFormat="1" ht="12.75" customHeight="1">
      <c r="B422" s="645"/>
      <c r="D422" s="529">
        <f t="shared" si="44"/>
        <v>411</v>
      </c>
      <c r="E422" s="532"/>
      <c r="F422" s="531"/>
      <c r="G422" s="531"/>
      <c r="H422" s="668"/>
      <c r="I422" s="668"/>
      <c r="J422" s="234"/>
      <c r="K422" s="234"/>
      <c r="L422" s="234"/>
      <c r="M422" s="575"/>
      <c r="N422" s="794" t="str">
        <f t="shared" si="39"/>
        <v/>
      </c>
      <c r="O422" s="573"/>
      <c r="P422" s="573"/>
      <c r="Q422" s="623"/>
      <c r="R422" s="573"/>
      <c r="S422" s="573"/>
      <c r="T422" s="573"/>
      <c r="U422" s="639"/>
      <c r="V422" s="639"/>
      <c r="W422" s="573"/>
      <c r="X422" s="639"/>
      <c r="Y422" s="639"/>
      <c r="Z422" s="639"/>
      <c r="AA422" s="639"/>
      <c r="AB422" s="4"/>
      <c r="AC422" s="621"/>
      <c r="AD422" s="622"/>
      <c r="AE422" s="621"/>
      <c r="AF422" s="637"/>
      <c r="AG422" s="621"/>
      <c r="AH422" s="529">
        <f t="shared" si="40"/>
        <v>411</v>
      </c>
      <c r="AI422" s="421" t="str">
        <f t="shared" si="41"/>
        <v/>
      </c>
      <c r="AJ422" s="529" t="str">
        <f t="shared" si="42"/>
        <v/>
      </c>
      <c r="AK422" s="529" t="str">
        <f t="shared" si="43"/>
        <v/>
      </c>
      <c r="AL422" s="573"/>
      <c r="AM422" s="639"/>
      <c r="AN422" s="573"/>
      <c r="AO422" s="639"/>
      <c r="AP422" s="639"/>
      <c r="AQ422" s="573"/>
      <c r="AR422" s="639"/>
      <c r="AS422" s="639"/>
      <c r="AT422" s="639"/>
      <c r="AU422" s="639"/>
      <c r="AV422" s="639"/>
      <c r="AW422" s="639"/>
      <c r="AX422" s="4"/>
      <c r="AY422" s="621"/>
      <c r="AZ422" s="622"/>
    </row>
    <row r="423" spans="2:52" s="25" customFormat="1" ht="12.75" customHeight="1">
      <c r="B423" s="645"/>
      <c r="D423" s="529">
        <f t="shared" si="44"/>
        <v>412</v>
      </c>
      <c r="E423" s="532"/>
      <c r="F423" s="531"/>
      <c r="G423" s="531"/>
      <c r="H423" s="668"/>
      <c r="I423" s="668"/>
      <c r="J423" s="234"/>
      <c r="K423" s="234"/>
      <c r="L423" s="234"/>
      <c r="M423" s="575"/>
      <c r="N423" s="794" t="str">
        <f t="shared" si="39"/>
        <v/>
      </c>
      <c r="O423" s="573"/>
      <c r="P423" s="573"/>
      <c r="Q423" s="623"/>
      <c r="R423" s="573"/>
      <c r="S423" s="573"/>
      <c r="T423" s="573"/>
      <c r="U423" s="639"/>
      <c r="V423" s="639"/>
      <c r="W423" s="573"/>
      <c r="X423" s="639"/>
      <c r="Y423" s="639"/>
      <c r="Z423" s="639"/>
      <c r="AA423" s="639"/>
      <c r="AB423" s="4"/>
      <c r="AC423" s="621"/>
      <c r="AD423" s="622"/>
      <c r="AE423" s="621"/>
      <c r="AF423" s="637"/>
      <c r="AG423" s="621"/>
      <c r="AH423" s="529">
        <f t="shared" si="40"/>
        <v>412</v>
      </c>
      <c r="AI423" s="421" t="str">
        <f t="shared" si="41"/>
        <v/>
      </c>
      <c r="AJ423" s="529" t="str">
        <f t="shared" si="42"/>
        <v/>
      </c>
      <c r="AK423" s="529" t="str">
        <f t="shared" si="43"/>
        <v/>
      </c>
      <c r="AL423" s="573"/>
      <c r="AM423" s="639"/>
      <c r="AN423" s="573"/>
      <c r="AO423" s="639"/>
      <c r="AP423" s="639"/>
      <c r="AQ423" s="573"/>
      <c r="AR423" s="639"/>
      <c r="AS423" s="639"/>
      <c r="AT423" s="639"/>
      <c r="AU423" s="639"/>
      <c r="AV423" s="639"/>
      <c r="AW423" s="639"/>
      <c r="AX423" s="4"/>
      <c r="AY423" s="621"/>
      <c r="AZ423" s="622"/>
    </row>
    <row r="424" spans="2:52" s="25" customFormat="1" ht="12.75" customHeight="1">
      <c r="B424" s="645"/>
      <c r="D424" s="529">
        <f t="shared" si="44"/>
        <v>413</v>
      </c>
      <c r="E424" s="532"/>
      <c r="F424" s="531"/>
      <c r="G424" s="531"/>
      <c r="H424" s="668"/>
      <c r="I424" s="668"/>
      <c r="J424" s="234"/>
      <c r="K424" s="234"/>
      <c r="L424" s="234"/>
      <c r="M424" s="575"/>
      <c r="N424" s="794" t="str">
        <f t="shared" si="39"/>
        <v/>
      </c>
      <c r="O424" s="573"/>
      <c r="P424" s="573"/>
      <c r="Q424" s="623"/>
      <c r="R424" s="573"/>
      <c r="S424" s="573"/>
      <c r="T424" s="573"/>
      <c r="U424" s="639"/>
      <c r="V424" s="639"/>
      <c r="W424" s="573"/>
      <c r="X424" s="639"/>
      <c r="Y424" s="639"/>
      <c r="Z424" s="639"/>
      <c r="AA424" s="639"/>
      <c r="AB424" s="4"/>
      <c r="AC424" s="621"/>
      <c r="AD424" s="622"/>
      <c r="AE424" s="621"/>
      <c r="AF424" s="637"/>
      <c r="AG424" s="621"/>
      <c r="AH424" s="529">
        <f t="shared" si="40"/>
        <v>413</v>
      </c>
      <c r="AI424" s="421" t="str">
        <f t="shared" si="41"/>
        <v/>
      </c>
      <c r="AJ424" s="529" t="str">
        <f t="shared" si="42"/>
        <v/>
      </c>
      <c r="AK424" s="529" t="str">
        <f t="shared" si="43"/>
        <v/>
      </c>
      <c r="AL424" s="573"/>
      <c r="AM424" s="639"/>
      <c r="AN424" s="573"/>
      <c r="AO424" s="639"/>
      <c r="AP424" s="639"/>
      <c r="AQ424" s="573"/>
      <c r="AR424" s="639"/>
      <c r="AS424" s="639"/>
      <c r="AT424" s="639"/>
      <c r="AU424" s="639"/>
      <c r="AV424" s="639"/>
      <c r="AW424" s="639"/>
      <c r="AX424" s="4"/>
      <c r="AY424" s="621"/>
      <c r="AZ424" s="622"/>
    </row>
    <row r="425" spans="2:52" s="25" customFormat="1" ht="12.75" customHeight="1">
      <c r="B425" s="645"/>
      <c r="D425" s="529">
        <f t="shared" si="44"/>
        <v>414</v>
      </c>
      <c r="E425" s="532"/>
      <c r="F425" s="531"/>
      <c r="G425" s="531"/>
      <c r="H425" s="668"/>
      <c r="I425" s="668"/>
      <c r="J425" s="234"/>
      <c r="K425" s="234"/>
      <c r="L425" s="234"/>
      <c r="M425" s="575"/>
      <c r="N425" s="794" t="str">
        <f t="shared" si="39"/>
        <v/>
      </c>
      <c r="O425" s="573"/>
      <c r="P425" s="573"/>
      <c r="Q425" s="623"/>
      <c r="R425" s="573"/>
      <c r="S425" s="573"/>
      <c r="T425" s="573"/>
      <c r="U425" s="639"/>
      <c r="V425" s="639"/>
      <c r="W425" s="573"/>
      <c r="X425" s="639"/>
      <c r="Y425" s="639"/>
      <c r="Z425" s="639"/>
      <c r="AA425" s="639"/>
      <c r="AB425" s="4"/>
      <c r="AC425" s="621"/>
      <c r="AD425" s="622"/>
      <c r="AE425" s="621"/>
      <c r="AF425" s="637"/>
      <c r="AG425" s="621"/>
      <c r="AH425" s="529">
        <f t="shared" si="40"/>
        <v>414</v>
      </c>
      <c r="AI425" s="421" t="str">
        <f t="shared" si="41"/>
        <v/>
      </c>
      <c r="AJ425" s="529" t="str">
        <f t="shared" si="42"/>
        <v/>
      </c>
      <c r="AK425" s="529" t="str">
        <f t="shared" si="43"/>
        <v/>
      </c>
      <c r="AL425" s="573"/>
      <c r="AM425" s="639"/>
      <c r="AN425" s="573"/>
      <c r="AO425" s="639"/>
      <c r="AP425" s="639"/>
      <c r="AQ425" s="573"/>
      <c r="AR425" s="639"/>
      <c r="AS425" s="639"/>
      <c r="AT425" s="639"/>
      <c r="AU425" s="639"/>
      <c r="AV425" s="639"/>
      <c r="AW425" s="639"/>
      <c r="AX425" s="4"/>
      <c r="AY425" s="621"/>
      <c r="AZ425" s="622"/>
    </row>
    <row r="426" spans="2:52" s="25" customFormat="1" ht="12.75" customHeight="1">
      <c r="B426" s="645"/>
      <c r="D426" s="529">
        <f t="shared" si="44"/>
        <v>415</v>
      </c>
      <c r="E426" s="532"/>
      <c r="F426" s="531"/>
      <c r="G426" s="531"/>
      <c r="H426" s="668"/>
      <c r="I426" s="668"/>
      <c r="J426" s="234"/>
      <c r="K426" s="234"/>
      <c r="L426" s="234"/>
      <c r="M426" s="575"/>
      <c r="N426" s="794" t="str">
        <f t="shared" si="39"/>
        <v/>
      </c>
      <c r="O426" s="573"/>
      <c r="P426" s="573"/>
      <c r="Q426" s="623"/>
      <c r="R426" s="573"/>
      <c r="S426" s="573"/>
      <c r="T426" s="573"/>
      <c r="U426" s="639"/>
      <c r="V426" s="639"/>
      <c r="W426" s="573"/>
      <c r="X426" s="639"/>
      <c r="Y426" s="639"/>
      <c r="Z426" s="639"/>
      <c r="AA426" s="639"/>
      <c r="AB426" s="4"/>
      <c r="AC426" s="621"/>
      <c r="AD426" s="622"/>
      <c r="AE426" s="621"/>
      <c r="AF426" s="637"/>
      <c r="AG426" s="621"/>
      <c r="AH426" s="529">
        <f t="shared" si="40"/>
        <v>415</v>
      </c>
      <c r="AI426" s="421" t="str">
        <f t="shared" si="41"/>
        <v/>
      </c>
      <c r="AJ426" s="529" t="str">
        <f t="shared" si="42"/>
        <v/>
      </c>
      <c r="AK426" s="529" t="str">
        <f t="shared" si="43"/>
        <v/>
      </c>
      <c r="AL426" s="573"/>
      <c r="AM426" s="639"/>
      <c r="AN426" s="573"/>
      <c r="AO426" s="639"/>
      <c r="AP426" s="639"/>
      <c r="AQ426" s="573"/>
      <c r="AR426" s="639"/>
      <c r="AS426" s="639"/>
      <c r="AT426" s="639"/>
      <c r="AU426" s="639"/>
      <c r="AV426" s="639"/>
      <c r="AW426" s="639"/>
      <c r="AX426" s="4"/>
      <c r="AY426" s="621"/>
      <c r="AZ426" s="622"/>
    </row>
    <row r="427" spans="2:52" s="25" customFormat="1" ht="12.75" customHeight="1">
      <c r="B427" s="645"/>
      <c r="D427" s="529">
        <f t="shared" si="44"/>
        <v>416</v>
      </c>
      <c r="E427" s="532"/>
      <c r="F427" s="531"/>
      <c r="G427" s="531"/>
      <c r="H427" s="668"/>
      <c r="I427" s="668"/>
      <c r="J427" s="234"/>
      <c r="K427" s="234"/>
      <c r="L427" s="234"/>
      <c r="M427" s="575"/>
      <c r="N427" s="794" t="str">
        <f t="shared" si="39"/>
        <v/>
      </c>
      <c r="O427" s="573"/>
      <c r="P427" s="573"/>
      <c r="Q427" s="623"/>
      <c r="R427" s="573"/>
      <c r="S427" s="573"/>
      <c r="T427" s="573"/>
      <c r="U427" s="639"/>
      <c r="V427" s="639"/>
      <c r="W427" s="573"/>
      <c r="X427" s="639"/>
      <c r="Y427" s="639"/>
      <c r="Z427" s="639"/>
      <c r="AA427" s="639"/>
      <c r="AB427" s="4"/>
      <c r="AC427" s="621"/>
      <c r="AD427" s="622"/>
      <c r="AE427" s="621"/>
      <c r="AF427" s="637"/>
      <c r="AG427" s="621"/>
      <c r="AH427" s="529">
        <f t="shared" si="40"/>
        <v>416</v>
      </c>
      <c r="AI427" s="421" t="str">
        <f t="shared" si="41"/>
        <v/>
      </c>
      <c r="AJ427" s="529" t="str">
        <f t="shared" si="42"/>
        <v/>
      </c>
      <c r="AK427" s="529" t="str">
        <f t="shared" si="43"/>
        <v/>
      </c>
      <c r="AL427" s="573"/>
      <c r="AM427" s="639"/>
      <c r="AN427" s="573"/>
      <c r="AO427" s="639"/>
      <c r="AP427" s="639"/>
      <c r="AQ427" s="573"/>
      <c r="AR427" s="639"/>
      <c r="AS427" s="639"/>
      <c r="AT427" s="639"/>
      <c r="AU427" s="639"/>
      <c r="AV427" s="639"/>
      <c r="AW427" s="639"/>
      <c r="AX427" s="4"/>
      <c r="AY427" s="621"/>
      <c r="AZ427" s="622"/>
    </row>
    <row r="428" spans="2:52" s="25" customFormat="1" ht="12.75" customHeight="1">
      <c r="B428" s="645"/>
      <c r="D428" s="529">
        <f t="shared" si="44"/>
        <v>417</v>
      </c>
      <c r="E428" s="532"/>
      <c r="F428" s="531"/>
      <c r="G428" s="531"/>
      <c r="H428" s="668"/>
      <c r="I428" s="668"/>
      <c r="J428" s="234"/>
      <c r="K428" s="234"/>
      <c r="L428" s="234"/>
      <c r="M428" s="575"/>
      <c r="N428" s="794" t="str">
        <f t="shared" si="39"/>
        <v/>
      </c>
      <c r="O428" s="573"/>
      <c r="P428" s="573"/>
      <c r="Q428" s="623"/>
      <c r="R428" s="573"/>
      <c r="S428" s="573"/>
      <c r="T428" s="573"/>
      <c r="U428" s="639"/>
      <c r="V428" s="639"/>
      <c r="W428" s="573"/>
      <c r="X428" s="639"/>
      <c r="Y428" s="639"/>
      <c r="Z428" s="639"/>
      <c r="AA428" s="639"/>
      <c r="AB428" s="4"/>
      <c r="AC428" s="621"/>
      <c r="AD428" s="622"/>
      <c r="AE428" s="621"/>
      <c r="AF428" s="637"/>
      <c r="AG428" s="621"/>
      <c r="AH428" s="529">
        <f t="shared" si="40"/>
        <v>417</v>
      </c>
      <c r="AI428" s="421" t="str">
        <f t="shared" si="41"/>
        <v/>
      </c>
      <c r="AJ428" s="529" t="str">
        <f t="shared" si="42"/>
        <v/>
      </c>
      <c r="AK428" s="529" t="str">
        <f t="shared" si="43"/>
        <v/>
      </c>
      <c r="AL428" s="573"/>
      <c r="AM428" s="639"/>
      <c r="AN428" s="573"/>
      <c r="AO428" s="639"/>
      <c r="AP428" s="639"/>
      <c r="AQ428" s="573"/>
      <c r="AR428" s="639"/>
      <c r="AS428" s="639"/>
      <c r="AT428" s="639"/>
      <c r="AU428" s="639"/>
      <c r="AV428" s="639"/>
      <c r="AW428" s="639"/>
      <c r="AX428" s="4"/>
      <c r="AY428" s="621"/>
      <c r="AZ428" s="622"/>
    </row>
    <row r="429" spans="2:52" s="25" customFormat="1" ht="12.75" customHeight="1">
      <c r="B429" s="645"/>
      <c r="D429" s="529">
        <f t="shared" si="44"/>
        <v>418</v>
      </c>
      <c r="E429" s="532"/>
      <c r="F429" s="531"/>
      <c r="G429" s="531"/>
      <c r="H429" s="668"/>
      <c r="I429" s="668"/>
      <c r="J429" s="234"/>
      <c r="K429" s="234"/>
      <c r="L429" s="234"/>
      <c r="M429" s="575"/>
      <c r="N429" s="794" t="str">
        <f t="shared" si="39"/>
        <v/>
      </c>
      <c r="O429" s="573"/>
      <c r="P429" s="573"/>
      <c r="Q429" s="623"/>
      <c r="R429" s="573"/>
      <c r="S429" s="573"/>
      <c r="T429" s="573"/>
      <c r="U429" s="639"/>
      <c r="V429" s="639"/>
      <c r="W429" s="573"/>
      <c r="X429" s="639"/>
      <c r="Y429" s="639"/>
      <c r="Z429" s="639"/>
      <c r="AA429" s="639"/>
      <c r="AB429" s="4"/>
      <c r="AC429" s="621"/>
      <c r="AD429" s="622"/>
      <c r="AE429" s="621"/>
      <c r="AF429" s="637"/>
      <c r="AG429" s="621"/>
      <c r="AH429" s="529">
        <f t="shared" si="40"/>
        <v>418</v>
      </c>
      <c r="AI429" s="421" t="str">
        <f t="shared" si="41"/>
        <v/>
      </c>
      <c r="AJ429" s="529" t="str">
        <f t="shared" si="42"/>
        <v/>
      </c>
      <c r="AK429" s="529" t="str">
        <f t="shared" si="43"/>
        <v/>
      </c>
      <c r="AL429" s="573"/>
      <c r="AM429" s="639"/>
      <c r="AN429" s="573"/>
      <c r="AO429" s="639"/>
      <c r="AP429" s="639"/>
      <c r="AQ429" s="573"/>
      <c r="AR429" s="639"/>
      <c r="AS429" s="639"/>
      <c r="AT429" s="639"/>
      <c r="AU429" s="639"/>
      <c r="AV429" s="639"/>
      <c r="AW429" s="639"/>
      <c r="AX429" s="4"/>
      <c r="AY429" s="621"/>
      <c r="AZ429" s="622"/>
    </row>
    <row r="430" spans="2:52" s="25" customFormat="1" ht="12.75" customHeight="1">
      <c r="B430" s="645"/>
      <c r="D430" s="529">
        <f t="shared" si="44"/>
        <v>419</v>
      </c>
      <c r="E430" s="532"/>
      <c r="F430" s="531"/>
      <c r="G430" s="531"/>
      <c r="H430" s="668"/>
      <c r="I430" s="668"/>
      <c r="J430" s="234"/>
      <c r="K430" s="234"/>
      <c r="L430" s="234"/>
      <c r="M430" s="575"/>
      <c r="N430" s="794" t="str">
        <f t="shared" si="39"/>
        <v/>
      </c>
      <c r="O430" s="573"/>
      <c r="P430" s="573"/>
      <c r="Q430" s="623"/>
      <c r="R430" s="573"/>
      <c r="S430" s="573"/>
      <c r="T430" s="573"/>
      <c r="U430" s="639"/>
      <c r="V430" s="639"/>
      <c r="W430" s="573"/>
      <c r="X430" s="639"/>
      <c r="Y430" s="639"/>
      <c r="Z430" s="639"/>
      <c r="AA430" s="639"/>
      <c r="AB430" s="4"/>
      <c r="AC430" s="621"/>
      <c r="AD430" s="622"/>
      <c r="AE430" s="621"/>
      <c r="AF430" s="637"/>
      <c r="AG430" s="621"/>
      <c r="AH430" s="529">
        <f t="shared" si="40"/>
        <v>419</v>
      </c>
      <c r="AI430" s="421" t="str">
        <f t="shared" si="41"/>
        <v/>
      </c>
      <c r="AJ430" s="529" t="str">
        <f t="shared" si="42"/>
        <v/>
      </c>
      <c r="AK430" s="529" t="str">
        <f t="shared" si="43"/>
        <v/>
      </c>
      <c r="AL430" s="573"/>
      <c r="AM430" s="639"/>
      <c r="AN430" s="573"/>
      <c r="AO430" s="639"/>
      <c r="AP430" s="639"/>
      <c r="AQ430" s="573"/>
      <c r="AR430" s="639"/>
      <c r="AS430" s="639"/>
      <c r="AT430" s="639"/>
      <c r="AU430" s="639"/>
      <c r="AV430" s="639"/>
      <c r="AW430" s="639"/>
      <c r="AX430" s="4"/>
      <c r="AY430" s="621"/>
      <c r="AZ430" s="622"/>
    </row>
    <row r="431" spans="2:52" s="25" customFormat="1" ht="12.75" customHeight="1">
      <c r="B431" s="645"/>
      <c r="D431" s="529">
        <f t="shared" si="44"/>
        <v>420</v>
      </c>
      <c r="E431" s="532"/>
      <c r="F431" s="531"/>
      <c r="G431" s="531"/>
      <c r="H431" s="668"/>
      <c r="I431" s="668"/>
      <c r="J431" s="234"/>
      <c r="K431" s="234"/>
      <c r="L431" s="234"/>
      <c r="M431" s="575"/>
      <c r="N431" s="794" t="str">
        <f t="shared" si="39"/>
        <v/>
      </c>
      <c r="O431" s="573"/>
      <c r="P431" s="573"/>
      <c r="Q431" s="623"/>
      <c r="R431" s="573"/>
      <c r="S431" s="573"/>
      <c r="T431" s="573"/>
      <c r="U431" s="639"/>
      <c r="V431" s="639"/>
      <c r="W431" s="573"/>
      <c r="X431" s="639"/>
      <c r="Y431" s="639"/>
      <c r="Z431" s="639"/>
      <c r="AA431" s="639"/>
      <c r="AB431" s="4"/>
      <c r="AC431" s="621"/>
      <c r="AD431" s="622"/>
      <c r="AE431" s="621"/>
      <c r="AF431" s="637"/>
      <c r="AG431" s="621"/>
      <c r="AH431" s="529">
        <f t="shared" si="40"/>
        <v>420</v>
      </c>
      <c r="AI431" s="421" t="str">
        <f t="shared" si="41"/>
        <v/>
      </c>
      <c r="AJ431" s="529" t="str">
        <f t="shared" si="42"/>
        <v/>
      </c>
      <c r="AK431" s="529" t="str">
        <f t="shared" si="43"/>
        <v/>
      </c>
      <c r="AL431" s="573"/>
      <c r="AM431" s="639"/>
      <c r="AN431" s="573"/>
      <c r="AO431" s="639"/>
      <c r="AP431" s="639"/>
      <c r="AQ431" s="573"/>
      <c r="AR431" s="639"/>
      <c r="AS431" s="639"/>
      <c r="AT431" s="639"/>
      <c r="AU431" s="639"/>
      <c r="AV431" s="639"/>
      <c r="AW431" s="639"/>
      <c r="AX431" s="4"/>
      <c r="AY431" s="621"/>
      <c r="AZ431" s="622"/>
    </row>
    <row r="432" spans="2:52" s="25" customFormat="1" ht="12.75" customHeight="1">
      <c r="B432" s="645"/>
      <c r="D432" s="529">
        <f t="shared" si="44"/>
        <v>421</v>
      </c>
      <c r="E432" s="532"/>
      <c r="F432" s="531"/>
      <c r="G432" s="531"/>
      <c r="H432" s="668"/>
      <c r="I432" s="668"/>
      <c r="J432" s="234"/>
      <c r="K432" s="234"/>
      <c r="L432" s="234"/>
      <c r="M432" s="575"/>
      <c r="N432" s="794" t="str">
        <f t="shared" si="39"/>
        <v/>
      </c>
      <c r="O432" s="573"/>
      <c r="P432" s="573"/>
      <c r="Q432" s="623"/>
      <c r="R432" s="573"/>
      <c r="S432" s="573"/>
      <c r="T432" s="573"/>
      <c r="U432" s="639"/>
      <c r="V432" s="639"/>
      <c r="W432" s="573"/>
      <c r="X432" s="639"/>
      <c r="Y432" s="639"/>
      <c r="Z432" s="639"/>
      <c r="AA432" s="639"/>
      <c r="AB432" s="4"/>
      <c r="AC432" s="621"/>
      <c r="AD432" s="622"/>
      <c r="AE432" s="621"/>
      <c r="AF432" s="637"/>
      <c r="AG432" s="621"/>
      <c r="AH432" s="529">
        <f t="shared" si="40"/>
        <v>421</v>
      </c>
      <c r="AI432" s="421" t="str">
        <f t="shared" si="41"/>
        <v/>
      </c>
      <c r="AJ432" s="529" t="str">
        <f t="shared" si="42"/>
        <v/>
      </c>
      <c r="AK432" s="529" t="str">
        <f t="shared" si="43"/>
        <v/>
      </c>
      <c r="AL432" s="573"/>
      <c r="AM432" s="639"/>
      <c r="AN432" s="573"/>
      <c r="AO432" s="639"/>
      <c r="AP432" s="639"/>
      <c r="AQ432" s="573"/>
      <c r="AR432" s="639"/>
      <c r="AS432" s="639"/>
      <c r="AT432" s="639"/>
      <c r="AU432" s="639"/>
      <c r="AV432" s="639"/>
      <c r="AW432" s="639"/>
      <c r="AX432" s="4"/>
      <c r="AY432" s="621"/>
      <c r="AZ432" s="622"/>
    </row>
    <row r="433" spans="2:52" s="25" customFormat="1" ht="12.75" customHeight="1">
      <c r="B433" s="645"/>
      <c r="D433" s="529">
        <f t="shared" si="44"/>
        <v>422</v>
      </c>
      <c r="E433" s="532"/>
      <c r="F433" s="531"/>
      <c r="G433" s="531"/>
      <c r="H433" s="668"/>
      <c r="I433" s="668"/>
      <c r="J433" s="234"/>
      <c r="K433" s="234"/>
      <c r="L433" s="234"/>
      <c r="M433" s="575"/>
      <c r="N433" s="794" t="str">
        <f t="shared" si="39"/>
        <v/>
      </c>
      <c r="O433" s="573"/>
      <c r="P433" s="573"/>
      <c r="Q433" s="623"/>
      <c r="R433" s="573"/>
      <c r="S433" s="573"/>
      <c r="T433" s="573"/>
      <c r="U433" s="639"/>
      <c r="V433" s="639"/>
      <c r="W433" s="573"/>
      <c r="X433" s="639"/>
      <c r="Y433" s="639"/>
      <c r="Z433" s="639"/>
      <c r="AA433" s="639"/>
      <c r="AB433" s="4"/>
      <c r="AC433" s="621"/>
      <c r="AD433" s="622"/>
      <c r="AE433" s="621"/>
      <c r="AF433" s="637"/>
      <c r="AG433" s="621"/>
      <c r="AH433" s="529">
        <f t="shared" si="40"/>
        <v>422</v>
      </c>
      <c r="AI433" s="421" t="str">
        <f t="shared" si="41"/>
        <v/>
      </c>
      <c r="AJ433" s="529" t="str">
        <f t="shared" si="42"/>
        <v/>
      </c>
      <c r="AK433" s="529" t="str">
        <f t="shared" si="43"/>
        <v/>
      </c>
      <c r="AL433" s="573"/>
      <c r="AM433" s="639"/>
      <c r="AN433" s="573"/>
      <c r="AO433" s="639"/>
      <c r="AP433" s="639"/>
      <c r="AQ433" s="573"/>
      <c r="AR433" s="639"/>
      <c r="AS433" s="639"/>
      <c r="AT433" s="639"/>
      <c r="AU433" s="639"/>
      <c r="AV433" s="639"/>
      <c r="AW433" s="639"/>
      <c r="AX433" s="4"/>
      <c r="AY433" s="621"/>
      <c r="AZ433" s="622"/>
    </row>
    <row r="434" spans="2:52" s="25" customFormat="1" ht="12.75" customHeight="1">
      <c r="B434" s="645"/>
      <c r="D434" s="529">
        <f t="shared" si="44"/>
        <v>423</v>
      </c>
      <c r="E434" s="532"/>
      <c r="F434" s="531"/>
      <c r="G434" s="531"/>
      <c r="H434" s="668"/>
      <c r="I434" s="668"/>
      <c r="J434" s="234"/>
      <c r="K434" s="234"/>
      <c r="L434" s="234"/>
      <c r="M434" s="575"/>
      <c r="N434" s="794" t="str">
        <f t="shared" si="39"/>
        <v/>
      </c>
      <c r="O434" s="573"/>
      <c r="P434" s="573"/>
      <c r="Q434" s="623"/>
      <c r="R434" s="573"/>
      <c r="S434" s="573"/>
      <c r="T434" s="573"/>
      <c r="U434" s="639"/>
      <c r="V434" s="639"/>
      <c r="W434" s="573"/>
      <c r="X434" s="639"/>
      <c r="Y434" s="639"/>
      <c r="Z434" s="639"/>
      <c r="AA434" s="639"/>
      <c r="AB434" s="4"/>
      <c r="AC434" s="621"/>
      <c r="AD434" s="622"/>
      <c r="AE434" s="621"/>
      <c r="AF434" s="637"/>
      <c r="AG434" s="621"/>
      <c r="AH434" s="529">
        <f t="shared" si="40"/>
        <v>423</v>
      </c>
      <c r="AI434" s="421" t="str">
        <f t="shared" si="41"/>
        <v/>
      </c>
      <c r="AJ434" s="529" t="str">
        <f t="shared" si="42"/>
        <v/>
      </c>
      <c r="AK434" s="529" t="str">
        <f t="shared" si="43"/>
        <v/>
      </c>
      <c r="AL434" s="573"/>
      <c r="AM434" s="639"/>
      <c r="AN434" s="573"/>
      <c r="AO434" s="639"/>
      <c r="AP434" s="639"/>
      <c r="AQ434" s="573"/>
      <c r="AR434" s="639"/>
      <c r="AS434" s="639"/>
      <c r="AT434" s="639"/>
      <c r="AU434" s="639"/>
      <c r="AV434" s="639"/>
      <c r="AW434" s="639"/>
      <c r="AX434" s="4"/>
      <c r="AY434" s="621"/>
      <c r="AZ434" s="622"/>
    </row>
    <row r="435" spans="2:52" s="25" customFormat="1" ht="12.75" customHeight="1">
      <c r="B435" s="645"/>
      <c r="D435" s="529">
        <f t="shared" si="44"/>
        <v>424</v>
      </c>
      <c r="E435" s="532"/>
      <c r="F435" s="531"/>
      <c r="G435" s="531"/>
      <c r="H435" s="668"/>
      <c r="I435" s="668"/>
      <c r="J435" s="234"/>
      <c r="K435" s="234"/>
      <c r="L435" s="234"/>
      <c r="M435" s="575"/>
      <c r="N435" s="794" t="str">
        <f t="shared" si="39"/>
        <v/>
      </c>
      <c r="O435" s="573"/>
      <c r="P435" s="573"/>
      <c r="Q435" s="623"/>
      <c r="R435" s="573"/>
      <c r="S435" s="573"/>
      <c r="T435" s="573"/>
      <c r="U435" s="639"/>
      <c r="V435" s="639"/>
      <c r="W435" s="573"/>
      <c r="X435" s="639"/>
      <c r="Y435" s="639"/>
      <c r="Z435" s="639"/>
      <c r="AA435" s="639"/>
      <c r="AB435" s="4"/>
      <c r="AC435" s="621"/>
      <c r="AD435" s="622"/>
      <c r="AE435" s="621"/>
      <c r="AF435" s="637"/>
      <c r="AG435" s="621"/>
      <c r="AH435" s="529">
        <f t="shared" si="40"/>
        <v>424</v>
      </c>
      <c r="AI435" s="421" t="str">
        <f t="shared" si="41"/>
        <v/>
      </c>
      <c r="AJ435" s="529" t="str">
        <f t="shared" si="42"/>
        <v/>
      </c>
      <c r="AK435" s="529" t="str">
        <f t="shared" si="43"/>
        <v/>
      </c>
      <c r="AL435" s="573"/>
      <c r="AM435" s="639"/>
      <c r="AN435" s="573"/>
      <c r="AO435" s="639"/>
      <c r="AP435" s="639"/>
      <c r="AQ435" s="573"/>
      <c r="AR435" s="639"/>
      <c r="AS435" s="639"/>
      <c r="AT435" s="639"/>
      <c r="AU435" s="639"/>
      <c r="AV435" s="639"/>
      <c r="AW435" s="639"/>
      <c r="AX435" s="4"/>
      <c r="AY435" s="621"/>
      <c r="AZ435" s="622"/>
    </row>
    <row r="436" spans="2:52" s="25" customFormat="1" ht="12.75" customHeight="1">
      <c r="B436" s="645"/>
      <c r="D436" s="529">
        <f t="shared" si="44"/>
        <v>425</v>
      </c>
      <c r="E436" s="532"/>
      <c r="F436" s="531"/>
      <c r="G436" s="531"/>
      <c r="H436" s="668"/>
      <c r="I436" s="668"/>
      <c r="J436" s="234"/>
      <c r="K436" s="234"/>
      <c r="L436" s="234"/>
      <c r="M436" s="575"/>
      <c r="N436" s="794" t="str">
        <f t="shared" si="39"/>
        <v/>
      </c>
      <c r="O436" s="573"/>
      <c r="P436" s="573"/>
      <c r="Q436" s="623"/>
      <c r="R436" s="573"/>
      <c r="S436" s="573"/>
      <c r="T436" s="573"/>
      <c r="U436" s="639"/>
      <c r="V436" s="639"/>
      <c r="W436" s="573"/>
      <c r="X436" s="639"/>
      <c r="Y436" s="639"/>
      <c r="Z436" s="639"/>
      <c r="AA436" s="639"/>
      <c r="AB436" s="4"/>
      <c r="AC436" s="621"/>
      <c r="AD436" s="622"/>
      <c r="AE436" s="621"/>
      <c r="AF436" s="637"/>
      <c r="AG436" s="621"/>
      <c r="AH436" s="529">
        <f t="shared" ref="AH436:AH491" si="45">IF(D436="","",D436)</f>
        <v>425</v>
      </c>
      <c r="AI436" s="421" t="str">
        <f t="shared" ref="AI436:AI491" si="46">IF(E436="","",E436)</f>
        <v/>
      </c>
      <c r="AJ436" s="529" t="str">
        <f t="shared" ref="AJ436:AJ491" si="47">IF(F436="","",F436)</f>
        <v/>
      </c>
      <c r="AK436" s="529" t="str">
        <f t="shared" ref="AK436:AK491" si="48">IF(G436="","",G436)</f>
        <v/>
      </c>
      <c r="AL436" s="573"/>
      <c r="AM436" s="639"/>
      <c r="AN436" s="573"/>
      <c r="AO436" s="639"/>
      <c r="AP436" s="639"/>
      <c r="AQ436" s="573"/>
      <c r="AR436" s="639"/>
      <c r="AS436" s="639"/>
      <c r="AT436" s="639"/>
      <c r="AU436" s="639"/>
      <c r="AV436" s="639"/>
      <c r="AW436" s="639"/>
      <c r="AX436" s="4"/>
      <c r="AY436" s="621"/>
      <c r="AZ436" s="622"/>
    </row>
    <row r="437" spans="2:52" s="25" customFormat="1" ht="12.75" customHeight="1">
      <c r="B437" s="645"/>
      <c r="D437" s="529">
        <f t="shared" ref="D437:D492" si="49">D436+1</f>
        <v>426</v>
      </c>
      <c r="E437" s="532"/>
      <c r="F437" s="531"/>
      <c r="G437" s="531"/>
      <c r="H437" s="668"/>
      <c r="I437" s="668"/>
      <c r="J437" s="234"/>
      <c r="K437" s="234"/>
      <c r="L437" s="234"/>
      <c r="M437" s="575"/>
      <c r="N437" s="794" t="str">
        <f t="shared" si="39"/>
        <v/>
      </c>
      <c r="O437" s="573"/>
      <c r="P437" s="573"/>
      <c r="Q437" s="623"/>
      <c r="R437" s="573"/>
      <c r="S437" s="573"/>
      <c r="T437" s="573"/>
      <c r="U437" s="639"/>
      <c r="V437" s="639"/>
      <c r="W437" s="573"/>
      <c r="X437" s="639"/>
      <c r="Y437" s="639"/>
      <c r="Z437" s="639"/>
      <c r="AA437" s="639"/>
      <c r="AB437" s="4"/>
      <c r="AC437" s="621"/>
      <c r="AD437" s="622"/>
      <c r="AE437" s="621"/>
      <c r="AF437" s="637"/>
      <c r="AG437" s="621"/>
      <c r="AH437" s="529">
        <f t="shared" si="45"/>
        <v>426</v>
      </c>
      <c r="AI437" s="421" t="str">
        <f t="shared" si="46"/>
        <v/>
      </c>
      <c r="AJ437" s="529" t="str">
        <f t="shared" si="47"/>
        <v/>
      </c>
      <c r="AK437" s="529" t="str">
        <f t="shared" si="48"/>
        <v/>
      </c>
      <c r="AL437" s="573"/>
      <c r="AM437" s="639"/>
      <c r="AN437" s="573"/>
      <c r="AO437" s="639"/>
      <c r="AP437" s="639"/>
      <c r="AQ437" s="573"/>
      <c r="AR437" s="639"/>
      <c r="AS437" s="639"/>
      <c r="AT437" s="639"/>
      <c r="AU437" s="639"/>
      <c r="AV437" s="639"/>
      <c r="AW437" s="639"/>
      <c r="AX437" s="4"/>
      <c r="AY437" s="621"/>
      <c r="AZ437" s="622"/>
    </row>
    <row r="438" spans="2:52" s="25" customFormat="1" ht="12.75" customHeight="1">
      <c r="B438" s="645"/>
      <c r="D438" s="529">
        <f t="shared" si="49"/>
        <v>427</v>
      </c>
      <c r="E438" s="532"/>
      <c r="F438" s="531"/>
      <c r="G438" s="531"/>
      <c r="H438" s="668"/>
      <c r="I438" s="668"/>
      <c r="J438" s="234"/>
      <c r="K438" s="234"/>
      <c r="L438" s="234"/>
      <c r="M438" s="575"/>
      <c r="N438" s="794" t="str">
        <f t="shared" si="39"/>
        <v/>
      </c>
      <c r="O438" s="573"/>
      <c r="P438" s="573"/>
      <c r="Q438" s="623"/>
      <c r="R438" s="573"/>
      <c r="S438" s="573"/>
      <c r="T438" s="573"/>
      <c r="U438" s="639"/>
      <c r="V438" s="639"/>
      <c r="W438" s="573"/>
      <c r="X438" s="639"/>
      <c r="Y438" s="639"/>
      <c r="Z438" s="639"/>
      <c r="AA438" s="639"/>
      <c r="AB438" s="4"/>
      <c r="AC438" s="621"/>
      <c r="AD438" s="622"/>
      <c r="AE438" s="621"/>
      <c r="AF438" s="637"/>
      <c r="AG438" s="621"/>
      <c r="AH438" s="529">
        <f t="shared" si="45"/>
        <v>427</v>
      </c>
      <c r="AI438" s="421" t="str">
        <f t="shared" si="46"/>
        <v/>
      </c>
      <c r="AJ438" s="529" t="str">
        <f t="shared" si="47"/>
        <v/>
      </c>
      <c r="AK438" s="529" t="str">
        <f t="shared" si="48"/>
        <v/>
      </c>
      <c r="AL438" s="573"/>
      <c r="AM438" s="639"/>
      <c r="AN438" s="573"/>
      <c r="AO438" s="639"/>
      <c r="AP438" s="639"/>
      <c r="AQ438" s="573"/>
      <c r="AR438" s="639"/>
      <c r="AS438" s="639"/>
      <c r="AT438" s="639"/>
      <c r="AU438" s="639"/>
      <c r="AV438" s="639"/>
      <c r="AW438" s="639"/>
      <c r="AX438" s="4"/>
      <c r="AY438" s="621"/>
      <c r="AZ438" s="622"/>
    </row>
    <row r="439" spans="2:52" s="25" customFormat="1" ht="12.75" customHeight="1">
      <c r="B439" s="645"/>
      <c r="D439" s="529">
        <f t="shared" si="49"/>
        <v>428</v>
      </c>
      <c r="E439" s="532"/>
      <c r="F439" s="531"/>
      <c r="G439" s="531"/>
      <c r="H439" s="668"/>
      <c r="I439" s="668"/>
      <c r="J439" s="234"/>
      <c r="K439" s="234"/>
      <c r="L439" s="234"/>
      <c r="M439" s="575"/>
      <c r="N439" s="794" t="str">
        <f t="shared" si="39"/>
        <v/>
      </c>
      <c r="O439" s="573"/>
      <c r="P439" s="573"/>
      <c r="Q439" s="623"/>
      <c r="R439" s="573"/>
      <c r="S439" s="573"/>
      <c r="T439" s="573"/>
      <c r="U439" s="639"/>
      <c r="V439" s="639"/>
      <c r="W439" s="573"/>
      <c r="X439" s="639"/>
      <c r="Y439" s="639"/>
      <c r="Z439" s="639"/>
      <c r="AA439" s="639"/>
      <c r="AB439" s="4"/>
      <c r="AC439" s="621"/>
      <c r="AD439" s="622"/>
      <c r="AE439" s="621"/>
      <c r="AF439" s="637"/>
      <c r="AG439" s="621"/>
      <c r="AH439" s="529">
        <f t="shared" si="45"/>
        <v>428</v>
      </c>
      <c r="AI439" s="421" t="str">
        <f t="shared" si="46"/>
        <v/>
      </c>
      <c r="AJ439" s="529" t="str">
        <f t="shared" si="47"/>
        <v/>
      </c>
      <c r="AK439" s="529" t="str">
        <f t="shared" si="48"/>
        <v/>
      </c>
      <c r="AL439" s="573"/>
      <c r="AM439" s="639"/>
      <c r="AN439" s="573"/>
      <c r="AO439" s="639"/>
      <c r="AP439" s="639"/>
      <c r="AQ439" s="573"/>
      <c r="AR439" s="639"/>
      <c r="AS439" s="639"/>
      <c r="AT439" s="639"/>
      <c r="AU439" s="639"/>
      <c r="AV439" s="639"/>
      <c r="AW439" s="639"/>
      <c r="AX439" s="4"/>
      <c r="AY439" s="621"/>
      <c r="AZ439" s="622"/>
    </row>
    <row r="440" spans="2:52" s="25" customFormat="1" ht="12.75" customHeight="1">
      <c r="B440" s="645"/>
      <c r="D440" s="529">
        <f t="shared" si="49"/>
        <v>429</v>
      </c>
      <c r="E440" s="532"/>
      <c r="F440" s="531"/>
      <c r="G440" s="531"/>
      <c r="H440" s="668"/>
      <c r="I440" s="668"/>
      <c r="J440" s="234"/>
      <c r="K440" s="234"/>
      <c r="L440" s="234"/>
      <c r="M440" s="575"/>
      <c r="N440" s="794" t="str">
        <f t="shared" si="39"/>
        <v/>
      </c>
      <c r="O440" s="573"/>
      <c r="P440" s="573"/>
      <c r="Q440" s="623"/>
      <c r="R440" s="573"/>
      <c r="S440" s="573"/>
      <c r="T440" s="573"/>
      <c r="U440" s="639"/>
      <c r="V440" s="639"/>
      <c r="W440" s="573"/>
      <c r="X440" s="639"/>
      <c r="Y440" s="639"/>
      <c r="Z440" s="639"/>
      <c r="AA440" s="639"/>
      <c r="AB440" s="4"/>
      <c r="AC440" s="621"/>
      <c r="AD440" s="622"/>
      <c r="AE440" s="621"/>
      <c r="AF440" s="637"/>
      <c r="AG440" s="621"/>
      <c r="AH440" s="529">
        <f t="shared" si="45"/>
        <v>429</v>
      </c>
      <c r="AI440" s="421" t="str">
        <f t="shared" si="46"/>
        <v/>
      </c>
      <c r="AJ440" s="529" t="str">
        <f t="shared" si="47"/>
        <v/>
      </c>
      <c r="AK440" s="529" t="str">
        <f t="shared" si="48"/>
        <v/>
      </c>
      <c r="AL440" s="573"/>
      <c r="AM440" s="639"/>
      <c r="AN440" s="573"/>
      <c r="AO440" s="639"/>
      <c r="AP440" s="639"/>
      <c r="AQ440" s="573"/>
      <c r="AR440" s="639"/>
      <c r="AS440" s="639"/>
      <c r="AT440" s="639"/>
      <c r="AU440" s="639"/>
      <c r="AV440" s="639"/>
      <c r="AW440" s="639"/>
      <c r="AX440" s="4"/>
      <c r="AY440" s="621"/>
      <c r="AZ440" s="622"/>
    </row>
    <row r="441" spans="2:52" s="25" customFormat="1" ht="12.75" customHeight="1">
      <c r="B441" s="645"/>
      <c r="D441" s="529">
        <f t="shared" si="49"/>
        <v>430</v>
      </c>
      <c r="E441" s="532"/>
      <c r="F441" s="531"/>
      <c r="G441" s="531"/>
      <c r="H441" s="668"/>
      <c r="I441" s="668"/>
      <c r="J441" s="234"/>
      <c r="K441" s="234"/>
      <c r="L441" s="234"/>
      <c r="M441" s="575"/>
      <c r="N441" s="794" t="str">
        <f t="shared" si="39"/>
        <v/>
      </c>
      <c r="O441" s="573"/>
      <c r="P441" s="573"/>
      <c r="Q441" s="623"/>
      <c r="R441" s="573"/>
      <c r="S441" s="573"/>
      <c r="T441" s="573"/>
      <c r="U441" s="639"/>
      <c r="V441" s="639"/>
      <c r="W441" s="573"/>
      <c r="X441" s="639"/>
      <c r="Y441" s="639"/>
      <c r="Z441" s="639"/>
      <c r="AA441" s="639"/>
      <c r="AB441" s="4"/>
      <c r="AC441" s="621"/>
      <c r="AD441" s="622"/>
      <c r="AE441" s="621"/>
      <c r="AF441" s="637"/>
      <c r="AG441" s="621"/>
      <c r="AH441" s="529">
        <f t="shared" si="45"/>
        <v>430</v>
      </c>
      <c r="AI441" s="421" t="str">
        <f t="shared" si="46"/>
        <v/>
      </c>
      <c r="AJ441" s="529" t="str">
        <f t="shared" si="47"/>
        <v/>
      </c>
      <c r="AK441" s="529" t="str">
        <f t="shared" si="48"/>
        <v/>
      </c>
      <c r="AL441" s="573"/>
      <c r="AM441" s="639"/>
      <c r="AN441" s="573"/>
      <c r="AO441" s="639"/>
      <c r="AP441" s="639"/>
      <c r="AQ441" s="573"/>
      <c r="AR441" s="639"/>
      <c r="AS441" s="639"/>
      <c r="AT441" s="639"/>
      <c r="AU441" s="639"/>
      <c r="AV441" s="639"/>
      <c r="AW441" s="639"/>
      <c r="AX441" s="4"/>
      <c r="AY441" s="621"/>
      <c r="AZ441" s="622"/>
    </row>
    <row r="442" spans="2:52" s="25" customFormat="1" ht="12.75" customHeight="1">
      <c r="B442" s="645"/>
      <c r="D442" s="529">
        <f t="shared" si="49"/>
        <v>431</v>
      </c>
      <c r="E442" s="532"/>
      <c r="F442" s="531"/>
      <c r="G442" s="531"/>
      <c r="H442" s="668"/>
      <c r="I442" s="668"/>
      <c r="J442" s="234"/>
      <c r="K442" s="234"/>
      <c r="L442" s="234"/>
      <c r="M442" s="575"/>
      <c r="N442" s="794" t="str">
        <f t="shared" si="39"/>
        <v/>
      </c>
      <c r="O442" s="573"/>
      <c r="P442" s="573"/>
      <c r="Q442" s="623"/>
      <c r="R442" s="573"/>
      <c r="S442" s="573"/>
      <c r="T442" s="573"/>
      <c r="U442" s="639"/>
      <c r="V442" s="639"/>
      <c r="W442" s="573"/>
      <c r="X442" s="639"/>
      <c r="Y442" s="639"/>
      <c r="Z442" s="639"/>
      <c r="AA442" s="639"/>
      <c r="AB442" s="4"/>
      <c r="AC442" s="621"/>
      <c r="AD442" s="622"/>
      <c r="AE442" s="621"/>
      <c r="AF442" s="637"/>
      <c r="AG442" s="621"/>
      <c r="AH442" s="529">
        <f t="shared" si="45"/>
        <v>431</v>
      </c>
      <c r="AI442" s="421" t="str">
        <f t="shared" si="46"/>
        <v/>
      </c>
      <c r="AJ442" s="529" t="str">
        <f t="shared" si="47"/>
        <v/>
      </c>
      <c r="AK442" s="529" t="str">
        <f t="shared" si="48"/>
        <v/>
      </c>
      <c r="AL442" s="573"/>
      <c r="AM442" s="639"/>
      <c r="AN442" s="573"/>
      <c r="AO442" s="639"/>
      <c r="AP442" s="639"/>
      <c r="AQ442" s="573"/>
      <c r="AR442" s="639"/>
      <c r="AS442" s="639"/>
      <c r="AT442" s="639"/>
      <c r="AU442" s="639"/>
      <c r="AV442" s="639"/>
      <c r="AW442" s="639"/>
      <c r="AX442" s="4"/>
      <c r="AY442" s="621"/>
      <c r="AZ442" s="622"/>
    </row>
    <row r="443" spans="2:52" s="25" customFormat="1" ht="12.75" customHeight="1">
      <c r="B443" s="645"/>
      <c r="D443" s="529">
        <f t="shared" si="49"/>
        <v>432</v>
      </c>
      <c r="E443" s="532"/>
      <c r="F443" s="531"/>
      <c r="G443" s="531"/>
      <c r="H443" s="668"/>
      <c r="I443" s="668"/>
      <c r="J443" s="234"/>
      <c r="K443" s="234"/>
      <c r="L443" s="234"/>
      <c r="M443" s="575"/>
      <c r="N443" s="794" t="str">
        <f t="shared" si="39"/>
        <v/>
      </c>
      <c r="O443" s="573"/>
      <c r="P443" s="573"/>
      <c r="Q443" s="623"/>
      <c r="R443" s="573"/>
      <c r="S443" s="573"/>
      <c r="T443" s="573"/>
      <c r="U443" s="639"/>
      <c r="V443" s="639"/>
      <c r="W443" s="573"/>
      <c r="X443" s="639"/>
      <c r="Y443" s="639"/>
      <c r="Z443" s="639"/>
      <c r="AA443" s="639"/>
      <c r="AB443" s="4"/>
      <c r="AC443" s="621"/>
      <c r="AD443" s="622"/>
      <c r="AE443" s="621"/>
      <c r="AF443" s="637"/>
      <c r="AG443" s="621"/>
      <c r="AH443" s="529">
        <f t="shared" si="45"/>
        <v>432</v>
      </c>
      <c r="AI443" s="421" t="str">
        <f t="shared" si="46"/>
        <v/>
      </c>
      <c r="AJ443" s="529" t="str">
        <f t="shared" si="47"/>
        <v/>
      </c>
      <c r="AK443" s="529" t="str">
        <f t="shared" si="48"/>
        <v/>
      </c>
      <c r="AL443" s="573"/>
      <c r="AM443" s="639"/>
      <c r="AN443" s="573"/>
      <c r="AO443" s="639"/>
      <c r="AP443" s="639"/>
      <c r="AQ443" s="573"/>
      <c r="AR443" s="639"/>
      <c r="AS443" s="639"/>
      <c r="AT443" s="639"/>
      <c r="AU443" s="639"/>
      <c r="AV443" s="639"/>
      <c r="AW443" s="639"/>
      <c r="AX443" s="4"/>
      <c r="AY443" s="621"/>
      <c r="AZ443" s="622"/>
    </row>
    <row r="444" spans="2:52" s="25" customFormat="1" ht="12.75" customHeight="1">
      <c r="B444" s="645"/>
      <c r="D444" s="529">
        <f t="shared" si="49"/>
        <v>433</v>
      </c>
      <c r="E444" s="532"/>
      <c r="F444" s="531"/>
      <c r="G444" s="531"/>
      <c r="H444" s="668"/>
      <c r="I444" s="668"/>
      <c r="J444" s="234"/>
      <c r="K444" s="234"/>
      <c r="L444" s="234"/>
      <c r="M444" s="575"/>
      <c r="N444" s="794" t="str">
        <f t="shared" si="39"/>
        <v/>
      </c>
      <c r="O444" s="573"/>
      <c r="P444" s="573"/>
      <c r="Q444" s="623"/>
      <c r="R444" s="573"/>
      <c r="S444" s="573"/>
      <c r="T444" s="573"/>
      <c r="U444" s="639"/>
      <c r="V444" s="639"/>
      <c r="W444" s="573"/>
      <c r="X444" s="639"/>
      <c r="Y444" s="639"/>
      <c r="Z444" s="639"/>
      <c r="AA444" s="639"/>
      <c r="AB444" s="4"/>
      <c r="AC444" s="621"/>
      <c r="AD444" s="622"/>
      <c r="AE444" s="621"/>
      <c r="AF444" s="637"/>
      <c r="AG444" s="621"/>
      <c r="AH444" s="529">
        <f t="shared" si="45"/>
        <v>433</v>
      </c>
      <c r="AI444" s="421" t="str">
        <f t="shared" si="46"/>
        <v/>
      </c>
      <c r="AJ444" s="529" t="str">
        <f t="shared" si="47"/>
        <v/>
      </c>
      <c r="AK444" s="529" t="str">
        <f t="shared" si="48"/>
        <v/>
      </c>
      <c r="AL444" s="573"/>
      <c r="AM444" s="639"/>
      <c r="AN444" s="573"/>
      <c r="AO444" s="639"/>
      <c r="AP444" s="639"/>
      <c r="AQ444" s="573"/>
      <c r="AR444" s="639"/>
      <c r="AS444" s="639"/>
      <c r="AT444" s="639"/>
      <c r="AU444" s="639"/>
      <c r="AV444" s="639"/>
      <c r="AW444" s="639"/>
      <c r="AX444" s="4"/>
      <c r="AY444" s="621"/>
      <c r="AZ444" s="622"/>
    </row>
    <row r="445" spans="2:52" s="25" customFormat="1" ht="12.75" customHeight="1">
      <c r="B445" s="645"/>
      <c r="D445" s="529">
        <f t="shared" si="49"/>
        <v>434</v>
      </c>
      <c r="E445" s="532"/>
      <c r="F445" s="531"/>
      <c r="G445" s="531"/>
      <c r="H445" s="668"/>
      <c r="I445" s="668"/>
      <c r="J445" s="234"/>
      <c r="K445" s="234"/>
      <c r="L445" s="234"/>
      <c r="M445" s="575"/>
      <c r="N445" s="794" t="str">
        <f t="shared" si="39"/>
        <v/>
      </c>
      <c r="O445" s="573"/>
      <c r="P445" s="573"/>
      <c r="Q445" s="623"/>
      <c r="R445" s="573"/>
      <c r="S445" s="573"/>
      <c r="T445" s="573"/>
      <c r="U445" s="639"/>
      <c r="V445" s="639"/>
      <c r="W445" s="573"/>
      <c r="X445" s="639"/>
      <c r="Y445" s="639"/>
      <c r="Z445" s="639"/>
      <c r="AA445" s="639"/>
      <c r="AB445" s="4"/>
      <c r="AC445" s="621"/>
      <c r="AD445" s="622"/>
      <c r="AE445" s="621"/>
      <c r="AF445" s="637"/>
      <c r="AG445" s="621"/>
      <c r="AH445" s="529">
        <f t="shared" si="45"/>
        <v>434</v>
      </c>
      <c r="AI445" s="421" t="str">
        <f t="shared" si="46"/>
        <v/>
      </c>
      <c r="AJ445" s="529" t="str">
        <f t="shared" si="47"/>
        <v/>
      </c>
      <c r="AK445" s="529" t="str">
        <f t="shared" si="48"/>
        <v/>
      </c>
      <c r="AL445" s="573"/>
      <c r="AM445" s="639"/>
      <c r="AN445" s="573"/>
      <c r="AO445" s="639"/>
      <c r="AP445" s="639"/>
      <c r="AQ445" s="573"/>
      <c r="AR445" s="639"/>
      <c r="AS445" s="639"/>
      <c r="AT445" s="639"/>
      <c r="AU445" s="639"/>
      <c r="AV445" s="639"/>
      <c r="AW445" s="639"/>
      <c r="AX445" s="4"/>
      <c r="AY445" s="621"/>
      <c r="AZ445" s="622"/>
    </row>
    <row r="446" spans="2:52" s="25" customFormat="1" ht="12.75" customHeight="1">
      <c r="B446" s="645"/>
      <c r="D446" s="529">
        <f t="shared" si="49"/>
        <v>435</v>
      </c>
      <c r="E446" s="532"/>
      <c r="F446" s="531"/>
      <c r="G446" s="531"/>
      <c r="H446" s="668"/>
      <c r="I446" s="668"/>
      <c r="J446" s="234"/>
      <c r="K446" s="234"/>
      <c r="L446" s="234"/>
      <c r="M446" s="575"/>
      <c r="N446" s="794" t="str">
        <f t="shared" si="39"/>
        <v/>
      </c>
      <c r="O446" s="573"/>
      <c r="P446" s="573"/>
      <c r="Q446" s="623"/>
      <c r="R446" s="573"/>
      <c r="S446" s="573"/>
      <c r="T446" s="573"/>
      <c r="U446" s="639"/>
      <c r="V446" s="639"/>
      <c r="W446" s="573"/>
      <c r="X446" s="639"/>
      <c r="Y446" s="639"/>
      <c r="Z446" s="639"/>
      <c r="AA446" s="639"/>
      <c r="AB446" s="4"/>
      <c r="AC446" s="621"/>
      <c r="AD446" s="622"/>
      <c r="AE446" s="621"/>
      <c r="AF446" s="637"/>
      <c r="AG446" s="621"/>
      <c r="AH446" s="529">
        <f t="shared" si="45"/>
        <v>435</v>
      </c>
      <c r="AI446" s="421" t="str">
        <f t="shared" si="46"/>
        <v/>
      </c>
      <c r="AJ446" s="529" t="str">
        <f t="shared" si="47"/>
        <v/>
      </c>
      <c r="AK446" s="529" t="str">
        <f t="shared" si="48"/>
        <v/>
      </c>
      <c r="AL446" s="573"/>
      <c r="AM446" s="639"/>
      <c r="AN446" s="573"/>
      <c r="AO446" s="639"/>
      <c r="AP446" s="639"/>
      <c r="AQ446" s="573"/>
      <c r="AR446" s="639"/>
      <c r="AS446" s="639"/>
      <c r="AT446" s="639"/>
      <c r="AU446" s="639"/>
      <c r="AV446" s="639"/>
      <c r="AW446" s="639"/>
      <c r="AX446" s="4"/>
      <c r="AY446" s="621"/>
      <c r="AZ446" s="622"/>
    </row>
    <row r="447" spans="2:52" s="25" customFormat="1" ht="12.75" customHeight="1">
      <c r="B447" s="645"/>
      <c r="D447" s="529">
        <f t="shared" si="49"/>
        <v>436</v>
      </c>
      <c r="E447" s="532"/>
      <c r="F447" s="531"/>
      <c r="G447" s="531"/>
      <c r="H447" s="668"/>
      <c r="I447" s="668"/>
      <c r="J447" s="234"/>
      <c r="K447" s="234"/>
      <c r="L447" s="234"/>
      <c r="M447" s="575"/>
      <c r="N447" s="794" t="str">
        <f t="shared" si="39"/>
        <v/>
      </c>
      <c r="O447" s="573"/>
      <c r="P447" s="573"/>
      <c r="Q447" s="623"/>
      <c r="R447" s="573"/>
      <c r="S447" s="573"/>
      <c r="T447" s="573"/>
      <c r="U447" s="639"/>
      <c r="V447" s="639"/>
      <c r="W447" s="573"/>
      <c r="X447" s="639"/>
      <c r="Y447" s="639"/>
      <c r="Z447" s="639"/>
      <c r="AA447" s="639"/>
      <c r="AB447" s="4"/>
      <c r="AC447" s="621"/>
      <c r="AD447" s="622"/>
      <c r="AE447" s="621"/>
      <c r="AF447" s="637"/>
      <c r="AG447" s="621"/>
      <c r="AH447" s="529">
        <f t="shared" si="45"/>
        <v>436</v>
      </c>
      <c r="AI447" s="421" t="str">
        <f t="shared" si="46"/>
        <v/>
      </c>
      <c r="AJ447" s="529" t="str">
        <f t="shared" si="47"/>
        <v/>
      </c>
      <c r="AK447" s="529" t="str">
        <f t="shared" si="48"/>
        <v/>
      </c>
      <c r="AL447" s="573"/>
      <c r="AM447" s="639"/>
      <c r="AN447" s="573"/>
      <c r="AO447" s="639"/>
      <c r="AP447" s="639"/>
      <c r="AQ447" s="573"/>
      <c r="AR447" s="639"/>
      <c r="AS447" s="639"/>
      <c r="AT447" s="639"/>
      <c r="AU447" s="639"/>
      <c r="AV447" s="639"/>
      <c r="AW447" s="639"/>
      <c r="AX447" s="4"/>
      <c r="AY447" s="621"/>
      <c r="AZ447" s="622"/>
    </row>
    <row r="448" spans="2:52" s="25" customFormat="1" ht="12.75" customHeight="1">
      <c r="B448" s="645"/>
      <c r="D448" s="529">
        <f t="shared" si="49"/>
        <v>437</v>
      </c>
      <c r="E448" s="532"/>
      <c r="F448" s="531"/>
      <c r="G448" s="531"/>
      <c r="H448" s="668"/>
      <c r="I448" s="668"/>
      <c r="J448" s="234"/>
      <c r="K448" s="234"/>
      <c r="L448" s="234"/>
      <c r="M448" s="575"/>
      <c r="N448" s="794" t="str">
        <f t="shared" si="39"/>
        <v/>
      </c>
      <c r="O448" s="573"/>
      <c r="P448" s="573"/>
      <c r="Q448" s="623"/>
      <c r="R448" s="573"/>
      <c r="S448" s="573"/>
      <c r="T448" s="573"/>
      <c r="U448" s="639"/>
      <c r="V448" s="639"/>
      <c r="W448" s="573"/>
      <c r="X448" s="639"/>
      <c r="Y448" s="639"/>
      <c r="Z448" s="639"/>
      <c r="AA448" s="639"/>
      <c r="AB448" s="4"/>
      <c r="AC448" s="621"/>
      <c r="AD448" s="622"/>
      <c r="AE448" s="621"/>
      <c r="AF448" s="637"/>
      <c r="AG448" s="621"/>
      <c r="AH448" s="529">
        <f t="shared" si="45"/>
        <v>437</v>
      </c>
      <c r="AI448" s="421" t="str">
        <f t="shared" si="46"/>
        <v/>
      </c>
      <c r="AJ448" s="529" t="str">
        <f t="shared" si="47"/>
        <v/>
      </c>
      <c r="AK448" s="529" t="str">
        <f t="shared" si="48"/>
        <v/>
      </c>
      <c r="AL448" s="573"/>
      <c r="AM448" s="639"/>
      <c r="AN448" s="573"/>
      <c r="AO448" s="639"/>
      <c r="AP448" s="639"/>
      <c r="AQ448" s="573"/>
      <c r="AR448" s="639"/>
      <c r="AS448" s="639"/>
      <c r="AT448" s="639"/>
      <c r="AU448" s="639"/>
      <c r="AV448" s="639"/>
      <c r="AW448" s="639"/>
      <c r="AX448" s="4"/>
      <c r="AY448" s="621"/>
      <c r="AZ448" s="622"/>
    </row>
    <row r="449" spans="2:52" s="25" customFormat="1" ht="12.75" customHeight="1">
      <c r="B449" s="645"/>
      <c r="D449" s="529">
        <f t="shared" si="49"/>
        <v>438</v>
      </c>
      <c r="E449" s="532"/>
      <c r="F449" s="531"/>
      <c r="G449" s="531"/>
      <c r="H449" s="668"/>
      <c r="I449" s="668"/>
      <c r="J449" s="234"/>
      <c r="K449" s="234"/>
      <c r="L449" s="234"/>
      <c r="M449" s="575"/>
      <c r="N449" s="794" t="str">
        <f t="shared" si="39"/>
        <v/>
      </c>
      <c r="O449" s="573"/>
      <c r="P449" s="573"/>
      <c r="Q449" s="623"/>
      <c r="R449" s="573"/>
      <c r="S449" s="573"/>
      <c r="T449" s="573"/>
      <c r="U449" s="639"/>
      <c r="V449" s="639"/>
      <c r="W449" s="573"/>
      <c r="X449" s="639"/>
      <c r="Y449" s="639"/>
      <c r="Z449" s="639"/>
      <c r="AA449" s="639"/>
      <c r="AB449" s="4"/>
      <c r="AC449" s="621"/>
      <c r="AD449" s="622"/>
      <c r="AE449" s="621"/>
      <c r="AF449" s="637"/>
      <c r="AG449" s="621"/>
      <c r="AH449" s="529">
        <f t="shared" si="45"/>
        <v>438</v>
      </c>
      <c r="AI449" s="421" t="str">
        <f t="shared" si="46"/>
        <v/>
      </c>
      <c r="AJ449" s="529" t="str">
        <f t="shared" si="47"/>
        <v/>
      </c>
      <c r="AK449" s="529" t="str">
        <f t="shared" si="48"/>
        <v/>
      </c>
      <c r="AL449" s="573"/>
      <c r="AM449" s="639"/>
      <c r="AN449" s="573"/>
      <c r="AO449" s="639"/>
      <c r="AP449" s="639"/>
      <c r="AQ449" s="573"/>
      <c r="AR449" s="639"/>
      <c r="AS449" s="639"/>
      <c r="AT449" s="639"/>
      <c r="AU449" s="639"/>
      <c r="AV449" s="639"/>
      <c r="AW449" s="639"/>
      <c r="AX449" s="4"/>
      <c r="AY449" s="621"/>
      <c r="AZ449" s="622"/>
    </row>
    <row r="450" spans="2:52" s="25" customFormat="1" ht="12.75" customHeight="1">
      <c r="B450" s="645"/>
      <c r="D450" s="529">
        <f t="shared" si="49"/>
        <v>439</v>
      </c>
      <c r="E450" s="532"/>
      <c r="F450" s="531"/>
      <c r="G450" s="531"/>
      <c r="H450" s="668"/>
      <c r="I450" s="668"/>
      <c r="J450" s="234"/>
      <c r="K450" s="234"/>
      <c r="L450" s="234"/>
      <c r="M450" s="575"/>
      <c r="N450" s="794" t="str">
        <f t="shared" si="39"/>
        <v/>
      </c>
      <c r="O450" s="573"/>
      <c r="P450" s="573"/>
      <c r="Q450" s="623"/>
      <c r="R450" s="573"/>
      <c r="S450" s="573"/>
      <c r="T450" s="573"/>
      <c r="U450" s="639"/>
      <c r="V450" s="639"/>
      <c r="W450" s="573"/>
      <c r="X450" s="639"/>
      <c r="Y450" s="639"/>
      <c r="Z450" s="639"/>
      <c r="AA450" s="639"/>
      <c r="AB450" s="4"/>
      <c r="AC450" s="621"/>
      <c r="AD450" s="622"/>
      <c r="AE450" s="621"/>
      <c r="AF450" s="637"/>
      <c r="AG450" s="621"/>
      <c r="AH450" s="529">
        <f t="shared" si="45"/>
        <v>439</v>
      </c>
      <c r="AI450" s="421" t="str">
        <f t="shared" si="46"/>
        <v/>
      </c>
      <c r="AJ450" s="529" t="str">
        <f t="shared" si="47"/>
        <v/>
      </c>
      <c r="AK450" s="529" t="str">
        <f t="shared" si="48"/>
        <v/>
      </c>
      <c r="AL450" s="573"/>
      <c r="AM450" s="639"/>
      <c r="AN450" s="573"/>
      <c r="AO450" s="639"/>
      <c r="AP450" s="639"/>
      <c r="AQ450" s="573"/>
      <c r="AR450" s="639"/>
      <c r="AS450" s="639"/>
      <c r="AT450" s="639"/>
      <c r="AU450" s="639"/>
      <c r="AV450" s="639"/>
      <c r="AW450" s="639"/>
      <c r="AX450" s="4"/>
      <c r="AY450" s="621"/>
      <c r="AZ450" s="622"/>
    </row>
    <row r="451" spans="2:52" s="25" customFormat="1" ht="12.75" customHeight="1">
      <c r="B451" s="645"/>
      <c r="D451" s="529">
        <f t="shared" si="49"/>
        <v>440</v>
      </c>
      <c r="E451" s="532"/>
      <c r="F451" s="531"/>
      <c r="G451" s="531"/>
      <c r="H451" s="668"/>
      <c r="I451" s="668"/>
      <c r="J451" s="234"/>
      <c r="K451" s="234"/>
      <c r="L451" s="234"/>
      <c r="M451" s="575"/>
      <c r="N451" s="794" t="str">
        <f t="shared" si="39"/>
        <v/>
      </c>
      <c r="O451" s="573"/>
      <c r="P451" s="573"/>
      <c r="Q451" s="623"/>
      <c r="R451" s="573"/>
      <c r="S451" s="573"/>
      <c r="T451" s="573"/>
      <c r="U451" s="639"/>
      <c r="V451" s="639"/>
      <c r="W451" s="573"/>
      <c r="X451" s="639"/>
      <c r="Y451" s="639"/>
      <c r="Z451" s="639"/>
      <c r="AA451" s="639"/>
      <c r="AB451" s="4"/>
      <c r="AC451" s="621"/>
      <c r="AD451" s="622"/>
      <c r="AE451" s="621"/>
      <c r="AF451" s="637"/>
      <c r="AG451" s="621"/>
      <c r="AH451" s="529">
        <f t="shared" si="45"/>
        <v>440</v>
      </c>
      <c r="AI451" s="421" t="str">
        <f t="shared" si="46"/>
        <v/>
      </c>
      <c r="AJ451" s="529" t="str">
        <f t="shared" si="47"/>
        <v/>
      </c>
      <c r="AK451" s="529" t="str">
        <f t="shared" si="48"/>
        <v/>
      </c>
      <c r="AL451" s="573"/>
      <c r="AM451" s="639"/>
      <c r="AN451" s="573"/>
      <c r="AO451" s="639"/>
      <c r="AP451" s="639"/>
      <c r="AQ451" s="573"/>
      <c r="AR451" s="639"/>
      <c r="AS451" s="639"/>
      <c r="AT451" s="639"/>
      <c r="AU451" s="639"/>
      <c r="AV451" s="639"/>
      <c r="AW451" s="639"/>
      <c r="AX451" s="4"/>
      <c r="AY451" s="621"/>
      <c r="AZ451" s="622"/>
    </row>
    <row r="452" spans="2:52" s="25" customFormat="1" ht="12.75" customHeight="1">
      <c r="B452" s="645"/>
      <c r="D452" s="529">
        <f t="shared" si="49"/>
        <v>441</v>
      </c>
      <c r="E452" s="532"/>
      <c r="F452" s="531"/>
      <c r="G452" s="531"/>
      <c r="H452" s="668"/>
      <c r="I452" s="668"/>
      <c r="J452" s="234"/>
      <c r="K452" s="234"/>
      <c r="L452" s="234"/>
      <c r="M452" s="575"/>
      <c r="N452" s="794" t="str">
        <f t="shared" si="39"/>
        <v/>
      </c>
      <c r="O452" s="573"/>
      <c r="P452" s="573"/>
      <c r="Q452" s="623"/>
      <c r="R452" s="573"/>
      <c r="S452" s="573"/>
      <c r="T452" s="573"/>
      <c r="U452" s="639"/>
      <c r="V452" s="639"/>
      <c r="W452" s="573"/>
      <c r="X452" s="639"/>
      <c r="Y452" s="639"/>
      <c r="Z452" s="639"/>
      <c r="AA452" s="639"/>
      <c r="AB452" s="4"/>
      <c r="AC452" s="621"/>
      <c r="AD452" s="622"/>
      <c r="AE452" s="621"/>
      <c r="AF452" s="637"/>
      <c r="AG452" s="621"/>
      <c r="AH452" s="529">
        <f t="shared" si="45"/>
        <v>441</v>
      </c>
      <c r="AI452" s="421" t="str">
        <f t="shared" si="46"/>
        <v/>
      </c>
      <c r="AJ452" s="529" t="str">
        <f t="shared" si="47"/>
        <v/>
      </c>
      <c r="AK452" s="529" t="str">
        <f t="shared" si="48"/>
        <v/>
      </c>
      <c r="AL452" s="573"/>
      <c r="AM452" s="639"/>
      <c r="AN452" s="573"/>
      <c r="AO452" s="639"/>
      <c r="AP452" s="639"/>
      <c r="AQ452" s="573"/>
      <c r="AR452" s="639"/>
      <c r="AS452" s="639"/>
      <c r="AT452" s="639"/>
      <c r="AU452" s="639"/>
      <c r="AV452" s="639"/>
      <c r="AW452" s="639"/>
      <c r="AX452" s="4"/>
      <c r="AY452" s="621"/>
      <c r="AZ452" s="622"/>
    </row>
    <row r="453" spans="2:52" s="25" customFormat="1" ht="12.75" customHeight="1">
      <c r="B453" s="645"/>
      <c r="D453" s="529">
        <f t="shared" si="49"/>
        <v>442</v>
      </c>
      <c r="E453" s="532"/>
      <c r="F453" s="531"/>
      <c r="G453" s="531"/>
      <c r="H453" s="668"/>
      <c r="I453" s="668"/>
      <c r="J453" s="234"/>
      <c r="K453" s="234"/>
      <c r="L453" s="234"/>
      <c r="M453" s="575"/>
      <c r="N453" s="794" t="str">
        <f t="shared" si="39"/>
        <v/>
      </c>
      <c r="O453" s="573"/>
      <c r="P453" s="573"/>
      <c r="Q453" s="623"/>
      <c r="R453" s="573"/>
      <c r="S453" s="573"/>
      <c r="T453" s="573"/>
      <c r="U453" s="639"/>
      <c r="V453" s="639"/>
      <c r="W453" s="573"/>
      <c r="X453" s="639"/>
      <c r="Y453" s="639"/>
      <c r="Z453" s="639"/>
      <c r="AA453" s="639"/>
      <c r="AB453" s="4"/>
      <c r="AC453" s="621"/>
      <c r="AD453" s="622"/>
      <c r="AE453" s="621"/>
      <c r="AF453" s="637"/>
      <c r="AG453" s="621"/>
      <c r="AH453" s="529">
        <f t="shared" si="45"/>
        <v>442</v>
      </c>
      <c r="AI453" s="421" t="str">
        <f t="shared" si="46"/>
        <v/>
      </c>
      <c r="AJ453" s="529" t="str">
        <f t="shared" si="47"/>
        <v/>
      </c>
      <c r="AK453" s="529" t="str">
        <f t="shared" si="48"/>
        <v/>
      </c>
      <c r="AL453" s="573"/>
      <c r="AM453" s="639"/>
      <c r="AN453" s="573"/>
      <c r="AO453" s="639"/>
      <c r="AP453" s="639"/>
      <c r="AQ453" s="573"/>
      <c r="AR453" s="639"/>
      <c r="AS453" s="639"/>
      <c r="AT453" s="639"/>
      <c r="AU453" s="639"/>
      <c r="AV453" s="639"/>
      <c r="AW453" s="639"/>
      <c r="AX453" s="4"/>
      <c r="AY453" s="621"/>
      <c r="AZ453" s="622"/>
    </row>
    <row r="454" spans="2:52" s="25" customFormat="1" ht="12.75" customHeight="1">
      <c r="B454" s="645"/>
      <c r="D454" s="529">
        <f t="shared" si="49"/>
        <v>443</v>
      </c>
      <c r="E454" s="532"/>
      <c r="F454" s="531"/>
      <c r="G454" s="531"/>
      <c r="H454" s="668"/>
      <c r="I454" s="668"/>
      <c r="J454" s="234"/>
      <c r="K454" s="234"/>
      <c r="L454" s="234"/>
      <c r="M454" s="575"/>
      <c r="N454" s="794" t="str">
        <f t="shared" si="39"/>
        <v/>
      </c>
      <c r="O454" s="573"/>
      <c r="P454" s="573"/>
      <c r="Q454" s="623"/>
      <c r="R454" s="573"/>
      <c r="S454" s="573"/>
      <c r="T454" s="573"/>
      <c r="U454" s="639"/>
      <c r="V454" s="639"/>
      <c r="W454" s="573"/>
      <c r="X454" s="639"/>
      <c r="Y454" s="639"/>
      <c r="Z454" s="639"/>
      <c r="AA454" s="639"/>
      <c r="AB454" s="4"/>
      <c r="AC454" s="621"/>
      <c r="AD454" s="622"/>
      <c r="AE454" s="621"/>
      <c r="AF454" s="637"/>
      <c r="AG454" s="621"/>
      <c r="AH454" s="529">
        <f t="shared" si="45"/>
        <v>443</v>
      </c>
      <c r="AI454" s="421" t="str">
        <f t="shared" si="46"/>
        <v/>
      </c>
      <c r="AJ454" s="529" t="str">
        <f t="shared" si="47"/>
        <v/>
      </c>
      <c r="AK454" s="529" t="str">
        <f t="shared" si="48"/>
        <v/>
      </c>
      <c r="AL454" s="573"/>
      <c r="AM454" s="639"/>
      <c r="AN454" s="573"/>
      <c r="AO454" s="639"/>
      <c r="AP454" s="639"/>
      <c r="AQ454" s="573"/>
      <c r="AR454" s="639"/>
      <c r="AS454" s="639"/>
      <c r="AT454" s="639"/>
      <c r="AU454" s="639"/>
      <c r="AV454" s="639"/>
      <c r="AW454" s="639"/>
      <c r="AX454" s="4"/>
      <c r="AY454" s="621"/>
      <c r="AZ454" s="622"/>
    </row>
    <row r="455" spans="2:52" s="25" customFormat="1" ht="12.75" customHeight="1">
      <c r="B455" s="645"/>
      <c r="D455" s="529">
        <f t="shared" si="49"/>
        <v>444</v>
      </c>
      <c r="E455" s="532"/>
      <c r="F455" s="531"/>
      <c r="G455" s="531"/>
      <c r="H455" s="668"/>
      <c r="I455" s="668"/>
      <c r="J455" s="234"/>
      <c r="K455" s="234"/>
      <c r="L455" s="234"/>
      <c r="M455" s="575"/>
      <c r="N455" s="794" t="str">
        <f t="shared" si="39"/>
        <v/>
      </c>
      <c r="O455" s="573"/>
      <c r="P455" s="573"/>
      <c r="Q455" s="623"/>
      <c r="R455" s="573"/>
      <c r="S455" s="573"/>
      <c r="T455" s="573"/>
      <c r="U455" s="639"/>
      <c r="V455" s="639"/>
      <c r="W455" s="573"/>
      <c r="X455" s="639"/>
      <c r="Y455" s="639"/>
      <c r="Z455" s="639"/>
      <c r="AA455" s="639"/>
      <c r="AB455" s="4"/>
      <c r="AC455" s="621"/>
      <c r="AD455" s="622"/>
      <c r="AE455" s="621"/>
      <c r="AF455" s="637"/>
      <c r="AG455" s="621"/>
      <c r="AH455" s="529">
        <f t="shared" si="45"/>
        <v>444</v>
      </c>
      <c r="AI455" s="421" t="str">
        <f t="shared" si="46"/>
        <v/>
      </c>
      <c r="AJ455" s="529" t="str">
        <f t="shared" si="47"/>
        <v/>
      </c>
      <c r="AK455" s="529" t="str">
        <f t="shared" si="48"/>
        <v/>
      </c>
      <c r="AL455" s="573"/>
      <c r="AM455" s="639"/>
      <c r="AN455" s="573"/>
      <c r="AO455" s="639"/>
      <c r="AP455" s="639"/>
      <c r="AQ455" s="573"/>
      <c r="AR455" s="639"/>
      <c r="AS455" s="639"/>
      <c r="AT455" s="639"/>
      <c r="AU455" s="639"/>
      <c r="AV455" s="639"/>
      <c r="AW455" s="639"/>
      <c r="AX455" s="4"/>
      <c r="AY455" s="621"/>
      <c r="AZ455" s="622"/>
    </row>
    <row r="456" spans="2:52" s="25" customFormat="1" ht="12.75" customHeight="1">
      <c r="B456" s="645"/>
      <c r="D456" s="529">
        <f t="shared" si="49"/>
        <v>445</v>
      </c>
      <c r="E456" s="532"/>
      <c r="F456" s="531"/>
      <c r="G456" s="531"/>
      <c r="H456" s="668"/>
      <c r="I456" s="668"/>
      <c r="J456" s="234"/>
      <c r="K456" s="234"/>
      <c r="L456" s="234"/>
      <c r="M456" s="575"/>
      <c r="N456" s="794" t="str">
        <f t="shared" si="39"/>
        <v/>
      </c>
      <c r="O456" s="573"/>
      <c r="P456" s="573"/>
      <c r="Q456" s="623"/>
      <c r="R456" s="573"/>
      <c r="S456" s="573"/>
      <c r="T456" s="573"/>
      <c r="U456" s="639"/>
      <c r="V456" s="639"/>
      <c r="W456" s="573"/>
      <c r="X456" s="639"/>
      <c r="Y456" s="639"/>
      <c r="Z456" s="639"/>
      <c r="AA456" s="639"/>
      <c r="AB456" s="4"/>
      <c r="AC456" s="621"/>
      <c r="AD456" s="622"/>
      <c r="AE456" s="621"/>
      <c r="AF456" s="637"/>
      <c r="AG456" s="621"/>
      <c r="AH456" s="529">
        <f t="shared" si="45"/>
        <v>445</v>
      </c>
      <c r="AI456" s="421" t="str">
        <f t="shared" si="46"/>
        <v/>
      </c>
      <c r="AJ456" s="529" t="str">
        <f t="shared" si="47"/>
        <v/>
      </c>
      <c r="AK456" s="529" t="str">
        <f t="shared" si="48"/>
        <v/>
      </c>
      <c r="AL456" s="573"/>
      <c r="AM456" s="639"/>
      <c r="AN456" s="573"/>
      <c r="AO456" s="639"/>
      <c r="AP456" s="639"/>
      <c r="AQ456" s="573"/>
      <c r="AR456" s="639"/>
      <c r="AS456" s="639"/>
      <c r="AT456" s="639"/>
      <c r="AU456" s="639"/>
      <c r="AV456" s="639"/>
      <c r="AW456" s="639"/>
      <c r="AX456" s="4"/>
      <c r="AY456" s="621"/>
      <c r="AZ456" s="622"/>
    </row>
    <row r="457" spans="2:52" s="25" customFormat="1" ht="12.75" customHeight="1">
      <c r="B457" s="645"/>
      <c r="D457" s="529">
        <f t="shared" si="49"/>
        <v>446</v>
      </c>
      <c r="E457" s="532"/>
      <c r="F457" s="531"/>
      <c r="G457" s="531"/>
      <c r="H457" s="668"/>
      <c r="I457" s="668"/>
      <c r="J457" s="234"/>
      <c r="K457" s="234"/>
      <c r="L457" s="234"/>
      <c r="M457" s="575"/>
      <c r="N457" s="794" t="str">
        <f t="shared" si="39"/>
        <v/>
      </c>
      <c r="O457" s="573"/>
      <c r="P457" s="573"/>
      <c r="Q457" s="623"/>
      <c r="R457" s="573"/>
      <c r="S457" s="573"/>
      <c r="T457" s="573"/>
      <c r="U457" s="639"/>
      <c r="V457" s="639"/>
      <c r="W457" s="573"/>
      <c r="X457" s="639"/>
      <c r="Y457" s="639"/>
      <c r="Z457" s="639"/>
      <c r="AA457" s="639"/>
      <c r="AB457" s="4"/>
      <c r="AC457" s="621"/>
      <c r="AD457" s="622"/>
      <c r="AE457" s="621"/>
      <c r="AF457" s="637"/>
      <c r="AG457" s="621"/>
      <c r="AH457" s="529">
        <f t="shared" si="45"/>
        <v>446</v>
      </c>
      <c r="AI457" s="421" t="str">
        <f t="shared" si="46"/>
        <v/>
      </c>
      <c r="AJ457" s="529" t="str">
        <f t="shared" si="47"/>
        <v/>
      </c>
      <c r="AK457" s="529" t="str">
        <f t="shared" si="48"/>
        <v/>
      </c>
      <c r="AL457" s="573"/>
      <c r="AM457" s="639"/>
      <c r="AN457" s="573"/>
      <c r="AO457" s="639"/>
      <c r="AP457" s="639"/>
      <c r="AQ457" s="573"/>
      <c r="AR457" s="639"/>
      <c r="AS457" s="639"/>
      <c r="AT457" s="639"/>
      <c r="AU457" s="639"/>
      <c r="AV457" s="639"/>
      <c r="AW457" s="639"/>
      <c r="AX457" s="4"/>
      <c r="AY457" s="621"/>
      <c r="AZ457" s="622"/>
    </row>
    <row r="458" spans="2:52" s="25" customFormat="1" ht="12.75" customHeight="1">
      <c r="B458" s="645"/>
      <c r="D458" s="529">
        <f t="shared" si="49"/>
        <v>447</v>
      </c>
      <c r="E458" s="532"/>
      <c r="F458" s="531"/>
      <c r="G458" s="531"/>
      <c r="H458" s="668"/>
      <c r="I458" s="668"/>
      <c r="J458" s="234"/>
      <c r="K458" s="234"/>
      <c r="L458" s="234"/>
      <c r="M458" s="575"/>
      <c r="N458" s="794" t="str">
        <f t="shared" si="39"/>
        <v/>
      </c>
      <c r="O458" s="573"/>
      <c r="P458" s="573"/>
      <c r="Q458" s="623"/>
      <c r="R458" s="573"/>
      <c r="S458" s="573"/>
      <c r="T458" s="573"/>
      <c r="U458" s="639"/>
      <c r="V458" s="639"/>
      <c r="W458" s="573"/>
      <c r="X458" s="639"/>
      <c r="Y458" s="639"/>
      <c r="Z458" s="639"/>
      <c r="AA458" s="639"/>
      <c r="AB458" s="4"/>
      <c r="AC458" s="621"/>
      <c r="AD458" s="622"/>
      <c r="AE458" s="621"/>
      <c r="AF458" s="637"/>
      <c r="AG458" s="621"/>
      <c r="AH458" s="529">
        <f t="shared" si="45"/>
        <v>447</v>
      </c>
      <c r="AI458" s="421" t="str">
        <f t="shared" si="46"/>
        <v/>
      </c>
      <c r="AJ458" s="529" t="str">
        <f t="shared" si="47"/>
        <v/>
      </c>
      <c r="AK458" s="529" t="str">
        <f t="shared" si="48"/>
        <v/>
      </c>
      <c r="AL458" s="573"/>
      <c r="AM458" s="639"/>
      <c r="AN458" s="573"/>
      <c r="AO458" s="639"/>
      <c r="AP458" s="639"/>
      <c r="AQ458" s="573"/>
      <c r="AR458" s="639"/>
      <c r="AS458" s="639"/>
      <c r="AT458" s="639"/>
      <c r="AU458" s="639"/>
      <c r="AV458" s="639"/>
      <c r="AW458" s="639"/>
      <c r="AX458" s="4"/>
      <c r="AY458" s="621"/>
      <c r="AZ458" s="622"/>
    </row>
    <row r="459" spans="2:52" s="25" customFormat="1" ht="12.75" customHeight="1">
      <c r="B459" s="645"/>
      <c r="D459" s="529">
        <f t="shared" si="49"/>
        <v>448</v>
      </c>
      <c r="E459" s="532"/>
      <c r="F459" s="531"/>
      <c r="G459" s="531"/>
      <c r="H459" s="668"/>
      <c r="I459" s="668"/>
      <c r="J459" s="234"/>
      <c r="K459" s="234"/>
      <c r="L459" s="234"/>
      <c r="M459" s="575"/>
      <c r="N459" s="794" t="str">
        <f t="shared" si="39"/>
        <v/>
      </c>
      <c r="O459" s="573"/>
      <c r="P459" s="573"/>
      <c r="Q459" s="623"/>
      <c r="R459" s="573"/>
      <c r="S459" s="573"/>
      <c r="T459" s="573"/>
      <c r="U459" s="639"/>
      <c r="V459" s="639"/>
      <c r="W459" s="573"/>
      <c r="X459" s="639"/>
      <c r="Y459" s="639"/>
      <c r="Z459" s="639"/>
      <c r="AA459" s="639"/>
      <c r="AB459" s="4"/>
      <c r="AC459" s="621"/>
      <c r="AD459" s="622"/>
      <c r="AE459" s="621"/>
      <c r="AF459" s="637"/>
      <c r="AG459" s="621"/>
      <c r="AH459" s="529">
        <f t="shared" si="45"/>
        <v>448</v>
      </c>
      <c r="AI459" s="421" t="str">
        <f t="shared" si="46"/>
        <v/>
      </c>
      <c r="AJ459" s="529" t="str">
        <f t="shared" si="47"/>
        <v/>
      </c>
      <c r="AK459" s="529" t="str">
        <f t="shared" si="48"/>
        <v/>
      </c>
      <c r="AL459" s="573"/>
      <c r="AM459" s="639"/>
      <c r="AN459" s="573"/>
      <c r="AO459" s="639"/>
      <c r="AP459" s="639"/>
      <c r="AQ459" s="573"/>
      <c r="AR459" s="639"/>
      <c r="AS459" s="639"/>
      <c r="AT459" s="639"/>
      <c r="AU459" s="639"/>
      <c r="AV459" s="639"/>
      <c r="AW459" s="639"/>
      <c r="AX459" s="4"/>
      <c r="AY459" s="621"/>
      <c r="AZ459" s="622"/>
    </row>
    <row r="460" spans="2:52" s="25" customFormat="1" ht="12.75" customHeight="1">
      <c r="B460" s="645"/>
      <c r="D460" s="529">
        <f t="shared" si="49"/>
        <v>449</v>
      </c>
      <c r="E460" s="532"/>
      <c r="F460" s="531"/>
      <c r="G460" s="531"/>
      <c r="H460" s="668"/>
      <c r="I460" s="668"/>
      <c r="J460" s="234"/>
      <c r="K460" s="234"/>
      <c r="L460" s="234"/>
      <c r="M460" s="575"/>
      <c r="N460" s="794" t="str">
        <f t="shared" si="39"/>
        <v/>
      </c>
      <c r="O460" s="573"/>
      <c r="P460" s="573"/>
      <c r="Q460" s="623"/>
      <c r="R460" s="573"/>
      <c r="S460" s="573"/>
      <c r="T460" s="573"/>
      <c r="U460" s="639"/>
      <c r="V460" s="639"/>
      <c r="W460" s="573"/>
      <c r="X460" s="639"/>
      <c r="Y460" s="639"/>
      <c r="Z460" s="639"/>
      <c r="AA460" s="639"/>
      <c r="AB460" s="4"/>
      <c r="AC460" s="621"/>
      <c r="AD460" s="622"/>
      <c r="AE460" s="621"/>
      <c r="AF460" s="637"/>
      <c r="AG460" s="621"/>
      <c r="AH460" s="529">
        <f t="shared" si="45"/>
        <v>449</v>
      </c>
      <c r="AI460" s="421" t="str">
        <f t="shared" si="46"/>
        <v/>
      </c>
      <c r="AJ460" s="529" t="str">
        <f t="shared" si="47"/>
        <v/>
      </c>
      <c r="AK460" s="529" t="str">
        <f t="shared" si="48"/>
        <v/>
      </c>
      <c r="AL460" s="573"/>
      <c r="AM460" s="639"/>
      <c r="AN460" s="573"/>
      <c r="AO460" s="639"/>
      <c r="AP460" s="639"/>
      <c r="AQ460" s="573"/>
      <c r="AR460" s="639"/>
      <c r="AS460" s="639"/>
      <c r="AT460" s="639"/>
      <c r="AU460" s="639"/>
      <c r="AV460" s="639"/>
      <c r="AW460" s="639"/>
      <c r="AX460" s="4"/>
      <c r="AY460" s="621"/>
      <c r="AZ460" s="622"/>
    </row>
    <row r="461" spans="2:52" s="25" customFormat="1" ht="12.75" customHeight="1">
      <c r="B461" s="645"/>
      <c r="D461" s="529">
        <f t="shared" si="49"/>
        <v>450</v>
      </c>
      <c r="E461" s="532"/>
      <c r="F461" s="531"/>
      <c r="G461" s="531"/>
      <c r="H461" s="668"/>
      <c r="I461" s="668"/>
      <c r="J461" s="234"/>
      <c r="K461" s="234"/>
      <c r="L461" s="234"/>
      <c r="M461" s="575"/>
      <c r="N461" s="794" t="str">
        <f t="shared" si="39"/>
        <v/>
      </c>
      <c r="O461" s="573"/>
      <c r="P461" s="573"/>
      <c r="Q461" s="623"/>
      <c r="R461" s="573"/>
      <c r="S461" s="573"/>
      <c r="T461" s="573"/>
      <c r="U461" s="639"/>
      <c r="V461" s="639"/>
      <c r="W461" s="573"/>
      <c r="X461" s="639"/>
      <c r="Y461" s="639"/>
      <c r="Z461" s="639"/>
      <c r="AA461" s="639"/>
      <c r="AB461" s="4"/>
      <c r="AC461" s="621"/>
      <c r="AD461" s="622"/>
      <c r="AE461" s="621"/>
      <c r="AF461" s="637"/>
      <c r="AG461" s="621"/>
      <c r="AH461" s="529">
        <f t="shared" si="45"/>
        <v>450</v>
      </c>
      <c r="AI461" s="421" t="str">
        <f t="shared" si="46"/>
        <v/>
      </c>
      <c r="AJ461" s="529" t="str">
        <f t="shared" si="47"/>
        <v/>
      </c>
      <c r="AK461" s="529" t="str">
        <f t="shared" si="48"/>
        <v/>
      </c>
      <c r="AL461" s="573"/>
      <c r="AM461" s="639"/>
      <c r="AN461" s="573"/>
      <c r="AO461" s="639"/>
      <c r="AP461" s="639"/>
      <c r="AQ461" s="573"/>
      <c r="AR461" s="639"/>
      <c r="AS461" s="639"/>
      <c r="AT461" s="639"/>
      <c r="AU461" s="639"/>
      <c r="AV461" s="639"/>
      <c r="AW461" s="639"/>
      <c r="AX461" s="4"/>
      <c r="AY461" s="621"/>
      <c r="AZ461" s="622"/>
    </row>
    <row r="462" spans="2:52" s="25" customFormat="1" ht="12.75" customHeight="1">
      <c r="B462" s="645"/>
      <c r="D462" s="529">
        <f t="shared" si="49"/>
        <v>451</v>
      </c>
      <c r="E462" s="532"/>
      <c r="F462" s="531"/>
      <c r="G462" s="531"/>
      <c r="H462" s="668"/>
      <c r="I462" s="668"/>
      <c r="J462" s="234"/>
      <c r="K462" s="234"/>
      <c r="L462" s="234"/>
      <c r="M462" s="575"/>
      <c r="N462" s="794" t="str">
        <f t="shared" si="39"/>
        <v/>
      </c>
      <c r="O462" s="573"/>
      <c r="P462" s="573"/>
      <c r="Q462" s="623"/>
      <c r="R462" s="573"/>
      <c r="S462" s="573"/>
      <c r="T462" s="573"/>
      <c r="U462" s="639"/>
      <c r="V462" s="639"/>
      <c r="W462" s="573"/>
      <c r="X462" s="639"/>
      <c r="Y462" s="639"/>
      <c r="Z462" s="639"/>
      <c r="AA462" s="639"/>
      <c r="AB462" s="4"/>
      <c r="AC462" s="621"/>
      <c r="AD462" s="622"/>
      <c r="AE462" s="621"/>
      <c r="AF462" s="637"/>
      <c r="AG462" s="621"/>
      <c r="AH462" s="529">
        <f t="shared" si="45"/>
        <v>451</v>
      </c>
      <c r="AI462" s="421" t="str">
        <f t="shared" si="46"/>
        <v/>
      </c>
      <c r="AJ462" s="529" t="str">
        <f t="shared" si="47"/>
        <v/>
      </c>
      <c r="AK462" s="529" t="str">
        <f t="shared" si="48"/>
        <v/>
      </c>
      <c r="AL462" s="573"/>
      <c r="AM462" s="639"/>
      <c r="AN462" s="573"/>
      <c r="AO462" s="639"/>
      <c r="AP462" s="639"/>
      <c r="AQ462" s="573"/>
      <c r="AR462" s="639"/>
      <c r="AS462" s="639"/>
      <c r="AT462" s="639"/>
      <c r="AU462" s="639"/>
      <c r="AV462" s="639"/>
      <c r="AW462" s="639"/>
      <c r="AX462" s="4"/>
      <c r="AY462" s="621"/>
      <c r="AZ462" s="622"/>
    </row>
    <row r="463" spans="2:52" s="25" customFormat="1" ht="12.75" customHeight="1">
      <c r="B463" s="645"/>
      <c r="D463" s="529">
        <f t="shared" si="49"/>
        <v>452</v>
      </c>
      <c r="E463" s="532"/>
      <c r="F463" s="531"/>
      <c r="G463" s="531"/>
      <c r="H463" s="668"/>
      <c r="I463" s="668"/>
      <c r="J463" s="234"/>
      <c r="K463" s="234"/>
      <c r="L463" s="234"/>
      <c r="M463" s="575"/>
      <c r="N463" s="794" t="str">
        <f t="shared" si="39"/>
        <v/>
      </c>
      <c r="O463" s="573"/>
      <c r="P463" s="573"/>
      <c r="Q463" s="623"/>
      <c r="R463" s="573"/>
      <c r="S463" s="573"/>
      <c r="T463" s="573"/>
      <c r="U463" s="639"/>
      <c r="V463" s="639"/>
      <c r="W463" s="573"/>
      <c r="X463" s="639"/>
      <c r="Y463" s="639"/>
      <c r="Z463" s="639"/>
      <c r="AA463" s="639"/>
      <c r="AB463" s="4"/>
      <c r="AC463" s="621"/>
      <c r="AD463" s="622"/>
      <c r="AE463" s="621"/>
      <c r="AF463" s="637"/>
      <c r="AG463" s="621"/>
      <c r="AH463" s="529">
        <f t="shared" si="45"/>
        <v>452</v>
      </c>
      <c r="AI463" s="421" t="str">
        <f t="shared" si="46"/>
        <v/>
      </c>
      <c r="AJ463" s="529" t="str">
        <f t="shared" si="47"/>
        <v/>
      </c>
      <c r="AK463" s="529" t="str">
        <f t="shared" si="48"/>
        <v/>
      </c>
      <c r="AL463" s="573"/>
      <c r="AM463" s="639"/>
      <c r="AN463" s="573"/>
      <c r="AO463" s="639"/>
      <c r="AP463" s="639"/>
      <c r="AQ463" s="573"/>
      <c r="AR463" s="639"/>
      <c r="AS463" s="639"/>
      <c r="AT463" s="639"/>
      <c r="AU463" s="639"/>
      <c r="AV463" s="639"/>
      <c r="AW463" s="639"/>
      <c r="AX463" s="4"/>
      <c r="AY463" s="621"/>
      <c r="AZ463" s="622"/>
    </row>
    <row r="464" spans="2:52" s="25" customFormat="1" ht="12.75" customHeight="1">
      <c r="B464" s="645"/>
      <c r="D464" s="529">
        <f t="shared" si="49"/>
        <v>453</v>
      </c>
      <c r="E464" s="532"/>
      <c r="F464" s="531"/>
      <c r="G464" s="531"/>
      <c r="H464" s="668"/>
      <c r="I464" s="668"/>
      <c r="J464" s="234"/>
      <c r="K464" s="234"/>
      <c r="L464" s="234"/>
      <c r="M464" s="575"/>
      <c r="N464" s="794" t="str">
        <f t="shared" si="39"/>
        <v/>
      </c>
      <c r="O464" s="573"/>
      <c r="P464" s="573"/>
      <c r="Q464" s="623"/>
      <c r="R464" s="573"/>
      <c r="S464" s="573"/>
      <c r="T464" s="573"/>
      <c r="U464" s="639"/>
      <c r="V464" s="639"/>
      <c r="W464" s="573"/>
      <c r="X464" s="639"/>
      <c r="Y464" s="639"/>
      <c r="Z464" s="639"/>
      <c r="AA464" s="639"/>
      <c r="AB464" s="4"/>
      <c r="AC464" s="621"/>
      <c r="AD464" s="622"/>
      <c r="AE464" s="621"/>
      <c r="AF464" s="637"/>
      <c r="AG464" s="621"/>
      <c r="AH464" s="529">
        <f t="shared" si="45"/>
        <v>453</v>
      </c>
      <c r="AI464" s="421" t="str">
        <f t="shared" si="46"/>
        <v/>
      </c>
      <c r="AJ464" s="529" t="str">
        <f t="shared" si="47"/>
        <v/>
      </c>
      <c r="AK464" s="529" t="str">
        <f t="shared" si="48"/>
        <v/>
      </c>
      <c r="AL464" s="573"/>
      <c r="AM464" s="639"/>
      <c r="AN464" s="573"/>
      <c r="AO464" s="639"/>
      <c r="AP464" s="639"/>
      <c r="AQ464" s="573"/>
      <c r="AR464" s="639"/>
      <c r="AS464" s="639"/>
      <c r="AT464" s="639"/>
      <c r="AU464" s="639"/>
      <c r="AV464" s="639"/>
      <c r="AW464" s="639"/>
      <c r="AX464" s="4"/>
      <c r="AY464" s="621"/>
      <c r="AZ464" s="622"/>
    </row>
    <row r="465" spans="2:52" s="25" customFormat="1" ht="12.75" customHeight="1">
      <c r="B465" s="645"/>
      <c r="D465" s="529">
        <f t="shared" si="49"/>
        <v>454</v>
      </c>
      <c r="E465" s="532"/>
      <c r="F465" s="531"/>
      <c r="G465" s="531"/>
      <c r="H465" s="668"/>
      <c r="I465" s="668"/>
      <c r="J465" s="234"/>
      <c r="K465" s="234"/>
      <c r="L465" s="234"/>
      <c r="M465" s="575"/>
      <c r="N465" s="794" t="str">
        <f t="shared" si="39"/>
        <v/>
      </c>
      <c r="O465" s="573"/>
      <c r="P465" s="573"/>
      <c r="Q465" s="623"/>
      <c r="R465" s="573"/>
      <c r="S465" s="573"/>
      <c r="T465" s="573"/>
      <c r="U465" s="639"/>
      <c r="V465" s="639"/>
      <c r="W465" s="573"/>
      <c r="X465" s="639"/>
      <c r="Y465" s="639"/>
      <c r="Z465" s="639"/>
      <c r="AA465" s="639"/>
      <c r="AB465" s="4"/>
      <c r="AC465" s="621"/>
      <c r="AD465" s="622"/>
      <c r="AE465" s="621"/>
      <c r="AF465" s="637"/>
      <c r="AG465" s="621"/>
      <c r="AH465" s="529">
        <f t="shared" si="45"/>
        <v>454</v>
      </c>
      <c r="AI465" s="421" t="str">
        <f t="shared" si="46"/>
        <v/>
      </c>
      <c r="AJ465" s="529" t="str">
        <f t="shared" si="47"/>
        <v/>
      </c>
      <c r="AK465" s="529" t="str">
        <f t="shared" si="48"/>
        <v/>
      </c>
      <c r="AL465" s="573"/>
      <c r="AM465" s="639"/>
      <c r="AN465" s="573"/>
      <c r="AO465" s="639"/>
      <c r="AP465" s="639"/>
      <c r="AQ465" s="573"/>
      <c r="AR465" s="639"/>
      <c r="AS465" s="639"/>
      <c r="AT465" s="639"/>
      <c r="AU465" s="639"/>
      <c r="AV465" s="639"/>
      <c r="AW465" s="639"/>
      <c r="AX465" s="4"/>
      <c r="AY465" s="621"/>
      <c r="AZ465" s="622"/>
    </row>
    <row r="466" spans="2:52" s="25" customFormat="1" ht="12.75" customHeight="1">
      <c r="B466" s="645"/>
      <c r="D466" s="529">
        <f t="shared" si="49"/>
        <v>455</v>
      </c>
      <c r="E466" s="532"/>
      <c r="F466" s="531"/>
      <c r="G466" s="531"/>
      <c r="H466" s="668"/>
      <c r="I466" s="668"/>
      <c r="J466" s="234"/>
      <c r="K466" s="234"/>
      <c r="L466" s="234"/>
      <c r="M466" s="575"/>
      <c r="N466" s="794" t="str">
        <f t="shared" si="39"/>
        <v/>
      </c>
      <c r="O466" s="573"/>
      <c r="P466" s="573"/>
      <c r="Q466" s="623"/>
      <c r="R466" s="573"/>
      <c r="S466" s="573"/>
      <c r="T466" s="573"/>
      <c r="U466" s="639"/>
      <c r="V466" s="639"/>
      <c r="W466" s="573"/>
      <c r="X466" s="639"/>
      <c r="Y466" s="639"/>
      <c r="Z466" s="639"/>
      <c r="AA466" s="639"/>
      <c r="AB466" s="4"/>
      <c r="AC466" s="621"/>
      <c r="AD466" s="622"/>
      <c r="AE466" s="621"/>
      <c r="AF466" s="637"/>
      <c r="AG466" s="621"/>
      <c r="AH466" s="529">
        <f t="shared" si="45"/>
        <v>455</v>
      </c>
      <c r="AI466" s="421" t="str">
        <f t="shared" si="46"/>
        <v/>
      </c>
      <c r="AJ466" s="529" t="str">
        <f t="shared" si="47"/>
        <v/>
      </c>
      <c r="AK466" s="529" t="str">
        <f t="shared" si="48"/>
        <v/>
      </c>
      <c r="AL466" s="573"/>
      <c r="AM466" s="639"/>
      <c r="AN466" s="573"/>
      <c r="AO466" s="639"/>
      <c r="AP466" s="639"/>
      <c r="AQ466" s="573"/>
      <c r="AR466" s="639"/>
      <c r="AS466" s="639"/>
      <c r="AT466" s="639"/>
      <c r="AU466" s="639"/>
      <c r="AV466" s="639"/>
      <c r="AW466" s="639"/>
      <c r="AX466" s="4"/>
      <c r="AY466" s="621"/>
      <c r="AZ466" s="622"/>
    </row>
    <row r="467" spans="2:52" s="25" customFormat="1" ht="12.75" customHeight="1">
      <c r="B467" s="645"/>
      <c r="D467" s="529">
        <f t="shared" si="49"/>
        <v>456</v>
      </c>
      <c r="E467" s="532"/>
      <c r="F467" s="531"/>
      <c r="G467" s="531"/>
      <c r="H467" s="668"/>
      <c r="I467" s="668"/>
      <c r="J467" s="234"/>
      <c r="K467" s="234"/>
      <c r="L467" s="234"/>
      <c r="M467" s="575"/>
      <c r="N467" s="794" t="str">
        <f t="shared" si="39"/>
        <v/>
      </c>
      <c r="O467" s="573"/>
      <c r="P467" s="573"/>
      <c r="Q467" s="623"/>
      <c r="R467" s="573"/>
      <c r="S467" s="573"/>
      <c r="T467" s="573"/>
      <c r="U467" s="639"/>
      <c r="V467" s="639"/>
      <c r="W467" s="573"/>
      <c r="X467" s="639"/>
      <c r="Y467" s="639"/>
      <c r="Z467" s="639"/>
      <c r="AA467" s="639"/>
      <c r="AB467" s="4"/>
      <c r="AC467" s="621"/>
      <c r="AD467" s="622"/>
      <c r="AE467" s="621"/>
      <c r="AF467" s="637"/>
      <c r="AG467" s="621"/>
      <c r="AH467" s="529">
        <f t="shared" si="45"/>
        <v>456</v>
      </c>
      <c r="AI467" s="421" t="str">
        <f t="shared" si="46"/>
        <v/>
      </c>
      <c r="AJ467" s="529" t="str">
        <f t="shared" si="47"/>
        <v/>
      </c>
      <c r="AK467" s="529" t="str">
        <f t="shared" si="48"/>
        <v/>
      </c>
      <c r="AL467" s="573"/>
      <c r="AM467" s="639"/>
      <c r="AN467" s="573"/>
      <c r="AO467" s="639"/>
      <c r="AP467" s="639"/>
      <c r="AQ467" s="573"/>
      <c r="AR467" s="639"/>
      <c r="AS467" s="639"/>
      <c r="AT467" s="639"/>
      <c r="AU467" s="639"/>
      <c r="AV467" s="639"/>
      <c r="AW467" s="639"/>
      <c r="AX467" s="4"/>
      <c r="AY467" s="621"/>
      <c r="AZ467" s="622"/>
    </row>
    <row r="468" spans="2:52" s="25" customFormat="1" ht="12.75" customHeight="1">
      <c r="B468" s="645"/>
      <c r="D468" s="529">
        <f t="shared" si="49"/>
        <v>457</v>
      </c>
      <c r="E468" s="532"/>
      <c r="F468" s="531"/>
      <c r="G468" s="531"/>
      <c r="H468" s="668"/>
      <c r="I468" s="668"/>
      <c r="J468" s="234"/>
      <c r="K468" s="234"/>
      <c r="L468" s="234"/>
      <c r="M468" s="575"/>
      <c r="N468" s="794" t="str">
        <f t="shared" si="39"/>
        <v/>
      </c>
      <c r="O468" s="573"/>
      <c r="P468" s="573"/>
      <c r="Q468" s="623"/>
      <c r="R468" s="573"/>
      <c r="S468" s="573"/>
      <c r="T468" s="573"/>
      <c r="U468" s="639"/>
      <c r="V468" s="639"/>
      <c r="W468" s="573"/>
      <c r="X468" s="639"/>
      <c r="Y468" s="639"/>
      <c r="Z468" s="639"/>
      <c r="AA468" s="639"/>
      <c r="AB468" s="4"/>
      <c r="AC468" s="621"/>
      <c r="AD468" s="622"/>
      <c r="AE468" s="621"/>
      <c r="AF468" s="637"/>
      <c r="AG468" s="621"/>
      <c r="AH468" s="529">
        <f t="shared" si="45"/>
        <v>457</v>
      </c>
      <c r="AI468" s="421" t="str">
        <f t="shared" si="46"/>
        <v/>
      </c>
      <c r="AJ468" s="529" t="str">
        <f t="shared" si="47"/>
        <v/>
      </c>
      <c r="AK468" s="529" t="str">
        <f t="shared" si="48"/>
        <v/>
      </c>
      <c r="AL468" s="573"/>
      <c r="AM468" s="639"/>
      <c r="AN468" s="573"/>
      <c r="AO468" s="639"/>
      <c r="AP468" s="639"/>
      <c r="AQ468" s="573"/>
      <c r="AR468" s="639"/>
      <c r="AS468" s="639"/>
      <c r="AT468" s="639"/>
      <c r="AU468" s="639"/>
      <c r="AV468" s="639"/>
      <c r="AW468" s="639"/>
      <c r="AX468" s="4"/>
      <c r="AY468" s="621"/>
      <c r="AZ468" s="622"/>
    </row>
    <row r="469" spans="2:52" s="25" customFormat="1" ht="12.75" customHeight="1">
      <c r="B469" s="645"/>
      <c r="D469" s="529">
        <f t="shared" si="49"/>
        <v>458</v>
      </c>
      <c r="E469" s="532"/>
      <c r="F469" s="531"/>
      <c r="G469" s="531"/>
      <c r="H469" s="668"/>
      <c r="I469" s="668"/>
      <c r="J469" s="234"/>
      <c r="K469" s="234"/>
      <c r="L469" s="234"/>
      <c r="M469" s="575"/>
      <c r="N469" s="794" t="str">
        <f t="shared" si="39"/>
        <v/>
      </c>
      <c r="O469" s="573"/>
      <c r="P469" s="573"/>
      <c r="Q469" s="623"/>
      <c r="R469" s="573"/>
      <c r="S469" s="573"/>
      <c r="T469" s="573"/>
      <c r="U469" s="639"/>
      <c r="V469" s="639"/>
      <c r="W469" s="573"/>
      <c r="X469" s="639"/>
      <c r="Y469" s="639"/>
      <c r="Z469" s="639"/>
      <c r="AA469" s="639"/>
      <c r="AB469" s="4"/>
      <c r="AC469" s="621"/>
      <c r="AD469" s="622"/>
      <c r="AE469" s="621"/>
      <c r="AF469" s="637"/>
      <c r="AG469" s="621"/>
      <c r="AH469" s="529">
        <f t="shared" si="45"/>
        <v>458</v>
      </c>
      <c r="AI469" s="421" t="str">
        <f t="shared" si="46"/>
        <v/>
      </c>
      <c r="AJ469" s="529" t="str">
        <f t="shared" si="47"/>
        <v/>
      </c>
      <c r="AK469" s="529" t="str">
        <f t="shared" si="48"/>
        <v/>
      </c>
      <c r="AL469" s="573"/>
      <c r="AM469" s="639"/>
      <c r="AN469" s="573"/>
      <c r="AO469" s="639"/>
      <c r="AP469" s="639"/>
      <c r="AQ469" s="573"/>
      <c r="AR469" s="639"/>
      <c r="AS469" s="639"/>
      <c r="AT469" s="639"/>
      <c r="AU469" s="639"/>
      <c r="AV469" s="639"/>
      <c r="AW469" s="639"/>
      <c r="AX469" s="4"/>
      <c r="AY469" s="621"/>
      <c r="AZ469" s="622"/>
    </row>
    <row r="470" spans="2:52" s="25" customFormat="1" ht="12.75" customHeight="1">
      <c r="B470" s="645"/>
      <c r="D470" s="529">
        <f t="shared" si="49"/>
        <v>459</v>
      </c>
      <c r="E470" s="532"/>
      <c r="F470" s="531"/>
      <c r="G470" s="531"/>
      <c r="H470" s="668"/>
      <c r="I470" s="668"/>
      <c r="J470" s="234"/>
      <c r="K470" s="234"/>
      <c r="L470" s="234"/>
      <c r="M470" s="575"/>
      <c r="N470" s="794" t="str">
        <f t="shared" si="39"/>
        <v/>
      </c>
      <c r="O470" s="573"/>
      <c r="P470" s="573"/>
      <c r="Q470" s="623"/>
      <c r="R470" s="573"/>
      <c r="S470" s="573"/>
      <c r="T470" s="573"/>
      <c r="U470" s="639"/>
      <c r="V470" s="639"/>
      <c r="W470" s="573"/>
      <c r="X470" s="639"/>
      <c r="Y470" s="639"/>
      <c r="Z470" s="639"/>
      <c r="AA470" s="639"/>
      <c r="AB470" s="4"/>
      <c r="AC470" s="621"/>
      <c r="AD470" s="622"/>
      <c r="AE470" s="621"/>
      <c r="AF470" s="637"/>
      <c r="AG470" s="621"/>
      <c r="AH470" s="529">
        <f t="shared" si="45"/>
        <v>459</v>
      </c>
      <c r="AI470" s="421" t="str">
        <f t="shared" si="46"/>
        <v/>
      </c>
      <c r="AJ470" s="529" t="str">
        <f t="shared" si="47"/>
        <v/>
      </c>
      <c r="AK470" s="529" t="str">
        <f t="shared" si="48"/>
        <v/>
      </c>
      <c r="AL470" s="573"/>
      <c r="AM470" s="639"/>
      <c r="AN470" s="573"/>
      <c r="AO470" s="639"/>
      <c r="AP470" s="639"/>
      <c r="AQ470" s="573"/>
      <c r="AR470" s="639"/>
      <c r="AS470" s="639"/>
      <c r="AT470" s="639"/>
      <c r="AU470" s="639"/>
      <c r="AV470" s="639"/>
      <c r="AW470" s="639"/>
      <c r="AX470" s="4"/>
      <c r="AY470" s="621"/>
      <c r="AZ470" s="622"/>
    </row>
    <row r="471" spans="2:52" s="25" customFormat="1" ht="12.75" customHeight="1">
      <c r="B471" s="645"/>
      <c r="D471" s="529">
        <f t="shared" si="49"/>
        <v>460</v>
      </c>
      <c r="E471" s="532"/>
      <c r="F471" s="531"/>
      <c r="G471" s="531"/>
      <c r="H471" s="668"/>
      <c r="I471" s="668"/>
      <c r="J471" s="234"/>
      <c r="K471" s="234"/>
      <c r="L471" s="234"/>
      <c r="M471" s="575"/>
      <c r="N471" s="794" t="str">
        <f t="shared" si="39"/>
        <v/>
      </c>
      <c r="O471" s="573"/>
      <c r="P471" s="573"/>
      <c r="Q471" s="623"/>
      <c r="R471" s="573"/>
      <c r="S471" s="573"/>
      <c r="T471" s="573"/>
      <c r="U471" s="639"/>
      <c r="V471" s="639"/>
      <c r="W471" s="573"/>
      <c r="X471" s="639"/>
      <c r="Y471" s="639"/>
      <c r="Z471" s="639"/>
      <c r="AA471" s="639"/>
      <c r="AB471" s="4"/>
      <c r="AC471" s="621"/>
      <c r="AD471" s="622"/>
      <c r="AE471" s="621"/>
      <c r="AF471" s="637"/>
      <c r="AG471" s="621"/>
      <c r="AH471" s="529">
        <f t="shared" si="45"/>
        <v>460</v>
      </c>
      <c r="AI471" s="421" t="str">
        <f t="shared" si="46"/>
        <v/>
      </c>
      <c r="AJ471" s="529" t="str">
        <f t="shared" si="47"/>
        <v/>
      </c>
      <c r="AK471" s="529" t="str">
        <f t="shared" si="48"/>
        <v/>
      </c>
      <c r="AL471" s="573"/>
      <c r="AM471" s="639"/>
      <c r="AN471" s="573"/>
      <c r="AO471" s="639"/>
      <c r="AP471" s="639"/>
      <c r="AQ471" s="573"/>
      <c r="AR471" s="639"/>
      <c r="AS471" s="639"/>
      <c r="AT471" s="639"/>
      <c r="AU471" s="639"/>
      <c r="AV471" s="639"/>
      <c r="AW471" s="639"/>
      <c r="AX471" s="4"/>
      <c r="AY471" s="621"/>
      <c r="AZ471" s="622"/>
    </row>
    <row r="472" spans="2:52" s="25" customFormat="1" ht="12.75" customHeight="1">
      <c r="B472" s="645"/>
      <c r="D472" s="529">
        <f t="shared" si="49"/>
        <v>461</v>
      </c>
      <c r="E472" s="532"/>
      <c r="F472" s="531"/>
      <c r="G472" s="531"/>
      <c r="H472" s="668"/>
      <c r="I472" s="668"/>
      <c r="J472" s="234"/>
      <c r="K472" s="234"/>
      <c r="L472" s="234"/>
      <c r="M472" s="575"/>
      <c r="N472" s="794" t="str">
        <f t="shared" si="39"/>
        <v/>
      </c>
      <c r="O472" s="573"/>
      <c r="P472" s="573"/>
      <c r="Q472" s="623"/>
      <c r="R472" s="573"/>
      <c r="S472" s="573"/>
      <c r="T472" s="573"/>
      <c r="U472" s="639"/>
      <c r="V472" s="639"/>
      <c r="W472" s="573"/>
      <c r="X472" s="639"/>
      <c r="Y472" s="639"/>
      <c r="Z472" s="639"/>
      <c r="AA472" s="639"/>
      <c r="AB472" s="4"/>
      <c r="AC472" s="621"/>
      <c r="AD472" s="622"/>
      <c r="AE472" s="621"/>
      <c r="AF472" s="637"/>
      <c r="AG472" s="621"/>
      <c r="AH472" s="529">
        <f t="shared" si="45"/>
        <v>461</v>
      </c>
      <c r="AI472" s="421" t="str">
        <f t="shared" si="46"/>
        <v/>
      </c>
      <c r="AJ472" s="529" t="str">
        <f t="shared" si="47"/>
        <v/>
      </c>
      <c r="AK472" s="529" t="str">
        <f t="shared" si="48"/>
        <v/>
      </c>
      <c r="AL472" s="573"/>
      <c r="AM472" s="639"/>
      <c r="AN472" s="573"/>
      <c r="AO472" s="639"/>
      <c r="AP472" s="639"/>
      <c r="AQ472" s="573"/>
      <c r="AR472" s="639"/>
      <c r="AS472" s="639"/>
      <c r="AT472" s="639"/>
      <c r="AU472" s="639"/>
      <c r="AV472" s="639"/>
      <c r="AW472" s="639"/>
      <c r="AX472" s="4"/>
      <c r="AY472" s="621"/>
      <c r="AZ472" s="622"/>
    </row>
    <row r="473" spans="2:52" s="25" customFormat="1" ht="12.75" customHeight="1">
      <c r="B473" s="645"/>
      <c r="D473" s="529">
        <f t="shared" si="49"/>
        <v>462</v>
      </c>
      <c r="E473" s="532"/>
      <c r="F473" s="531"/>
      <c r="G473" s="531"/>
      <c r="H473" s="668"/>
      <c r="I473" s="668"/>
      <c r="J473" s="234"/>
      <c r="K473" s="234"/>
      <c r="L473" s="234"/>
      <c r="M473" s="575"/>
      <c r="N473" s="794" t="str">
        <f t="shared" si="39"/>
        <v/>
      </c>
      <c r="O473" s="573"/>
      <c r="P473" s="573"/>
      <c r="Q473" s="623"/>
      <c r="R473" s="573"/>
      <c r="S473" s="573"/>
      <c r="T473" s="573"/>
      <c r="U473" s="639"/>
      <c r="V473" s="639"/>
      <c r="W473" s="573"/>
      <c r="X473" s="639"/>
      <c r="Y473" s="639"/>
      <c r="Z473" s="639"/>
      <c r="AA473" s="639"/>
      <c r="AB473" s="4"/>
      <c r="AC473" s="621"/>
      <c r="AD473" s="622"/>
      <c r="AE473" s="621"/>
      <c r="AF473" s="637"/>
      <c r="AG473" s="621"/>
      <c r="AH473" s="529">
        <f t="shared" si="45"/>
        <v>462</v>
      </c>
      <c r="AI473" s="421" t="str">
        <f t="shared" si="46"/>
        <v/>
      </c>
      <c r="AJ473" s="529" t="str">
        <f t="shared" si="47"/>
        <v/>
      </c>
      <c r="AK473" s="529" t="str">
        <f t="shared" si="48"/>
        <v/>
      </c>
      <c r="AL473" s="573"/>
      <c r="AM473" s="639"/>
      <c r="AN473" s="573"/>
      <c r="AO473" s="639"/>
      <c r="AP473" s="639"/>
      <c r="AQ473" s="573"/>
      <c r="AR473" s="639"/>
      <c r="AS473" s="639"/>
      <c r="AT473" s="639"/>
      <c r="AU473" s="639"/>
      <c r="AV473" s="639"/>
      <c r="AW473" s="639"/>
      <c r="AX473" s="4"/>
      <c r="AY473" s="621"/>
      <c r="AZ473" s="622"/>
    </row>
    <row r="474" spans="2:52" s="25" customFormat="1" ht="12.75" customHeight="1">
      <c r="B474" s="645"/>
      <c r="D474" s="529">
        <f t="shared" si="49"/>
        <v>463</v>
      </c>
      <c r="E474" s="532"/>
      <c r="F474" s="531"/>
      <c r="G474" s="531"/>
      <c r="H474" s="668"/>
      <c r="I474" s="668"/>
      <c r="J474" s="234"/>
      <c r="K474" s="234"/>
      <c r="L474" s="234"/>
      <c r="M474" s="575"/>
      <c r="N474" s="794" t="str">
        <f t="shared" si="39"/>
        <v/>
      </c>
      <c r="O474" s="573"/>
      <c r="P474" s="573"/>
      <c r="Q474" s="623"/>
      <c r="R474" s="573"/>
      <c r="S474" s="573"/>
      <c r="T474" s="573"/>
      <c r="U474" s="639"/>
      <c r="V474" s="639"/>
      <c r="W474" s="573"/>
      <c r="X474" s="639"/>
      <c r="Y474" s="639"/>
      <c r="Z474" s="639"/>
      <c r="AA474" s="639"/>
      <c r="AB474" s="4"/>
      <c r="AC474" s="621"/>
      <c r="AD474" s="622"/>
      <c r="AE474" s="621"/>
      <c r="AF474" s="637"/>
      <c r="AG474" s="621"/>
      <c r="AH474" s="529">
        <f t="shared" si="45"/>
        <v>463</v>
      </c>
      <c r="AI474" s="421" t="str">
        <f t="shared" si="46"/>
        <v/>
      </c>
      <c r="AJ474" s="529" t="str">
        <f t="shared" si="47"/>
        <v/>
      </c>
      <c r="AK474" s="529" t="str">
        <f t="shared" si="48"/>
        <v/>
      </c>
      <c r="AL474" s="573"/>
      <c r="AM474" s="639"/>
      <c r="AN474" s="573"/>
      <c r="AO474" s="639"/>
      <c r="AP474" s="639"/>
      <c r="AQ474" s="573"/>
      <c r="AR474" s="639"/>
      <c r="AS474" s="639"/>
      <c r="AT474" s="639"/>
      <c r="AU474" s="639"/>
      <c r="AV474" s="639"/>
      <c r="AW474" s="639"/>
      <c r="AX474" s="4"/>
      <c r="AY474" s="621"/>
      <c r="AZ474" s="622"/>
    </row>
    <row r="475" spans="2:52" s="25" customFormat="1" ht="12.75" customHeight="1">
      <c r="B475" s="645"/>
      <c r="D475" s="529">
        <f t="shared" si="49"/>
        <v>464</v>
      </c>
      <c r="E475" s="532"/>
      <c r="F475" s="531"/>
      <c r="G475" s="531"/>
      <c r="H475" s="668"/>
      <c r="I475" s="668"/>
      <c r="J475" s="234"/>
      <c r="K475" s="234"/>
      <c r="L475" s="234"/>
      <c r="M475" s="575"/>
      <c r="N475" s="794" t="str">
        <f t="shared" si="39"/>
        <v/>
      </c>
      <c r="O475" s="573"/>
      <c r="P475" s="573"/>
      <c r="Q475" s="623"/>
      <c r="R475" s="573"/>
      <c r="S475" s="573"/>
      <c r="T475" s="573"/>
      <c r="U475" s="639"/>
      <c r="V475" s="639"/>
      <c r="W475" s="573"/>
      <c r="X475" s="639"/>
      <c r="Y475" s="639"/>
      <c r="Z475" s="639"/>
      <c r="AA475" s="639"/>
      <c r="AB475" s="4"/>
      <c r="AC475" s="621"/>
      <c r="AD475" s="622"/>
      <c r="AE475" s="621"/>
      <c r="AF475" s="637"/>
      <c r="AG475" s="621"/>
      <c r="AH475" s="529">
        <f t="shared" si="45"/>
        <v>464</v>
      </c>
      <c r="AI475" s="421" t="str">
        <f t="shared" si="46"/>
        <v/>
      </c>
      <c r="AJ475" s="529" t="str">
        <f t="shared" si="47"/>
        <v/>
      </c>
      <c r="AK475" s="529" t="str">
        <f t="shared" si="48"/>
        <v/>
      </c>
      <c r="AL475" s="573"/>
      <c r="AM475" s="639"/>
      <c r="AN475" s="573"/>
      <c r="AO475" s="639"/>
      <c r="AP475" s="639"/>
      <c r="AQ475" s="573"/>
      <c r="AR475" s="639"/>
      <c r="AS475" s="639"/>
      <c r="AT475" s="639"/>
      <c r="AU475" s="639"/>
      <c r="AV475" s="639"/>
      <c r="AW475" s="639"/>
      <c r="AX475" s="4"/>
      <c r="AY475" s="621"/>
      <c r="AZ475" s="622"/>
    </row>
    <row r="476" spans="2:52" s="25" customFormat="1" ht="12.75" customHeight="1">
      <c r="B476" s="645"/>
      <c r="D476" s="529">
        <f t="shared" si="49"/>
        <v>465</v>
      </c>
      <c r="E476" s="532"/>
      <c r="F476" s="531"/>
      <c r="G476" s="531"/>
      <c r="H476" s="668"/>
      <c r="I476" s="668"/>
      <c r="J476" s="234"/>
      <c r="K476" s="234"/>
      <c r="L476" s="234"/>
      <c r="M476" s="575"/>
      <c r="N476" s="794" t="str">
        <f t="shared" si="39"/>
        <v/>
      </c>
      <c r="O476" s="573"/>
      <c r="P476" s="573"/>
      <c r="Q476" s="623"/>
      <c r="R476" s="573"/>
      <c r="S476" s="573"/>
      <c r="T476" s="573"/>
      <c r="U476" s="639"/>
      <c r="V476" s="639"/>
      <c r="W476" s="573"/>
      <c r="X476" s="639"/>
      <c r="Y476" s="639"/>
      <c r="Z476" s="639"/>
      <c r="AA476" s="639"/>
      <c r="AB476" s="4"/>
      <c r="AC476" s="621"/>
      <c r="AD476" s="622"/>
      <c r="AE476" s="621"/>
      <c r="AF476" s="637"/>
      <c r="AG476" s="621"/>
      <c r="AH476" s="529">
        <f t="shared" si="45"/>
        <v>465</v>
      </c>
      <c r="AI476" s="421" t="str">
        <f t="shared" si="46"/>
        <v/>
      </c>
      <c r="AJ476" s="529" t="str">
        <f t="shared" si="47"/>
        <v/>
      </c>
      <c r="AK476" s="529" t="str">
        <f t="shared" si="48"/>
        <v/>
      </c>
      <c r="AL476" s="573"/>
      <c r="AM476" s="639"/>
      <c r="AN476" s="573"/>
      <c r="AO476" s="639"/>
      <c r="AP476" s="639"/>
      <c r="AQ476" s="573"/>
      <c r="AR476" s="639"/>
      <c r="AS476" s="639"/>
      <c r="AT476" s="639"/>
      <c r="AU476" s="639"/>
      <c r="AV476" s="639"/>
      <c r="AW476" s="639"/>
      <c r="AX476" s="4"/>
      <c r="AY476" s="621"/>
      <c r="AZ476" s="622"/>
    </row>
    <row r="477" spans="2:52" s="25" customFormat="1" ht="12.75" customHeight="1">
      <c r="B477" s="645"/>
      <c r="D477" s="529">
        <f t="shared" si="49"/>
        <v>466</v>
      </c>
      <c r="E477" s="532"/>
      <c r="F477" s="531"/>
      <c r="G477" s="531"/>
      <c r="H477" s="668"/>
      <c r="I477" s="668"/>
      <c r="J477" s="234"/>
      <c r="K477" s="234"/>
      <c r="L477" s="234"/>
      <c r="M477" s="575"/>
      <c r="N477" s="794" t="str">
        <f t="shared" si="39"/>
        <v/>
      </c>
      <c r="O477" s="573"/>
      <c r="P477" s="573"/>
      <c r="Q477" s="623"/>
      <c r="R477" s="573"/>
      <c r="S477" s="573"/>
      <c r="T477" s="573"/>
      <c r="U477" s="639"/>
      <c r="V477" s="639"/>
      <c r="W477" s="573"/>
      <c r="X477" s="639"/>
      <c r="Y477" s="639"/>
      <c r="Z477" s="639"/>
      <c r="AA477" s="639"/>
      <c r="AB477" s="4"/>
      <c r="AC477" s="621"/>
      <c r="AD477" s="622"/>
      <c r="AE477" s="621"/>
      <c r="AF477" s="637"/>
      <c r="AG477" s="621"/>
      <c r="AH477" s="529">
        <f t="shared" si="45"/>
        <v>466</v>
      </c>
      <c r="AI477" s="421" t="str">
        <f t="shared" si="46"/>
        <v/>
      </c>
      <c r="AJ477" s="529" t="str">
        <f t="shared" si="47"/>
        <v/>
      </c>
      <c r="AK477" s="529" t="str">
        <f t="shared" si="48"/>
        <v/>
      </c>
      <c r="AL477" s="573"/>
      <c r="AM477" s="639"/>
      <c r="AN477" s="573"/>
      <c r="AO477" s="639"/>
      <c r="AP477" s="639"/>
      <c r="AQ477" s="573"/>
      <c r="AR477" s="639"/>
      <c r="AS477" s="639"/>
      <c r="AT477" s="639"/>
      <c r="AU477" s="639"/>
      <c r="AV477" s="639"/>
      <c r="AW477" s="639"/>
      <c r="AX477" s="4"/>
      <c r="AY477" s="621"/>
      <c r="AZ477" s="622"/>
    </row>
    <row r="478" spans="2:52" s="25" customFormat="1" ht="12.75" customHeight="1">
      <c r="B478" s="645"/>
      <c r="D478" s="529">
        <f t="shared" si="49"/>
        <v>467</v>
      </c>
      <c r="E478" s="532"/>
      <c r="F478" s="531"/>
      <c r="G478" s="531"/>
      <c r="H478" s="668"/>
      <c r="I478" s="668"/>
      <c r="J478" s="234"/>
      <c r="K478" s="234"/>
      <c r="L478" s="234"/>
      <c r="M478" s="575"/>
      <c r="N478" s="794" t="str">
        <f t="shared" si="39"/>
        <v/>
      </c>
      <c r="O478" s="573"/>
      <c r="P478" s="573"/>
      <c r="Q478" s="623"/>
      <c r="R478" s="573"/>
      <c r="S478" s="573"/>
      <c r="T478" s="573"/>
      <c r="U478" s="639"/>
      <c r="V478" s="639"/>
      <c r="W478" s="573"/>
      <c r="X478" s="639"/>
      <c r="Y478" s="639"/>
      <c r="Z478" s="639"/>
      <c r="AA478" s="639"/>
      <c r="AB478" s="4"/>
      <c r="AC478" s="621"/>
      <c r="AD478" s="622"/>
      <c r="AE478" s="621"/>
      <c r="AF478" s="637"/>
      <c r="AG478" s="621"/>
      <c r="AH478" s="529">
        <f t="shared" si="45"/>
        <v>467</v>
      </c>
      <c r="AI478" s="421" t="str">
        <f t="shared" si="46"/>
        <v/>
      </c>
      <c r="AJ478" s="529" t="str">
        <f t="shared" si="47"/>
        <v/>
      </c>
      <c r="AK478" s="529" t="str">
        <f t="shared" si="48"/>
        <v/>
      </c>
      <c r="AL478" s="573"/>
      <c r="AM478" s="639"/>
      <c r="AN478" s="573"/>
      <c r="AO478" s="639"/>
      <c r="AP478" s="639"/>
      <c r="AQ478" s="573"/>
      <c r="AR478" s="639"/>
      <c r="AS478" s="639"/>
      <c r="AT478" s="639"/>
      <c r="AU478" s="639"/>
      <c r="AV478" s="639"/>
      <c r="AW478" s="639"/>
      <c r="AX478" s="4"/>
      <c r="AY478" s="621"/>
      <c r="AZ478" s="622"/>
    </row>
    <row r="479" spans="2:52" s="25" customFormat="1" ht="12.75" customHeight="1">
      <c r="B479" s="645"/>
      <c r="D479" s="529">
        <f t="shared" si="49"/>
        <v>468</v>
      </c>
      <c r="E479" s="532"/>
      <c r="F479" s="531"/>
      <c r="G479" s="531"/>
      <c r="H479" s="668"/>
      <c r="I479" s="668"/>
      <c r="J479" s="234"/>
      <c r="K479" s="234"/>
      <c r="L479" s="234"/>
      <c r="M479" s="575"/>
      <c r="N479" s="794" t="str">
        <f t="shared" si="39"/>
        <v/>
      </c>
      <c r="O479" s="573"/>
      <c r="P479" s="573"/>
      <c r="Q479" s="623"/>
      <c r="R479" s="573"/>
      <c r="S479" s="573"/>
      <c r="T479" s="573"/>
      <c r="U479" s="639"/>
      <c r="V479" s="639"/>
      <c r="W479" s="573"/>
      <c r="X479" s="639"/>
      <c r="Y479" s="639"/>
      <c r="Z479" s="639"/>
      <c r="AA479" s="639"/>
      <c r="AB479" s="4"/>
      <c r="AC479" s="621"/>
      <c r="AD479" s="622"/>
      <c r="AE479" s="621"/>
      <c r="AF479" s="637"/>
      <c r="AG479" s="621"/>
      <c r="AH479" s="529">
        <f t="shared" si="45"/>
        <v>468</v>
      </c>
      <c r="AI479" s="421" t="str">
        <f t="shared" si="46"/>
        <v/>
      </c>
      <c r="AJ479" s="529" t="str">
        <f t="shared" si="47"/>
        <v/>
      </c>
      <c r="AK479" s="529" t="str">
        <f t="shared" si="48"/>
        <v/>
      </c>
      <c r="AL479" s="573"/>
      <c r="AM479" s="639"/>
      <c r="AN479" s="573"/>
      <c r="AO479" s="639"/>
      <c r="AP479" s="639"/>
      <c r="AQ479" s="573"/>
      <c r="AR479" s="639"/>
      <c r="AS479" s="639"/>
      <c r="AT479" s="639"/>
      <c r="AU479" s="639"/>
      <c r="AV479" s="639"/>
      <c r="AW479" s="639"/>
      <c r="AX479" s="4"/>
      <c r="AY479" s="621"/>
      <c r="AZ479" s="622"/>
    </row>
    <row r="480" spans="2:52" s="25" customFormat="1" ht="12.75" customHeight="1">
      <c r="B480" s="645"/>
      <c r="D480" s="529">
        <f t="shared" si="49"/>
        <v>469</v>
      </c>
      <c r="E480" s="532"/>
      <c r="F480" s="531"/>
      <c r="G480" s="531"/>
      <c r="H480" s="668"/>
      <c r="I480" s="668"/>
      <c r="J480" s="234"/>
      <c r="K480" s="234"/>
      <c r="L480" s="234"/>
      <c r="M480" s="575"/>
      <c r="N480" s="794" t="str">
        <f t="shared" si="39"/>
        <v/>
      </c>
      <c r="O480" s="573"/>
      <c r="P480" s="573"/>
      <c r="Q480" s="623"/>
      <c r="R480" s="573"/>
      <c r="S480" s="573"/>
      <c r="T480" s="573"/>
      <c r="U480" s="639"/>
      <c r="V480" s="639"/>
      <c r="W480" s="573"/>
      <c r="X480" s="639"/>
      <c r="Y480" s="639"/>
      <c r="Z480" s="639"/>
      <c r="AA480" s="639"/>
      <c r="AB480" s="4"/>
      <c r="AC480" s="621"/>
      <c r="AD480" s="622"/>
      <c r="AE480" s="621"/>
      <c r="AF480" s="637"/>
      <c r="AG480" s="621"/>
      <c r="AH480" s="529">
        <f t="shared" si="45"/>
        <v>469</v>
      </c>
      <c r="AI480" s="421" t="str">
        <f t="shared" si="46"/>
        <v/>
      </c>
      <c r="AJ480" s="529" t="str">
        <f t="shared" si="47"/>
        <v/>
      </c>
      <c r="AK480" s="529" t="str">
        <f t="shared" si="48"/>
        <v/>
      </c>
      <c r="AL480" s="573"/>
      <c r="AM480" s="639"/>
      <c r="AN480" s="573"/>
      <c r="AO480" s="639"/>
      <c r="AP480" s="639"/>
      <c r="AQ480" s="573"/>
      <c r="AR480" s="639"/>
      <c r="AS480" s="639"/>
      <c r="AT480" s="639"/>
      <c r="AU480" s="639"/>
      <c r="AV480" s="639"/>
      <c r="AW480" s="639"/>
      <c r="AX480" s="4"/>
      <c r="AY480" s="621"/>
      <c r="AZ480" s="622"/>
    </row>
    <row r="481" spans="2:52" s="25" customFormat="1" ht="12.75" customHeight="1">
      <c r="B481" s="645"/>
      <c r="D481" s="529">
        <f t="shared" si="49"/>
        <v>470</v>
      </c>
      <c r="E481" s="532"/>
      <c r="F481" s="531"/>
      <c r="G481" s="531"/>
      <c r="H481" s="668"/>
      <c r="I481" s="668"/>
      <c r="J481" s="234"/>
      <c r="K481" s="234"/>
      <c r="L481" s="234"/>
      <c r="M481" s="575"/>
      <c r="N481" s="794" t="str">
        <f t="shared" si="39"/>
        <v/>
      </c>
      <c r="O481" s="573"/>
      <c r="P481" s="573"/>
      <c r="Q481" s="623"/>
      <c r="R481" s="573"/>
      <c r="S481" s="573"/>
      <c r="T481" s="573"/>
      <c r="U481" s="639"/>
      <c r="V481" s="639"/>
      <c r="W481" s="573"/>
      <c r="X481" s="639"/>
      <c r="Y481" s="639"/>
      <c r="Z481" s="639"/>
      <c r="AA481" s="639"/>
      <c r="AB481" s="4"/>
      <c r="AC481" s="621"/>
      <c r="AD481" s="622"/>
      <c r="AE481" s="621"/>
      <c r="AF481" s="637"/>
      <c r="AG481" s="621"/>
      <c r="AH481" s="529">
        <f t="shared" si="45"/>
        <v>470</v>
      </c>
      <c r="AI481" s="421" t="str">
        <f t="shared" si="46"/>
        <v/>
      </c>
      <c r="AJ481" s="529" t="str">
        <f t="shared" si="47"/>
        <v/>
      </c>
      <c r="AK481" s="529" t="str">
        <f t="shared" si="48"/>
        <v/>
      </c>
      <c r="AL481" s="573"/>
      <c r="AM481" s="639"/>
      <c r="AN481" s="573"/>
      <c r="AO481" s="639"/>
      <c r="AP481" s="639"/>
      <c r="AQ481" s="573"/>
      <c r="AR481" s="639"/>
      <c r="AS481" s="639"/>
      <c r="AT481" s="639"/>
      <c r="AU481" s="639"/>
      <c r="AV481" s="639"/>
      <c r="AW481" s="639"/>
      <c r="AX481" s="4"/>
      <c r="AY481" s="621"/>
      <c r="AZ481" s="622"/>
    </row>
    <row r="482" spans="2:52" s="25" customFormat="1" ht="12.75" customHeight="1">
      <c r="B482" s="645"/>
      <c r="D482" s="529">
        <f t="shared" si="49"/>
        <v>471</v>
      </c>
      <c r="E482" s="532"/>
      <c r="F482" s="531"/>
      <c r="G482" s="531"/>
      <c r="H482" s="668"/>
      <c r="I482" s="668"/>
      <c r="J482" s="234"/>
      <c r="K482" s="234"/>
      <c r="L482" s="234"/>
      <c r="M482" s="575"/>
      <c r="N482" s="794" t="str">
        <f t="shared" si="39"/>
        <v/>
      </c>
      <c r="O482" s="573"/>
      <c r="P482" s="573"/>
      <c r="Q482" s="623"/>
      <c r="R482" s="573"/>
      <c r="S482" s="573"/>
      <c r="T482" s="573"/>
      <c r="U482" s="639"/>
      <c r="V482" s="639"/>
      <c r="W482" s="573"/>
      <c r="X482" s="639"/>
      <c r="Y482" s="639"/>
      <c r="Z482" s="639"/>
      <c r="AA482" s="639"/>
      <c r="AB482" s="4"/>
      <c r="AC482" s="621"/>
      <c r="AD482" s="622"/>
      <c r="AE482" s="621"/>
      <c r="AF482" s="637"/>
      <c r="AG482" s="621"/>
      <c r="AH482" s="529">
        <f t="shared" si="45"/>
        <v>471</v>
      </c>
      <c r="AI482" s="421" t="str">
        <f t="shared" si="46"/>
        <v/>
      </c>
      <c r="AJ482" s="529" t="str">
        <f t="shared" si="47"/>
        <v/>
      </c>
      <c r="AK482" s="529" t="str">
        <f t="shared" si="48"/>
        <v/>
      </c>
      <c r="AL482" s="573"/>
      <c r="AM482" s="639"/>
      <c r="AN482" s="573"/>
      <c r="AO482" s="639"/>
      <c r="AP482" s="639"/>
      <c r="AQ482" s="573"/>
      <c r="AR482" s="639"/>
      <c r="AS482" s="639"/>
      <c r="AT482" s="639"/>
      <c r="AU482" s="639"/>
      <c r="AV482" s="639"/>
      <c r="AW482" s="639"/>
      <c r="AX482" s="4"/>
      <c r="AY482" s="621"/>
      <c r="AZ482" s="622"/>
    </row>
    <row r="483" spans="2:52" s="25" customFormat="1" ht="12.75" customHeight="1">
      <c r="B483" s="645"/>
      <c r="D483" s="529">
        <f t="shared" si="49"/>
        <v>472</v>
      </c>
      <c r="E483" s="532"/>
      <c r="F483" s="531"/>
      <c r="G483" s="531"/>
      <c r="H483" s="668"/>
      <c r="I483" s="668"/>
      <c r="J483" s="234"/>
      <c r="K483" s="234"/>
      <c r="L483" s="234"/>
      <c r="M483" s="575"/>
      <c r="N483" s="794" t="str">
        <f t="shared" si="39"/>
        <v/>
      </c>
      <c r="O483" s="573"/>
      <c r="P483" s="573"/>
      <c r="Q483" s="623"/>
      <c r="R483" s="573"/>
      <c r="S483" s="573"/>
      <c r="T483" s="573"/>
      <c r="U483" s="639"/>
      <c r="V483" s="639"/>
      <c r="W483" s="573"/>
      <c r="X483" s="639"/>
      <c r="Y483" s="639"/>
      <c r="Z483" s="639"/>
      <c r="AA483" s="639"/>
      <c r="AB483" s="4"/>
      <c r="AC483" s="621"/>
      <c r="AD483" s="622"/>
      <c r="AE483" s="621"/>
      <c r="AF483" s="637"/>
      <c r="AG483" s="621"/>
      <c r="AH483" s="529">
        <f t="shared" si="45"/>
        <v>472</v>
      </c>
      <c r="AI483" s="421" t="str">
        <f t="shared" si="46"/>
        <v/>
      </c>
      <c r="AJ483" s="529" t="str">
        <f t="shared" si="47"/>
        <v/>
      </c>
      <c r="AK483" s="529" t="str">
        <f t="shared" si="48"/>
        <v/>
      </c>
      <c r="AL483" s="573"/>
      <c r="AM483" s="639"/>
      <c r="AN483" s="573"/>
      <c r="AO483" s="639"/>
      <c r="AP483" s="639"/>
      <c r="AQ483" s="573"/>
      <c r="AR483" s="639"/>
      <c r="AS483" s="639"/>
      <c r="AT483" s="639"/>
      <c r="AU483" s="639"/>
      <c r="AV483" s="639"/>
      <c r="AW483" s="639"/>
      <c r="AX483" s="4"/>
      <c r="AY483" s="621"/>
      <c r="AZ483" s="622"/>
    </row>
    <row r="484" spans="2:52" s="25" customFormat="1" ht="12.75" customHeight="1">
      <c r="B484" s="645"/>
      <c r="D484" s="529">
        <f t="shared" si="49"/>
        <v>473</v>
      </c>
      <c r="E484" s="532"/>
      <c r="F484" s="531"/>
      <c r="G484" s="531"/>
      <c r="H484" s="668"/>
      <c r="I484" s="668"/>
      <c r="J484" s="234"/>
      <c r="K484" s="234"/>
      <c r="L484" s="234"/>
      <c r="M484" s="575"/>
      <c r="N484" s="794" t="str">
        <f t="shared" si="39"/>
        <v/>
      </c>
      <c r="O484" s="573"/>
      <c r="P484" s="573"/>
      <c r="Q484" s="623"/>
      <c r="R484" s="573"/>
      <c r="S484" s="573"/>
      <c r="T484" s="573"/>
      <c r="U484" s="639"/>
      <c r="V484" s="639"/>
      <c r="W484" s="573"/>
      <c r="X484" s="639"/>
      <c r="Y484" s="639"/>
      <c r="Z484" s="639"/>
      <c r="AA484" s="639"/>
      <c r="AB484" s="4"/>
      <c r="AC484" s="621"/>
      <c r="AD484" s="622"/>
      <c r="AE484" s="621"/>
      <c r="AF484" s="637"/>
      <c r="AG484" s="621"/>
      <c r="AH484" s="529">
        <f t="shared" si="45"/>
        <v>473</v>
      </c>
      <c r="AI484" s="421" t="str">
        <f t="shared" si="46"/>
        <v/>
      </c>
      <c r="AJ484" s="529" t="str">
        <f t="shared" si="47"/>
        <v/>
      </c>
      <c r="AK484" s="529" t="str">
        <f t="shared" si="48"/>
        <v/>
      </c>
      <c r="AL484" s="573"/>
      <c r="AM484" s="639"/>
      <c r="AN484" s="573"/>
      <c r="AO484" s="639"/>
      <c r="AP484" s="639"/>
      <c r="AQ484" s="573"/>
      <c r="AR484" s="639"/>
      <c r="AS484" s="639"/>
      <c r="AT484" s="639"/>
      <c r="AU484" s="639"/>
      <c r="AV484" s="639"/>
      <c r="AW484" s="639"/>
      <c r="AX484" s="4"/>
      <c r="AY484" s="621"/>
      <c r="AZ484" s="622"/>
    </row>
    <row r="485" spans="2:52" s="25" customFormat="1" ht="12.75" customHeight="1">
      <c r="B485" s="645"/>
      <c r="D485" s="529">
        <f t="shared" si="49"/>
        <v>474</v>
      </c>
      <c r="E485" s="532"/>
      <c r="F485" s="531"/>
      <c r="G485" s="531"/>
      <c r="H485" s="668"/>
      <c r="I485" s="668"/>
      <c r="J485" s="234"/>
      <c r="K485" s="234"/>
      <c r="L485" s="234"/>
      <c r="M485" s="575"/>
      <c r="N485" s="794" t="str">
        <f t="shared" si="39"/>
        <v/>
      </c>
      <c r="O485" s="573"/>
      <c r="P485" s="573"/>
      <c r="Q485" s="623"/>
      <c r="R485" s="573"/>
      <c r="S485" s="573"/>
      <c r="T485" s="573"/>
      <c r="U485" s="639"/>
      <c r="V485" s="639"/>
      <c r="W485" s="573"/>
      <c r="X485" s="639"/>
      <c r="Y485" s="639"/>
      <c r="Z485" s="639"/>
      <c r="AA485" s="639"/>
      <c r="AB485" s="4"/>
      <c r="AC485" s="621"/>
      <c r="AD485" s="622"/>
      <c r="AE485" s="621"/>
      <c r="AF485" s="637"/>
      <c r="AG485" s="621"/>
      <c r="AH485" s="529">
        <f t="shared" si="45"/>
        <v>474</v>
      </c>
      <c r="AI485" s="421" t="str">
        <f t="shared" si="46"/>
        <v/>
      </c>
      <c r="AJ485" s="529" t="str">
        <f t="shared" si="47"/>
        <v/>
      </c>
      <c r="AK485" s="529" t="str">
        <f t="shared" si="48"/>
        <v/>
      </c>
      <c r="AL485" s="573"/>
      <c r="AM485" s="639"/>
      <c r="AN485" s="573"/>
      <c r="AO485" s="639"/>
      <c r="AP485" s="639"/>
      <c r="AQ485" s="573"/>
      <c r="AR485" s="639"/>
      <c r="AS485" s="639"/>
      <c r="AT485" s="639"/>
      <c r="AU485" s="639"/>
      <c r="AV485" s="639"/>
      <c r="AW485" s="639"/>
      <c r="AX485" s="4"/>
      <c r="AY485" s="621"/>
      <c r="AZ485" s="622"/>
    </row>
    <row r="486" spans="2:52" s="25" customFormat="1" ht="12.75" customHeight="1">
      <c r="B486" s="645"/>
      <c r="D486" s="529">
        <f t="shared" si="49"/>
        <v>475</v>
      </c>
      <c r="E486" s="532"/>
      <c r="F486" s="531"/>
      <c r="G486" s="531"/>
      <c r="H486" s="668"/>
      <c r="I486" s="668"/>
      <c r="J486" s="234"/>
      <c r="K486" s="234"/>
      <c r="L486" s="234"/>
      <c r="M486" s="575"/>
      <c r="N486" s="794" t="str">
        <f t="shared" si="39"/>
        <v/>
      </c>
      <c r="O486" s="573"/>
      <c r="P486" s="573"/>
      <c r="Q486" s="623"/>
      <c r="R486" s="573"/>
      <c r="S486" s="573"/>
      <c r="T486" s="573"/>
      <c r="U486" s="639"/>
      <c r="V486" s="639"/>
      <c r="W486" s="573"/>
      <c r="X486" s="639"/>
      <c r="Y486" s="639"/>
      <c r="Z486" s="639"/>
      <c r="AA486" s="639"/>
      <c r="AB486" s="4"/>
      <c r="AC486" s="621"/>
      <c r="AD486" s="622"/>
      <c r="AE486" s="621"/>
      <c r="AF486" s="637"/>
      <c r="AG486" s="621"/>
      <c r="AH486" s="529">
        <f t="shared" si="45"/>
        <v>475</v>
      </c>
      <c r="AI486" s="421" t="str">
        <f t="shared" si="46"/>
        <v/>
      </c>
      <c r="AJ486" s="529" t="str">
        <f t="shared" si="47"/>
        <v/>
      </c>
      <c r="AK486" s="529" t="str">
        <f t="shared" si="48"/>
        <v/>
      </c>
      <c r="AL486" s="573"/>
      <c r="AM486" s="639"/>
      <c r="AN486" s="573"/>
      <c r="AO486" s="639"/>
      <c r="AP486" s="639"/>
      <c r="AQ486" s="573"/>
      <c r="AR486" s="639"/>
      <c r="AS486" s="639"/>
      <c r="AT486" s="639"/>
      <c r="AU486" s="639"/>
      <c r="AV486" s="639"/>
      <c r="AW486" s="639"/>
      <c r="AX486" s="4"/>
      <c r="AY486" s="621"/>
      <c r="AZ486" s="622"/>
    </row>
    <row r="487" spans="2:52" s="25" customFormat="1" ht="12.75" customHeight="1">
      <c r="B487" s="645"/>
      <c r="D487" s="529">
        <f t="shared" si="49"/>
        <v>476</v>
      </c>
      <c r="E487" s="532"/>
      <c r="F487" s="531"/>
      <c r="G487" s="531"/>
      <c r="H487" s="668"/>
      <c r="I487" s="668"/>
      <c r="J487" s="234"/>
      <c r="K487" s="234"/>
      <c r="L487" s="234"/>
      <c r="M487" s="575"/>
      <c r="N487" s="794" t="str">
        <f t="shared" si="39"/>
        <v/>
      </c>
      <c r="O487" s="573"/>
      <c r="P487" s="573"/>
      <c r="Q487" s="623"/>
      <c r="R487" s="573"/>
      <c r="S487" s="573"/>
      <c r="T487" s="573"/>
      <c r="U487" s="639"/>
      <c r="V487" s="639"/>
      <c r="W487" s="573"/>
      <c r="X487" s="639"/>
      <c r="Y487" s="639"/>
      <c r="Z487" s="639"/>
      <c r="AA487" s="639"/>
      <c r="AB487" s="4"/>
      <c r="AC487" s="621"/>
      <c r="AD487" s="622"/>
      <c r="AE487" s="621"/>
      <c r="AF487" s="637"/>
      <c r="AG487" s="621"/>
      <c r="AH487" s="529">
        <f t="shared" si="45"/>
        <v>476</v>
      </c>
      <c r="AI487" s="421" t="str">
        <f t="shared" si="46"/>
        <v/>
      </c>
      <c r="AJ487" s="529" t="str">
        <f t="shared" si="47"/>
        <v/>
      </c>
      <c r="AK487" s="529" t="str">
        <f t="shared" si="48"/>
        <v/>
      </c>
      <c r="AL487" s="573"/>
      <c r="AM487" s="639"/>
      <c r="AN487" s="573"/>
      <c r="AO487" s="639"/>
      <c r="AP487" s="639"/>
      <c r="AQ487" s="573"/>
      <c r="AR487" s="639"/>
      <c r="AS487" s="639"/>
      <c r="AT487" s="639"/>
      <c r="AU487" s="639"/>
      <c r="AV487" s="639"/>
      <c r="AW487" s="639"/>
      <c r="AX487" s="4"/>
      <c r="AY487" s="621"/>
      <c r="AZ487" s="622"/>
    </row>
    <row r="488" spans="2:52" s="25" customFormat="1" ht="12.75" customHeight="1">
      <c r="B488" s="645"/>
      <c r="D488" s="529">
        <f t="shared" si="49"/>
        <v>477</v>
      </c>
      <c r="E488" s="532"/>
      <c r="F488" s="531"/>
      <c r="G488" s="531"/>
      <c r="H488" s="668"/>
      <c r="I488" s="668"/>
      <c r="J488" s="234"/>
      <c r="K488" s="234"/>
      <c r="L488" s="234"/>
      <c r="M488" s="575"/>
      <c r="N488" s="794" t="str">
        <f t="shared" si="39"/>
        <v/>
      </c>
      <c r="O488" s="573"/>
      <c r="P488" s="573"/>
      <c r="Q488" s="623"/>
      <c r="R488" s="573"/>
      <c r="S488" s="573"/>
      <c r="T488" s="573"/>
      <c r="U488" s="639"/>
      <c r="V488" s="639"/>
      <c r="W488" s="573"/>
      <c r="X488" s="639"/>
      <c r="Y488" s="639"/>
      <c r="Z488" s="639"/>
      <c r="AA488" s="639"/>
      <c r="AB488" s="4"/>
      <c r="AC488" s="621"/>
      <c r="AD488" s="622"/>
      <c r="AE488" s="621"/>
      <c r="AF488" s="637"/>
      <c r="AG488" s="621"/>
      <c r="AH488" s="529">
        <f t="shared" si="45"/>
        <v>477</v>
      </c>
      <c r="AI488" s="421" t="str">
        <f t="shared" si="46"/>
        <v/>
      </c>
      <c r="AJ488" s="529" t="str">
        <f t="shared" si="47"/>
        <v/>
      </c>
      <c r="AK488" s="529" t="str">
        <f t="shared" si="48"/>
        <v/>
      </c>
      <c r="AL488" s="573"/>
      <c r="AM488" s="639"/>
      <c r="AN488" s="573"/>
      <c r="AO488" s="639"/>
      <c r="AP488" s="639"/>
      <c r="AQ488" s="573"/>
      <c r="AR488" s="639"/>
      <c r="AS488" s="639"/>
      <c r="AT488" s="639"/>
      <c r="AU488" s="639"/>
      <c r="AV488" s="639"/>
      <c r="AW488" s="639"/>
      <c r="AX488" s="4"/>
      <c r="AY488" s="621"/>
      <c r="AZ488" s="622"/>
    </row>
    <row r="489" spans="2:52" s="25" customFormat="1" ht="12.75" customHeight="1">
      <c r="B489" s="645"/>
      <c r="D489" s="529">
        <f t="shared" si="49"/>
        <v>478</v>
      </c>
      <c r="E489" s="532"/>
      <c r="F489" s="531"/>
      <c r="G489" s="531"/>
      <c r="H489" s="668"/>
      <c r="I489" s="668"/>
      <c r="J489" s="234"/>
      <c r="K489" s="234"/>
      <c r="L489" s="234"/>
      <c r="M489" s="575"/>
      <c r="N489" s="794" t="str">
        <f t="shared" si="39"/>
        <v/>
      </c>
      <c r="O489" s="573"/>
      <c r="P489" s="573"/>
      <c r="Q489" s="623"/>
      <c r="R489" s="573"/>
      <c r="S489" s="573"/>
      <c r="T489" s="573"/>
      <c r="U489" s="639"/>
      <c r="V489" s="639"/>
      <c r="W489" s="573"/>
      <c r="X489" s="639"/>
      <c r="Y489" s="639"/>
      <c r="Z489" s="639"/>
      <c r="AA489" s="639"/>
      <c r="AB489" s="4"/>
      <c r="AC489" s="621"/>
      <c r="AD489" s="622"/>
      <c r="AE489" s="621"/>
      <c r="AF489" s="637"/>
      <c r="AG489" s="621"/>
      <c r="AH489" s="529">
        <f t="shared" si="45"/>
        <v>478</v>
      </c>
      <c r="AI489" s="421" t="str">
        <f t="shared" si="46"/>
        <v/>
      </c>
      <c r="AJ489" s="529" t="str">
        <f t="shared" si="47"/>
        <v/>
      </c>
      <c r="AK489" s="529" t="str">
        <f t="shared" si="48"/>
        <v/>
      </c>
      <c r="AL489" s="573"/>
      <c r="AM489" s="639"/>
      <c r="AN489" s="573"/>
      <c r="AO489" s="639"/>
      <c r="AP489" s="639"/>
      <c r="AQ489" s="573"/>
      <c r="AR489" s="639"/>
      <c r="AS489" s="639"/>
      <c r="AT489" s="639"/>
      <c r="AU489" s="639"/>
      <c r="AV489" s="639"/>
      <c r="AW489" s="639"/>
      <c r="AX489" s="4"/>
      <c r="AY489" s="621"/>
      <c r="AZ489" s="622"/>
    </row>
    <row r="490" spans="2:52" s="25" customFormat="1" ht="12.75" customHeight="1">
      <c r="B490" s="645"/>
      <c r="D490" s="529">
        <f t="shared" si="49"/>
        <v>479</v>
      </c>
      <c r="E490" s="532"/>
      <c r="F490" s="531"/>
      <c r="G490" s="531"/>
      <c r="H490" s="668"/>
      <c r="I490" s="668"/>
      <c r="J490" s="234"/>
      <c r="K490" s="234"/>
      <c r="L490" s="234"/>
      <c r="M490" s="575"/>
      <c r="N490" s="794" t="str">
        <f t="shared" si="39"/>
        <v/>
      </c>
      <c r="O490" s="573"/>
      <c r="P490" s="573"/>
      <c r="Q490" s="623"/>
      <c r="R490" s="573"/>
      <c r="S490" s="573"/>
      <c r="T490" s="573"/>
      <c r="U490" s="639"/>
      <c r="V490" s="639"/>
      <c r="W490" s="573"/>
      <c r="X490" s="639"/>
      <c r="Y490" s="639"/>
      <c r="Z490" s="639"/>
      <c r="AA490" s="639"/>
      <c r="AB490" s="4"/>
      <c r="AC490" s="621"/>
      <c r="AD490" s="622"/>
      <c r="AE490" s="621"/>
      <c r="AF490" s="637"/>
      <c r="AG490" s="621"/>
      <c r="AH490" s="529">
        <f t="shared" si="45"/>
        <v>479</v>
      </c>
      <c r="AI490" s="421" t="str">
        <f t="shared" si="46"/>
        <v/>
      </c>
      <c r="AJ490" s="529" t="str">
        <f t="shared" si="47"/>
        <v/>
      </c>
      <c r="AK490" s="529" t="str">
        <f t="shared" si="48"/>
        <v/>
      </c>
      <c r="AL490" s="573"/>
      <c r="AM490" s="639"/>
      <c r="AN490" s="573"/>
      <c r="AO490" s="639"/>
      <c r="AP490" s="639"/>
      <c r="AQ490" s="573"/>
      <c r="AR490" s="639"/>
      <c r="AS490" s="639"/>
      <c r="AT490" s="639"/>
      <c r="AU490" s="639"/>
      <c r="AV490" s="639"/>
      <c r="AW490" s="639"/>
      <c r="AX490" s="4"/>
      <c r="AY490" s="621"/>
      <c r="AZ490" s="622"/>
    </row>
    <row r="491" spans="2:52" s="25" customFormat="1" ht="12.75" customHeight="1">
      <c r="B491" s="645"/>
      <c r="D491" s="529">
        <f t="shared" si="49"/>
        <v>480</v>
      </c>
      <c r="E491" s="532"/>
      <c r="F491" s="531"/>
      <c r="G491" s="531"/>
      <c r="H491" s="668"/>
      <c r="I491" s="668"/>
      <c r="J491" s="234"/>
      <c r="K491" s="234"/>
      <c r="L491" s="234"/>
      <c r="M491" s="575"/>
      <c r="N491" s="794" t="str">
        <f t="shared" si="39"/>
        <v/>
      </c>
      <c r="O491" s="573"/>
      <c r="P491" s="573"/>
      <c r="Q491" s="623"/>
      <c r="R491" s="573"/>
      <c r="S491" s="573"/>
      <c r="T491" s="573"/>
      <c r="U491" s="639"/>
      <c r="V491" s="639"/>
      <c r="W491" s="573"/>
      <c r="X491" s="639"/>
      <c r="Y491" s="639"/>
      <c r="Z491" s="639"/>
      <c r="AA491" s="639"/>
      <c r="AB491" s="4"/>
      <c r="AC491" s="621"/>
      <c r="AD491" s="622"/>
      <c r="AE491" s="621"/>
      <c r="AF491" s="637"/>
      <c r="AG491" s="621"/>
      <c r="AH491" s="529">
        <f t="shared" si="45"/>
        <v>480</v>
      </c>
      <c r="AI491" s="421" t="str">
        <f t="shared" si="46"/>
        <v/>
      </c>
      <c r="AJ491" s="529" t="str">
        <f t="shared" si="47"/>
        <v/>
      </c>
      <c r="AK491" s="529" t="str">
        <f t="shared" si="48"/>
        <v/>
      </c>
      <c r="AL491" s="573"/>
      <c r="AM491" s="639"/>
      <c r="AN491" s="573"/>
      <c r="AO491" s="639"/>
      <c r="AP491" s="639"/>
      <c r="AQ491" s="573"/>
      <c r="AR491" s="639"/>
      <c r="AS491" s="639"/>
      <c r="AT491" s="639"/>
      <c r="AU491" s="639"/>
      <c r="AV491" s="639"/>
      <c r="AW491" s="639"/>
      <c r="AX491" s="4"/>
      <c r="AY491" s="621"/>
      <c r="AZ491" s="622"/>
    </row>
    <row r="492" spans="2:52" s="25" customFormat="1" ht="12.75" customHeight="1">
      <c r="B492" s="645"/>
      <c r="D492" s="529">
        <f t="shared" si="49"/>
        <v>481</v>
      </c>
      <c r="E492" s="532"/>
      <c r="F492" s="531"/>
      <c r="G492" s="531"/>
      <c r="H492" s="668"/>
      <c r="I492" s="668"/>
      <c r="J492" s="234"/>
      <c r="K492" s="234"/>
      <c r="L492" s="234"/>
      <c r="M492" s="575"/>
      <c r="N492" s="794" t="str">
        <f t="shared" ref="N492:N521" si="50">IF($H492="","",IF(O492="○","",IF($H492=$I492,"","○")))</f>
        <v/>
      </c>
      <c r="O492" s="573"/>
      <c r="P492" s="573"/>
      <c r="Q492" s="623"/>
      <c r="R492" s="573"/>
      <c r="S492" s="573"/>
      <c r="T492" s="573"/>
      <c r="U492" s="639"/>
      <c r="V492" s="639"/>
      <c r="W492" s="573"/>
      <c r="X492" s="639"/>
      <c r="Y492" s="639"/>
      <c r="Z492" s="639"/>
      <c r="AA492" s="639"/>
      <c r="AB492" s="4"/>
      <c r="AC492" s="621"/>
      <c r="AD492" s="622"/>
      <c r="AE492" s="621"/>
      <c r="AF492" s="637"/>
      <c r="AG492" s="621"/>
      <c r="AH492" s="529">
        <f t="shared" ref="AH492:AH551" si="51">IF(D492="","",D492)</f>
        <v>481</v>
      </c>
      <c r="AI492" s="421" t="str">
        <f t="shared" ref="AI492:AI551" si="52">IF(E492="","",E492)</f>
        <v/>
      </c>
      <c r="AJ492" s="529" t="str">
        <f t="shared" ref="AJ492:AJ551" si="53">IF(F492="","",F492)</f>
        <v/>
      </c>
      <c r="AK492" s="529" t="str">
        <f t="shared" ref="AK492:AK551" si="54">IF(G492="","",G492)</f>
        <v/>
      </c>
      <c r="AL492" s="573"/>
      <c r="AM492" s="639"/>
      <c r="AN492" s="573"/>
      <c r="AO492" s="639"/>
      <c r="AP492" s="639"/>
      <c r="AQ492" s="573"/>
      <c r="AR492" s="639"/>
      <c r="AS492" s="639"/>
      <c r="AT492" s="639"/>
      <c r="AU492" s="639"/>
      <c r="AV492" s="639"/>
      <c r="AW492" s="639"/>
      <c r="AX492" s="4"/>
      <c r="AY492" s="621"/>
      <c r="AZ492" s="622"/>
    </row>
    <row r="493" spans="2:52" s="25" customFormat="1" ht="12.75" customHeight="1">
      <c r="B493" s="645"/>
      <c r="D493" s="529">
        <f t="shared" ref="D493:D552" si="55">D492+1</f>
        <v>482</v>
      </c>
      <c r="E493" s="532"/>
      <c r="F493" s="531"/>
      <c r="G493" s="531"/>
      <c r="H493" s="668"/>
      <c r="I493" s="668"/>
      <c r="J493" s="234"/>
      <c r="K493" s="234"/>
      <c r="L493" s="234"/>
      <c r="M493" s="575"/>
      <c r="N493" s="794" t="str">
        <f t="shared" si="50"/>
        <v/>
      </c>
      <c r="O493" s="573"/>
      <c r="P493" s="573"/>
      <c r="Q493" s="623"/>
      <c r="R493" s="573"/>
      <c r="S493" s="573"/>
      <c r="T493" s="573"/>
      <c r="U493" s="639"/>
      <c r="V493" s="639"/>
      <c r="W493" s="573"/>
      <c r="X493" s="639"/>
      <c r="Y493" s="639"/>
      <c r="Z493" s="639"/>
      <c r="AA493" s="639"/>
      <c r="AB493" s="4"/>
      <c r="AC493" s="621"/>
      <c r="AD493" s="622"/>
      <c r="AE493" s="621"/>
      <c r="AF493" s="637"/>
      <c r="AG493" s="621"/>
      <c r="AH493" s="529">
        <f t="shared" si="51"/>
        <v>482</v>
      </c>
      <c r="AI493" s="421" t="str">
        <f t="shared" si="52"/>
        <v/>
      </c>
      <c r="AJ493" s="529" t="str">
        <f t="shared" si="53"/>
        <v/>
      </c>
      <c r="AK493" s="529" t="str">
        <f t="shared" si="54"/>
        <v/>
      </c>
      <c r="AL493" s="573"/>
      <c r="AM493" s="639"/>
      <c r="AN493" s="573"/>
      <c r="AO493" s="639"/>
      <c r="AP493" s="639"/>
      <c r="AQ493" s="573"/>
      <c r="AR493" s="639"/>
      <c r="AS493" s="639"/>
      <c r="AT493" s="639"/>
      <c r="AU493" s="639"/>
      <c r="AV493" s="639"/>
      <c r="AW493" s="639"/>
      <c r="AX493" s="4"/>
      <c r="AY493" s="621"/>
      <c r="AZ493" s="622"/>
    </row>
    <row r="494" spans="2:52" s="25" customFormat="1" ht="12.75" customHeight="1">
      <c r="B494" s="645"/>
      <c r="D494" s="529">
        <f t="shared" si="55"/>
        <v>483</v>
      </c>
      <c r="E494" s="532"/>
      <c r="F494" s="531"/>
      <c r="G494" s="531"/>
      <c r="H494" s="668"/>
      <c r="I494" s="668"/>
      <c r="J494" s="234"/>
      <c r="K494" s="234"/>
      <c r="L494" s="234"/>
      <c r="M494" s="575"/>
      <c r="N494" s="794" t="str">
        <f t="shared" si="50"/>
        <v/>
      </c>
      <c r="O494" s="573"/>
      <c r="P494" s="573"/>
      <c r="Q494" s="623"/>
      <c r="R494" s="573"/>
      <c r="S494" s="573"/>
      <c r="T494" s="573"/>
      <c r="U494" s="639"/>
      <c r="V494" s="639"/>
      <c r="W494" s="573"/>
      <c r="X494" s="639"/>
      <c r="Y494" s="639"/>
      <c r="Z494" s="639"/>
      <c r="AA494" s="639"/>
      <c r="AB494" s="4"/>
      <c r="AC494" s="621"/>
      <c r="AD494" s="622"/>
      <c r="AE494" s="621"/>
      <c r="AF494" s="637"/>
      <c r="AG494" s="621"/>
      <c r="AH494" s="529">
        <f t="shared" si="51"/>
        <v>483</v>
      </c>
      <c r="AI494" s="421" t="str">
        <f t="shared" si="52"/>
        <v/>
      </c>
      <c r="AJ494" s="529" t="str">
        <f t="shared" si="53"/>
        <v/>
      </c>
      <c r="AK494" s="529" t="str">
        <f t="shared" si="54"/>
        <v/>
      </c>
      <c r="AL494" s="573"/>
      <c r="AM494" s="639"/>
      <c r="AN494" s="573"/>
      <c r="AO494" s="639"/>
      <c r="AP494" s="639"/>
      <c r="AQ494" s="573"/>
      <c r="AR494" s="639"/>
      <c r="AS494" s="639"/>
      <c r="AT494" s="639"/>
      <c r="AU494" s="639"/>
      <c r="AV494" s="639"/>
      <c r="AW494" s="639"/>
      <c r="AX494" s="4"/>
      <c r="AY494" s="621"/>
      <c r="AZ494" s="622"/>
    </row>
    <row r="495" spans="2:52" s="25" customFormat="1" ht="12.75" customHeight="1">
      <c r="B495" s="645"/>
      <c r="D495" s="529">
        <f t="shared" si="55"/>
        <v>484</v>
      </c>
      <c r="E495" s="532"/>
      <c r="F495" s="531"/>
      <c r="G495" s="531"/>
      <c r="H495" s="668"/>
      <c r="I495" s="668"/>
      <c r="J495" s="234"/>
      <c r="K495" s="234"/>
      <c r="L495" s="234"/>
      <c r="M495" s="575"/>
      <c r="N495" s="794" t="str">
        <f t="shared" si="50"/>
        <v/>
      </c>
      <c r="O495" s="573"/>
      <c r="P495" s="573"/>
      <c r="Q495" s="623"/>
      <c r="R495" s="573"/>
      <c r="S495" s="573"/>
      <c r="T495" s="573"/>
      <c r="U495" s="639"/>
      <c r="V495" s="639"/>
      <c r="W495" s="573"/>
      <c r="X495" s="639"/>
      <c r="Y495" s="639"/>
      <c r="Z495" s="639"/>
      <c r="AA495" s="639"/>
      <c r="AB495" s="4"/>
      <c r="AC495" s="621"/>
      <c r="AD495" s="622"/>
      <c r="AE495" s="621"/>
      <c r="AF495" s="637"/>
      <c r="AG495" s="621"/>
      <c r="AH495" s="529">
        <f t="shared" si="51"/>
        <v>484</v>
      </c>
      <c r="AI495" s="421" t="str">
        <f t="shared" si="52"/>
        <v/>
      </c>
      <c r="AJ495" s="529" t="str">
        <f t="shared" si="53"/>
        <v/>
      </c>
      <c r="AK495" s="529" t="str">
        <f t="shared" si="54"/>
        <v/>
      </c>
      <c r="AL495" s="573"/>
      <c r="AM495" s="639"/>
      <c r="AN495" s="573"/>
      <c r="AO495" s="639"/>
      <c r="AP495" s="639"/>
      <c r="AQ495" s="573"/>
      <c r="AR495" s="639"/>
      <c r="AS495" s="639"/>
      <c r="AT495" s="639"/>
      <c r="AU495" s="639"/>
      <c r="AV495" s="639"/>
      <c r="AW495" s="639"/>
      <c r="AX495" s="4"/>
      <c r="AY495" s="621"/>
      <c r="AZ495" s="622"/>
    </row>
    <row r="496" spans="2:52" s="25" customFormat="1" ht="12.75" customHeight="1">
      <c r="B496" s="645"/>
      <c r="D496" s="529">
        <f t="shared" si="55"/>
        <v>485</v>
      </c>
      <c r="E496" s="532"/>
      <c r="F496" s="531"/>
      <c r="G496" s="531"/>
      <c r="H496" s="668"/>
      <c r="I496" s="668"/>
      <c r="J496" s="234"/>
      <c r="K496" s="234"/>
      <c r="L496" s="234"/>
      <c r="M496" s="575"/>
      <c r="N496" s="794" t="str">
        <f t="shared" si="50"/>
        <v/>
      </c>
      <c r="O496" s="573"/>
      <c r="P496" s="573"/>
      <c r="Q496" s="623"/>
      <c r="R496" s="573"/>
      <c r="S496" s="573"/>
      <c r="T496" s="573"/>
      <c r="U496" s="639"/>
      <c r="V496" s="639"/>
      <c r="W496" s="573"/>
      <c r="X496" s="639"/>
      <c r="Y496" s="639"/>
      <c r="Z496" s="639"/>
      <c r="AA496" s="639"/>
      <c r="AB496" s="4"/>
      <c r="AC496" s="621"/>
      <c r="AD496" s="622"/>
      <c r="AE496" s="621"/>
      <c r="AF496" s="637"/>
      <c r="AG496" s="621"/>
      <c r="AH496" s="529">
        <f t="shared" si="51"/>
        <v>485</v>
      </c>
      <c r="AI496" s="421" t="str">
        <f t="shared" si="52"/>
        <v/>
      </c>
      <c r="AJ496" s="529" t="str">
        <f t="shared" si="53"/>
        <v/>
      </c>
      <c r="AK496" s="529" t="str">
        <f t="shared" si="54"/>
        <v/>
      </c>
      <c r="AL496" s="573"/>
      <c r="AM496" s="639"/>
      <c r="AN496" s="573"/>
      <c r="AO496" s="639"/>
      <c r="AP496" s="639"/>
      <c r="AQ496" s="573"/>
      <c r="AR496" s="639"/>
      <c r="AS496" s="639"/>
      <c r="AT496" s="639"/>
      <c r="AU496" s="639"/>
      <c r="AV496" s="639"/>
      <c r="AW496" s="639"/>
      <c r="AX496" s="4"/>
      <c r="AY496" s="621"/>
      <c r="AZ496" s="622"/>
    </row>
    <row r="497" spans="2:52" s="25" customFormat="1" ht="12.75" customHeight="1">
      <c r="B497" s="645"/>
      <c r="D497" s="529">
        <f t="shared" si="55"/>
        <v>486</v>
      </c>
      <c r="E497" s="532"/>
      <c r="F497" s="531"/>
      <c r="G497" s="531"/>
      <c r="H497" s="668"/>
      <c r="I497" s="668"/>
      <c r="J497" s="234"/>
      <c r="K497" s="234"/>
      <c r="L497" s="234"/>
      <c r="M497" s="575"/>
      <c r="N497" s="794" t="str">
        <f t="shared" si="50"/>
        <v/>
      </c>
      <c r="O497" s="573"/>
      <c r="P497" s="573"/>
      <c r="Q497" s="623"/>
      <c r="R497" s="573"/>
      <c r="S497" s="573"/>
      <c r="T497" s="573"/>
      <c r="U497" s="639"/>
      <c r="V497" s="639"/>
      <c r="W497" s="573"/>
      <c r="X497" s="639"/>
      <c r="Y497" s="639"/>
      <c r="Z497" s="639"/>
      <c r="AA497" s="639"/>
      <c r="AB497" s="4"/>
      <c r="AC497" s="621"/>
      <c r="AD497" s="622"/>
      <c r="AE497" s="621"/>
      <c r="AF497" s="637"/>
      <c r="AG497" s="621"/>
      <c r="AH497" s="529">
        <f t="shared" si="51"/>
        <v>486</v>
      </c>
      <c r="AI497" s="421" t="str">
        <f t="shared" si="52"/>
        <v/>
      </c>
      <c r="AJ497" s="529" t="str">
        <f t="shared" si="53"/>
        <v/>
      </c>
      <c r="AK497" s="529" t="str">
        <f t="shared" si="54"/>
        <v/>
      </c>
      <c r="AL497" s="573"/>
      <c r="AM497" s="639"/>
      <c r="AN497" s="573"/>
      <c r="AO497" s="639"/>
      <c r="AP497" s="639"/>
      <c r="AQ497" s="573"/>
      <c r="AR497" s="639"/>
      <c r="AS497" s="639"/>
      <c r="AT497" s="639"/>
      <c r="AU497" s="639"/>
      <c r="AV497" s="639"/>
      <c r="AW497" s="639"/>
      <c r="AX497" s="4"/>
      <c r="AY497" s="621"/>
      <c r="AZ497" s="622"/>
    </row>
    <row r="498" spans="2:52" s="25" customFormat="1" ht="12.75" customHeight="1">
      <c r="B498" s="645"/>
      <c r="D498" s="529">
        <f t="shared" si="55"/>
        <v>487</v>
      </c>
      <c r="E498" s="532"/>
      <c r="F498" s="531"/>
      <c r="G498" s="531"/>
      <c r="H498" s="668"/>
      <c r="I498" s="668"/>
      <c r="J498" s="234"/>
      <c r="K498" s="234"/>
      <c r="L498" s="234"/>
      <c r="M498" s="575"/>
      <c r="N498" s="794" t="str">
        <f t="shared" si="50"/>
        <v/>
      </c>
      <c r="O498" s="573"/>
      <c r="P498" s="573"/>
      <c r="Q498" s="623"/>
      <c r="R498" s="573"/>
      <c r="S498" s="573"/>
      <c r="T498" s="573"/>
      <c r="U498" s="639"/>
      <c r="V498" s="639"/>
      <c r="W498" s="573"/>
      <c r="X498" s="639"/>
      <c r="Y498" s="639"/>
      <c r="Z498" s="639"/>
      <c r="AA498" s="639"/>
      <c r="AB498" s="4"/>
      <c r="AC498" s="621"/>
      <c r="AD498" s="622"/>
      <c r="AE498" s="621"/>
      <c r="AF498" s="637"/>
      <c r="AG498" s="621"/>
      <c r="AH498" s="529">
        <f t="shared" si="51"/>
        <v>487</v>
      </c>
      <c r="AI498" s="421" t="str">
        <f t="shared" si="52"/>
        <v/>
      </c>
      <c r="AJ498" s="529" t="str">
        <f t="shared" si="53"/>
        <v/>
      </c>
      <c r="AK498" s="529" t="str">
        <f t="shared" si="54"/>
        <v/>
      </c>
      <c r="AL498" s="573"/>
      <c r="AM498" s="639"/>
      <c r="AN498" s="573"/>
      <c r="AO498" s="639"/>
      <c r="AP498" s="639"/>
      <c r="AQ498" s="573"/>
      <c r="AR498" s="639"/>
      <c r="AS498" s="639"/>
      <c r="AT498" s="639"/>
      <c r="AU498" s="639"/>
      <c r="AV498" s="639"/>
      <c r="AW498" s="639"/>
      <c r="AX498" s="4"/>
      <c r="AY498" s="621"/>
      <c r="AZ498" s="622"/>
    </row>
    <row r="499" spans="2:52" s="25" customFormat="1" ht="12.75" customHeight="1">
      <c r="B499" s="645"/>
      <c r="D499" s="529">
        <f t="shared" si="55"/>
        <v>488</v>
      </c>
      <c r="E499" s="532"/>
      <c r="F499" s="531"/>
      <c r="G499" s="531"/>
      <c r="H499" s="668"/>
      <c r="I499" s="668"/>
      <c r="J499" s="234"/>
      <c r="K499" s="234"/>
      <c r="L499" s="234"/>
      <c r="M499" s="575"/>
      <c r="N499" s="794" t="str">
        <f t="shared" si="50"/>
        <v/>
      </c>
      <c r="O499" s="573"/>
      <c r="P499" s="573"/>
      <c r="Q499" s="623"/>
      <c r="R499" s="573"/>
      <c r="S499" s="573"/>
      <c r="T499" s="573"/>
      <c r="U499" s="639"/>
      <c r="V499" s="639"/>
      <c r="W499" s="573"/>
      <c r="X499" s="639"/>
      <c r="Y499" s="639"/>
      <c r="Z499" s="639"/>
      <c r="AA499" s="639"/>
      <c r="AB499" s="4"/>
      <c r="AC499" s="621"/>
      <c r="AD499" s="622"/>
      <c r="AE499" s="621"/>
      <c r="AF499" s="637"/>
      <c r="AG499" s="621"/>
      <c r="AH499" s="529">
        <f t="shared" si="51"/>
        <v>488</v>
      </c>
      <c r="AI499" s="421" t="str">
        <f t="shared" si="52"/>
        <v/>
      </c>
      <c r="AJ499" s="529" t="str">
        <f t="shared" si="53"/>
        <v/>
      </c>
      <c r="AK499" s="529" t="str">
        <f t="shared" si="54"/>
        <v/>
      </c>
      <c r="AL499" s="573"/>
      <c r="AM499" s="639"/>
      <c r="AN499" s="573"/>
      <c r="AO499" s="639"/>
      <c r="AP499" s="639"/>
      <c r="AQ499" s="573"/>
      <c r="AR499" s="639"/>
      <c r="AS499" s="639"/>
      <c r="AT499" s="639"/>
      <c r="AU499" s="639"/>
      <c r="AV499" s="639"/>
      <c r="AW499" s="639"/>
      <c r="AX499" s="4"/>
      <c r="AY499" s="621"/>
      <c r="AZ499" s="622"/>
    </row>
    <row r="500" spans="2:52" s="25" customFormat="1" ht="12.75" customHeight="1">
      <c r="B500" s="645"/>
      <c r="D500" s="529">
        <f t="shared" si="55"/>
        <v>489</v>
      </c>
      <c r="E500" s="532"/>
      <c r="F500" s="531"/>
      <c r="G500" s="531"/>
      <c r="H500" s="668"/>
      <c r="I500" s="668"/>
      <c r="J500" s="234"/>
      <c r="K500" s="234"/>
      <c r="L500" s="234"/>
      <c r="M500" s="575"/>
      <c r="N500" s="794" t="str">
        <f t="shared" si="50"/>
        <v/>
      </c>
      <c r="O500" s="573"/>
      <c r="P500" s="573"/>
      <c r="Q500" s="623"/>
      <c r="R500" s="573"/>
      <c r="S500" s="573"/>
      <c r="T500" s="573"/>
      <c r="U500" s="639"/>
      <c r="V500" s="639"/>
      <c r="W500" s="573"/>
      <c r="X500" s="639"/>
      <c r="Y500" s="639"/>
      <c r="Z500" s="639"/>
      <c r="AA500" s="639"/>
      <c r="AB500" s="4"/>
      <c r="AC500" s="621"/>
      <c r="AD500" s="622"/>
      <c r="AE500" s="621"/>
      <c r="AF500" s="637"/>
      <c r="AG500" s="621"/>
      <c r="AH500" s="529">
        <f t="shared" si="51"/>
        <v>489</v>
      </c>
      <c r="AI500" s="421" t="str">
        <f t="shared" si="52"/>
        <v/>
      </c>
      <c r="AJ500" s="529" t="str">
        <f t="shared" si="53"/>
        <v/>
      </c>
      <c r="AK500" s="529" t="str">
        <f t="shared" si="54"/>
        <v/>
      </c>
      <c r="AL500" s="573"/>
      <c r="AM500" s="639"/>
      <c r="AN500" s="573"/>
      <c r="AO500" s="639"/>
      <c r="AP500" s="639"/>
      <c r="AQ500" s="573"/>
      <c r="AR500" s="639"/>
      <c r="AS500" s="639"/>
      <c r="AT500" s="639"/>
      <c r="AU500" s="639"/>
      <c r="AV500" s="639"/>
      <c r="AW500" s="639"/>
      <c r="AX500" s="4"/>
      <c r="AY500" s="621"/>
      <c r="AZ500" s="622"/>
    </row>
    <row r="501" spans="2:52" s="25" customFormat="1" ht="12.75" customHeight="1">
      <c r="B501" s="645"/>
      <c r="D501" s="529">
        <f t="shared" si="55"/>
        <v>490</v>
      </c>
      <c r="E501" s="532"/>
      <c r="F501" s="531"/>
      <c r="G501" s="531"/>
      <c r="H501" s="668"/>
      <c r="I501" s="668"/>
      <c r="J501" s="234"/>
      <c r="K501" s="234"/>
      <c r="L501" s="234"/>
      <c r="M501" s="575"/>
      <c r="N501" s="794" t="str">
        <f t="shared" si="50"/>
        <v/>
      </c>
      <c r="O501" s="573"/>
      <c r="P501" s="573"/>
      <c r="Q501" s="623"/>
      <c r="R501" s="573"/>
      <c r="S501" s="573"/>
      <c r="T501" s="573"/>
      <c r="U501" s="639"/>
      <c r="V501" s="639"/>
      <c r="W501" s="573"/>
      <c r="X501" s="639"/>
      <c r="Y501" s="639"/>
      <c r="Z501" s="639"/>
      <c r="AA501" s="639"/>
      <c r="AB501" s="4"/>
      <c r="AC501" s="621"/>
      <c r="AD501" s="622"/>
      <c r="AE501" s="621"/>
      <c r="AF501" s="637"/>
      <c r="AG501" s="621"/>
      <c r="AH501" s="529">
        <f t="shared" si="51"/>
        <v>490</v>
      </c>
      <c r="AI501" s="421" t="str">
        <f t="shared" si="52"/>
        <v/>
      </c>
      <c r="AJ501" s="529" t="str">
        <f t="shared" si="53"/>
        <v/>
      </c>
      <c r="AK501" s="529" t="str">
        <f t="shared" si="54"/>
        <v/>
      </c>
      <c r="AL501" s="573"/>
      <c r="AM501" s="639"/>
      <c r="AN501" s="573"/>
      <c r="AO501" s="639"/>
      <c r="AP501" s="639"/>
      <c r="AQ501" s="573"/>
      <c r="AR501" s="639"/>
      <c r="AS501" s="639"/>
      <c r="AT501" s="639"/>
      <c r="AU501" s="639"/>
      <c r="AV501" s="639"/>
      <c r="AW501" s="639"/>
      <c r="AX501" s="4"/>
      <c r="AY501" s="621"/>
      <c r="AZ501" s="622"/>
    </row>
    <row r="502" spans="2:52" s="25" customFormat="1" ht="12.75" customHeight="1">
      <c r="B502" s="645"/>
      <c r="D502" s="529">
        <f t="shared" si="55"/>
        <v>491</v>
      </c>
      <c r="E502" s="532"/>
      <c r="F502" s="531"/>
      <c r="G502" s="531"/>
      <c r="H502" s="668"/>
      <c r="I502" s="668"/>
      <c r="J502" s="234"/>
      <c r="K502" s="234"/>
      <c r="L502" s="234"/>
      <c r="M502" s="575"/>
      <c r="N502" s="794" t="str">
        <f t="shared" si="50"/>
        <v/>
      </c>
      <c r="O502" s="573"/>
      <c r="P502" s="573"/>
      <c r="Q502" s="623"/>
      <c r="R502" s="573"/>
      <c r="S502" s="573"/>
      <c r="T502" s="573"/>
      <c r="U502" s="639"/>
      <c r="V502" s="639"/>
      <c r="W502" s="573"/>
      <c r="X502" s="639"/>
      <c r="Y502" s="639"/>
      <c r="Z502" s="639"/>
      <c r="AA502" s="639"/>
      <c r="AB502" s="4"/>
      <c r="AC502" s="621"/>
      <c r="AD502" s="622"/>
      <c r="AE502" s="621"/>
      <c r="AF502" s="637"/>
      <c r="AG502" s="621"/>
      <c r="AH502" s="529">
        <f t="shared" si="51"/>
        <v>491</v>
      </c>
      <c r="AI502" s="421" t="str">
        <f t="shared" si="52"/>
        <v/>
      </c>
      <c r="AJ502" s="529" t="str">
        <f t="shared" si="53"/>
        <v/>
      </c>
      <c r="AK502" s="529" t="str">
        <f t="shared" si="54"/>
        <v/>
      </c>
      <c r="AL502" s="573"/>
      <c r="AM502" s="639"/>
      <c r="AN502" s="573"/>
      <c r="AO502" s="639"/>
      <c r="AP502" s="639"/>
      <c r="AQ502" s="573"/>
      <c r="AR502" s="639"/>
      <c r="AS502" s="639"/>
      <c r="AT502" s="639"/>
      <c r="AU502" s="639"/>
      <c r="AV502" s="639"/>
      <c r="AW502" s="639"/>
      <c r="AX502" s="4"/>
      <c r="AY502" s="621"/>
      <c r="AZ502" s="622"/>
    </row>
    <row r="503" spans="2:52" s="25" customFormat="1" ht="12.75" customHeight="1">
      <c r="B503" s="645"/>
      <c r="D503" s="529">
        <f t="shared" si="55"/>
        <v>492</v>
      </c>
      <c r="E503" s="532"/>
      <c r="F503" s="531"/>
      <c r="G503" s="531"/>
      <c r="H503" s="668"/>
      <c r="I503" s="668"/>
      <c r="J503" s="234"/>
      <c r="K503" s="234"/>
      <c r="L503" s="234"/>
      <c r="M503" s="575"/>
      <c r="N503" s="794" t="str">
        <f t="shared" si="50"/>
        <v/>
      </c>
      <c r="O503" s="573"/>
      <c r="P503" s="573"/>
      <c r="Q503" s="623"/>
      <c r="R503" s="573"/>
      <c r="S503" s="573"/>
      <c r="T503" s="573"/>
      <c r="U503" s="639"/>
      <c r="V503" s="639"/>
      <c r="W503" s="573"/>
      <c r="X503" s="639"/>
      <c r="Y503" s="639"/>
      <c r="Z503" s="639"/>
      <c r="AA503" s="639"/>
      <c r="AB503" s="4"/>
      <c r="AC503" s="621"/>
      <c r="AD503" s="622"/>
      <c r="AE503" s="621"/>
      <c r="AF503" s="637"/>
      <c r="AG503" s="621"/>
      <c r="AH503" s="529">
        <f t="shared" si="51"/>
        <v>492</v>
      </c>
      <c r="AI503" s="421" t="str">
        <f t="shared" si="52"/>
        <v/>
      </c>
      <c r="AJ503" s="529" t="str">
        <f t="shared" si="53"/>
        <v/>
      </c>
      <c r="AK503" s="529" t="str">
        <f t="shared" si="54"/>
        <v/>
      </c>
      <c r="AL503" s="573"/>
      <c r="AM503" s="639"/>
      <c r="AN503" s="573"/>
      <c r="AO503" s="639"/>
      <c r="AP503" s="639"/>
      <c r="AQ503" s="573"/>
      <c r="AR503" s="639"/>
      <c r="AS503" s="639"/>
      <c r="AT503" s="639"/>
      <c r="AU503" s="639"/>
      <c r="AV503" s="639"/>
      <c r="AW503" s="639"/>
      <c r="AX503" s="4"/>
      <c r="AY503" s="621"/>
      <c r="AZ503" s="622"/>
    </row>
    <row r="504" spans="2:52" s="25" customFormat="1" ht="12.75" customHeight="1">
      <c r="B504" s="645"/>
      <c r="D504" s="529">
        <f t="shared" si="55"/>
        <v>493</v>
      </c>
      <c r="E504" s="532"/>
      <c r="F504" s="531"/>
      <c r="G504" s="531"/>
      <c r="H504" s="668"/>
      <c r="I504" s="668"/>
      <c r="J504" s="234"/>
      <c r="K504" s="234"/>
      <c r="L504" s="234"/>
      <c r="M504" s="575"/>
      <c r="N504" s="794" t="str">
        <f t="shared" si="50"/>
        <v/>
      </c>
      <c r="O504" s="573"/>
      <c r="P504" s="573"/>
      <c r="Q504" s="623"/>
      <c r="R504" s="573"/>
      <c r="S504" s="573"/>
      <c r="T504" s="573"/>
      <c r="U504" s="639"/>
      <c r="V504" s="639"/>
      <c r="W504" s="573"/>
      <c r="X504" s="639"/>
      <c r="Y504" s="639"/>
      <c r="Z504" s="639"/>
      <c r="AA504" s="639"/>
      <c r="AB504" s="4"/>
      <c r="AC504" s="621"/>
      <c r="AD504" s="622"/>
      <c r="AE504" s="621"/>
      <c r="AF504" s="637"/>
      <c r="AG504" s="621"/>
      <c r="AH504" s="529">
        <f t="shared" si="51"/>
        <v>493</v>
      </c>
      <c r="AI504" s="421" t="str">
        <f t="shared" si="52"/>
        <v/>
      </c>
      <c r="AJ504" s="529" t="str">
        <f t="shared" si="53"/>
        <v/>
      </c>
      <c r="AK504" s="529" t="str">
        <f t="shared" si="54"/>
        <v/>
      </c>
      <c r="AL504" s="573"/>
      <c r="AM504" s="639"/>
      <c r="AN504" s="573"/>
      <c r="AO504" s="639"/>
      <c r="AP504" s="639"/>
      <c r="AQ504" s="573"/>
      <c r="AR504" s="639"/>
      <c r="AS504" s="639"/>
      <c r="AT504" s="639"/>
      <c r="AU504" s="639"/>
      <c r="AV504" s="639"/>
      <c r="AW504" s="639"/>
      <c r="AX504" s="4"/>
      <c r="AY504" s="621"/>
      <c r="AZ504" s="622"/>
    </row>
    <row r="505" spans="2:52" s="25" customFormat="1" ht="12.75" customHeight="1">
      <c r="B505" s="645"/>
      <c r="D505" s="529">
        <f t="shared" si="55"/>
        <v>494</v>
      </c>
      <c r="E505" s="532"/>
      <c r="F505" s="531"/>
      <c r="G505" s="531"/>
      <c r="H505" s="668"/>
      <c r="I505" s="668"/>
      <c r="J505" s="234"/>
      <c r="K505" s="234"/>
      <c r="L505" s="234"/>
      <c r="M505" s="575"/>
      <c r="N505" s="794" t="str">
        <f t="shared" si="50"/>
        <v/>
      </c>
      <c r="O505" s="573"/>
      <c r="P505" s="573"/>
      <c r="Q505" s="623"/>
      <c r="R505" s="573"/>
      <c r="S505" s="573"/>
      <c r="T505" s="573"/>
      <c r="U505" s="639"/>
      <c r="V505" s="639"/>
      <c r="W505" s="573"/>
      <c r="X505" s="639"/>
      <c r="Y505" s="639"/>
      <c r="Z505" s="639"/>
      <c r="AA505" s="639"/>
      <c r="AB505" s="4"/>
      <c r="AC505" s="621"/>
      <c r="AD505" s="622"/>
      <c r="AE505" s="621"/>
      <c r="AF505" s="637"/>
      <c r="AG505" s="621"/>
      <c r="AH505" s="529">
        <f t="shared" si="51"/>
        <v>494</v>
      </c>
      <c r="AI505" s="421" t="str">
        <f t="shared" si="52"/>
        <v/>
      </c>
      <c r="AJ505" s="529" t="str">
        <f t="shared" si="53"/>
        <v/>
      </c>
      <c r="AK505" s="529" t="str">
        <f t="shared" si="54"/>
        <v/>
      </c>
      <c r="AL505" s="573"/>
      <c r="AM505" s="639"/>
      <c r="AN505" s="573"/>
      <c r="AO505" s="639"/>
      <c r="AP505" s="639"/>
      <c r="AQ505" s="573"/>
      <c r="AR505" s="639"/>
      <c r="AS505" s="639"/>
      <c r="AT505" s="639"/>
      <c r="AU505" s="639"/>
      <c r="AV505" s="639"/>
      <c r="AW505" s="639"/>
      <c r="AX505" s="4"/>
      <c r="AY505" s="621"/>
      <c r="AZ505" s="622"/>
    </row>
    <row r="506" spans="2:52" s="25" customFormat="1" ht="12.75" customHeight="1">
      <c r="B506" s="645"/>
      <c r="D506" s="529">
        <f t="shared" si="55"/>
        <v>495</v>
      </c>
      <c r="E506" s="532"/>
      <c r="F506" s="531"/>
      <c r="G506" s="531"/>
      <c r="H506" s="668"/>
      <c r="I506" s="668"/>
      <c r="J506" s="234"/>
      <c r="K506" s="234"/>
      <c r="L506" s="234"/>
      <c r="M506" s="575"/>
      <c r="N506" s="794" t="str">
        <f t="shared" si="50"/>
        <v/>
      </c>
      <c r="O506" s="573"/>
      <c r="P506" s="573"/>
      <c r="Q506" s="623"/>
      <c r="R506" s="573"/>
      <c r="S506" s="573"/>
      <c r="T506" s="573"/>
      <c r="U506" s="639"/>
      <c r="V506" s="639"/>
      <c r="W506" s="573"/>
      <c r="X506" s="639"/>
      <c r="Y506" s="639"/>
      <c r="Z506" s="639"/>
      <c r="AA506" s="639"/>
      <c r="AB506" s="4"/>
      <c r="AC506" s="621"/>
      <c r="AD506" s="622"/>
      <c r="AE506" s="621"/>
      <c r="AF506" s="637"/>
      <c r="AG506" s="621"/>
      <c r="AH506" s="529">
        <f t="shared" si="51"/>
        <v>495</v>
      </c>
      <c r="AI506" s="421" t="str">
        <f t="shared" si="52"/>
        <v/>
      </c>
      <c r="AJ506" s="529" t="str">
        <f t="shared" si="53"/>
        <v/>
      </c>
      <c r="AK506" s="529" t="str">
        <f t="shared" si="54"/>
        <v/>
      </c>
      <c r="AL506" s="573"/>
      <c r="AM506" s="639"/>
      <c r="AN506" s="573"/>
      <c r="AO506" s="639"/>
      <c r="AP506" s="639"/>
      <c r="AQ506" s="573"/>
      <c r="AR506" s="639"/>
      <c r="AS506" s="639"/>
      <c r="AT506" s="639"/>
      <c r="AU506" s="639"/>
      <c r="AV506" s="639"/>
      <c r="AW506" s="639"/>
      <c r="AX506" s="4"/>
      <c r="AY506" s="621"/>
      <c r="AZ506" s="622"/>
    </row>
    <row r="507" spans="2:52" s="25" customFormat="1" ht="12.75" customHeight="1">
      <c r="B507" s="645"/>
      <c r="D507" s="529">
        <f t="shared" si="55"/>
        <v>496</v>
      </c>
      <c r="E507" s="532"/>
      <c r="F507" s="531"/>
      <c r="G507" s="531"/>
      <c r="H507" s="668"/>
      <c r="I507" s="668"/>
      <c r="J507" s="234"/>
      <c r="K507" s="234"/>
      <c r="L507" s="234"/>
      <c r="M507" s="575"/>
      <c r="N507" s="794" t="str">
        <f t="shared" si="50"/>
        <v/>
      </c>
      <c r="O507" s="573"/>
      <c r="P507" s="573"/>
      <c r="Q507" s="623"/>
      <c r="R507" s="573"/>
      <c r="S507" s="573"/>
      <c r="T507" s="573"/>
      <c r="U507" s="639"/>
      <c r="V507" s="639"/>
      <c r="W507" s="573"/>
      <c r="X507" s="639"/>
      <c r="Y507" s="639"/>
      <c r="Z507" s="639"/>
      <c r="AA507" s="639"/>
      <c r="AB507" s="4"/>
      <c r="AC507" s="621"/>
      <c r="AD507" s="622"/>
      <c r="AE507" s="621"/>
      <c r="AF507" s="637"/>
      <c r="AG507" s="621"/>
      <c r="AH507" s="529">
        <f t="shared" si="51"/>
        <v>496</v>
      </c>
      <c r="AI507" s="421" t="str">
        <f t="shared" si="52"/>
        <v/>
      </c>
      <c r="AJ507" s="529" t="str">
        <f t="shared" si="53"/>
        <v/>
      </c>
      <c r="AK507" s="529" t="str">
        <f t="shared" si="54"/>
        <v/>
      </c>
      <c r="AL507" s="573"/>
      <c r="AM507" s="639"/>
      <c r="AN507" s="573"/>
      <c r="AO507" s="639"/>
      <c r="AP507" s="639"/>
      <c r="AQ507" s="573"/>
      <c r="AR507" s="639"/>
      <c r="AS507" s="639"/>
      <c r="AT507" s="639"/>
      <c r="AU507" s="639"/>
      <c r="AV507" s="639"/>
      <c r="AW507" s="639"/>
      <c r="AX507" s="4"/>
      <c r="AY507" s="621"/>
      <c r="AZ507" s="622"/>
    </row>
    <row r="508" spans="2:52" s="25" customFormat="1" ht="12.75" customHeight="1">
      <c r="B508" s="645"/>
      <c r="D508" s="529">
        <f t="shared" si="55"/>
        <v>497</v>
      </c>
      <c r="E508" s="532"/>
      <c r="F508" s="531"/>
      <c r="G508" s="531"/>
      <c r="H508" s="668"/>
      <c r="I508" s="668"/>
      <c r="J508" s="234"/>
      <c r="K508" s="234"/>
      <c r="L508" s="234"/>
      <c r="M508" s="575"/>
      <c r="N508" s="794" t="str">
        <f t="shared" si="50"/>
        <v/>
      </c>
      <c r="O508" s="573"/>
      <c r="P508" s="573"/>
      <c r="Q508" s="623"/>
      <c r="R508" s="573"/>
      <c r="S508" s="573"/>
      <c r="T508" s="573"/>
      <c r="U508" s="639"/>
      <c r="V508" s="639"/>
      <c r="W508" s="573"/>
      <c r="X508" s="639"/>
      <c r="Y508" s="639"/>
      <c r="Z508" s="639"/>
      <c r="AA508" s="639"/>
      <c r="AB508" s="4"/>
      <c r="AC508" s="621"/>
      <c r="AD508" s="622"/>
      <c r="AE508" s="621"/>
      <c r="AF508" s="637"/>
      <c r="AG508" s="621"/>
      <c r="AH508" s="529">
        <f t="shared" si="51"/>
        <v>497</v>
      </c>
      <c r="AI508" s="421" t="str">
        <f t="shared" si="52"/>
        <v/>
      </c>
      <c r="AJ508" s="529" t="str">
        <f t="shared" si="53"/>
        <v/>
      </c>
      <c r="AK508" s="529" t="str">
        <f t="shared" si="54"/>
        <v/>
      </c>
      <c r="AL508" s="573"/>
      <c r="AM508" s="639"/>
      <c r="AN508" s="573"/>
      <c r="AO508" s="639"/>
      <c r="AP508" s="639"/>
      <c r="AQ508" s="573"/>
      <c r="AR508" s="639"/>
      <c r="AS508" s="639"/>
      <c r="AT508" s="639"/>
      <c r="AU508" s="639"/>
      <c r="AV508" s="639"/>
      <c r="AW508" s="639"/>
      <c r="AX508" s="4"/>
      <c r="AY508" s="621"/>
      <c r="AZ508" s="622"/>
    </row>
    <row r="509" spans="2:52" s="25" customFormat="1" ht="12.75" customHeight="1">
      <c r="B509" s="645"/>
      <c r="D509" s="529">
        <f t="shared" si="55"/>
        <v>498</v>
      </c>
      <c r="E509" s="532"/>
      <c r="F509" s="531"/>
      <c r="G509" s="531"/>
      <c r="H509" s="668"/>
      <c r="I509" s="668"/>
      <c r="J509" s="234"/>
      <c r="K509" s="234"/>
      <c r="L509" s="234"/>
      <c r="M509" s="575"/>
      <c r="N509" s="794" t="str">
        <f t="shared" si="50"/>
        <v/>
      </c>
      <c r="O509" s="573"/>
      <c r="P509" s="573"/>
      <c r="Q509" s="623"/>
      <c r="R509" s="573"/>
      <c r="S509" s="573"/>
      <c r="T509" s="573"/>
      <c r="U509" s="639"/>
      <c r="V509" s="639"/>
      <c r="W509" s="573"/>
      <c r="X509" s="639"/>
      <c r="Y509" s="639"/>
      <c r="Z509" s="639"/>
      <c r="AA509" s="639"/>
      <c r="AB509" s="4"/>
      <c r="AC509" s="621"/>
      <c r="AD509" s="622"/>
      <c r="AE509" s="621"/>
      <c r="AF509" s="637"/>
      <c r="AG509" s="621"/>
      <c r="AH509" s="529">
        <f t="shared" si="51"/>
        <v>498</v>
      </c>
      <c r="AI509" s="421" t="str">
        <f t="shared" si="52"/>
        <v/>
      </c>
      <c r="AJ509" s="529" t="str">
        <f t="shared" si="53"/>
        <v/>
      </c>
      <c r="AK509" s="529" t="str">
        <f t="shared" si="54"/>
        <v/>
      </c>
      <c r="AL509" s="573"/>
      <c r="AM509" s="639"/>
      <c r="AN509" s="573"/>
      <c r="AO509" s="639"/>
      <c r="AP509" s="639"/>
      <c r="AQ509" s="573"/>
      <c r="AR509" s="639"/>
      <c r="AS509" s="639"/>
      <c r="AT509" s="639"/>
      <c r="AU509" s="639"/>
      <c r="AV509" s="639"/>
      <c r="AW509" s="639"/>
      <c r="AX509" s="4"/>
      <c r="AY509" s="621"/>
      <c r="AZ509" s="622"/>
    </row>
    <row r="510" spans="2:52" s="25" customFormat="1" ht="12.75" customHeight="1">
      <c r="B510" s="645"/>
      <c r="D510" s="529">
        <f t="shared" si="55"/>
        <v>499</v>
      </c>
      <c r="E510" s="532"/>
      <c r="F510" s="531"/>
      <c r="G510" s="531"/>
      <c r="H510" s="668"/>
      <c r="I510" s="668"/>
      <c r="J510" s="234"/>
      <c r="K510" s="234"/>
      <c r="L510" s="234"/>
      <c r="M510" s="575"/>
      <c r="N510" s="794" t="str">
        <f t="shared" si="50"/>
        <v/>
      </c>
      <c r="O510" s="573"/>
      <c r="P510" s="573"/>
      <c r="Q510" s="623"/>
      <c r="R510" s="573"/>
      <c r="S510" s="573"/>
      <c r="T510" s="573"/>
      <c r="U510" s="639"/>
      <c r="V510" s="639"/>
      <c r="W510" s="573"/>
      <c r="X510" s="639"/>
      <c r="Y510" s="639"/>
      <c r="Z510" s="639"/>
      <c r="AA510" s="639"/>
      <c r="AB510" s="4"/>
      <c r="AC510" s="621"/>
      <c r="AD510" s="622"/>
      <c r="AE510" s="621"/>
      <c r="AF510" s="637"/>
      <c r="AG510" s="621"/>
      <c r="AH510" s="529">
        <f t="shared" si="51"/>
        <v>499</v>
      </c>
      <c r="AI510" s="421" t="str">
        <f t="shared" si="52"/>
        <v/>
      </c>
      <c r="AJ510" s="529" t="str">
        <f t="shared" si="53"/>
        <v/>
      </c>
      <c r="AK510" s="529" t="str">
        <f t="shared" si="54"/>
        <v/>
      </c>
      <c r="AL510" s="573"/>
      <c r="AM510" s="639"/>
      <c r="AN510" s="573"/>
      <c r="AO510" s="639"/>
      <c r="AP510" s="639"/>
      <c r="AQ510" s="573"/>
      <c r="AR510" s="639"/>
      <c r="AS510" s="639"/>
      <c r="AT510" s="639"/>
      <c r="AU510" s="639"/>
      <c r="AV510" s="639"/>
      <c r="AW510" s="639"/>
      <c r="AX510" s="4"/>
      <c r="AY510" s="621"/>
      <c r="AZ510" s="622"/>
    </row>
    <row r="511" spans="2:52" s="25" customFormat="1" ht="12.75" customHeight="1">
      <c r="B511" s="645"/>
      <c r="D511" s="529">
        <f t="shared" si="55"/>
        <v>500</v>
      </c>
      <c r="E511" s="532"/>
      <c r="F511" s="531"/>
      <c r="G511" s="531"/>
      <c r="H511" s="668"/>
      <c r="I511" s="668"/>
      <c r="J511" s="234"/>
      <c r="K511" s="234"/>
      <c r="L511" s="234"/>
      <c r="M511" s="575"/>
      <c r="N511" s="794" t="str">
        <f t="shared" si="50"/>
        <v/>
      </c>
      <c r="O511" s="573"/>
      <c r="P511" s="573"/>
      <c r="Q511" s="623"/>
      <c r="R511" s="573"/>
      <c r="S511" s="573"/>
      <c r="T511" s="573"/>
      <c r="U511" s="639"/>
      <c r="V511" s="639"/>
      <c r="W511" s="573"/>
      <c r="X511" s="639"/>
      <c r="Y511" s="639"/>
      <c r="Z511" s="639"/>
      <c r="AA511" s="639"/>
      <c r="AB511" s="4"/>
      <c r="AC511" s="621"/>
      <c r="AD511" s="622"/>
      <c r="AE511" s="621"/>
      <c r="AF511" s="637"/>
      <c r="AG511" s="621"/>
      <c r="AH511" s="529">
        <f t="shared" si="51"/>
        <v>500</v>
      </c>
      <c r="AI511" s="421" t="str">
        <f t="shared" si="52"/>
        <v/>
      </c>
      <c r="AJ511" s="529" t="str">
        <f t="shared" si="53"/>
        <v/>
      </c>
      <c r="AK511" s="529" t="str">
        <f t="shared" si="54"/>
        <v/>
      </c>
      <c r="AL511" s="573"/>
      <c r="AM511" s="639"/>
      <c r="AN511" s="573"/>
      <c r="AO511" s="639"/>
      <c r="AP511" s="639"/>
      <c r="AQ511" s="573"/>
      <c r="AR511" s="639"/>
      <c r="AS511" s="639"/>
      <c r="AT511" s="639"/>
      <c r="AU511" s="639"/>
      <c r="AV511" s="639"/>
      <c r="AW511" s="639"/>
      <c r="AX511" s="4"/>
      <c r="AY511" s="621"/>
      <c r="AZ511" s="622"/>
    </row>
    <row r="512" spans="2:52" s="25" customFormat="1" ht="12.75" customHeight="1">
      <c r="B512" s="645"/>
      <c r="D512" s="529">
        <f t="shared" si="55"/>
        <v>501</v>
      </c>
      <c r="E512" s="532"/>
      <c r="F512" s="531"/>
      <c r="G512" s="531"/>
      <c r="H512" s="668"/>
      <c r="I512" s="668"/>
      <c r="J512" s="234"/>
      <c r="K512" s="234"/>
      <c r="L512" s="234"/>
      <c r="M512" s="575"/>
      <c r="N512" s="794" t="str">
        <f t="shared" si="50"/>
        <v/>
      </c>
      <c r="O512" s="573"/>
      <c r="P512" s="573"/>
      <c r="Q512" s="623"/>
      <c r="R512" s="573"/>
      <c r="S512" s="573"/>
      <c r="T512" s="573"/>
      <c r="U512" s="639"/>
      <c r="V512" s="639"/>
      <c r="W512" s="573"/>
      <c r="X512" s="639"/>
      <c r="Y512" s="639"/>
      <c r="Z512" s="639"/>
      <c r="AA512" s="639"/>
      <c r="AB512" s="4"/>
      <c r="AC512" s="621"/>
      <c r="AD512" s="622"/>
      <c r="AE512" s="621"/>
      <c r="AF512" s="637"/>
      <c r="AG512" s="621"/>
      <c r="AH512" s="529">
        <f t="shared" si="51"/>
        <v>501</v>
      </c>
      <c r="AI512" s="421" t="str">
        <f t="shared" si="52"/>
        <v/>
      </c>
      <c r="AJ512" s="529" t="str">
        <f t="shared" si="53"/>
        <v/>
      </c>
      <c r="AK512" s="529" t="str">
        <f t="shared" si="54"/>
        <v/>
      </c>
      <c r="AL512" s="573"/>
      <c r="AM512" s="639"/>
      <c r="AN512" s="573"/>
      <c r="AO512" s="639"/>
      <c r="AP512" s="639"/>
      <c r="AQ512" s="573"/>
      <c r="AR512" s="639"/>
      <c r="AS512" s="639"/>
      <c r="AT512" s="639"/>
      <c r="AU512" s="639"/>
      <c r="AV512" s="639"/>
      <c r="AW512" s="639"/>
      <c r="AX512" s="4"/>
      <c r="AY512" s="621"/>
      <c r="AZ512" s="622"/>
    </row>
    <row r="513" spans="2:52" s="25" customFormat="1" ht="12.75" customHeight="1">
      <c r="B513" s="645"/>
      <c r="D513" s="529">
        <f t="shared" si="55"/>
        <v>502</v>
      </c>
      <c r="E513" s="532"/>
      <c r="F513" s="531"/>
      <c r="G513" s="531"/>
      <c r="H513" s="668"/>
      <c r="I513" s="668"/>
      <c r="J513" s="234"/>
      <c r="K513" s="234"/>
      <c r="L513" s="234"/>
      <c r="M513" s="575"/>
      <c r="N513" s="794" t="str">
        <f t="shared" si="50"/>
        <v/>
      </c>
      <c r="O513" s="573"/>
      <c r="P513" s="573"/>
      <c r="Q513" s="623"/>
      <c r="R513" s="573"/>
      <c r="S513" s="573"/>
      <c r="T513" s="573"/>
      <c r="U513" s="639"/>
      <c r="V513" s="639"/>
      <c r="W513" s="573"/>
      <c r="X513" s="639"/>
      <c r="Y513" s="639"/>
      <c r="Z513" s="639"/>
      <c r="AA513" s="639"/>
      <c r="AB513" s="4"/>
      <c r="AC513" s="621"/>
      <c r="AD513" s="622"/>
      <c r="AE513" s="621"/>
      <c r="AF513" s="637"/>
      <c r="AG513" s="621"/>
      <c r="AH513" s="529">
        <f t="shared" si="51"/>
        <v>502</v>
      </c>
      <c r="AI513" s="421" t="str">
        <f t="shared" si="52"/>
        <v/>
      </c>
      <c r="AJ513" s="529" t="str">
        <f t="shared" si="53"/>
        <v/>
      </c>
      <c r="AK513" s="529" t="str">
        <f t="shared" si="54"/>
        <v/>
      </c>
      <c r="AL513" s="573"/>
      <c r="AM513" s="639"/>
      <c r="AN513" s="573"/>
      <c r="AO513" s="639"/>
      <c r="AP513" s="639"/>
      <c r="AQ513" s="573"/>
      <c r="AR513" s="639"/>
      <c r="AS513" s="639"/>
      <c r="AT513" s="639"/>
      <c r="AU513" s="639"/>
      <c r="AV513" s="639"/>
      <c r="AW513" s="639"/>
      <c r="AX513" s="4"/>
      <c r="AY513" s="621"/>
      <c r="AZ513" s="622"/>
    </row>
    <row r="514" spans="2:52" s="25" customFormat="1" ht="12.75" customHeight="1">
      <c r="B514" s="645"/>
      <c r="D514" s="529">
        <f t="shared" si="55"/>
        <v>503</v>
      </c>
      <c r="E514" s="532"/>
      <c r="F514" s="531"/>
      <c r="G514" s="531"/>
      <c r="H514" s="668"/>
      <c r="I514" s="668"/>
      <c r="J514" s="234"/>
      <c r="K514" s="234"/>
      <c r="L514" s="234"/>
      <c r="M514" s="575"/>
      <c r="N514" s="794" t="str">
        <f t="shared" si="50"/>
        <v/>
      </c>
      <c r="O514" s="573"/>
      <c r="P514" s="573"/>
      <c r="Q514" s="623"/>
      <c r="R514" s="573"/>
      <c r="S514" s="573"/>
      <c r="T514" s="573"/>
      <c r="U514" s="639"/>
      <c r="V514" s="639"/>
      <c r="W514" s="573"/>
      <c r="X514" s="639"/>
      <c r="Y514" s="639"/>
      <c r="Z514" s="639"/>
      <c r="AA514" s="639"/>
      <c r="AB514" s="4"/>
      <c r="AC514" s="621"/>
      <c r="AD514" s="622"/>
      <c r="AE514" s="621"/>
      <c r="AF514" s="637"/>
      <c r="AG514" s="621"/>
      <c r="AH514" s="529">
        <f t="shared" si="51"/>
        <v>503</v>
      </c>
      <c r="AI514" s="421" t="str">
        <f t="shared" si="52"/>
        <v/>
      </c>
      <c r="AJ514" s="529" t="str">
        <f t="shared" si="53"/>
        <v/>
      </c>
      <c r="AK514" s="529" t="str">
        <f t="shared" si="54"/>
        <v/>
      </c>
      <c r="AL514" s="573"/>
      <c r="AM514" s="639"/>
      <c r="AN514" s="573"/>
      <c r="AO514" s="639"/>
      <c r="AP514" s="639"/>
      <c r="AQ514" s="573"/>
      <c r="AR514" s="639"/>
      <c r="AS514" s="639"/>
      <c r="AT514" s="639"/>
      <c r="AU514" s="639"/>
      <c r="AV514" s="639"/>
      <c r="AW514" s="639"/>
      <c r="AX514" s="4"/>
      <c r="AY514" s="621"/>
      <c r="AZ514" s="622"/>
    </row>
    <row r="515" spans="2:52" s="25" customFormat="1" ht="12.75" customHeight="1">
      <c r="B515" s="645"/>
      <c r="D515" s="529">
        <f t="shared" si="55"/>
        <v>504</v>
      </c>
      <c r="E515" s="532"/>
      <c r="F515" s="531"/>
      <c r="G515" s="531"/>
      <c r="H515" s="668"/>
      <c r="I515" s="668"/>
      <c r="J515" s="234"/>
      <c r="K515" s="234"/>
      <c r="L515" s="234"/>
      <c r="M515" s="575"/>
      <c r="N515" s="794" t="str">
        <f t="shared" si="50"/>
        <v/>
      </c>
      <c r="O515" s="573"/>
      <c r="P515" s="573"/>
      <c r="Q515" s="623"/>
      <c r="R515" s="573"/>
      <c r="S515" s="573"/>
      <c r="T515" s="573"/>
      <c r="U515" s="639"/>
      <c r="V515" s="639"/>
      <c r="W515" s="573"/>
      <c r="X515" s="639"/>
      <c r="Y515" s="639"/>
      <c r="Z515" s="639"/>
      <c r="AA515" s="639"/>
      <c r="AB515" s="4"/>
      <c r="AC515" s="621"/>
      <c r="AD515" s="622"/>
      <c r="AE515" s="621"/>
      <c r="AF515" s="637"/>
      <c r="AG515" s="621"/>
      <c r="AH515" s="529">
        <f t="shared" si="51"/>
        <v>504</v>
      </c>
      <c r="AI515" s="421" t="str">
        <f t="shared" si="52"/>
        <v/>
      </c>
      <c r="AJ515" s="529" t="str">
        <f t="shared" si="53"/>
        <v/>
      </c>
      <c r="AK515" s="529" t="str">
        <f t="shared" si="54"/>
        <v/>
      </c>
      <c r="AL515" s="573"/>
      <c r="AM515" s="639"/>
      <c r="AN515" s="573"/>
      <c r="AO515" s="639"/>
      <c r="AP515" s="639"/>
      <c r="AQ515" s="573"/>
      <c r="AR515" s="639"/>
      <c r="AS515" s="639"/>
      <c r="AT515" s="639"/>
      <c r="AU515" s="639"/>
      <c r="AV515" s="639"/>
      <c r="AW515" s="639"/>
      <c r="AX515" s="4"/>
      <c r="AY515" s="621"/>
      <c r="AZ515" s="622"/>
    </row>
    <row r="516" spans="2:52" s="25" customFormat="1" ht="12.75" customHeight="1">
      <c r="B516" s="645"/>
      <c r="D516" s="529">
        <f t="shared" si="55"/>
        <v>505</v>
      </c>
      <c r="E516" s="532"/>
      <c r="F516" s="531"/>
      <c r="G516" s="531"/>
      <c r="H516" s="668"/>
      <c r="I516" s="668"/>
      <c r="J516" s="234"/>
      <c r="K516" s="234"/>
      <c r="L516" s="234"/>
      <c r="M516" s="575"/>
      <c r="N516" s="794" t="str">
        <f t="shared" si="50"/>
        <v/>
      </c>
      <c r="O516" s="573"/>
      <c r="P516" s="573"/>
      <c r="Q516" s="623"/>
      <c r="R516" s="573"/>
      <c r="S516" s="573"/>
      <c r="T516" s="573"/>
      <c r="U516" s="639"/>
      <c r="V516" s="639"/>
      <c r="W516" s="573"/>
      <c r="X516" s="639"/>
      <c r="Y516" s="639"/>
      <c r="Z516" s="639"/>
      <c r="AA516" s="639"/>
      <c r="AB516" s="4"/>
      <c r="AC516" s="621"/>
      <c r="AD516" s="622"/>
      <c r="AE516" s="621"/>
      <c r="AF516" s="637"/>
      <c r="AG516" s="621"/>
      <c r="AH516" s="529">
        <f t="shared" si="51"/>
        <v>505</v>
      </c>
      <c r="AI516" s="421" t="str">
        <f t="shared" si="52"/>
        <v/>
      </c>
      <c r="AJ516" s="529" t="str">
        <f t="shared" si="53"/>
        <v/>
      </c>
      <c r="AK516" s="529" t="str">
        <f t="shared" si="54"/>
        <v/>
      </c>
      <c r="AL516" s="573"/>
      <c r="AM516" s="639"/>
      <c r="AN516" s="573"/>
      <c r="AO516" s="639"/>
      <c r="AP516" s="639"/>
      <c r="AQ516" s="573"/>
      <c r="AR516" s="639"/>
      <c r="AS516" s="639"/>
      <c r="AT516" s="639"/>
      <c r="AU516" s="639"/>
      <c r="AV516" s="639"/>
      <c r="AW516" s="639"/>
      <c r="AX516" s="4"/>
      <c r="AY516" s="621"/>
      <c r="AZ516" s="622"/>
    </row>
    <row r="517" spans="2:52" s="25" customFormat="1" ht="12.75" customHeight="1">
      <c r="B517" s="645"/>
      <c r="D517" s="529">
        <f t="shared" si="55"/>
        <v>506</v>
      </c>
      <c r="E517" s="532"/>
      <c r="F517" s="531"/>
      <c r="G517" s="531"/>
      <c r="H517" s="668"/>
      <c r="I517" s="668"/>
      <c r="J517" s="234"/>
      <c r="K517" s="234"/>
      <c r="L517" s="234"/>
      <c r="M517" s="575"/>
      <c r="N517" s="794" t="str">
        <f t="shared" si="50"/>
        <v/>
      </c>
      <c r="O517" s="573"/>
      <c r="P517" s="573"/>
      <c r="Q517" s="623"/>
      <c r="R517" s="573"/>
      <c r="S517" s="573"/>
      <c r="T517" s="573"/>
      <c r="U517" s="639"/>
      <c r="V517" s="639"/>
      <c r="W517" s="573"/>
      <c r="X517" s="639"/>
      <c r="Y517" s="639"/>
      <c r="Z517" s="639"/>
      <c r="AA517" s="639"/>
      <c r="AB517" s="4"/>
      <c r="AC517" s="621"/>
      <c r="AD517" s="622"/>
      <c r="AE517" s="621"/>
      <c r="AF517" s="637"/>
      <c r="AG517" s="621"/>
      <c r="AH517" s="529">
        <f t="shared" si="51"/>
        <v>506</v>
      </c>
      <c r="AI517" s="421" t="str">
        <f t="shared" si="52"/>
        <v/>
      </c>
      <c r="AJ517" s="529" t="str">
        <f t="shared" si="53"/>
        <v/>
      </c>
      <c r="AK517" s="529" t="str">
        <f t="shared" si="54"/>
        <v/>
      </c>
      <c r="AL517" s="573"/>
      <c r="AM517" s="639"/>
      <c r="AN517" s="573"/>
      <c r="AO517" s="639"/>
      <c r="AP517" s="639"/>
      <c r="AQ517" s="573"/>
      <c r="AR517" s="639"/>
      <c r="AS517" s="639"/>
      <c r="AT517" s="639"/>
      <c r="AU517" s="639"/>
      <c r="AV517" s="639"/>
      <c r="AW517" s="639"/>
      <c r="AX517" s="4"/>
      <c r="AY517" s="621"/>
      <c r="AZ517" s="622"/>
    </row>
    <row r="518" spans="2:52" s="25" customFormat="1" ht="12.75" customHeight="1">
      <c r="B518" s="645"/>
      <c r="D518" s="529">
        <f t="shared" si="55"/>
        <v>507</v>
      </c>
      <c r="E518" s="532"/>
      <c r="F518" s="531"/>
      <c r="G518" s="531"/>
      <c r="H518" s="668"/>
      <c r="I518" s="668"/>
      <c r="J518" s="234"/>
      <c r="K518" s="234"/>
      <c r="L518" s="234"/>
      <c r="M518" s="575"/>
      <c r="N518" s="794" t="str">
        <f t="shared" si="50"/>
        <v/>
      </c>
      <c r="O518" s="573"/>
      <c r="P518" s="573"/>
      <c r="Q518" s="623"/>
      <c r="R518" s="573"/>
      <c r="S518" s="573"/>
      <c r="T518" s="573"/>
      <c r="U518" s="639"/>
      <c r="V518" s="639"/>
      <c r="W518" s="573"/>
      <c r="X518" s="639"/>
      <c r="Y518" s="639"/>
      <c r="Z518" s="639"/>
      <c r="AA518" s="639"/>
      <c r="AB518" s="4"/>
      <c r="AC518" s="621"/>
      <c r="AD518" s="622"/>
      <c r="AE518" s="621"/>
      <c r="AF518" s="637"/>
      <c r="AG518" s="621"/>
      <c r="AH518" s="529">
        <f t="shared" si="51"/>
        <v>507</v>
      </c>
      <c r="AI518" s="421" t="str">
        <f t="shared" si="52"/>
        <v/>
      </c>
      <c r="AJ518" s="529" t="str">
        <f t="shared" si="53"/>
        <v/>
      </c>
      <c r="AK518" s="529" t="str">
        <f t="shared" si="54"/>
        <v/>
      </c>
      <c r="AL518" s="573"/>
      <c r="AM518" s="639"/>
      <c r="AN518" s="573"/>
      <c r="AO518" s="639"/>
      <c r="AP518" s="639"/>
      <c r="AQ518" s="573"/>
      <c r="AR518" s="639"/>
      <c r="AS518" s="639"/>
      <c r="AT518" s="639"/>
      <c r="AU518" s="639"/>
      <c r="AV518" s="639"/>
      <c r="AW518" s="639"/>
      <c r="AX518" s="4"/>
      <c r="AY518" s="621"/>
      <c r="AZ518" s="622"/>
    </row>
    <row r="519" spans="2:52" s="25" customFormat="1" ht="12.75" customHeight="1">
      <c r="B519" s="645"/>
      <c r="D519" s="529">
        <f t="shared" si="55"/>
        <v>508</v>
      </c>
      <c r="E519" s="532"/>
      <c r="F519" s="531"/>
      <c r="G519" s="531"/>
      <c r="H519" s="668"/>
      <c r="I519" s="668"/>
      <c r="J519" s="234"/>
      <c r="K519" s="234"/>
      <c r="L519" s="234"/>
      <c r="M519" s="575"/>
      <c r="N519" s="794" t="str">
        <f t="shared" si="50"/>
        <v/>
      </c>
      <c r="O519" s="573"/>
      <c r="P519" s="573"/>
      <c r="Q519" s="623"/>
      <c r="R519" s="573"/>
      <c r="S519" s="573"/>
      <c r="T519" s="573"/>
      <c r="U519" s="639"/>
      <c r="V519" s="639"/>
      <c r="W519" s="573"/>
      <c r="X519" s="639"/>
      <c r="Y519" s="639"/>
      <c r="Z519" s="639"/>
      <c r="AA519" s="639"/>
      <c r="AB519" s="4"/>
      <c r="AC519" s="621"/>
      <c r="AD519" s="622"/>
      <c r="AE519" s="621"/>
      <c r="AF519" s="637"/>
      <c r="AG519" s="621"/>
      <c r="AH519" s="529">
        <f t="shared" si="51"/>
        <v>508</v>
      </c>
      <c r="AI519" s="421" t="str">
        <f t="shared" si="52"/>
        <v/>
      </c>
      <c r="AJ519" s="529" t="str">
        <f t="shared" si="53"/>
        <v/>
      </c>
      <c r="AK519" s="529" t="str">
        <f t="shared" si="54"/>
        <v/>
      </c>
      <c r="AL519" s="573"/>
      <c r="AM519" s="639"/>
      <c r="AN519" s="573"/>
      <c r="AO519" s="639"/>
      <c r="AP519" s="639"/>
      <c r="AQ519" s="573"/>
      <c r="AR519" s="639"/>
      <c r="AS519" s="639"/>
      <c r="AT519" s="639"/>
      <c r="AU519" s="639"/>
      <c r="AV519" s="639"/>
      <c r="AW519" s="639"/>
      <c r="AX519" s="4"/>
      <c r="AY519" s="621"/>
      <c r="AZ519" s="622"/>
    </row>
    <row r="520" spans="2:52" s="25" customFormat="1" ht="12.75" customHeight="1">
      <c r="B520" s="645"/>
      <c r="D520" s="529">
        <f t="shared" si="55"/>
        <v>509</v>
      </c>
      <c r="E520" s="532"/>
      <c r="F520" s="531"/>
      <c r="G520" s="531"/>
      <c r="H520" s="668"/>
      <c r="I520" s="668"/>
      <c r="J520" s="234"/>
      <c r="K520" s="234"/>
      <c r="L520" s="234"/>
      <c r="M520" s="575"/>
      <c r="N520" s="794" t="str">
        <f t="shared" si="50"/>
        <v/>
      </c>
      <c r="O520" s="573"/>
      <c r="P520" s="573"/>
      <c r="Q520" s="623"/>
      <c r="R520" s="573"/>
      <c r="S520" s="573"/>
      <c r="T520" s="573"/>
      <c r="U520" s="639"/>
      <c r="V520" s="639"/>
      <c r="W520" s="573"/>
      <c r="X520" s="639"/>
      <c r="Y520" s="639"/>
      <c r="Z520" s="639"/>
      <c r="AA520" s="639"/>
      <c r="AB520" s="4"/>
      <c r="AC520" s="621"/>
      <c r="AD520" s="622"/>
      <c r="AE520" s="621"/>
      <c r="AF520" s="637"/>
      <c r="AG520" s="621"/>
      <c r="AH520" s="529">
        <f t="shared" si="51"/>
        <v>509</v>
      </c>
      <c r="AI520" s="421" t="str">
        <f t="shared" si="52"/>
        <v/>
      </c>
      <c r="AJ520" s="529" t="str">
        <f t="shared" si="53"/>
        <v/>
      </c>
      <c r="AK520" s="529" t="str">
        <f t="shared" si="54"/>
        <v/>
      </c>
      <c r="AL520" s="573"/>
      <c r="AM520" s="639"/>
      <c r="AN520" s="573"/>
      <c r="AO520" s="639"/>
      <c r="AP520" s="639"/>
      <c r="AQ520" s="573"/>
      <c r="AR520" s="639"/>
      <c r="AS520" s="639"/>
      <c r="AT520" s="639"/>
      <c r="AU520" s="639"/>
      <c r="AV520" s="639"/>
      <c r="AW520" s="639"/>
      <c r="AX520" s="4"/>
      <c r="AY520" s="621"/>
      <c r="AZ520" s="622"/>
    </row>
    <row r="521" spans="2:52" s="25" customFormat="1" ht="12.75" customHeight="1">
      <c r="B521" s="645"/>
      <c r="D521" s="529">
        <f t="shared" si="55"/>
        <v>510</v>
      </c>
      <c r="E521" s="532"/>
      <c r="F521" s="531"/>
      <c r="G521" s="531"/>
      <c r="H521" s="668"/>
      <c r="I521" s="668"/>
      <c r="J521" s="234"/>
      <c r="K521" s="234"/>
      <c r="L521" s="234"/>
      <c r="M521" s="575"/>
      <c r="N521" s="794" t="str">
        <f t="shared" si="50"/>
        <v/>
      </c>
      <c r="O521" s="573"/>
      <c r="P521" s="573"/>
      <c r="Q521" s="623"/>
      <c r="R521" s="573"/>
      <c r="S521" s="573"/>
      <c r="T521" s="573"/>
      <c r="U521" s="639"/>
      <c r="V521" s="639"/>
      <c r="W521" s="573"/>
      <c r="X521" s="639"/>
      <c r="Y521" s="639"/>
      <c r="Z521" s="639"/>
      <c r="AA521" s="639"/>
      <c r="AB521" s="4"/>
      <c r="AC521" s="621"/>
      <c r="AD521" s="622"/>
      <c r="AE521" s="621"/>
      <c r="AF521" s="637"/>
      <c r="AG521" s="621"/>
      <c r="AH521" s="529">
        <f t="shared" si="51"/>
        <v>510</v>
      </c>
      <c r="AI521" s="421" t="str">
        <f t="shared" si="52"/>
        <v/>
      </c>
      <c r="AJ521" s="529" t="str">
        <f t="shared" si="53"/>
        <v/>
      </c>
      <c r="AK521" s="529" t="str">
        <f t="shared" si="54"/>
        <v/>
      </c>
      <c r="AL521" s="573"/>
      <c r="AM521" s="639"/>
      <c r="AN521" s="573"/>
      <c r="AO521" s="639"/>
      <c r="AP521" s="639"/>
      <c r="AQ521" s="573"/>
      <c r="AR521" s="639"/>
      <c r="AS521" s="639"/>
      <c r="AT521" s="639"/>
      <c r="AU521" s="639"/>
      <c r="AV521" s="639"/>
      <c r="AW521" s="639"/>
      <c r="AX521" s="4"/>
      <c r="AY521" s="621"/>
      <c r="AZ521" s="622"/>
    </row>
    <row r="522" spans="2:52" s="25" customFormat="1" ht="12.75" customHeight="1">
      <c r="B522" s="645"/>
      <c r="D522" s="529">
        <f t="shared" si="55"/>
        <v>511</v>
      </c>
      <c r="E522" s="532"/>
      <c r="F522" s="531"/>
      <c r="G522" s="531"/>
      <c r="H522" s="668"/>
      <c r="I522" s="668"/>
      <c r="J522" s="234"/>
      <c r="K522" s="234"/>
      <c r="L522" s="234"/>
      <c r="M522" s="575"/>
      <c r="N522" s="794" t="str">
        <f t="shared" ref="N522:N551" si="56">IF($H522="","",IF(O522="○","",IF($H522=$I522,"","○")))</f>
        <v/>
      </c>
      <c r="O522" s="573"/>
      <c r="P522" s="573"/>
      <c r="Q522" s="623"/>
      <c r="R522" s="573"/>
      <c r="S522" s="573"/>
      <c r="T522" s="573"/>
      <c r="U522" s="639"/>
      <c r="V522" s="639"/>
      <c r="W522" s="573"/>
      <c r="X522" s="639"/>
      <c r="Y522" s="639"/>
      <c r="Z522" s="639"/>
      <c r="AA522" s="639"/>
      <c r="AB522" s="4"/>
      <c r="AC522" s="621"/>
      <c r="AD522" s="622"/>
      <c r="AE522" s="621"/>
      <c r="AF522" s="637"/>
      <c r="AG522" s="621"/>
      <c r="AH522" s="529">
        <f t="shared" si="51"/>
        <v>511</v>
      </c>
      <c r="AI522" s="421" t="str">
        <f t="shared" si="52"/>
        <v/>
      </c>
      <c r="AJ522" s="529" t="str">
        <f t="shared" si="53"/>
        <v/>
      </c>
      <c r="AK522" s="529" t="str">
        <f t="shared" si="54"/>
        <v/>
      </c>
      <c r="AL522" s="573"/>
      <c r="AM522" s="639"/>
      <c r="AN522" s="573"/>
      <c r="AO522" s="639"/>
      <c r="AP522" s="639"/>
      <c r="AQ522" s="573"/>
      <c r="AR522" s="639"/>
      <c r="AS522" s="639"/>
      <c r="AT522" s="639"/>
      <c r="AU522" s="639"/>
      <c r="AV522" s="639"/>
      <c r="AW522" s="639"/>
      <c r="AX522" s="4"/>
      <c r="AY522" s="621"/>
      <c r="AZ522" s="622"/>
    </row>
    <row r="523" spans="2:52" s="25" customFormat="1" ht="12.75" customHeight="1">
      <c r="B523" s="645"/>
      <c r="D523" s="529">
        <f t="shared" si="55"/>
        <v>512</v>
      </c>
      <c r="E523" s="532"/>
      <c r="F523" s="531"/>
      <c r="G523" s="531"/>
      <c r="H523" s="668"/>
      <c r="I523" s="668"/>
      <c r="J523" s="234"/>
      <c r="K523" s="234"/>
      <c r="L523" s="234"/>
      <c r="M523" s="575"/>
      <c r="N523" s="794" t="str">
        <f t="shared" si="56"/>
        <v/>
      </c>
      <c r="O523" s="573"/>
      <c r="P523" s="573"/>
      <c r="Q523" s="623"/>
      <c r="R523" s="573"/>
      <c r="S523" s="573"/>
      <c r="T523" s="573"/>
      <c r="U523" s="639"/>
      <c r="V523" s="639"/>
      <c r="W523" s="573"/>
      <c r="X523" s="639"/>
      <c r="Y523" s="639"/>
      <c r="Z523" s="639"/>
      <c r="AA523" s="639"/>
      <c r="AB523" s="4"/>
      <c r="AC523" s="621"/>
      <c r="AD523" s="622"/>
      <c r="AE523" s="621"/>
      <c r="AF523" s="637"/>
      <c r="AG523" s="621"/>
      <c r="AH523" s="529">
        <f t="shared" si="51"/>
        <v>512</v>
      </c>
      <c r="AI523" s="421" t="str">
        <f t="shared" si="52"/>
        <v/>
      </c>
      <c r="AJ523" s="529" t="str">
        <f t="shared" si="53"/>
        <v/>
      </c>
      <c r="AK523" s="529" t="str">
        <f t="shared" si="54"/>
        <v/>
      </c>
      <c r="AL523" s="573"/>
      <c r="AM523" s="639"/>
      <c r="AN523" s="573"/>
      <c r="AO523" s="639"/>
      <c r="AP523" s="639"/>
      <c r="AQ523" s="573"/>
      <c r="AR523" s="639"/>
      <c r="AS523" s="639"/>
      <c r="AT523" s="639"/>
      <c r="AU523" s="639"/>
      <c r="AV523" s="639"/>
      <c r="AW523" s="639"/>
      <c r="AX523" s="4"/>
      <c r="AY523" s="621"/>
      <c r="AZ523" s="622"/>
    </row>
    <row r="524" spans="2:52" s="25" customFormat="1" ht="12.75" customHeight="1">
      <c r="B524" s="645"/>
      <c r="D524" s="529">
        <f t="shared" si="55"/>
        <v>513</v>
      </c>
      <c r="E524" s="532"/>
      <c r="F524" s="531"/>
      <c r="G524" s="531"/>
      <c r="H524" s="668"/>
      <c r="I524" s="668"/>
      <c r="J524" s="234"/>
      <c r="K524" s="234"/>
      <c r="L524" s="234"/>
      <c r="M524" s="575"/>
      <c r="N524" s="794" t="str">
        <f t="shared" si="56"/>
        <v/>
      </c>
      <c r="O524" s="573"/>
      <c r="P524" s="573"/>
      <c r="Q524" s="623"/>
      <c r="R524" s="573"/>
      <c r="S524" s="573"/>
      <c r="T524" s="573"/>
      <c r="U524" s="639"/>
      <c r="V524" s="639"/>
      <c r="W524" s="573"/>
      <c r="X524" s="639"/>
      <c r="Y524" s="639"/>
      <c r="Z524" s="639"/>
      <c r="AA524" s="639"/>
      <c r="AB524" s="4"/>
      <c r="AC524" s="621"/>
      <c r="AD524" s="622"/>
      <c r="AE524" s="621"/>
      <c r="AF524" s="637"/>
      <c r="AG524" s="621"/>
      <c r="AH524" s="529">
        <f t="shared" si="51"/>
        <v>513</v>
      </c>
      <c r="AI524" s="421" t="str">
        <f t="shared" si="52"/>
        <v/>
      </c>
      <c r="AJ524" s="529" t="str">
        <f t="shared" si="53"/>
        <v/>
      </c>
      <c r="AK524" s="529" t="str">
        <f t="shared" si="54"/>
        <v/>
      </c>
      <c r="AL524" s="573"/>
      <c r="AM524" s="639"/>
      <c r="AN524" s="573"/>
      <c r="AO524" s="639"/>
      <c r="AP524" s="639"/>
      <c r="AQ524" s="573"/>
      <c r="AR524" s="639"/>
      <c r="AS524" s="639"/>
      <c r="AT524" s="639"/>
      <c r="AU524" s="639"/>
      <c r="AV524" s="639"/>
      <c r="AW524" s="639"/>
      <c r="AX524" s="4"/>
      <c r="AY524" s="621"/>
      <c r="AZ524" s="622"/>
    </row>
    <row r="525" spans="2:52" s="25" customFormat="1" ht="12.75" customHeight="1">
      <c r="B525" s="645"/>
      <c r="D525" s="529">
        <f t="shared" si="55"/>
        <v>514</v>
      </c>
      <c r="E525" s="532"/>
      <c r="F525" s="531"/>
      <c r="G525" s="531"/>
      <c r="H525" s="668"/>
      <c r="I525" s="668"/>
      <c r="J525" s="234"/>
      <c r="K525" s="234"/>
      <c r="L525" s="234"/>
      <c r="M525" s="575"/>
      <c r="N525" s="794" t="str">
        <f t="shared" si="56"/>
        <v/>
      </c>
      <c r="O525" s="573"/>
      <c r="P525" s="573"/>
      <c r="Q525" s="623"/>
      <c r="R525" s="573"/>
      <c r="S525" s="573"/>
      <c r="T525" s="573"/>
      <c r="U525" s="639"/>
      <c r="V525" s="639"/>
      <c r="W525" s="573"/>
      <c r="X525" s="639"/>
      <c r="Y525" s="639"/>
      <c r="Z525" s="639"/>
      <c r="AA525" s="639"/>
      <c r="AB525" s="4"/>
      <c r="AC525" s="621"/>
      <c r="AD525" s="622"/>
      <c r="AE525" s="621"/>
      <c r="AF525" s="637"/>
      <c r="AG525" s="621"/>
      <c r="AH525" s="529">
        <f t="shared" si="51"/>
        <v>514</v>
      </c>
      <c r="AI525" s="421" t="str">
        <f t="shared" si="52"/>
        <v/>
      </c>
      <c r="AJ525" s="529" t="str">
        <f t="shared" si="53"/>
        <v/>
      </c>
      <c r="AK525" s="529" t="str">
        <f t="shared" si="54"/>
        <v/>
      </c>
      <c r="AL525" s="573"/>
      <c r="AM525" s="639"/>
      <c r="AN525" s="573"/>
      <c r="AO525" s="639"/>
      <c r="AP525" s="639"/>
      <c r="AQ525" s="573"/>
      <c r="AR525" s="639"/>
      <c r="AS525" s="639"/>
      <c r="AT525" s="639"/>
      <c r="AU525" s="639"/>
      <c r="AV525" s="639"/>
      <c r="AW525" s="639"/>
      <c r="AX525" s="4"/>
      <c r="AY525" s="621"/>
      <c r="AZ525" s="622"/>
    </row>
    <row r="526" spans="2:52" s="25" customFormat="1" ht="12.75" customHeight="1">
      <c r="B526" s="645"/>
      <c r="D526" s="529">
        <f t="shared" si="55"/>
        <v>515</v>
      </c>
      <c r="E526" s="532"/>
      <c r="F526" s="531"/>
      <c r="G526" s="531"/>
      <c r="H526" s="668"/>
      <c r="I526" s="668"/>
      <c r="J526" s="234"/>
      <c r="K526" s="234"/>
      <c r="L526" s="234"/>
      <c r="M526" s="575"/>
      <c r="N526" s="794" t="str">
        <f t="shared" si="56"/>
        <v/>
      </c>
      <c r="O526" s="573"/>
      <c r="P526" s="573"/>
      <c r="Q526" s="623"/>
      <c r="R526" s="573"/>
      <c r="S526" s="573"/>
      <c r="T526" s="573"/>
      <c r="U526" s="639"/>
      <c r="V526" s="639"/>
      <c r="W526" s="573"/>
      <c r="X526" s="639"/>
      <c r="Y526" s="639"/>
      <c r="Z526" s="639"/>
      <c r="AA526" s="639"/>
      <c r="AB526" s="4"/>
      <c r="AC526" s="621"/>
      <c r="AD526" s="622"/>
      <c r="AE526" s="621"/>
      <c r="AF526" s="637"/>
      <c r="AG526" s="621"/>
      <c r="AH526" s="529">
        <f t="shared" si="51"/>
        <v>515</v>
      </c>
      <c r="AI526" s="421" t="str">
        <f t="shared" si="52"/>
        <v/>
      </c>
      <c r="AJ526" s="529" t="str">
        <f t="shared" si="53"/>
        <v/>
      </c>
      <c r="AK526" s="529" t="str">
        <f t="shared" si="54"/>
        <v/>
      </c>
      <c r="AL526" s="573"/>
      <c r="AM526" s="639"/>
      <c r="AN526" s="573"/>
      <c r="AO526" s="639"/>
      <c r="AP526" s="639"/>
      <c r="AQ526" s="573"/>
      <c r="AR526" s="639"/>
      <c r="AS526" s="639"/>
      <c r="AT526" s="639"/>
      <c r="AU526" s="639"/>
      <c r="AV526" s="639"/>
      <c r="AW526" s="639"/>
      <c r="AX526" s="4"/>
      <c r="AY526" s="621"/>
      <c r="AZ526" s="622"/>
    </row>
    <row r="527" spans="2:52" s="25" customFormat="1" ht="12.75" customHeight="1">
      <c r="B527" s="645"/>
      <c r="D527" s="529">
        <f t="shared" si="55"/>
        <v>516</v>
      </c>
      <c r="E527" s="532"/>
      <c r="F527" s="531"/>
      <c r="G527" s="531"/>
      <c r="H527" s="668"/>
      <c r="I527" s="668"/>
      <c r="J527" s="234"/>
      <c r="K527" s="234"/>
      <c r="L527" s="234"/>
      <c r="M527" s="575"/>
      <c r="N527" s="794" t="str">
        <f t="shared" si="56"/>
        <v/>
      </c>
      <c r="O527" s="573"/>
      <c r="P527" s="573"/>
      <c r="Q527" s="623"/>
      <c r="R527" s="573"/>
      <c r="S527" s="573"/>
      <c r="T527" s="573"/>
      <c r="U527" s="639"/>
      <c r="V527" s="639"/>
      <c r="W527" s="573"/>
      <c r="X527" s="639"/>
      <c r="Y527" s="639"/>
      <c r="Z527" s="639"/>
      <c r="AA527" s="639"/>
      <c r="AB527" s="4"/>
      <c r="AC527" s="621"/>
      <c r="AD527" s="622"/>
      <c r="AE527" s="621"/>
      <c r="AF527" s="637"/>
      <c r="AG527" s="621"/>
      <c r="AH527" s="529">
        <f t="shared" si="51"/>
        <v>516</v>
      </c>
      <c r="AI527" s="421" t="str">
        <f t="shared" si="52"/>
        <v/>
      </c>
      <c r="AJ527" s="529" t="str">
        <f t="shared" si="53"/>
        <v/>
      </c>
      <c r="AK527" s="529" t="str">
        <f t="shared" si="54"/>
        <v/>
      </c>
      <c r="AL527" s="573"/>
      <c r="AM527" s="639"/>
      <c r="AN527" s="573"/>
      <c r="AO527" s="639"/>
      <c r="AP527" s="639"/>
      <c r="AQ527" s="573"/>
      <c r="AR527" s="639"/>
      <c r="AS527" s="639"/>
      <c r="AT527" s="639"/>
      <c r="AU527" s="639"/>
      <c r="AV527" s="639"/>
      <c r="AW527" s="639"/>
      <c r="AX527" s="4"/>
      <c r="AY527" s="621"/>
      <c r="AZ527" s="622"/>
    </row>
    <row r="528" spans="2:52" s="25" customFormat="1" ht="12.75" customHeight="1">
      <c r="B528" s="645"/>
      <c r="D528" s="529">
        <f t="shared" si="55"/>
        <v>517</v>
      </c>
      <c r="E528" s="532"/>
      <c r="F528" s="531"/>
      <c r="G528" s="531"/>
      <c r="H528" s="668"/>
      <c r="I528" s="668"/>
      <c r="J528" s="234"/>
      <c r="K528" s="234"/>
      <c r="L528" s="234"/>
      <c r="M528" s="575"/>
      <c r="N528" s="794" t="str">
        <f t="shared" si="56"/>
        <v/>
      </c>
      <c r="O528" s="573"/>
      <c r="P528" s="573"/>
      <c r="Q528" s="623"/>
      <c r="R528" s="573"/>
      <c r="S528" s="573"/>
      <c r="T528" s="573"/>
      <c r="U528" s="639"/>
      <c r="V528" s="639"/>
      <c r="W528" s="573"/>
      <c r="X528" s="639"/>
      <c r="Y528" s="639"/>
      <c r="Z528" s="639"/>
      <c r="AA528" s="639"/>
      <c r="AB528" s="4"/>
      <c r="AC528" s="621"/>
      <c r="AD528" s="622"/>
      <c r="AE528" s="621"/>
      <c r="AF528" s="637"/>
      <c r="AG528" s="621"/>
      <c r="AH528" s="529">
        <f t="shared" si="51"/>
        <v>517</v>
      </c>
      <c r="AI528" s="421" t="str">
        <f t="shared" si="52"/>
        <v/>
      </c>
      <c r="AJ528" s="529" t="str">
        <f t="shared" si="53"/>
        <v/>
      </c>
      <c r="AK528" s="529" t="str">
        <f t="shared" si="54"/>
        <v/>
      </c>
      <c r="AL528" s="573"/>
      <c r="AM528" s="639"/>
      <c r="AN528" s="573"/>
      <c r="AO528" s="639"/>
      <c r="AP528" s="639"/>
      <c r="AQ528" s="573"/>
      <c r="AR528" s="639"/>
      <c r="AS528" s="639"/>
      <c r="AT528" s="639"/>
      <c r="AU528" s="639"/>
      <c r="AV528" s="639"/>
      <c r="AW528" s="639"/>
      <c r="AX528" s="4"/>
      <c r="AY528" s="621"/>
      <c r="AZ528" s="622"/>
    </row>
    <row r="529" spans="2:52" s="25" customFormat="1" ht="12.75" customHeight="1">
      <c r="B529" s="645"/>
      <c r="D529" s="529">
        <f t="shared" si="55"/>
        <v>518</v>
      </c>
      <c r="E529" s="532"/>
      <c r="F529" s="531"/>
      <c r="G529" s="531"/>
      <c r="H529" s="668"/>
      <c r="I529" s="668"/>
      <c r="J529" s="234"/>
      <c r="K529" s="234"/>
      <c r="L529" s="234"/>
      <c r="M529" s="575"/>
      <c r="N529" s="794" t="str">
        <f t="shared" si="56"/>
        <v/>
      </c>
      <c r="O529" s="573"/>
      <c r="P529" s="573"/>
      <c r="Q529" s="623"/>
      <c r="R529" s="573"/>
      <c r="S529" s="573"/>
      <c r="T529" s="573"/>
      <c r="U529" s="639"/>
      <c r="V529" s="639"/>
      <c r="W529" s="573"/>
      <c r="X529" s="639"/>
      <c r="Y529" s="639"/>
      <c r="Z529" s="639"/>
      <c r="AA529" s="639"/>
      <c r="AB529" s="4"/>
      <c r="AC529" s="621"/>
      <c r="AD529" s="622"/>
      <c r="AE529" s="621"/>
      <c r="AF529" s="637"/>
      <c r="AG529" s="621"/>
      <c r="AH529" s="529">
        <f t="shared" si="51"/>
        <v>518</v>
      </c>
      <c r="AI529" s="421" t="str">
        <f t="shared" si="52"/>
        <v/>
      </c>
      <c r="AJ529" s="529" t="str">
        <f t="shared" si="53"/>
        <v/>
      </c>
      <c r="AK529" s="529" t="str">
        <f t="shared" si="54"/>
        <v/>
      </c>
      <c r="AL529" s="573"/>
      <c r="AM529" s="639"/>
      <c r="AN529" s="573"/>
      <c r="AO529" s="639"/>
      <c r="AP529" s="639"/>
      <c r="AQ529" s="573"/>
      <c r="AR529" s="639"/>
      <c r="AS529" s="639"/>
      <c r="AT529" s="639"/>
      <c r="AU529" s="639"/>
      <c r="AV529" s="639"/>
      <c r="AW529" s="639"/>
      <c r="AX529" s="4"/>
      <c r="AY529" s="621"/>
      <c r="AZ529" s="622"/>
    </row>
    <row r="530" spans="2:52" s="25" customFormat="1" ht="12.75" customHeight="1">
      <c r="B530" s="645"/>
      <c r="D530" s="529">
        <f t="shared" si="55"/>
        <v>519</v>
      </c>
      <c r="E530" s="532"/>
      <c r="F530" s="531"/>
      <c r="G530" s="531"/>
      <c r="H530" s="668"/>
      <c r="I530" s="668"/>
      <c r="J530" s="234"/>
      <c r="K530" s="234"/>
      <c r="L530" s="234"/>
      <c r="M530" s="575"/>
      <c r="N530" s="794" t="str">
        <f t="shared" si="56"/>
        <v/>
      </c>
      <c r="O530" s="573"/>
      <c r="P530" s="573"/>
      <c r="Q530" s="623"/>
      <c r="R530" s="573"/>
      <c r="S530" s="573"/>
      <c r="T530" s="573"/>
      <c r="U530" s="639"/>
      <c r="V530" s="639"/>
      <c r="W530" s="573"/>
      <c r="X530" s="639"/>
      <c r="Y530" s="639"/>
      <c r="Z530" s="639"/>
      <c r="AA530" s="639"/>
      <c r="AB530" s="4"/>
      <c r="AC530" s="621"/>
      <c r="AD530" s="622"/>
      <c r="AE530" s="621"/>
      <c r="AF530" s="637"/>
      <c r="AG530" s="621"/>
      <c r="AH530" s="529">
        <f t="shared" si="51"/>
        <v>519</v>
      </c>
      <c r="AI530" s="421" t="str">
        <f t="shared" si="52"/>
        <v/>
      </c>
      <c r="AJ530" s="529" t="str">
        <f t="shared" si="53"/>
        <v/>
      </c>
      <c r="AK530" s="529" t="str">
        <f t="shared" si="54"/>
        <v/>
      </c>
      <c r="AL530" s="573"/>
      <c r="AM530" s="639"/>
      <c r="AN530" s="573"/>
      <c r="AO530" s="639"/>
      <c r="AP530" s="639"/>
      <c r="AQ530" s="573"/>
      <c r="AR530" s="639"/>
      <c r="AS530" s="639"/>
      <c r="AT530" s="639"/>
      <c r="AU530" s="639"/>
      <c r="AV530" s="639"/>
      <c r="AW530" s="639"/>
      <c r="AX530" s="4"/>
      <c r="AY530" s="621"/>
      <c r="AZ530" s="622"/>
    </row>
    <row r="531" spans="2:52" s="25" customFormat="1" ht="12.75" customHeight="1">
      <c r="B531" s="645"/>
      <c r="D531" s="529">
        <f t="shared" si="55"/>
        <v>520</v>
      </c>
      <c r="E531" s="532"/>
      <c r="F531" s="531"/>
      <c r="G531" s="531"/>
      <c r="H531" s="668"/>
      <c r="I531" s="668"/>
      <c r="J531" s="234"/>
      <c r="K531" s="234"/>
      <c r="L531" s="234"/>
      <c r="M531" s="575"/>
      <c r="N531" s="794" t="str">
        <f t="shared" si="56"/>
        <v/>
      </c>
      <c r="O531" s="573"/>
      <c r="P531" s="573"/>
      <c r="Q531" s="623"/>
      <c r="R531" s="573"/>
      <c r="S531" s="573"/>
      <c r="T531" s="573"/>
      <c r="U531" s="639"/>
      <c r="V531" s="639"/>
      <c r="W531" s="573"/>
      <c r="X531" s="639"/>
      <c r="Y531" s="639"/>
      <c r="Z531" s="639"/>
      <c r="AA531" s="639"/>
      <c r="AB531" s="4"/>
      <c r="AC531" s="621"/>
      <c r="AD531" s="622"/>
      <c r="AE531" s="621"/>
      <c r="AF531" s="637"/>
      <c r="AG531" s="621"/>
      <c r="AH531" s="529">
        <f t="shared" si="51"/>
        <v>520</v>
      </c>
      <c r="AI531" s="421" t="str">
        <f t="shared" si="52"/>
        <v/>
      </c>
      <c r="AJ531" s="529" t="str">
        <f t="shared" si="53"/>
        <v/>
      </c>
      <c r="AK531" s="529" t="str">
        <f t="shared" si="54"/>
        <v/>
      </c>
      <c r="AL531" s="573"/>
      <c r="AM531" s="639"/>
      <c r="AN531" s="573"/>
      <c r="AO531" s="639"/>
      <c r="AP531" s="639"/>
      <c r="AQ531" s="573"/>
      <c r="AR531" s="639"/>
      <c r="AS531" s="639"/>
      <c r="AT531" s="639"/>
      <c r="AU531" s="639"/>
      <c r="AV531" s="639"/>
      <c r="AW531" s="639"/>
      <c r="AX531" s="4"/>
      <c r="AY531" s="621"/>
      <c r="AZ531" s="622"/>
    </row>
    <row r="532" spans="2:52" s="25" customFormat="1" ht="12.75" customHeight="1">
      <c r="B532" s="645"/>
      <c r="D532" s="529">
        <f t="shared" si="55"/>
        <v>521</v>
      </c>
      <c r="E532" s="532"/>
      <c r="F532" s="531"/>
      <c r="G532" s="531"/>
      <c r="H532" s="668"/>
      <c r="I532" s="668"/>
      <c r="J532" s="234"/>
      <c r="K532" s="234"/>
      <c r="L532" s="234"/>
      <c r="M532" s="575"/>
      <c r="N532" s="794" t="str">
        <f t="shared" si="56"/>
        <v/>
      </c>
      <c r="O532" s="573"/>
      <c r="P532" s="573"/>
      <c r="Q532" s="623"/>
      <c r="R532" s="573"/>
      <c r="S532" s="573"/>
      <c r="T532" s="573"/>
      <c r="U532" s="639"/>
      <c r="V532" s="639"/>
      <c r="W532" s="573"/>
      <c r="X532" s="639"/>
      <c r="Y532" s="639"/>
      <c r="Z532" s="639"/>
      <c r="AA532" s="639"/>
      <c r="AB532" s="4"/>
      <c r="AC532" s="621"/>
      <c r="AD532" s="622"/>
      <c r="AE532" s="621"/>
      <c r="AF532" s="637"/>
      <c r="AG532" s="621"/>
      <c r="AH532" s="529">
        <f t="shared" si="51"/>
        <v>521</v>
      </c>
      <c r="AI532" s="421" t="str">
        <f t="shared" si="52"/>
        <v/>
      </c>
      <c r="AJ532" s="529" t="str">
        <f t="shared" si="53"/>
        <v/>
      </c>
      <c r="AK532" s="529" t="str">
        <f t="shared" si="54"/>
        <v/>
      </c>
      <c r="AL532" s="573"/>
      <c r="AM532" s="639"/>
      <c r="AN532" s="573"/>
      <c r="AO532" s="639"/>
      <c r="AP532" s="639"/>
      <c r="AQ532" s="573"/>
      <c r="AR532" s="639"/>
      <c r="AS532" s="639"/>
      <c r="AT532" s="639"/>
      <c r="AU532" s="639"/>
      <c r="AV532" s="639"/>
      <c r="AW532" s="639"/>
      <c r="AX532" s="4"/>
      <c r="AY532" s="621"/>
      <c r="AZ532" s="622"/>
    </row>
    <row r="533" spans="2:52" s="25" customFormat="1" ht="12.75" customHeight="1">
      <c r="B533" s="645"/>
      <c r="D533" s="529">
        <f t="shared" si="55"/>
        <v>522</v>
      </c>
      <c r="E533" s="532"/>
      <c r="F533" s="531"/>
      <c r="G533" s="531"/>
      <c r="H533" s="668"/>
      <c r="I533" s="668"/>
      <c r="J533" s="234"/>
      <c r="K533" s="234"/>
      <c r="L533" s="234"/>
      <c r="M533" s="575"/>
      <c r="N533" s="794" t="str">
        <f t="shared" si="56"/>
        <v/>
      </c>
      <c r="O533" s="573"/>
      <c r="P533" s="573"/>
      <c r="Q533" s="623"/>
      <c r="R533" s="573"/>
      <c r="S533" s="573"/>
      <c r="T533" s="573"/>
      <c r="U533" s="639"/>
      <c r="V533" s="639"/>
      <c r="W533" s="573"/>
      <c r="X533" s="639"/>
      <c r="Y533" s="639"/>
      <c r="Z533" s="639"/>
      <c r="AA533" s="639"/>
      <c r="AB533" s="4"/>
      <c r="AC533" s="621"/>
      <c r="AD533" s="622"/>
      <c r="AE533" s="621"/>
      <c r="AF533" s="637"/>
      <c r="AG533" s="621"/>
      <c r="AH533" s="529">
        <f t="shared" si="51"/>
        <v>522</v>
      </c>
      <c r="AI533" s="421" t="str">
        <f t="shared" si="52"/>
        <v/>
      </c>
      <c r="AJ533" s="529" t="str">
        <f t="shared" si="53"/>
        <v/>
      </c>
      <c r="AK533" s="529" t="str">
        <f t="shared" si="54"/>
        <v/>
      </c>
      <c r="AL533" s="573"/>
      <c r="AM533" s="639"/>
      <c r="AN533" s="573"/>
      <c r="AO533" s="639"/>
      <c r="AP533" s="639"/>
      <c r="AQ533" s="573"/>
      <c r="AR533" s="639"/>
      <c r="AS533" s="639"/>
      <c r="AT533" s="639"/>
      <c r="AU533" s="639"/>
      <c r="AV533" s="639"/>
      <c r="AW533" s="639"/>
      <c r="AX533" s="4"/>
      <c r="AY533" s="621"/>
      <c r="AZ533" s="622"/>
    </row>
    <row r="534" spans="2:52" s="25" customFormat="1" ht="12.75" customHeight="1">
      <c r="B534" s="645"/>
      <c r="D534" s="529">
        <f t="shared" si="55"/>
        <v>523</v>
      </c>
      <c r="E534" s="532"/>
      <c r="F534" s="531"/>
      <c r="G534" s="531"/>
      <c r="H534" s="668"/>
      <c r="I534" s="668"/>
      <c r="J534" s="234"/>
      <c r="K534" s="234"/>
      <c r="L534" s="234"/>
      <c r="M534" s="575"/>
      <c r="N534" s="794" t="str">
        <f t="shared" si="56"/>
        <v/>
      </c>
      <c r="O534" s="573"/>
      <c r="P534" s="573"/>
      <c r="Q534" s="623"/>
      <c r="R534" s="573"/>
      <c r="S534" s="573"/>
      <c r="T534" s="573"/>
      <c r="U534" s="639"/>
      <c r="V534" s="639"/>
      <c r="W534" s="573"/>
      <c r="X534" s="639"/>
      <c r="Y534" s="639"/>
      <c r="Z534" s="639"/>
      <c r="AA534" s="639"/>
      <c r="AB534" s="4"/>
      <c r="AC534" s="621"/>
      <c r="AD534" s="622"/>
      <c r="AE534" s="621"/>
      <c r="AF534" s="637"/>
      <c r="AG534" s="621"/>
      <c r="AH534" s="529">
        <f t="shared" si="51"/>
        <v>523</v>
      </c>
      <c r="AI534" s="421" t="str">
        <f t="shared" si="52"/>
        <v/>
      </c>
      <c r="AJ534" s="529" t="str">
        <f t="shared" si="53"/>
        <v/>
      </c>
      <c r="AK534" s="529" t="str">
        <f t="shared" si="54"/>
        <v/>
      </c>
      <c r="AL534" s="573"/>
      <c r="AM534" s="639"/>
      <c r="AN534" s="573"/>
      <c r="AO534" s="639"/>
      <c r="AP534" s="639"/>
      <c r="AQ534" s="573"/>
      <c r="AR534" s="639"/>
      <c r="AS534" s="639"/>
      <c r="AT534" s="639"/>
      <c r="AU534" s="639"/>
      <c r="AV534" s="639"/>
      <c r="AW534" s="639"/>
      <c r="AX534" s="4"/>
      <c r="AY534" s="621"/>
      <c r="AZ534" s="622"/>
    </row>
    <row r="535" spans="2:52" s="25" customFormat="1" ht="12.75" customHeight="1">
      <c r="B535" s="645"/>
      <c r="D535" s="529">
        <f t="shared" si="55"/>
        <v>524</v>
      </c>
      <c r="E535" s="532"/>
      <c r="F535" s="531"/>
      <c r="G535" s="531"/>
      <c r="H535" s="668"/>
      <c r="I535" s="668"/>
      <c r="J535" s="234"/>
      <c r="K535" s="234"/>
      <c r="L535" s="234"/>
      <c r="M535" s="575"/>
      <c r="N535" s="794" t="str">
        <f t="shared" si="56"/>
        <v/>
      </c>
      <c r="O535" s="573"/>
      <c r="P535" s="573"/>
      <c r="Q535" s="623"/>
      <c r="R535" s="573"/>
      <c r="S535" s="573"/>
      <c r="T535" s="573"/>
      <c r="U535" s="639"/>
      <c r="V535" s="639"/>
      <c r="W535" s="573"/>
      <c r="X535" s="639"/>
      <c r="Y535" s="639"/>
      <c r="Z535" s="639"/>
      <c r="AA535" s="639"/>
      <c r="AB535" s="4"/>
      <c r="AC535" s="621"/>
      <c r="AD535" s="622"/>
      <c r="AE535" s="621"/>
      <c r="AF535" s="637"/>
      <c r="AG535" s="621"/>
      <c r="AH535" s="529">
        <f t="shared" si="51"/>
        <v>524</v>
      </c>
      <c r="AI535" s="421" t="str">
        <f t="shared" si="52"/>
        <v/>
      </c>
      <c r="AJ535" s="529" t="str">
        <f t="shared" si="53"/>
        <v/>
      </c>
      <c r="AK535" s="529" t="str">
        <f t="shared" si="54"/>
        <v/>
      </c>
      <c r="AL535" s="573"/>
      <c r="AM535" s="639"/>
      <c r="AN535" s="573"/>
      <c r="AO535" s="639"/>
      <c r="AP535" s="639"/>
      <c r="AQ535" s="573"/>
      <c r="AR535" s="639"/>
      <c r="AS535" s="639"/>
      <c r="AT535" s="639"/>
      <c r="AU535" s="639"/>
      <c r="AV535" s="639"/>
      <c r="AW535" s="639"/>
      <c r="AX535" s="4"/>
      <c r="AY535" s="621"/>
      <c r="AZ535" s="622"/>
    </row>
    <row r="536" spans="2:52" s="25" customFormat="1" ht="12.75" customHeight="1">
      <c r="B536" s="645"/>
      <c r="D536" s="529">
        <f t="shared" si="55"/>
        <v>525</v>
      </c>
      <c r="E536" s="532"/>
      <c r="F536" s="531"/>
      <c r="G536" s="531"/>
      <c r="H536" s="668"/>
      <c r="I536" s="668"/>
      <c r="J536" s="234"/>
      <c r="K536" s="234"/>
      <c r="L536" s="234"/>
      <c r="M536" s="575"/>
      <c r="N536" s="794" t="str">
        <f t="shared" si="56"/>
        <v/>
      </c>
      <c r="O536" s="573"/>
      <c r="P536" s="573"/>
      <c r="Q536" s="623"/>
      <c r="R536" s="573"/>
      <c r="S536" s="573"/>
      <c r="T536" s="573"/>
      <c r="U536" s="639"/>
      <c r="V536" s="639"/>
      <c r="W536" s="573"/>
      <c r="X536" s="639"/>
      <c r="Y536" s="639"/>
      <c r="Z536" s="639"/>
      <c r="AA536" s="639"/>
      <c r="AB536" s="4"/>
      <c r="AC536" s="621"/>
      <c r="AD536" s="622"/>
      <c r="AE536" s="621"/>
      <c r="AF536" s="637"/>
      <c r="AG536" s="621"/>
      <c r="AH536" s="529">
        <f t="shared" si="51"/>
        <v>525</v>
      </c>
      <c r="AI536" s="421" t="str">
        <f t="shared" si="52"/>
        <v/>
      </c>
      <c r="AJ536" s="529" t="str">
        <f t="shared" si="53"/>
        <v/>
      </c>
      <c r="AK536" s="529" t="str">
        <f t="shared" si="54"/>
        <v/>
      </c>
      <c r="AL536" s="573"/>
      <c r="AM536" s="639"/>
      <c r="AN536" s="573"/>
      <c r="AO536" s="639"/>
      <c r="AP536" s="639"/>
      <c r="AQ536" s="573"/>
      <c r="AR536" s="639"/>
      <c r="AS536" s="639"/>
      <c r="AT536" s="639"/>
      <c r="AU536" s="639"/>
      <c r="AV536" s="639"/>
      <c r="AW536" s="639"/>
      <c r="AX536" s="4"/>
      <c r="AY536" s="621"/>
      <c r="AZ536" s="622"/>
    </row>
    <row r="537" spans="2:52" s="25" customFormat="1" ht="12.75" customHeight="1">
      <c r="B537" s="645"/>
      <c r="D537" s="529">
        <f t="shared" si="55"/>
        <v>526</v>
      </c>
      <c r="E537" s="532"/>
      <c r="F537" s="531"/>
      <c r="G537" s="531"/>
      <c r="H537" s="668"/>
      <c r="I537" s="668"/>
      <c r="J537" s="234"/>
      <c r="K537" s="234"/>
      <c r="L537" s="234"/>
      <c r="M537" s="575"/>
      <c r="N537" s="794" t="str">
        <f t="shared" si="56"/>
        <v/>
      </c>
      <c r="O537" s="573"/>
      <c r="P537" s="573"/>
      <c r="Q537" s="623"/>
      <c r="R537" s="573"/>
      <c r="S537" s="573"/>
      <c r="T537" s="573"/>
      <c r="U537" s="639"/>
      <c r="V537" s="639"/>
      <c r="W537" s="573"/>
      <c r="X537" s="639"/>
      <c r="Y537" s="639"/>
      <c r="Z537" s="639"/>
      <c r="AA537" s="639"/>
      <c r="AB537" s="4"/>
      <c r="AC537" s="621"/>
      <c r="AD537" s="622"/>
      <c r="AE537" s="621"/>
      <c r="AF537" s="637"/>
      <c r="AG537" s="621"/>
      <c r="AH537" s="529">
        <f t="shared" si="51"/>
        <v>526</v>
      </c>
      <c r="AI537" s="421" t="str">
        <f t="shared" si="52"/>
        <v/>
      </c>
      <c r="AJ537" s="529" t="str">
        <f t="shared" si="53"/>
        <v/>
      </c>
      <c r="AK537" s="529" t="str">
        <f t="shared" si="54"/>
        <v/>
      </c>
      <c r="AL537" s="573"/>
      <c r="AM537" s="639"/>
      <c r="AN537" s="573"/>
      <c r="AO537" s="639"/>
      <c r="AP537" s="639"/>
      <c r="AQ537" s="573"/>
      <c r="AR537" s="639"/>
      <c r="AS537" s="639"/>
      <c r="AT537" s="639"/>
      <c r="AU537" s="639"/>
      <c r="AV537" s="639"/>
      <c r="AW537" s="639"/>
      <c r="AX537" s="4"/>
      <c r="AY537" s="621"/>
      <c r="AZ537" s="622"/>
    </row>
    <row r="538" spans="2:52" s="25" customFormat="1" ht="12.75" customHeight="1">
      <c r="B538" s="645"/>
      <c r="D538" s="529">
        <f t="shared" si="55"/>
        <v>527</v>
      </c>
      <c r="E538" s="532"/>
      <c r="F538" s="531"/>
      <c r="G538" s="531"/>
      <c r="H538" s="668"/>
      <c r="I538" s="668"/>
      <c r="J538" s="234"/>
      <c r="K538" s="234"/>
      <c r="L538" s="234"/>
      <c r="M538" s="575"/>
      <c r="N538" s="794" t="str">
        <f t="shared" si="56"/>
        <v/>
      </c>
      <c r="O538" s="573"/>
      <c r="P538" s="573"/>
      <c r="Q538" s="623"/>
      <c r="R538" s="573"/>
      <c r="S538" s="573"/>
      <c r="T538" s="573"/>
      <c r="U538" s="639"/>
      <c r="V538" s="639"/>
      <c r="W538" s="573"/>
      <c r="X538" s="639"/>
      <c r="Y538" s="639"/>
      <c r="Z538" s="639"/>
      <c r="AA538" s="639"/>
      <c r="AB538" s="4"/>
      <c r="AC538" s="621"/>
      <c r="AD538" s="622"/>
      <c r="AE538" s="621"/>
      <c r="AF538" s="637"/>
      <c r="AG538" s="621"/>
      <c r="AH538" s="529">
        <f t="shared" si="51"/>
        <v>527</v>
      </c>
      <c r="AI538" s="421" t="str">
        <f t="shared" si="52"/>
        <v/>
      </c>
      <c r="AJ538" s="529" t="str">
        <f t="shared" si="53"/>
        <v/>
      </c>
      <c r="AK538" s="529" t="str">
        <f t="shared" si="54"/>
        <v/>
      </c>
      <c r="AL538" s="573"/>
      <c r="AM538" s="639"/>
      <c r="AN538" s="573"/>
      <c r="AO538" s="639"/>
      <c r="AP538" s="639"/>
      <c r="AQ538" s="573"/>
      <c r="AR538" s="639"/>
      <c r="AS538" s="639"/>
      <c r="AT538" s="639"/>
      <c r="AU538" s="639"/>
      <c r="AV538" s="639"/>
      <c r="AW538" s="639"/>
      <c r="AX538" s="4"/>
      <c r="AY538" s="621"/>
      <c r="AZ538" s="622"/>
    </row>
    <row r="539" spans="2:52" s="25" customFormat="1" ht="12.75" customHeight="1">
      <c r="B539" s="645"/>
      <c r="D539" s="529">
        <f t="shared" si="55"/>
        <v>528</v>
      </c>
      <c r="E539" s="532"/>
      <c r="F539" s="531"/>
      <c r="G539" s="531"/>
      <c r="H539" s="668"/>
      <c r="I539" s="668"/>
      <c r="J539" s="234"/>
      <c r="K539" s="234"/>
      <c r="L539" s="234"/>
      <c r="M539" s="575"/>
      <c r="N539" s="794" t="str">
        <f t="shared" si="56"/>
        <v/>
      </c>
      <c r="O539" s="573"/>
      <c r="P539" s="573"/>
      <c r="Q539" s="623"/>
      <c r="R539" s="573"/>
      <c r="S539" s="573"/>
      <c r="T539" s="573"/>
      <c r="U539" s="639"/>
      <c r="V539" s="639"/>
      <c r="W539" s="573"/>
      <c r="X539" s="639"/>
      <c r="Y539" s="639"/>
      <c r="Z539" s="639"/>
      <c r="AA539" s="639"/>
      <c r="AB539" s="4"/>
      <c r="AC539" s="621"/>
      <c r="AD539" s="622"/>
      <c r="AE539" s="621"/>
      <c r="AF539" s="637"/>
      <c r="AG539" s="621"/>
      <c r="AH539" s="529">
        <f t="shared" si="51"/>
        <v>528</v>
      </c>
      <c r="AI539" s="421" t="str">
        <f t="shared" si="52"/>
        <v/>
      </c>
      <c r="AJ539" s="529" t="str">
        <f t="shared" si="53"/>
        <v/>
      </c>
      <c r="AK539" s="529" t="str">
        <f t="shared" si="54"/>
        <v/>
      </c>
      <c r="AL539" s="573"/>
      <c r="AM539" s="639"/>
      <c r="AN539" s="573"/>
      <c r="AO539" s="639"/>
      <c r="AP539" s="639"/>
      <c r="AQ539" s="573"/>
      <c r="AR539" s="639"/>
      <c r="AS539" s="639"/>
      <c r="AT539" s="639"/>
      <c r="AU539" s="639"/>
      <c r="AV539" s="639"/>
      <c r="AW539" s="639"/>
      <c r="AX539" s="4"/>
      <c r="AY539" s="621"/>
      <c r="AZ539" s="622"/>
    </row>
    <row r="540" spans="2:52" s="25" customFormat="1" ht="12.75" customHeight="1">
      <c r="B540" s="645"/>
      <c r="D540" s="529">
        <f t="shared" si="55"/>
        <v>529</v>
      </c>
      <c r="E540" s="532"/>
      <c r="F540" s="531"/>
      <c r="G540" s="531"/>
      <c r="H540" s="668"/>
      <c r="I540" s="668"/>
      <c r="J540" s="234"/>
      <c r="K540" s="234"/>
      <c r="L540" s="234"/>
      <c r="M540" s="575"/>
      <c r="N540" s="794" t="str">
        <f t="shared" si="56"/>
        <v/>
      </c>
      <c r="O540" s="573"/>
      <c r="P540" s="573"/>
      <c r="Q540" s="623"/>
      <c r="R540" s="573"/>
      <c r="S540" s="573"/>
      <c r="T540" s="573"/>
      <c r="U540" s="639"/>
      <c r="V540" s="639"/>
      <c r="W540" s="573"/>
      <c r="X540" s="639"/>
      <c r="Y540" s="639"/>
      <c r="Z540" s="639"/>
      <c r="AA540" s="639"/>
      <c r="AB540" s="4"/>
      <c r="AC540" s="621"/>
      <c r="AD540" s="622"/>
      <c r="AE540" s="621"/>
      <c r="AF540" s="637"/>
      <c r="AG540" s="621"/>
      <c r="AH540" s="529">
        <f t="shared" si="51"/>
        <v>529</v>
      </c>
      <c r="AI540" s="421" t="str">
        <f t="shared" si="52"/>
        <v/>
      </c>
      <c r="AJ540" s="529" t="str">
        <f t="shared" si="53"/>
        <v/>
      </c>
      <c r="AK540" s="529" t="str">
        <f t="shared" si="54"/>
        <v/>
      </c>
      <c r="AL540" s="573"/>
      <c r="AM540" s="639"/>
      <c r="AN540" s="573"/>
      <c r="AO540" s="639"/>
      <c r="AP540" s="639"/>
      <c r="AQ540" s="573"/>
      <c r="AR540" s="639"/>
      <c r="AS540" s="639"/>
      <c r="AT540" s="639"/>
      <c r="AU540" s="639"/>
      <c r="AV540" s="639"/>
      <c r="AW540" s="639"/>
      <c r="AX540" s="4"/>
      <c r="AY540" s="621"/>
      <c r="AZ540" s="622"/>
    </row>
    <row r="541" spans="2:52" s="25" customFormat="1" ht="12.75" customHeight="1">
      <c r="B541" s="645"/>
      <c r="D541" s="529">
        <f t="shared" si="55"/>
        <v>530</v>
      </c>
      <c r="E541" s="532"/>
      <c r="F541" s="531"/>
      <c r="G541" s="531"/>
      <c r="H541" s="668"/>
      <c r="I541" s="668"/>
      <c r="J541" s="234"/>
      <c r="K541" s="234"/>
      <c r="L541" s="234"/>
      <c r="M541" s="575"/>
      <c r="N541" s="794" t="str">
        <f t="shared" si="56"/>
        <v/>
      </c>
      <c r="O541" s="573"/>
      <c r="P541" s="573"/>
      <c r="Q541" s="623"/>
      <c r="R541" s="573"/>
      <c r="S541" s="573"/>
      <c r="T541" s="573"/>
      <c r="U541" s="639"/>
      <c r="V541" s="639"/>
      <c r="W541" s="573"/>
      <c r="X541" s="639"/>
      <c r="Y541" s="639"/>
      <c r="Z541" s="639"/>
      <c r="AA541" s="639"/>
      <c r="AB541" s="4"/>
      <c r="AC541" s="621"/>
      <c r="AD541" s="622"/>
      <c r="AE541" s="621"/>
      <c r="AF541" s="637"/>
      <c r="AG541" s="621"/>
      <c r="AH541" s="529">
        <f t="shared" si="51"/>
        <v>530</v>
      </c>
      <c r="AI541" s="421" t="str">
        <f t="shared" si="52"/>
        <v/>
      </c>
      <c r="AJ541" s="529" t="str">
        <f t="shared" si="53"/>
        <v/>
      </c>
      <c r="AK541" s="529" t="str">
        <f t="shared" si="54"/>
        <v/>
      </c>
      <c r="AL541" s="573"/>
      <c r="AM541" s="639"/>
      <c r="AN541" s="573"/>
      <c r="AO541" s="639"/>
      <c r="AP541" s="639"/>
      <c r="AQ541" s="573"/>
      <c r="AR541" s="639"/>
      <c r="AS541" s="639"/>
      <c r="AT541" s="639"/>
      <c r="AU541" s="639"/>
      <c r="AV541" s="639"/>
      <c r="AW541" s="639"/>
      <c r="AX541" s="4"/>
      <c r="AY541" s="621"/>
      <c r="AZ541" s="622"/>
    </row>
    <row r="542" spans="2:52" s="25" customFormat="1" ht="12.75" customHeight="1">
      <c r="B542" s="645"/>
      <c r="D542" s="529">
        <f t="shared" si="55"/>
        <v>531</v>
      </c>
      <c r="E542" s="532"/>
      <c r="F542" s="531"/>
      <c r="G542" s="531"/>
      <c r="H542" s="668"/>
      <c r="I542" s="668"/>
      <c r="J542" s="234"/>
      <c r="K542" s="234"/>
      <c r="L542" s="234"/>
      <c r="M542" s="575"/>
      <c r="N542" s="794" t="str">
        <f t="shared" si="56"/>
        <v/>
      </c>
      <c r="O542" s="573"/>
      <c r="P542" s="573"/>
      <c r="Q542" s="623"/>
      <c r="R542" s="573"/>
      <c r="S542" s="573"/>
      <c r="T542" s="573"/>
      <c r="U542" s="639"/>
      <c r="V542" s="639"/>
      <c r="W542" s="573"/>
      <c r="X542" s="639"/>
      <c r="Y542" s="639"/>
      <c r="Z542" s="639"/>
      <c r="AA542" s="639"/>
      <c r="AB542" s="4"/>
      <c r="AC542" s="621"/>
      <c r="AD542" s="622"/>
      <c r="AE542" s="621"/>
      <c r="AF542" s="637"/>
      <c r="AG542" s="621"/>
      <c r="AH542" s="529">
        <f t="shared" si="51"/>
        <v>531</v>
      </c>
      <c r="AI542" s="421" t="str">
        <f t="shared" si="52"/>
        <v/>
      </c>
      <c r="AJ542" s="529" t="str">
        <f t="shared" si="53"/>
        <v/>
      </c>
      <c r="AK542" s="529" t="str">
        <f t="shared" si="54"/>
        <v/>
      </c>
      <c r="AL542" s="573"/>
      <c r="AM542" s="639"/>
      <c r="AN542" s="573"/>
      <c r="AO542" s="639"/>
      <c r="AP542" s="639"/>
      <c r="AQ542" s="573"/>
      <c r="AR542" s="639"/>
      <c r="AS542" s="639"/>
      <c r="AT542" s="639"/>
      <c r="AU542" s="639"/>
      <c r="AV542" s="639"/>
      <c r="AW542" s="639"/>
      <c r="AX542" s="4"/>
      <c r="AY542" s="621"/>
      <c r="AZ542" s="622"/>
    </row>
    <row r="543" spans="2:52" s="25" customFormat="1" ht="12.75" customHeight="1">
      <c r="B543" s="645"/>
      <c r="D543" s="529">
        <f t="shared" si="55"/>
        <v>532</v>
      </c>
      <c r="E543" s="532"/>
      <c r="F543" s="531"/>
      <c r="G543" s="531"/>
      <c r="H543" s="668"/>
      <c r="I543" s="668"/>
      <c r="J543" s="234"/>
      <c r="K543" s="234"/>
      <c r="L543" s="234"/>
      <c r="M543" s="575"/>
      <c r="N543" s="794" t="str">
        <f t="shared" si="56"/>
        <v/>
      </c>
      <c r="O543" s="573"/>
      <c r="P543" s="573"/>
      <c r="Q543" s="623"/>
      <c r="R543" s="573"/>
      <c r="S543" s="573"/>
      <c r="T543" s="573"/>
      <c r="U543" s="639"/>
      <c r="V543" s="639"/>
      <c r="W543" s="573"/>
      <c r="X543" s="639"/>
      <c r="Y543" s="639"/>
      <c r="Z543" s="639"/>
      <c r="AA543" s="639"/>
      <c r="AB543" s="4"/>
      <c r="AC543" s="621"/>
      <c r="AD543" s="622"/>
      <c r="AE543" s="621"/>
      <c r="AF543" s="637"/>
      <c r="AG543" s="621"/>
      <c r="AH543" s="529">
        <f t="shared" si="51"/>
        <v>532</v>
      </c>
      <c r="AI543" s="421" t="str">
        <f t="shared" si="52"/>
        <v/>
      </c>
      <c r="AJ543" s="529" t="str">
        <f t="shared" si="53"/>
        <v/>
      </c>
      <c r="AK543" s="529" t="str">
        <f t="shared" si="54"/>
        <v/>
      </c>
      <c r="AL543" s="573"/>
      <c r="AM543" s="639"/>
      <c r="AN543" s="573"/>
      <c r="AO543" s="639"/>
      <c r="AP543" s="639"/>
      <c r="AQ543" s="573"/>
      <c r="AR543" s="639"/>
      <c r="AS543" s="639"/>
      <c r="AT543" s="639"/>
      <c r="AU543" s="639"/>
      <c r="AV543" s="639"/>
      <c r="AW543" s="639"/>
      <c r="AX543" s="4"/>
      <c r="AY543" s="621"/>
      <c r="AZ543" s="622"/>
    </row>
    <row r="544" spans="2:52" s="25" customFormat="1" ht="12.75" customHeight="1">
      <c r="B544" s="645"/>
      <c r="D544" s="529">
        <f t="shared" si="55"/>
        <v>533</v>
      </c>
      <c r="E544" s="532"/>
      <c r="F544" s="531"/>
      <c r="G544" s="531"/>
      <c r="H544" s="668"/>
      <c r="I544" s="668"/>
      <c r="J544" s="234"/>
      <c r="K544" s="234"/>
      <c r="L544" s="234"/>
      <c r="M544" s="575"/>
      <c r="N544" s="794" t="str">
        <f t="shared" si="56"/>
        <v/>
      </c>
      <c r="O544" s="573"/>
      <c r="P544" s="573"/>
      <c r="Q544" s="623"/>
      <c r="R544" s="573"/>
      <c r="S544" s="573"/>
      <c r="T544" s="573"/>
      <c r="U544" s="639"/>
      <c r="V544" s="639"/>
      <c r="W544" s="573"/>
      <c r="X544" s="639"/>
      <c r="Y544" s="639"/>
      <c r="Z544" s="639"/>
      <c r="AA544" s="639"/>
      <c r="AB544" s="4"/>
      <c r="AC544" s="621"/>
      <c r="AD544" s="622"/>
      <c r="AE544" s="621"/>
      <c r="AF544" s="637"/>
      <c r="AG544" s="621"/>
      <c r="AH544" s="529">
        <f t="shared" si="51"/>
        <v>533</v>
      </c>
      <c r="AI544" s="421" t="str">
        <f t="shared" si="52"/>
        <v/>
      </c>
      <c r="AJ544" s="529" t="str">
        <f t="shared" si="53"/>
        <v/>
      </c>
      <c r="AK544" s="529" t="str">
        <f t="shared" si="54"/>
        <v/>
      </c>
      <c r="AL544" s="573"/>
      <c r="AM544" s="639"/>
      <c r="AN544" s="573"/>
      <c r="AO544" s="639"/>
      <c r="AP544" s="639"/>
      <c r="AQ544" s="573"/>
      <c r="AR544" s="639"/>
      <c r="AS544" s="639"/>
      <c r="AT544" s="639"/>
      <c r="AU544" s="639"/>
      <c r="AV544" s="639"/>
      <c r="AW544" s="639"/>
      <c r="AX544" s="4"/>
      <c r="AY544" s="621"/>
      <c r="AZ544" s="622"/>
    </row>
    <row r="545" spans="2:52" s="25" customFormat="1" ht="12.75" customHeight="1">
      <c r="B545" s="645"/>
      <c r="D545" s="529">
        <f t="shared" si="55"/>
        <v>534</v>
      </c>
      <c r="E545" s="532"/>
      <c r="F545" s="531"/>
      <c r="G545" s="531"/>
      <c r="H545" s="668"/>
      <c r="I545" s="668"/>
      <c r="J545" s="234"/>
      <c r="K545" s="234"/>
      <c r="L545" s="234"/>
      <c r="M545" s="575"/>
      <c r="N545" s="794" t="str">
        <f t="shared" si="56"/>
        <v/>
      </c>
      <c r="O545" s="573"/>
      <c r="P545" s="573"/>
      <c r="Q545" s="623"/>
      <c r="R545" s="573"/>
      <c r="S545" s="573"/>
      <c r="T545" s="573"/>
      <c r="U545" s="639"/>
      <c r="V545" s="639"/>
      <c r="W545" s="573"/>
      <c r="X545" s="639"/>
      <c r="Y545" s="639"/>
      <c r="Z545" s="639"/>
      <c r="AA545" s="639"/>
      <c r="AB545" s="4"/>
      <c r="AC545" s="621"/>
      <c r="AD545" s="622"/>
      <c r="AE545" s="621"/>
      <c r="AF545" s="637"/>
      <c r="AG545" s="621"/>
      <c r="AH545" s="529">
        <f t="shared" si="51"/>
        <v>534</v>
      </c>
      <c r="AI545" s="421" t="str">
        <f t="shared" si="52"/>
        <v/>
      </c>
      <c r="AJ545" s="529" t="str">
        <f t="shared" si="53"/>
        <v/>
      </c>
      <c r="AK545" s="529" t="str">
        <f t="shared" si="54"/>
        <v/>
      </c>
      <c r="AL545" s="573"/>
      <c r="AM545" s="639"/>
      <c r="AN545" s="573"/>
      <c r="AO545" s="639"/>
      <c r="AP545" s="639"/>
      <c r="AQ545" s="573"/>
      <c r="AR545" s="639"/>
      <c r="AS545" s="639"/>
      <c r="AT545" s="639"/>
      <c r="AU545" s="639"/>
      <c r="AV545" s="639"/>
      <c r="AW545" s="639"/>
      <c r="AX545" s="4"/>
      <c r="AY545" s="621"/>
      <c r="AZ545" s="622"/>
    </row>
    <row r="546" spans="2:52" s="25" customFormat="1" ht="12.75" customHeight="1">
      <c r="B546" s="645"/>
      <c r="D546" s="529">
        <f t="shared" si="55"/>
        <v>535</v>
      </c>
      <c r="E546" s="532"/>
      <c r="F546" s="531"/>
      <c r="G546" s="531"/>
      <c r="H546" s="668"/>
      <c r="I546" s="668"/>
      <c r="J546" s="234"/>
      <c r="K546" s="234"/>
      <c r="L546" s="234"/>
      <c r="M546" s="575"/>
      <c r="N546" s="794" t="str">
        <f t="shared" si="56"/>
        <v/>
      </c>
      <c r="O546" s="573"/>
      <c r="P546" s="573"/>
      <c r="Q546" s="623"/>
      <c r="R546" s="573"/>
      <c r="S546" s="573"/>
      <c r="T546" s="573"/>
      <c r="U546" s="639"/>
      <c r="V546" s="639"/>
      <c r="W546" s="573"/>
      <c r="X546" s="639"/>
      <c r="Y546" s="639"/>
      <c r="Z546" s="639"/>
      <c r="AA546" s="639"/>
      <c r="AB546" s="4"/>
      <c r="AC546" s="621"/>
      <c r="AD546" s="622"/>
      <c r="AE546" s="621"/>
      <c r="AF546" s="637"/>
      <c r="AG546" s="621"/>
      <c r="AH546" s="529">
        <f t="shared" si="51"/>
        <v>535</v>
      </c>
      <c r="AI546" s="421" t="str">
        <f t="shared" si="52"/>
        <v/>
      </c>
      <c r="AJ546" s="529" t="str">
        <f t="shared" si="53"/>
        <v/>
      </c>
      <c r="AK546" s="529" t="str">
        <f t="shared" si="54"/>
        <v/>
      </c>
      <c r="AL546" s="573"/>
      <c r="AM546" s="639"/>
      <c r="AN546" s="573"/>
      <c r="AO546" s="639"/>
      <c r="AP546" s="639"/>
      <c r="AQ546" s="573"/>
      <c r="AR546" s="639"/>
      <c r="AS546" s="639"/>
      <c r="AT546" s="639"/>
      <c r="AU546" s="639"/>
      <c r="AV546" s="639"/>
      <c r="AW546" s="639"/>
      <c r="AX546" s="4"/>
      <c r="AY546" s="621"/>
      <c r="AZ546" s="622"/>
    </row>
    <row r="547" spans="2:52" s="25" customFormat="1" ht="12.75" customHeight="1">
      <c r="B547" s="645"/>
      <c r="D547" s="529">
        <f t="shared" si="55"/>
        <v>536</v>
      </c>
      <c r="E547" s="532"/>
      <c r="F547" s="531"/>
      <c r="G547" s="531"/>
      <c r="H547" s="668"/>
      <c r="I547" s="668"/>
      <c r="J547" s="234"/>
      <c r="K547" s="234"/>
      <c r="L547" s="234"/>
      <c r="M547" s="575"/>
      <c r="N547" s="794" t="str">
        <f t="shared" si="56"/>
        <v/>
      </c>
      <c r="O547" s="573"/>
      <c r="P547" s="573"/>
      <c r="Q547" s="623"/>
      <c r="R547" s="573"/>
      <c r="S547" s="573"/>
      <c r="T547" s="573"/>
      <c r="U547" s="639"/>
      <c r="V547" s="639"/>
      <c r="W547" s="573"/>
      <c r="X547" s="639"/>
      <c r="Y547" s="639"/>
      <c r="Z547" s="639"/>
      <c r="AA547" s="639"/>
      <c r="AB547" s="4"/>
      <c r="AC547" s="621"/>
      <c r="AD547" s="622"/>
      <c r="AE547" s="621"/>
      <c r="AF547" s="637"/>
      <c r="AG547" s="621"/>
      <c r="AH547" s="529">
        <f t="shared" si="51"/>
        <v>536</v>
      </c>
      <c r="AI547" s="421" t="str">
        <f t="shared" si="52"/>
        <v/>
      </c>
      <c r="AJ547" s="529" t="str">
        <f t="shared" si="53"/>
        <v/>
      </c>
      <c r="AK547" s="529" t="str">
        <f t="shared" si="54"/>
        <v/>
      </c>
      <c r="AL547" s="573"/>
      <c r="AM547" s="639"/>
      <c r="AN547" s="573"/>
      <c r="AO547" s="639"/>
      <c r="AP547" s="639"/>
      <c r="AQ547" s="573"/>
      <c r="AR547" s="639"/>
      <c r="AS547" s="639"/>
      <c r="AT547" s="639"/>
      <c r="AU547" s="639"/>
      <c r="AV547" s="639"/>
      <c r="AW547" s="639"/>
      <c r="AX547" s="4"/>
      <c r="AY547" s="621"/>
      <c r="AZ547" s="622"/>
    </row>
    <row r="548" spans="2:52" s="25" customFormat="1" ht="12.75" customHeight="1">
      <c r="B548" s="645"/>
      <c r="D548" s="529">
        <f t="shared" si="55"/>
        <v>537</v>
      </c>
      <c r="E548" s="532"/>
      <c r="F548" s="531"/>
      <c r="G548" s="531"/>
      <c r="H548" s="668"/>
      <c r="I548" s="668"/>
      <c r="J548" s="234"/>
      <c r="K548" s="234"/>
      <c r="L548" s="234"/>
      <c r="M548" s="575"/>
      <c r="N548" s="794" t="str">
        <f t="shared" si="56"/>
        <v/>
      </c>
      <c r="O548" s="573"/>
      <c r="P548" s="573"/>
      <c r="Q548" s="623"/>
      <c r="R548" s="573"/>
      <c r="S548" s="573"/>
      <c r="T548" s="573"/>
      <c r="U548" s="639"/>
      <c r="V548" s="639"/>
      <c r="W548" s="573"/>
      <c r="X548" s="639"/>
      <c r="Y548" s="639"/>
      <c r="Z548" s="639"/>
      <c r="AA548" s="639"/>
      <c r="AB548" s="4"/>
      <c r="AC548" s="621"/>
      <c r="AD548" s="622"/>
      <c r="AE548" s="621"/>
      <c r="AF548" s="637"/>
      <c r="AG548" s="621"/>
      <c r="AH548" s="529">
        <f t="shared" si="51"/>
        <v>537</v>
      </c>
      <c r="AI548" s="421" t="str">
        <f t="shared" si="52"/>
        <v/>
      </c>
      <c r="AJ548" s="529" t="str">
        <f t="shared" si="53"/>
        <v/>
      </c>
      <c r="AK548" s="529" t="str">
        <f t="shared" si="54"/>
        <v/>
      </c>
      <c r="AL548" s="573"/>
      <c r="AM548" s="639"/>
      <c r="AN548" s="573"/>
      <c r="AO548" s="639"/>
      <c r="AP548" s="639"/>
      <c r="AQ548" s="573"/>
      <c r="AR548" s="639"/>
      <c r="AS548" s="639"/>
      <c r="AT548" s="639"/>
      <c r="AU548" s="639"/>
      <c r="AV548" s="639"/>
      <c r="AW548" s="639"/>
      <c r="AX548" s="4"/>
      <c r="AY548" s="621"/>
      <c r="AZ548" s="622"/>
    </row>
    <row r="549" spans="2:52" s="25" customFormat="1" ht="12.75" customHeight="1">
      <c r="B549" s="645"/>
      <c r="D549" s="529">
        <f t="shared" si="55"/>
        <v>538</v>
      </c>
      <c r="E549" s="532"/>
      <c r="F549" s="531"/>
      <c r="G549" s="531"/>
      <c r="H549" s="668"/>
      <c r="I549" s="668"/>
      <c r="J549" s="234"/>
      <c r="K549" s="234"/>
      <c r="L549" s="234"/>
      <c r="M549" s="575"/>
      <c r="N549" s="794" t="str">
        <f t="shared" si="56"/>
        <v/>
      </c>
      <c r="O549" s="573"/>
      <c r="P549" s="573"/>
      <c r="Q549" s="623"/>
      <c r="R549" s="573"/>
      <c r="S549" s="573"/>
      <c r="T549" s="573"/>
      <c r="U549" s="639"/>
      <c r="V549" s="639"/>
      <c r="W549" s="573"/>
      <c r="X549" s="639"/>
      <c r="Y549" s="639"/>
      <c r="Z549" s="639"/>
      <c r="AA549" s="639"/>
      <c r="AB549" s="4"/>
      <c r="AC549" s="621"/>
      <c r="AD549" s="622"/>
      <c r="AE549" s="621"/>
      <c r="AF549" s="637"/>
      <c r="AG549" s="621"/>
      <c r="AH549" s="529">
        <f t="shared" si="51"/>
        <v>538</v>
      </c>
      <c r="AI549" s="421" t="str">
        <f t="shared" si="52"/>
        <v/>
      </c>
      <c r="AJ549" s="529" t="str">
        <f t="shared" si="53"/>
        <v/>
      </c>
      <c r="AK549" s="529" t="str">
        <f t="shared" si="54"/>
        <v/>
      </c>
      <c r="AL549" s="573"/>
      <c r="AM549" s="639"/>
      <c r="AN549" s="573"/>
      <c r="AO549" s="639"/>
      <c r="AP549" s="639"/>
      <c r="AQ549" s="573"/>
      <c r="AR549" s="639"/>
      <c r="AS549" s="639"/>
      <c r="AT549" s="639"/>
      <c r="AU549" s="639"/>
      <c r="AV549" s="639"/>
      <c r="AW549" s="639"/>
      <c r="AX549" s="4"/>
      <c r="AY549" s="621"/>
      <c r="AZ549" s="622"/>
    </row>
    <row r="550" spans="2:52" s="25" customFormat="1" ht="12.75" customHeight="1">
      <c r="B550" s="645"/>
      <c r="D550" s="529">
        <f t="shared" si="55"/>
        <v>539</v>
      </c>
      <c r="E550" s="532"/>
      <c r="F550" s="531"/>
      <c r="G550" s="531"/>
      <c r="H550" s="668"/>
      <c r="I550" s="668"/>
      <c r="J550" s="234"/>
      <c r="K550" s="234"/>
      <c r="L550" s="234"/>
      <c r="M550" s="575"/>
      <c r="N550" s="794" t="str">
        <f t="shared" si="56"/>
        <v/>
      </c>
      <c r="O550" s="573"/>
      <c r="P550" s="573"/>
      <c r="Q550" s="623"/>
      <c r="R550" s="573"/>
      <c r="S550" s="573"/>
      <c r="T550" s="573"/>
      <c r="U550" s="639"/>
      <c r="V550" s="639"/>
      <c r="W550" s="573"/>
      <c r="X550" s="639"/>
      <c r="Y550" s="639"/>
      <c r="Z550" s="639"/>
      <c r="AA550" s="639"/>
      <c r="AB550" s="4"/>
      <c r="AC550" s="621"/>
      <c r="AD550" s="622"/>
      <c r="AE550" s="621"/>
      <c r="AF550" s="637"/>
      <c r="AG550" s="621"/>
      <c r="AH550" s="529">
        <f t="shared" si="51"/>
        <v>539</v>
      </c>
      <c r="AI550" s="421" t="str">
        <f t="shared" si="52"/>
        <v/>
      </c>
      <c r="AJ550" s="529" t="str">
        <f t="shared" si="53"/>
        <v/>
      </c>
      <c r="AK550" s="529" t="str">
        <f t="shared" si="54"/>
        <v/>
      </c>
      <c r="AL550" s="573"/>
      <c r="AM550" s="639"/>
      <c r="AN550" s="573"/>
      <c r="AO550" s="639"/>
      <c r="AP550" s="639"/>
      <c r="AQ550" s="573"/>
      <c r="AR550" s="639"/>
      <c r="AS550" s="639"/>
      <c r="AT550" s="639"/>
      <c r="AU550" s="639"/>
      <c r="AV550" s="639"/>
      <c r="AW550" s="639"/>
      <c r="AX550" s="4"/>
      <c r="AY550" s="621"/>
      <c r="AZ550" s="622"/>
    </row>
    <row r="551" spans="2:52" s="25" customFormat="1" ht="12.75" customHeight="1">
      <c r="B551" s="645"/>
      <c r="D551" s="529">
        <f t="shared" si="55"/>
        <v>540</v>
      </c>
      <c r="E551" s="532"/>
      <c r="F551" s="531"/>
      <c r="G551" s="531"/>
      <c r="H551" s="668"/>
      <c r="I551" s="668"/>
      <c r="J551" s="234"/>
      <c r="K551" s="234"/>
      <c r="L551" s="234"/>
      <c r="M551" s="575"/>
      <c r="N551" s="794" t="str">
        <f t="shared" si="56"/>
        <v/>
      </c>
      <c r="O551" s="573"/>
      <c r="P551" s="573"/>
      <c r="Q551" s="623"/>
      <c r="R551" s="573"/>
      <c r="S551" s="573"/>
      <c r="T551" s="573"/>
      <c r="U551" s="639"/>
      <c r="V551" s="639"/>
      <c r="W551" s="573"/>
      <c r="X551" s="639"/>
      <c r="Y551" s="639"/>
      <c r="Z551" s="639"/>
      <c r="AA551" s="639"/>
      <c r="AB551" s="4"/>
      <c r="AC551" s="621"/>
      <c r="AD551" s="622"/>
      <c r="AE551" s="621"/>
      <c r="AF551" s="637"/>
      <c r="AG551" s="621"/>
      <c r="AH551" s="529">
        <f t="shared" si="51"/>
        <v>540</v>
      </c>
      <c r="AI551" s="421" t="str">
        <f t="shared" si="52"/>
        <v/>
      </c>
      <c r="AJ551" s="529" t="str">
        <f t="shared" si="53"/>
        <v/>
      </c>
      <c r="AK551" s="529" t="str">
        <f t="shared" si="54"/>
        <v/>
      </c>
      <c r="AL551" s="573"/>
      <c r="AM551" s="639"/>
      <c r="AN551" s="573"/>
      <c r="AO551" s="639"/>
      <c r="AP551" s="639"/>
      <c r="AQ551" s="573"/>
      <c r="AR551" s="639"/>
      <c r="AS551" s="639"/>
      <c r="AT551" s="639"/>
      <c r="AU551" s="639"/>
      <c r="AV551" s="639"/>
      <c r="AW551" s="639"/>
      <c r="AX551" s="4"/>
      <c r="AY551" s="621"/>
      <c r="AZ551" s="622"/>
    </row>
    <row r="552" spans="2:52" s="25" customFormat="1" ht="12.75" customHeight="1">
      <c r="B552" s="645"/>
      <c r="D552" s="529">
        <f t="shared" si="55"/>
        <v>541</v>
      </c>
      <c r="E552" s="532"/>
      <c r="F552" s="531"/>
      <c r="G552" s="531"/>
      <c r="H552" s="668"/>
      <c r="I552" s="668"/>
      <c r="J552" s="234"/>
      <c r="K552" s="234"/>
      <c r="L552" s="234"/>
      <c r="M552" s="575"/>
      <c r="N552" s="794" t="str">
        <f t="shared" ref="N552:N581" si="57">IF($H552="","",IF(O552="○","",IF($H552=$I552,"","○")))</f>
        <v/>
      </c>
      <c r="O552" s="573"/>
      <c r="P552" s="573"/>
      <c r="Q552" s="623"/>
      <c r="R552" s="573"/>
      <c r="S552" s="573"/>
      <c r="T552" s="573"/>
      <c r="U552" s="639"/>
      <c r="V552" s="639"/>
      <c r="W552" s="573"/>
      <c r="X552" s="639"/>
      <c r="Y552" s="639"/>
      <c r="Z552" s="639"/>
      <c r="AA552" s="639"/>
      <c r="AB552" s="4"/>
      <c r="AC552" s="621"/>
      <c r="AD552" s="622"/>
      <c r="AE552" s="621"/>
      <c r="AF552" s="637"/>
      <c r="AG552" s="621"/>
      <c r="AH552" s="529">
        <f t="shared" ref="AH552:AH581" si="58">IF(D552="","",D552)</f>
        <v>541</v>
      </c>
      <c r="AI552" s="421" t="str">
        <f t="shared" ref="AI552:AI581" si="59">IF(E552="","",E552)</f>
        <v/>
      </c>
      <c r="AJ552" s="529" t="str">
        <f t="shared" ref="AJ552:AJ581" si="60">IF(F552="","",F552)</f>
        <v/>
      </c>
      <c r="AK552" s="529" t="str">
        <f t="shared" ref="AK552:AK581" si="61">IF(G552="","",G552)</f>
        <v/>
      </c>
      <c r="AL552" s="573"/>
      <c r="AM552" s="639"/>
      <c r="AN552" s="573"/>
      <c r="AO552" s="639"/>
      <c r="AP552" s="639"/>
      <c r="AQ552" s="573"/>
      <c r="AR552" s="639"/>
      <c r="AS552" s="639"/>
      <c r="AT552" s="639"/>
      <c r="AU552" s="639"/>
      <c r="AV552" s="639"/>
      <c r="AW552" s="639"/>
      <c r="AX552" s="4"/>
      <c r="AY552" s="621"/>
      <c r="AZ552" s="622"/>
    </row>
    <row r="553" spans="2:52" s="25" customFormat="1" ht="12.75" customHeight="1">
      <c r="B553" s="645"/>
      <c r="D553" s="529">
        <f t="shared" ref="D553:D582" si="62">D552+1</f>
        <v>542</v>
      </c>
      <c r="E553" s="532"/>
      <c r="F553" s="531"/>
      <c r="G553" s="531"/>
      <c r="H553" s="668"/>
      <c r="I553" s="668"/>
      <c r="J553" s="234"/>
      <c r="K553" s="234"/>
      <c r="L553" s="234"/>
      <c r="M553" s="575"/>
      <c r="N553" s="794" t="str">
        <f t="shared" si="57"/>
        <v/>
      </c>
      <c r="O553" s="573"/>
      <c r="P553" s="573"/>
      <c r="Q553" s="623"/>
      <c r="R553" s="573"/>
      <c r="S553" s="573"/>
      <c r="T553" s="573"/>
      <c r="U553" s="639"/>
      <c r="V553" s="639"/>
      <c r="W553" s="573"/>
      <c r="X553" s="639"/>
      <c r="Y553" s="639"/>
      <c r="Z553" s="639"/>
      <c r="AA553" s="639"/>
      <c r="AB553" s="4"/>
      <c r="AC553" s="621"/>
      <c r="AD553" s="622"/>
      <c r="AE553" s="621"/>
      <c r="AF553" s="637"/>
      <c r="AG553" s="621"/>
      <c r="AH553" s="529">
        <f t="shared" si="58"/>
        <v>542</v>
      </c>
      <c r="AI553" s="421" t="str">
        <f t="shared" si="59"/>
        <v/>
      </c>
      <c r="AJ553" s="529" t="str">
        <f t="shared" si="60"/>
        <v/>
      </c>
      <c r="AK553" s="529" t="str">
        <f t="shared" si="61"/>
        <v/>
      </c>
      <c r="AL553" s="573"/>
      <c r="AM553" s="639"/>
      <c r="AN553" s="573"/>
      <c r="AO553" s="639"/>
      <c r="AP553" s="639"/>
      <c r="AQ553" s="573"/>
      <c r="AR553" s="639"/>
      <c r="AS553" s="639"/>
      <c r="AT553" s="639"/>
      <c r="AU553" s="639"/>
      <c r="AV553" s="639"/>
      <c r="AW553" s="639"/>
      <c r="AX553" s="4"/>
      <c r="AY553" s="621"/>
      <c r="AZ553" s="622"/>
    </row>
    <row r="554" spans="2:52" s="25" customFormat="1" ht="12.75" customHeight="1">
      <c r="B554" s="645"/>
      <c r="D554" s="529">
        <f t="shared" si="62"/>
        <v>543</v>
      </c>
      <c r="E554" s="532"/>
      <c r="F554" s="531"/>
      <c r="G554" s="531"/>
      <c r="H554" s="668"/>
      <c r="I554" s="668"/>
      <c r="J554" s="234"/>
      <c r="K554" s="234"/>
      <c r="L554" s="234"/>
      <c r="M554" s="575"/>
      <c r="N554" s="794" t="str">
        <f t="shared" si="57"/>
        <v/>
      </c>
      <c r="O554" s="573"/>
      <c r="P554" s="573"/>
      <c r="Q554" s="623"/>
      <c r="R554" s="573"/>
      <c r="S554" s="573"/>
      <c r="T554" s="573"/>
      <c r="U554" s="639"/>
      <c r="V554" s="639"/>
      <c r="W554" s="573"/>
      <c r="X554" s="639"/>
      <c r="Y554" s="639"/>
      <c r="Z554" s="639"/>
      <c r="AA554" s="639"/>
      <c r="AB554" s="4"/>
      <c r="AC554" s="621"/>
      <c r="AD554" s="622"/>
      <c r="AE554" s="621"/>
      <c r="AF554" s="637"/>
      <c r="AG554" s="621"/>
      <c r="AH554" s="529">
        <f t="shared" si="58"/>
        <v>543</v>
      </c>
      <c r="AI554" s="421" t="str">
        <f t="shared" si="59"/>
        <v/>
      </c>
      <c r="AJ554" s="529" t="str">
        <f t="shared" si="60"/>
        <v/>
      </c>
      <c r="AK554" s="529" t="str">
        <f t="shared" si="61"/>
        <v/>
      </c>
      <c r="AL554" s="573"/>
      <c r="AM554" s="639"/>
      <c r="AN554" s="573"/>
      <c r="AO554" s="639"/>
      <c r="AP554" s="639"/>
      <c r="AQ554" s="573"/>
      <c r="AR554" s="639"/>
      <c r="AS554" s="639"/>
      <c r="AT554" s="639"/>
      <c r="AU554" s="639"/>
      <c r="AV554" s="639"/>
      <c r="AW554" s="639"/>
      <c r="AX554" s="4"/>
      <c r="AY554" s="621"/>
      <c r="AZ554" s="622"/>
    </row>
    <row r="555" spans="2:52" s="25" customFormat="1" ht="12.75" customHeight="1">
      <c r="B555" s="645"/>
      <c r="D555" s="529">
        <f t="shared" si="62"/>
        <v>544</v>
      </c>
      <c r="E555" s="532"/>
      <c r="F555" s="531"/>
      <c r="G555" s="531"/>
      <c r="H555" s="668"/>
      <c r="I555" s="668"/>
      <c r="J555" s="234"/>
      <c r="K555" s="234"/>
      <c r="L555" s="234"/>
      <c r="M555" s="575"/>
      <c r="N555" s="794" t="str">
        <f t="shared" si="57"/>
        <v/>
      </c>
      <c r="O555" s="573"/>
      <c r="P555" s="573"/>
      <c r="Q555" s="623"/>
      <c r="R555" s="573"/>
      <c r="S555" s="573"/>
      <c r="T555" s="573"/>
      <c r="U555" s="639"/>
      <c r="V555" s="639"/>
      <c r="W555" s="573"/>
      <c r="X555" s="639"/>
      <c r="Y555" s="639"/>
      <c r="Z555" s="639"/>
      <c r="AA555" s="639"/>
      <c r="AB555" s="4"/>
      <c r="AC555" s="621"/>
      <c r="AD555" s="622"/>
      <c r="AE555" s="621"/>
      <c r="AF555" s="637"/>
      <c r="AG555" s="621"/>
      <c r="AH555" s="529">
        <f t="shared" si="58"/>
        <v>544</v>
      </c>
      <c r="AI555" s="421" t="str">
        <f t="shared" si="59"/>
        <v/>
      </c>
      <c r="AJ555" s="529" t="str">
        <f t="shared" si="60"/>
        <v/>
      </c>
      <c r="AK555" s="529" t="str">
        <f t="shared" si="61"/>
        <v/>
      </c>
      <c r="AL555" s="573"/>
      <c r="AM555" s="639"/>
      <c r="AN555" s="573"/>
      <c r="AO555" s="639"/>
      <c r="AP555" s="639"/>
      <c r="AQ555" s="573"/>
      <c r="AR555" s="639"/>
      <c r="AS555" s="639"/>
      <c r="AT555" s="639"/>
      <c r="AU555" s="639"/>
      <c r="AV555" s="639"/>
      <c r="AW555" s="639"/>
      <c r="AX555" s="4"/>
      <c r="AY555" s="621"/>
      <c r="AZ555" s="622"/>
    </row>
    <row r="556" spans="2:52" s="25" customFormat="1" ht="12.75" customHeight="1">
      <c r="B556" s="645"/>
      <c r="D556" s="529">
        <f t="shared" si="62"/>
        <v>545</v>
      </c>
      <c r="E556" s="532"/>
      <c r="F556" s="531"/>
      <c r="G556" s="531"/>
      <c r="H556" s="668"/>
      <c r="I556" s="668"/>
      <c r="J556" s="234"/>
      <c r="K556" s="234"/>
      <c r="L556" s="234"/>
      <c r="M556" s="575"/>
      <c r="N556" s="794" t="str">
        <f t="shared" si="57"/>
        <v/>
      </c>
      <c r="O556" s="573"/>
      <c r="P556" s="573"/>
      <c r="Q556" s="623"/>
      <c r="R556" s="573"/>
      <c r="S556" s="573"/>
      <c r="T556" s="573"/>
      <c r="U556" s="639"/>
      <c r="V556" s="639"/>
      <c r="W556" s="573"/>
      <c r="X556" s="639"/>
      <c r="Y556" s="639"/>
      <c r="Z556" s="639"/>
      <c r="AA556" s="639"/>
      <c r="AB556" s="4"/>
      <c r="AC556" s="621"/>
      <c r="AD556" s="622"/>
      <c r="AE556" s="621"/>
      <c r="AF556" s="637"/>
      <c r="AG556" s="621"/>
      <c r="AH556" s="529">
        <f t="shared" si="58"/>
        <v>545</v>
      </c>
      <c r="AI556" s="421" t="str">
        <f t="shared" si="59"/>
        <v/>
      </c>
      <c r="AJ556" s="529" t="str">
        <f t="shared" si="60"/>
        <v/>
      </c>
      <c r="AK556" s="529" t="str">
        <f t="shared" si="61"/>
        <v/>
      </c>
      <c r="AL556" s="573"/>
      <c r="AM556" s="639"/>
      <c r="AN556" s="573"/>
      <c r="AO556" s="639"/>
      <c r="AP556" s="639"/>
      <c r="AQ556" s="573"/>
      <c r="AR556" s="639"/>
      <c r="AS556" s="639"/>
      <c r="AT556" s="639"/>
      <c r="AU556" s="639"/>
      <c r="AV556" s="639"/>
      <c r="AW556" s="639"/>
      <c r="AX556" s="4"/>
      <c r="AY556" s="621"/>
      <c r="AZ556" s="622"/>
    </row>
    <row r="557" spans="2:52" s="25" customFormat="1" ht="12.75" customHeight="1">
      <c r="B557" s="645"/>
      <c r="D557" s="529">
        <f t="shared" si="62"/>
        <v>546</v>
      </c>
      <c r="E557" s="532"/>
      <c r="F557" s="531"/>
      <c r="G557" s="531"/>
      <c r="H557" s="668"/>
      <c r="I557" s="668"/>
      <c r="J557" s="234"/>
      <c r="K557" s="234"/>
      <c r="L557" s="234"/>
      <c r="M557" s="575"/>
      <c r="N557" s="794" t="str">
        <f t="shared" si="57"/>
        <v/>
      </c>
      <c r="O557" s="573"/>
      <c r="P557" s="573"/>
      <c r="Q557" s="623"/>
      <c r="R557" s="573"/>
      <c r="S557" s="573"/>
      <c r="T557" s="573"/>
      <c r="U557" s="639"/>
      <c r="V557" s="639"/>
      <c r="W557" s="573"/>
      <c r="X557" s="639"/>
      <c r="Y557" s="639"/>
      <c r="Z557" s="639"/>
      <c r="AA557" s="639"/>
      <c r="AB557" s="4"/>
      <c r="AC557" s="621"/>
      <c r="AD557" s="622"/>
      <c r="AE557" s="621"/>
      <c r="AF557" s="637"/>
      <c r="AG557" s="621"/>
      <c r="AH557" s="529">
        <f t="shared" si="58"/>
        <v>546</v>
      </c>
      <c r="AI557" s="421" t="str">
        <f t="shared" si="59"/>
        <v/>
      </c>
      <c r="AJ557" s="529" t="str">
        <f t="shared" si="60"/>
        <v/>
      </c>
      <c r="AK557" s="529" t="str">
        <f t="shared" si="61"/>
        <v/>
      </c>
      <c r="AL557" s="573"/>
      <c r="AM557" s="639"/>
      <c r="AN557" s="573"/>
      <c r="AO557" s="639"/>
      <c r="AP557" s="639"/>
      <c r="AQ557" s="573"/>
      <c r="AR557" s="639"/>
      <c r="AS557" s="639"/>
      <c r="AT557" s="639"/>
      <c r="AU557" s="639"/>
      <c r="AV557" s="639"/>
      <c r="AW557" s="639"/>
      <c r="AX557" s="4"/>
      <c r="AY557" s="621"/>
      <c r="AZ557" s="622"/>
    </row>
    <row r="558" spans="2:52" s="25" customFormat="1" ht="12.75" customHeight="1">
      <c r="B558" s="645"/>
      <c r="D558" s="529">
        <f t="shared" si="62"/>
        <v>547</v>
      </c>
      <c r="E558" s="532"/>
      <c r="F558" s="531"/>
      <c r="G558" s="531"/>
      <c r="H558" s="668"/>
      <c r="I558" s="668"/>
      <c r="J558" s="234"/>
      <c r="K558" s="234"/>
      <c r="L558" s="234"/>
      <c r="M558" s="575"/>
      <c r="N558" s="794" t="str">
        <f t="shared" si="57"/>
        <v/>
      </c>
      <c r="O558" s="573"/>
      <c r="P558" s="573"/>
      <c r="Q558" s="623"/>
      <c r="R558" s="573"/>
      <c r="S558" s="573"/>
      <c r="T558" s="573"/>
      <c r="U558" s="639"/>
      <c r="V558" s="639"/>
      <c r="W558" s="573"/>
      <c r="X558" s="639"/>
      <c r="Y558" s="639"/>
      <c r="Z558" s="639"/>
      <c r="AA558" s="639"/>
      <c r="AB558" s="4"/>
      <c r="AC558" s="621"/>
      <c r="AD558" s="622"/>
      <c r="AE558" s="621"/>
      <c r="AF558" s="637"/>
      <c r="AG558" s="621"/>
      <c r="AH558" s="529">
        <f t="shared" si="58"/>
        <v>547</v>
      </c>
      <c r="AI558" s="421" t="str">
        <f t="shared" si="59"/>
        <v/>
      </c>
      <c r="AJ558" s="529" t="str">
        <f t="shared" si="60"/>
        <v/>
      </c>
      <c r="AK558" s="529" t="str">
        <f t="shared" si="61"/>
        <v/>
      </c>
      <c r="AL558" s="573"/>
      <c r="AM558" s="639"/>
      <c r="AN558" s="573"/>
      <c r="AO558" s="639"/>
      <c r="AP558" s="639"/>
      <c r="AQ558" s="573"/>
      <c r="AR558" s="639"/>
      <c r="AS558" s="639"/>
      <c r="AT558" s="639"/>
      <c r="AU558" s="639"/>
      <c r="AV558" s="639"/>
      <c r="AW558" s="639"/>
      <c r="AX558" s="4"/>
      <c r="AY558" s="621"/>
      <c r="AZ558" s="622"/>
    </row>
    <row r="559" spans="2:52" s="25" customFormat="1" ht="12.75" customHeight="1">
      <c r="B559" s="645"/>
      <c r="D559" s="529">
        <f t="shared" si="62"/>
        <v>548</v>
      </c>
      <c r="E559" s="532"/>
      <c r="F559" s="531"/>
      <c r="G559" s="531"/>
      <c r="H559" s="668"/>
      <c r="I559" s="668"/>
      <c r="J559" s="234"/>
      <c r="K559" s="234"/>
      <c r="L559" s="234"/>
      <c r="M559" s="575"/>
      <c r="N559" s="794" t="str">
        <f t="shared" si="57"/>
        <v/>
      </c>
      <c r="O559" s="573"/>
      <c r="P559" s="573"/>
      <c r="Q559" s="623"/>
      <c r="R559" s="573"/>
      <c r="S559" s="573"/>
      <c r="T559" s="573"/>
      <c r="U559" s="639"/>
      <c r="V559" s="639"/>
      <c r="W559" s="573"/>
      <c r="X559" s="639"/>
      <c r="Y559" s="639"/>
      <c r="Z559" s="639"/>
      <c r="AA559" s="639"/>
      <c r="AB559" s="4"/>
      <c r="AC559" s="621"/>
      <c r="AD559" s="622"/>
      <c r="AE559" s="621"/>
      <c r="AF559" s="637"/>
      <c r="AG559" s="621"/>
      <c r="AH559" s="529">
        <f t="shared" si="58"/>
        <v>548</v>
      </c>
      <c r="AI559" s="421" t="str">
        <f t="shared" si="59"/>
        <v/>
      </c>
      <c r="AJ559" s="529" t="str">
        <f t="shared" si="60"/>
        <v/>
      </c>
      <c r="AK559" s="529" t="str">
        <f t="shared" si="61"/>
        <v/>
      </c>
      <c r="AL559" s="573"/>
      <c r="AM559" s="639"/>
      <c r="AN559" s="573"/>
      <c r="AO559" s="639"/>
      <c r="AP559" s="639"/>
      <c r="AQ559" s="573"/>
      <c r="AR559" s="639"/>
      <c r="AS559" s="639"/>
      <c r="AT559" s="639"/>
      <c r="AU559" s="639"/>
      <c r="AV559" s="639"/>
      <c r="AW559" s="639"/>
      <c r="AX559" s="4"/>
      <c r="AY559" s="621"/>
      <c r="AZ559" s="622"/>
    </row>
    <row r="560" spans="2:52" s="25" customFormat="1" ht="12.75" customHeight="1">
      <c r="B560" s="645"/>
      <c r="D560" s="529">
        <f t="shared" si="62"/>
        <v>549</v>
      </c>
      <c r="E560" s="532"/>
      <c r="F560" s="531"/>
      <c r="G560" s="531"/>
      <c r="H560" s="668"/>
      <c r="I560" s="668"/>
      <c r="J560" s="234"/>
      <c r="K560" s="234"/>
      <c r="L560" s="234"/>
      <c r="M560" s="575"/>
      <c r="N560" s="794" t="str">
        <f t="shared" si="57"/>
        <v/>
      </c>
      <c r="O560" s="573"/>
      <c r="P560" s="573"/>
      <c r="Q560" s="623"/>
      <c r="R560" s="573"/>
      <c r="S560" s="573"/>
      <c r="T560" s="573"/>
      <c r="U560" s="639"/>
      <c r="V560" s="639"/>
      <c r="W560" s="573"/>
      <c r="X560" s="639"/>
      <c r="Y560" s="639"/>
      <c r="Z560" s="639"/>
      <c r="AA560" s="639"/>
      <c r="AB560" s="4"/>
      <c r="AC560" s="621"/>
      <c r="AD560" s="622"/>
      <c r="AE560" s="621"/>
      <c r="AF560" s="637"/>
      <c r="AG560" s="621"/>
      <c r="AH560" s="529">
        <f t="shared" si="58"/>
        <v>549</v>
      </c>
      <c r="AI560" s="421" t="str">
        <f t="shared" si="59"/>
        <v/>
      </c>
      <c r="AJ560" s="529" t="str">
        <f t="shared" si="60"/>
        <v/>
      </c>
      <c r="AK560" s="529" t="str">
        <f t="shared" si="61"/>
        <v/>
      </c>
      <c r="AL560" s="573"/>
      <c r="AM560" s="639"/>
      <c r="AN560" s="573"/>
      <c r="AO560" s="639"/>
      <c r="AP560" s="639"/>
      <c r="AQ560" s="573"/>
      <c r="AR560" s="639"/>
      <c r="AS560" s="639"/>
      <c r="AT560" s="639"/>
      <c r="AU560" s="639"/>
      <c r="AV560" s="639"/>
      <c r="AW560" s="639"/>
      <c r="AX560" s="4"/>
      <c r="AY560" s="621"/>
      <c r="AZ560" s="622"/>
    </row>
    <row r="561" spans="2:52" s="25" customFormat="1" ht="12.75" customHeight="1">
      <c r="B561" s="645"/>
      <c r="D561" s="529">
        <f t="shared" si="62"/>
        <v>550</v>
      </c>
      <c r="E561" s="532"/>
      <c r="F561" s="531"/>
      <c r="G561" s="531"/>
      <c r="H561" s="668"/>
      <c r="I561" s="668"/>
      <c r="J561" s="234"/>
      <c r="K561" s="234"/>
      <c r="L561" s="234"/>
      <c r="M561" s="575"/>
      <c r="N561" s="794" t="str">
        <f t="shared" si="57"/>
        <v/>
      </c>
      <c r="O561" s="573"/>
      <c r="P561" s="573"/>
      <c r="Q561" s="623"/>
      <c r="R561" s="573"/>
      <c r="S561" s="573"/>
      <c r="T561" s="573"/>
      <c r="U561" s="639"/>
      <c r="V561" s="639"/>
      <c r="W561" s="573"/>
      <c r="X561" s="639"/>
      <c r="Y561" s="639"/>
      <c r="Z561" s="639"/>
      <c r="AA561" s="639"/>
      <c r="AB561" s="4"/>
      <c r="AC561" s="621"/>
      <c r="AD561" s="622"/>
      <c r="AE561" s="621"/>
      <c r="AF561" s="637"/>
      <c r="AG561" s="621"/>
      <c r="AH561" s="529">
        <f t="shared" si="58"/>
        <v>550</v>
      </c>
      <c r="AI561" s="421" t="str">
        <f t="shared" si="59"/>
        <v/>
      </c>
      <c r="AJ561" s="529" t="str">
        <f t="shared" si="60"/>
        <v/>
      </c>
      <c r="AK561" s="529" t="str">
        <f t="shared" si="61"/>
        <v/>
      </c>
      <c r="AL561" s="573"/>
      <c r="AM561" s="639"/>
      <c r="AN561" s="573"/>
      <c r="AO561" s="639"/>
      <c r="AP561" s="639"/>
      <c r="AQ561" s="573"/>
      <c r="AR561" s="639"/>
      <c r="AS561" s="639"/>
      <c r="AT561" s="639"/>
      <c r="AU561" s="639"/>
      <c r="AV561" s="639"/>
      <c r="AW561" s="639"/>
      <c r="AX561" s="4"/>
      <c r="AY561" s="621"/>
      <c r="AZ561" s="622"/>
    </row>
    <row r="562" spans="2:52" s="25" customFormat="1" ht="12.75" customHeight="1">
      <c r="B562" s="645"/>
      <c r="D562" s="529">
        <f t="shared" si="62"/>
        <v>551</v>
      </c>
      <c r="E562" s="532"/>
      <c r="F562" s="531"/>
      <c r="G562" s="531"/>
      <c r="H562" s="668"/>
      <c r="I562" s="668"/>
      <c r="J562" s="234"/>
      <c r="K562" s="234"/>
      <c r="L562" s="234"/>
      <c r="M562" s="575"/>
      <c r="N562" s="794" t="str">
        <f t="shared" si="57"/>
        <v/>
      </c>
      <c r="O562" s="573"/>
      <c r="P562" s="573"/>
      <c r="Q562" s="623"/>
      <c r="R562" s="573"/>
      <c r="S562" s="573"/>
      <c r="T562" s="573"/>
      <c r="U562" s="639"/>
      <c r="V562" s="639"/>
      <c r="W562" s="573"/>
      <c r="X562" s="639"/>
      <c r="Y562" s="639"/>
      <c r="Z562" s="639"/>
      <c r="AA562" s="639"/>
      <c r="AB562" s="4"/>
      <c r="AC562" s="621"/>
      <c r="AD562" s="622"/>
      <c r="AE562" s="621"/>
      <c r="AF562" s="637"/>
      <c r="AG562" s="621"/>
      <c r="AH562" s="529">
        <f t="shared" si="58"/>
        <v>551</v>
      </c>
      <c r="AI562" s="421" t="str">
        <f t="shared" si="59"/>
        <v/>
      </c>
      <c r="AJ562" s="529" t="str">
        <f t="shared" si="60"/>
        <v/>
      </c>
      <c r="AK562" s="529" t="str">
        <f t="shared" si="61"/>
        <v/>
      </c>
      <c r="AL562" s="573"/>
      <c r="AM562" s="639"/>
      <c r="AN562" s="573"/>
      <c r="AO562" s="639"/>
      <c r="AP562" s="639"/>
      <c r="AQ562" s="573"/>
      <c r="AR562" s="639"/>
      <c r="AS562" s="639"/>
      <c r="AT562" s="639"/>
      <c r="AU562" s="639"/>
      <c r="AV562" s="639"/>
      <c r="AW562" s="639"/>
      <c r="AX562" s="4"/>
      <c r="AY562" s="621"/>
      <c r="AZ562" s="622"/>
    </row>
    <row r="563" spans="2:52" s="25" customFormat="1" ht="12.75" customHeight="1">
      <c r="B563" s="645"/>
      <c r="D563" s="529">
        <f t="shared" si="62"/>
        <v>552</v>
      </c>
      <c r="E563" s="532"/>
      <c r="F563" s="531"/>
      <c r="G563" s="531"/>
      <c r="H563" s="668"/>
      <c r="I563" s="668"/>
      <c r="J563" s="234"/>
      <c r="K563" s="234"/>
      <c r="L563" s="234"/>
      <c r="M563" s="575"/>
      <c r="N563" s="794" t="str">
        <f t="shared" si="57"/>
        <v/>
      </c>
      <c r="O563" s="573"/>
      <c r="P563" s="573"/>
      <c r="Q563" s="623"/>
      <c r="R563" s="573"/>
      <c r="S563" s="573"/>
      <c r="T563" s="573"/>
      <c r="U563" s="639"/>
      <c r="V563" s="639"/>
      <c r="W563" s="573"/>
      <c r="X563" s="639"/>
      <c r="Y563" s="639"/>
      <c r="Z563" s="639"/>
      <c r="AA563" s="639"/>
      <c r="AB563" s="4"/>
      <c r="AC563" s="621"/>
      <c r="AD563" s="622"/>
      <c r="AE563" s="621"/>
      <c r="AF563" s="637"/>
      <c r="AG563" s="621"/>
      <c r="AH563" s="529">
        <f t="shared" si="58"/>
        <v>552</v>
      </c>
      <c r="AI563" s="421" t="str">
        <f t="shared" si="59"/>
        <v/>
      </c>
      <c r="AJ563" s="529" t="str">
        <f t="shared" si="60"/>
        <v/>
      </c>
      <c r="AK563" s="529" t="str">
        <f t="shared" si="61"/>
        <v/>
      </c>
      <c r="AL563" s="573"/>
      <c r="AM563" s="639"/>
      <c r="AN563" s="573"/>
      <c r="AO563" s="639"/>
      <c r="AP563" s="639"/>
      <c r="AQ563" s="573"/>
      <c r="AR563" s="639"/>
      <c r="AS563" s="639"/>
      <c r="AT563" s="639"/>
      <c r="AU563" s="639"/>
      <c r="AV563" s="639"/>
      <c r="AW563" s="639"/>
      <c r="AX563" s="4"/>
      <c r="AY563" s="621"/>
      <c r="AZ563" s="622"/>
    </row>
    <row r="564" spans="2:52" s="25" customFormat="1" ht="12.75" customHeight="1">
      <c r="B564" s="645"/>
      <c r="D564" s="529">
        <f t="shared" si="62"/>
        <v>553</v>
      </c>
      <c r="E564" s="532"/>
      <c r="F564" s="531"/>
      <c r="G564" s="531"/>
      <c r="H564" s="668"/>
      <c r="I564" s="668"/>
      <c r="J564" s="234"/>
      <c r="K564" s="234"/>
      <c r="L564" s="234"/>
      <c r="M564" s="575"/>
      <c r="N564" s="794" t="str">
        <f t="shared" si="57"/>
        <v/>
      </c>
      <c r="O564" s="573"/>
      <c r="P564" s="573"/>
      <c r="Q564" s="623"/>
      <c r="R564" s="573"/>
      <c r="S564" s="573"/>
      <c r="T564" s="573"/>
      <c r="U564" s="639"/>
      <c r="V564" s="639"/>
      <c r="W564" s="573"/>
      <c r="X564" s="639"/>
      <c r="Y564" s="639"/>
      <c r="Z564" s="639"/>
      <c r="AA564" s="639"/>
      <c r="AB564" s="4"/>
      <c r="AC564" s="621"/>
      <c r="AD564" s="622"/>
      <c r="AE564" s="621"/>
      <c r="AF564" s="637"/>
      <c r="AG564" s="621"/>
      <c r="AH564" s="529">
        <f t="shared" si="58"/>
        <v>553</v>
      </c>
      <c r="AI564" s="421" t="str">
        <f t="shared" si="59"/>
        <v/>
      </c>
      <c r="AJ564" s="529" t="str">
        <f t="shared" si="60"/>
        <v/>
      </c>
      <c r="AK564" s="529" t="str">
        <f t="shared" si="61"/>
        <v/>
      </c>
      <c r="AL564" s="573"/>
      <c r="AM564" s="639"/>
      <c r="AN564" s="573"/>
      <c r="AO564" s="639"/>
      <c r="AP564" s="639"/>
      <c r="AQ564" s="573"/>
      <c r="AR564" s="639"/>
      <c r="AS564" s="639"/>
      <c r="AT564" s="639"/>
      <c r="AU564" s="639"/>
      <c r="AV564" s="639"/>
      <c r="AW564" s="639"/>
      <c r="AX564" s="4"/>
      <c r="AY564" s="621"/>
      <c r="AZ564" s="622"/>
    </row>
    <row r="565" spans="2:52" s="25" customFormat="1" ht="12.75" customHeight="1">
      <c r="B565" s="645"/>
      <c r="D565" s="529">
        <f t="shared" si="62"/>
        <v>554</v>
      </c>
      <c r="E565" s="532"/>
      <c r="F565" s="531"/>
      <c r="G565" s="531"/>
      <c r="H565" s="668"/>
      <c r="I565" s="668"/>
      <c r="J565" s="234"/>
      <c r="K565" s="234"/>
      <c r="L565" s="234"/>
      <c r="M565" s="575"/>
      <c r="N565" s="794" t="str">
        <f t="shared" si="57"/>
        <v/>
      </c>
      <c r="O565" s="573"/>
      <c r="P565" s="573"/>
      <c r="Q565" s="623"/>
      <c r="R565" s="573"/>
      <c r="S565" s="573"/>
      <c r="T565" s="573"/>
      <c r="U565" s="639"/>
      <c r="V565" s="639"/>
      <c r="W565" s="573"/>
      <c r="X565" s="639"/>
      <c r="Y565" s="639"/>
      <c r="Z565" s="639"/>
      <c r="AA565" s="639"/>
      <c r="AB565" s="4"/>
      <c r="AC565" s="621"/>
      <c r="AD565" s="622"/>
      <c r="AE565" s="621"/>
      <c r="AF565" s="637"/>
      <c r="AG565" s="621"/>
      <c r="AH565" s="529">
        <f t="shared" si="58"/>
        <v>554</v>
      </c>
      <c r="AI565" s="421" t="str">
        <f t="shared" si="59"/>
        <v/>
      </c>
      <c r="AJ565" s="529" t="str">
        <f t="shared" si="60"/>
        <v/>
      </c>
      <c r="AK565" s="529" t="str">
        <f t="shared" si="61"/>
        <v/>
      </c>
      <c r="AL565" s="573"/>
      <c r="AM565" s="639"/>
      <c r="AN565" s="573"/>
      <c r="AO565" s="639"/>
      <c r="AP565" s="639"/>
      <c r="AQ565" s="573"/>
      <c r="AR565" s="639"/>
      <c r="AS565" s="639"/>
      <c r="AT565" s="639"/>
      <c r="AU565" s="639"/>
      <c r="AV565" s="639"/>
      <c r="AW565" s="639"/>
      <c r="AX565" s="4"/>
      <c r="AY565" s="621"/>
      <c r="AZ565" s="622"/>
    </row>
    <row r="566" spans="2:52" s="25" customFormat="1" ht="12.75" customHeight="1">
      <c r="B566" s="645"/>
      <c r="D566" s="529">
        <f t="shared" si="62"/>
        <v>555</v>
      </c>
      <c r="E566" s="532"/>
      <c r="F566" s="531"/>
      <c r="G566" s="531"/>
      <c r="H566" s="668"/>
      <c r="I566" s="668"/>
      <c r="J566" s="234"/>
      <c r="K566" s="234"/>
      <c r="L566" s="234"/>
      <c r="M566" s="575"/>
      <c r="N566" s="794" t="str">
        <f t="shared" si="57"/>
        <v/>
      </c>
      <c r="O566" s="573"/>
      <c r="P566" s="573"/>
      <c r="Q566" s="623"/>
      <c r="R566" s="573"/>
      <c r="S566" s="573"/>
      <c r="T566" s="573"/>
      <c r="U566" s="639"/>
      <c r="V566" s="639"/>
      <c r="W566" s="573"/>
      <c r="X566" s="639"/>
      <c r="Y566" s="639"/>
      <c r="Z566" s="639"/>
      <c r="AA566" s="639"/>
      <c r="AB566" s="4"/>
      <c r="AC566" s="621"/>
      <c r="AD566" s="622"/>
      <c r="AE566" s="621"/>
      <c r="AF566" s="637"/>
      <c r="AG566" s="621"/>
      <c r="AH566" s="529">
        <f t="shared" si="58"/>
        <v>555</v>
      </c>
      <c r="AI566" s="421" t="str">
        <f t="shared" si="59"/>
        <v/>
      </c>
      <c r="AJ566" s="529" t="str">
        <f t="shared" si="60"/>
        <v/>
      </c>
      <c r="AK566" s="529" t="str">
        <f t="shared" si="61"/>
        <v/>
      </c>
      <c r="AL566" s="573"/>
      <c r="AM566" s="639"/>
      <c r="AN566" s="573"/>
      <c r="AO566" s="639"/>
      <c r="AP566" s="639"/>
      <c r="AQ566" s="573"/>
      <c r="AR566" s="639"/>
      <c r="AS566" s="639"/>
      <c r="AT566" s="639"/>
      <c r="AU566" s="639"/>
      <c r="AV566" s="639"/>
      <c r="AW566" s="639"/>
      <c r="AX566" s="4"/>
      <c r="AY566" s="621"/>
      <c r="AZ566" s="622"/>
    </row>
    <row r="567" spans="2:52" s="25" customFormat="1" ht="12.75" customHeight="1">
      <c r="B567" s="645"/>
      <c r="D567" s="529">
        <f t="shared" si="62"/>
        <v>556</v>
      </c>
      <c r="E567" s="532"/>
      <c r="F567" s="531"/>
      <c r="G567" s="531"/>
      <c r="H567" s="668"/>
      <c r="I567" s="668"/>
      <c r="J567" s="234"/>
      <c r="K567" s="234"/>
      <c r="L567" s="234"/>
      <c r="M567" s="575"/>
      <c r="N567" s="794" t="str">
        <f t="shared" si="57"/>
        <v/>
      </c>
      <c r="O567" s="573"/>
      <c r="P567" s="573"/>
      <c r="Q567" s="623"/>
      <c r="R567" s="573"/>
      <c r="S567" s="573"/>
      <c r="T567" s="573"/>
      <c r="U567" s="639"/>
      <c r="V567" s="639"/>
      <c r="W567" s="573"/>
      <c r="X567" s="639"/>
      <c r="Y567" s="639"/>
      <c r="Z567" s="639"/>
      <c r="AA567" s="639"/>
      <c r="AB567" s="4"/>
      <c r="AC567" s="621"/>
      <c r="AD567" s="622"/>
      <c r="AE567" s="621"/>
      <c r="AF567" s="637"/>
      <c r="AG567" s="621"/>
      <c r="AH567" s="529">
        <f t="shared" si="58"/>
        <v>556</v>
      </c>
      <c r="AI567" s="421" t="str">
        <f t="shared" si="59"/>
        <v/>
      </c>
      <c r="AJ567" s="529" t="str">
        <f t="shared" si="60"/>
        <v/>
      </c>
      <c r="AK567" s="529" t="str">
        <f t="shared" si="61"/>
        <v/>
      </c>
      <c r="AL567" s="573"/>
      <c r="AM567" s="639"/>
      <c r="AN567" s="573"/>
      <c r="AO567" s="639"/>
      <c r="AP567" s="639"/>
      <c r="AQ567" s="573"/>
      <c r="AR567" s="639"/>
      <c r="AS567" s="639"/>
      <c r="AT567" s="639"/>
      <c r="AU567" s="639"/>
      <c r="AV567" s="639"/>
      <c r="AW567" s="639"/>
      <c r="AX567" s="4"/>
      <c r="AY567" s="621"/>
      <c r="AZ567" s="622"/>
    </row>
    <row r="568" spans="2:52" s="25" customFormat="1" ht="12.75" customHeight="1">
      <c r="B568" s="645"/>
      <c r="D568" s="529">
        <f t="shared" si="62"/>
        <v>557</v>
      </c>
      <c r="E568" s="532"/>
      <c r="F568" s="531"/>
      <c r="G568" s="531"/>
      <c r="H568" s="668"/>
      <c r="I568" s="668"/>
      <c r="J568" s="234"/>
      <c r="K568" s="234"/>
      <c r="L568" s="234"/>
      <c r="M568" s="575"/>
      <c r="N568" s="794" t="str">
        <f t="shared" si="57"/>
        <v/>
      </c>
      <c r="O568" s="573"/>
      <c r="P568" s="573"/>
      <c r="Q568" s="623"/>
      <c r="R568" s="573"/>
      <c r="S568" s="573"/>
      <c r="T568" s="573"/>
      <c r="U568" s="639"/>
      <c r="V568" s="639"/>
      <c r="W568" s="573"/>
      <c r="X568" s="639"/>
      <c r="Y568" s="639"/>
      <c r="Z568" s="639"/>
      <c r="AA568" s="639"/>
      <c r="AB568" s="4"/>
      <c r="AC568" s="621"/>
      <c r="AD568" s="622"/>
      <c r="AE568" s="621"/>
      <c r="AF568" s="637"/>
      <c r="AG568" s="621"/>
      <c r="AH568" s="529">
        <f t="shared" si="58"/>
        <v>557</v>
      </c>
      <c r="AI568" s="421" t="str">
        <f t="shared" si="59"/>
        <v/>
      </c>
      <c r="AJ568" s="529" t="str">
        <f t="shared" si="60"/>
        <v/>
      </c>
      <c r="AK568" s="529" t="str">
        <f t="shared" si="61"/>
        <v/>
      </c>
      <c r="AL568" s="573"/>
      <c r="AM568" s="639"/>
      <c r="AN568" s="573"/>
      <c r="AO568" s="639"/>
      <c r="AP568" s="639"/>
      <c r="AQ568" s="573"/>
      <c r="AR568" s="639"/>
      <c r="AS568" s="639"/>
      <c r="AT568" s="639"/>
      <c r="AU568" s="639"/>
      <c r="AV568" s="639"/>
      <c r="AW568" s="639"/>
      <c r="AX568" s="4"/>
      <c r="AY568" s="621"/>
      <c r="AZ568" s="622"/>
    </row>
    <row r="569" spans="2:52" s="25" customFormat="1" ht="12.75" customHeight="1">
      <c r="B569" s="645"/>
      <c r="D569" s="529">
        <f t="shared" si="62"/>
        <v>558</v>
      </c>
      <c r="E569" s="532"/>
      <c r="F569" s="531"/>
      <c r="G569" s="531"/>
      <c r="H569" s="668"/>
      <c r="I569" s="668"/>
      <c r="J569" s="234"/>
      <c r="K569" s="234"/>
      <c r="L569" s="234"/>
      <c r="M569" s="575"/>
      <c r="N569" s="794" t="str">
        <f t="shared" si="57"/>
        <v/>
      </c>
      <c r="O569" s="573"/>
      <c r="P569" s="573"/>
      <c r="Q569" s="623"/>
      <c r="R569" s="573"/>
      <c r="S569" s="573"/>
      <c r="T569" s="573"/>
      <c r="U569" s="639"/>
      <c r="V569" s="639"/>
      <c r="W569" s="573"/>
      <c r="X569" s="639"/>
      <c r="Y569" s="639"/>
      <c r="Z569" s="639"/>
      <c r="AA569" s="639"/>
      <c r="AB569" s="4"/>
      <c r="AC569" s="621"/>
      <c r="AD569" s="622"/>
      <c r="AE569" s="621"/>
      <c r="AF569" s="637"/>
      <c r="AG569" s="621"/>
      <c r="AH569" s="529">
        <f t="shared" si="58"/>
        <v>558</v>
      </c>
      <c r="AI569" s="421" t="str">
        <f t="shared" si="59"/>
        <v/>
      </c>
      <c r="AJ569" s="529" t="str">
        <f t="shared" si="60"/>
        <v/>
      </c>
      <c r="AK569" s="529" t="str">
        <f t="shared" si="61"/>
        <v/>
      </c>
      <c r="AL569" s="573"/>
      <c r="AM569" s="639"/>
      <c r="AN569" s="573"/>
      <c r="AO569" s="639"/>
      <c r="AP569" s="639"/>
      <c r="AQ569" s="573"/>
      <c r="AR569" s="639"/>
      <c r="AS569" s="639"/>
      <c r="AT569" s="639"/>
      <c r="AU569" s="639"/>
      <c r="AV569" s="639"/>
      <c r="AW569" s="639"/>
      <c r="AX569" s="4"/>
      <c r="AY569" s="621"/>
      <c r="AZ569" s="622"/>
    </row>
    <row r="570" spans="2:52" s="25" customFormat="1" ht="12.75" customHeight="1">
      <c r="B570" s="645"/>
      <c r="D570" s="529">
        <f t="shared" si="62"/>
        <v>559</v>
      </c>
      <c r="E570" s="532"/>
      <c r="F570" s="531"/>
      <c r="G570" s="531"/>
      <c r="H570" s="668"/>
      <c r="I570" s="668"/>
      <c r="J570" s="234"/>
      <c r="K570" s="234"/>
      <c r="L570" s="234"/>
      <c r="M570" s="575"/>
      <c r="N570" s="794" t="str">
        <f t="shared" si="57"/>
        <v/>
      </c>
      <c r="O570" s="573"/>
      <c r="P570" s="573"/>
      <c r="Q570" s="623"/>
      <c r="R570" s="573"/>
      <c r="S570" s="573"/>
      <c r="T570" s="573"/>
      <c r="U570" s="639"/>
      <c r="V570" s="639"/>
      <c r="W570" s="573"/>
      <c r="X570" s="639"/>
      <c r="Y570" s="639"/>
      <c r="Z570" s="639"/>
      <c r="AA570" s="639"/>
      <c r="AB570" s="4"/>
      <c r="AC570" s="621"/>
      <c r="AD570" s="622"/>
      <c r="AE570" s="621"/>
      <c r="AF570" s="637"/>
      <c r="AG570" s="621"/>
      <c r="AH570" s="529">
        <f t="shared" si="58"/>
        <v>559</v>
      </c>
      <c r="AI570" s="421" t="str">
        <f t="shared" si="59"/>
        <v/>
      </c>
      <c r="AJ570" s="529" t="str">
        <f t="shared" si="60"/>
        <v/>
      </c>
      <c r="AK570" s="529" t="str">
        <f t="shared" si="61"/>
        <v/>
      </c>
      <c r="AL570" s="573"/>
      <c r="AM570" s="639"/>
      <c r="AN570" s="573"/>
      <c r="AO570" s="639"/>
      <c r="AP570" s="639"/>
      <c r="AQ570" s="573"/>
      <c r="AR570" s="639"/>
      <c r="AS570" s="639"/>
      <c r="AT570" s="639"/>
      <c r="AU570" s="639"/>
      <c r="AV570" s="639"/>
      <c r="AW570" s="639"/>
      <c r="AX570" s="4"/>
      <c r="AY570" s="621"/>
      <c r="AZ570" s="622"/>
    </row>
    <row r="571" spans="2:52" s="25" customFormat="1" ht="12.75" customHeight="1">
      <c r="B571" s="645"/>
      <c r="D571" s="529">
        <f t="shared" si="62"/>
        <v>560</v>
      </c>
      <c r="E571" s="532"/>
      <c r="F571" s="531"/>
      <c r="G571" s="531"/>
      <c r="H571" s="668"/>
      <c r="I571" s="668"/>
      <c r="J571" s="234"/>
      <c r="K571" s="234"/>
      <c r="L571" s="234"/>
      <c r="M571" s="575"/>
      <c r="N571" s="794" t="str">
        <f t="shared" si="57"/>
        <v/>
      </c>
      <c r="O571" s="573"/>
      <c r="P571" s="573"/>
      <c r="Q571" s="623"/>
      <c r="R571" s="573"/>
      <c r="S571" s="573"/>
      <c r="T571" s="573"/>
      <c r="U571" s="639"/>
      <c r="V571" s="639"/>
      <c r="W571" s="573"/>
      <c r="X571" s="639"/>
      <c r="Y571" s="639"/>
      <c r="Z571" s="639"/>
      <c r="AA571" s="639"/>
      <c r="AB571" s="4"/>
      <c r="AC571" s="621"/>
      <c r="AD571" s="622"/>
      <c r="AE571" s="621"/>
      <c r="AF571" s="637"/>
      <c r="AG571" s="621"/>
      <c r="AH571" s="529">
        <f t="shared" si="58"/>
        <v>560</v>
      </c>
      <c r="AI571" s="421" t="str">
        <f t="shared" si="59"/>
        <v/>
      </c>
      <c r="AJ571" s="529" t="str">
        <f t="shared" si="60"/>
        <v/>
      </c>
      <c r="AK571" s="529" t="str">
        <f t="shared" si="61"/>
        <v/>
      </c>
      <c r="AL571" s="573"/>
      <c r="AM571" s="639"/>
      <c r="AN571" s="573"/>
      <c r="AO571" s="639"/>
      <c r="AP571" s="639"/>
      <c r="AQ571" s="573"/>
      <c r="AR571" s="639"/>
      <c r="AS571" s="639"/>
      <c r="AT571" s="639"/>
      <c r="AU571" s="639"/>
      <c r="AV571" s="639"/>
      <c r="AW571" s="639"/>
      <c r="AX571" s="4"/>
      <c r="AY571" s="621"/>
      <c r="AZ571" s="622"/>
    </row>
    <row r="572" spans="2:52" s="25" customFormat="1" ht="12.75" customHeight="1">
      <c r="B572" s="645"/>
      <c r="D572" s="529">
        <f t="shared" si="62"/>
        <v>561</v>
      </c>
      <c r="E572" s="532"/>
      <c r="F572" s="531"/>
      <c r="G572" s="531"/>
      <c r="H572" s="668"/>
      <c r="I572" s="668"/>
      <c r="J572" s="234"/>
      <c r="K572" s="234"/>
      <c r="L572" s="234"/>
      <c r="M572" s="575"/>
      <c r="N572" s="794" t="str">
        <f t="shared" si="57"/>
        <v/>
      </c>
      <c r="O572" s="573"/>
      <c r="P572" s="573"/>
      <c r="Q572" s="623"/>
      <c r="R572" s="573"/>
      <c r="S572" s="573"/>
      <c r="T572" s="573"/>
      <c r="U572" s="639"/>
      <c r="V572" s="639"/>
      <c r="W572" s="573"/>
      <c r="X572" s="639"/>
      <c r="Y572" s="639"/>
      <c r="Z572" s="639"/>
      <c r="AA572" s="639"/>
      <c r="AB572" s="4"/>
      <c r="AC572" s="621"/>
      <c r="AD572" s="622"/>
      <c r="AE572" s="621"/>
      <c r="AF572" s="637"/>
      <c r="AG572" s="621"/>
      <c r="AH572" s="529">
        <f t="shared" si="58"/>
        <v>561</v>
      </c>
      <c r="AI572" s="421" t="str">
        <f t="shared" si="59"/>
        <v/>
      </c>
      <c r="AJ572" s="529" t="str">
        <f t="shared" si="60"/>
        <v/>
      </c>
      <c r="AK572" s="529" t="str">
        <f t="shared" si="61"/>
        <v/>
      </c>
      <c r="AL572" s="573"/>
      <c r="AM572" s="639"/>
      <c r="AN572" s="573"/>
      <c r="AO572" s="639"/>
      <c r="AP572" s="639"/>
      <c r="AQ572" s="573"/>
      <c r="AR572" s="639"/>
      <c r="AS572" s="639"/>
      <c r="AT572" s="639"/>
      <c r="AU572" s="639"/>
      <c r="AV572" s="639"/>
      <c r="AW572" s="639"/>
      <c r="AX572" s="4"/>
      <c r="AY572" s="621"/>
      <c r="AZ572" s="622"/>
    </row>
    <row r="573" spans="2:52" s="25" customFormat="1" ht="12.75" customHeight="1">
      <c r="B573" s="645"/>
      <c r="D573" s="529">
        <f t="shared" si="62"/>
        <v>562</v>
      </c>
      <c r="E573" s="532"/>
      <c r="F573" s="531"/>
      <c r="G573" s="531"/>
      <c r="H573" s="668"/>
      <c r="I573" s="668"/>
      <c r="J573" s="234"/>
      <c r="K573" s="234"/>
      <c r="L573" s="234"/>
      <c r="M573" s="575"/>
      <c r="N573" s="794" t="str">
        <f t="shared" si="57"/>
        <v/>
      </c>
      <c r="O573" s="573"/>
      <c r="P573" s="573"/>
      <c r="Q573" s="623"/>
      <c r="R573" s="573"/>
      <c r="S573" s="573"/>
      <c r="T573" s="573"/>
      <c r="U573" s="639"/>
      <c r="V573" s="639"/>
      <c r="W573" s="573"/>
      <c r="X573" s="639"/>
      <c r="Y573" s="639"/>
      <c r="Z573" s="639"/>
      <c r="AA573" s="639"/>
      <c r="AB573" s="4"/>
      <c r="AC573" s="621"/>
      <c r="AD573" s="622"/>
      <c r="AE573" s="621"/>
      <c r="AF573" s="637"/>
      <c r="AG573" s="621"/>
      <c r="AH573" s="529">
        <f t="shared" si="58"/>
        <v>562</v>
      </c>
      <c r="AI573" s="421" t="str">
        <f t="shared" si="59"/>
        <v/>
      </c>
      <c r="AJ573" s="529" t="str">
        <f t="shared" si="60"/>
        <v/>
      </c>
      <c r="AK573" s="529" t="str">
        <f t="shared" si="61"/>
        <v/>
      </c>
      <c r="AL573" s="573"/>
      <c r="AM573" s="639"/>
      <c r="AN573" s="573"/>
      <c r="AO573" s="639"/>
      <c r="AP573" s="639"/>
      <c r="AQ573" s="573"/>
      <c r="AR573" s="639"/>
      <c r="AS573" s="639"/>
      <c r="AT573" s="639"/>
      <c r="AU573" s="639"/>
      <c r="AV573" s="639"/>
      <c r="AW573" s="639"/>
      <c r="AX573" s="4"/>
      <c r="AY573" s="621"/>
      <c r="AZ573" s="622"/>
    </row>
    <row r="574" spans="2:52" s="25" customFormat="1" ht="12.75" customHeight="1">
      <c r="B574" s="645"/>
      <c r="D574" s="529">
        <f t="shared" si="62"/>
        <v>563</v>
      </c>
      <c r="E574" s="532"/>
      <c r="F574" s="531"/>
      <c r="G574" s="531"/>
      <c r="H574" s="668"/>
      <c r="I574" s="668"/>
      <c r="J574" s="234"/>
      <c r="K574" s="234"/>
      <c r="L574" s="234"/>
      <c r="M574" s="575"/>
      <c r="N574" s="794" t="str">
        <f t="shared" si="57"/>
        <v/>
      </c>
      <c r="O574" s="573"/>
      <c r="P574" s="573"/>
      <c r="Q574" s="623"/>
      <c r="R574" s="573"/>
      <c r="S574" s="573"/>
      <c r="T574" s="573"/>
      <c r="U574" s="639"/>
      <c r="V574" s="639"/>
      <c r="W574" s="573"/>
      <c r="X574" s="639"/>
      <c r="Y574" s="639"/>
      <c r="Z574" s="639"/>
      <c r="AA574" s="639"/>
      <c r="AB574" s="4"/>
      <c r="AC574" s="621"/>
      <c r="AD574" s="622"/>
      <c r="AE574" s="621"/>
      <c r="AF574" s="637"/>
      <c r="AG574" s="621"/>
      <c r="AH574" s="529">
        <f t="shared" si="58"/>
        <v>563</v>
      </c>
      <c r="AI574" s="421" t="str">
        <f t="shared" si="59"/>
        <v/>
      </c>
      <c r="AJ574" s="529" t="str">
        <f t="shared" si="60"/>
        <v/>
      </c>
      <c r="AK574" s="529" t="str">
        <f t="shared" si="61"/>
        <v/>
      </c>
      <c r="AL574" s="573"/>
      <c r="AM574" s="639"/>
      <c r="AN574" s="573"/>
      <c r="AO574" s="639"/>
      <c r="AP574" s="639"/>
      <c r="AQ574" s="573"/>
      <c r="AR574" s="639"/>
      <c r="AS574" s="639"/>
      <c r="AT574" s="639"/>
      <c r="AU574" s="639"/>
      <c r="AV574" s="639"/>
      <c r="AW574" s="639"/>
      <c r="AX574" s="4"/>
      <c r="AY574" s="621"/>
      <c r="AZ574" s="622"/>
    </row>
    <row r="575" spans="2:52" s="25" customFormat="1" ht="12.75" customHeight="1">
      <c r="B575" s="645"/>
      <c r="D575" s="529">
        <f t="shared" si="62"/>
        <v>564</v>
      </c>
      <c r="E575" s="532"/>
      <c r="F575" s="531"/>
      <c r="G575" s="531"/>
      <c r="H575" s="668"/>
      <c r="I575" s="668"/>
      <c r="J575" s="234"/>
      <c r="K575" s="234"/>
      <c r="L575" s="234"/>
      <c r="M575" s="575"/>
      <c r="N575" s="794" t="str">
        <f t="shared" si="57"/>
        <v/>
      </c>
      <c r="O575" s="573"/>
      <c r="P575" s="573"/>
      <c r="Q575" s="623"/>
      <c r="R575" s="573"/>
      <c r="S575" s="573"/>
      <c r="T575" s="573"/>
      <c r="U575" s="639"/>
      <c r="V575" s="639"/>
      <c r="W575" s="573"/>
      <c r="X575" s="639"/>
      <c r="Y575" s="639"/>
      <c r="Z575" s="639"/>
      <c r="AA575" s="639"/>
      <c r="AB575" s="4"/>
      <c r="AC575" s="621"/>
      <c r="AD575" s="622"/>
      <c r="AE575" s="621"/>
      <c r="AF575" s="637"/>
      <c r="AG575" s="621"/>
      <c r="AH575" s="529">
        <f t="shared" si="58"/>
        <v>564</v>
      </c>
      <c r="AI575" s="421" t="str">
        <f t="shared" si="59"/>
        <v/>
      </c>
      <c r="AJ575" s="529" t="str">
        <f t="shared" si="60"/>
        <v/>
      </c>
      <c r="AK575" s="529" t="str">
        <f t="shared" si="61"/>
        <v/>
      </c>
      <c r="AL575" s="573"/>
      <c r="AM575" s="639"/>
      <c r="AN575" s="573"/>
      <c r="AO575" s="639"/>
      <c r="AP575" s="639"/>
      <c r="AQ575" s="573"/>
      <c r="AR575" s="639"/>
      <c r="AS575" s="639"/>
      <c r="AT575" s="639"/>
      <c r="AU575" s="639"/>
      <c r="AV575" s="639"/>
      <c r="AW575" s="639"/>
      <c r="AX575" s="4"/>
      <c r="AY575" s="621"/>
      <c r="AZ575" s="622"/>
    </row>
    <row r="576" spans="2:52" s="25" customFormat="1" ht="12.75" customHeight="1">
      <c r="B576" s="645"/>
      <c r="D576" s="529">
        <f t="shared" si="62"/>
        <v>565</v>
      </c>
      <c r="E576" s="532"/>
      <c r="F576" s="531"/>
      <c r="G576" s="531"/>
      <c r="H576" s="668"/>
      <c r="I576" s="668"/>
      <c r="J576" s="234"/>
      <c r="K576" s="234"/>
      <c r="L576" s="234"/>
      <c r="M576" s="575"/>
      <c r="N576" s="794" t="str">
        <f t="shared" si="57"/>
        <v/>
      </c>
      <c r="O576" s="573"/>
      <c r="P576" s="573"/>
      <c r="Q576" s="623"/>
      <c r="R576" s="573"/>
      <c r="S576" s="573"/>
      <c r="T576" s="573"/>
      <c r="U576" s="639"/>
      <c r="V576" s="639"/>
      <c r="W576" s="573"/>
      <c r="X576" s="639"/>
      <c r="Y576" s="639"/>
      <c r="Z576" s="639"/>
      <c r="AA576" s="639"/>
      <c r="AB576" s="4"/>
      <c r="AC576" s="621"/>
      <c r="AD576" s="622"/>
      <c r="AE576" s="621"/>
      <c r="AF576" s="637"/>
      <c r="AG576" s="621"/>
      <c r="AH576" s="529">
        <f t="shared" si="58"/>
        <v>565</v>
      </c>
      <c r="AI576" s="421" t="str">
        <f t="shared" si="59"/>
        <v/>
      </c>
      <c r="AJ576" s="529" t="str">
        <f t="shared" si="60"/>
        <v/>
      </c>
      <c r="AK576" s="529" t="str">
        <f t="shared" si="61"/>
        <v/>
      </c>
      <c r="AL576" s="573"/>
      <c r="AM576" s="639"/>
      <c r="AN576" s="573"/>
      <c r="AO576" s="639"/>
      <c r="AP576" s="639"/>
      <c r="AQ576" s="573"/>
      <c r="AR576" s="639"/>
      <c r="AS576" s="639"/>
      <c r="AT576" s="639"/>
      <c r="AU576" s="639"/>
      <c r="AV576" s="639"/>
      <c r="AW576" s="639"/>
      <c r="AX576" s="4"/>
      <c r="AY576" s="621"/>
      <c r="AZ576" s="622"/>
    </row>
    <row r="577" spans="2:52" s="25" customFormat="1" ht="12.75" customHeight="1">
      <c r="B577" s="645"/>
      <c r="D577" s="529">
        <f t="shared" si="62"/>
        <v>566</v>
      </c>
      <c r="E577" s="532"/>
      <c r="F577" s="531"/>
      <c r="G577" s="531"/>
      <c r="H577" s="668"/>
      <c r="I577" s="668"/>
      <c r="J577" s="234"/>
      <c r="K577" s="234"/>
      <c r="L577" s="234"/>
      <c r="M577" s="575"/>
      <c r="N577" s="794" t="str">
        <f t="shared" si="57"/>
        <v/>
      </c>
      <c r="O577" s="573"/>
      <c r="P577" s="573"/>
      <c r="Q577" s="623"/>
      <c r="R577" s="573"/>
      <c r="S577" s="573"/>
      <c r="T577" s="573"/>
      <c r="U577" s="639"/>
      <c r="V577" s="639"/>
      <c r="W577" s="573"/>
      <c r="X577" s="639"/>
      <c r="Y577" s="639"/>
      <c r="Z577" s="639"/>
      <c r="AA577" s="639"/>
      <c r="AB577" s="4"/>
      <c r="AC577" s="621"/>
      <c r="AD577" s="622"/>
      <c r="AE577" s="621"/>
      <c r="AF577" s="637"/>
      <c r="AG577" s="621"/>
      <c r="AH577" s="529">
        <f t="shared" si="58"/>
        <v>566</v>
      </c>
      <c r="AI577" s="421" t="str">
        <f t="shared" si="59"/>
        <v/>
      </c>
      <c r="AJ577" s="529" t="str">
        <f t="shared" si="60"/>
        <v/>
      </c>
      <c r="AK577" s="529" t="str">
        <f t="shared" si="61"/>
        <v/>
      </c>
      <c r="AL577" s="573"/>
      <c r="AM577" s="639"/>
      <c r="AN577" s="573"/>
      <c r="AO577" s="639"/>
      <c r="AP577" s="639"/>
      <c r="AQ577" s="573"/>
      <c r="AR577" s="639"/>
      <c r="AS577" s="639"/>
      <c r="AT577" s="639"/>
      <c r="AU577" s="639"/>
      <c r="AV577" s="639"/>
      <c r="AW577" s="639"/>
      <c r="AX577" s="4"/>
      <c r="AY577" s="621"/>
      <c r="AZ577" s="622"/>
    </row>
    <row r="578" spans="2:52" s="25" customFormat="1" ht="12.75" customHeight="1">
      <c r="B578" s="645"/>
      <c r="D578" s="529">
        <f t="shared" si="62"/>
        <v>567</v>
      </c>
      <c r="E578" s="532"/>
      <c r="F578" s="531"/>
      <c r="G578" s="531"/>
      <c r="H578" s="668"/>
      <c r="I578" s="668"/>
      <c r="J578" s="234"/>
      <c r="K578" s="234"/>
      <c r="L578" s="234"/>
      <c r="M578" s="575"/>
      <c r="N578" s="794" t="str">
        <f t="shared" si="57"/>
        <v/>
      </c>
      <c r="O578" s="573"/>
      <c r="P578" s="573"/>
      <c r="Q578" s="623"/>
      <c r="R578" s="573"/>
      <c r="S578" s="573"/>
      <c r="T578" s="573"/>
      <c r="U578" s="639"/>
      <c r="V578" s="639"/>
      <c r="W578" s="573"/>
      <c r="X578" s="639"/>
      <c r="Y578" s="639"/>
      <c r="Z578" s="639"/>
      <c r="AA578" s="639"/>
      <c r="AB578" s="4"/>
      <c r="AC578" s="621"/>
      <c r="AD578" s="622"/>
      <c r="AE578" s="621"/>
      <c r="AF578" s="637"/>
      <c r="AG578" s="621"/>
      <c r="AH578" s="529">
        <f t="shared" si="58"/>
        <v>567</v>
      </c>
      <c r="AI578" s="421" t="str">
        <f t="shared" si="59"/>
        <v/>
      </c>
      <c r="AJ578" s="529" t="str">
        <f t="shared" si="60"/>
        <v/>
      </c>
      <c r="AK578" s="529" t="str">
        <f t="shared" si="61"/>
        <v/>
      </c>
      <c r="AL578" s="573"/>
      <c r="AM578" s="639"/>
      <c r="AN578" s="573"/>
      <c r="AO578" s="639"/>
      <c r="AP578" s="639"/>
      <c r="AQ578" s="573"/>
      <c r="AR578" s="639"/>
      <c r="AS578" s="639"/>
      <c r="AT578" s="639"/>
      <c r="AU578" s="639"/>
      <c r="AV578" s="639"/>
      <c r="AW578" s="639"/>
      <c r="AX578" s="4"/>
      <c r="AY578" s="621"/>
      <c r="AZ578" s="622"/>
    </row>
    <row r="579" spans="2:52" s="25" customFormat="1" ht="12.75" customHeight="1">
      <c r="B579" s="645"/>
      <c r="D579" s="529">
        <f t="shared" si="62"/>
        <v>568</v>
      </c>
      <c r="E579" s="532"/>
      <c r="F579" s="531"/>
      <c r="G579" s="531"/>
      <c r="H579" s="668"/>
      <c r="I579" s="668"/>
      <c r="J579" s="234"/>
      <c r="K579" s="234"/>
      <c r="L579" s="234"/>
      <c r="M579" s="575"/>
      <c r="N579" s="794" t="str">
        <f t="shared" si="57"/>
        <v/>
      </c>
      <c r="O579" s="573"/>
      <c r="P579" s="573"/>
      <c r="Q579" s="623"/>
      <c r="R579" s="573"/>
      <c r="S579" s="573"/>
      <c r="T579" s="573"/>
      <c r="U579" s="639"/>
      <c r="V579" s="639"/>
      <c r="W579" s="573"/>
      <c r="X579" s="639"/>
      <c r="Y579" s="639"/>
      <c r="Z579" s="639"/>
      <c r="AA579" s="639"/>
      <c r="AB579" s="4"/>
      <c r="AC579" s="621"/>
      <c r="AD579" s="622"/>
      <c r="AE579" s="621"/>
      <c r="AF579" s="637"/>
      <c r="AG579" s="621"/>
      <c r="AH579" s="529">
        <f t="shared" si="58"/>
        <v>568</v>
      </c>
      <c r="AI579" s="421" t="str">
        <f t="shared" si="59"/>
        <v/>
      </c>
      <c r="AJ579" s="529" t="str">
        <f t="shared" si="60"/>
        <v/>
      </c>
      <c r="AK579" s="529" t="str">
        <f t="shared" si="61"/>
        <v/>
      </c>
      <c r="AL579" s="573"/>
      <c r="AM579" s="639"/>
      <c r="AN579" s="573"/>
      <c r="AO579" s="639"/>
      <c r="AP579" s="639"/>
      <c r="AQ579" s="573"/>
      <c r="AR579" s="639"/>
      <c r="AS579" s="639"/>
      <c r="AT579" s="639"/>
      <c r="AU579" s="639"/>
      <c r="AV579" s="639"/>
      <c r="AW579" s="639"/>
      <c r="AX579" s="4"/>
      <c r="AY579" s="621"/>
      <c r="AZ579" s="622"/>
    </row>
    <row r="580" spans="2:52" s="25" customFormat="1" ht="12.75" customHeight="1">
      <c r="B580" s="645"/>
      <c r="D580" s="529">
        <f t="shared" si="62"/>
        <v>569</v>
      </c>
      <c r="E580" s="532"/>
      <c r="F580" s="531"/>
      <c r="G580" s="531"/>
      <c r="H580" s="668"/>
      <c r="I580" s="668"/>
      <c r="J580" s="234"/>
      <c r="K580" s="234"/>
      <c r="L580" s="234"/>
      <c r="M580" s="575"/>
      <c r="N580" s="794" t="str">
        <f t="shared" si="57"/>
        <v/>
      </c>
      <c r="O580" s="573"/>
      <c r="P580" s="573"/>
      <c r="Q580" s="623"/>
      <c r="R580" s="573"/>
      <c r="S580" s="573"/>
      <c r="T580" s="573"/>
      <c r="U580" s="639"/>
      <c r="V580" s="639"/>
      <c r="W580" s="573"/>
      <c r="X580" s="639"/>
      <c r="Y580" s="639"/>
      <c r="Z580" s="639"/>
      <c r="AA580" s="639"/>
      <c r="AB580" s="4"/>
      <c r="AC580" s="621"/>
      <c r="AD580" s="622"/>
      <c r="AE580" s="621"/>
      <c r="AF580" s="637"/>
      <c r="AG580" s="621"/>
      <c r="AH580" s="529">
        <f t="shared" si="58"/>
        <v>569</v>
      </c>
      <c r="AI580" s="421" t="str">
        <f t="shared" si="59"/>
        <v/>
      </c>
      <c r="AJ580" s="529" t="str">
        <f t="shared" si="60"/>
        <v/>
      </c>
      <c r="AK580" s="529" t="str">
        <f t="shared" si="61"/>
        <v/>
      </c>
      <c r="AL580" s="573"/>
      <c r="AM580" s="639"/>
      <c r="AN580" s="573"/>
      <c r="AO580" s="639"/>
      <c r="AP580" s="639"/>
      <c r="AQ580" s="573"/>
      <c r="AR580" s="639"/>
      <c r="AS580" s="639"/>
      <c r="AT580" s="639"/>
      <c r="AU580" s="639"/>
      <c r="AV580" s="639"/>
      <c r="AW580" s="639"/>
      <c r="AX580" s="4"/>
      <c r="AY580" s="621"/>
      <c r="AZ580" s="622"/>
    </row>
    <row r="581" spans="2:52" s="25" customFormat="1" ht="12.75" customHeight="1">
      <c r="B581" s="645"/>
      <c r="D581" s="529">
        <f t="shared" si="62"/>
        <v>570</v>
      </c>
      <c r="E581" s="532"/>
      <c r="F581" s="531"/>
      <c r="G581" s="531"/>
      <c r="H581" s="668"/>
      <c r="I581" s="668"/>
      <c r="J581" s="234"/>
      <c r="K581" s="234"/>
      <c r="L581" s="234"/>
      <c r="M581" s="575"/>
      <c r="N581" s="794" t="str">
        <f t="shared" si="57"/>
        <v/>
      </c>
      <c r="O581" s="573"/>
      <c r="P581" s="573"/>
      <c r="Q581" s="623"/>
      <c r="R581" s="573"/>
      <c r="S581" s="573"/>
      <c r="T581" s="573"/>
      <c r="U581" s="639"/>
      <c r="V581" s="639"/>
      <c r="W581" s="573"/>
      <c r="X581" s="639"/>
      <c r="Y581" s="639"/>
      <c r="Z581" s="639"/>
      <c r="AA581" s="639"/>
      <c r="AB581" s="4"/>
      <c r="AC581" s="621"/>
      <c r="AD581" s="622"/>
      <c r="AE581" s="621"/>
      <c r="AF581" s="637"/>
      <c r="AG581" s="621"/>
      <c r="AH581" s="529">
        <f t="shared" si="58"/>
        <v>570</v>
      </c>
      <c r="AI581" s="421" t="str">
        <f t="shared" si="59"/>
        <v/>
      </c>
      <c r="AJ581" s="529" t="str">
        <f t="shared" si="60"/>
        <v/>
      </c>
      <c r="AK581" s="529" t="str">
        <f t="shared" si="61"/>
        <v/>
      </c>
      <c r="AL581" s="573"/>
      <c r="AM581" s="639"/>
      <c r="AN581" s="573"/>
      <c r="AO581" s="639"/>
      <c r="AP581" s="639"/>
      <c r="AQ581" s="573"/>
      <c r="AR581" s="639"/>
      <c r="AS581" s="639"/>
      <c r="AT581" s="639"/>
      <c r="AU581" s="639"/>
      <c r="AV581" s="639"/>
      <c r="AW581" s="639"/>
      <c r="AX581" s="4"/>
      <c r="AY581" s="621"/>
      <c r="AZ581" s="622"/>
    </row>
    <row r="582" spans="2:52" s="25" customFormat="1" ht="12.75" customHeight="1">
      <c r="B582" s="645"/>
      <c r="D582" s="529">
        <f t="shared" si="62"/>
        <v>571</v>
      </c>
      <c r="E582" s="532"/>
      <c r="F582" s="531"/>
      <c r="G582" s="531"/>
      <c r="H582" s="668"/>
      <c r="I582" s="668"/>
      <c r="J582" s="234"/>
      <c r="K582" s="234"/>
      <c r="L582" s="234"/>
      <c r="M582" s="575"/>
      <c r="N582" s="794" t="str">
        <f>IF($H582="","",IF(O582="○","",IF($H582=$I582,"","○")))</f>
        <v/>
      </c>
      <c r="O582" s="573"/>
      <c r="P582" s="573"/>
      <c r="Q582" s="623"/>
      <c r="R582" s="573"/>
      <c r="S582" s="573"/>
      <c r="T582" s="573"/>
      <c r="U582" s="639"/>
      <c r="V582" s="639"/>
      <c r="W582" s="573"/>
      <c r="X582" s="639"/>
      <c r="Y582" s="639"/>
      <c r="Z582" s="639"/>
      <c r="AA582" s="639"/>
      <c r="AB582" s="4"/>
      <c r="AC582" s="621"/>
      <c r="AD582" s="622"/>
      <c r="AE582" s="621"/>
      <c r="AF582" s="637"/>
      <c r="AG582" s="621"/>
      <c r="AH582" s="529">
        <f t="shared" ref="AH582:AK1211" si="63">IF(D582="","",D582)</f>
        <v>571</v>
      </c>
      <c r="AI582" s="421" t="str">
        <f t="shared" si="63"/>
        <v/>
      </c>
      <c r="AJ582" s="529" t="str">
        <f t="shared" si="63"/>
        <v/>
      </c>
      <c r="AK582" s="529" t="str">
        <f t="shared" si="63"/>
        <v/>
      </c>
      <c r="AL582" s="573"/>
      <c r="AM582" s="639"/>
      <c r="AN582" s="573"/>
      <c r="AO582" s="639"/>
      <c r="AP582" s="639"/>
      <c r="AQ582" s="573"/>
      <c r="AR582" s="639"/>
      <c r="AS582" s="639"/>
      <c r="AT582" s="639"/>
      <c r="AU582" s="639"/>
      <c r="AV582" s="639"/>
      <c r="AW582" s="639"/>
      <c r="AX582" s="4"/>
      <c r="AY582" s="621"/>
      <c r="AZ582" s="622"/>
    </row>
    <row r="583" spans="2:52" s="25" customFormat="1" ht="12.75" customHeight="1">
      <c r="B583" s="645"/>
      <c r="D583" s="529">
        <f t="shared" ref="D583:D610" si="64">D582+1</f>
        <v>572</v>
      </c>
      <c r="E583" s="532"/>
      <c r="F583" s="531"/>
      <c r="G583" s="531"/>
      <c r="H583" s="668"/>
      <c r="I583" s="668"/>
      <c r="J583" s="234"/>
      <c r="K583" s="234"/>
      <c r="L583" s="234"/>
      <c r="M583" s="575"/>
      <c r="N583" s="794" t="str">
        <f>IF($H583="","",IF(O583="○","",IF($H583=$I583,"","○")))</f>
        <v/>
      </c>
      <c r="O583" s="573"/>
      <c r="P583" s="573"/>
      <c r="Q583" s="623"/>
      <c r="R583" s="573"/>
      <c r="S583" s="573"/>
      <c r="T583" s="573"/>
      <c r="U583" s="639"/>
      <c r="V583" s="639"/>
      <c r="W583" s="573"/>
      <c r="X583" s="639"/>
      <c r="Y583" s="639"/>
      <c r="Z583" s="639"/>
      <c r="AA583" s="639"/>
      <c r="AB583" s="4"/>
      <c r="AC583" s="621"/>
      <c r="AD583" s="622"/>
      <c r="AE583" s="621"/>
      <c r="AF583" s="637"/>
      <c r="AG583" s="621"/>
      <c r="AH583" s="529">
        <f t="shared" si="63"/>
        <v>572</v>
      </c>
      <c r="AI583" s="421" t="str">
        <f t="shared" si="63"/>
        <v/>
      </c>
      <c r="AJ583" s="529" t="str">
        <f t="shared" si="63"/>
        <v/>
      </c>
      <c r="AK583" s="529" t="str">
        <f t="shared" si="63"/>
        <v/>
      </c>
      <c r="AL583" s="573"/>
      <c r="AM583" s="639"/>
      <c r="AN583" s="573"/>
      <c r="AO583" s="639"/>
      <c r="AP583" s="639"/>
      <c r="AQ583" s="573"/>
      <c r="AR583" s="639"/>
      <c r="AS583" s="639"/>
      <c r="AT583" s="639"/>
      <c r="AU583" s="639"/>
      <c r="AV583" s="639"/>
      <c r="AW583" s="639"/>
      <c r="AX583" s="4"/>
      <c r="AY583" s="621"/>
      <c r="AZ583" s="622"/>
    </row>
    <row r="584" spans="2:52" s="25" customFormat="1" ht="12.75" customHeight="1">
      <c r="B584" s="645"/>
      <c r="D584" s="529">
        <f t="shared" si="64"/>
        <v>573</v>
      </c>
      <c r="E584" s="532"/>
      <c r="F584" s="531"/>
      <c r="G584" s="531"/>
      <c r="H584" s="668"/>
      <c r="I584" s="668"/>
      <c r="J584" s="234"/>
      <c r="K584" s="234"/>
      <c r="L584" s="234"/>
      <c r="M584" s="575"/>
      <c r="N584" s="794" t="str">
        <f>IF($H584="","",IF(O584="○","",IF($H584=$I584,"","○")))</f>
        <v/>
      </c>
      <c r="O584" s="573"/>
      <c r="P584" s="573"/>
      <c r="Q584" s="623"/>
      <c r="R584" s="573"/>
      <c r="S584" s="573"/>
      <c r="T584" s="573"/>
      <c r="U584" s="639"/>
      <c r="V584" s="639"/>
      <c r="W584" s="573"/>
      <c r="X584" s="639"/>
      <c r="Y584" s="639"/>
      <c r="Z584" s="639"/>
      <c r="AA584" s="639"/>
      <c r="AB584" s="4"/>
      <c r="AC584" s="621"/>
      <c r="AD584" s="622"/>
      <c r="AE584" s="621"/>
      <c r="AF584" s="637"/>
      <c r="AG584" s="621"/>
      <c r="AH584" s="529">
        <f t="shared" si="63"/>
        <v>573</v>
      </c>
      <c r="AI584" s="421" t="str">
        <f t="shared" si="63"/>
        <v/>
      </c>
      <c r="AJ584" s="529" t="str">
        <f t="shared" si="63"/>
        <v/>
      </c>
      <c r="AK584" s="529" t="str">
        <f t="shared" si="63"/>
        <v/>
      </c>
      <c r="AL584" s="573"/>
      <c r="AM584" s="639"/>
      <c r="AN584" s="573"/>
      <c r="AO584" s="639"/>
      <c r="AP584" s="639"/>
      <c r="AQ584" s="573"/>
      <c r="AR584" s="639"/>
      <c r="AS584" s="639"/>
      <c r="AT584" s="639"/>
      <c r="AU584" s="639"/>
      <c r="AV584" s="639"/>
      <c r="AW584" s="639"/>
      <c r="AX584" s="4"/>
      <c r="AY584" s="621"/>
      <c r="AZ584" s="622"/>
    </row>
    <row r="585" spans="2:52" s="25" customFormat="1" ht="12.75" customHeight="1">
      <c r="B585" s="645"/>
      <c r="D585" s="529">
        <f t="shared" si="64"/>
        <v>574</v>
      </c>
      <c r="E585" s="532"/>
      <c r="F585" s="531"/>
      <c r="G585" s="531"/>
      <c r="H585" s="668"/>
      <c r="I585" s="668"/>
      <c r="J585" s="234"/>
      <c r="K585" s="234"/>
      <c r="L585" s="234"/>
      <c r="M585" s="575"/>
      <c r="N585" s="794" t="str">
        <f>IF($H585="","",IF(O585="○","",IF($H585=$I585,"","○")))</f>
        <v/>
      </c>
      <c r="O585" s="573"/>
      <c r="P585" s="573"/>
      <c r="Q585" s="623"/>
      <c r="R585" s="573"/>
      <c r="S585" s="573"/>
      <c r="T585" s="573"/>
      <c r="U585" s="639"/>
      <c r="V585" s="639"/>
      <c r="W585" s="573"/>
      <c r="X585" s="639"/>
      <c r="Y585" s="639"/>
      <c r="Z585" s="639"/>
      <c r="AA585" s="639"/>
      <c r="AB585" s="4"/>
      <c r="AC585" s="621"/>
      <c r="AD585" s="622"/>
      <c r="AE585" s="621"/>
      <c r="AF585" s="637"/>
      <c r="AG585" s="621"/>
      <c r="AH585" s="529">
        <f t="shared" si="63"/>
        <v>574</v>
      </c>
      <c r="AI585" s="421" t="str">
        <f t="shared" si="63"/>
        <v/>
      </c>
      <c r="AJ585" s="529" t="str">
        <f t="shared" si="63"/>
        <v/>
      </c>
      <c r="AK585" s="529" t="str">
        <f t="shared" si="63"/>
        <v/>
      </c>
      <c r="AL585" s="573"/>
      <c r="AM585" s="639"/>
      <c r="AN585" s="573"/>
      <c r="AO585" s="639"/>
      <c r="AP585" s="639"/>
      <c r="AQ585" s="573"/>
      <c r="AR585" s="639"/>
      <c r="AS585" s="639"/>
      <c r="AT585" s="639"/>
      <c r="AU585" s="639"/>
      <c r="AV585" s="639"/>
      <c r="AW585" s="639"/>
      <c r="AX585" s="4"/>
      <c r="AY585" s="621"/>
      <c r="AZ585" s="622"/>
    </row>
    <row r="586" spans="2:52" s="25" customFormat="1" ht="12.75" customHeight="1">
      <c r="B586" s="645"/>
      <c r="D586" s="529">
        <f t="shared" si="64"/>
        <v>575</v>
      </c>
      <c r="E586" s="532"/>
      <c r="F586" s="531"/>
      <c r="G586" s="531"/>
      <c r="H586" s="668"/>
      <c r="I586" s="668"/>
      <c r="J586" s="234"/>
      <c r="K586" s="234"/>
      <c r="L586" s="234"/>
      <c r="M586" s="575"/>
      <c r="N586" s="794" t="str">
        <f t="shared" ref="N586:N1211" si="65">IF($H586="","",IF(O586="○","",IF($H586=$I586,"","○")))</f>
        <v/>
      </c>
      <c r="O586" s="573"/>
      <c r="P586" s="573"/>
      <c r="Q586" s="623"/>
      <c r="R586" s="573"/>
      <c r="S586" s="573"/>
      <c r="T586" s="573"/>
      <c r="U586" s="639"/>
      <c r="V586" s="639"/>
      <c r="W586" s="573"/>
      <c r="X586" s="639"/>
      <c r="Y586" s="639"/>
      <c r="Z586" s="639"/>
      <c r="AA586" s="639"/>
      <c r="AB586" s="4"/>
      <c r="AC586" s="621"/>
      <c r="AD586" s="622"/>
      <c r="AE586" s="621"/>
      <c r="AF586" s="637"/>
      <c r="AG586" s="621"/>
      <c r="AH586" s="529">
        <f t="shared" si="63"/>
        <v>575</v>
      </c>
      <c r="AI586" s="421" t="str">
        <f t="shared" si="63"/>
        <v/>
      </c>
      <c r="AJ586" s="529" t="str">
        <f t="shared" si="63"/>
        <v/>
      </c>
      <c r="AK586" s="529" t="str">
        <f t="shared" si="63"/>
        <v/>
      </c>
      <c r="AL586" s="573"/>
      <c r="AM586" s="639"/>
      <c r="AN586" s="573"/>
      <c r="AO586" s="639"/>
      <c r="AP586" s="639"/>
      <c r="AQ586" s="573"/>
      <c r="AR586" s="639"/>
      <c r="AS586" s="639"/>
      <c r="AT586" s="639"/>
      <c r="AU586" s="639"/>
      <c r="AV586" s="639"/>
      <c r="AW586" s="639"/>
      <c r="AX586" s="4"/>
      <c r="AY586" s="621"/>
      <c r="AZ586" s="622"/>
    </row>
    <row r="587" spans="2:52" s="25" customFormat="1" ht="12.75" customHeight="1">
      <c r="B587" s="645"/>
      <c r="D587" s="529">
        <f t="shared" si="64"/>
        <v>576</v>
      </c>
      <c r="E587" s="532"/>
      <c r="F587" s="531"/>
      <c r="G587" s="531"/>
      <c r="H587" s="668"/>
      <c r="I587" s="668"/>
      <c r="J587" s="234"/>
      <c r="K587" s="234"/>
      <c r="L587" s="234"/>
      <c r="M587" s="575"/>
      <c r="N587" s="794" t="str">
        <f t="shared" si="65"/>
        <v/>
      </c>
      <c r="O587" s="573"/>
      <c r="P587" s="573"/>
      <c r="Q587" s="623"/>
      <c r="R587" s="573"/>
      <c r="S587" s="573"/>
      <c r="T587" s="573"/>
      <c r="U587" s="639"/>
      <c r="V587" s="639"/>
      <c r="W587" s="573"/>
      <c r="X587" s="639"/>
      <c r="Y587" s="639"/>
      <c r="Z587" s="639"/>
      <c r="AA587" s="639"/>
      <c r="AB587" s="4"/>
      <c r="AC587" s="621"/>
      <c r="AD587" s="622"/>
      <c r="AE587" s="621"/>
      <c r="AF587" s="637"/>
      <c r="AG587" s="621"/>
      <c r="AH587" s="529">
        <f t="shared" si="63"/>
        <v>576</v>
      </c>
      <c r="AI587" s="421" t="str">
        <f t="shared" si="63"/>
        <v/>
      </c>
      <c r="AJ587" s="529" t="str">
        <f t="shared" si="63"/>
        <v/>
      </c>
      <c r="AK587" s="529" t="str">
        <f t="shared" si="63"/>
        <v/>
      </c>
      <c r="AL587" s="573"/>
      <c r="AM587" s="639"/>
      <c r="AN587" s="573"/>
      <c r="AO587" s="639"/>
      <c r="AP587" s="639"/>
      <c r="AQ587" s="573"/>
      <c r="AR587" s="639"/>
      <c r="AS587" s="639"/>
      <c r="AT587" s="639"/>
      <c r="AU587" s="639"/>
      <c r="AV587" s="639"/>
      <c r="AW587" s="639"/>
      <c r="AX587" s="4"/>
      <c r="AY587" s="621"/>
      <c r="AZ587" s="622"/>
    </row>
    <row r="588" spans="2:52" s="25" customFormat="1" ht="12.75" customHeight="1">
      <c r="B588" s="645"/>
      <c r="D588" s="529">
        <f t="shared" si="64"/>
        <v>577</v>
      </c>
      <c r="E588" s="532"/>
      <c r="F588" s="531"/>
      <c r="G588" s="531"/>
      <c r="H588" s="668"/>
      <c r="I588" s="668"/>
      <c r="J588" s="234"/>
      <c r="K588" s="234"/>
      <c r="L588" s="234"/>
      <c r="M588" s="575"/>
      <c r="N588" s="794" t="str">
        <f t="shared" si="65"/>
        <v/>
      </c>
      <c r="O588" s="573"/>
      <c r="P588" s="573"/>
      <c r="Q588" s="623"/>
      <c r="R588" s="573"/>
      <c r="S588" s="573"/>
      <c r="T588" s="573"/>
      <c r="U588" s="639"/>
      <c r="V588" s="639"/>
      <c r="W588" s="573"/>
      <c r="X588" s="639"/>
      <c r="Y588" s="639"/>
      <c r="Z588" s="639"/>
      <c r="AA588" s="639"/>
      <c r="AB588" s="4"/>
      <c r="AC588" s="621"/>
      <c r="AD588" s="622"/>
      <c r="AE588" s="621"/>
      <c r="AF588" s="637"/>
      <c r="AG588" s="621"/>
      <c r="AH588" s="529">
        <f t="shared" si="63"/>
        <v>577</v>
      </c>
      <c r="AI588" s="421" t="str">
        <f t="shared" si="63"/>
        <v/>
      </c>
      <c r="AJ588" s="529" t="str">
        <f t="shared" si="63"/>
        <v/>
      </c>
      <c r="AK588" s="529" t="str">
        <f t="shared" si="63"/>
        <v/>
      </c>
      <c r="AL588" s="573"/>
      <c r="AM588" s="639"/>
      <c r="AN588" s="573"/>
      <c r="AO588" s="639"/>
      <c r="AP588" s="639"/>
      <c r="AQ588" s="573"/>
      <c r="AR588" s="639"/>
      <c r="AS588" s="639"/>
      <c r="AT588" s="639"/>
      <c r="AU588" s="639"/>
      <c r="AV588" s="639"/>
      <c r="AW588" s="639"/>
      <c r="AX588" s="4"/>
      <c r="AY588" s="621"/>
      <c r="AZ588" s="622"/>
    </row>
    <row r="589" spans="2:52" s="25" customFormat="1" ht="12.75" customHeight="1">
      <c r="B589" s="645"/>
      <c r="D589" s="529">
        <f t="shared" si="64"/>
        <v>578</v>
      </c>
      <c r="E589" s="532"/>
      <c r="F589" s="531"/>
      <c r="G589" s="531"/>
      <c r="H589" s="668"/>
      <c r="I589" s="668"/>
      <c r="J589" s="234"/>
      <c r="K589" s="234"/>
      <c r="L589" s="234"/>
      <c r="M589" s="575"/>
      <c r="N589" s="794" t="str">
        <f t="shared" si="65"/>
        <v/>
      </c>
      <c r="O589" s="573"/>
      <c r="P589" s="573"/>
      <c r="Q589" s="623"/>
      <c r="R589" s="573"/>
      <c r="S589" s="573"/>
      <c r="T589" s="573"/>
      <c r="U589" s="639"/>
      <c r="V589" s="639"/>
      <c r="W589" s="573"/>
      <c r="X589" s="639"/>
      <c r="Y589" s="639"/>
      <c r="Z589" s="639"/>
      <c r="AA589" s="639"/>
      <c r="AB589" s="4"/>
      <c r="AC589" s="621"/>
      <c r="AD589" s="622"/>
      <c r="AE589" s="621"/>
      <c r="AF589" s="637"/>
      <c r="AG589" s="621"/>
      <c r="AH589" s="529">
        <f t="shared" si="63"/>
        <v>578</v>
      </c>
      <c r="AI589" s="421" t="str">
        <f t="shared" si="63"/>
        <v/>
      </c>
      <c r="AJ589" s="529" t="str">
        <f t="shared" si="63"/>
        <v/>
      </c>
      <c r="AK589" s="529" t="str">
        <f t="shared" si="63"/>
        <v/>
      </c>
      <c r="AL589" s="573"/>
      <c r="AM589" s="639"/>
      <c r="AN589" s="573"/>
      <c r="AO589" s="639"/>
      <c r="AP589" s="639"/>
      <c r="AQ589" s="573"/>
      <c r="AR589" s="639"/>
      <c r="AS589" s="639"/>
      <c r="AT589" s="639"/>
      <c r="AU589" s="639"/>
      <c r="AV589" s="639"/>
      <c r="AW589" s="639"/>
      <c r="AX589" s="4"/>
      <c r="AY589" s="621"/>
      <c r="AZ589" s="622"/>
    </row>
    <row r="590" spans="2:52" s="25" customFormat="1" ht="12.75" customHeight="1">
      <c r="B590" s="645"/>
      <c r="D590" s="529">
        <f t="shared" si="64"/>
        <v>579</v>
      </c>
      <c r="E590" s="532"/>
      <c r="F590" s="531"/>
      <c r="G590" s="531"/>
      <c r="H590" s="668"/>
      <c r="I590" s="668"/>
      <c r="J590" s="234"/>
      <c r="K590" s="234"/>
      <c r="L590" s="234"/>
      <c r="M590" s="575"/>
      <c r="N590" s="794" t="str">
        <f t="shared" si="65"/>
        <v/>
      </c>
      <c r="O590" s="573"/>
      <c r="P590" s="573"/>
      <c r="Q590" s="623"/>
      <c r="R590" s="573"/>
      <c r="S590" s="573"/>
      <c r="T590" s="573"/>
      <c r="U590" s="639"/>
      <c r="V590" s="639"/>
      <c r="W590" s="573"/>
      <c r="X590" s="639"/>
      <c r="Y590" s="639"/>
      <c r="Z590" s="639"/>
      <c r="AA590" s="639"/>
      <c r="AB590" s="4"/>
      <c r="AC590" s="621"/>
      <c r="AD590" s="622"/>
      <c r="AE590" s="621"/>
      <c r="AF590" s="637"/>
      <c r="AG590" s="621"/>
      <c r="AH590" s="529">
        <f t="shared" si="63"/>
        <v>579</v>
      </c>
      <c r="AI590" s="421" t="str">
        <f t="shared" si="63"/>
        <v/>
      </c>
      <c r="AJ590" s="529" t="str">
        <f t="shared" si="63"/>
        <v/>
      </c>
      <c r="AK590" s="529" t="str">
        <f t="shared" si="63"/>
        <v/>
      </c>
      <c r="AL590" s="573"/>
      <c r="AM590" s="639"/>
      <c r="AN590" s="573"/>
      <c r="AO590" s="639"/>
      <c r="AP590" s="639"/>
      <c r="AQ590" s="573"/>
      <c r="AR590" s="639"/>
      <c r="AS590" s="639"/>
      <c r="AT590" s="639"/>
      <c r="AU590" s="639"/>
      <c r="AV590" s="639"/>
      <c r="AW590" s="639"/>
      <c r="AX590" s="4"/>
      <c r="AY590" s="621"/>
      <c r="AZ590" s="622"/>
    </row>
    <row r="591" spans="2:52" s="25" customFormat="1" ht="12.75" customHeight="1">
      <c r="B591" s="645"/>
      <c r="D591" s="529">
        <f t="shared" si="64"/>
        <v>580</v>
      </c>
      <c r="E591" s="532"/>
      <c r="F591" s="531"/>
      <c r="G591" s="531"/>
      <c r="H591" s="668"/>
      <c r="I591" s="668"/>
      <c r="J591" s="234"/>
      <c r="K591" s="234"/>
      <c r="L591" s="234"/>
      <c r="M591" s="575"/>
      <c r="N591" s="794" t="str">
        <f t="shared" si="65"/>
        <v/>
      </c>
      <c r="O591" s="573"/>
      <c r="P591" s="573"/>
      <c r="Q591" s="623"/>
      <c r="R591" s="573"/>
      <c r="S591" s="573"/>
      <c r="T591" s="573"/>
      <c r="U591" s="639"/>
      <c r="V591" s="639"/>
      <c r="W591" s="573"/>
      <c r="X591" s="639"/>
      <c r="Y591" s="639"/>
      <c r="Z591" s="639"/>
      <c r="AA591" s="639"/>
      <c r="AB591" s="4"/>
      <c r="AC591" s="621"/>
      <c r="AD591" s="622"/>
      <c r="AE591" s="621"/>
      <c r="AF591" s="637"/>
      <c r="AG591" s="621"/>
      <c r="AH591" s="529">
        <f t="shared" si="63"/>
        <v>580</v>
      </c>
      <c r="AI591" s="421" t="str">
        <f t="shared" si="63"/>
        <v/>
      </c>
      <c r="AJ591" s="529" t="str">
        <f t="shared" si="63"/>
        <v/>
      </c>
      <c r="AK591" s="529" t="str">
        <f t="shared" si="63"/>
        <v/>
      </c>
      <c r="AL591" s="573"/>
      <c r="AM591" s="639"/>
      <c r="AN591" s="573"/>
      <c r="AO591" s="639"/>
      <c r="AP591" s="639"/>
      <c r="AQ591" s="573"/>
      <c r="AR591" s="639"/>
      <c r="AS591" s="639"/>
      <c r="AT591" s="639"/>
      <c r="AU591" s="639"/>
      <c r="AV591" s="639"/>
      <c r="AW591" s="639"/>
      <c r="AX591" s="4"/>
      <c r="AY591" s="621"/>
      <c r="AZ591" s="622"/>
    </row>
    <row r="592" spans="2:52" s="25" customFormat="1" ht="12.75" customHeight="1">
      <c r="B592" s="645"/>
      <c r="D592" s="529">
        <f t="shared" si="64"/>
        <v>581</v>
      </c>
      <c r="E592" s="532"/>
      <c r="F592" s="531"/>
      <c r="G592" s="531"/>
      <c r="H592" s="668"/>
      <c r="I592" s="668"/>
      <c r="J592" s="234"/>
      <c r="K592" s="234"/>
      <c r="L592" s="234"/>
      <c r="M592" s="575"/>
      <c r="N592" s="794" t="str">
        <f t="shared" si="65"/>
        <v/>
      </c>
      <c r="O592" s="573"/>
      <c r="P592" s="573"/>
      <c r="Q592" s="623"/>
      <c r="R592" s="573"/>
      <c r="S592" s="573"/>
      <c r="T592" s="573"/>
      <c r="U592" s="639"/>
      <c r="V592" s="639"/>
      <c r="W592" s="573"/>
      <c r="X592" s="639"/>
      <c r="Y592" s="639"/>
      <c r="Z592" s="639"/>
      <c r="AA592" s="639"/>
      <c r="AB592" s="4"/>
      <c r="AC592" s="621"/>
      <c r="AD592" s="622"/>
      <c r="AE592" s="621"/>
      <c r="AF592" s="637"/>
      <c r="AG592" s="621"/>
      <c r="AH592" s="529">
        <f t="shared" si="63"/>
        <v>581</v>
      </c>
      <c r="AI592" s="421" t="str">
        <f t="shared" si="63"/>
        <v/>
      </c>
      <c r="AJ592" s="529" t="str">
        <f t="shared" si="63"/>
        <v/>
      </c>
      <c r="AK592" s="529" t="str">
        <f t="shared" si="63"/>
        <v/>
      </c>
      <c r="AL592" s="573"/>
      <c r="AM592" s="639"/>
      <c r="AN592" s="573"/>
      <c r="AO592" s="639"/>
      <c r="AP592" s="639"/>
      <c r="AQ592" s="573"/>
      <c r="AR592" s="639"/>
      <c r="AS592" s="639"/>
      <c r="AT592" s="639"/>
      <c r="AU592" s="639"/>
      <c r="AV592" s="639"/>
      <c r="AW592" s="639"/>
      <c r="AX592" s="4"/>
      <c r="AY592" s="621"/>
      <c r="AZ592" s="622"/>
    </row>
    <row r="593" spans="2:52" s="25" customFormat="1" ht="12.75" customHeight="1">
      <c r="B593" s="645"/>
      <c r="D593" s="529">
        <f t="shared" si="64"/>
        <v>582</v>
      </c>
      <c r="E593" s="532"/>
      <c r="F593" s="531"/>
      <c r="G593" s="531"/>
      <c r="H593" s="668"/>
      <c r="I593" s="668"/>
      <c r="J593" s="234"/>
      <c r="K593" s="234"/>
      <c r="L593" s="234"/>
      <c r="M593" s="575"/>
      <c r="N593" s="794" t="str">
        <f t="shared" si="65"/>
        <v/>
      </c>
      <c r="O593" s="573"/>
      <c r="P593" s="573"/>
      <c r="Q593" s="623"/>
      <c r="R593" s="573"/>
      <c r="S593" s="573"/>
      <c r="T593" s="573"/>
      <c r="U593" s="639"/>
      <c r="V593" s="639"/>
      <c r="W593" s="573"/>
      <c r="X593" s="639"/>
      <c r="Y593" s="639"/>
      <c r="Z593" s="639"/>
      <c r="AA593" s="639"/>
      <c r="AB593" s="4"/>
      <c r="AC593" s="621"/>
      <c r="AD593" s="622"/>
      <c r="AE593" s="621"/>
      <c r="AF593" s="637"/>
      <c r="AG593" s="621"/>
      <c r="AH593" s="529">
        <f t="shared" si="63"/>
        <v>582</v>
      </c>
      <c r="AI593" s="421" t="str">
        <f t="shared" si="63"/>
        <v/>
      </c>
      <c r="AJ593" s="529" t="str">
        <f t="shared" si="63"/>
        <v/>
      </c>
      <c r="AK593" s="529" t="str">
        <f t="shared" si="63"/>
        <v/>
      </c>
      <c r="AL593" s="573"/>
      <c r="AM593" s="639"/>
      <c r="AN593" s="573"/>
      <c r="AO593" s="639"/>
      <c r="AP593" s="639"/>
      <c r="AQ593" s="573"/>
      <c r="AR593" s="639"/>
      <c r="AS593" s="639"/>
      <c r="AT593" s="639"/>
      <c r="AU593" s="639"/>
      <c r="AV593" s="639"/>
      <c r="AW593" s="639"/>
      <c r="AX593" s="4"/>
      <c r="AY593" s="621"/>
      <c r="AZ593" s="622"/>
    </row>
    <row r="594" spans="2:52" s="25" customFormat="1" ht="12.75" customHeight="1">
      <c r="B594" s="645"/>
      <c r="D594" s="529">
        <f t="shared" si="64"/>
        <v>583</v>
      </c>
      <c r="E594" s="532"/>
      <c r="F594" s="531"/>
      <c r="G594" s="531"/>
      <c r="H594" s="668"/>
      <c r="I594" s="668"/>
      <c r="J594" s="234"/>
      <c r="K594" s="234"/>
      <c r="L594" s="234"/>
      <c r="M594" s="575"/>
      <c r="N594" s="794" t="str">
        <f t="shared" si="65"/>
        <v/>
      </c>
      <c r="O594" s="573"/>
      <c r="P594" s="573"/>
      <c r="Q594" s="623"/>
      <c r="R594" s="573"/>
      <c r="S594" s="573"/>
      <c r="T594" s="573"/>
      <c r="U594" s="639"/>
      <c r="V594" s="639"/>
      <c r="W594" s="573"/>
      <c r="X594" s="639"/>
      <c r="Y594" s="639"/>
      <c r="Z594" s="639"/>
      <c r="AA594" s="639"/>
      <c r="AB594" s="4"/>
      <c r="AC594" s="621"/>
      <c r="AD594" s="622"/>
      <c r="AE594" s="621"/>
      <c r="AF594" s="637"/>
      <c r="AG594" s="621"/>
      <c r="AH594" s="529">
        <f t="shared" si="63"/>
        <v>583</v>
      </c>
      <c r="AI594" s="421" t="str">
        <f t="shared" si="63"/>
        <v/>
      </c>
      <c r="AJ594" s="529" t="str">
        <f t="shared" si="63"/>
        <v/>
      </c>
      <c r="AK594" s="529" t="str">
        <f t="shared" si="63"/>
        <v/>
      </c>
      <c r="AL594" s="573"/>
      <c r="AM594" s="639"/>
      <c r="AN594" s="573"/>
      <c r="AO594" s="639"/>
      <c r="AP594" s="639"/>
      <c r="AQ594" s="573"/>
      <c r="AR594" s="639"/>
      <c r="AS594" s="639"/>
      <c r="AT594" s="639"/>
      <c r="AU594" s="639"/>
      <c r="AV594" s="639"/>
      <c r="AW594" s="639"/>
      <c r="AX594" s="4"/>
      <c r="AY594" s="621"/>
      <c r="AZ594" s="622"/>
    </row>
    <row r="595" spans="2:52" s="25" customFormat="1" ht="12.75" customHeight="1">
      <c r="B595" s="645"/>
      <c r="D595" s="529">
        <f t="shared" si="64"/>
        <v>584</v>
      </c>
      <c r="E595" s="532"/>
      <c r="F595" s="531"/>
      <c r="G595" s="531"/>
      <c r="H595" s="668"/>
      <c r="I595" s="668"/>
      <c r="J595" s="234"/>
      <c r="K595" s="234"/>
      <c r="L595" s="234"/>
      <c r="M595" s="575"/>
      <c r="N595" s="794" t="str">
        <f t="shared" si="65"/>
        <v/>
      </c>
      <c r="O595" s="573"/>
      <c r="P595" s="573"/>
      <c r="Q595" s="623"/>
      <c r="R595" s="573"/>
      <c r="S595" s="573"/>
      <c r="T595" s="573"/>
      <c r="U595" s="639"/>
      <c r="V595" s="639"/>
      <c r="W595" s="573"/>
      <c r="X595" s="639"/>
      <c r="Y595" s="639"/>
      <c r="Z595" s="639"/>
      <c r="AA595" s="639"/>
      <c r="AB595" s="4"/>
      <c r="AC595" s="621"/>
      <c r="AD595" s="622"/>
      <c r="AE595" s="621"/>
      <c r="AF595" s="637"/>
      <c r="AG595" s="621"/>
      <c r="AH595" s="529">
        <f t="shared" si="63"/>
        <v>584</v>
      </c>
      <c r="AI595" s="421" t="str">
        <f t="shared" si="63"/>
        <v/>
      </c>
      <c r="AJ595" s="529" t="str">
        <f t="shared" si="63"/>
        <v/>
      </c>
      <c r="AK595" s="529" t="str">
        <f t="shared" si="63"/>
        <v/>
      </c>
      <c r="AL595" s="573"/>
      <c r="AM595" s="639"/>
      <c r="AN595" s="573"/>
      <c r="AO595" s="639"/>
      <c r="AP595" s="639"/>
      <c r="AQ595" s="573"/>
      <c r="AR595" s="639"/>
      <c r="AS595" s="639"/>
      <c r="AT595" s="639"/>
      <c r="AU595" s="639"/>
      <c r="AV595" s="639"/>
      <c r="AW595" s="639"/>
      <c r="AX595" s="4"/>
      <c r="AY595" s="621"/>
      <c r="AZ595" s="622"/>
    </row>
    <row r="596" spans="2:52" s="25" customFormat="1" ht="12.75" customHeight="1">
      <c r="B596" s="645"/>
      <c r="D596" s="529">
        <f t="shared" si="64"/>
        <v>585</v>
      </c>
      <c r="E596" s="532"/>
      <c r="F596" s="531"/>
      <c r="G596" s="531"/>
      <c r="H596" s="668"/>
      <c r="I596" s="668"/>
      <c r="J596" s="234"/>
      <c r="K596" s="234"/>
      <c r="L596" s="234"/>
      <c r="M596" s="575"/>
      <c r="N596" s="794" t="str">
        <f t="shared" si="65"/>
        <v/>
      </c>
      <c r="O596" s="573"/>
      <c r="P596" s="573"/>
      <c r="Q596" s="623"/>
      <c r="R596" s="573"/>
      <c r="S596" s="573"/>
      <c r="T596" s="573"/>
      <c r="U596" s="639"/>
      <c r="V596" s="639"/>
      <c r="W596" s="573"/>
      <c r="X596" s="639"/>
      <c r="Y596" s="639"/>
      <c r="Z596" s="639"/>
      <c r="AA596" s="639"/>
      <c r="AB596" s="4"/>
      <c r="AC596" s="621"/>
      <c r="AD596" s="622"/>
      <c r="AE596" s="621"/>
      <c r="AF596" s="637"/>
      <c r="AG596" s="621"/>
      <c r="AH596" s="529">
        <f t="shared" si="63"/>
        <v>585</v>
      </c>
      <c r="AI596" s="421" t="str">
        <f t="shared" si="63"/>
        <v/>
      </c>
      <c r="AJ596" s="529" t="str">
        <f t="shared" si="63"/>
        <v/>
      </c>
      <c r="AK596" s="529" t="str">
        <f t="shared" si="63"/>
        <v/>
      </c>
      <c r="AL596" s="573"/>
      <c r="AM596" s="639"/>
      <c r="AN596" s="573"/>
      <c r="AO596" s="639"/>
      <c r="AP596" s="639"/>
      <c r="AQ596" s="573"/>
      <c r="AR596" s="639"/>
      <c r="AS596" s="639"/>
      <c r="AT596" s="639"/>
      <c r="AU596" s="639"/>
      <c r="AV596" s="639"/>
      <c r="AW596" s="639"/>
      <c r="AX596" s="4"/>
      <c r="AY596" s="621"/>
      <c r="AZ596" s="622"/>
    </row>
    <row r="597" spans="2:52" s="25" customFormat="1" ht="12.75" customHeight="1">
      <c r="B597" s="645"/>
      <c r="D597" s="529">
        <f t="shared" si="64"/>
        <v>586</v>
      </c>
      <c r="E597" s="532"/>
      <c r="F597" s="531"/>
      <c r="G597" s="531"/>
      <c r="H597" s="668"/>
      <c r="I597" s="668"/>
      <c r="J597" s="234"/>
      <c r="K597" s="234"/>
      <c r="L597" s="234"/>
      <c r="M597" s="575"/>
      <c r="N597" s="794" t="str">
        <f t="shared" si="65"/>
        <v/>
      </c>
      <c r="O597" s="573"/>
      <c r="P597" s="573"/>
      <c r="Q597" s="623"/>
      <c r="R597" s="573"/>
      <c r="S597" s="573"/>
      <c r="T597" s="573"/>
      <c r="U597" s="639"/>
      <c r="V597" s="639"/>
      <c r="W597" s="573"/>
      <c r="X597" s="639"/>
      <c r="Y597" s="639"/>
      <c r="Z597" s="639"/>
      <c r="AA597" s="639"/>
      <c r="AB597" s="4"/>
      <c r="AC597" s="621"/>
      <c r="AD597" s="622"/>
      <c r="AE597" s="621"/>
      <c r="AF597" s="637"/>
      <c r="AG597" s="621"/>
      <c r="AH597" s="529">
        <f t="shared" si="63"/>
        <v>586</v>
      </c>
      <c r="AI597" s="421" t="str">
        <f t="shared" si="63"/>
        <v/>
      </c>
      <c r="AJ597" s="529" t="str">
        <f t="shared" si="63"/>
        <v/>
      </c>
      <c r="AK597" s="529" t="str">
        <f t="shared" si="63"/>
        <v/>
      </c>
      <c r="AL597" s="573"/>
      <c r="AM597" s="639"/>
      <c r="AN597" s="573"/>
      <c r="AO597" s="639"/>
      <c r="AP597" s="639"/>
      <c r="AQ597" s="573"/>
      <c r="AR597" s="639"/>
      <c r="AS597" s="639"/>
      <c r="AT597" s="639"/>
      <c r="AU597" s="639"/>
      <c r="AV597" s="639"/>
      <c r="AW597" s="639"/>
      <c r="AX597" s="4"/>
      <c r="AY597" s="621"/>
      <c r="AZ597" s="622"/>
    </row>
    <row r="598" spans="2:52" s="25" customFormat="1" ht="12.75" customHeight="1">
      <c r="B598" s="645"/>
      <c r="D598" s="529">
        <f t="shared" si="64"/>
        <v>587</v>
      </c>
      <c r="E598" s="532"/>
      <c r="F598" s="531"/>
      <c r="G598" s="531"/>
      <c r="H598" s="668"/>
      <c r="I598" s="668"/>
      <c r="J598" s="234"/>
      <c r="K598" s="234"/>
      <c r="L598" s="234"/>
      <c r="M598" s="575"/>
      <c r="N598" s="794" t="str">
        <f t="shared" si="65"/>
        <v/>
      </c>
      <c r="O598" s="573"/>
      <c r="P598" s="573"/>
      <c r="Q598" s="623"/>
      <c r="R598" s="573"/>
      <c r="S598" s="573"/>
      <c r="T598" s="573"/>
      <c r="U598" s="639"/>
      <c r="V598" s="639"/>
      <c r="W598" s="573"/>
      <c r="X598" s="639"/>
      <c r="Y598" s="639"/>
      <c r="Z598" s="639"/>
      <c r="AA598" s="639"/>
      <c r="AB598" s="4"/>
      <c r="AC598" s="621"/>
      <c r="AD598" s="622"/>
      <c r="AE598" s="621"/>
      <c r="AF598" s="637"/>
      <c r="AG598" s="621"/>
      <c r="AH598" s="529">
        <f t="shared" si="63"/>
        <v>587</v>
      </c>
      <c r="AI598" s="421" t="str">
        <f t="shared" si="63"/>
        <v/>
      </c>
      <c r="AJ598" s="529" t="str">
        <f t="shared" si="63"/>
        <v/>
      </c>
      <c r="AK598" s="529" t="str">
        <f t="shared" si="63"/>
        <v/>
      </c>
      <c r="AL598" s="573"/>
      <c r="AM598" s="639"/>
      <c r="AN598" s="573"/>
      <c r="AO598" s="639"/>
      <c r="AP598" s="639"/>
      <c r="AQ598" s="573"/>
      <c r="AR598" s="639"/>
      <c r="AS598" s="639"/>
      <c r="AT598" s="639"/>
      <c r="AU598" s="639"/>
      <c r="AV598" s="639"/>
      <c r="AW598" s="639"/>
      <c r="AX598" s="4"/>
      <c r="AY598" s="621"/>
      <c r="AZ598" s="622"/>
    </row>
    <row r="599" spans="2:52" s="25" customFormat="1" ht="12.75" customHeight="1">
      <c r="B599" s="645"/>
      <c r="D599" s="529">
        <f t="shared" si="64"/>
        <v>588</v>
      </c>
      <c r="E599" s="532"/>
      <c r="F599" s="531"/>
      <c r="G599" s="531"/>
      <c r="H599" s="668"/>
      <c r="I599" s="668"/>
      <c r="J599" s="234"/>
      <c r="K599" s="234"/>
      <c r="L599" s="234"/>
      <c r="M599" s="575"/>
      <c r="N599" s="794" t="str">
        <f t="shared" si="65"/>
        <v/>
      </c>
      <c r="O599" s="573"/>
      <c r="P599" s="573"/>
      <c r="Q599" s="623"/>
      <c r="R599" s="573"/>
      <c r="S599" s="573"/>
      <c r="T599" s="573"/>
      <c r="U599" s="639"/>
      <c r="V599" s="639"/>
      <c r="W599" s="573"/>
      <c r="X599" s="639"/>
      <c r="Y599" s="639"/>
      <c r="Z599" s="639"/>
      <c r="AA599" s="639"/>
      <c r="AB599" s="4"/>
      <c r="AC599" s="621"/>
      <c r="AD599" s="622"/>
      <c r="AE599" s="621"/>
      <c r="AF599" s="637"/>
      <c r="AG599" s="621"/>
      <c r="AH599" s="529">
        <f t="shared" si="63"/>
        <v>588</v>
      </c>
      <c r="AI599" s="421" t="str">
        <f t="shared" si="63"/>
        <v/>
      </c>
      <c r="AJ599" s="529" t="str">
        <f t="shared" si="63"/>
        <v/>
      </c>
      <c r="AK599" s="529" t="str">
        <f t="shared" si="63"/>
        <v/>
      </c>
      <c r="AL599" s="573"/>
      <c r="AM599" s="639"/>
      <c r="AN599" s="573"/>
      <c r="AO599" s="639"/>
      <c r="AP599" s="639"/>
      <c r="AQ599" s="573"/>
      <c r="AR599" s="639"/>
      <c r="AS599" s="639"/>
      <c r="AT599" s="639"/>
      <c r="AU599" s="639"/>
      <c r="AV599" s="639"/>
      <c r="AW599" s="639"/>
      <c r="AX599" s="4"/>
      <c r="AY599" s="621"/>
      <c r="AZ599" s="622"/>
    </row>
    <row r="600" spans="2:52" s="25" customFormat="1" ht="12.75" customHeight="1">
      <c r="B600" s="645"/>
      <c r="D600" s="529">
        <f t="shared" si="64"/>
        <v>589</v>
      </c>
      <c r="E600" s="532"/>
      <c r="F600" s="531"/>
      <c r="G600" s="531"/>
      <c r="H600" s="668"/>
      <c r="I600" s="668"/>
      <c r="J600" s="234"/>
      <c r="K600" s="234"/>
      <c r="L600" s="234"/>
      <c r="M600" s="575"/>
      <c r="N600" s="794" t="str">
        <f t="shared" si="65"/>
        <v/>
      </c>
      <c r="O600" s="573"/>
      <c r="P600" s="573"/>
      <c r="Q600" s="623"/>
      <c r="R600" s="573"/>
      <c r="S600" s="573"/>
      <c r="T600" s="573"/>
      <c r="U600" s="639"/>
      <c r="V600" s="639"/>
      <c r="W600" s="573"/>
      <c r="X600" s="639"/>
      <c r="Y600" s="639"/>
      <c r="Z600" s="639"/>
      <c r="AA600" s="639"/>
      <c r="AB600" s="4"/>
      <c r="AC600" s="621"/>
      <c r="AD600" s="622"/>
      <c r="AE600" s="621"/>
      <c r="AF600" s="637"/>
      <c r="AG600" s="621"/>
      <c r="AH600" s="529">
        <f t="shared" si="63"/>
        <v>589</v>
      </c>
      <c r="AI600" s="421" t="str">
        <f t="shared" si="63"/>
        <v/>
      </c>
      <c r="AJ600" s="529" t="str">
        <f t="shared" si="63"/>
        <v/>
      </c>
      <c r="AK600" s="529" t="str">
        <f t="shared" si="63"/>
        <v/>
      </c>
      <c r="AL600" s="573"/>
      <c r="AM600" s="639"/>
      <c r="AN600" s="573"/>
      <c r="AO600" s="639"/>
      <c r="AP600" s="639"/>
      <c r="AQ600" s="573"/>
      <c r="AR600" s="639"/>
      <c r="AS600" s="639"/>
      <c r="AT600" s="639"/>
      <c r="AU600" s="639"/>
      <c r="AV600" s="639"/>
      <c r="AW600" s="639"/>
      <c r="AX600" s="4"/>
      <c r="AY600" s="621"/>
      <c r="AZ600" s="622"/>
    </row>
    <row r="601" spans="2:52" s="25" customFormat="1" ht="12.75" customHeight="1">
      <c r="B601" s="645"/>
      <c r="D601" s="529">
        <f t="shared" si="64"/>
        <v>590</v>
      </c>
      <c r="E601" s="532"/>
      <c r="F601" s="531"/>
      <c r="G601" s="531"/>
      <c r="H601" s="668"/>
      <c r="I601" s="668"/>
      <c r="J601" s="234"/>
      <c r="K601" s="234"/>
      <c r="L601" s="234"/>
      <c r="M601" s="575"/>
      <c r="N601" s="794" t="str">
        <f t="shared" si="65"/>
        <v/>
      </c>
      <c r="O601" s="573"/>
      <c r="P601" s="573"/>
      <c r="Q601" s="623"/>
      <c r="R601" s="573"/>
      <c r="S601" s="573"/>
      <c r="T601" s="573"/>
      <c r="U601" s="639"/>
      <c r="V601" s="639"/>
      <c r="W601" s="573"/>
      <c r="X601" s="639"/>
      <c r="Y601" s="639"/>
      <c r="Z601" s="639"/>
      <c r="AA601" s="639"/>
      <c r="AB601" s="4"/>
      <c r="AC601" s="621"/>
      <c r="AD601" s="622"/>
      <c r="AE601" s="621"/>
      <c r="AF601" s="637"/>
      <c r="AG601" s="621"/>
      <c r="AH601" s="529">
        <f t="shared" si="63"/>
        <v>590</v>
      </c>
      <c r="AI601" s="421" t="str">
        <f t="shared" si="63"/>
        <v/>
      </c>
      <c r="AJ601" s="529" t="str">
        <f t="shared" si="63"/>
        <v/>
      </c>
      <c r="AK601" s="529" t="str">
        <f t="shared" si="63"/>
        <v/>
      </c>
      <c r="AL601" s="573"/>
      <c r="AM601" s="639"/>
      <c r="AN601" s="573"/>
      <c r="AO601" s="639"/>
      <c r="AP601" s="639"/>
      <c r="AQ601" s="573"/>
      <c r="AR601" s="639"/>
      <c r="AS601" s="639"/>
      <c r="AT601" s="639"/>
      <c r="AU601" s="639"/>
      <c r="AV601" s="639"/>
      <c r="AW601" s="639"/>
      <c r="AX601" s="4"/>
      <c r="AY601" s="621"/>
      <c r="AZ601" s="622"/>
    </row>
    <row r="602" spans="2:52" s="25" customFormat="1" ht="12.75" customHeight="1">
      <c r="B602" s="645"/>
      <c r="D602" s="529">
        <f t="shared" si="64"/>
        <v>591</v>
      </c>
      <c r="E602" s="532"/>
      <c r="F602" s="531"/>
      <c r="G602" s="531"/>
      <c r="H602" s="668"/>
      <c r="I602" s="668"/>
      <c r="J602" s="234"/>
      <c r="K602" s="234"/>
      <c r="L602" s="234"/>
      <c r="M602" s="575"/>
      <c r="N602" s="794" t="str">
        <f t="shared" si="65"/>
        <v/>
      </c>
      <c r="O602" s="573"/>
      <c r="P602" s="573"/>
      <c r="Q602" s="623"/>
      <c r="R602" s="573"/>
      <c r="S602" s="573"/>
      <c r="T602" s="573"/>
      <c r="U602" s="639"/>
      <c r="V602" s="639"/>
      <c r="W602" s="573"/>
      <c r="X602" s="639"/>
      <c r="Y602" s="639"/>
      <c r="Z602" s="639"/>
      <c r="AA602" s="639"/>
      <c r="AB602" s="4"/>
      <c r="AC602" s="621"/>
      <c r="AD602" s="622"/>
      <c r="AE602" s="621"/>
      <c r="AF602" s="637"/>
      <c r="AG602" s="621"/>
      <c r="AH602" s="529">
        <f t="shared" si="63"/>
        <v>591</v>
      </c>
      <c r="AI602" s="421" t="str">
        <f t="shared" si="63"/>
        <v/>
      </c>
      <c r="AJ602" s="529" t="str">
        <f t="shared" si="63"/>
        <v/>
      </c>
      <c r="AK602" s="529" t="str">
        <f t="shared" si="63"/>
        <v/>
      </c>
      <c r="AL602" s="573"/>
      <c r="AM602" s="639"/>
      <c r="AN602" s="573"/>
      <c r="AO602" s="639"/>
      <c r="AP602" s="639"/>
      <c r="AQ602" s="573"/>
      <c r="AR602" s="639"/>
      <c r="AS602" s="639"/>
      <c r="AT602" s="639"/>
      <c r="AU602" s="639"/>
      <c r="AV602" s="639"/>
      <c r="AW602" s="639"/>
      <c r="AX602" s="4"/>
      <c r="AY602" s="621"/>
      <c r="AZ602" s="622"/>
    </row>
    <row r="603" spans="2:52" s="25" customFormat="1" ht="12.75" customHeight="1">
      <c r="B603" s="645"/>
      <c r="D603" s="529">
        <f t="shared" si="64"/>
        <v>592</v>
      </c>
      <c r="E603" s="532"/>
      <c r="F603" s="531"/>
      <c r="G603" s="531"/>
      <c r="H603" s="668"/>
      <c r="I603" s="668"/>
      <c r="J603" s="234"/>
      <c r="K603" s="234"/>
      <c r="L603" s="234"/>
      <c r="M603" s="575"/>
      <c r="N603" s="794" t="str">
        <f t="shared" si="65"/>
        <v/>
      </c>
      <c r="O603" s="573"/>
      <c r="P603" s="573"/>
      <c r="Q603" s="623"/>
      <c r="R603" s="573"/>
      <c r="S603" s="573"/>
      <c r="T603" s="573"/>
      <c r="U603" s="639"/>
      <c r="V603" s="639"/>
      <c r="W603" s="573"/>
      <c r="X603" s="639"/>
      <c r="Y603" s="639"/>
      <c r="Z603" s="639"/>
      <c r="AA603" s="639"/>
      <c r="AB603" s="4"/>
      <c r="AC603" s="621"/>
      <c r="AD603" s="622"/>
      <c r="AE603" s="621"/>
      <c r="AF603" s="637"/>
      <c r="AG603" s="621"/>
      <c r="AH603" s="529">
        <f t="shared" si="63"/>
        <v>592</v>
      </c>
      <c r="AI603" s="421" t="str">
        <f t="shared" si="63"/>
        <v/>
      </c>
      <c r="AJ603" s="529" t="str">
        <f t="shared" si="63"/>
        <v/>
      </c>
      <c r="AK603" s="529" t="str">
        <f t="shared" si="63"/>
        <v/>
      </c>
      <c r="AL603" s="573"/>
      <c r="AM603" s="639"/>
      <c r="AN603" s="573"/>
      <c r="AO603" s="639"/>
      <c r="AP603" s="639"/>
      <c r="AQ603" s="573"/>
      <c r="AR603" s="639"/>
      <c r="AS603" s="639"/>
      <c r="AT603" s="639"/>
      <c r="AU603" s="639"/>
      <c r="AV603" s="639"/>
      <c r="AW603" s="639"/>
      <c r="AX603" s="4"/>
      <c r="AY603" s="621"/>
      <c r="AZ603" s="622"/>
    </row>
    <row r="604" spans="2:52" s="25" customFormat="1" ht="12.75" customHeight="1">
      <c r="B604" s="645"/>
      <c r="D604" s="529">
        <f t="shared" si="64"/>
        <v>593</v>
      </c>
      <c r="E604" s="532"/>
      <c r="F604" s="531"/>
      <c r="G604" s="531"/>
      <c r="H604" s="668"/>
      <c r="I604" s="668"/>
      <c r="J604" s="234"/>
      <c r="K604" s="234"/>
      <c r="L604" s="234"/>
      <c r="M604" s="575"/>
      <c r="N604" s="794" t="str">
        <f t="shared" si="65"/>
        <v/>
      </c>
      <c r="O604" s="573"/>
      <c r="P604" s="573"/>
      <c r="Q604" s="623"/>
      <c r="R604" s="573"/>
      <c r="S604" s="573"/>
      <c r="T604" s="573"/>
      <c r="U604" s="639"/>
      <c r="V604" s="639"/>
      <c r="W604" s="573"/>
      <c r="X604" s="639"/>
      <c r="Y604" s="639"/>
      <c r="Z604" s="639"/>
      <c r="AA604" s="639"/>
      <c r="AB604" s="4"/>
      <c r="AC604" s="621"/>
      <c r="AD604" s="622"/>
      <c r="AE604" s="621"/>
      <c r="AF604" s="637"/>
      <c r="AG604" s="621"/>
      <c r="AH604" s="529">
        <f t="shared" si="63"/>
        <v>593</v>
      </c>
      <c r="AI604" s="421" t="str">
        <f t="shared" si="63"/>
        <v/>
      </c>
      <c r="AJ604" s="529" t="str">
        <f t="shared" si="63"/>
        <v/>
      </c>
      <c r="AK604" s="529" t="str">
        <f t="shared" si="63"/>
        <v/>
      </c>
      <c r="AL604" s="573"/>
      <c r="AM604" s="639"/>
      <c r="AN604" s="573"/>
      <c r="AO604" s="639"/>
      <c r="AP604" s="639"/>
      <c r="AQ604" s="573"/>
      <c r="AR604" s="639"/>
      <c r="AS604" s="639"/>
      <c r="AT604" s="639"/>
      <c r="AU604" s="639"/>
      <c r="AV604" s="639"/>
      <c r="AW604" s="639"/>
      <c r="AX604" s="4"/>
      <c r="AY604" s="621"/>
      <c r="AZ604" s="622"/>
    </row>
    <row r="605" spans="2:52" s="25" customFormat="1" ht="12.75" customHeight="1">
      <c r="B605" s="645"/>
      <c r="D605" s="529">
        <f t="shared" si="64"/>
        <v>594</v>
      </c>
      <c r="E605" s="532"/>
      <c r="F605" s="531"/>
      <c r="G605" s="531"/>
      <c r="H605" s="668"/>
      <c r="I605" s="668"/>
      <c r="J605" s="234"/>
      <c r="K605" s="234"/>
      <c r="L605" s="234"/>
      <c r="M605" s="575"/>
      <c r="N605" s="794" t="str">
        <f t="shared" si="65"/>
        <v/>
      </c>
      <c r="O605" s="573"/>
      <c r="P605" s="573"/>
      <c r="Q605" s="623"/>
      <c r="R605" s="573"/>
      <c r="S605" s="573"/>
      <c r="T605" s="573"/>
      <c r="U605" s="639"/>
      <c r="V605" s="639"/>
      <c r="W605" s="573"/>
      <c r="X605" s="639"/>
      <c r="Y605" s="639"/>
      <c r="Z605" s="639"/>
      <c r="AA605" s="639"/>
      <c r="AB605" s="4"/>
      <c r="AC605" s="621"/>
      <c r="AD605" s="622"/>
      <c r="AE605" s="621"/>
      <c r="AF605" s="637"/>
      <c r="AG605" s="621"/>
      <c r="AH605" s="529">
        <f t="shared" si="63"/>
        <v>594</v>
      </c>
      <c r="AI605" s="421" t="str">
        <f t="shared" si="63"/>
        <v/>
      </c>
      <c r="AJ605" s="529" t="str">
        <f t="shared" si="63"/>
        <v/>
      </c>
      <c r="AK605" s="529" t="str">
        <f t="shared" si="63"/>
        <v/>
      </c>
      <c r="AL605" s="573"/>
      <c r="AM605" s="639"/>
      <c r="AN605" s="573"/>
      <c r="AO605" s="639"/>
      <c r="AP605" s="639"/>
      <c r="AQ605" s="573"/>
      <c r="AR605" s="639"/>
      <c r="AS605" s="639"/>
      <c r="AT605" s="639"/>
      <c r="AU605" s="639"/>
      <c r="AV605" s="639"/>
      <c r="AW605" s="639"/>
      <c r="AX605" s="4"/>
      <c r="AY605" s="621"/>
      <c r="AZ605" s="622"/>
    </row>
    <row r="606" spans="2:52" s="25" customFormat="1" ht="12.75" customHeight="1">
      <c r="B606" s="645"/>
      <c r="D606" s="529">
        <f t="shared" si="64"/>
        <v>595</v>
      </c>
      <c r="E606" s="532"/>
      <c r="F606" s="531"/>
      <c r="G606" s="531"/>
      <c r="H606" s="668"/>
      <c r="I606" s="668"/>
      <c r="J606" s="234"/>
      <c r="K606" s="234"/>
      <c r="L606" s="234"/>
      <c r="M606" s="575"/>
      <c r="N606" s="794" t="str">
        <f t="shared" si="65"/>
        <v/>
      </c>
      <c r="O606" s="573"/>
      <c r="P606" s="573"/>
      <c r="Q606" s="623"/>
      <c r="R606" s="573"/>
      <c r="S606" s="573"/>
      <c r="T606" s="573"/>
      <c r="U606" s="639"/>
      <c r="V606" s="639"/>
      <c r="W606" s="573"/>
      <c r="X606" s="639"/>
      <c r="Y606" s="639"/>
      <c r="Z606" s="639"/>
      <c r="AA606" s="639"/>
      <c r="AB606" s="4"/>
      <c r="AC606" s="621"/>
      <c r="AD606" s="622"/>
      <c r="AE606" s="621"/>
      <c r="AF606" s="637"/>
      <c r="AG606" s="621"/>
      <c r="AH606" s="529">
        <f t="shared" si="63"/>
        <v>595</v>
      </c>
      <c r="AI606" s="421" t="str">
        <f t="shared" si="63"/>
        <v/>
      </c>
      <c r="AJ606" s="529" t="str">
        <f t="shared" si="63"/>
        <v/>
      </c>
      <c r="AK606" s="529" t="str">
        <f t="shared" si="63"/>
        <v/>
      </c>
      <c r="AL606" s="573"/>
      <c r="AM606" s="639"/>
      <c r="AN606" s="573"/>
      <c r="AO606" s="639"/>
      <c r="AP606" s="639"/>
      <c r="AQ606" s="573"/>
      <c r="AR606" s="639"/>
      <c r="AS606" s="639"/>
      <c r="AT606" s="639"/>
      <c r="AU606" s="639"/>
      <c r="AV606" s="639"/>
      <c r="AW606" s="639"/>
      <c r="AX606" s="4"/>
      <c r="AY606" s="621"/>
      <c r="AZ606" s="622"/>
    </row>
    <row r="607" spans="2:52" s="25" customFormat="1" ht="12.75" customHeight="1">
      <c r="B607" s="645"/>
      <c r="D607" s="529">
        <f t="shared" si="64"/>
        <v>596</v>
      </c>
      <c r="E607" s="532"/>
      <c r="F607" s="531"/>
      <c r="G607" s="531"/>
      <c r="H607" s="668"/>
      <c r="I607" s="668"/>
      <c r="J607" s="234"/>
      <c r="K607" s="234"/>
      <c r="L607" s="234"/>
      <c r="M607" s="575"/>
      <c r="N607" s="794" t="str">
        <f t="shared" si="65"/>
        <v/>
      </c>
      <c r="O607" s="573"/>
      <c r="P607" s="573"/>
      <c r="Q607" s="623"/>
      <c r="R607" s="573"/>
      <c r="S607" s="573"/>
      <c r="T607" s="573"/>
      <c r="U607" s="639"/>
      <c r="V607" s="639"/>
      <c r="W607" s="573"/>
      <c r="X607" s="639"/>
      <c r="Y607" s="639"/>
      <c r="Z607" s="639"/>
      <c r="AA607" s="639"/>
      <c r="AB607" s="4"/>
      <c r="AC607" s="621"/>
      <c r="AD607" s="622"/>
      <c r="AE607" s="621"/>
      <c r="AF607" s="637"/>
      <c r="AG607" s="621"/>
      <c r="AH607" s="529">
        <f t="shared" si="63"/>
        <v>596</v>
      </c>
      <c r="AI607" s="421" t="str">
        <f t="shared" si="63"/>
        <v/>
      </c>
      <c r="AJ607" s="529" t="str">
        <f t="shared" si="63"/>
        <v/>
      </c>
      <c r="AK607" s="529" t="str">
        <f t="shared" si="63"/>
        <v/>
      </c>
      <c r="AL607" s="573"/>
      <c r="AM607" s="639"/>
      <c r="AN607" s="573"/>
      <c r="AO607" s="639"/>
      <c r="AP607" s="639"/>
      <c r="AQ607" s="573"/>
      <c r="AR607" s="639"/>
      <c r="AS607" s="639"/>
      <c r="AT607" s="639"/>
      <c r="AU607" s="639"/>
      <c r="AV607" s="639"/>
      <c r="AW607" s="639"/>
      <c r="AX607" s="4"/>
      <c r="AY607" s="621"/>
      <c r="AZ607" s="622"/>
    </row>
    <row r="608" spans="2:52" s="25" customFormat="1" ht="12.75" customHeight="1">
      <c r="B608" s="645"/>
      <c r="D608" s="529">
        <f t="shared" si="64"/>
        <v>597</v>
      </c>
      <c r="E608" s="532"/>
      <c r="F608" s="531"/>
      <c r="G608" s="531"/>
      <c r="H608" s="668"/>
      <c r="I608" s="668"/>
      <c r="J608" s="234"/>
      <c r="K608" s="234"/>
      <c r="L608" s="234"/>
      <c r="M608" s="575"/>
      <c r="N608" s="794" t="str">
        <f t="shared" si="65"/>
        <v/>
      </c>
      <c r="O608" s="573"/>
      <c r="P608" s="573"/>
      <c r="Q608" s="623"/>
      <c r="R608" s="573"/>
      <c r="S608" s="573"/>
      <c r="T608" s="573"/>
      <c r="U608" s="639"/>
      <c r="V608" s="639"/>
      <c r="W608" s="573"/>
      <c r="X608" s="639"/>
      <c r="Y608" s="639"/>
      <c r="Z608" s="639"/>
      <c r="AA608" s="639"/>
      <c r="AB608" s="4"/>
      <c r="AC608" s="621"/>
      <c r="AD608" s="622"/>
      <c r="AE608" s="621"/>
      <c r="AF608" s="637"/>
      <c r="AG608" s="621"/>
      <c r="AH608" s="529">
        <f t="shared" si="63"/>
        <v>597</v>
      </c>
      <c r="AI608" s="421" t="str">
        <f t="shared" si="63"/>
        <v/>
      </c>
      <c r="AJ608" s="529" t="str">
        <f t="shared" si="63"/>
        <v/>
      </c>
      <c r="AK608" s="529" t="str">
        <f t="shared" si="63"/>
        <v/>
      </c>
      <c r="AL608" s="573"/>
      <c r="AM608" s="639"/>
      <c r="AN608" s="573"/>
      <c r="AO608" s="639"/>
      <c r="AP608" s="639"/>
      <c r="AQ608" s="573"/>
      <c r="AR608" s="639"/>
      <c r="AS608" s="639"/>
      <c r="AT608" s="639"/>
      <c r="AU608" s="639"/>
      <c r="AV608" s="639"/>
      <c r="AW608" s="639"/>
      <c r="AX608" s="4"/>
      <c r="AY608" s="621"/>
      <c r="AZ608" s="622"/>
    </row>
    <row r="609" spans="2:52" s="25" customFormat="1" ht="12.75" customHeight="1">
      <c r="B609" s="645"/>
      <c r="D609" s="529">
        <f t="shared" si="64"/>
        <v>598</v>
      </c>
      <c r="E609" s="532"/>
      <c r="F609" s="531"/>
      <c r="G609" s="531"/>
      <c r="H609" s="668"/>
      <c r="I609" s="668"/>
      <c r="J609" s="234"/>
      <c r="K609" s="234"/>
      <c r="L609" s="234"/>
      <c r="M609" s="575"/>
      <c r="N609" s="794" t="str">
        <f t="shared" si="65"/>
        <v/>
      </c>
      <c r="O609" s="573"/>
      <c r="P609" s="573"/>
      <c r="Q609" s="623"/>
      <c r="R609" s="573"/>
      <c r="S609" s="573"/>
      <c r="T609" s="573"/>
      <c r="U609" s="639"/>
      <c r="V609" s="639"/>
      <c r="W609" s="573"/>
      <c r="X609" s="639"/>
      <c r="Y609" s="639"/>
      <c r="Z609" s="639"/>
      <c r="AA609" s="639"/>
      <c r="AB609" s="4"/>
      <c r="AC609" s="621"/>
      <c r="AD609" s="622"/>
      <c r="AE609" s="621"/>
      <c r="AF609" s="637"/>
      <c r="AG609" s="621"/>
      <c r="AH609" s="529">
        <f t="shared" si="63"/>
        <v>598</v>
      </c>
      <c r="AI609" s="421" t="str">
        <f t="shared" si="63"/>
        <v/>
      </c>
      <c r="AJ609" s="529" t="str">
        <f t="shared" si="63"/>
        <v/>
      </c>
      <c r="AK609" s="529" t="str">
        <f t="shared" si="63"/>
        <v/>
      </c>
      <c r="AL609" s="573"/>
      <c r="AM609" s="639"/>
      <c r="AN609" s="573"/>
      <c r="AO609" s="639"/>
      <c r="AP609" s="639"/>
      <c r="AQ609" s="573"/>
      <c r="AR609" s="639"/>
      <c r="AS609" s="639"/>
      <c r="AT609" s="639"/>
      <c r="AU609" s="639"/>
      <c r="AV609" s="639"/>
      <c r="AW609" s="639"/>
      <c r="AX609" s="4"/>
      <c r="AY609" s="621"/>
      <c r="AZ609" s="622"/>
    </row>
    <row r="610" spans="2:52" s="25" customFormat="1" ht="12.75" customHeight="1">
      <c r="B610" s="645"/>
      <c r="D610" s="529">
        <f t="shared" si="64"/>
        <v>599</v>
      </c>
      <c r="E610" s="532"/>
      <c r="F610" s="531"/>
      <c r="G610" s="531"/>
      <c r="H610" s="668"/>
      <c r="I610" s="668"/>
      <c r="J610" s="234"/>
      <c r="K610" s="234"/>
      <c r="L610" s="234"/>
      <c r="M610" s="575"/>
      <c r="N610" s="794" t="str">
        <f t="shared" si="65"/>
        <v/>
      </c>
      <c r="O610" s="573"/>
      <c r="P610" s="573"/>
      <c r="Q610" s="623"/>
      <c r="R610" s="573"/>
      <c r="S610" s="573"/>
      <c r="T610" s="573"/>
      <c r="U610" s="639"/>
      <c r="V610" s="639"/>
      <c r="W610" s="573"/>
      <c r="X610" s="639"/>
      <c r="Y610" s="639"/>
      <c r="Z610" s="639"/>
      <c r="AA610" s="639"/>
      <c r="AB610" s="4"/>
      <c r="AC610" s="621"/>
      <c r="AD610" s="622"/>
      <c r="AE610" s="621"/>
      <c r="AF610" s="637"/>
      <c r="AG610" s="621"/>
      <c r="AH610" s="529">
        <f t="shared" si="63"/>
        <v>599</v>
      </c>
      <c r="AI610" s="421" t="str">
        <f t="shared" si="63"/>
        <v/>
      </c>
      <c r="AJ610" s="529" t="str">
        <f t="shared" si="63"/>
        <v/>
      </c>
      <c r="AK610" s="529" t="str">
        <f t="shared" si="63"/>
        <v/>
      </c>
      <c r="AL610" s="573"/>
      <c r="AM610" s="639"/>
      <c r="AN610" s="573"/>
      <c r="AO610" s="639"/>
      <c r="AP610" s="639"/>
      <c r="AQ610" s="573"/>
      <c r="AR610" s="639"/>
      <c r="AS610" s="639"/>
      <c r="AT610" s="639"/>
      <c r="AU610" s="639"/>
      <c r="AV610" s="639"/>
      <c r="AW610" s="639"/>
      <c r="AX610" s="4"/>
      <c r="AY610" s="621"/>
      <c r="AZ610" s="622"/>
    </row>
    <row r="611" spans="2:52" s="25" customFormat="1" ht="12.75" customHeight="1">
      <c r="B611" s="645"/>
      <c r="D611" s="529">
        <f>D610+1</f>
        <v>600</v>
      </c>
      <c r="E611" s="532"/>
      <c r="F611" s="531"/>
      <c r="G611" s="531"/>
      <c r="H611" s="668"/>
      <c r="I611" s="668"/>
      <c r="J611" s="234"/>
      <c r="K611" s="234"/>
      <c r="L611" s="234"/>
      <c r="M611" s="575"/>
      <c r="N611" s="794" t="str">
        <f t="shared" si="65"/>
        <v/>
      </c>
      <c r="O611" s="573"/>
      <c r="P611" s="573"/>
      <c r="Q611" s="623"/>
      <c r="R611" s="573"/>
      <c r="S611" s="573"/>
      <c r="T611" s="573"/>
      <c r="U611" s="639"/>
      <c r="V611" s="639"/>
      <c r="W611" s="573"/>
      <c r="X611" s="639"/>
      <c r="Y611" s="639"/>
      <c r="Z611" s="639"/>
      <c r="AA611" s="639"/>
      <c r="AB611" s="4"/>
      <c r="AC611" s="621"/>
      <c r="AD611" s="622"/>
      <c r="AE611" s="621"/>
      <c r="AF611" s="637"/>
      <c r="AG611" s="621"/>
      <c r="AH611" s="529">
        <f t="shared" si="63"/>
        <v>600</v>
      </c>
      <c r="AI611" s="421" t="str">
        <f t="shared" si="63"/>
        <v/>
      </c>
      <c r="AJ611" s="529" t="str">
        <f t="shared" si="63"/>
        <v/>
      </c>
      <c r="AK611" s="529" t="str">
        <f t="shared" si="63"/>
        <v/>
      </c>
      <c r="AL611" s="573"/>
      <c r="AM611" s="639"/>
      <c r="AN611" s="573"/>
      <c r="AO611" s="639"/>
      <c r="AP611" s="639"/>
      <c r="AQ611" s="573"/>
      <c r="AR611" s="639"/>
      <c r="AS611" s="639"/>
      <c r="AT611" s="639"/>
      <c r="AU611" s="639"/>
      <c r="AV611" s="639"/>
      <c r="AW611" s="639"/>
      <c r="AX611" s="4"/>
      <c r="AY611" s="621"/>
      <c r="AZ611" s="622"/>
    </row>
    <row r="612" spans="2:52" s="25" customFormat="1" ht="12.75" customHeight="1">
      <c r="B612" s="645"/>
      <c r="D612" s="529">
        <f>D611+1</f>
        <v>601</v>
      </c>
      <c r="E612" s="532"/>
      <c r="F612" s="531"/>
      <c r="G612" s="531"/>
      <c r="H612" s="668"/>
      <c r="I612" s="668"/>
      <c r="J612" s="234"/>
      <c r="K612" s="234"/>
      <c r="L612" s="234"/>
      <c r="M612" s="575"/>
      <c r="N612" s="794" t="str">
        <f t="shared" si="65"/>
        <v/>
      </c>
      <c r="O612" s="573"/>
      <c r="P612" s="573"/>
      <c r="Q612" s="623"/>
      <c r="R612" s="573"/>
      <c r="S612" s="573"/>
      <c r="T612" s="573"/>
      <c r="U612" s="639"/>
      <c r="V612" s="639"/>
      <c r="W612" s="573"/>
      <c r="X612" s="639"/>
      <c r="Y612" s="639"/>
      <c r="Z612" s="639"/>
      <c r="AA612" s="639"/>
      <c r="AB612" s="4"/>
      <c r="AC612" s="621"/>
      <c r="AD612" s="622"/>
      <c r="AE612" s="621"/>
      <c r="AF612" s="637"/>
      <c r="AG612" s="621"/>
      <c r="AH612" s="529">
        <f t="shared" si="63"/>
        <v>601</v>
      </c>
      <c r="AI612" s="421" t="str">
        <f t="shared" si="63"/>
        <v/>
      </c>
      <c r="AJ612" s="529" t="str">
        <f t="shared" si="63"/>
        <v/>
      </c>
      <c r="AK612" s="529" t="str">
        <f t="shared" si="63"/>
        <v/>
      </c>
      <c r="AL612" s="573"/>
      <c r="AM612" s="639"/>
      <c r="AN612" s="573"/>
      <c r="AO612" s="639"/>
      <c r="AP612" s="639"/>
      <c r="AQ612" s="573"/>
      <c r="AR612" s="639"/>
      <c r="AS612" s="639"/>
      <c r="AT612" s="639"/>
      <c r="AU612" s="639"/>
      <c r="AV612" s="639"/>
      <c r="AW612" s="639"/>
      <c r="AX612" s="4"/>
      <c r="AY612" s="621"/>
      <c r="AZ612" s="622"/>
    </row>
    <row r="613" spans="2:52" s="25" customFormat="1" ht="12.75" customHeight="1">
      <c r="B613" s="645"/>
      <c r="D613" s="529">
        <f>D612+1</f>
        <v>602</v>
      </c>
      <c r="E613" s="532"/>
      <c r="F613" s="531"/>
      <c r="G613" s="531"/>
      <c r="H613" s="668"/>
      <c r="I613" s="668"/>
      <c r="J613" s="234"/>
      <c r="K613" s="234"/>
      <c r="L613" s="234"/>
      <c r="M613" s="575"/>
      <c r="N613" s="794" t="str">
        <f t="shared" si="65"/>
        <v/>
      </c>
      <c r="O613" s="573"/>
      <c r="P613" s="573"/>
      <c r="Q613" s="623"/>
      <c r="R613" s="573"/>
      <c r="S613" s="573"/>
      <c r="T613" s="573"/>
      <c r="U613" s="639"/>
      <c r="V613" s="639"/>
      <c r="W613" s="573"/>
      <c r="X613" s="639"/>
      <c r="Y613" s="639"/>
      <c r="Z613" s="639"/>
      <c r="AA613" s="639"/>
      <c r="AB613" s="4"/>
      <c r="AC613" s="621"/>
      <c r="AD613" s="622"/>
      <c r="AE613" s="621"/>
      <c r="AF613" s="637"/>
      <c r="AG613" s="621"/>
      <c r="AH613" s="529">
        <f t="shared" si="63"/>
        <v>602</v>
      </c>
      <c r="AI613" s="421" t="str">
        <f t="shared" si="63"/>
        <v/>
      </c>
      <c r="AJ613" s="529" t="str">
        <f t="shared" si="63"/>
        <v/>
      </c>
      <c r="AK613" s="529" t="str">
        <f t="shared" si="63"/>
        <v/>
      </c>
      <c r="AL613" s="573"/>
      <c r="AM613" s="639"/>
      <c r="AN613" s="573"/>
      <c r="AO613" s="639"/>
      <c r="AP613" s="639"/>
      <c r="AQ613" s="573"/>
      <c r="AR613" s="639"/>
      <c r="AS613" s="639"/>
      <c r="AT613" s="639"/>
      <c r="AU613" s="639"/>
      <c r="AV613" s="639"/>
      <c r="AW613" s="639"/>
      <c r="AX613" s="4"/>
      <c r="AY613" s="621"/>
      <c r="AZ613" s="622"/>
    </row>
    <row r="614" spans="2:52" s="25" customFormat="1" ht="12.75" customHeight="1">
      <c r="B614" s="645"/>
      <c r="D614" s="529">
        <f t="shared" ref="D614:D638" si="66">D613+1</f>
        <v>603</v>
      </c>
      <c r="E614" s="532"/>
      <c r="F614" s="531"/>
      <c r="G614" s="531"/>
      <c r="H614" s="668"/>
      <c r="I614" s="668"/>
      <c r="J614" s="234"/>
      <c r="K614" s="234"/>
      <c r="L614" s="234"/>
      <c r="M614" s="575"/>
      <c r="N614" s="794" t="str">
        <f t="shared" si="65"/>
        <v/>
      </c>
      <c r="O614" s="573"/>
      <c r="P614" s="573"/>
      <c r="Q614" s="623"/>
      <c r="R614" s="573"/>
      <c r="S614" s="573"/>
      <c r="T614" s="573"/>
      <c r="U614" s="639"/>
      <c r="V614" s="639"/>
      <c r="W614" s="573"/>
      <c r="X614" s="639"/>
      <c r="Y614" s="639"/>
      <c r="Z614" s="639"/>
      <c r="AA614" s="639"/>
      <c r="AB614" s="4"/>
      <c r="AC614" s="621"/>
      <c r="AD614" s="622"/>
      <c r="AE614" s="621"/>
      <c r="AF614" s="637"/>
      <c r="AG614" s="621"/>
      <c r="AH614" s="529">
        <f t="shared" si="63"/>
        <v>603</v>
      </c>
      <c r="AI614" s="421" t="str">
        <f t="shared" si="63"/>
        <v/>
      </c>
      <c r="AJ614" s="529" t="str">
        <f t="shared" si="63"/>
        <v/>
      </c>
      <c r="AK614" s="529" t="str">
        <f t="shared" si="63"/>
        <v/>
      </c>
      <c r="AL614" s="573"/>
      <c r="AM614" s="639"/>
      <c r="AN614" s="573"/>
      <c r="AO614" s="639"/>
      <c r="AP614" s="639"/>
      <c r="AQ614" s="573"/>
      <c r="AR614" s="639"/>
      <c r="AS614" s="639"/>
      <c r="AT614" s="639"/>
      <c r="AU614" s="639"/>
      <c r="AV614" s="639"/>
      <c r="AW614" s="639"/>
      <c r="AX614" s="4"/>
      <c r="AY614" s="621"/>
      <c r="AZ614" s="622"/>
    </row>
    <row r="615" spans="2:52" s="25" customFormat="1" ht="12.75" customHeight="1">
      <c r="B615" s="645"/>
      <c r="D615" s="529">
        <f t="shared" si="66"/>
        <v>604</v>
      </c>
      <c r="E615" s="532"/>
      <c r="F615" s="531"/>
      <c r="G615" s="531"/>
      <c r="H615" s="668"/>
      <c r="I615" s="668"/>
      <c r="J615" s="234"/>
      <c r="K615" s="234"/>
      <c r="L615" s="234"/>
      <c r="M615" s="575"/>
      <c r="N615" s="794" t="str">
        <f t="shared" si="65"/>
        <v/>
      </c>
      <c r="O615" s="573"/>
      <c r="P615" s="573"/>
      <c r="Q615" s="623"/>
      <c r="R615" s="573"/>
      <c r="S615" s="573"/>
      <c r="T615" s="573"/>
      <c r="U615" s="639"/>
      <c r="V615" s="639"/>
      <c r="W615" s="573"/>
      <c r="X615" s="639"/>
      <c r="Y615" s="639"/>
      <c r="Z615" s="639"/>
      <c r="AA615" s="639"/>
      <c r="AB615" s="4"/>
      <c r="AC615" s="621"/>
      <c r="AD615" s="622"/>
      <c r="AE615" s="621"/>
      <c r="AF615" s="637"/>
      <c r="AG615" s="621"/>
      <c r="AH615" s="529">
        <f t="shared" si="63"/>
        <v>604</v>
      </c>
      <c r="AI615" s="421" t="str">
        <f t="shared" si="63"/>
        <v/>
      </c>
      <c r="AJ615" s="529" t="str">
        <f t="shared" si="63"/>
        <v/>
      </c>
      <c r="AK615" s="529" t="str">
        <f t="shared" si="63"/>
        <v/>
      </c>
      <c r="AL615" s="573"/>
      <c r="AM615" s="639"/>
      <c r="AN615" s="573"/>
      <c r="AO615" s="639"/>
      <c r="AP615" s="639"/>
      <c r="AQ615" s="573"/>
      <c r="AR615" s="639"/>
      <c r="AS615" s="639"/>
      <c r="AT615" s="639"/>
      <c r="AU615" s="639"/>
      <c r="AV615" s="639"/>
      <c r="AW615" s="639"/>
      <c r="AX615" s="4"/>
      <c r="AY615" s="621"/>
      <c r="AZ615" s="622"/>
    </row>
    <row r="616" spans="2:52" s="25" customFormat="1" ht="12.75" customHeight="1">
      <c r="B616" s="645"/>
      <c r="D616" s="529">
        <f t="shared" si="66"/>
        <v>605</v>
      </c>
      <c r="E616" s="532"/>
      <c r="F616" s="531"/>
      <c r="G616" s="531"/>
      <c r="H616" s="668"/>
      <c r="I616" s="668"/>
      <c r="J616" s="234"/>
      <c r="K616" s="234"/>
      <c r="L616" s="234"/>
      <c r="M616" s="575"/>
      <c r="N616" s="794" t="str">
        <f t="shared" si="65"/>
        <v/>
      </c>
      <c r="O616" s="573"/>
      <c r="P616" s="573"/>
      <c r="Q616" s="623"/>
      <c r="R616" s="573"/>
      <c r="S616" s="573"/>
      <c r="T616" s="573"/>
      <c r="U616" s="639"/>
      <c r="V616" s="639"/>
      <c r="W616" s="573"/>
      <c r="X616" s="639"/>
      <c r="Y616" s="639"/>
      <c r="Z616" s="639"/>
      <c r="AA616" s="639"/>
      <c r="AB616" s="4"/>
      <c r="AC616" s="621"/>
      <c r="AD616" s="622"/>
      <c r="AE616" s="621"/>
      <c r="AF616" s="637"/>
      <c r="AG616" s="621"/>
      <c r="AH616" s="529">
        <f t="shared" si="63"/>
        <v>605</v>
      </c>
      <c r="AI616" s="421" t="str">
        <f t="shared" si="63"/>
        <v/>
      </c>
      <c r="AJ616" s="529" t="str">
        <f t="shared" si="63"/>
        <v/>
      </c>
      <c r="AK616" s="529" t="str">
        <f t="shared" si="63"/>
        <v/>
      </c>
      <c r="AL616" s="573"/>
      <c r="AM616" s="639"/>
      <c r="AN616" s="573"/>
      <c r="AO616" s="639"/>
      <c r="AP616" s="639"/>
      <c r="AQ616" s="573"/>
      <c r="AR616" s="639"/>
      <c r="AS616" s="639"/>
      <c r="AT616" s="639"/>
      <c r="AU616" s="639"/>
      <c r="AV616" s="639"/>
      <c r="AW616" s="639"/>
      <c r="AX616" s="4"/>
      <c r="AY616" s="621"/>
      <c r="AZ616" s="622"/>
    </row>
    <row r="617" spans="2:52" s="25" customFormat="1" ht="12.75" customHeight="1">
      <c r="B617" s="645"/>
      <c r="D617" s="529">
        <f t="shared" si="66"/>
        <v>606</v>
      </c>
      <c r="E617" s="532"/>
      <c r="F617" s="531"/>
      <c r="G617" s="531"/>
      <c r="H617" s="668"/>
      <c r="I617" s="668"/>
      <c r="J617" s="234"/>
      <c r="K617" s="234"/>
      <c r="L617" s="234"/>
      <c r="M617" s="575"/>
      <c r="N617" s="794" t="str">
        <f t="shared" si="65"/>
        <v/>
      </c>
      <c r="O617" s="573"/>
      <c r="P617" s="573"/>
      <c r="Q617" s="623"/>
      <c r="R617" s="573"/>
      <c r="S617" s="573"/>
      <c r="T617" s="573"/>
      <c r="U617" s="639"/>
      <c r="V617" s="639"/>
      <c r="W617" s="573"/>
      <c r="X617" s="639"/>
      <c r="Y617" s="639"/>
      <c r="Z617" s="639"/>
      <c r="AA617" s="639"/>
      <c r="AB617" s="4"/>
      <c r="AC617" s="621"/>
      <c r="AD617" s="622"/>
      <c r="AE617" s="621"/>
      <c r="AF617" s="637"/>
      <c r="AG617" s="621"/>
      <c r="AH617" s="529">
        <f t="shared" si="63"/>
        <v>606</v>
      </c>
      <c r="AI617" s="421" t="str">
        <f t="shared" si="63"/>
        <v/>
      </c>
      <c r="AJ617" s="529" t="str">
        <f t="shared" si="63"/>
        <v/>
      </c>
      <c r="AK617" s="529" t="str">
        <f t="shared" si="63"/>
        <v/>
      </c>
      <c r="AL617" s="573"/>
      <c r="AM617" s="639"/>
      <c r="AN617" s="573"/>
      <c r="AO617" s="639"/>
      <c r="AP617" s="639"/>
      <c r="AQ617" s="573"/>
      <c r="AR617" s="639"/>
      <c r="AS617" s="639"/>
      <c r="AT617" s="639"/>
      <c r="AU617" s="639"/>
      <c r="AV617" s="639"/>
      <c r="AW617" s="639"/>
      <c r="AX617" s="4"/>
      <c r="AY617" s="621"/>
      <c r="AZ617" s="622"/>
    </row>
    <row r="618" spans="2:52" s="25" customFormat="1" ht="12.75" customHeight="1">
      <c r="B618" s="645"/>
      <c r="D618" s="529">
        <f t="shared" si="66"/>
        <v>607</v>
      </c>
      <c r="E618" s="532"/>
      <c r="F618" s="531"/>
      <c r="G618" s="531"/>
      <c r="H618" s="668"/>
      <c r="I618" s="668"/>
      <c r="J618" s="234"/>
      <c r="K618" s="234"/>
      <c r="L618" s="234"/>
      <c r="M618" s="575"/>
      <c r="N618" s="794" t="str">
        <f t="shared" si="65"/>
        <v/>
      </c>
      <c r="O618" s="573"/>
      <c r="P618" s="573"/>
      <c r="Q618" s="623"/>
      <c r="R618" s="573"/>
      <c r="S618" s="573"/>
      <c r="T618" s="573"/>
      <c r="U618" s="639"/>
      <c r="V618" s="639"/>
      <c r="W618" s="573"/>
      <c r="X618" s="639"/>
      <c r="Y618" s="639"/>
      <c r="Z618" s="639"/>
      <c r="AA618" s="639"/>
      <c r="AB618" s="4"/>
      <c r="AC618" s="621"/>
      <c r="AD618" s="622"/>
      <c r="AE618" s="621"/>
      <c r="AF618" s="637"/>
      <c r="AG618" s="621"/>
      <c r="AH618" s="529">
        <f t="shared" si="63"/>
        <v>607</v>
      </c>
      <c r="AI618" s="421" t="str">
        <f t="shared" si="63"/>
        <v/>
      </c>
      <c r="AJ618" s="529" t="str">
        <f t="shared" si="63"/>
        <v/>
      </c>
      <c r="AK618" s="529" t="str">
        <f t="shared" si="63"/>
        <v/>
      </c>
      <c r="AL618" s="573"/>
      <c r="AM618" s="639"/>
      <c r="AN618" s="573"/>
      <c r="AO618" s="639"/>
      <c r="AP618" s="639"/>
      <c r="AQ618" s="573"/>
      <c r="AR618" s="639"/>
      <c r="AS618" s="639"/>
      <c r="AT618" s="639"/>
      <c r="AU618" s="639"/>
      <c r="AV618" s="639"/>
      <c r="AW618" s="639"/>
      <c r="AX618" s="4"/>
      <c r="AY618" s="621"/>
      <c r="AZ618" s="622"/>
    </row>
    <row r="619" spans="2:52" s="25" customFormat="1" ht="12.75" customHeight="1">
      <c r="B619" s="645"/>
      <c r="D619" s="529">
        <f>D618+1</f>
        <v>608</v>
      </c>
      <c r="E619" s="532"/>
      <c r="F619" s="531"/>
      <c r="G619" s="531"/>
      <c r="H619" s="668"/>
      <c r="I619" s="668"/>
      <c r="J619" s="234"/>
      <c r="K619" s="234"/>
      <c r="L619" s="234"/>
      <c r="M619" s="575"/>
      <c r="N619" s="794" t="str">
        <f t="shared" si="65"/>
        <v/>
      </c>
      <c r="O619" s="573"/>
      <c r="P619" s="573"/>
      <c r="Q619" s="623"/>
      <c r="R619" s="573"/>
      <c r="S619" s="573"/>
      <c r="T619" s="573"/>
      <c r="U619" s="639"/>
      <c r="V619" s="639"/>
      <c r="W619" s="573"/>
      <c r="X619" s="639"/>
      <c r="Y619" s="639"/>
      <c r="Z619" s="639"/>
      <c r="AA619" s="639"/>
      <c r="AB619" s="4"/>
      <c r="AC619" s="621"/>
      <c r="AD619" s="622"/>
      <c r="AE619" s="621"/>
      <c r="AF619" s="637"/>
      <c r="AG619" s="621"/>
      <c r="AH619" s="529">
        <f t="shared" si="63"/>
        <v>608</v>
      </c>
      <c r="AI619" s="421" t="str">
        <f t="shared" si="63"/>
        <v/>
      </c>
      <c r="AJ619" s="529" t="str">
        <f t="shared" si="63"/>
        <v/>
      </c>
      <c r="AK619" s="529" t="str">
        <f t="shared" si="63"/>
        <v/>
      </c>
      <c r="AL619" s="573"/>
      <c r="AM619" s="639"/>
      <c r="AN619" s="573"/>
      <c r="AO619" s="639"/>
      <c r="AP619" s="639"/>
      <c r="AQ619" s="573"/>
      <c r="AR619" s="639"/>
      <c r="AS619" s="639"/>
      <c r="AT619" s="639"/>
      <c r="AU619" s="639"/>
      <c r="AV619" s="639"/>
      <c r="AW619" s="639"/>
      <c r="AX619" s="4"/>
      <c r="AY619" s="621"/>
      <c r="AZ619" s="622"/>
    </row>
    <row r="620" spans="2:52" s="25" customFormat="1" ht="12.75" customHeight="1">
      <c r="B620" s="645"/>
      <c r="D620" s="529">
        <f t="shared" si="66"/>
        <v>609</v>
      </c>
      <c r="E620" s="532"/>
      <c r="F620" s="531"/>
      <c r="G620" s="531"/>
      <c r="H620" s="668"/>
      <c r="I620" s="668"/>
      <c r="J620" s="234"/>
      <c r="K620" s="234"/>
      <c r="L620" s="234"/>
      <c r="M620" s="575"/>
      <c r="N620" s="794" t="str">
        <f t="shared" si="65"/>
        <v/>
      </c>
      <c r="O620" s="573"/>
      <c r="P620" s="573"/>
      <c r="Q620" s="623"/>
      <c r="R620" s="573"/>
      <c r="S620" s="573"/>
      <c r="T620" s="573"/>
      <c r="U620" s="639"/>
      <c r="V620" s="639"/>
      <c r="W620" s="573"/>
      <c r="X620" s="639"/>
      <c r="Y620" s="639"/>
      <c r="Z620" s="639"/>
      <c r="AA620" s="639"/>
      <c r="AB620" s="4"/>
      <c r="AC620" s="621"/>
      <c r="AD620" s="622"/>
      <c r="AE620" s="621"/>
      <c r="AF620" s="637"/>
      <c r="AG620" s="621"/>
      <c r="AH620" s="529">
        <f t="shared" si="63"/>
        <v>609</v>
      </c>
      <c r="AI620" s="421" t="str">
        <f t="shared" si="63"/>
        <v/>
      </c>
      <c r="AJ620" s="529" t="str">
        <f t="shared" si="63"/>
        <v/>
      </c>
      <c r="AK620" s="529" t="str">
        <f t="shared" si="63"/>
        <v/>
      </c>
      <c r="AL620" s="573"/>
      <c r="AM620" s="639"/>
      <c r="AN620" s="573"/>
      <c r="AO620" s="639"/>
      <c r="AP620" s="639"/>
      <c r="AQ620" s="573"/>
      <c r="AR620" s="639"/>
      <c r="AS620" s="639"/>
      <c r="AT620" s="639"/>
      <c r="AU620" s="639"/>
      <c r="AV620" s="639"/>
      <c r="AW620" s="639"/>
      <c r="AX620" s="4"/>
      <c r="AY620" s="621"/>
      <c r="AZ620" s="622"/>
    </row>
    <row r="621" spans="2:52" s="25" customFormat="1" ht="12.75" customHeight="1">
      <c r="B621" s="645"/>
      <c r="D621" s="529">
        <f t="shared" si="66"/>
        <v>610</v>
      </c>
      <c r="E621" s="532"/>
      <c r="F621" s="531"/>
      <c r="G621" s="531"/>
      <c r="H621" s="668"/>
      <c r="I621" s="668"/>
      <c r="J621" s="234"/>
      <c r="K621" s="234"/>
      <c r="L621" s="234"/>
      <c r="M621" s="575"/>
      <c r="N621" s="794" t="str">
        <f t="shared" si="65"/>
        <v/>
      </c>
      <c r="O621" s="573"/>
      <c r="P621" s="573"/>
      <c r="Q621" s="623"/>
      <c r="R621" s="573"/>
      <c r="S621" s="573"/>
      <c r="T621" s="573"/>
      <c r="U621" s="639"/>
      <c r="V621" s="639"/>
      <c r="W621" s="573"/>
      <c r="X621" s="639"/>
      <c r="Y621" s="639"/>
      <c r="Z621" s="639"/>
      <c r="AA621" s="639"/>
      <c r="AB621" s="4"/>
      <c r="AC621" s="621"/>
      <c r="AD621" s="622"/>
      <c r="AE621" s="621"/>
      <c r="AF621" s="637"/>
      <c r="AG621" s="621"/>
      <c r="AH621" s="529">
        <f t="shared" si="63"/>
        <v>610</v>
      </c>
      <c r="AI621" s="421" t="str">
        <f t="shared" si="63"/>
        <v/>
      </c>
      <c r="AJ621" s="529" t="str">
        <f t="shared" si="63"/>
        <v/>
      </c>
      <c r="AK621" s="529" t="str">
        <f t="shared" si="63"/>
        <v/>
      </c>
      <c r="AL621" s="573"/>
      <c r="AM621" s="639"/>
      <c r="AN621" s="573"/>
      <c r="AO621" s="639"/>
      <c r="AP621" s="639"/>
      <c r="AQ621" s="573"/>
      <c r="AR621" s="639"/>
      <c r="AS621" s="639"/>
      <c r="AT621" s="639"/>
      <c r="AU621" s="639"/>
      <c r="AV621" s="639"/>
      <c r="AW621" s="639"/>
      <c r="AX621" s="4"/>
      <c r="AY621" s="621"/>
      <c r="AZ621" s="622"/>
    </row>
    <row r="622" spans="2:52" s="25" customFormat="1" ht="12.75" customHeight="1">
      <c r="B622" s="645"/>
      <c r="D622" s="529">
        <f t="shared" si="66"/>
        <v>611</v>
      </c>
      <c r="E622" s="532"/>
      <c r="F622" s="531"/>
      <c r="G622" s="531"/>
      <c r="H622" s="668"/>
      <c r="I622" s="668"/>
      <c r="J622" s="234"/>
      <c r="K622" s="234"/>
      <c r="L622" s="821"/>
      <c r="M622" s="575"/>
      <c r="N622" s="794" t="str">
        <f t="shared" si="65"/>
        <v/>
      </c>
      <c r="O622" s="573"/>
      <c r="P622" s="573"/>
      <c r="Q622" s="623"/>
      <c r="R622" s="573"/>
      <c r="S622" s="573"/>
      <c r="T622" s="573"/>
      <c r="U622" s="639"/>
      <c r="V622" s="639"/>
      <c r="W622" s="573"/>
      <c r="X622" s="639"/>
      <c r="Y622" s="639"/>
      <c r="Z622" s="639"/>
      <c r="AA622" s="639"/>
      <c r="AB622" s="4"/>
      <c r="AC622" s="621"/>
      <c r="AD622" s="622"/>
      <c r="AE622" s="621"/>
      <c r="AF622" s="637"/>
      <c r="AG622" s="621"/>
      <c r="AH622" s="529">
        <f t="shared" si="63"/>
        <v>611</v>
      </c>
      <c r="AI622" s="421" t="str">
        <f t="shared" si="63"/>
        <v/>
      </c>
      <c r="AJ622" s="529" t="str">
        <f t="shared" si="63"/>
        <v/>
      </c>
      <c r="AK622" s="529" t="str">
        <f t="shared" si="63"/>
        <v/>
      </c>
      <c r="AL622" s="573"/>
      <c r="AM622" s="639"/>
      <c r="AN622" s="573"/>
      <c r="AO622" s="639"/>
      <c r="AP622" s="639"/>
      <c r="AQ622" s="573"/>
      <c r="AR622" s="639"/>
      <c r="AS622" s="639"/>
      <c r="AT622" s="639"/>
      <c r="AU622" s="639"/>
      <c r="AV622" s="639"/>
      <c r="AW622" s="639"/>
      <c r="AX622" s="4"/>
      <c r="AY622" s="621"/>
      <c r="AZ622" s="622"/>
    </row>
    <row r="623" spans="2:52" s="25" customFormat="1" ht="12.75" customHeight="1">
      <c r="B623" s="645"/>
      <c r="D623" s="529">
        <f t="shared" si="66"/>
        <v>612</v>
      </c>
      <c r="E623" s="532"/>
      <c r="F623" s="531"/>
      <c r="G623" s="531"/>
      <c r="H623" s="668"/>
      <c r="I623" s="668"/>
      <c r="J623" s="234"/>
      <c r="K623" s="234"/>
      <c r="L623" s="234"/>
      <c r="M623" s="575"/>
      <c r="N623" s="794" t="str">
        <f t="shared" si="65"/>
        <v/>
      </c>
      <c r="O623" s="573"/>
      <c r="P623" s="573"/>
      <c r="Q623" s="623"/>
      <c r="R623" s="573"/>
      <c r="S623" s="573"/>
      <c r="T623" s="573"/>
      <c r="U623" s="639"/>
      <c r="V623" s="639"/>
      <c r="W623" s="573"/>
      <c r="X623" s="639"/>
      <c r="Y623" s="639"/>
      <c r="Z623" s="639"/>
      <c r="AA623" s="639"/>
      <c r="AB623" s="4"/>
      <c r="AC623" s="621"/>
      <c r="AD623" s="622"/>
      <c r="AE623" s="621"/>
      <c r="AF623" s="637"/>
      <c r="AG623" s="621"/>
      <c r="AH623" s="529">
        <f t="shared" si="63"/>
        <v>612</v>
      </c>
      <c r="AI623" s="421" t="str">
        <f t="shared" si="63"/>
        <v/>
      </c>
      <c r="AJ623" s="529" t="str">
        <f t="shared" si="63"/>
        <v/>
      </c>
      <c r="AK623" s="529" t="str">
        <f t="shared" si="63"/>
        <v/>
      </c>
      <c r="AL623" s="573"/>
      <c r="AM623" s="639"/>
      <c r="AN623" s="573"/>
      <c r="AO623" s="639"/>
      <c r="AP623" s="639"/>
      <c r="AQ623" s="573"/>
      <c r="AR623" s="639"/>
      <c r="AS623" s="639"/>
      <c r="AT623" s="639"/>
      <c r="AU623" s="639"/>
      <c r="AV623" s="639"/>
      <c r="AW623" s="639"/>
      <c r="AX623" s="4"/>
      <c r="AY623" s="621"/>
      <c r="AZ623" s="622"/>
    </row>
    <row r="624" spans="2:52" s="25" customFormat="1" ht="12.75" customHeight="1">
      <c r="B624" s="645"/>
      <c r="D624" s="529">
        <f t="shared" si="66"/>
        <v>613</v>
      </c>
      <c r="E624" s="532"/>
      <c r="F624" s="531"/>
      <c r="G624" s="531"/>
      <c r="H624" s="668"/>
      <c r="I624" s="668"/>
      <c r="J624" s="234"/>
      <c r="K624" s="234"/>
      <c r="L624" s="821"/>
      <c r="M624" s="575"/>
      <c r="N624" s="794" t="str">
        <f t="shared" si="65"/>
        <v/>
      </c>
      <c r="O624" s="573"/>
      <c r="P624" s="573"/>
      <c r="Q624" s="623"/>
      <c r="R624" s="573"/>
      <c r="S624" s="573"/>
      <c r="T624" s="573"/>
      <c r="U624" s="639"/>
      <c r="V624" s="639"/>
      <c r="W624" s="573"/>
      <c r="X624" s="639"/>
      <c r="Y624" s="639"/>
      <c r="Z624" s="639"/>
      <c r="AA624" s="639"/>
      <c r="AB624" s="4"/>
      <c r="AC624" s="621"/>
      <c r="AD624" s="622"/>
      <c r="AE624" s="621"/>
      <c r="AF624" s="637"/>
      <c r="AG624" s="621"/>
      <c r="AH624" s="529">
        <f t="shared" si="63"/>
        <v>613</v>
      </c>
      <c r="AI624" s="421" t="str">
        <f t="shared" si="63"/>
        <v/>
      </c>
      <c r="AJ624" s="529" t="str">
        <f t="shared" si="63"/>
        <v/>
      </c>
      <c r="AK624" s="529" t="str">
        <f t="shared" si="63"/>
        <v/>
      </c>
      <c r="AL624" s="573"/>
      <c r="AM624" s="639"/>
      <c r="AN624" s="573"/>
      <c r="AO624" s="639"/>
      <c r="AP624" s="639"/>
      <c r="AQ624" s="573"/>
      <c r="AR624" s="639"/>
      <c r="AS624" s="639"/>
      <c r="AT624" s="639"/>
      <c r="AU624" s="639"/>
      <c r="AV624" s="639"/>
      <c r="AW624" s="639"/>
      <c r="AX624" s="4"/>
      <c r="AY624" s="621"/>
      <c r="AZ624" s="622"/>
    </row>
    <row r="625" spans="2:52" s="25" customFormat="1" ht="12.75" customHeight="1">
      <c r="B625" s="645"/>
      <c r="D625" s="529">
        <f t="shared" si="66"/>
        <v>614</v>
      </c>
      <c r="E625" s="532"/>
      <c r="F625" s="531"/>
      <c r="G625" s="531"/>
      <c r="H625" s="668"/>
      <c r="I625" s="668"/>
      <c r="J625" s="234"/>
      <c r="K625" s="234"/>
      <c r="L625" s="234"/>
      <c r="M625" s="575"/>
      <c r="N625" s="794" t="str">
        <f t="shared" si="65"/>
        <v/>
      </c>
      <c r="O625" s="573"/>
      <c r="P625" s="573"/>
      <c r="Q625" s="623"/>
      <c r="R625" s="573"/>
      <c r="S625" s="573"/>
      <c r="T625" s="573"/>
      <c r="U625" s="639"/>
      <c r="V625" s="639"/>
      <c r="W625" s="573"/>
      <c r="X625" s="639"/>
      <c r="Y625" s="639"/>
      <c r="Z625" s="639"/>
      <c r="AA625" s="639"/>
      <c r="AB625" s="4"/>
      <c r="AC625" s="621"/>
      <c r="AD625" s="622"/>
      <c r="AE625" s="621"/>
      <c r="AF625" s="637"/>
      <c r="AG625" s="621"/>
      <c r="AH625" s="529">
        <f t="shared" si="63"/>
        <v>614</v>
      </c>
      <c r="AI625" s="421" t="str">
        <f t="shared" si="63"/>
        <v/>
      </c>
      <c r="AJ625" s="529" t="str">
        <f t="shared" si="63"/>
        <v/>
      </c>
      <c r="AK625" s="529" t="str">
        <f t="shared" si="63"/>
        <v/>
      </c>
      <c r="AL625" s="573"/>
      <c r="AM625" s="639"/>
      <c r="AN625" s="573"/>
      <c r="AO625" s="639"/>
      <c r="AP625" s="639"/>
      <c r="AQ625" s="573"/>
      <c r="AR625" s="639"/>
      <c r="AS625" s="639"/>
      <c r="AT625" s="639"/>
      <c r="AU625" s="639"/>
      <c r="AV625" s="639"/>
      <c r="AW625" s="639"/>
      <c r="AX625" s="4"/>
      <c r="AY625" s="621"/>
      <c r="AZ625" s="622"/>
    </row>
    <row r="626" spans="2:52" s="25" customFormat="1" ht="12.75" customHeight="1">
      <c r="B626" s="645"/>
      <c r="D626" s="529">
        <f t="shared" si="66"/>
        <v>615</v>
      </c>
      <c r="E626" s="532"/>
      <c r="F626" s="531"/>
      <c r="G626" s="531"/>
      <c r="H626" s="668"/>
      <c r="I626" s="668"/>
      <c r="J626" s="234"/>
      <c r="K626" s="234"/>
      <c r="L626" s="821"/>
      <c r="M626" s="575"/>
      <c r="N626" s="794" t="str">
        <f t="shared" si="65"/>
        <v/>
      </c>
      <c r="O626" s="573"/>
      <c r="P626" s="573"/>
      <c r="Q626" s="623"/>
      <c r="R626" s="573"/>
      <c r="S626" s="573"/>
      <c r="T626" s="573"/>
      <c r="U626" s="639"/>
      <c r="V626" s="639"/>
      <c r="W626" s="573"/>
      <c r="X626" s="639"/>
      <c r="Y626" s="639"/>
      <c r="Z626" s="639"/>
      <c r="AA626" s="639"/>
      <c r="AB626" s="4"/>
      <c r="AC626" s="621"/>
      <c r="AD626" s="622"/>
      <c r="AE626" s="621"/>
      <c r="AF626" s="637"/>
      <c r="AG626" s="621"/>
      <c r="AH626" s="529">
        <f t="shared" si="63"/>
        <v>615</v>
      </c>
      <c r="AI626" s="421" t="str">
        <f t="shared" si="63"/>
        <v/>
      </c>
      <c r="AJ626" s="529" t="str">
        <f t="shared" si="63"/>
        <v/>
      </c>
      <c r="AK626" s="529" t="str">
        <f t="shared" si="63"/>
        <v/>
      </c>
      <c r="AL626" s="573"/>
      <c r="AM626" s="639"/>
      <c r="AN626" s="573"/>
      <c r="AO626" s="639"/>
      <c r="AP626" s="639"/>
      <c r="AQ626" s="573"/>
      <c r="AR626" s="639"/>
      <c r="AS626" s="639"/>
      <c r="AT626" s="639"/>
      <c r="AU626" s="639"/>
      <c r="AV626" s="639"/>
      <c r="AW626" s="639"/>
      <c r="AX626" s="4"/>
      <c r="AY626" s="621"/>
      <c r="AZ626" s="622"/>
    </row>
    <row r="627" spans="2:52" s="25" customFormat="1" ht="12.75" customHeight="1">
      <c r="B627" s="645"/>
      <c r="D627" s="529">
        <f t="shared" si="66"/>
        <v>616</v>
      </c>
      <c r="E627" s="532"/>
      <c r="F627" s="531"/>
      <c r="G627" s="531"/>
      <c r="H627" s="668"/>
      <c r="I627" s="668"/>
      <c r="J627" s="234"/>
      <c r="K627" s="234"/>
      <c r="L627" s="234"/>
      <c r="M627" s="575"/>
      <c r="N627" s="794" t="str">
        <f t="shared" si="65"/>
        <v/>
      </c>
      <c r="O627" s="573"/>
      <c r="P627" s="573"/>
      <c r="Q627" s="623"/>
      <c r="R627" s="573"/>
      <c r="S627" s="573"/>
      <c r="T627" s="573"/>
      <c r="U627" s="639"/>
      <c r="V627" s="639"/>
      <c r="W627" s="573"/>
      <c r="X627" s="639"/>
      <c r="Y627" s="639"/>
      <c r="Z627" s="639"/>
      <c r="AA627" s="639"/>
      <c r="AB627" s="4"/>
      <c r="AC627" s="621"/>
      <c r="AD627" s="622"/>
      <c r="AE627" s="621"/>
      <c r="AF627" s="637"/>
      <c r="AG627" s="621"/>
      <c r="AH627" s="529">
        <f t="shared" si="63"/>
        <v>616</v>
      </c>
      <c r="AI627" s="421" t="str">
        <f t="shared" si="63"/>
        <v/>
      </c>
      <c r="AJ627" s="529" t="str">
        <f t="shared" si="63"/>
        <v/>
      </c>
      <c r="AK627" s="529" t="str">
        <f t="shared" si="63"/>
        <v/>
      </c>
      <c r="AL627" s="573"/>
      <c r="AM627" s="639"/>
      <c r="AN627" s="573"/>
      <c r="AO627" s="639"/>
      <c r="AP627" s="639"/>
      <c r="AQ627" s="573"/>
      <c r="AR627" s="639"/>
      <c r="AS627" s="639"/>
      <c r="AT627" s="639"/>
      <c r="AU627" s="639"/>
      <c r="AV627" s="639"/>
      <c r="AW627" s="639"/>
      <c r="AX627" s="4"/>
      <c r="AY627" s="621"/>
      <c r="AZ627" s="622"/>
    </row>
    <row r="628" spans="2:52" s="25" customFormat="1" ht="12.75" customHeight="1">
      <c r="B628" s="645"/>
      <c r="D628" s="529">
        <f t="shared" si="66"/>
        <v>617</v>
      </c>
      <c r="E628" s="532"/>
      <c r="F628" s="531"/>
      <c r="G628" s="531"/>
      <c r="H628" s="668"/>
      <c r="I628" s="668"/>
      <c r="J628" s="234"/>
      <c r="K628" s="234"/>
      <c r="L628" s="821"/>
      <c r="M628" s="575"/>
      <c r="N628" s="794" t="str">
        <f t="shared" si="65"/>
        <v/>
      </c>
      <c r="O628" s="573"/>
      <c r="P628" s="573"/>
      <c r="Q628" s="623"/>
      <c r="R628" s="573"/>
      <c r="S628" s="573"/>
      <c r="T628" s="573"/>
      <c r="U628" s="639"/>
      <c r="V628" s="639"/>
      <c r="W628" s="573"/>
      <c r="X628" s="639"/>
      <c r="Y628" s="639"/>
      <c r="Z628" s="639"/>
      <c r="AA628" s="639"/>
      <c r="AB628" s="4"/>
      <c r="AC628" s="621"/>
      <c r="AD628" s="622"/>
      <c r="AE628" s="621"/>
      <c r="AF628" s="637"/>
      <c r="AG628" s="621"/>
      <c r="AH628" s="529">
        <f t="shared" si="63"/>
        <v>617</v>
      </c>
      <c r="AI628" s="421" t="str">
        <f t="shared" si="63"/>
        <v/>
      </c>
      <c r="AJ628" s="529" t="str">
        <f t="shared" si="63"/>
        <v/>
      </c>
      <c r="AK628" s="529" t="str">
        <f t="shared" si="63"/>
        <v/>
      </c>
      <c r="AL628" s="573"/>
      <c r="AM628" s="639"/>
      <c r="AN628" s="573"/>
      <c r="AO628" s="639"/>
      <c r="AP628" s="639"/>
      <c r="AQ628" s="573"/>
      <c r="AR628" s="639"/>
      <c r="AS628" s="639"/>
      <c r="AT628" s="639"/>
      <c r="AU628" s="639"/>
      <c r="AV628" s="639"/>
      <c r="AW628" s="639"/>
      <c r="AX628" s="4"/>
      <c r="AY628" s="621"/>
      <c r="AZ628" s="622"/>
    </row>
    <row r="629" spans="2:52" s="25" customFormat="1" ht="12.75" customHeight="1">
      <c r="B629" s="645"/>
      <c r="D629" s="529">
        <f t="shared" si="66"/>
        <v>618</v>
      </c>
      <c r="E629" s="532"/>
      <c r="F629" s="531"/>
      <c r="G629" s="531"/>
      <c r="H629" s="668"/>
      <c r="I629" s="668"/>
      <c r="J629" s="234"/>
      <c r="K629" s="234"/>
      <c r="L629" s="234"/>
      <c r="M629" s="575"/>
      <c r="N629" s="794" t="str">
        <f t="shared" si="65"/>
        <v/>
      </c>
      <c r="O629" s="573"/>
      <c r="P629" s="573"/>
      <c r="Q629" s="623"/>
      <c r="R629" s="573"/>
      <c r="S629" s="573"/>
      <c r="T629" s="573"/>
      <c r="U629" s="639"/>
      <c r="V629" s="639"/>
      <c r="W629" s="573"/>
      <c r="X629" s="639"/>
      <c r="Y629" s="639"/>
      <c r="Z629" s="639"/>
      <c r="AA629" s="639"/>
      <c r="AB629" s="4"/>
      <c r="AC629" s="621"/>
      <c r="AD629" s="622"/>
      <c r="AE629" s="621"/>
      <c r="AF629" s="637"/>
      <c r="AG629" s="621"/>
      <c r="AH629" s="529">
        <f t="shared" si="63"/>
        <v>618</v>
      </c>
      <c r="AI629" s="421" t="str">
        <f t="shared" si="63"/>
        <v/>
      </c>
      <c r="AJ629" s="529" t="str">
        <f t="shared" si="63"/>
        <v/>
      </c>
      <c r="AK629" s="529" t="str">
        <f t="shared" si="63"/>
        <v/>
      </c>
      <c r="AL629" s="573"/>
      <c r="AM629" s="639"/>
      <c r="AN629" s="573"/>
      <c r="AO629" s="639"/>
      <c r="AP629" s="639"/>
      <c r="AQ629" s="573"/>
      <c r="AR629" s="639"/>
      <c r="AS629" s="639"/>
      <c r="AT629" s="639"/>
      <c r="AU629" s="639"/>
      <c r="AV629" s="639"/>
      <c r="AW629" s="639"/>
      <c r="AX629" s="4"/>
      <c r="AY629" s="621"/>
      <c r="AZ629" s="622"/>
    </row>
    <row r="630" spans="2:52" s="25" customFormat="1" ht="12.75" customHeight="1">
      <c r="B630" s="645"/>
      <c r="D630" s="529">
        <f t="shared" si="66"/>
        <v>619</v>
      </c>
      <c r="E630" s="532"/>
      <c r="F630" s="531"/>
      <c r="G630" s="531"/>
      <c r="H630" s="668"/>
      <c r="I630" s="668"/>
      <c r="J630" s="234"/>
      <c r="K630" s="234"/>
      <c r="L630" s="234"/>
      <c r="M630" s="575"/>
      <c r="N630" s="794" t="str">
        <f t="shared" si="65"/>
        <v/>
      </c>
      <c r="O630" s="573"/>
      <c r="P630" s="573"/>
      <c r="Q630" s="623"/>
      <c r="R630" s="573"/>
      <c r="S630" s="573"/>
      <c r="T630" s="573"/>
      <c r="U630" s="639"/>
      <c r="V630" s="639"/>
      <c r="W630" s="573"/>
      <c r="X630" s="639"/>
      <c r="Y630" s="639"/>
      <c r="Z630" s="639"/>
      <c r="AA630" s="639"/>
      <c r="AB630" s="4"/>
      <c r="AC630" s="621"/>
      <c r="AD630" s="622"/>
      <c r="AE630" s="621"/>
      <c r="AF630" s="637"/>
      <c r="AG630" s="621"/>
      <c r="AH630" s="529">
        <f t="shared" si="63"/>
        <v>619</v>
      </c>
      <c r="AI630" s="421" t="str">
        <f t="shared" si="63"/>
        <v/>
      </c>
      <c r="AJ630" s="529" t="str">
        <f t="shared" si="63"/>
        <v/>
      </c>
      <c r="AK630" s="529" t="str">
        <f t="shared" si="63"/>
        <v/>
      </c>
      <c r="AL630" s="573"/>
      <c r="AM630" s="639"/>
      <c r="AN630" s="573"/>
      <c r="AO630" s="639"/>
      <c r="AP630" s="639"/>
      <c r="AQ630" s="573"/>
      <c r="AR630" s="639"/>
      <c r="AS630" s="639"/>
      <c r="AT630" s="639"/>
      <c r="AU630" s="639"/>
      <c r="AV630" s="639"/>
      <c r="AW630" s="639"/>
      <c r="AX630" s="4"/>
      <c r="AY630" s="621"/>
      <c r="AZ630" s="622"/>
    </row>
    <row r="631" spans="2:52" s="25" customFormat="1" ht="12.75" customHeight="1">
      <c r="B631" s="645"/>
      <c r="D631" s="529">
        <f t="shared" si="66"/>
        <v>620</v>
      </c>
      <c r="E631" s="532"/>
      <c r="F631" s="531"/>
      <c r="G631" s="531"/>
      <c r="H631" s="668"/>
      <c r="I631" s="668"/>
      <c r="J631" s="234"/>
      <c r="K631" s="234"/>
      <c r="L631" s="821"/>
      <c r="M631" s="575"/>
      <c r="N631" s="794" t="str">
        <f t="shared" si="65"/>
        <v/>
      </c>
      <c r="O631" s="573"/>
      <c r="P631" s="573"/>
      <c r="Q631" s="623"/>
      <c r="R631" s="573"/>
      <c r="S631" s="573"/>
      <c r="T631" s="573"/>
      <c r="U631" s="639"/>
      <c r="V631" s="639"/>
      <c r="W631" s="573"/>
      <c r="X631" s="639"/>
      <c r="Y631" s="639"/>
      <c r="Z631" s="639"/>
      <c r="AA631" s="639"/>
      <c r="AB631" s="4"/>
      <c r="AC631" s="621"/>
      <c r="AD631" s="622"/>
      <c r="AE631" s="621"/>
      <c r="AF631" s="637"/>
      <c r="AG631" s="621"/>
      <c r="AH631" s="529">
        <f t="shared" si="63"/>
        <v>620</v>
      </c>
      <c r="AI631" s="421" t="str">
        <f t="shared" si="63"/>
        <v/>
      </c>
      <c r="AJ631" s="529" t="str">
        <f t="shared" si="63"/>
        <v/>
      </c>
      <c r="AK631" s="529" t="str">
        <f t="shared" si="63"/>
        <v/>
      </c>
      <c r="AL631" s="573"/>
      <c r="AM631" s="639"/>
      <c r="AN631" s="573"/>
      <c r="AO631" s="639"/>
      <c r="AP631" s="639"/>
      <c r="AQ631" s="573"/>
      <c r="AR631" s="639"/>
      <c r="AS631" s="639"/>
      <c r="AT631" s="639"/>
      <c r="AU631" s="639"/>
      <c r="AV631" s="639"/>
      <c r="AW631" s="639"/>
      <c r="AX631" s="4"/>
      <c r="AY631" s="621"/>
      <c r="AZ631" s="622"/>
    </row>
    <row r="632" spans="2:52" s="25" customFormat="1" ht="12.75" customHeight="1">
      <c r="B632" s="645"/>
      <c r="D632" s="529">
        <f t="shared" si="66"/>
        <v>621</v>
      </c>
      <c r="E632" s="532"/>
      <c r="F632" s="531"/>
      <c r="G632" s="531"/>
      <c r="H632" s="668"/>
      <c r="I632" s="668"/>
      <c r="J632" s="234"/>
      <c r="K632" s="234"/>
      <c r="L632" s="234"/>
      <c r="M632" s="575"/>
      <c r="N632" s="794" t="str">
        <f t="shared" si="65"/>
        <v/>
      </c>
      <c r="O632" s="573"/>
      <c r="P632" s="573"/>
      <c r="Q632" s="623"/>
      <c r="R632" s="573"/>
      <c r="S632" s="573"/>
      <c r="T632" s="573"/>
      <c r="U632" s="639"/>
      <c r="V632" s="639"/>
      <c r="W632" s="573"/>
      <c r="X632" s="639"/>
      <c r="Y632" s="639"/>
      <c r="Z632" s="639"/>
      <c r="AA632" s="639"/>
      <c r="AB632" s="4"/>
      <c r="AC632" s="621"/>
      <c r="AD632" s="622"/>
      <c r="AE632" s="621"/>
      <c r="AF632" s="637"/>
      <c r="AG632" s="621"/>
      <c r="AH632" s="529">
        <f t="shared" si="63"/>
        <v>621</v>
      </c>
      <c r="AI632" s="421" t="str">
        <f t="shared" si="63"/>
        <v/>
      </c>
      <c r="AJ632" s="529" t="str">
        <f t="shared" si="63"/>
        <v/>
      </c>
      <c r="AK632" s="529" t="str">
        <f t="shared" si="63"/>
        <v/>
      </c>
      <c r="AL632" s="573"/>
      <c r="AM632" s="639"/>
      <c r="AN632" s="573"/>
      <c r="AO632" s="639"/>
      <c r="AP632" s="639"/>
      <c r="AQ632" s="573"/>
      <c r="AR632" s="639"/>
      <c r="AS632" s="639"/>
      <c r="AT632" s="639"/>
      <c r="AU632" s="639"/>
      <c r="AV632" s="639"/>
      <c r="AW632" s="639"/>
      <c r="AX632" s="4"/>
      <c r="AY632" s="621"/>
      <c r="AZ632" s="622"/>
    </row>
    <row r="633" spans="2:52" s="25" customFormat="1" ht="12.75" customHeight="1">
      <c r="B633" s="645"/>
      <c r="D633" s="529">
        <f t="shared" si="66"/>
        <v>622</v>
      </c>
      <c r="E633" s="532"/>
      <c r="F633" s="531"/>
      <c r="G633" s="531"/>
      <c r="H633" s="668"/>
      <c r="I633" s="668"/>
      <c r="J633" s="234"/>
      <c r="K633" s="234"/>
      <c r="L633" s="821"/>
      <c r="M633" s="575"/>
      <c r="N633" s="794" t="str">
        <f t="shared" si="65"/>
        <v/>
      </c>
      <c r="O633" s="573"/>
      <c r="P633" s="573"/>
      <c r="Q633" s="623"/>
      <c r="R633" s="573"/>
      <c r="S633" s="573"/>
      <c r="T633" s="573"/>
      <c r="U633" s="639"/>
      <c r="V633" s="639"/>
      <c r="W633" s="573"/>
      <c r="X633" s="639"/>
      <c r="Y633" s="639"/>
      <c r="Z633" s="639"/>
      <c r="AA633" s="639"/>
      <c r="AB633" s="4"/>
      <c r="AC633" s="621"/>
      <c r="AD633" s="622"/>
      <c r="AE633" s="621"/>
      <c r="AF633" s="637"/>
      <c r="AG633" s="621"/>
      <c r="AH633" s="529">
        <f t="shared" si="63"/>
        <v>622</v>
      </c>
      <c r="AI633" s="421" t="str">
        <f t="shared" si="63"/>
        <v/>
      </c>
      <c r="AJ633" s="529" t="str">
        <f t="shared" si="63"/>
        <v/>
      </c>
      <c r="AK633" s="529" t="str">
        <f t="shared" si="63"/>
        <v/>
      </c>
      <c r="AL633" s="573"/>
      <c r="AM633" s="639"/>
      <c r="AN633" s="573"/>
      <c r="AO633" s="639"/>
      <c r="AP633" s="639"/>
      <c r="AQ633" s="573"/>
      <c r="AR633" s="639"/>
      <c r="AS633" s="639"/>
      <c r="AT633" s="639"/>
      <c r="AU633" s="639"/>
      <c r="AV633" s="639"/>
      <c r="AW633" s="639"/>
      <c r="AX633" s="4"/>
      <c r="AY633" s="621"/>
      <c r="AZ633" s="622"/>
    </row>
    <row r="634" spans="2:52" s="25" customFormat="1" ht="12.75" customHeight="1">
      <c r="B634" s="645"/>
      <c r="D634" s="529">
        <f t="shared" si="66"/>
        <v>623</v>
      </c>
      <c r="E634" s="532"/>
      <c r="F634" s="531"/>
      <c r="G634" s="531"/>
      <c r="H634" s="668"/>
      <c r="I634" s="668"/>
      <c r="J634" s="234"/>
      <c r="K634" s="234"/>
      <c r="L634" s="234"/>
      <c r="M634" s="575"/>
      <c r="N634" s="794" t="str">
        <f t="shared" si="65"/>
        <v/>
      </c>
      <c r="O634" s="573"/>
      <c r="P634" s="573"/>
      <c r="Q634" s="623"/>
      <c r="R634" s="573"/>
      <c r="S634" s="573"/>
      <c r="T634" s="573"/>
      <c r="U634" s="639"/>
      <c r="V634" s="639"/>
      <c r="W634" s="573"/>
      <c r="X634" s="639"/>
      <c r="Y634" s="639"/>
      <c r="Z634" s="639"/>
      <c r="AA634" s="639"/>
      <c r="AB634" s="4"/>
      <c r="AC634" s="621"/>
      <c r="AD634" s="622"/>
      <c r="AE634" s="621"/>
      <c r="AF634" s="637"/>
      <c r="AG634" s="621"/>
      <c r="AH634" s="529">
        <f t="shared" si="63"/>
        <v>623</v>
      </c>
      <c r="AI634" s="421" t="str">
        <f t="shared" si="63"/>
        <v/>
      </c>
      <c r="AJ634" s="529" t="str">
        <f t="shared" si="63"/>
        <v/>
      </c>
      <c r="AK634" s="529" t="str">
        <f t="shared" si="63"/>
        <v/>
      </c>
      <c r="AL634" s="573"/>
      <c r="AM634" s="639"/>
      <c r="AN634" s="573"/>
      <c r="AO634" s="639"/>
      <c r="AP634" s="639"/>
      <c r="AQ634" s="573"/>
      <c r="AR634" s="639"/>
      <c r="AS634" s="639"/>
      <c r="AT634" s="639"/>
      <c r="AU634" s="639"/>
      <c r="AV634" s="639"/>
      <c r="AW634" s="639"/>
      <c r="AX634" s="4"/>
      <c r="AY634" s="621"/>
      <c r="AZ634" s="622"/>
    </row>
    <row r="635" spans="2:52" s="25" customFormat="1" ht="12.75" customHeight="1">
      <c r="B635" s="645"/>
      <c r="D635" s="529">
        <f t="shared" si="66"/>
        <v>624</v>
      </c>
      <c r="E635" s="532"/>
      <c r="F635" s="531"/>
      <c r="G635" s="531"/>
      <c r="H635" s="668"/>
      <c r="I635" s="668"/>
      <c r="J635" s="234"/>
      <c r="K635" s="234"/>
      <c r="L635" s="821"/>
      <c r="M635" s="575"/>
      <c r="N635" s="794" t="str">
        <f t="shared" si="65"/>
        <v/>
      </c>
      <c r="O635" s="573"/>
      <c r="P635" s="573"/>
      <c r="Q635" s="623"/>
      <c r="R635" s="573"/>
      <c r="S635" s="573"/>
      <c r="T635" s="573"/>
      <c r="U635" s="639"/>
      <c r="V635" s="639"/>
      <c r="W635" s="573"/>
      <c r="X635" s="639"/>
      <c r="Y635" s="639"/>
      <c r="Z635" s="639"/>
      <c r="AA635" s="639"/>
      <c r="AB635" s="4"/>
      <c r="AC635" s="621"/>
      <c r="AD635" s="622"/>
      <c r="AE635" s="621"/>
      <c r="AF635" s="637"/>
      <c r="AG635" s="621"/>
      <c r="AH635" s="529">
        <f t="shared" si="63"/>
        <v>624</v>
      </c>
      <c r="AI635" s="421" t="str">
        <f t="shared" si="63"/>
        <v/>
      </c>
      <c r="AJ635" s="529" t="str">
        <f t="shared" si="63"/>
        <v/>
      </c>
      <c r="AK635" s="529" t="str">
        <f t="shared" si="63"/>
        <v/>
      </c>
      <c r="AL635" s="573"/>
      <c r="AM635" s="639"/>
      <c r="AN635" s="573"/>
      <c r="AO635" s="639"/>
      <c r="AP635" s="639"/>
      <c r="AQ635" s="573"/>
      <c r="AR635" s="639"/>
      <c r="AS635" s="639"/>
      <c r="AT635" s="639"/>
      <c r="AU635" s="639"/>
      <c r="AV635" s="639"/>
      <c r="AW635" s="639"/>
      <c r="AX635" s="4"/>
      <c r="AY635" s="621"/>
      <c r="AZ635" s="622"/>
    </row>
    <row r="636" spans="2:52" s="25" customFormat="1" ht="12.75" customHeight="1">
      <c r="B636" s="645"/>
      <c r="D636" s="529">
        <f t="shared" si="66"/>
        <v>625</v>
      </c>
      <c r="E636" s="532"/>
      <c r="F636" s="531"/>
      <c r="G636" s="531"/>
      <c r="H636" s="668"/>
      <c r="I636" s="668"/>
      <c r="J636" s="234"/>
      <c r="K636" s="234"/>
      <c r="L636" s="234"/>
      <c r="M636" s="575"/>
      <c r="N636" s="794" t="str">
        <f t="shared" si="65"/>
        <v/>
      </c>
      <c r="O636" s="573"/>
      <c r="P636" s="573"/>
      <c r="Q636" s="623"/>
      <c r="R636" s="573"/>
      <c r="S636" s="573"/>
      <c r="T636" s="573"/>
      <c r="U636" s="639"/>
      <c r="V636" s="639"/>
      <c r="W636" s="573"/>
      <c r="X636" s="639"/>
      <c r="Y636" s="639"/>
      <c r="Z636" s="639"/>
      <c r="AA636" s="639"/>
      <c r="AB636" s="4"/>
      <c r="AC636" s="621"/>
      <c r="AD636" s="622"/>
      <c r="AE636" s="621"/>
      <c r="AF636" s="637"/>
      <c r="AG636" s="621"/>
      <c r="AH636" s="529">
        <f t="shared" si="63"/>
        <v>625</v>
      </c>
      <c r="AI636" s="421" t="str">
        <f t="shared" si="63"/>
        <v/>
      </c>
      <c r="AJ636" s="529" t="str">
        <f t="shared" si="63"/>
        <v/>
      </c>
      <c r="AK636" s="529" t="str">
        <f t="shared" si="63"/>
        <v/>
      </c>
      <c r="AL636" s="573"/>
      <c r="AM636" s="639"/>
      <c r="AN636" s="573"/>
      <c r="AO636" s="639"/>
      <c r="AP636" s="639"/>
      <c r="AQ636" s="573"/>
      <c r="AR636" s="639"/>
      <c r="AS636" s="639"/>
      <c r="AT636" s="639"/>
      <c r="AU636" s="639"/>
      <c r="AV636" s="639"/>
      <c r="AW636" s="639"/>
      <c r="AX636" s="4"/>
      <c r="AY636" s="621"/>
      <c r="AZ636" s="622"/>
    </row>
    <row r="637" spans="2:52" s="25" customFormat="1" ht="12.75" customHeight="1">
      <c r="B637" s="645"/>
      <c r="D637" s="529">
        <f t="shared" si="66"/>
        <v>626</v>
      </c>
      <c r="E637" s="532"/>
      <c r="F637" s="531"/>
      <c r="G637" s="531"/>
      <c r="H637" s="668"/>
      <c r="I637" s="668"/>
      <c r="J637" s="234"/>
      <c r="K637" s="234"/>
      <c r="L637" s="821"/>
      <c r="M637" s="575"/>
      <c r="N637" s="794" t="str">
        <f t="shared" si="65"/>
        <v/>
      </c>
      <c r="O637" s="573"/>
      <c r="P637" s="573"/>
      <c r="Q637" s="623"/>
      <c r="R637" s="573"/>
      <c r="S637" s="573"/>
      <c r="T637" s="573"/>
      <c r="U637" s="639"/>
      <c r="V637" s="639"/>
      <c r="W637" s="573"/>
      <c r="X637" s="639"/>
      <c r="Y637" s="639"/>
      <c r="Z637" s="639"/>
      <c r="AA637" s="639"/>
      <c r="AB637" s="4"/>
      <c r="AC637" s="621"/>
      <c r="AD637" s="622"/>
      <c r="AE637" s="621"/>
      <c r="AF637" s="637"/>
      <c r="AG637" s="621"/>
      <c r="AH637" s="529">
        <f t="shared" si="63"/>
        <v>626</v>
      </c>
      <c r="AI637" s="421" t="str">
        <f t="shared" si="63"/>
        <v/>
      </c>
      <c r="AJ637" s="529" t="str">
        <f t="shared" si="63"/>
        <v/>
      </c>
      <c r="AK637" s="529" t="str">
        <f t="shared" si="63"/>
        <v/>
      </c>
      <c r="AL637" s="573"/>
      <c r="AM637" s="639"/>
      <c r="AN637" s="573"/>
      <c r="AO637" s="639"/>
      <c r="AP637" s="639"/>
      <c r="AQ637" s="573"/>
      <c r="AR637" s="639"/>
      <c r="AS637" s="639"/>
      <c r="AT637" s="639"/>
      <c r="AU637" s="639"/>
      <c r="AV637" s="639"/>
      <c r="AW637" s="639"/>
      <c r="AX637" s="4"/>
      <c r="AY637" s="621"/>
      <c r="AZ637" s="622"/>
    </row>
    <row r="638" spans="2:52" s="25" customFormat="1" ht="12.75" customHeight="1">
      <c r="B638" s="645"/>
      <c r="D638" s="529">
        <f t="shared" si="66"/>
        <v>627</v>
      </c>
      <c r="E638" s="532"/>
      <c r="F638" s="531"/>
      <c r="G638" s="531"/>
      <c r="H638" s="668"/>
      <c r="I638" s="668"/>
      <c r="J638" s="234"/>
      <c r="K638" s="234"/>
      <c r="L638" s="234"/>
      <c r="M638" s="575"/>
      <c r="N638" s="794" t="str">
        <f t="shared" si="65"/>
        <v/>
      </c>
      <c r="O638" s="573"/>
      <c r="P638" s="573"/>
      <c r="Q638" s="623"/>
      <c r="R638" s="573"/>
      <c r="S638" s="573"/>
      <c r="T638" s="573"/>
      <c r="U638" s="639"/>
      <c r="V638" s="639"/>
      <c r="W638" s="573"/>
      <c r="X638" s="639"/>
      <c r="Y638" s="639"/>
      <c r="Z638" s="639"/>
      <c r="AA638" s="639"/>
      <c r="AB638" s="4"/>
      <c r="AC638" s="621"/>
      <c r="AD638" s="622"/>
      <c r="AE638" s="621"/>
      <c r="AF638" s="637"/>
      <c r="AG638" s="621"/>
      <c r="AH638" s="529">
        <f t="shared" si="63"/>
        <v>627</v>
      </c>
      <c r="AI638" s="421" t="str">
        <f t="shared" si="63"/>
        <v/>
      </c>
      <c r="AJ638" s="529" t="str">
        <f t="shared" si="63"/>
        <v/>
      </c>
      <c r="AK638" s="529" t="str">
        <f t="shared" si="63"/>
        <v/>
      </c>
      <c r="AL638" s="573"/>
      <c r="AM638" s="639"/>
      <c r="AN638" s="573"/>
      <c r="AO638" s="639"/>
      <c r="AP638" s="639"/>
      <c r="AQ638" s="573"/>
      <c r="AR638" s="639"/>
      <c r="AS638" s="639"/>
      <c r="AT638" s="639"/>
      <c r="AU638" s="639"/>
      <c r="AV638" s="639"/>
      <c r="AW638" s="639"/>
      <c r="AX638" s="4"/>
      <c r="AY638" s="621"/>
      <c r="AZ638" s="622"/>
    </row>
    <row r="639" spans="2:52" s="25" customFormat="1" ht="12.75" customHeight="1">
      <c r="B639" s="645"/>
      <c r="D639" s="529">
        <f>D638+1</f>
        <v>628</v>
      </c>
      <c r="E639" s="532"/>
      <c r="F639" s="531"/>
      <c r="G639" s="531"/>
      <c r="H639" s="668"/>
      <c r="I639" s="668"/>
      <c r="J639" s="234"/>
      <c r="K639" s="234"/>
      <c r="L639" s="234"/>
      <c r="M639" s="575"/>
      <c r="N639" s="794" t="str">
        <f t="shared" si="65"/>
        <v/>
      </c>
      <c r="O639" s="573"/>
      <c r="P639" s="573"/>
      <c r="Q639" s="623"/>
      <c r="R639" s="573"/>
      <c r="S639" s="573"/>
      <c r="T639" s="573"/>
      <c r="U639" s="639"/>
      <c r="V639" s="639"/>
      <c r="W639" s="573"/>
      <c r="X639" s="639"/>
      <c r="Y639" s="639"/>
      <c r="Z639" s="639"/>
      <c r="AA639" s="639"/>
      <c r="AB639" s="4"/>
      <c r="AC639" s="621"/>
      <c r="AD639" s="622"/>
      <c r="AE639" s="621"/>
      <c r="AF639" s="637"/>
      <c r="AG639" s="621"/>
      <c r="AH639" s="529">
        <f t="shared" si="63"/>
        <v>628</v>
      </c>
      <c r="AI639" s="421" t="str">
        <f t="shared" si="63"/>
        <v/>
      </c>
      <c r="AJ639" s="529" t="str">
        <f t="shared" si="63"/>
        <v/>
      </c>
      <c r="AK639" s="529" t="str">
        <f t="shared" si="63"/>
        <v/>
      </c>
      <c r="AL639" s="573"/>
      <c r="AM639" s="639"/>
      <c r="AN639" s="573"/>
      <c r="AO639" s="639"/>
      <c r="AP639" s="639"/>
      <c r="AQ639" s="573"/>
      <c r="AR639" s="639"/>
      <c r="AS639" s="639"/>
      <c r="AT639" s="639"/>
      <c r="AU639" s="639"/>
      <c r="AV639" s="639"/>
      <c r="AW639" s="639"/>
      <c r="AX639" s="4"/>
      <c r="AY639" s="621"/>
      <c r="AZ639" s="622"/>
    </row>
    <row r="640" spans="2:52" s="25" customFormat="1" ht="12.75" customHeight="1">
      <c r="B640" s="645"/>
      <c r="D640" s="529">
        <f>D639+1</f>
        <v>629</v>
      </c>
      <c r="E640" s="532"/>
      <c r="F640" s="531"/>
      <c r="G640" s="531"/>
      <c r="H640" s="668"/>
      <c r="I640" s="668"/>
      <c r="J640" s="234"/>
      <c r="K640" s="234"/>
      <c r="L640" s="234"/>
      <c r="M640" s="575"/>
      <c r="N640" s="794" t="str">
        <f>IF($H640="","",IF(O640="○","",IF($H640=$I640,"","○")))</f>
        <v/>
      </c>
      <c r="O640" s="573"/>
      <c r="P640" s="573"/>
      <c r="Q640" s="623"/>
      <c r="R640" s="573"/>
      <c r="S640" s="573"/>
      <c r="T640" s="573"/>
      <c r="U640" s="639"/>
      <c r="V640" s="639"/>
      <c r="W640" s="573"/>
      <c r="X640" s="639"/>
      <c r="Y640" s="639"/>
      <c r="Z640" s="639"/>
      <c r="AA640" s="639"/>
      <c r="AB640" s="4"/>
      <c r="AC640" s="621"/>
      <c r="AD640" s="622"/>
      <c r="AE640" s="621"/>
      <c r="AF640" s="637"/>
      <c r="AG640" s="621"/>
      <c r="AH640" s="529">
        <f t="shared" si="63"/>
        <v>629</v>
      </c>
      <c r="AI640" s="421" t="str">
        <f t="shared" si="63"/>
        <v/>
      </c>
      <c r="AJ640" s="529" t="str">
        <f t="shared" si="63"/>
        <v/>
      </c>
      <c r="AK640" s="529" t="str">
        <f t="shared" si="63"/>
        <v/>
      </c>
      <c r="AL640" s="573"/>
      <c r="AM640" s="639"/>
      <c r="AN640" s="573"/>
      <c r="AO640" s="639"/>
      <c r="AP640" s="639"/>
      <c r="AQ640" s="573"/>
      <c r="AR640" s="639"/>
      <c r="AS640" s="639"/>
      <c r="AT640" s="639"/>
      <c r="AU640" s="639"/>
      <c r="AV640" s="639"/>
      <c r="AW640" s="639"/>
      <c r="AX640" s="4"/>
      <c r="AY640" s="621"/>
      <c r="AZ640" s="622"/>
    </row>
    <row r="641" spans="2:52" s="25" customFormat="1" ht="12.75" customHeight="1">
      <c r="B641" s="645"/>
      <c r="D641" s="529">
        <f t="shared" ref="D641:D668" si="67">D640+1</f>
        <v>630</v>
      </c>
      <c r="E641" s="532"/>
      <c r="F641" s="531"/>
      <c r="G641" s="531"/>
      <c r="H641" s="668"/>
      <c r="I641" s="668"/>
      <c r="J641" s="234"/>
      <c r="K641" s="234"/>
      <c r="L641" s="234"/>
      <c r="M641" s="575"/>
      <c r="N641" s="794" t="str">
        <f t="shared" ref="N641:N704" si="68">IF($H641="","",IF(O641="○","",IF($H641=$I641,"","○")))</f>
        <v/>
      </c>
      <c r="O641" s="573"/>
      <c r="P641" s="573"/>
      <c r="Q641" s="623"/>
      <c r="R641" s="573"/>
      <c r="S641" s="573"/>
      <c r="T641" s="573"/>
      <c r="U641" s="639"/>
      <c r="V641" s="639"/>
      <c r="W641" s="573"/>
      <c r="X641" s="639"/>
      <c r="Y641" s="639"/>
      <c r="Z641" s="639"/>
      <c r="AA641" s="639"/>
      <c r="AB641" s="4"/>
      <c r="AC641" s="621"/>
      <c r="AD641" s="622"/>
      <c r="AE641" s="621"/>
      <c r="AF641" s="637"/>
      <c r="AG641" s="621"/>
      <c r="AH641" s="529">
        <f t="shared" si="63"/>
        <v>630</v>
      </c>
      <c r="AI641" s="421" t="str">
        <f t="shared" si="63"/>
        <v/>
      </c>
      <c r="AJ641" s="529" t="str">
        <f t="shared" si="63"/>
        <v/>
      </c>
      <c r="AK641" s="529" t="str">
        <f t="shared" si="63"/>
        <v/>
      </c>
      <c r="AL641" s="573"/>
      <c r="AM641" s="639"/>
      <c r="AN641" s="573"/>
      <c r="AO641" s="639"/>
      <c r="AP641" s="639"/>
      <c r="AQ641" s="573"/>
      <c r="AR641" s="639"/>
      <c r="AS641" s="639"/>
      <c r="AT641" s="639"/>
      <c r="AU641" s="639"/>
      <c r="AV641" s="639"/>
      <c r="AW641" s="639"/>
      <c r="AX641" s="4"/>
      <c r="AY641" s="621"/>
      <c r="AZ641" s="622"/>
    </row>
    <row r="642" spans="2:52" s="25" customFormat="1" ht="12.75" customHeight="1">
      <c r="B642" s="645"/>
      <c r="D642" s="529">
        <f t="shared" si="67"/>
        <v>631</v>
      </c>
      <c r="E642" s="532"/>
      <c r="F642" s="531"/>
      <c r="G642" s="531"/>
      <c r="H642" s="668"/>
      <c r="I642" s="668"/>
      <c r="J642" s="234"/>
      <c r="K642" s="234"/>
      <c r="L642" s="234"/>
      <c r="M642" s="575"/>
      <c r="N642" s="794" t="str">
        <f t="shared" si="68"/>
        <v/>
      </c>
      <c r="O642" s="573"/>
      <c r="P642" s="573"/>
      <c r="Q642" s="623"/>
      <c r="R642" s="573"/>
      <c r="S642" s="573"/>
      <c r="T642" s="573"/>
      <c r="U642" s="639"/>
      <c r="V642" s="639"/>
      <c r="W642" s="573"/>
      <c r="X642" s="639"/>
      <c r="Y642" s="639"/>
      <c r="Z642" s="639"/>
      <c r="AA642" s="639"/>
      <c r="AB642" s="4"/>
      <c r="AC642" s="621"/>
      <c r="AD642" s="622"/>
      <c r="AE642" s="621"/>
      <c r="AF642" s="637"/>
      <c r="AG642" s="621"/>
      <c r="AH642" s="529">
        <f t="shared" si="63"/>
        <v>631</v>
      </c>
      <c r="AI642" s="421" t="str">
        <f t="shared" si="63"/>
        <v/>
      </c>
      <c r="AJ642" s="529" t="str">
        <f t="shared" si="63"/>
        <v/>
      </c>
      <c r="AK642" s="529" t="str">
        <f t="shared" si="63"/>
        <v/>
      </c>
      <c r="AL642" s="573"/>
      <c r="AM642" s="639"/>
      <c r="AN642" s="573"/>
      <c r="AO642" s="639"/>
      <c r="AP642" s="639"/>
      <c r="AQ642" s="573"/>
      <c r="AR642" s="639"/>
      <c r="AS642" s="639"/>
      <c r="AT642" s="639"/>
      <c r="AU642" s="639"/>
      <c r="AV642" s="639"/>
      <c r="AW642" s="639"/>
      <c r="AX642" s="4"/>
      <c r="AY642" s="621"/>
      <c r="AZ642" s="622"/>
    </row>
    <row r="643" spans="2:52" s="25" customFormat="1" ht="12.75" customHeight="1">
      <c r="B643" s="645"/>
      <c r="D643" s="529">
        <f t="shared" si="67"/>
        <v>632</v>
      </c>
      <c r="E643" s="532"/>
      <c r="F643" s="531"/>
      <c r="G643" s="531"/>
      <c r="H643" s="668"/>
      <c r="I643" s="668"/>
      <c r="J643" s="234"/>
      <c r="K643" s="234"/>
      <c r="L643" s="234"/>
      <c r="M643" s="575"/>
      <c r="N643" s="794" t="str">
        <f t="shared" si="68"/>
        <v/>
      </c>
      <c r="O643" s="573"/>
      <c r="P643" s="573"/>
      <c r="Q643" s="623"/>
      <c r="R643" s="573"/>
      <c r="S643" s="573"/>
      <c r="T643" s="573"/>
      <c r="U643" s="639"/>
      <c r="V643" s="639"/>
      <c r="W643" s="573"/>
      <c r="X643" s="639"/>
      <c r="Y643" s="639"/>
      <c r="Z643" s="639"/>
      <c r="AA643" s="639"/>
      <c r="AB643" s="4"/>
      <c r="AC643" s="621"/>
      <c r="AD643" s="622"/>
      <c r="AE643" s="621"/>
      <c r="AF643" s="637"/>
      <c r="AG643" s="621"/>
      <c r="AH643" s="529">
        <f t="shared" si="63"/>
        <v>632</v>
      </c>
      <c r="AI643" s="421" t="str">
        <f t="shared" si="63"/>
        <v/>
      </c>
      <c r="AJ643" s="529" t="str">
        <f t="shared" si="63"/>
        <v/>
      </c>
      <c r="AK643" s="529" t="str">
        <f t="shared" si="63"/>
        <v/>
      </c>
      <c r="AL643" s="573"/>
      <c r="AM643" s="639"/>
      <c r="AN643" s="573"/>
      <c r="AO643" s="639"/>
      <c r="AP643" s="639"/>
      <c r="AQ643" s="573"/>
      <c r="AR643" s="639"/>
      <c r="AS643" s="639"/>
      <c r="AT643" s="639"/>
      <c r="AU643" s="639"/>
      <c r="AV643" s="639"/>
      <c r="AW643" s="639"/>
      <c r="AX643" s="4"/>
      <c r="AY643" s="621"/>
      <c r="AZ643" s="622"/>
    </row>
    <row r="644" spans="2:52" s="25" customFormat="1" ht="12.75" customHeight="1">
      <c r="B644" s="645"/>
      <c r="D644" s="529">
        <f t="shared" si="67"/>
        <v>633</v>
      </c>
      <c r="E644" s="532"/>
      <c r="F644" s="531"/>
      <c r="G644" s="531"/>
      <c r="H644" s="668"/>
      <c r="I644" s="668"/>
      <c r="J644" s="234"/>
      <c r="K644" s="234"/>
      <c r="L644" s="234"/>
      <c r="M644" s="575"/>
      <c r="N644" s="794" t="str">
        <f t="shared" si="68"/>
        <v/>
      </c>
      <c r="O644" s="573"/>
      <c r="P644" s="573"/>
      <c r="Q644" s="623"/>
      <c r="R644" s="573"/>
      <c r="S644" s="573"/>
      <c r="T644" s="573"/>
      <c r="U644" s="639"/>
      <c r="V644" s="639"/>
      <c r="W644" s="573"/>
      <c r="X644" s="639"/>
      <c r="Y644" s="639"/>
      <c r="Z644" s="639"/>
      <c r="AA644" s="639"/>
      <c r="AB644" s="4"/>
      <c r="AC644" s="621"/>
      <c r="AD644" s="622"/>
      <c r="AE644" s="621"/>
      <c r="AF644" s="637"/>
      <c r="AG644" s="621"/>
      <c r="AH644" s="529">
        <f t="shared" si="63"/>
        <v>633</v>
      </c>
      <c r="AI644" s="421" t="str">
        <f t="shared" si="63"/>
        <v/>
      </c>
      <c r="AJ644" s="529" t="str">
        <f t="shared" si="63"/>
        <v/>
      </c>
      <c r="AK644" s="529" t="str">
        <f t="shared" ref="AK644:AK707" si="69">IF(G644="","",G644)</f>
        <v/>
      </c>
      <c r="AL644" s="573"/>
      <c r="AM644" s="639"/>
      <c r="AN644" s="573"/>
      <c r="AO644" s="639"/>
      <c r="AP644" s="639"/>
      <c r="AQ644" s="573"/>
      <c r="AR644" s="639"/>
      <c r="AS644" s="639"/>
      <c r="AT644" s="639"/>
      <c r="AU644" s="639"/>
      <c r="AV644" s="639"/>
      <c r="AW644" s="639"/>
      <c r="AX644" s="4"/>
      <c r="AY644" s="621"/>
      <c r="AZ644" s="622"/>
    </row>
    <row r="645" spans="2:52" s="25" customFormat="1" ht="12.75" customHeight="1">
      <c r="B645" s="645"/>
      <c r="D645" s="529">
        <f t="shared" si="67"/>
        <v>634</v>
      </c>
      <c r="E645" s="532"/>
      <c r="F645" s="531"/>
      <c r="G645" s="531"/>
      <c r="H645" s="668"/>
      <c r="I645" s="668"/>
      <c r="J645" s="234"/>
      <c r="K645" s="234"/>
      <c r="L645" s="234"/>
      <c r="M645" s="575"/>
      <c r="N645" s="794" t="str">
        <f t="shared" si="68"/>
        <v/>
      </c>
      <c r="O645" s="573"/>
      <c r="P645" s="573"/>
      <c r="Q645" s="623"/>
      <c r="R645" s="573"/>
      <c r="S645" s="573"/>
      <c r="T645" s="573"/>
      <c r="U645" s="639"/>
      <c r="V645" s="639"/>
      <c r="W645" s="573"/>
      <c r="X645" s="639"/>
      <c r="Y645" s="639"/>
      <c r="Z645" s="639"/>
      <c r="AA645" s="639"/>
      <c r="AB645" s="4"/>
      <c r="AC645" s="621"/>
      <c r="AD645" s="622"/>
      <c r="AE645" s="621"/>
      <c r="AF645" s="637"/>
      <c r="AG645" s="621"/>
      <c r="AH645" s="529">
        <f t="shared" ref="AH645:AH708" si="70">IF(D645="","",D645)</f>
        <v>634</v>
      </c>
      <c r="AI645" s="421" t="str">
        <f t="shared" ref="AI645:AI708" si="71">IF(E645="","",E645)</f>
        <v/>
      </c>
      <c r="AJ645" s="529" t="str">
        <f t="shared" ref="AJ645:AJ708" si="72">IF(F645="","",F645)</f>
        <v/>
      </c>
      <c r="AK645" s="529" t="str">
        <f t="shared" si="69"/>
        <v/>
      </c>
      <c r="AL645" s="573"/>
      <c r="AM645" s="639"/>
      <c r="AN645" s="573"/>
      <c r="AO645" s="639"/>
      <c r="AP645" s="639"/>
      <c r="AQ645" s="573"/>
      <c r="AR645" s="639"/>
      <c r="AS645" s="639"/>
      <c r="AT645" s="639"/>
      <c r="AU645" s="639"/>
      <c r="AV645" s="639"/>
      <c r="AW645" s="639"/>
      <c r="AX645" s="4"/>
      <c r="AY645" s="621"/>
      <c r="AZ645" s="622"/>
    </row>
    <row r="646" spans="2:52" s="25" customFormat="1" ht="12.75" customHeight="1">
      <c r="B646" s="645"/>
      <c r="D646" s="529">
        <f t="shared" si="67"/>
        <v>635</v>
      </c>
      <c r="E646" s="532"/>
      <c r="F646" s="531"/>
      <c r="G646" s="531"/>
      <c r="H646" s="668"/>
      <c r="I646" s="668"/>
      <c r="J646" s="234"/>
      <c r="K646" s="234"/>
      <c r="L646" s="234"/>
      <c r="M646" s="575"/>
      <c r="N646" s="794" t="str">
        <f t="shared" si="68"/>
        <v/>
      </c>
      <c r="O646" s="573"/>
      <c r="P646" s="573"/>
      <c r="Q646" s="623"/>
      <c r="R646" s="573"/>
      <c r="S646" s="573"/>
      <c r="T646" s="573"/>
      <c r="U646" s="639"/>
      <c r="V646" s="639"/>
      <c r="W646" s="573"/>
      <c r="X646" s="639"/>
      <c r="Y646" s="639"/>
      <c r="Z646" s="639"/>
      <c r="AA646" s="639"/>
      <c r="AB646" s="4"/>
      <c r="AC646" s="621"/>
      <c r="AD646" s="622"/>
      <c r="AE646" s="621"/>
      <c r="AF646" s="637"/>
      <c r="AG646" s="621"/>
      <c r="AH646" s="529">
        <f t="shared" si="70"/>
        <v>635</v>
      </c>
      <c r="AI646" s="421" t="str">
        <f t="shared" si="71"/>
        <v/>
      </c>
      <c r="AJ646" s="529" t="str">
        <f t="shared" si="72"/>
        <v/>
      </c>
      <c r="AK646" s="529" t="str">
        <f t="shared" si="69"/>
        <v/>
      </c>
      <c r="AL646" s="573"/>
      <c r="AM646" s="639"/>
      <c r="AN646" s="573"/>
      <c r="AO646" s="639"/>
      <c r="AP646" s="639"/>
      <c r="AQ646" s="573"/>
      <c r="AR646" s="639"/>
      <c r="AS646" s="639"/>
      <c r="AT646" s="639"/>
      <c r="AU646" s="639"/>
      <c r="AV646" s="639"/>
      <c r="AW646" s="639"/>
      <c r="AX646" s="4"/>
      <c r="AY646" s="621"/>
      <c r="AZ646" s="622"/>
    </row>
    <row r="647" spans="2:52" s="25" customFormat="1" ht="12.75" customHeight="1">
      <c r="B647" s="645"/>
      <c r="D647" s="529">
        <f t="shared" si="67"/>
        <v>636</v>
      </c>
      <c r="E647" s="532"/>
      <c r="F647" s="531"/>
      <c r="G647" s="531"/>
      <c r="H647" s="668"/>
      <c r="I647" s="668"/>
      <c r="J647" s="234"/>
      <c r="K647" s="234"/>
      <c r="L647" s="234"/>
      <c r="M647" s="575"/>
      <c r="N647" s="794" t="str">
        <f t="shared" si="68"/>
        <v/>
      </c>
      <c r="O647" s="573"/>
      <c r="P647" s="573"/>
      <c r="Q647" s="623"/>
      <c r="R647" s="573"/>
      <c r="S647" s="573"/>
      <c r="T647" s="573"/>
      <c r="U647" s="639"/>
      <c r="V647" s="639"/>
      <c r="W647" s="573"/>
      <c r="X647" s="639"/>
      <c r="Y647" s="639"/>
      <c r="Z647" s="639"/>
      <c r="AA647" s="639"/>
      <c r="AB647" s="4"/>
      <c r="AC647" s="621"/>
      <c r="AD647" s="622"/>
      <c r="AE647" s="621"/>
      <c r="AF647" s="637"/>
      <c r="AG647" s="621"/>
      <c r="AH647" s="529">
        <f t="shared" si="70"/>
        <v>636</v>
      </c>
      <c r="AI647" s="421" t="str">
        <f t="shared" si="71"/>
        <v/>
      </c>
      <c r="AJ647" s="529" t="str">
        <f t="shared" si="72"/>
        <v/>
      </c>
      <c r="AK647" s="529" t="str">
        <f t="shared" si="69"/>
        <v/>
      </c>
      <c r="AL647" s="573"/>
      <c r="AM647" s="639"/>
      <c r="AN647" s="573"/>
      <c r="AO647" s="639"/>
      <c r="AP647" s="639"/>
      <c r="AQ647" s="573"/>
      <c r="AR647" s="639"/>
      <c r="AS647" s="639"/>
      <c r="AT647" s="639"/>
      <c r="AU647" s="639"/>
      <c r="AV647" s="639"/>
      <c r="AW647" s="639"/>
      <c r="AX647" s="4"/>
      <c r="AY647" s="621"/>
      <c r="AZ647" s="622"/>
    </row>
    <row r="648" spans="2:52" s="25" customFormat="1" ht="12.75" customHeight="1">
      <c r="B648" s="645"/>
      <c r="D648" s="529">
        <f t="shared" si="67"/>
        <v>637</v>
      </c>
      <c r="E648" s="532"/>
      <c r="F648" s="531"/>
      <c r="G648" s="531"/>
      <c r="H648" s="668"/>
      <c r="I648" s="668"/>
      <c r="J648" s="234"/>
      <c r="K648" s="234"/>
      <c r="L648" s="234"/>
      <c r="M648" s="575"/>
      <c r="N648" s="794" t="str">
        <f t="shared" si="68"/>
        <v/>
      </c>
      <c r="O648" s="573"/>
      <c r="P648" s="573"/>
      <c r="Q648" s="623"/>
      <c r="R648" s="573"/>
      <c r="S648" s="573"/>
      <c r="T648" s="573"/>
      <c r="U648" s="639"/>
      <c r="V648" s="639"/>
      <c r="W648" s="573"/>
      <c r="X648" s="639"/>
      <c r="Y648" s="639"/>
      <c r="Z648" s="639"/>
      <c r="AA648" s="639"/>
      <c r="AB648" s="4"/>
      <c r="AC648" s="621"/>
      <c r="AD648" s="622"/>
      <c r="AE648" s="621"/>
      <c r="AF648" s="637"/>
      <c r="AG648" s="621"/>
      <c r="AH648" s="529">
        <f t="shared" si="70"/>
        <v>637</v>
      </c>
      <c r="AI648" s="421" t="str">
        <f t="shared" si="71"/>
        <v/>
      </c>
      <c r="AJ648" s="529" t="str">
        <f t="shared" si="72"/>
        <v/>
      </c>
      <c r="AK648" s="529" t="str">
        <f t="shared" si="69"/>
        <v/>
      </c>
      <c r="AL648" s="573"/>
      <c r="AM648" s="639"/>
      <c r="AN648" s="573"/>
      <c r="AO648" s="639"/>
      <c r="AP648" s="639"/>
      <c r="AQ648" s="573"/>
      <c r="AR648" s="639"/>
      <c r="AS648" s="639"/>
      <c r="AT648" s="639"/>
      <c r="AU648" s="639"/>
      <c r="AV648" s="639"/>
      <c r="AW648" s="639"/>
      <c r="AX648" s="4"/>
      <c r="AY648" s="621"/>
      <c r="AZ648" s="622"/>
    </row>
    <row r="649" spans="2:52" s="25" customFormat="1" ht="12.75" customHeight="1">
      <c r="B649" s="645"/>
      <c r="D649" s="529">
        <f t="shared" si="67"/>
        <v>638</v>
      </c>
      <c r="E649" s="532"/>
      <c r="F649" s="531"/>
      <c r="G649" s="531"/>
      <c r="H649" s="668"/>
      <c r="I649" s="668"/>
      <c r="J649" s="234"/>
      <c r="K649" s="234"/>
      <c r="L649" s="234"/>
      <c r="M649" s="575"/>
      <c r="N649" s="794" t="str">
        <f t="shared" si="68"/>
        <v/>
      </c>
      <c r="O649" s="573"/>
      <c r="P649" s="573"/>
      <c r="Q649" s="623"/>
      <c r="R649" s="573"/>
      <c r="S649" s="573"/>
      <c r="T649" s="573"/>
      <c r="U649" s="639"/>
      <c r="V649" s="639"/>
      <c r="W649" s="573"/>
      <c r="X649" s="639"/>
      <c r="Y649" s="639"/>
      <c r="Z649" s="639"/>
      <c r="AA649" s="639"/>
      <c r="AB649" s="4"/>
      <c r="AC649" s="621"/>
      <c r="AD649" s="622"/>
      <c r="AE649" s="621"/>
      <c r="AF649" s="637"/>
      <c r="AG649" s="621"/>
      <c r="AH649" s="529">
        <f t="shared" si="70"/>
        <v>638</v>
      </c>
      <c r="AI649" s="421" t="str">
        <f t="shared" si="71"/>
        <v/>
      </c>
      <c r="AJ649" s="529" t="str">
        <f t="shared" si="72"/>
        <v/>
      </c>
      <c r="AK649" s="529" t="str">
        <f t="shared" si="69"/>
        <v/>
      </c>
      <c r="AL649" s="573"/>
      <c r="AM649" s="639"/>
      <c r="AN649" s="573"/>
      <c r="AO649" s="639"/>
      <c r="AP649" s="639"/>
      <c r="AQ649" s="573"/>
      <c r="AR649" s="639"/>
      <c r="AS649" s="639"/>
      <c r="AT649" s="639"/>
      <c r="AU649" s="639"/>
      <c r="AV649" s="639"/>
      <c r="AW649" s="639"/>
      <c r="AX649" s="4"/>
      <c r="AY649" s="621"/>
      <c r="AZ649" s="622"/>
    </row>
    <row r="650" spans="2:52" s="25" customFormat="1" ht="12.75" customHeight="1">
      <c r="B650" s="645"/>
      <c r="D650" s="529">
        <f t="shared" si="67"/>
        <v>639</v>
      </c>
      <c r="E650" s="532"/>
      <c r="F650" s="531"/>
      <c r="G650" s="531"/>
      <c r="H650" s="668"/>
      <c r="I650" s="668"/>
      <c r="J650" s="234"/>
      <c r="K650" s="234"/>
      <c r="L650" s="234"/>
      <c r="M650" s="575"/>
      <c r="N650" s="794" t="str">
        <f t="shared" si="68"/>
        <v/>
      </c>
      <c r="O650" s="573"/>
      <c r="P650" s="573"/>
      <c r="Q650" s="623"/>
      <c r="R650" s="573"/>
      <c r="S650" s="573"/>
      <c r="T650" s="573"/>
      <c r="U650" s="639"/>
      <c r="V650" s="639"/>
      <c r="W650" s="573"/>
      <c r="X650" s="639"/>
      <c r="Y650" s="639"/>
      <c r="Z650" s="639"/>
      <c r="AA650" s="639"/>
      <c r="AB650" s="4"/>
      <c r="AC650" s="621"/>
      <c r="AD650" s="622"/>
      <c r="AE650" s="621"/>
      <c r="AF650" s="637"/>
      <c r="AG650" s="621"/>
      <c r="AH650" s="529">
        <f t="shared" si="70"/>
        <v>639</v>
      </c>
      <c r="AI650" s="421" t="str">
        <f t="shared" si="71"/>
        <v/>
      </c>
      <c r="AJ650" s="529" t="str">
        <f t="shared" si="72"/>
        <v/>
      </c>
      <c r="AK650" s="529" t="str">
        <f t="shared" si="69"/>
        <v/>
      </c>
      <c r="AL650" s="573"/>
      <c r="AM650" s="639"/>
      <c r="AN650" s="573"/>
      <c r="AO650" s="639"/>
      <c r="AP650" s="639"/>
      <c r="AQ650" s="573"/>
      <c r="AR650" s="639"/>
      <c r="AS650" s="639"/>
      <c r="AT650" s="639"/>
      <c r="AU650" s="639"/>
      <c r="AV650" s="639"/>
      <c r="AW650" s="639"/>
      <c r="AX650" s="4"/>
      <c r="AY650" s="621"/>
      <c r="AZ650" s="622"/>
    </row>
    <row r="651" spans="2:52" s="25" customFormat="1" ht="12.75" customHeight="1">
      <c r="B651" s="645"/>
      <c r="D651" s="529">
        <f t="shared" si="67"/>
        <v>640</v>
      </c>
      <c r="E651" s="532"/>
      <c r="F651" s="531"/>
      <c r="G651" s="531"/>
      <c r="H651" s="668"/>
      <c r="I651" s="668"/>
      <c r="J651" s="234"/>
      <c r="K651" s="234"/>
      <c r="L651" s="234"/>
      <c r="M651" s="575"/>
      <c r="N651" s="794" t="str">
        <f t="shared" si="68"/>
        <v/>
      </c>
      <c r="O651" s="573"/>
      <c r="P651" s="573"/>
      <c r="Q651" s="623"/>
      <c r="R651" s="573"/>
      <c r="S651" s="573"/>
      <c r="T651" s="573"/>
      <c r="U651" s="639"/>
      <c r="V651" s="639"/>
      <c r="W651" s="573"/>
      <c r="X651" s="639"/>
      <c r="Y651" s="639"/>
      <c r="Z651" s="639"/>
      <c r="AA651" s="639"/>
      <c r="AB651" s="4"/>
      <c r="AC651" s="621"/>
      <c r="AD651" s="622"/>
      <c r="AE651" s="621"/>
      <c r="AF651" s="637"/>
      <c r="AG651" s="621"/>
      <c r="AH651" s="529">
        <f t="shared" si="70"/>
        <v>640</v>
      </c>
      <c r="AI651" s="421" t="str">
        <f t="shared" si="71"/>
        <v/>
      </c>
      <c r="AJ651" s="529" t="str">
        <f t="shared" si="72"/>
        <v/>
      </c>
      <c r="AK651" s="529" t="str">
        <f t="shared" si="69"/>
        <v/>
      </c>
      <c r="AL651" s="573"/>
      <c r="AM651" s="639"/>
      <c r="AN651" s="573"/>
      <c r="AO651" s="639"/>
      <c r="AP651" s="639"/>
      <c r="AQ651" s="573"/>
      <c r="AR651" s="639"/>
      <c r="AS651" s="639"/>
      <c r="AT651" s="639"/>
      <c r="AU651" s="639"/>
      <c r="AV651" s="639"/>
      <c r="AW651" s="639"/>
      <c r="AX651" s="4"/>
      <c r="AY651" s="621"/>
      <c r="AZ651" s="622"/>
    </row>
    <row r="652" spans="2:52" s="25" customFormat="1" ht="12.75" customHeight="1">
      <c r="B652" s="645"/>
      <c r="D652" s="529">
        <f t="shared" si="67"/>
        <v>641</v>
      </c>
      <c r="E652" s="532"/>
      <c r="F652" s="531"/>
      <c r="G652" s="531"/>
      <c r="H652" s="668"/>
      <c r="I652" s="668"/>
      <c r="J652" s="234"/>
      <c r="K652" s="234"/>
      <c r="L652" s="234"/>
      <c r="M652" s="575"/>
      <c r="N652" s="794" t="str">
        <f t="shared" si="68"/>
        <v/>
      </c>
      <c r="O652" s="573"/>
      <c r="P652" s="573"/>
      <c r="Q652" s="623"/>
      <c r="R652" s="573"/>
      <c r="S652" s="573"/>
      <c r="T652" s="573"/>
      <c r="U652" s="639"/>
      <c r="V652" s="639"/>
      <c r="W652" s="573"/>
      <c r="X652" s="639"/>
      <c r="Y652" s="639"/>
      <c r="Z652" s="639"/>
      <c r="AA652" s="639"/>
      <c r="AB652" s="4"/>
      <c r="AC652" s="621"/>
      <c r="AD652" s="622"/>
      <c r="AE652" s="621"/>
      <c r="AF652" s="637"/>
      <c r="AG652" s="621"/>
      <c r="AH652" s="529">
        <f t="shared" si="70"/>
        <v>641</v>
      </c>
      <c r="AI652" s="421" t="str">
        <f t="shared" si="71"/>
        <v/>
      </c>
      <c r="AJ652" s="529" t="str">
        <f t="shared" si="72"/>
        <v/>
      </c>
      <c r="AK652" s="529" t="str">
        <f t="shared" si="69"/>
        <v/>
      </c>
      <c r="AL652" s="573"/>
      <c r="AM652" s="639"/>
      <c r="AN652" s="573"/>
      <c r="AO652" s="639"/>
      <c r="AP652" s="639"/>
      <c r="AQ652" s="573"/>
      <c r="AR652" s="639"/>
      <c r="AS652" s="639"/>
      <c r="AT652" s="639"/>
      <c r="AU652" s="639"/>
      <c r="AV652" s="639"/>
      <c r="AW652" s="639"/>
      <c r="AX652" s="4"/>
      <c r="AY652" s="621"/>
      <c r="AZ652" s="622"/>
    </row>
    <row r="653" spans="2:52" s="25" customFormat="1" ht="12.75" customHeight="1">
      <c r="B653" s="645"/>
      <c r="D653" s="529">
        <f t="shared" si="67"/>
        <v>642</v>
      </c>
      <c r="E653" s="532"/>
      <c r="F653" s="531"/>
      <c r="G653" s="531"/>
      <c r="H653" s="668"/>
      <c r="I653" s="668"/>
      <c r="J653" s="234"/>
      <c r="K653" s="234"/>
      <c r="L653" s="234"/>
      <c r="M653" s="575"/>
      <c r="N653" s="794" t="str">
        <f t="shared" si="68"/>
        <v/>
      </c>
      <c r="O653" s="573"/>
      <c r="P653" s="573"/>
      <c r="Q653" s="623"/>
      <c r="R653" s="573"/>
      <c r="S653" s="573"/>
      <c r="T653" s="573"/>
      <c r="U653" s="639"/>
      <c r="V653" s="639"/>
      <c r="W653" s="573"/>
      <c r="X653" s="639"/>
      <c r="Y653" s="639"/>
      <c r="Z653" s="639"/>
      <c r="AA653" s="639"/>
      <c r="AB653" s="4"/>
      <c r="AC653" s="621"/>
      <c r="AD653" s="622"/>
      <c r="AE653" s="621"/>
      <c r="AF653" s="637"/>
      <c r="AG653" s="621"/>
      <c r="AH653" s="529">
        <f t="shared" si="70"/>
        <v>642</v>
      </c>
      <c r="AI653" s="421" t="str">
        <f t="shared" si="71"/>
        <v/>
      </c>
      <c r="AJ653" s="529" t="str">
        <f t="shared" si="72"/>
        <v/>
      </c>
      <c r="AK653" s="529" t="str">
        <f t="shared" si="69"/>
        <v/>
      </c>
      <c r="AL653" s="573"/>
      <c r="AM653" s="639"/>
      <c r="AN653" s="573"/>
      <c r="AO653" s="639"/>
      <c r="AP653" s="639"/>
      <c r="AQ653" s="573"/>
      <c r="AR653" s="639"/>
      <c r="AS653" s="639"/>
      <c r="AT653" s="639"/>
      <c r="AU653" s="639"/>
      <c r="AV653" s="639"/>
      <c r="AW653" s="639"/>
      <c r="AX653" s="4"/>
      <c r="AY653" s="621"/>
      <c r="AZ653" s="622"/>
    </row>
    <row r="654" spans="2:52" s="25" customFormat="1" ht="12.75" customHeight="1">
      <c r="B654" s="645"/>
      <c r="D654" s="529">
        <f t="shared" si="67"/>
        <v>643</v>
      </c>
      <c r="E654" s="532"/>
      <c r="F654" s="531"/>
      <c r="G654" s="531"/>
      <c r="H654" s="668"/>
      <c r="I654" s="668"/>
      <c r="J654" s="234"/>
      <c r="K654" s="234"/>
      <c r="L654" s="234"/>
      <c r="M654" s="575"/>
      <c r="N654" s="794" t="str">
        <f t="shared" si="68"/>
        <v/>
      </c>
      <c r="O654" s="573"/>
      <c r="P654" s="573"/>
      <c r="Q654" s="623"/>
      <c r="R654" s="573"/>
      <c r="S654" s="573"/>
      <c r="T654" s="573"/>
      <c r="U654" s="639"/>
      <c r="V654" s="639"/>
      <c r="W654" s="573"/>
      <c r="X654" s="639"/>
      <c r="Y654" s="639"/>
      <c r="Z654" s="639"/>
      <c r="AA654" s="639"/>
      <c r="AB654" s="4"/>
      <c r="AC654" s="621"/>
      <c r="AD654" s="622"/>
      <c r="AE654" s="621"/>
      <c r="AF654" s="637"/>
      <c r="AG654" s="621"/>
      <c r="AH654" s="529">
        <f t="shared" si="70"/>
        <v>643</v>
      </c>
      <c r="AI654" s="421" t="str">
        <f t="shared" si="71"/>
        <v/>
      </c>
      <c r="AJ654" s="529" t="str">
        <f t="shared" si="72"/>
        <v/>
      </c>
      <c r="AK654" s="529" t="str">
        <f t="shared" si="69"/>
        <v/>
      </c>
      <c r="AL654" s="573"/>
      <c r="AM654" s="639"/>
      <c r="AN654" s="573"/>
      <c r="AO654" s="639"/>
      <c r="AP654" s="639"/>
      <c r="AQ654" s="573"/>
      <c r="AR654" s="639"/>
      <c r="AS654" s="639"/>
      <c r="AT654" s="639"/>
      <c r="AU654" s="639"/>
      <c r="AV654" s="639"/>
      <c r="AW654" s="639"/>
      <c r="AX654" s="4"/>
      <c r="AY654" s="621"/>
      <c r="AZ654" s="622"/>
    </row>
    <row r="655" spans="2:52" s="25" customFormat="1" ht="12.75" customHeight="1">
      <c r="B655" s="645"/>
      <c r="D655" s="529">
        <f t="shared" si="67"/>
        <v>644</v>
      </c>
      <c r="E655" s="532"/>
      <c r="F655" s="531"/>
      <c r="G655" s="531"/>
      <c r="H655" s="668"/>
      <c r="I655" s="668"/>
      <c r="J655" s="234"/>
      <c r="K655" s="234"/>
      <c r="L655" s="234"/>
      <c r="M655" s="575"/>
      <c r="N655" s="794" t="str">
        <f t="shared" si="68"/>
        <v/>
      </c>
      <c r="O655" s="573"/>
      <c r="P655" s="573"/>
      <c r="Q655" s="623"/>
      <c r="R655" s="573"/>
      <c r="S655" s="573"/>
      <c r="T655" s="573"/>
      <c r="U655" s="639"/>
      <c r="V655" s="639"/>
      <c r="W655" s="573"/>
      <c r="X655" s="639"/>
      <c r="Y655" s="639"/>
      <c r="Z655" s="639"/>
      <c r="AA655" s="639"/>
      <c r="AB655" s="4"/>
      <c r="AC655" s="621"/>
      <c r="AD655" s="622"/>
      <c r="AE655" s="621"/>
      <c r="AF655" s="637"/>
      <c r="AG655" s="621"/>
      <c r="AH655" s="529">
        <f t="shared" si="70"/>
        <v>644</v>
      </c>
      <c r="AI655" s="421" t="str">
        <f t="shared" si="71"/>
        <v/>
      </c>
      <c r="AJ655" s="529" t="str">
        <f t="shared" si="72"/>
        <v/>
      </c>
      <c r="AK655" s="529" t="str">
        <f t="shared" si="69"/>
        <v/>
      </c>
      <c r="AL655" s="573"/>
      <c r="AM655" s="639"/>
      <c r="AN655" s="573"/>
      <c r="AO655" s="639"/>
      <c r="AP655" s="639"/>
      <c r="AQ655" s="573"/>
      <c r="AR655" s="639"/>
      <c r="AS655" s="639"/>
      <c r="AT655" s="639"/>
      <c r="AU655" s="639"/>
      <c r="AV655" s="639"/>
      <c r="AW655" s="639"/>
      <c r="AX655" s="4"/>
      <c r="AY655" s="621"/>
      <c r="AZ655" s="622"/>
    </row>
    <row r="656" spans="2:52" s="25" customFormat="1" ht="12.75" customHeight="1">
      <c r="B656" s="645"/>
      <c r="D656" s="529">
        <f t="shared" si="67"/>
        <v>645</v>
      </c>
      <c r="E656" s="532"/>
      <c r="F656" s="531"/>
      <c r="G656" s="531"/>
      <c r="H656" s="668"/>
      <c r="I656" s="668"/>
      <c r="J656" s="234"/>
      <c r="K656" s="234"/>
      <c r="L656" s="234"/>
      <c r="M656" s="575"/>
      <c r="N656" s="794" t="str">
        <f t="shared" si="68"/>
        <v/>
      </c>
      <c r="O656" s="573"/>
      <c r="P656" s="573"/>
      <c r="Q656" s="623"/>
      <c r="R656" s="573"/>
      <c r="S656" s="573"/>
      <c r="T656" s="573"/>
      <c r="U656" s="639"/>
      <c r="V656" s="639"/>
      <c r="W656" s="573"/>
      <c r="X656" s="639"/>
      <c r="Y656" s="639"/>
      <c r="Z656" s="639"/>
      <c r="AA656" s="639"/>
      <c r="AB656" s="4"/>
      <c r="AC656" s="621"/>
      <c r="AD656" s="622"/>
      <c r="AE656" s="621"/>
      <c r="AF656" s="637"/>
      <c r="AG656" s="621"/>
      <c r="AH656" s="529">
        <f t="shared" si="70"/>
        <v>645</v>
      </c>
      <c r="AI656" s="421" t="str">
        <f t="shared" si="71"/>
        <v/>
      </c>
      <c r="AJ656" s="529" t="str">
        <f t="shared" si="72"/>
        <v/>
      </c>
      <c r="AK656" s="529" t="str">
        <f t="shared" si="69"/>
        <v/>
      </c>
      <c r="AL656" s="573"/>
      <c r="AM656" s="639"/>
      <c r="AN656" s="573"/>
      <c r="AO656" s="639"/>
      <c r="AP656" s="639"/>
      <c r="AQ656" s="573"/>
      <c r="AR656" s="639"/>
      <c r="AS656" s="639"/>
      <c r="AT656" s="639"/>
      <c r="AU656" s="639"/>
      <c r="AV656" s="639"/>
      <c r="AW656" s="639"/>
      <c r="AX656" s="4"/>
      <c r="AY656" s="621"/>
      <c r="AZ656" s="622"/>
    </row>
    <row r="657" spans="2:52" s="25" customFormat="1" ht="12.75" customHeight="1">
      <c r="B657" s="645"/>
      <c r="D657" s="529">
        <f t="shared" si="67"/>
        <v>646</v>
      </c>
      <c r="E657" s="532"/>
      <c r="F657" s="531"/>
      <c r="G657" s="531"/>
      <c r="H657" s="668"/>
      <c r="I657" s="668"/>
      <c r="J657" s="234"/>
      <c r="K657" s="234"/>
      <c r="L657" s="234"/>
      <c r="M657" s="575"/>
      <c r="N657" s="794" t="str">
        <f t="shared" si="68"/>
        <v/>
      </c>
      <c r="O657" s="573"/>
      <c r="P657" s="573"/>
      <c r="Q657" s="623"/>
      <c r="R657" s="573"/>
      <c r="S657" s="573"/>
      <c r="T657" s="573"/>
      <c r="U657" s="639"/>
      <c r="V657" s="639"/>
      <c r="W657" s="573"/>
      <c r="X657" s="639"/>
      <c r="Y657" s="639"/>
      <c r="Z657" s="639"/>
      <c r="AA657" s="639"/>
      <c r="AB657" s="4"/>
      <c r="AC657" s="621"/>
      <c r="AD657" s="622"/>
      <c r="AE657" s="621"/>
      <c r="AF657" s="637"/>
      <c r="AG657" s="621"/>
      <c r="AH657" s="529">
        <f t="shared" si="70"/>
        <v>646</v>
      </c>
      <c r="AI657" s="421" t="str">
        <f t="shared" si="71"/>
        <v/>
      </c>
      <c r="AJ657" s="529" t="str">
        <f t="shared" si="72"/>
        <v/>
      </c>
      <c r="AK657" s="529" t="str">
        <f t="shared" si="69"/>
        <v/>
      </c>
      <c r="AL657" s="573"/>
      <c r="AM657" s="639"/>
      <c r="AN657" s="573"/>
      <c r="AO657" s="639"/>
      <c r="AP657" s="639"/>
      <c r="AQ657" s="573"/>
      <c r="AR657" s="639"/>
      <c r="AS657" s="639"/>
      <c r="AT657" s="639"/>
      <c r="AU657" s="639"/>
      <c r="AV657" s="639"/>
      <c r="AW657" s="639"/>
      <c r="AX657" s="4"/>
      <c r="AY657" s="621"/>
      <c r="AZ657" s="622"/>
    </row>
    <row r="658" spans="2:52" s="25" customFormat="1" ht="12.75" customHeight="1">
      <c r="B658" s="645"/>
      <c r="D658" s="529">
        <f t="shared" si="67"/>
        <v>647</v>
      </c>
      <c r="E658" s="532"/>
      <c r="F658" s="531"/>
      <c r="G658" s="531"/>
      <c r="H658" s="668"/>
      <c r="I658" s="668"/>
      <c r="J658" s="234"/>
      <c r="K658" s="234"/>
      <c r="L658" s="234"/>
      <c r="M658" s="575"/>
      <c r="N658" s="794" t="str">
        <f t="shared" si="68"/>
        <v/>
      </c>
      <c r="O658" s="573"/>
      <c r="P658" s="573"/>
      <c r="Q658" s="623"/>
      <c r="R658" s="573"/>
      <c r="S658" s="573"/>
      <c r="T658" s="573"/>
      <c r="U658" s="639"/>
      <c r="V658" s="639"/>
      <c r="W658" s="573"/>
      <c r="X658" s="639"/>
      <c r="Y658" s="639"/>
      <c r="Z658" s="639"/>
      <c r="AA658" s="639"/>
      <c r="AB658" s="4"/>
      <c r="AC658" s="621"/>
      <c r="AD658" s="622"/>
      <c r="AE658" s="621"/>
      <c r="AF658" s="637"/>
      <c r="AG658" s="621"/>
      <c r="AH658" s="529">
        <f t="shared" si="70"/>
        <v>647</v>
      </c>
      <c r="AI658" s="421" t="str">
        <f t="shared" si="71"/>
        <v/>
      </c>
      <c r="AJ658" s="529" t="str">
        <f t="shared" si="72"/>
        <v/>
      </c>
      <c r="AK658" s="529" t="str">
        <f t="shared" si="69"/>
        <v/>
      </c>
      <c r="AL658" s="573"/>
      <c r="AM658" s="639"/>
      <c r="AN658" s="573"/>
      <c r="AO658" s="639"/>
      <c r="AP658" s="639"/>
      <c r="AQ658" s="573"/>
      <c r="AR658" s="639"/>
      <c r="AS658" s="639"/>
      <c r="AT658" s="639"/>
      <c r="AU658" s="639"/>
      <c r="AV658" s="639"/>
      <c r="AW658" s="639"/>
      <c r="AX658" s="4"/>
      <c r="AY658" s="621"/>
      <c r="AZ658" s="622"/>
    </row>
    <row r="659" spans="2:52" s="25" customFormat="1" ht="12.75" customHeight="1">
      <c r="B659" s="645"/>
      <c r="D659" s="529">
        <f t="shared" si="67"/>
        <v>648</v>
      </c>
      <c r="E659" s="532"/>
      <c r="F659" s="531"/>
      <c r="G659" s="531"/>
      <c r="H659" s="668"/>
      <c r="I659" s="668"/>
      <c r="J659" s="234"/>
      <c r="K659" s="234"/>
      <c r="L659" s="234"/>
      <c r="M659" s="575"/>
      <c r="N659" s="794" t="str">
        <f t="shared" si="68"/>
        <v/>
      </c>
      <c r="O659" s="573"/>
      <c r="P659" s="573"/>
      <c r="Q659" s="623"/>
      <c r="R659" s="573"/>
      <c r="S659" s="573"/>
      <c r="T659" s="573"/>
      <c r="U659" s="639"/>
      <c r="V659" s="639"/>
      <c r="W659" s="573"/>
      <c r="X659" s="639"/>
      <c r="Y659" s="639"/>
      <c r="Z659" s="639"/>
      <c r="AA659" s="639"/>
      <c r="AB659" s="4"/>
      <c r="AC659" s="621"/>
      <c r="AD659" s="622"/>
      <c r="AE659" s="621"/>
      <c r="AF659" s="637"/>
      <c r="AG659" s="621"/>
      <c r="AH659" s="529">
        <f t="shared" si="70"/>
        <v>648</v>
      </c>
      <c r="AI659" s="421" t="str">
        <f t="shared" si="71"/>
        <v/>
      </c>
      <c r="AJ659" s="529" t="str">
        <f t="shared" si="72"/>
        <v/>
      </c>
      <c r="AK659" s="529" t="str">
        <f t="shared" si="69"/>
        <v/>
      </c>
      <c r="AL659" s="573"/>
      <c r="AM659" s="639"/>
      <c r="AN659" s="573"/>
      <c r="AO659" s="639"/>
      <c r="AP659" s="639"/>
      <c r="AQ659" s="573"/>
      <c r="AR659" s="639"/>
      <c r="AS659" s="639"/>
      <c r="AT659" s="639"/>
      <c r="AU659" s="639"/>
      <c r="AV659" s="639"/>
      <c r="AW659" s="639"/>
      <c r="AX659" s="4"/>
      <c r="AY659" s="621"/>
      <c r="AZ659" s="622"/>
    </row>
    <row r="660" spans="2:52" s="25" customFormat="1" ht="12.75" customHeight="1">
      <c r="B660" s="645"/>
      <c r="D660" s="529">
        <f t="shared" si="67"/>
        <v>649</v>
      </c>
      <c r="E660" s="532"/>
      <c r="F660" s="531"/>
      <c r="G660" s="531"/>
      <c r="H660" s="668"/>
      <c r="I660" s="668"/>
      <c r="J660" s="234"/>
      <c r="K660" s="234"/>
      <c r="L660" s="234"/>
      <c r="M660" s="575"/>
      <c r="N660" s="794" t="str">
        <f t="shared" si="68"/>
        <v/>
      </c>
      <c r="O660" s="573"/>
      <c r="P660" s="573"/>
      <c r="Q660" s="623"/>
      <c r="R660" s="573"/>
      <c r="S660" s="573"/>
      <c r="T660" s="573"/>
      <c r="U660" s="639"/>
      <c r="V660" s="639"/>
      <c r="W660" s="573"/>
      <c r="X660" s="639"/>
      <c r="Y660" s="639"/>
      <c r="Z660" s="639"/>
      <c r="AA660" s="639"/>
      <c r="AB660" s="4"/>
      <c r="AC660" s="621"/>
      <c r="AD660" s="622"/>
      <c r="AE660" s="621"/>
      <c r="AF660" s="637"/>
      <c r="AG660" s="621"/>
      <c r="AH660" s="529">
        <f t="shared" si="70"/>
        <v>649</v>
      </c>
      <c r="AI660" s="421" t="str">
        <f t="shared" si="71"/>
        <v/>
      </c>
      <c r="AJ660" s="529" t="str">
        <f t="shared" si="72"/>
        <v/>
      </c>
      <c r="AK660" s="529" t="str">
        <f t="shared" si="69"/>
        <v/>
      </c>
      <c r="AL660" s="573"/>
      <c r="AM660" s="639"/>
      <c r="AN660" s="573"/>
      <c r="AO660" s="639"/>
      <c r="AP660" s="639"/>
      <c r="AQ660" s="573"/>
      <c r="AR660" s="639"/>
      <c r="AS660" s="639"/>
      <c r="AT660" s="639"/>
      <c r="AU660" s="639"/>
      <c r="AV660" s="639"/>
      <c r="AW660" s="639"/>
      <c r="AX660" s="4"/>
      <c r="AY660" s="621"/>
      <c r="AZ660" s="622"/>
    </row>
    <row r="661" spans="2:52" s="25" customFormat="1" ht="12.75" customHeight="1">
      <c r="B661" s="645"/>
      <c r="D661" s="529">
        <f t="shared" si="67"/>
        <v>650</v>
      </c>
      <c r="E661" s="532"/>
      <c r="F661" s="531"/>
      <c r="G661" s="531"/>
      <c r="H661" s="668"/>
      <c r="I661" s="668"/>
      <c r="J661" s="234"/>
      <c r="K661" s="234"/>
      <c r="L661" s="234"/>
      <c r="M661" s="575"/>
      <c r="N661" s="794" t="str">
        <f t="shared" si="68"/>
        <v/>
      </c>
      <c r="O661" s="573"/>
      <c r="P661" s="573"/>
      <c r="Q661" s="623"/>
      <c r="R661" s="573"/>
      <c r="S661" s="573"/>
      <c r="T661" s="573"/>
      <c r="U661" s="639"/>
      <c r="V661" s="639"/>
      <c r="W661" s="573"/>
      <c r="X661" s="639"/>
      <c r="Y661" s="639"/>
      <c r="Z661" s="639"/>
      <c r="AA661" s="639"/>
      <c r="AB661" s="4"/>
      <c r="AC661" s="621"/>
      <c r="AD661" s="622"/>
      <c r="AE661" s="621"/>
      <c r="AF661" s="637"/>
      <c r="AG661" s="621"/>
      <c r="AH661" s="529">
        <f t="shared" si="70"/>
        <v>650</v>
      </c>
      <c r="AI661" s="421" t="str">
        <f t="shared" si="71"/>
        <v/>
      </c>
      <c r="AJ661" s="529" t="str">
        <f t="shared" si="72"/>
        <v/>
      </c>
      <c r="AK661" s="529" t="str">
        <f t="shared" si="69"/>
        <v/>
      </c>
      <c r="AL661" s="573"/>
      <c r="AM661" s="639"/>
      <c r="AN661" s="573"/>
      <c r="AO661" s="639"/>
      <c r="AP661" s="639"/>
      <c r="AQ661" s="573"/>
      <c r="AR661" s="639"/>
      <c r="AS661" s="639"/>
      <c r="AT661" s="639"/>
      <c r="AU661" s="639"/>
      <c r="AV661" s="639"/>
      <c r="AW661" s="639"/>
      <c r="AX661" s="4"/>
      <c r="AY661" s="621"/>
      <c r="AZ661" s="622"/>
    </row>
    <row r="662" spans="2:52" s="25" customFormat="1" ht="12.75" customHeight="1">
      <c r="B662" s="645"/>
      <c r="D662" s="529">
        <f t="shared" si="67"/>
        <v>651</v>
      </c>
      <c r="E662" s="532"/>
      <c r="F662" s="531"/>
      <c r="G662" s="531"/>
      <c r="H662" s="668"/>
      <c r="I662" s="668"/>
      <c r="J662" s="234"/>
      <c r="K662" s="234"/>
      <c r="L662" s="234"/>
      <c r="M662" s="575"/>
      <c r="N662" s="794" t="str">
        <f t="shared" si="68"/>
        <v/>
      </c>
      <c r="O662" s="573"/>
      <c r="P662" s="573"/>
      <c r="Q662" s="623"/>
      <c r="R662" s="573"/>
      <c r="S662" s="573"/>
      <c r="T662" s="573"/>
      <c r="U662" s="639"/>
      <c r="V662" s="639"/>
      <c r="W662" s="573"/>
      <c r="X662" s="639"/>
      <c r="Y662" s="639"/>
      <c r="Z662" s="639"/>
      <c r="AA662" s="639"/>
      <c r="AB662" s="4"/>
      <c r="AC662" s="621"/>
      <c r="AD662" s="622"/>
      <c r="AE662" s="621"/>
      <c r="AF662" s="637"/>
      <c r="AG662" s="621"/>
      <c r="AH662" s="529">
        <f t="shared" si="70"/>
        <v>651</v>
      </c>
      <c r="AI662" s="421" t="str">
        <f t="shared" si="71"/>
        <v/>
      </c>
      <c r="AJ662" s="529" t="str">
        <f t="shared" si="72"/>
        <v/>
      </c>
      <c r="AK662" s="529" t="str">
        <f t="shared" si="69"/>
        <v/>
      </c>
      <c r="AL662" s="573"/>
      <c r="AM662" s="639"/>
      <c r="AN662" s="573"/>
      <c r="AO662" s="639"/>
      <c r="AP662" s="639"/>
      <c r="AQ662" s="573"/>
      <c r="AR662" s="639"/>
      <c r="AS662" s="639"/>
      <c r="AT662" s="639"/>
      <c r="AU662" s="639"/>
      <c r="AV662" s="639"/>
      <c r="AW662" s="639"/>
      <c r="AX662" s="4"/>
      <c r="AY662" s="621"/>
      <c r="AZ662" s="622"/>
    </row>
    <row r="663" spans="2:52" s="25" customFormat="1" ht="12.75" customHeight="1">
      <c r="B663" s="645"/>
      <c r="D663" s="529">
        <f t="shared" si="67"/>
        <v>652</v>
      </c>
      <c r="E663" s="532"/>
      <c r="F663" s="531"/>
      <c r="G663" s="531"/>
      <c r="H663" s="668"/>
      <c r="I663" s="668"/>
      <c r="J663" s="234"/>
      <c r="K663" s="234"/>
      <c r="L663" s="234"/>
      <c r="M663" s="575"/>
      <c r="N663" s="794" t="str">
        <f t="shared" si="68"/>
        <v/>
      </c>
      <c r="O663" s="573"/>
      <c r="P663" s="573"/>
      <c r="Q663" s="623"/>
      <c r="R663" s="573"/>
      <c r="S663" s="573"/>
      <c r="T663" s="573"/>
      <c r="U663" s="639"/>
      <c r="V663" s="639"/>
      <c r="W663" s="573"/>
      <c r="X663" s="639"/>
      <c r="Y663" s="639"/>
      <c r="Z663" s="639"/>
      <c r="AA663" s="639"/>
      <c r="AB663" s="4"/>
      <c r="AC663" s="621"/>
      <c r="AD663" s="622"/>
      <c r="AE663" s="621"/>
      <c r="AF663" s="637"/>
      <c r="AG663" s="621"/>
      <c r="AH663" s="529">
        <f t="shared" si="70"/>
        <v>652</v>
      </c>
      <c r="AI663" s="421" t="str">
        <f t="shared" si="71"/>
        <v/>
      </c>
      <c r="AJ663" s="529" t="str">
        <f t="shared" si="72"/>
        <v/>
      </c>
      <c r="AK663" s="529" t="str">
        <f t="shared" si="69"/>
        <v/>
      </c>
      <c r="AL663" s="573"/>
      <c r="AM663" s="639"/>
      <c r="AN663" s="573"/>
      <c r="AO663" s="639"/>
      <c r="AP663" s="639"/>
      <c r="AQ663" s="573"/>
      <c r="AR663" s="639"/>
      <c r="AS663" s="639"/>
      <c r="AT663" s="639"/>
      <c r="AU663" s="639"/>
      <c r="AV663" s="639"/>
      <c r="AW663" s="639"/>
      <c r="AX663" s="4"/>
      <c r="AY663" s="621"/>
      <c r="AZ663" s="622"/>
    </row>
    <row r="664" spans="2:52" s="25" customFormat="1" ht="12.75" customHeight="1">
      <c r="B664" s="645"/>
      <c r="D664" s="529">
        <f t="shared" si="67"/>
        <v>653</v>
      </c>
      <c r="E664" s="532"/>
      <c r="F664" s="531"/>
      <c r="G664" s="531"/>
      <c r="H664" s="668"/>
      <c r="I664" s="668"/>
      <c r="J664" s="234"/>
      <c r="K664" s="234"/>
      <c r="L664" s="234"/>
      <c r="M664" s="575"/>
      <c r="N664" s="794" t="str">
        <f t="shared" si="68"/>
        <v/>
      </c>
      <c r="O664" s="573"/>
      <c r="P664" s="573"/>
      <c r="Q664" s="623"/>
      <c r="R664" s="573"/>
      <c r="S664" s="573"/>
      <c r="T664" s="573"/>
      <c r="U664" s="639"/>
      <c r="V664" s="639"/>
      <c r="W664" s="573"/>
      <c r="X664" s="639"/>
      <c r="Y664" s="639"/>
      <c r="Z664" s="639"/>
      <c r="AA664" s="639"/>
      <c r="AB664" s="4"/>
      <c r="AC664" s="621"/>
      <c r="AD664" s="622"/>
      <c r="AE664" s="621"/>
      <c r="AF664" s="637"/>
      <c r="AG664" s="621"/>
      <c r="AH664" s="529">
        <f t="shared" si="70"/>
        <v>653</v>
      </c>
      <c r="AI664" s="421" t="str">
        <f t="shared" si="71"/>
        <v/>
      </c>
      <c r="AJ664" s="529" t="str">
        <f t="shared" si="72"/>
        <v/>
      </c>
      <c r="AK664" s="529" t="str">
        <f t="shared" si="69"/>
        <v/>
      </c>
      <c r="AL664" s="573"/>
      <c r="AM664" s="639"/>
      <c r="AN664" s="573"/>
      <c r="AO664" s="639"/>
      <c r="AP664" s="639"/>
      <c r="AQ664" s="573"/>
      <c r="AR664" s="639"/>
      <c r="AS664" s="639"/>
      <c r="AT664" s="639"/>
      <c r="AU664" s="639"/>
      <c r="AV664" s="639"/>
      <c r="AW664" s="639"/>
      <c r="AX664" s="4"/>
      <c r="AY664" s="621"/>
      <c r="AZ664" s="622"/>
    </row>
    <row r="665" spans="2:52" s="25" customFormat="1" ht="12.75" customHeight="1">
      <c r="B665" s="645"/>
      <c r="D665" s="529">
        <f t="shared" si="67"/>
        <v>654</v>
      </c>
      <c r="E665" s="532"/>
      <c r="F665" s="531"/>
      <c r="G665" s="531"/>
      <c r="H665" s="668"/>
      <c r="I665" s="668"/>
      <c r="J665" s="234"/>
      <c r="K665" s="234"/>
      <c r="L665" s="234"/>
      <c r="M665" s="575"/>
      <c r="N665" s="794" t="str">
        <f t="shared" si="68"/>
        <v/>
      </c>
      <c r="O665" s="573"/>
      <c r="P665" s="573"/>
      <c r="Q665" s="623"/>
      <c r="R665" s="573"/>
      <c r="S665" s="573"/>
      <c r="T665" s="573"/>
      <c r="U665" s="639"/>
      <c r="V665" s="639"/>
      <c r="W665" s="573"/>
      <c r="X665" s="639"/>
      <c r="Y665" s="639"/>
      <c r="Z665" s="639"/>
      <c r="AA665" s="639"/>
      <c r="AB665" s="4"/>
      <c r="AC665" s="621"/>
      <c r="AD665" s="622"/>
      <c r="AE665" s="621"/>
      <c r="AF665" s="637"/>
      <c r="AG665" s="621"/>
      <c r="AH665" s="529">
        <f t="shared" si="70"/>
        <v>654</v>
      </c>
      <c r="AI665" s="421" t="str">
        <f t="shared" si="71"/>
        <v/>
      </c>
      <c r="AJ665" s="529" t="str">
        <f t="shared" si="72"/>
        <v/>
      </c>
      <c r="AK665" s="529" t="str">
        <f t="shared" si="69"/>
        <v/>
      </c>
      <c r="AL665" s="573"/>
      <c r="AM665" s="639"/>
      <c r="AN665" s="573"/>
      <c r="AO665" s="639"/>
      <c r="AP665" s="639"/>
      <c r="AQ665" s="573"/>
      <c r="AR665" s="639"/>
      <c r="AS665" s="639"/>
      <c r="AT665" s="639"/>
      <c r="AU665" s="639"/>
      <c r="AV665" s="639"/>
      <c r="AW665" s="639"/>
      <c r="AX665" s="4"/>
      <c r="AY665" s="621"/>
      <c r="AZ665" s="622"/>
    </row>
    <row r="666" spans="2:52" s="25" customFormat="1" ht="12.75" customHeight="1">
      <c r="B666" s="645"/>
      <c r="D666" s="529">
        <f t="shared" si="67"/>
        <v>655</v>
      </c>
      <c r="E666" s="532"/>
      <c r="F666" s="531"/>
      <c r="G666" s="531"/>
      <c r="H666" s="668"/>
      <c r="I666" s="668"/>
      <c r="J666" s="234"/>
      <c r="K666" s="234"/>
      <c r="L666" s="234"/>
      <c r="M666" s="575"/>
      <c r="N666" s="794" t="str">
        <f t="shared" si="68"/>
        <v/>
      </c>
      <c r="O666" s="573"/>
      <c r="P666" s="573"/>
      <c r="Q666" s="623"/>
      <c r="R666" s="573"/>
      <c r="S666" s="573"/>
      <c r="T666" s="573"/>
      <c r="U666" s="639"/>
      <c r="V666" s="639"/>
      <c r="W666" s="573"/>
      <c r="X666" s="639"/>
      <c r="Y666" s="639"/>
      <c r="Z666" s="639"/>
      <c r="AA666" s="639"/>
      <c r="AB666" s="4"/>
      <c r="AC666" s="621"/>
      <c r="AD666" s="622"/>
      <c r="AE666" s="621"/>
      <c r="AF666" s="637"/>
      <c r="AG666" s="621"/>
      <c r="AH666" s="529">
        <f t="shared" si="70"/>
        <v>655</v>
      </c>
      <c r="AI666" s="421" t="str">
        <f t="shared" si="71"/>
        <v/>
      </c>
      <c r="AJ666" s="529" t="str">
        <f t="shared" si="72"/>
        <v/>
      </c>
      <c r="AK666" s="529" t="str">
        <f t="shared" si="69"/>
        <v/>
      </c>
      <c r="AL666" s="573"/>
      <c r="AM666" s="639"/>
      <c r="AN666" s="573"/>
      <c r="AO666" s="639"/>
      <c r="AP666" s="639"/>
      <c r="AQ666" s="573"/>
      <c r="AR666" s="639"/>
      <c r="AS666" s="639"/>
      <c r="AT666" s="639"/>
      <c r="AU666" s="639"/>
      <c r="AV666" s="639"/>
      <c r="AW666" s="639"/>
      <c r="AX666" s="4"/>
      <c r="AY666" s="621"/>
      <c r="AZ666" s="622"/>
    </row>
    <row r="667" spans="2:52" s="25" customFormat="1" ht="12.75" customHeight="1">
      <c r="B667" s="645"/>
      <c r="D667" s="529">
        <f t="shared" si="67"/>
        <v>656</v>
      </c>
      <c r="E667" s="532"/>
      <c r="F667" s="531"/>
      <c r="G667" s="531"/>
      <c r="H667" s="668"/>
      <c r="I667" s="668"/>
      <c r="J667" s="234"/>
      <c r="K667" s="234"/>
      <c r="L667" s="234"/>
      <c r="M667" s="575"/>
      <c r="N667" s="794" t="str">
        <f t="shared" si="68"/>
        <v/>
      </c>
      <c r="O667" s="573"/>
      <c r="P667" s="573"/>
      <c r="Q667" s="623"/>
      <c r="R667" s="573"/>
      <c r="S667" s="573"/>
      <c r="T667" s="573"/>
      <c r="U667" s="639"/>
      <c r="V667" s="639"/>
      <c r="W667" s="573"/>
      <c r="X667" s="639"/>
      <c r="Y667" s="639"/>
      <c r="Z667" s="639"/>
      <c r="AA667" s="639"/>
      <c r="AB667" s="4"/>
      <c r="AC667" s="621"/>
      <c r="AD667" s="622"/>
      <c r="AE667" s="621"/>
      <c r="AF667" s="637"/>
      <c r="AG667" s="621"/>
      <c r="AH667" s="529">
        <f t="shared" si="70"/>
        <v>656</v>
      </c>
      <c r="AI667" s="421" t="str">
        <f t="shared" si="71"/>
        <v/>
      </c>
      <c r="AJ667" s="529" t="str">
        <f t="shared" si="72"/>
        <v/>
      </c>
      <c r="AK667" s="529" t="str">
        <f t="shared" si="69"/>
        <v/>
      </c>
      <c r="AL667" s="573"/>
      <c r="AM667" s="639"/>
      <c r="AN667" s="573"/>
      <c r="AO667" s="639"/>
      <c r="AP667" s="639"/>
      <c r="AQ667" s="573"/>
      <c r="AR667" s="639"/>
      <c r="AS667" s="639"/>
      <c r="AT667" s="639"/>
      <c r="AU667" s="639"/>
      <c r="AV667" s="639"/>
      <c r="AW667" s="639"/>
      <c r="AX667" s="4"/>
      <c r="AY667" s="621"/>
      <c r="AZ667" s="622"/>
    </row>
    <row r="668" spans="2:52" s="25" customFormat="1" ht="12.75" customHeight="1">
      <c r="B668" s="645"/>
      <c r="D668" s="529">
        <f t="shared" si="67"/>
        <v>657</v>
      </c>
      <c r="E668" s="532"/>
      <c r="F668" s="531"/>
      <c r="G668" s="531"/>
      <c r="H668" s="668"/>
      <c r="I668" s="668"/>
      <c r="J668" s="234"/>
      <c r="K668" s="234"/>
      <c r="L668" s="234"/>
      <c r="M668" s="575"/>
      <c r="N668" s="794" t="str">
        <f t="shared" si="68"/>
        <v/>
      </c>
      <c r="O668" s="573"/>
      <c r="P668" s="573"/>
      <c r="Q668" s="623"/>
      <c r="R668" s="573"/>
      <c r="S668" s="573"/>
      <c r="T668" s="573"/>
      <c r="U668" s="639"/>
      <c r="V668" s="639"/>
      <c r="W668" s="573"/>
      <c r="X668" s="639"/>
      <c r="Y668" s="639"/>
      <c r="Z668" s="639"/>
      <c r="AA668" s="639"/>
      <c r="AB668" s="4"/>
      <c r="AC668" s="621"/>
      <c r="AD668" s="622"/>
      <c r="AE668" s="621"/>
      <c r="AF668" s="637"/>
      <c r="AG668" s="621"/>
      <c r="AH668" s="529">
        <f t="shared" si="70"/>
        <v>657</v>
      </c>
      <c r="AI668" s="421" t="str">
        <f t="shared" si="71"/>
        <v/>
      </c>
      <c r="AJ668" s="529" t="str">
        <f t="shared" si="72"/>
        <v/>
      </c>
      <c r="AK668" s="529" t="str">
        <f t="shared" si="69"/>
        <v/>
      </c>
      <c r="AL668" s="573"/>
      <c r="AM668" s="639"/>
      <c r="AN668" s="573"/>
      <c r="AO668" s="639"/>
      <c r="AP668" s="639"/>
      <c r="AQ668" s="573"/>
      <c r="AR668" s="639"/>
      <c r="AS668" s="639"/>
      <c r="AT668" s="639"/>
      <c r="AU668" s="639"/>
      <c r="AV668" s="639"/>
      <c r="AW668" s="639"/>
      <c r="AX668" s="4"/>
      <c r="AY668" s="621"/>
      <c r="AZ668" s="622"/>
    </row>
    <row r="669" spans="2:52" s="25" customFormat="1" ht="12.75" customHeight="1">
      <c r="B669" s="645"/>
      <c r="D669" s="529">
        <f>D668+1</f>
        <v>658</v>
      </c>
      <c r="E669" s="532"/>
      <c r="F669" s="531"/>
      <c r="G669" s="531"/>
      <c r="H669" s="668"/>
      <c r="I669" s="668"/>
      <c r="J669" s="234"/>
      <c r="K669" s="234"/>
      <c r="L669" s="234"/>
      <c r="M669" s="575"/>
      <c r="N669" s="794" t="str">
        <f t="shared" si="68"/>
        <v/>
      </c>
      <c r="O669" s="573"/>
      <c r="P669" s="573"/>
      <c r="Q669" s="623"/>
      <c r="R669" s="573"/>
      <c r="S669" s="573"/>
      <c r="T669" s="573"/>
      <c r="U669" s="639"/>
      <c r="V669" s="639"/>
      <c r="W669" s="573"/>
      <c r="X669" s="639"/>
      <c r="Y669" s="639"/>
      <c r="Z669" s="639"/>
      <c r="AA669" s="639"/>
      <c r="AB669" s="4"/>
      <c r="AC669" s="621"/>
      <c r="AD669" s="622"/>
      <c r="AE669" s="621"/>
      <c r="AF669" s="637"/>
      <c r="AG669" s="621"/>
      <c r="AH669" s="529">
        <f t="shared" si="70"/>
        <v>658</v>
      </c>
      <c r="AI669" s="421" t="str">
        <f t="shared" si="71"/>
        <v/>
      </c>
      <c r="AJ669" s="529" t="str">
        <f t="shared" si="72"/>
        <v/>
      </c>
      <c r="AK669" s="529" t="str">
        <f t="shared" si="69"/>
        <v/>
      </c>
      <c r="AL669" s="573"/>
      <c r="AM669" s="639"/>
      <c r="AN669" s="573"/>
      <c r="AO669" s="639"/>
      <c r="AP669" s="639"/>
      <c r="AQ669" s="573"/>
      <c r="AR669" s="639"/>
      <c r="AS669" s="639"/>
      <c r="AT669" s="639"/>
      <c r="AU669" s="639"/>
      <c r="AV669" s="639"/>
      <c r="AW669" s="639"/>
      <c r="AX669" s="4"/>
      <c r="AY669" s="621"/>
      <c r="AZ669" s="622"/>
    </row>
    <row r="670" spans="2:52" s="25" customFormat="1" ht="12.75" customHeight="1">
      <c r="B670" s="645"/>
      <c r="D670" s="529">
        <f>D669+1</f>
        <v>659</v>
      </c>
      <c r="E670" s="532"/>
      <c r="F670" s="531"/>
      <c r="G670" s="531"/>
      <c r="H670" s="668"/>
      <c r="I670" s="668"/>
      <c r="J670" s="234"/>
      <c r="K670" s="234"/>
      <c r="L670" s="234"/>
      <c r="M670" s="575"/>
      <c r="N670" s="794" t="str">
        <f t="shared" si="68"/>
        <v/>
      </c>
      <c r="O670" s="573"/>
      <c r="P670" s="573"/>
      <c r="Q670" s="623"/>
      <c r="R670" s="573"/>
      <c r="S670" s="573"/>
      <c r="T670" s="573"/>
      <c r="U670" s="639"/>
      <c r="V670" s="639"/>
      <c r="W670" s="573"/>
      <c r="X670" s="639"/>
      <c r="Y670" s="639"/>
      <c r="Z670" s="639"/>
      <c r="AA670" s="639"/>
      <c r="AB670" s="4"/>
      <c r="AC670" s="621"/>
      <c r="AD670" s="622"/>
      <c r="AE670" s="621"/>
      <c r="AF670" s="637"/>
      <c r="AG670" s="621"/>
      <c r="AH670" s="529">
        <f t="shared" si="70"/>
        <v>659</v>
      </c>
      <c r="AI670" s="421" t="str">
        <f t="shared" si="71"/>
        <v/>
      </c>
      <c r="AJ670" s="529" t="str">
        <f t="shared" si="72"/>
        <v/>
      </c>
      <c r="AK670" s="529" t="str">
        <f t="shared" si="69"/>
        <v/>
      </c>
      <c r="AL670" s="573"/>
      <c r="AM670" s="639"/>
      <c r="AN670" s="573"/>
      <c r="AO670" s="639"/>
      <c r="AP670" s="639"/>
      <c r="AQ670" s="573"/>
      <c r="AR670" s="639"/>
      <c r="AS670" s="639"/>
      <c r="AT670" s="639"/>
      <c r="AU670" s="639"/>
      <c r="AV670" s="639"/>
      <c r="AW670" s="639"/>
      <c r="AX670" s="4"/>
      <c r="AY670" s="621"/>
      <c r="AZ670" s="622"/>
    </row>
    <row r="671" spans="2:52" s="25" customFormat="1" ht="12.75" customHeight="1">
      <c r="B671" s="645"/>
      <c r="D671" s="529">
        <f t="shared" ref="D671:D734" si="73">D670+1</f>
        <v>660</v>
      </c>
      <c r="E671" s="532"/>
      <c r="F671" s="531"/>
      <c r="G671" s="531"/>
      <c r="H671" s="668"/>
      <c r="I671" s="668"/>
      <c r="J671" s="234"/>
      <c r="K671" s="234"/>
      <c r="L671" s="234"/>
      <c r="M671" s="575"/>
      <c r="N671" s="794" t="str">
        <f t="shared" si="68"/>
        <v/>
      </c>
      <c r="O671" s="573"/>
      <c r="P671" s="573"/>
      <c r="Q671" s="623"/>
      <c r="R671" s="573"/>
      <c r="S671" s="573"/>
      <c r="T671" s="573"/>
      <c r="U671" s="639"/>
      <c r="V671" s="639"/>
      <c r="W671" s="573"/>
      <c r="X671" s="639"/>
      <c r="Y671" s="639"/>
      <c r="Z671" s="639"/>
      <c r="AA671" s="639"/>
      <c r="AB671" s="4"/>
      <c r="AC671" s="621"/>
      <c r="AD671" s="622"/>
      <c r="AE671" s="621"/>
      <c r="AF671" s="637"/>
      <c r="AG671" s="621"/>
      <c r="AH671" s="529">
        <f t="shared" si="70"/>
        <v>660</v>
      </c>
      <c r="AI671" s="421" t="str">
        <f t="shared" si="71"/>
        <v/>
      </c>
      <c r="AJ671" s="529" t="str">
        <f t="shared" si="72"/>
        <v/>
      </c>
      <c r="AK671" s="529" t="str">
        <f t="shared" si="69"/>
        <v/>
      </c>
      <c r="AL671" s="573"/>
      <c r="AM671" s="639"/>
      <c r="AN671" s="573"/>
      <c r="AO671" s="639"/>
      <c r="AP671" s="639"/>
      <c r="AQ671" s="573"/>
      <c r="AR671" s="639"/>
      <c r="AS671" s="639"/>
      <c r="AT671" s="639"/>
      <c r="AU671" s="639"/>
      <c r="AV671" s="639"/>
      <c r="AW671" s="639"/>
      <c r="AX671" s="4"/>
      <c r="AY671" s="621"/>
      <c r="AZ671" s="622"/>
    </row>
    <row r="672" spans="2:52" s="25" customFormat="1" ht="12.75" customHeight="1">
      <c r="B672" s="645"/>
      <c r="D672" s="529">
        <f t="shared" si="73"/>
        <v>661</v>
      </c>
      <c r="E672" s="532"/>
      <c r="F672" s="531"/>
      <c r="G672" s="531"/>
      <c r="H672" s="668"/>
      <c r="I672" s="668"/>
      <c r="J672" s="234"/>
      <c r="K672" s="234"/>
      <c r="L672" s="234"/>
      <c r="M672" s="575"/>
      <c r="N672" s="794" t="str">
        <f t="shared" si="68"/>
        <v/>
      </c>
      <c r="O672" s="573"/>
      <c r="P672" s="573"/>
      <c r="Q672" s="623"/>
      <c r="R672" s="573"/>
      <c r="S672" s="573"/>
      <c r="T672" s="573"/>
      <c r="U672" s="639"/>
      <c r="V672" s="639"/>
      <c r="W672" s="573"/>
      <c r="X672" s="639"/>
      <c r="Y672" s="639"/>
      <c r="Z672" s="639"/>
      <c r="AA672" s="639"/>
      <c r="AB672" s="4"/>
      <c r="AC672" s="621"/>
      <c r="AD672" s="622"/>
      <c r="AE672" s="621"/>
      <c r="AF672" s="637"/>
      <c r="AG672" s="621"/>
      <c r="AH672" s="529">
        <f t="shared" si="70"/>
        <v>661</v>
      </c>
      <c r="AI672" s="421" t="str">
        <f t="shared" si="71"/>
        <v/>
      </c>
      <c r="AJ672" s="529" t="str">
        <f t="shared" si="72"/>
        <v/>
      </c>
      <c r="AK672" s="529" t="str">
        <f t="shared" si="69"/>
        <v/>
      </c>
      <c r="AL672" s="573"/>
      <c r="AM672" s="639"/>
      <c r="AN672" s="573"/>
      <c r="AO672" s="639"/>
      <c r="AP672" s="639"/>
      <c r="AQ672" s="573"/>
      <c r="AR672" s="639"/>
      <c r="AS672" s="639"/>
      <c r="AT672" s="639"/>
      <c r="AU672" s="639"/>
      <c r="AV672" s="639"/>
      <c r="AW672" s="639"/>
      <c r="AX672" s="4"/>
      <c r="AY672" s="621"/>
      <c r="AZ672" s="622"/>
    </row>
    <row r="673" spans="2:52" s="25" customFormat="1" ht="12.75" customHeight="1">
      <c r="B673" s="645"/>
      <c r="D673" s="529">
        <f t="shared" si="73"/>
        <v>662</v>
      </c>
      <c r="E673" s="532"/>
      <c r="F673" s="531"/>
      <c r="G673" s="531"/>
      <c r="H673" s="668"/>
      <c r="I673" s="668"/>
      <c r="J673" s="234"/>
      <c r="K673" s="234"/>
      <c r="L673" s="234"/>
      <c r="M673" s="575"/>
      <c r="N673" s="794" t="str">
        <f t="shared" si="68"/>
        <v/>
      </c>
      <c r="O673" s="573"/>
      <c r="P673" s="573"/>
      <c r="Q673" s="623"/>
      <c r="R673" s="573"/>
      <c r="S673" s="573"/>
      <c r="T673" s="573"/>
      <c r="U673" s="639"/>
      <c r="V673" s="639"/>
      <c r="W673" s="573"/>
      <c r="X673" s="639"/>
      <c r="Y673" s="639"/>
      <c r="Z673" s="639"/>
      <c r="AA673" s="639"/>
      <c r="AB673" s="4"/>
      <c r="AC673" s="621"/>
      <c r="AD673" s="622"/>
      <c r="AE673" s="621"/>
      <c r="AF673" s="637"/>
      <c r="AG673" s="621"/>
      <c r="AH673" s="529">
        <f t="shared" si="70"/>
        <v>662</v>
      </c>
      <c r="AI673" s="421" t="str">
        <f t="shared" si="71"/>
        <v/>
      </c>
      <c r="AJ673" s="529" t="str">
        <f t="shared" si="72"/>
        <v/>
      </c>
      <c r="AK673" s="529" t="str">
        <f t="shared" si="69"/>
        <v/>
      </c>
      <c r="AL673" s="573"/>
      <c r="AM673" s="639"/>
      <c r="AN673" s="573"/>
      <c r="AO673" s="639"/>
      <c r="AP673" s="639"/>
      <c r="AQ673" s="573"/>
      <c r="AR673" s="639"/>
      <c r="AS673" s="639"/>
      <c r="AT673" s="639"/>
      <c r="AU673" s="639"/>
      <c r="AV673" s="639"/>
      <c r="AW673" s="639"/>
      <c r="AX673" s="4"/>
      <c r="AY673" s="621"/>
      <c r="AZ673" s="622"/>
    </row>
    <row r="674" spans="2:52" s="25" customFormat="1" ht="12.75" customHeight="1">
      <c r="B674" s="645"/>
      <c r="D674" s="529">
        <f t="shared" si="73"/>
        <v>663</v>
      </c>
      <c r="E674" s="532"/>
      <c r="F674" s="531"/>
      <c r="G674" s="531"/>
      <c r="H674" s="668"/>
      <c r="I674" s="668"/>
      <c r="J674" s="234"/>
      <c r="K674" s="234"/>
      <c r="L674" s="234"/>
      <c r="M674" s="575"/>
      <c r="N674" s="794" t="str">
        <f t="shared" si="68"/>
        <v/>
      </c>
      <c r="O674" s="573"/>
      <c r="P674" s="573"/>
      <c r="Q674" s="623"/>
      <c r="R674" s="573"/>
      <c r="S674" s="573"/>
      <c r="T674" s="573"/>
      <c r="U674" s="639"/>
      <c r="V674" s="639"/>
      <c r="W674" s="573"/>
      <c r="X674" s="639"/>
      <c r="Y674" s="639"/>
      <c r="Z674" s="639"/>
      <c r="AA674" s="639"/>
      <c r="AB674" s="4"/>
      <c r="AC674" s="621"/>
      <c r="AD674" s="622"/>
      <c r="AE674" s="621"/>
      <c r="AF674" s="637"/>
      <c r="AG674" s="621"/>
      <c r="AH674" s="529">
        <f t="shared" si="70"/>
        <v>663</v>
      </c>
      <c r="AI674" s="421" t="str">
        <f t="shared" si="71"/>
        <v/>
      </c>
      <c r="AJ674" s="529" t="str">
        <f t="shared" si="72"/>
        <v/>
      </c>
      <c r="AK674" s="529" t="str">
        <f t="shared" si="69"/>
        <v/>
      </c>
      <c r="AL674" s="573"/>
      <c r="AM674" s="639"/>
      <c r="AN674" s="573"/>
      <c r="AO674" s="639"/>
      <c r="AP674" s="639"/>
      <c r="AQ674" s="573"/>
      <c r="AR674" s="639"/>
      <c r="AS674" s="639"/>
      <c r="AT674" s="639"/>
      <c r="AU674" s="639"/>
      <c r="AV674" s="639"/>
      <c r="AW674" s="639"/>
      <c r="AX674" s="4"/>
      <c r="AY674" s="621"/>
      <c r="AZ674" s="622"/>
    </row>
    <row r="675" spans="2:52" s="25" customFormat="1" ht="12.75" customHeight="1">
      <c r="B675" s="645"/>
      <c r="D675" s="529">
        <f t="shared" si="73"/>
        <v>664</v>
      </c>
      <c r="E675" s="532"/>
      <c r="F675" s="531"/>
      <c r="G675" s="531"/>
      <c r="H675" s="668"/>
      <c r="I675" s="668"/>
      <c r="J675" s="234"/>
      <c r="K675" s="234"/>
      <c r="L675" s="234"/>
      <c r="M675" s="575"/>
      <c r="N675" s="794" t="str">
        <f t="shared" si="68"/>
        <v/>
      </c>
      <c r="O675" s="573"/>
      <c r="P675" s="573"/>
      <c r="Q675" s="623"/>
      <c r="R675" s="573"/>
      <c r="S675" s="573"/>
      <c r="T675" s="573"/>
      <c r="U675" s="639"/>
      <c r="V675" s="639"/>
      <c r="W675" s="573"/>
      <c r="X675" s="639"/>
      <c r="Y675" s="639"/>
      <c r="Z675" s="639"/>
      <c r="AA675" s="639"/>
      <c r="AB675" s="4"/>
      <c r="AC675" s="621"/>
      <c r="AD675" s="622"/>
      <c r="AE675" s="621"/>
      <c r="AF675" s="637"/>
      <c r="AG675" s="621"/>
      <c r="AH675" s="529">
        <f t="shared" si="70"/>
        <v>664</v>
      </c>
      <c r="AI675" s="421" t="str">
        <f t="shared" si="71"/>
        <v/>
      </c>
      <c r="AJ675" s="529" t="str">
        <f t="shared" si="72"/>
        <v/>
      </c>
      <c r="AK675" s="529" t="str">
        <f t="shared" si="69"/>
        <v/>
      </c>
      <c r="AL675" s="573"/>
      <c r="AM675" s="639"/>
      <c r="AN675" s="573"/>
      <c r="AO675" s="639"/>
      <c r="AP675" s="639"/>
      <c r="AQ675" s="573"/>
      <c r="AR675" s="639"/>
      <c r="AS675" s="639"/>
      <c r="AT675" s="639"/>
      <c r="AU675" s="639"/>
      <c r="AV675" s="639"/>
      <c r="AW675" s="639"/>
      <c r="AX675" s="4"/>
      <c r="AY675" s="621"/>
      <c r="AZ675" s="622"/>
    </row>
    <row r="676" spans="2:52" s="25" customFormat="1" ht="12.75" customHeight="1">
      <c r="B676" s="645"/>
      <c r="D676" s="529">
        <f t="shared" si="73"/>
        <v>665</v>
      </c>
      <c r="E676" s="532"/>
      <c r="F676" s="531"/>
      <c r="G676" s="531"/>
      <c r="H676" s="668"/>
      <c r="I676" s="668"/>
      <c r="J676" s="234"/>
      <c r="K676" s="234"/>
      <c r="L676" s="234"/>
      <c r="M676" s="575"/>
      <c r="N676" s="794" t="str">
        <f t="shared" si="68"/>
        <v/>
      </c>
      <c r="O676" s="573"/>
      <c r="P676" s="573"/>
      <c r="Q676" s="623"/>
      <c r="R676" s="573"/>
      <c r="S676" s="573"/>
      <c r="T676" s="573"/>
      <c r="U676" s="639"/>
      <c r="V676" s="639"/>
      <c r="W676" s="573"/>
      <c r="X676" s="639"/>
      <c r="Y676" s="639"/>
      <c r="Z676" s="639"/>
      <c r="AA676" s="639"/>
      <c r="AB676" s="4"/>
      <c r="AC676" s="621"/>
      <c r="AD676" s="622"/>
      <c r="AE676" s="621"/>
      <c r="AF676" s="637"/>
      <c r="AG676" s="621"/>
      <c r="AH676" s="529">
        <f t="shared" si="70"/>
        <v>665</v>
      </c>
      <c r="AI676" s="421" t="str">
        <f t="shared" si="71"/>
        <v/>
      </c>
      <c r="AJ676" s="529" t="str">
        <f t="shared" si="72"/>
        <v/>
      </c>
      <c r="AK676" s="529" t="str">
        <f t="shared" si="69"/>
        <v/>
      </c>
      <c r="AL676" s="573"/>
      <c r="AM676" s="639"/>
      <c r="AN676" s="573"/>
      <c r="AO676" s="639"/>
      <c r="AP676" s="639"/>
      <c r="AQ676" s="573"/>
      <c r="AR676" s="639"/>
      <c r="AS676" s="639"/>
      <c r="AT676" s="639"/>
      <c r="AU676" s="639"/>
      <c r="AV676" s="639"/>
      <c r="AW676" s="639"/>
      <c r="AX676" s="4"/>
      <c r="AY676" s="621"/>
      <c r="AZ676" s="622"/>
    </row>
    <row r="677" spans="2:52" s="25" customFormat="1" ht="12.75" customHeight="1">
      <c r="B677" s="645"/>
      <c r="D677" s="529">
        <f t="shared" si="73"/>
        <v>666</v>
      </c>
      <c r="E677" s="532"/>
      <c r="F677" s="531"/>
      <c r="G677" s="531"/>
      <c r="H677" s="668"/>
      <c r="I677" s="668"/>
      <c r="J677" s="234"/>
      <c r="K677" s="234"/>
      <c r="L677" s="234"/>
      <c r="M677" s="575"/>
      <c r="N677" s="794" t="str">
        <f t="shared" si="68"/>
        <v/>
      </c>
      <c r="O677" s="573"/>
      <c r="P677" s="573"/>
      <c r="Q677" s="623"/>
      <c r="R677" s="573"/>
      <c r="S677" s="573"/>
      <c r="T677" s="573"/>
      <c r="U677" s="639"/>
      <c r="V677" s="639"/>
      <c r="W677" s="573"/>
      <c r="X677" s="639"/>
      <c r="Y677" s="639"/>
      <c r="Z677" s="639"/>
      <c r="AA677" s="639"/>
      <c r="AB677" s="4"/>
      <c r="AC677" s="621"/>
      <c r="AD677" s="622"/>
      <c r="AE677" s="621"/>
      <c r="AF677" s="637"/>
      <c r="AG677" s="621"/>
      <c r="AH677" s="529">
        <f t="shared" si="70"/>
        <v>666</v>
      </c>
      <c r="AI677" s="421" t="str">
        <f t="shared" si="71"/>
        <v/>
      </c>
      <c r="AJ677" s="529" t="str">
        <f t="shared" si="72"/>
        <v/>
      </c>
      <c r="AK677" s="529" t="str">
        <f t="shared" si="69"/>
        <v/>
      </c>
      <c r="AL677" s="573"/>
      <c r="AM677" s="639"/>
      <c r="AN677" s="573"/>
      <c r="AO677" s="639"/>
      <c r="AP677" s="639"/>
      <c r="AQ677" s="573"/>
      <c r="AR677" s="639"/>
      <c r="AS677" s="639"/>
      <c r="AT677" s="639"/>
      <c r="AU677" s="639"/>
      <c r="AV677" s="639"/>
      <c r="AW677" s="639"/>
      <c r="AX677" s="4"/>
      <c r="AY677" s="621"/>
      <c r="AZ677" s="622"/>
    </row>
    <row r="678" spans="2:52" s="25" customFormat="1" ht="12.75" customHeight="1">
      <c r="B678" s="645"/>
      <c r="D678" s="529">
        <f t="shared" si="73"/>
        <v>667</v>
      </c>
      <c r="E678" s="532"/>
      <c r="F678" s="531"/>
      <c r="G678" s="531"/>
      <c r="H678" s="668"/>
      <c r="I678" s="668"/>
      <c r="J678" s="234"/>
      <c r="K678" s="234"/>
      <c r="L678" s="234"/>
      <c r="M678" s="575"/>
      <c r="N678" s="794" t="str">
        <f t="shared" si="68"/>
        <v/>
      </c>
      <c r="O678" s="573"/>
      <c r="P678" s="573"/>
      <c r="Q678" s="623"/>
      <c r="R678" s="573"/>
      <c r="S678" s="573"/>
      <c r="T678" s="573"/>
      <c r="U678" s="639"/>
      <c r="V678" s="639"/>
      <c r="W678" s="573"/>
      <c r="X678" s="639"/>
      <c r="Y678" s="639"/>
      <c r="Z678" s="639"/>
      <c r="AA678" s="639"/>
      <c r="AB678" s="4"/>
      <c r="AC678" s="621"/>
      <c r="AD678" s="622"/>
      <c r="AE678" s="621"/>
      <c r="AF678" s="637"/>
      <c r="AG678" s="621"/>
      <c r="AH678" s="529">
        <f t="shared" si="70"/>
        <v>667</v>
      </c>
      <c r="AI678" s="421" t="str">
        <f t="shared" si="71"/>
        <v/>
      </c>
      <c r="AJ678" s="529" t="str">
        <f t="shared" si="72"/>
        <v/>
      </c>
      <c r="AK678" s="529" t="str">
        <f t="shared" si="69"/>
        <v/>
      </c>
      <c r="AL678" s="573"/>
      <c r="AM678" s="639"/>
      <c r="AN678" s="573"/>
      <c r="AO678" s="639"/>
      <c r="AP678" s="639"/>
      <c r="AQ678" s="573"/>
      <c r="AR678" s="639"/>
      <c r="AS678" s="639"/>
      <c r="AT678" s="639"/>
      <c r="AU678" s="639"/>
      <c r="AV678" s="639"/>
      <c r="AW678" s="639"/>
      <c r="AX678" s="4"/>
      <c r="AY678" s="621"/>
      <c r="AZ678" s="622"/>
    </row>
    <row r="679" spans="2:52" s="25" customFormat="1" ht="12.75" customHeight="1">
      <c r="B679" s="645"/>
      <c r="D679" s="529">
        <f t="shared" si="73"/>
        <v>668</v>
      </c>
      <c r="E679" s="532"/>
      <c r="F679" s="531"/>
      <c r="G679" s="531"/>
      <c r="H679" s="668"/>
      <c r="I679" s="668"/>
      <c r="J679" s="234"/>
      <c r="K679" s="234"/>
      <c r="L679" s="234"/>
      <c r="M679" s="575"/>
      <c r="N679" s="794" t="str">
        <f t="shared" si="68"/>
        <v/>
      </c>
      <c r="O679" s="573"/>
      <c r="P679" s="573"/>
      <c r="Q679" s="623"/>
      <c r="R679" s="573"/>
      <c r="S679" s="573"/>
      <c r="T679" s="573"/>
      <c r="U679" s="639"/>
      <c r="V679" s="639"/>
      <c r="W679" s="573"/>
      <c r="X679" s="639"/>
      <c r="Y679" s="639"/>
      <c r="Z679" s="639"/>
      <c r="AA679" s="639"/>
      <c r="AB679" s="4"/>
      <c r="AC679" s="621"/>
      <c r="AD679" s="622"/>
      <c r="AE679" s="621"/>
      <c r="AF679" s="637"/>
      <c r="AG679" s="621"/>
      <c r="AH679" s="529">
        <f t="shared" si="70"/>
        <v>668</v>
      </c>
      <c r="AI679" s="421" t="str">
        <f t="shared" si="71"/>
        <v/>
      </c>
      <c r="AJ679" s="529" t="str">
        <f t="shared" si="72"/>
        <v/>
      </c>
      <c r="AK679" s="529" t="str">
        <f t="shared" si="69"/>
        <v/>
      </c>
      <c r="AL679" s="573"/>
      <c r="AM679" s="639"/>
      <c r="AN679" s="573"/>
      <c r="AO679" s="639"/>
      <c r="AP679" s="639"/>
      <c r="AQ679" s="573"/>
      <c r="AR679" s="639"/>
      <c r="AS679" s="639"/>
      <c r="AT679" s="639"/>
      <c r="AU679" s="639"/>
      <c r="AV679" s="639"/>
      <c r="AW679" s="639"/>
      <c r="AX679" s="4"/>
      <c r="AY679" s="621"/>
      <c r="AZ679" s="622"/>
    </row>
    <row r="680" spans="2:52" s="25" customFormat="1" ht="12.75" customHeight="1">
      <c r="B680" s="645"/>
      <c r="D680" s="529">
        <f t="shared" si="73"/>
        <v>669</v>
      </c>
      <c r="E680" s="532"/>
      <c r="F680" s="531"/>
      <c r="G680" s="531"/>
      <c r="H680" s="668"/>
      <c r="I680" s="668"/>
      <c r="J680" s="234"/>
      <c r="K680" s="234"/>
      <c r="L680" s="234"/>
      <c r="M680" s="575"/>
      <c r="N680" s="794" t="str">
        <f t="shared" si="68"/>
        <v/>
      </c>
      <c r="O680" s="573"/>
      <c r="P680" s="573"/>
      <c r="Q680" s="623"/>
      <c r="R680" s="573"/>
      <c r="S680" s="573"/>
      <c r="T680" s="573"/>
      <c r="U680" s="639"/>
      <c r="V680" s="639"/>
      <c r="W680" s="573"/>
      <c r="X680" s="639"/>
      <c r="Y680" s="639"/>
      <c r="Z680" s="639"/>
      <c r="AA680" s="639"/>
      <c r="AB680" s="4"/>
      <c r="AC680" s="621"/>
      <c r="AD680" s="622"/>
      <c r="AE680" s="621"/>
      <c r="AF680" s="637"/>
      <c r="AG680" s="621"/>
      <c r="AH680" s="529">
        <f t="shared" si="70"/>
        <v>669</v>
      </c>
      <c r="AI680" s="421" t="str">
        <f t="shared" si="71"/>
        <v/>
      </c>
      <c r="AJ680" s="529" t="str">
        <f t="shared" si="72"/>
        <v/>
      </c>
      <c r="AK680" s="529" t="str">
        <f t="shared" si="69"/>
        <v/>
      </c>
      <c r="AL680" s="573"/>
      <c r="AM680" s="639"/>
      <c r="AN680" s="573"/>
      <c r="AO680" s="639"/>
      <c r="AP680" s="639"/>
      <c r="AQ680" s="573"/>
      <c r="AR680" s="639"/>
      <c r="AS680" s="639"/>
      <c r="AT680" s="639"/>
      <c r="AU680" s="639"/>
      <c r="AV680" s="639"/>
      <c r="AW680" s="639"/>
      <c r="AX680" s="4"/>
      <c r="AY680" s="621"/>
      <c r="AZ680" s="622"/>
    </row>
    <row r="681" spans="2:52" s="25" customFormat="1" ht="12.75" customHeight="1">
      <c r="B681" s="645"/>
      <c r="D681" s="529">
        <f t="shared" si="73"/>
        <v>670</v>
      </c>
      <c r="E681" s="532"/>
      <c r="F681" s="531"/>
      <c r="G681" s="531"/>
      <c r="H681" s="668"/>
      <c r="I681" s="668"/>
      <c r="J681" s="234"/>
      <c r="K681" s="234"/>
      <c r="L681" s="234"/>
      <c r="M681" s="575"/>
      <c r="N681" s="794" t="str">
        <f t="shared" si="68"/>
        <v/>
      </c>
      <c r="O681" s="573"/>
      <c r="P681" s="573"/>
      <c r="Q681" s="623"/>
      <c r="R681" s="573"/>
      <c r="S681" s="573"/>
      <c r="T681" s="573"/>
      <c r="U681" s="639"/>
      <c r="V681" s="639"/>
      <c r="W681" s="573"/>
      <c r="X681" s="639"/>
      <c r="Y681" s="639"/>
      <c r="Z681" s="639"/>
      <c r="AA681" s="639"/>
      <c r="AB681" s="4"/>
      <c r="AC681" s="621"/>
      <c r="AD681" s="622"/>
      <c r="AE681" s="621"/>
      <c r="AF681" s="637"/>
      <c r="AG681" s="621"/>
      <c r="AH681" s="529">
        <f t="shared" si="70"/>
        <v>670</v>
      </c>
      <c r="AI681" s="421" t="str">
        <f t="shared" si="71"/>
        <v/>
      </c>
      <c r="AJ681" s="529" t="str">
        <f t="shared" si="72"/>
        <v/>
      </c>
      <c r="AK681" s="529" t="str">
        <f t="shared" si="69"/>
        <v/>
      </c>
      <c r="AL681" s="573"/>
      <c r="AM681" s="639"/>
      <c r="AN681" s="573"/>
      <c r="AO681" s="639"/>
      <c r="AP681" s="639"/>
      <c r="AQ681" s="573"/>
      <c r="AR681" s="639"/>
      <c r="AS681" s="639"/>
      <c r="AT681" s="639"/>
      <c r="AU681" s="639"/>
      <c r="AV681" s="639"/>
      <c r="AW681" s="639"/>
      <c r="AX681" s="4"/>
      <c r="AY681" s="621"/>
      <c r="AZ681" s="622"/>
    </row>
    <row r="682" spans="2:52" s="25" customFormat="1" ht="12.75" customHeight="1">
      <c r="B682" s="645"/>
      <c r="D682" s="529">
        <f t="shared" si="73"/>
        <v>671</v>
      </c>
      <c r="E682" s="532"/>
      <c r="F682" s="531"/>
      <c r="G682" s="531"/>
      <c r="H682" s="668"/>
      <c r="I682" s="668"/>
      <c r="J682" s="234"/>
      <c r="K682" s="234"/>
      <c r="L682" s="234"/>
      <c r="M682" s="575"/>
      <c r="N682" s="794" t="str">
        <f t="shared" si="68"/>
        <v/>
      </c>
      <c r="O682" s="573"/>
      <c r="P682" s="573"/>
      <c r="Q682" s="623"/>
      <c r="R682" s="573"/>
      <c r="S682" s="573"/>
      <c r="T682" s="573"/>
      <c r="U682" s="639"/>
      <c r="V682" s="639"/>
      <c r="W682" s="573"/>
      <c r="X682" s="639"/>
      <c r="Y682" s="639"/>
      <c r="Z682" s="639"/>
      <c r="AA682" s="639"/>
      <c r="AB682" s="4"/>
      <c r="AC682" s="621"/>
      <c r="AD682" s="622"/>
      <c r="AE682" s="621"/>
      <c r="AF682" s="637"/>
      <c r="AG682" s="621"/>
      <c r="AH682" s="529">
        <f t="shared" si="70"/>
        <v>671</v>
      </c>
      <c r="AI682" s="421" t="str">
        <f t="shared" si="71"/>
        <v/>
      </c>
      <c r="AJ682" s="529" t="str">
        <f t="shared" si="72"/>
        <v/>
      </c>
      <c r="AK682" s="529" t="str">
        <f t="shared" si="69"/>
        <v/>
      </c>
      <c r="AL682" s="573"/>
      <c r="AM682" s="639"/>
      <c r="AN682" s="573"/>
      <c r="AO682" s="639"/>
      <c r="AP682" s="639"/>
      <c r="AQ682" s="573"/>
      <c r="AR682" s="639"/>
      <c r="AS682" s="639"/>
      <c r="AT682" s="639"/>
      <c r="AU682" s="639"/>
      <c r="AV682" s="639"/>
      <c r="AW682" s="639"/>
      <c r="AX682" s="4"/>
      <c r="AY682" s="621"/>
      <c r="AZ682" s="622"/>
    </row>
    <row r="683" spans="2:52" s="25" customFormat="1" ht="12.75" customHeight="1">
      <c r="B683" s="645"/>
      <c r="D683" s="529">
        <f t="shared" si="73"/>
        <v>672</v>
      </c>
      <c r="E683" s="532"/>
      <c r="F683" s="531"/>
      <c r="G683" s="531"/>
      <c r="H683" s="668"/>
      <c r="I683" s="668"/>
      <c r="J683" s="234"/>
      <c r="K683" s="234"/>
      <c r="L683" s="234"/>
      <c r="M683" s="575"/>
      <c r="N683" s="794" t="str">
        <f t="shared" si="68"/>
        <v/>
      </c>
      <c r="O683" s="573"/>
      <c r="P683" s="573"/>
      <c r="Q683" s="623"/>
      <c r="R683" s="573"/>
      <c r="S683" s="573"/>
      <c r="T683" s="573"/>
      <c r="U683" s="639"/>
      <c r="V683" s="639"/>
      <c r="W683" s="573"/>
      <c r="X683" s="639"/>
      <c r="Y683" s="639"/>
      <c r="Z683" s="639"/>
      <c r="AA683" s="639"/>
      <c r="AB683" s="4"/>
      <c r="AC683" s="621"/>
      <c r="AD683" s="622"/>
      <c r="AE683" s="621"/>
      <c r="AF683" s="637"/>
      <c r="AG683" s="621"/>
      <c r="AH683" s="529">
        <f t="shared" si="70"/>
        <v>672</v>
      </c>
      <c r="AI683" s="421" t="str">
        <f t="shared" si="71"/>
        <v/>
      </c>
      <c r="AJ683" s="529" t="str">
        <f t="shared" si="72"/>
        <v/>
      </c>
      <c r="AK683" s="529" t="str">
        <f t="shared" si="69"/>
        <v/>
      </c>
      <c r="AL683" s="573"/>
      <c r="AM683" s="639"/>
      <c r="AN683" s="573"/>
      <c r="AO683" s="639"/>
      <c r="AP683" s="639"/>
      <c r="AQ683" s="573"/>
      <c r="AR683" s="639"/>
      <c r="AS683" s="639"/>
      <c r="AT683" s="639"/>
      <c r="AU683" s="639"/>
      <c r="AV683" s="639"/>
      <c r="AW683" s="639"/>
      <c r="AX683" s="4"/>
      <c r="AY683" s="621"/>
      <c r="AZ683" s="622"/>
    </row>
    <row r="684" spans="2:52" s="25" customFormat="1" ht="12.75" customHeight="1">
      <c r="B684" s="645"/>
      <c r="D684" s="529">
        <f t="shared" si="73"/>
        <v>673</v>
      </c>
      <c r="E684" s="532"/>
      <c r="F684" s="531"/>
      <c r="G684" s="531"/>
      <c r="H684" s="668"/>
      <c r="I684" s="668"/>
      <c r="J684" s="234"/>
      <c r="K684" s="234"/>
      <c r="L684" s="234"/>
      <c r="M684" s="575"/>
      <c r="N684" s="794" t="str">
        <f t="shared" si="68"/>
        <v/>
      </c>
      <c r="O684" s="573"/>
      <c r="P684" s="573"/>
      <c r="Q684" s="623"/>
      <c r="R684" s="573"/>
      <c r="S684" s="573"/>
      <c r="T684" s="573"/>
      <c r="U684" s="639"/>
      <c r="V684" s="639"/>
      <c r="W684" s="573"/>
      <c r="X684" s="639"/>
      <c r="Y684" s="639"/>
      <c r="Z684" s="639"/>
      <c r="AA684" s="639"/>
      <c r="AB684" s="4"/>
      <c r="AC684" s="621"/>
      <c r="AD684" s="622"/>
      <c r="AE684" s="621"/>
      <c r="AF684" s="637"/>
      <c r="AG684" s="621"/>
      <c r="AH684" s="529">
        <f t="shared" si="70"/>
        <v>673</v>
      </c>
      <c r="AI684" s="421" t="str">
        <f t="shared" si="71"/>
        <v/>
      </c>
      <c r="AJ684" s="529" t="str">
        <f t="shared" si="72"/>
        <v/>
      </c>
      <c r="AK684" s="529" t="str">
        <f t="shared" si="69"/>
        <v/>
      </c>
      <c r="AL684" s="573"/>
      <c r="AM684" s="639"/>
      <c r="AN684" s="573"/>
      <c r="AO684" s="639"/>
      <c r="AP684" s="639"/>
      <c r="AQ684" s="573"/>
      <c r="AR684" s="639"/>
      <c r="AS684" s="639"/>
      <c r="AT684" s="639"/>
      <c r="AU684" s="639"/>
      <c r="AV684" s="639"/>
      <c r="AW684" s="639"/>
      <c r="AX684" s="4"/>
      <c r="AY684" s="621"/>
      <c r="AZ684" s="622"/>
    </row>
    <row r="685" spans="2:52" s="25" customFormat="1" ht="12.75" customHeight="1">
      <c r="B685" s="645"/>
      <c r="D685" s="529">
        <f t="shared" si="73"/>
        <v>674</v>
      </c>
      <c r="E685" s="532"/>
      <c r="F685" s="531"/>
      <c r="G685" s="531"/>
      <c r="H685" s="668"/>
      <c r="I685" s="668"/>
      <c r="J685" s="234"/>
      <c r="K685" s="234"/>
      <c r="L685" s="234"/>
      <c r="M685" s="575"/>
      <c r="N685" s="794" t="str">
        <f t="shared" si="68"/>
        <v/>
      </c>
      <c r="O685" s="573"/>
      <c r="P685" s="573"/>
      <c r="Q685" s="623"/>
      <c r="R685" s="573"/>
      <c r="S685" s="573"/>
      <c r="T685" s="573"/>
      <c r="U685" s="639"/>
      <c r="V685" s="639"/>
      <c r="W685" s="573"/>
      <c r="X685" s="639"/>
      <c r="Y685" s="639"/>
      <c r="Z685" s="639"/>
      <c r="AA685" s="639"/>
      <c r="AB685" s="4"/>
      <c r="AC685" s="621"/>
      <c r="AD685" s="622"/>
      <c r="AE685" s="621"/>
      <c r="AF685" s="637"/>
      <c r="AG685" s="621"/>
      <c r="AH685" s="529">
        <f t="shared" si="70"/>
        <v>674</v>
      </c>
      <c r="AI685" s="421" t="str">
        <f t="shared" si="71"/>
        <v/>
      </c>
      <c r="AJ685" s="529" t="str">
        <f t="shared" si="72"/>
        <v/>
      </c>
      <c r="AK685" s="529" t="str">
        <f t="shared" si="69"/>
        <v/>
      </c>
      <c r="AL685" s="573"/>
      <c r="AM685" s="639"/>
      <c r="AN685" s="573"/>
      <c r="AO685" s="639"/>
      <c r="AP685" s="639"/>
      <c r="AQ685" s="573"/>
      <c r="AR685" s="639"/>
      <c r="AS685" s="639"/>
      <c r="AT685" s="639"/>
      <c r="AU685" s="639"/>
      <c r="AV685" s="639"/>
      <c r="AW685" s="639"/>
      <c r="AX685" s="4"/>
      <c r="AY685" s="621"/>
      <c r="AZ685" s="622"/>
    </row>
    <row r="686" spans="2:52" s="25" customFormat="1" ht="12.75" customHeight="1">
      <c r="B686" s="645"/>
      <c r="D686" s="529">
        <f t="shared" si="73"/>
        <v>675</v>
      </c>
      <c r="E686" s="532"/>
      <c r="F686" s="531"/>
      <c r="G686" s="531"/>
      <c r="H686" s="668"/>
      <c r="I686" s="668"/>
      <c r="J686" s="234"/>
      <c r="K686" s="234"/>
      <c r="L686" s="234"/>
      <c r="M686" s="575"/>
      <c r="N686" s="794" t="str">
        <f t="shared" si="68"/>
        <v/>
      </c>
      <c r="O686" s="573"/>
      <c r="P686" s="573"/>
      <c r="Q686" s="623"/>
      <c r="R686" s="573"/>
      <c r="S686" s="573"/>
      <c r="T686" s="573"/>
      <c r="U686" s="639"/>
      <c r="V686" s="639"/>
      <c r="W686" s="573"/>
      <c r="X686" s="639"/>
      <c r="Y686" s="639"/>
      <c r="Z686" s="639"/>
      <c r="AA686" s="639"/>
      <c r="AB686" s="4"/>
      <c r="AC686" s="621"/>
      <c r="AD686" s="622"/>
      <c r="AE686" s="621"/>
      <c r="AF686" s="637"/>
      <c r="AG686" s="621"/>
      <c r="AH686" s="529">
        <f t="shared" si="70"/>
        <v>675</v>
      </c>
      <c r="AI686" s="421" t="str">
        <f t="shared" si="71"/>
        <v/>
      </c>
      <c r="AJ686" s="529" t="str">
        <f t="shared" si="72"/>
        <v/>
      </c>
      <c r="AK686" s="529" t="str">
        <f t="shared" si="69"/>
        <v/>
      </c>
      <c r="AL686" s="573"/>
      <c r="AM686" s="639"/>
      <c r="AN686" s="573"/>
      <c r="AO686" s="639"/>
      <c r="AP686" s="639"/>
      <c r="AQ686" s="573"/>
      <c r="AR686" s="639"/>
      <c r="AS686" s="639"/>
      <c r="AT686" s="639"/>
      <c r="AU686" s="639"/>
      <c r="AV686" s="639"/>
      <c r="AW686" s="639"/>
      <c r="AX686" s="4"/>
      <c r="AY686" s="621"/>
      <c r="AZ686" s="622"/>
    </row>
    <row r="687" spans="2:52" s="25" customFormat="1" ht="12.75" customHeight="1">
      <c r="B687" s="645"/>
      <c r="D687" s="529">
        <f t="shared" si="73"/>
        <v>676</v>
      </c>
      <c r="E687" s="532"/>
      <c r="F687" s="531"/>
      <c r="G687" s="531"/>
      <c r="H687" s="668"/>
      <c r="I687" s="668"/>
      <c r="J687" s="234"/>
      <c r="K687" s="234"/>
      <c r="L687" s="234"/>
      <c r="M687" s="575"/>
      <c r="N687" s="794" t="str">
        <f t="shared" si="68"/>
        <v/>
      </c>
      <c r="O687" s="573"/>
      <c r="P687" s="573"/>
      <c r="Q687" s="623"/>
      <c r="R687" s="573"/>
      <c r="S687" s="573"/>
      <c r="T687" s="573"/>
      <c r="U687" s="639"/>
      <c r="V687" s="639"/>
      <c r="W687" s="573"/>
      <c r="X687" s="639"/>
      <c r="Y687" s="639"/>
      <c r="Z687" s="639"/>
      <c r="AA687" s="639"/>
      <c r="AB687" s="4"/>
      <c r="AC687" s="621"/>
      <c r="AD687" s="622"/>
      <c r="AE687" s="621"/>
      <c r="AF687" s="637"/>
      <c r="AG687" s="621"/>
      <c r="AH687" s="529">
        <f t="shared" si="70"/>
        <v>676</v>
      </c>
      <c r="AI687" s="421" t="str">
        <f t="shared" si="71"/>
        <v/>
      </c>
      <c r="AJ687" s="529" t="str">
        <f t="shared" si="72"/>
        <v/>
      </c>
      <c r="AK687" s="529" t="str">
        <f t="shared" si="69"/>
        <v/>
      </c>
      <c r="AL687" s="573"/>
      <c r="AM687" s="639"/>
      <c r="AN687" s="573"/>
      <c r="AO687" s="639"/>
      <c r="AP687" s="639"/>
      <c r="AQ687" s="573"/>
      <c r="AR687" s="639"/>
      <c r="AS687" s="639"/>
      <c r="AT687" s="639"/>
      <c r="AU687" s="639"/>
      <c r="AV687" s="639"/>
      <c r="AW687" s="639"/>
      <c r="AX687" s="4"/>
      <c r="AY687" s="621"/>
      <c r="AZ687" s="622"/>
    </row>
    <row r="688" spans="2:52" s="25" customFormat="1" ht="12.75" customHeight="1">
      <c r="B688" s="645"/>
      <c r="D688" s="529">
        <f t="shared" si="73"/>
        <v>677</v>
      </c>
      <c r="E688" s="532"/>
      <c r="F688" s="531"/>
      <c r="G688" s="531"/>
      <c r="H688" s="668"/>
      <c r="I688" s="668"/>
      <c r="J688" s="234"/>
      <c r="K688" s="234"/>
      <c r="L688" s="234"/>
      <c r="M688" s="575"/>
      <c r="N688" s="794" t="str">
        <f t="shared" si="68"/>
        <v/>
      </c>
      <c r="O688" s="573"/>
      <c r="P688" s="573"/>
      <c r="Q688" s="623"/>
      <c r="R688" s="573"/>
      <c r="S688" s="573"/>
      <c r="T688" s="573"/>
      <c r="U688" s="639"/>
      <c r="V688" s="639"/>
      <c r="W688" s="573"/>
      <c r="X688" s="639"/>
      <c r="Y688" s="639"/>
      <c r="Z688" s="639"/>
      <c r="AA688" s="639"/>
      <c r="AB688" s="4"/>
      <c r="AC688" s="621"/>
      <c r="AD688" s="622"/>
      <c r="AE688" s="621"/>
      <c r="AF688" s="637"/>
      <c r="AG688" s="621"/>
      <c r="AH688" s="529">
        <f t="shared" si="70"/>
        <v>677</v>
      </c>
      <c r="AI688" s="421" t="str">
        <f t="shared" si="71"/>
        <v/>
      </c>
      <c r="AJ688" s="529" t="str">
        <f t="shared" si="72"/>
        <v/>
      </c>
      <c r="AK688" s="529" t="str">
        <f t="shared" si="69"/>
        <v/>
      </c>
      <c r="AL688" s="573"/>
      <c r="AM688" s="639"/>
      <c r="AN688" s="573"/>
      <c r="AO688" s="639"/>
      <c r="AP688" s="639"/>
      <c r="AQ688" s="573"/>
      <c r="AR688" s="639"/>
      <c r="AS688" s="639"/>
      <c r="AT688" s="639"/>
      <c r="AU688" s="639"/>
      <c r="AV688" s="639"/>
      <c r="AW688" s="639"/>
      <c r="AX688" s="4"/>
      <c r="AY688" s="621"/>
      <c r="AZ688" s="622"/>
    </row>
    <row r="689" spans="2:52" s="25" customFormat="1" ht="12.75" customHeight="1">
      <c r="B689" s="645"/>
      <c r="D689" s="529">
        <f t="shared" si="73"/>
        <v>678</v>
      </c>
      <c r="E689" s="532"/>
      <c r="F689" s="531"/>
      <c r="G689" s="531"/>
      <c r="H689" s="668"/>
      <c r="I689" s="668"/>
      <c r="J689" s="234"/>
      <c r="K689" s="234"/>
      <c r="L689" s="234"/>
      <c r="M689" s="575"/>
      <c r="N689" s="794" t="str">
        <f t="shared" si="68"/>
        <v/>
      </c>
      <c r="O689" s="573"/>
      <c r="P689" s="573"/>
      <c r="Q689" s="623"/>
      <c r="R689" s="573"/>
      <c r="S689" s="573"/>
      <c r="T689" s="573"/>
      <c r="U689" s="639"/>
      <c r="V689" s="639"/>
      <c r="W689" s="573"/>
      <c r="X689" s="639"/>
      <c r="Y689" s="639"/>
      <c r="Z689" s="639"/>
      <c r="AA689" s="639"/>
      <c r="AB689" s="4"/>
      <c r="AC689" s="621"/>
      <c r="AD689" s="622"/>
      <c r="AE689" s="621"/>
      <c r="AF689" s="637"/>
      <c r="AG689" s="621"/>
      <c r="AH689" s="529">
        <f t="shared" si="70"/>
        <v>678</v>
      </c>
      <c r="AI689" s="421" t="str">
        <f t="shared" si="71"/>
        <v/>
      </c>
      <c r="AJ689" s="529" t="str">
        <f t="shared" si="72"/>
        <v/>
      </c>
      <c r="AK689" s="529" t="str">
        <f t="shared" si="69"/>
        <v/>
      </c>
      <c r="AL689" s="573"/>
      <c r="AM689" s="639"/>
      <c r="AN689" s="573"/>
      <c r="AO689" s="639"/>
      <c r="AP689" s="639"/>
      <c r="AQ689" s="573"/>
      <c r="AR689" s="639"/>
      <c r="AS689" s="639"/>
      <c r="AT689" s="639"/>
      <c r="AU689" s="639"/>
      <c r="AV689" s="639"/>
      <c r="AW689" s="639"/>
      <c r="AX689" s="4"/>
      <c r="AY689" s="621"/>
      <c r="AZ689" s="622"/>
    </row>
    <row r="690" spans="2:52" s="25" customFormat="1" ht="12.75" customHeight="1">
      <c r="B690" s="645"/>
      <c r="D690" s="529">
        <f t="shared" si="73"/>
        <v>679</v>
      </c>
      <c r="E690" s="532"/>
      <c r="F690" s="531"/>
      <c r="G690" s="531"/>
      <c r="H690" s="668"/>
      <c r="I690" s="668"/>
      <c r="J690" s="234"/>
      <c r="K690" s="234"/>
      <c r="L690" s="234"/>
      <c r="M690" s="575"/>
      <c r="N690" s="794" t="str">
        <f t="shared" si="68"/>
        <v/>
      </c>
      <c r="O690" s="573"/>
      <c r="P690" s="573"/>
      <c r="Q690" s="623"/>
      <c r="R690" s="573"/>
      <c r="S690" s="573"/>
      <c r="T690" s="573"/>
      <c r="U690" s="639"/>
      <c r="V690" s="639"/>
      <c r="W690" s="573"/>
      <c r="X690" s="639"/>
      <c r="Y690" s="639"/>
      <c r="Z690" s="639"/>
      <c r="AA690" s="639"/>
      <c r="AB690" s="4"/>
      <c r="AC690" s="621"/>
      <c r="AD690" s="622"/>
      <c r="AE690" s="621"/>
      <c r="AF690" s="637"/>
      <c r="AG690" s="621"/>
      <c r="AH690" s="529">
        <f t="shared" si="70"/>
        <v>679</v>
      </c>
      <c r="AI690" s="421" t="str">
        <f t="shared" si="71"/>
        <v/>
      </c>
      <c r="AJ690" s="529" t="str">
        <f t="shared" si="72"/>
        <v/>
      </c>
      <c r="AK690" s="529" t="str">
        <f t="shared" si="69"/>
        <v/>
      </c>
      <c r="AL690" s="573"/>
      <c r="AM690" s="639"/>
      <c r="AN690" s="573"/>
      <c r="AO690" s="639"/>
      <c r="AP690" s="639"/>
      <c r="AQ690" s="573"/>
      <c r="AR690" s="639"/>
      <c r="AS690" s="639"/>
      <c r="AT690" s="639"/>
      <c r="AU690" s="639"/>
      <c r="AV690" s="639"/>
      <c r="AW690" s="639"/>
      <c r="AX690" s="4"/>
      <c r="AY690" s="621"/>
      <c r="AZ690" s="622"/>
    </row>
    <row r="691" spans="2:52" s="25" customFormat="1" ht="12.75" customHeight="1">
      <c r="B691" s="645"/>
      <c r="D691" s="529">
        <f t="shared" si="73"/>
        <v>680</v>
      </c>
      <c r="E691" s="532"/>
      <c r="F691" s="531"/>
      <c r="G691" s="531"/>
      <c r="H691" s="668"/>
      <c r="I691" s="668"/>
      <c r="J691" s="234"/>
      <c r="K691" s="234"/>
      <c r="L691" s="234"/>
      <c r="M691" s="575"/>
      <c r="N691" s="794" t="str">
        <f t="shared" si="68"/>
        <v/>
      </c>
      <c r="O691" s="573"/>
      <c r="P691" s="573"/>
      <c r="Q691" s="623"/>
      <c r="R691" s="573"/>
      <c r="S691" s="573"/>
      <c r="T691" s="573"/>
      <c r="U691" s="639"/>
      <c r="V691" s="639"/>
      <c r="W691" s="573"/>
      <c r="X691" s="639"/>
      <c r="Y691" s="639"/>
      <c r="Z691" s="639"/>
      <c r="AA691" s="639"/>
      <c r="AB691" s="4"/>
      <c r="AC691" s="621"/>
      <c r="AD691" s="622"/>
      <c r="AE691" s="621"/>
      <c r="AF691" s="637"/>
      <c r="AG691" s="621"/>
      <c r="AH691" s="529">
        <f t="shared" si="70"/>
        <v>680</v>
      </c>
      <c r="AI691" s="421" t="str">
        <f t="shared" si="71"/>
        <v/>
      </c>
      <c r="AJ691" s="529" t="str">
        <f t="shared" si="72"/>
        <v/>
      </c>
      <c r="AK691" s="529" t="str">
        <f t="shared" si="69"/>
        <v/>
      </c>
      <c r="AL691" s="573"/>
      <c r="AM691" s="639"/>
      <c r="AN691" s="573"/>
      <c r="AO691" s="639"/>
      <c r="AP691" s="639"/>
      <c r="AQ691" s="573"/>
      <c r="AR691" s="639"/>
      <c r="AS691" s="639"/>
      <c r="AT691" s="639"/>
      <c r="AU691" s="639"/>
      <c r="AV691" s="639"/>
      <c r="AW691" s="639"/>
      <c r="AX691" s="4"/>
      <c r="AY691" s="621"/>
      <c r="AZ691" s="622"/>
    </row>
    <row r="692" spans="2:52" s="25" customFormat="1" ht="12.75" customHeight="1">
      <c r="B692" s="645"/>
      <c r="D692" s="529">
        <f t="shared" si="73"/>
        <v>681</v>
      </c>
      <c r="E692" s="532"/>
      <c r="F692" s="531"/>
      <c r="G692" s="531"/>
      <c r="H692" s="668"/>
      <c r="I692" s="668"/>
      <c r="J692" s="234"/>
      <c r="K692" s="234"/>
      <c r="L692" s="234"/>
      <c r="M692" s="575"/>
      <c r="N692" s="794" t="str">
        <f t="shared" si="68"/>
        <v/>
      </c>
      <c r="O692" s="573"/>
      <c r="P692" s="573"/>
      <c r="Q692" s="623"/>
      <c r="R692" s="573"/>
      <c r="S692" s="573"/>
      <c r="T692" s="573"/>
      <c r="U692" s="639"/>
      <c r="V692" s="639"/>
      <c r="W692" s="573"/>
      <c r="X692" s="639"/>
      <c r="Y692" s="639"/>
      <c r="Z692" s="639"/>
      <c r="AA692" s="639"/>
      <c r="AB692" s="4"/>
      <c r="AC692" s="621"/>
      <c r="AD692" s="622"/>
      <c r="AE692" s="621"/>
      <c r="AF692" s="637"/>
      <c r="AG692" s="621"/>
      <c r="AH692" s="529">
        <f t="shared" si="70"/>
        <v>681</v>
      </c>
      <c r="AI692" s="421" t="str">
        <f t="shared" si="71"/>
        <v/>
      </c>
      <c r="AJ692" s="529" t="str">
        <f t="shared" si="72"/>
        <v/>
      </c>
      <c r="AK692" s="529" t="str">
        <f t="shared" si="69"/>
        <v/>
      </c>
      <c r="AL692" s="573"/>
      <c r="AM692" s="639"/>
      <c r="AN692" s="573"/>
      <c r="AO692" s="639"/>
      <c r="AP692" s="639"/>
      <c r="AQ692" s="573"/>
      <c r="AR692" s="639"/>
      <c r="AS692" s="639"/>
      <c r="AT692" s="639"/>
      <c r="AU692" s="639"/>
      <c r="AV692" s="639"/>
      <c r="AW692" s="639"/>
      <c r="AX692" s="4"/>
      <c r="AY692" s="621"/>
      <c r="AZ692" s="622"/>
    </row>
    <row r="693" spans="2:52" s="25" customFormat="1" ht="12.75" customHeight="1">
      <c r="B693" s="645"/>
      <c r="D693" s="529">
        <f t="shared" si="73"/>
        <v>682</v>
      </c>
      <c r="E693" s="532"/>
      <c r="F693" s="531"/>
      <c r="G693" s="531"/>
      <c r="H693" s="668"/>
      <c r="I693" s="668"/>
      <c r="J693" s="234"/>
      <c r="K693" s="234"/>
      <c r="L693" s="234"/>
      <c r="M693" s="575"/>
      <c r="N693" s="794" t="str">
        <f t="shared" si="68"/>
        <v/>
      </c>
      <c r="O693" s="573"/>
      <c r="P693" s="573"/>
      <c r="Q693" s="623"/>
      <c r="R693" s="573"/>
      <c r="S693" s="573"/>
      <c r="T693" s="573"/>
      <c r="U693" s="639"/>
      <c r="V693" s="639"/>
      <c r="W693" s="573"/>
      <c r="X693" s="639"/>
      <c r="Y693" s="639"/>
      <c r="Z693" s="639"/>
      <c r="AA693" s="639"/>
      <c r="AB693" s="4"/>
      <c r="AC693" s="621"/>
      <c r="AD693" s="622"/>
      <c r="AE693" s="621"/>
      <c r="AF693" s="637"/>
      <c r="AG693" s="621"/>
      <c r="AH693" s="529">
        <f t="shared" si="70"/>
        <v>682</v>
      </c>
      <c r="AI693" s="421" t="str">
        <f t="shared" si="71"/>
        <v/>
      </c>
      <c r="AJ693" s="529" t="str">
        <f t="shared" si="72"/>
        <v/>
      </c>
      <c r="AK693" s="529" t="str">
        <f t="shared" si="69"/>
        <v/>
      </c>
      <c r="AL693" s="573"/>
      <c r="AM693" s="639"/>
      <c r="AN693" s="573"/>
      <c r="AO693" s="639"/>
      <c r="AP693" s="639"/>
      <c r="AQ693" s="573"/>
      <c r="AR693" s="639"/>
      <c r="AS693" s="639"/>
      <c r="AT693" s="639"/>
      <c r="AU693" s="639"/>
      <c r="AV693" s="639"/>
      <c r="AW693" s="639"/>
      <c r="AX693" s="4"/>
      <c r="AY693" s="621"/>
      <c r="AZ693" s="622"/>
    </row>
    <row r="694" spans="2:52" s="25" customFormat="1" ht="12.75" customHeight="1">
      <c r="B694" s="645"/>
      <c r="D694" s="529">
        <f t="shared" si="73"/>
        <v>683</v>
      </c>
      <c r="E694" s="532"/>
      <c r="F694" s="531"/>
      <c r="G694" s="531"/>
      <c r="H694" s="668"/>
      <c r="I694" s="668"/>
      <c r="J694" s="234"/>
      <c r="K694" s="234"/>
      <c r="L694" s="234"/>
      <c r="M694" s="575"/>
      <c r="N694" s="794" t="str">
        <f t="shared" si="68"/>
        <v/>
      </c>
      <c r="O694" s="573"/>
      <c r="P694" s="573"/>
      <c r="Q694" s="623"/>
      <c r="R694" s="573"/>
      <c r="S694" s="573"/>
      <c r="T694" s="573"/>
      <c r="U694" s="639"/>
      <c r="V694" s="639"/>
      <c r="W694" s="573"/>
      <c r="X694" s="639"/>
      <c r="Y694" s="639"/>
      <c r="Z694" s="639"/>
      <c r="AA694" s="639"/>
      <c r="AB694" s="4"/>
      <c r="AC694" s="621"/>
      <c r="AD694" s="622"/>
      <c r="AE694" s="621"/>
      <c r="AF694" s="637"/>
      <c r="AG694" s="621"/>
      <c r="AH694" s="529">
        <f t="shared" si="70"/>
        <v>683</v>
      </c>
      <c r="AI694" s="421" t="str">
        <f t="shared" si="71"/>
        <v/>
      </c>
      <c r="AJ694" s="529" t="str">
        <f t="shared" si="72"/>
        <v/>
      </c>
      <c r="AK694" s="529" t="str">
        <f t="shared" si="69"/>
        <v/>
      </c>
      <c r="AL694" s="573"/>
      <c r="AM694" s="639"/>
      <c r="AN694" s="573"/>
      <c r="AO694" s="639"/>
      <c r="AP694" s="639"/>
      <c r="AQ694" s="573"/>
      <c r="AR694" s="639"/>
      <c r="AS694" s="639"/>
      <c r="AT694" s="639"/>
      <c r="AU694" s="639"/>
      <c r="AV694" s="639"/>
      <c r="AW694" s="639"/>
      <c r="AX694" s="4"/>
      <c r="AY694" s="621"/>
      <c r="AZ694" s="622"/>
    </row>
    <row r="695" spans="2:52" s="25" customFormat="1" ht="12.75" customHeight="1">
      <c r="B695" s="645"/>
      <c r="D695" s="529">
        <f t="shared" si="73"/>
        <v>684</v>
      </c>
      <c r="E695" s="532"/>
      <c r="F695" s="531"/>
      <c r="G695" s="531"/>
      <c r="H695" s="668"/>
      <c r="I695" s="668"/>
      <c r="J695" s="234"/>
      <c r="K695" s="234"/>
      <c r="L695" s="234"/>
      <c r="M695" s="575"/>
      <c r="N695" s="794" t="str">
        <f t="shared" si="68"/>
        <v/>
      </c>
      <c r="O695" s="573"/>
      <c r="P695" s="573"/>
      <c r="Q695" s="623"/>
      <c r="R695" s="573"/>
      <c r="S695" s="573"/>
      <c r="T695" s="573"/>
      <c r="U695" s="639"/>
      <c r="V695" s="639"/>
      <c r="W695" s="573"/>
      <c r="X695" s="639"/>
      <c r="Y695" s="639"/>
      <c r="Z695" s="639"/>
      <c r="AA695" s="639"/>
      <c r="AB695" s="4"/>
      <c r="AC695" s="621"/>
      <c r="AD695" s="622"/>
      <c r="AE695" s="621"/>
      <c r="AF695" s="637"/>
      <c r="AG695" s="621"/>
      <c r="AH695" s="529">
        <f t="shared" si="70"/>
        <v>684</v>
      </c>
      <c r="AI695" s="421" t="str">
        <f t="shared" si="71"/>
        <v/>
      </c>
      <c r="AJ695" s="529" t="str">
        <f t="shared" si="72"/>
        <v/>
      </c>
      <c r="AK695" s="529" t="str">
        <f t="shared" si="69"/>
        <v/>
      </c>
      <c r="AL695" s="573"/>
      <c r="AM695" s="639"/>
      <c r="AN695" s="573"/>
      <c r="AO695" s="639"/>
      <c r="AP695" s="639"/>
      <c r="AQ695" s="573"/>
      <c r="AR695" s="639"/>
      <c r="AS695" s="639"/>
      <c r="AT695" s="639"/>
      <c r="AU695" s="639"/>
      <c r="AV695" s="639"/>
      <c r="AW695" s="639"/>
      <c r="AX695" s="4"/>
      <c r="AY695" s="621"/>
      <c r="AZ695" s="622"/>
    </row>
    <row r="696" spans="2:52" s="25" customFormat="1" ht="12.75" customHeight="1">
      <c r="B696" s="645"/>
      <c r="D696" s="529">
        <f t="shared" si="73"/>
        <v>685</v>
      </c>
      <c r="E696" s="532"/>
      <c r="F696" s="531"/>
      <c r="G696" s="531"/>
      <c r="H696" s="668"/>
      <c r="I696" s="668"/>
      <c r="J696" s="234"/>
      <c r="K696" s="234"/>
      <c r="L696" s="234"/>
      <c r="M696" s="575"/>
      <c r="N696" s="794" t="str">
        <f t="shared" si="68"/>
        <v/>
      </c>
      <c r="O696" s="573"/>
      <c r="P696" s="573"/>
      <c r="Q696" s="623"/>
      <c r="R696" s="573"/>
      <c r="S696" s="573"/>
      <c r="T696" s="573"/>
      <c r="U696" s="639"/>
      <c r="V696" s="639"/>
      <c r="W696" s="573"/>
      <c r="X696" s="639"/>
      <c r="Y696" s="639"/>
      <c r="Z696" s="639"/>
      <c r="AA696" s="639"/>
      <c r="AB696" s="4"/>
      <c r="AC696" s="621"/>
      <c r="AD696" s="622"/>
      <c r="AE696" s="621"/>
      <c r="AF696" s="637"/>
      <c r="AG696" s="621"/>
      <c r="AH696" s="529">
        <f t="shared" si="70"/>
        <v>685</v>
      </c>
      <c r="AI696" s="421" t="str">
        <f t="shared" si="71"/>
        <v/>
      </c>
      <c r="AJ696" s="529" t="str">
        <f t="shared" si="72"/>
        <v/>
      </c>
      <c r="AK696" s="529" t="str">
        <f t="shared" si="69"/>
        <v/>
      </c>
      <c r="AL696" s="573"/>
      <c r="AM696" s="639"/>
      <c r="AN696" s="573"/>
      <c r="AO696" s="639"/>
      <c r="AP696" s="639"/>
      <c r="AQ696" s="573"/>
      <c r="AR696" s="639"/>
      <c r="AS696" s="639"/>
      <c r="AT696" s="639"/>
      <c r="AU696" s="639"/>
      <c r="AV696" s="639"/>
      <c r="AW696" s="639"/>
      <c r="AX696" s="4"/>
      <c r="AY696" s="621"/>
      <c r="AZ696" s="622"/>
    </row>
    <row r="697" spans="2:52" s="25" customFormat="1" ht="12.75" customHeight="1">
      <c r="B697" s="645"/>
      <c r="D697" s="529">
        <f t="shared" si="73"/>
        <v>686</v>
      </c>
      <c r="E697" s="532"/>
      <c r="F697" s="531"/>
      <c r="G697" s="531"/>
      <c r="H697" s="668"/>
      <c r="I697" s="668"/>
      <c r="J697" s="234"/>
      <c r="K697" s="234"/>
      <c r="L697" s="234"/>
      <c r="M697" s="575"/>
      <c r="N697" s="794" t="str">
        <f t="shared" si="68"/>
        <v/>
      </c>
      <c r="O697" s="573"/>
      <c r="P697" s="573"/>
      <c r="Q697" s="623"/>
      <c r="R697" s="573"/>
      <c r="S697" s="573"/>
      <c r="T697" s="573"/>
      <c r="U697" s="639"/>
      <c r="V697" s="639"/>
      <c r="W697" s="573"/>
      <c r="X697" s="639"/>
      <c r="Y697" s="639"/>
      <c r="Z697" s="639"/>
      <c r="AA697" s="639"/>
      <c r="AB697" s="4"/>
      <c r="AC697" s="621"/>
      <c r="AD697" s="622"/>
      <c r="AE697" s="621"/>
      <c r="AF697" s="637"/>
      <c r="AG697" s="621"/>
      <c r="AH697" s="529">
        <f t="shared" si="70"/>
        <v>686</v>
      </c>
      <c r="AI697" s="421" t="str">
        <f t="shared" si="71"/>
        <v/>
      </c>
      <c r="AJ697" s="529" t="str">
        <f t="shared" si="72"/>
        <v/>
      </c>
      <c r="AK697" s="529" t="str">
        <f t="shared" si="69"/>
        <v/>
      </c>
      <c r="AL697" s="573"/>
      <c r="AM697" s="639"/>
      <c r="AN697" s="573"/>
      <c r="AO697" s="639"/>
      <c r="AP697" s="639"/>
      <c r="AQ697" s="573"/>
      <c r="AR697" s="639"/>
      <c r="AS697" s="639"/>
      <c r="AT697" s="639"/>
      <c r="AU697" s="639"/>
      <c r="AV697" s="639"/>
      <c r="AW697" s="639"/>
      <c r="AX697" s="4"/>
      <c r="AY697" s="621"/>
      <c r="AZ697" s="622"/>
    </row>
    <row r="698" spans="2:52" s="25" customFormat="1" ht="12.75" customHeight="1">
      <c r="B698" s="645"/>
      <c r="D698" s="529">
        <f t="shared" si="73"/>
        <v>687</v>
      </c>
      <c r="E698" s="532"/>
      <c r="F698" s="531"/>
      <c r="G698" s="531"/>
      <c r="H698" s="668"/>
      <c r="I698" s="668"/>
      <c r="J698" s="234"/>
      <c r="K698" s="234"/>
      <c r="L698" s="234"/>
      <c r="M698" s="575"/>
      <c r="N698" s="794" t="str">
        <f t="shared" si="68"/>
        <v/>
      </c>
      <c r="O698" s="573"/>
      <c r="P698" s="573"/>
      <c r="Q698" s="623"/>
      <c r="R698" s="573"/>
      <c r="S698" s="573"/>
      <c r="T698" s="573"/>
      <c r="U698" s="639"/>
      <c r="V698" s="639"/>
      <c r="W698" s="573"/>
      <c r="X698" s="639"/>
      <c r="Y698" s="639"/>
      <c r="Z698" s="639"/>
      <c r="AA698" s="639"/>
      <c r="AB698" s="4"/>
      <c r="AC698" s="621"/>
      <c r="AD698" s="622"/>
      <c r="AE698" s="621"/>
      <c r="AF698" s="637"/>
      <c r="AG698" s="621"/>
      <c r="AH698" s="529">
        <f t="shared" si="70"/>
        <v>687</v>
      </c>
      <c r="AI698" s="421" t="str">
        <f t="shared" si="71"/>
        <v/>
      </c>
      <c r="AJ698" s="529" t="str">
        <f t="shared" si="72"/>
        <v/>
      </c>
      <c r="AK698" s="529" t="str">
        <f t="shared" si="69"/>
        <v/>
      </c>
      <c r="AL698" s="573"/>
      <c r="AM698" s="639"/>
      <c r="AN698" s="573"/>
      <c r="AO698" s="639"/>
      <c r="AP698" s="639"/>
      <c r="AQ698" s="573"/>
      <c r="AR698" s="639"/>
      <c r="AS698" s="639"/>
      <c r="AT698" s="639"/>
      <c r="AU698" s="639"/>
      <c r="AV698" s="639"/>
      <c r="AW698" s="639"/>
      <c r="AX698" s="4"/>
      <c r="AY698" s="621"/>
      <c r="AZ698" s="622"/>
    </row>
    <row r="699" spans="2:52" s="25" customFormat="1" ht="12.75" customHeight="1">
      <c r="B699" s="645"/>
      <c r="D699" s="529">
        <f t="shared" si="73"/>
        <v>688</v>
      </c>
      <c r="E699" s="532"/>
      <c r="F699" s="531"/>
      <c r="G699" s="531"/>
      <c r="H699" s="668"/>
      <c r="I699" s="668"/>
      <c r="J699" s="234"/>
      <c r="K699" s="234"/>
      <c r="L699" s="234"/>
      <c r="M699" s="575"/>
      <c r="N699" s="794" t="str">
        <f t="shared" si="68"/>
        <v/>
      </c>
      <c r="O699" s="573"/>
      <c r="P699" s="573"/>
      <c r="Q699" s="623"/>
      <c r="R699" s="573"/>
      <c r="S699" s="573"/>
      <c r="T699" s="573"/>
      <c r="U699" s="639"/>
      <c r="V699" s="639"/>
      <c r="W699" s="573"/>
      <c r="X699" s="639"/>
      <c r="Y699" s="639"/>
      <c r="Z699" s="639"/>
      <c r="AA699" s="639"/>
      <c r="AB699" s="4"/>
      <c r="AC699" s="621"/>
      <c r="AD699" s="622"/>
      <c r="AE699" s="621"/>
      <c r="AF699" s="637"/>
      <c r="AG699" s="621"/>
      <c r="AH699" s="529">
        <f t="shared" si="70"/>
        <v>688</v>
      </c>
      <c r="AI699" s="421" t="str">
        <f t="shared" si="71"/>
        <v/>
      </c>
      <c r="AJ699" s="529" t="str">
        <f t="shared" si="72"/>
        <v/>
      </c>
      <c r="AK699" s="529" t="str">
        <f t="shared" si="69"/>
        <v/>
      </c>
      <c r="AL699" s="573"/>
      <c r="AM699" s="639"/>
      <c r="AN699" s="573"/>
      <c r="AO699" s="639"/>
      <c r="AP699" s="639"/>
      <c r="AQ699" s="573"/>
      <c r="AR699" s="639"/>
      <c r="AS699" s="639"/>
      <c r="AT699" s="639"/>
      <c r="AU699" s="639"/>
      <c r="AV699" s="639"/>
      <c r="AW699" s="639"/>
      <c r="AX699" s="4"/>
      <c r="AY699" s="621"/>
      <c r="AZ699" s="622"/>
    </row>
    <row r="700" spans="2:52" s="25" customFormat="1" ht="12.75" customHeight="1">
      <c r="B700" s="645"/>
      <c r="D700" s="529">
        <f t="shared" si="73"/>
        <v>689</v>
      </c>
      <c r="E700" s="532"/>
      <c r="F700" s="531"/>
      <c r="G700" s="531"/>
      <c r="H700" s="668"/>
      <c r="I700" s="668"/>
      <c r="J700" s="234"/>
      <c r="K700" s="234"/>
      <c r="L700" s="234"/>
      <c r="M700" s="575"/>
      <c r="N700" s="794" t="str">
        <f t="shared" si="68"/>
        <v/>
      </c>
      <c r="O700" s="573"/>
      <c r="P700" s="573"/>
      <c r="Q700" s="623"/>
      <c r="R700" s="573"/>
      <c r="S700" s="573"/>
      <c r="T700" s="573"/>
      <c r="U700" s="639"/>
      <c r="V700" s="639"/>
      <c r="W700" s="573"/>
      <c r="X700" s="639"/>
      <c r="Y700" s="639"/>
      <c r="Z700" s="639"/>
      <c r="AA700" s="639"/>
      <c r="AB700" s="4"/>
      <c r="AC700" s="621"/>
      <c r="AD700" s="622"/>
      <c r="AE700" s="621"/>
      <c r="AF700" s="637"/>
      <c r="AG700" s="621"/>
      <c r="AH700" s="529">
        <f t="shared" si="70"/>
        <v>689</v>
      </c>
      <c r="AI700" s="421" t="str">
        <f t="shared" si="71"/>
        <v/>
      </c>
      <c r="AJ700" s="529" t="str">
        <f t="shared" si="72"/>
        <v/>
      </c>
      <c r="AK700" s="529" t="str">
        <f t="shared" si="69"/>
        <v/>
      </c>
      <c r="AL700" s="573"/>
      <c r="AM700" s="639"/>
      <c r="AN700" s="573"/>
      <c r="AO700" s="639"/>
      <c r="AP700" s="639"/>
      <c r="AQ700" s="573"/>
      <c r="AR700" s="639"/>
      <c r="AS700" s="639"/>
      <c r="AT700" s="639"/>
      <c r="AU700" s="639"/>
      <c r="AV700" s="639"/>
      <c r="AW700" s="639"/>
      <c r="AX700" s="4"/>
      <c r="AY700" s="621"/>
      <c r="AZ700" s="622"/>
    </row>
    <row r="701" spans="2:52" s="25" customFormat="1" ht="12.75" customHeight="1">
      <c r="B701" s="645"/>
      <c r="D701" s="529">
        <f t="shared" si="73"/>
        <v>690</v>
      </c>
      <c r="E701" s="532"/>
      <c r="F701" s="531"/>
      <c r="G701" s="531"/>
      <c r="H701" s="668"/>
      <c r="I701" s="668"/>
      <c r="J701" s="234"/>
      <c r="K701" s="234"/>
      <c r="L701" s="234"/>
      <c r="M701" s="575"/>
      <c r="N701" s="794" t="str">
        <f t="shared" si="68"/>
        <v/>
      </c>
      <c r="O701" s="573"/>
      <c r="P701" s="573"/>
      <c r="Q701" s="623"/>
      <c r="R701" s="573"/>
      <c r="S701" s="573"/>
      <c r="T701" s="573"/>
      <c r="U701" s="639"/>
      <c r="V701" s="639"/>
      <c r="W701" s="573"/>
      <c r="X701" s="639"/>
      <c r="Y701" s="639"/>
      <c r="Z701" s="639"/>
      <c r="AA701" s="639"/>
      <c r="AB701" s="4"/>
      <c r="AC701" s="621"/>
      <c r="AD701" s="622"/>
      <c r="AE701" s="621"/>
      <c r="AF701" s="637"/>
      <c r="AG701" s="621"/>
      <c r="AH701" s="529">
        <f t="shared" si="70"/>
        <v>690</v>
      </c>
      <c r="AI701" s="421" t="str">
        <f t="shared" si="71"/>
        <v/>
      </c>
      <c r="AJ701" s="529" t="str">
        <f t="shared" si="72"/>
        <v/>
      </c>
      <c r="AK701" s="529" t="str">
        <f t="shared" si="69"/>
        <v/>
      </c>
      <c r="AL701" s="573"/>
      <c r="AM701" s="639"/>
      <c r="AN701" s="573"/>
      <c r="AO701" s="639"/>
      <c r="AP701" s="639"/>
      <c r="AQ701" s="573"/>
      <c r="AR701" s="639"/>
      <c r="AS701" s="639"/>
      <c r="AT701" s="639"/>
      <c r="AU701" s="639"/>
      <c r="AV701" s="639"/>
      <c r="AW701" s="639"/>
      <c r="AX701" s="4"/>
      <c r="AY701" s="621"/>
      <c r="AZ701" s="622"/>
    </row>
    <row r="702" spans="2:52" s="25" customFormat="1" ht="12.75" customHeight="1">
      <c r="B702" s="645"/>
      <c r="D702" s="529">
        <f t="shared" si="73"/>
        <v>691</v>
      </c>
      <c r="E702" s="532"/>
      <c r="F702" s="531"/>
      <c r="G702" s="531"/>
      <c r="H702" s="668"/>
      <c r="I702" s="668"/>
      <c r="J702" s="234"/>
      <c r="K702" s="234"/>
      <c r="L702" s="234"/>
      <c r="M702" s="575"/>
      <c r="N702" s="794" t="str">
        <f t="shared" si="68"/>
        <v/>
      </c>
      <c r="O702" s="573"/>
      <c r="P702" s="573"/>
      <c r="Q702" s="623"/>
      <c r="R702" s="573"/>
      <c r="S702" s="573"/>
      <c r="T702" s="573"/>
      <c r="U702" s="639"/>
      <c r="V702" s="639"/>
      <c r="W702" s="573"/>
      <c r="X702" s="639"/>
      <c r="Y702" s="639"/>
      <c r="Z702" s="639"/>
      <c r="AA702" s="639"/>
      <c r="AB702" s="4"/>
      <c r="AC702" s="621"/>
      <c r="AD702" s="622"/>
      <c r="AE702" s="621"/>
      <c r="AF702" s="637"/>
      <c r="AG702" s="621"/>
      <c r="AH702" s="529">
        <f t="shared" si="70"/>
        <v>691</v>
      </c>
      <c r="AI702" s="421" t="str">
        <f t="shared" si="71"/>
        <v/>
      </c>
      <c r="AJ702" s="529" t="str">
        <f t="shared" si="72"/>
        <v/>
      </c>
      <c r="AK702" s="529" t="str">
        <f t="shared" si="69"/>
        <v/>
      </c>
      <c r="AL702" s="573"/>
      <c r="AM702" s="639"/>
      <c r="AN702" s="573"/>
      <c r="AO702" s="639"/>
      <c r="AP702" s="639"/>
      <c r="AQ702" s="573"/>
      <c r="AR702" s="639"/>
      <c r="AS702" s="639"/>
      <c r="AT702" s="639"/>
      <c r="AU702" s="639"/>
      <c r="AV702" s="639"/>
      <c r="AW702" s="639"/>
      <c r="AX702" s="4"/>
      <c r="AY702" s="621"/>
      <c r="AZ702" s="622"/>
    </row>
    <row r="703" spans="2:52" s="25" customFormat="1" ht="12.75" customHeight="1">
      <c r="B703" s="645"/>
      <c r="D703" s="529">
        <f t="shared" si="73"/>
        <v>692</v>
      </c>
      <c r="E703" s="532"/>
      <c r="F703" s="531"/>
      <c r="G703" s="531"/>
      <c r="H703" s="668"/>
      <c r="I703" s="668"/>
      <c r="J703" s="234"/>
      <c r="K703" s="234"/>
      <c r="L703" s="234"/>
      <c r="M703" s="575"/>
      <c r="N703" s="794" t="str">
        <f t="shared" si="68"/>
        <v/>
      </c>
      <c r="O703" s="573"/>
      <c r="P703" s="573"/>
      <c r="Q703" s="623"/>
      <c r="R703" s="573"/>
      <c r="S703" s="573"/>
      <c r="T703" s="573"/>
      <c r="U703" s="639"/>
      <c r="V703" s="639"/>
      <c r="W703" s="573"/>
      <c r="X703" s="639"/>
      <c r="Y703" s="639"/>
      <c r="Z703" s="639"/>
      <c r="AA703" s="639"/>
      <c r="AB703" s="4"/>
      <c r="AC703" s="621"/>
      <c r="AD703" s="622"/>
      <c r="AE703" s="621"/>
      <c r="AF703" s="637"/>
      <c r="AG703" s="621"/>
      <c r="AH703" s="529">
        <f t="shared" si="70"/>
        <v>692</v>
      </c>
      <c r="AI703" s="421" t="str">
        <f t="shared" si="71"/>
        <v/>
      </c>
      <c r="AJ703" s="529" t="str">
        <f t="shared" si="72"/>
        <v/>
      </c>
      <c r="AK703" s="529" t="str">
        <f t="shared" si="69"/>
        <v/>
      </c>
      <c r="AL703" s="573"/>
      <c r="AM703" s="639"/>
      <c r="AN703" s="573"/>
      <c r="AO703" s="639"/>
      <c r="AP703" s="639"/>
      <c r="AQ703" s="573"/>
      <c r="AR703" s="639"/>
      <c r="AS703" s="639"/>
      <c r="AT703" s="639"/>
      <c r="AU703" s="639"/>
      <c r="AV703" s="639"/>
      <c r="AW703" s="639"/>
      <c r="AX703" s="4"/>
      <c r="AY703" s="621"/>
      <c r="AZ703" s="622"/>
    </row>
    <row r="704" spans="2:52" s="25" customFormat="1" ht="12.75" customHeight="1">
      <c r="B704" s="645"/>
      <c r="D704" s="529">
        <f t="shared" si="73"/>
        <v>693</v>
      </c>
      <c r="E704" s="532"/>
      <c r="F704" s="531"/>
      <c r="G704" s="531"/>
      <c r="H704" s="668"/>
      <c r="I704" s="668"/>
      <c r="J704" s="234"/>
      <c r="K704" s="234"/>
      <c r="L704" s="234"/>
      <c r="M704" s="575"/>
      <c r="N704" s="794" t="str">
        <f t="shared" si="68"/>
        <v/>
      </c>
      <c r="O704" s="573"/>
      <c r="P704" s="573"/>
      <c r="Q704" s="623"/>
      <c r="R704" s="573"/>
      <c r="S704" s="573"/>
      <c r="T704" s="573"/>
      <c r="U704" s="639"/>
      <c r="V704" s="639"/>
      <c r="W704" s="573"/>
      <c r="X704" s="639"/>
      <c r="Y704" s="639"/>
      <c r="Z704" s="639"/>
      <c r="AA704" s="639"/>
      <c r="AB704" s="4"/>
      <c r="AC704" s="621"/>
      <c r="AD704" s="622"/>
      <c r="AE704" s="621"/>
      <c r="AF704" s="637"/>
      <c r="AG704" s="621"/>
      <c r="AH704" s="529">
        <f t="shared" si="70"/>
        <v>693</v>
      </c>
      <c r="AI704" s="421" t="str">
        <f t="shared" si="71"/>
        <v/>
      </c>
      <c r="AJ704" s="529" t="str">
        <f t="shared" si="72"/>
        <v/>
      </c>
      <c r="AK704" s="529" t="str">
        <f t="shared" si="69"/>
        <v/>
      </c>
      <c r="AL704" s="573"/>
      <c r="AM704" s="639"/>
      <c r="AN704" s="573"/>
      <c r="AO704" s="639"/>
      <c r="AP704" s="639"/>
      <c r="AQ704" s="573"/>
      <c r="AR704" s="639"/>
      <c r="AS704" s="639"/>
      <c r="AT704" s="639"/>
      <c r="AU704" s="639"/>
      <c r="AV704" s="639"/>
      <c r="AW704" s="639"/>
      <c r="AX704" s="4"/>
      <c r="AY704" s="621"/>
      <c r="AZ704" s="622"/>
    </row>
    <row r="705" spans="2:52" s="25" customFormat="1" ht="12.75" customHeight="1">
      <c r="B705" s="645"/>
      <c r="D705" s="529">
        <f t="shared" si="73"/>
        <v>694</v>
      </c>
      <c r="E705" s="532"/>
      <c r="F705" s="531"/>
      <c r="G705" s="531"/>
      <c r="H705" s="668"/>
      <c r="I705" s="668"/>
      <c r="J705" s="234"/>
      <c r="K705" s="234"/>
      <c r="L705" s="234"/>
      <c r="M705" s="575"/>
      <c r="N705" s="794" t="str">
        <f t="shared" ref="N705:N768" si="74">IF($H705="","",IF(O705="○","",IF($H705=$I705,"","○")))</f>
        <v/>
      </c>
      <c r="O705" s="573"/>
      <c r="P705" s="573"/>
      <c r="Q705" s="623"/>
      <c r="R705" s="573"/>
      <c r="S705" s="573"/>
      <c r="T705" s="573"/>
      <c r="U705" s="639"/>
      <c r="V705" s="639"/>
      <c r="W705" s="573"/>
      <c r="X705" s="639"/>
      <c r="Y705" s="639"/>
      <c r="Z705" s="639"/>
      <c r="AA705" s="639"/>
      <c r="AB705" s="4"/>
      <c r="AC705" s="621"/>
      <c r="AD705" s="622"/>
      <c r="AE705" s="621"/>
      <c r="AF705" s="637"/>
      <c r="AG705" s="621"/>
      <c r="AH705" s="529">
        <f t="shared" si="70"/>
        <v>694</v>
      </c>
      <c r="AI705" s="421" t="str">
        <f t="shared" si="71"/>
        <v/>
      </c>
      <c r="AJ705" s="529" t="str">
        <f t="shared" si="72"/>
        <v/>
      </c>
      <c r="AK705" s="529" t="str">
        <f t="shared" si="69"/>
        <v/>
      </c>
      <c r="AL705" s="573"/>
      <c r="AM705" s="639"/>
      <c r="AN705" s="573"/>
      <c r="AO705" s="639"/>
      <c r="AP705" s="639"/>
      <c r="AQ705" s="573"/>
      <c r="AR705" s="639"/>
      <c r="AS705" s="639"/>
      <c r="AT705" s="639"/>
      <c r="AU705" s="639"/>
      <c r="AV705" s="639"/>
      <c r="AW705" s="639"/>
      <c r="AX705" s="4"/>
      <c r="AY705" s="621"/>
      <c r="AZ705" s="622"/>
    </row>
    <row r="706" spans="2:52" s="25" customFormat="1" ht="12.75" customHeight="1">
      <c r="B706" s="645"/>
      <c r="D706" s="529">
        <f t="shared" si="73"/>
        <v>695</v>
      </c>
      <c r="E706" s="532"/>
      <c r="F706" s="531"/>
      <c r="G706" s="531"/>
      <c r="H706" s="668"/>
      <c r="I706" s="668"/>
      <c r="J706" s="234"/>
      <c r="K706" s="234"/>
      <c r="L706" s="234"/>
      <c r="M706" s="575"/>
      <c r="N706" s="794" t="str">
        <f t="shared" si="74"/>
        <v/>
      </c>
      <c r="O706" s="573"/>
      <c r="P706" s="573"/>
      <c r="Q706" s="623"/>
      <c r="R706" s="573"/>
      <c r="S706" s="573"/>
      <c r="T706" s="573"/>
      <c r="U706" s="639"/>
      <c r="V706" s="639"/>
      <c r="W706" s="573"/>
      <c r="X706" s="639"/>
      <c r="Y706" s="639"/>
      <c r="Z706" s="639"/>
      <c r="AA706" s="639"/>
      <c r="AB706" s="4"/>
      <c r="AC706" s="621"/>
      <c r="AD706" s="622"/>
      <c r="AE706" s="621"/>
      <c r="AF706" s="637"/>
      <c r="AG706" s="621"/>
      <c r="AH706" s="529">
        <f t="shared" si="70"/>
        <v>695</v>
      </c>
      <c r="AI706" s="421" t="str">
        <f t="shared" si="71"/>
        <v/>
      </c>
      <c r="AJ706" s="529" t="str">
        <f t="shared" si="72"/>
        <v/>
      </c>
      <c r="AK706" s="529" t="str">
        <f t="shared" si="69"/>
        <v/>
      </c>
      <c r="AL706" s="573"/>
      <c r="AM706" s="639"/>
      <c r="AN706" s="573"/>
      <c r="AO706" s="639"/>
      <c r="AP706" s="639"/>
      <c r="AQ706" s="573"/>
      <c r="AR706" s="639"/>
      <c r="AS706" s="639"/>
      <c r="AT706" s="639"/>
      <c r="AU706" s="639"/>
      <c r="AV706" s="639"/>
      <c r="AW706" s="639"/>
      <c r="AX706" s="4"/>
      <c r="AY706" s="621"/>
      <c r="AZ706" s="622"/>
    </row>
    <row r="707" spans="2:52" s="25" customFormat="1" ht="12.75" customHeight="1">
      <c r="B707" s="645"/>
      <c r="D707" s="529">
        <f t="shared" si="73"/>
        <v>696</v>
      </c>
      <c r="E707" s="532"/>
      <c r="F707" s="531"/>
      <c r="G707" s="531"/>
      <c r="H707" s="668"/>
      <c r="I707" s="668"/>
      <c r="J707" s="234"/>
      <c r="K707" s="234"/>
      <c r="L707" s="234"/>
      <c r="M707" s="575"/>
      <c r="N707" s="794" t="str">
        <f t="shared" si="74"/>
        <v/>
      </c>
      <c r="O707" s="573"/>
      <c r="P707" s="573"/>
      <c r="Q707" s="623"/>
      <c r="R707" s="573"/>
      <c r="S707" s="573"/>
      <c r="T707" s="573"/>
      <c r="U707" s="639"/>
      <c r="V707" s="639"/>
      <c r="W707" s="573"/>
      <c r="X707" s="639"/>
      <c r="Y707" s="639"/>
      <c r="Z707" s="639"/>
      <c r="AA707" s="639"/>
      <c r="AB707" s="4"/>
      <c r="AC707" s="621"/>
      <c r="AD707" s="622"/>
      <c r="AE707" s="621"/>
      <c r="AF707" s="637"/>
      <c r="AG707" s="621"/>
      <c r="AH707" s="529">
        <f t="shared" si="70"/>
        <v>696</v>
      </c>
      <c r="AI707" s="421" t="str">
        <f t="shared" si="71"/>
        <v/>
      </c>
      <c r="AJ707" s="529" t="str">
        <f t="shared" si="72"/>
        <v/>
      </c>
      <c r="AK707" s="529" t="str">
        <f t="shared" si="69"/>
        <v/>
      </c>
      <c r="AL707" s="573"/>
      <c r="AM707" s="639"/>
      <c r="AN707" s="573"/>
      <c r="AO707" s="639"/>
      <c r="AP707" s="639"/>
      <c r="AQ707" s="573"/>
      <c r="AR707" s="639"/>
      <c r="AS707" s="639"/>
      <c r="AT707" s="639"/>
      <c r="AU707" s="639"/>
      <c r="AV707" s="639"/>
      <c r="AW707" s="639"/>
      <c r="AX707" s="4"/>
      <c r="AY707" s="621"/>
      <c r="AZ707" s="622"/>
    </row>
    <row r="708" spans="2:52" s="25" customFormat="1" ht="12.75" customHeight="1">
      <c r="B708" s="645"/>
      <c r="D708" s="529">
        <f t="shared" si="73"/>
        <v>697</v>
      </c>
      <c r="E708" s="532"/>
      <c r="F708" s="531"/>
      <c r="G708" s="531"/>
      <c r="H708" s="668"/>
      <c r="I708" s="668"/>
      <c r="J708" s="234"/>
      <c r="K708" s="234"/>
      <c r="L708" s="234"/>
      <c r="M708" s="575"/>
      <c r="N708" s="794" t="str">
        <f t="shared" si="74"/>
        <v/>
      </c>
      <c r="O708" s="573"/>
      <c r="P708" s="573"/>
      <c r="Q708" s="623"/>
      <c r="R708" s="573"/>
      <c r="S708" s="573"/>
      <c r="T708" s="573"/>
      <c r="U708" s="639"/>
      <c r="V708" s="639"/>
      <c r="W708" s="573"/>
      <c r="X708" s="639"/>
      <c r="Y708" s="639"/>
      <c r="Z708" s="639"/>
      <c r="AA708" s="639"/>
      <c r="AB708" s="4"/>
      <c r="AC708" s="621"/>
      <c r="AD708" s="622"/>
      <c r="AE708" s="621"/>
      <c r="AF708" s="637"/>
      <c r="AG708" s="621"/>
      <c r="AH708" s="529">
        <f t="shared" si="70"/>
        <v>697</v>
      </c>
      <c r="AI708" s="421" t="str">
        <f t="shared" si="71"/>
        <v/>
      </c>
      <c r="AJ708" s="529" t="str">
        <f t="shared" si="72"/>
        <v/>
      </c>
      <c r="AK708" s="529" t="str">
        <f t="shared" ref="AK708:AK771" si="75">IF(G708="","",G708)</f>
        <v/>
      </c>
      <c r="AL708" s="573"/>
      <c r="AM708" s="639"/>
      <c r="AN708" s="573"/>
      <c r="AO708" s="639"/>
      <c r="AP708" s="639"/>
      <c r="AQ708" s="573"/>
      <c r="AR708" s="639"/>
      <c r="AS708" s="639"/>
      <c r="AT708" s="639"/>
      <c r="AU708" s="639"/>
      <c r="AV708" s="639"/>
      <c r="AW708" s="639"/>
      <c r="AX708" s="4"/>
      <c r="AY708" s="621"/>
      <c r="AZ708" s="622"/>
    </row>
    <row r="709" spans="2:52" s="25" customFormat="1" ht="12.75" customHeight="1">
      <c r="B709" s="645"/>
      <c r="D709" s="529">
        <f t="shared" si="73"/>
        <v>698</v>
      </c>
      <c r="E709" s="532"/>
      <c r="F709" s="531"/>
      <c r="G709" s="531"/>
      <c r="H709" s="668"/>
      <c r="I709" s="668"/>
      <c r="J709" s="234"/>
      <c r="K709" s="234"/>
      <c r="L709" s="234"/>
      <c r="M709" s="575"/>
      <c r="N709" s="794" t="str">
        <f t="shared" si="74"/>
        <v/>
      </c>
      <c r="O709" s="573"/>
      <c r="P709" s="573"/>
      <c r="Q709" s="623"/>
      <c r="R709" s="573"/>
      <c r="S709" s="573"/>
      <c r="T709" s="573"/>
      <c r="U709" s="639"/>
      <c r="V709" s="639"/>
      <c r="W709" s="573"/>
      <c r="X709" s="639"/>
      <c r="Y709" s="639"/>
      <c r="Z709" s="639"/>
      <c r="AA709" s="639"/>
      <c r="AB709" s="4"/>
      <c r="AC709" s="621"/>
      <c r="AD709" s="622"/>
      <c r="AE709" s="621"/>
      <c r="AF709" s="637"/>
      <c r="AG709" s="621"/>
      <c r="AH709" s="529">
        <f t="shared" ref="AH709:AH772" si="76">IF(D709="","",D709)</f>
        <v>698</v>
      </c>
      <c r="AI709" s="421" t="str">
        <f t="shared" ref="AI709:AI772" si="77">IF(E709="","",E709)</f>
        <v/>
      </c>
      <c r="AJ709" s="529" t="str">
        <f t="shared" ref="AJ709:AJ772" si="78">IF(F709="","",F709)</f>
        <v/>
      </c>
      <c r="AK709" s="529" t="str">
        <f t="shared" si="75"/>
        <v/>
      </c>
      <c r="AL709" s="573"/>
      <c r="AM709" s="639"/>
      <c r="AN709" s="573"/>
      <c r="AO709" s="639"/>
      <c r="AP709" s="639"/>
      <c r="AQ709" s="573"/>
      <c r="AR709" s="639"/>
      <c r="AS709" s="639"/>
      <c r="AT709" s="639"/>
      <c r="AU709" s="639"/>
      <c r="AV709" s="639"/>
      <c r="AW709" s="639"/>
      <c r="AX709" s="4"/>
      <c r="AY709" s="621"/>
      <c r="AZ709" s="622"/>
    </row>
    <row r="710" spans="2:52" s="25" customFormat="1" ht="12.75" customHeight="1">
      <c r="B710" s="645"/>
      <c r="D710" s="529">
        <f t="shared" si="73"/>
        <v>699</v>
      </c>
      <c r="E710" s="532"/>
      <c r="F710" s="531"/>
      <c r="G710" s="531"/>
      <c r="H710" s="668"/>
      <c r="I710" s="668"/>
      <c r="J710" s="234"/>
      <c r="K710" s="234"/>
      <c r="L710" s="234"/>
      <c r="M710" s="575"/>
      <c r="N710" s="794" t="str">
        <f t="shared" si="74"/>
        <v/>
      </c>
      <c r="O710" s="573"/>
      <c r="P710" s="573"/>
      <c r="Q710" s="623"/>
      <c r="R710" s="573"/>
      <c r="S710" s="573"/>
      <c r="T710" s="573"/>
      <c r="U710" s="639"/>
      <c r="V710" s="639"/>
      <c r="W710" s="573"/>
      <c r="X710" s="639"/>
      <c r="Y710" s="639"/>
      <c r="Z710" s="639"/>
      <c r="AA710" s="639"/>
      <c r="AB710" s="4"/>
      <c r="AC710" s="621"/>
      <c r="AD710" s="622"/>
      <c r="AE710" s="621"/>
      <c r="AF710" s="637"/>
      <c r="AG710" s="621"/>
      <c r="AH710" s="529">
        <f t="shared" si="76"/>
        <v>699</v>
      </c>
      <c r="AI710" s="421" t="str">
        <f t="shared" si="77"/>
        <v/>
      </c>
      <c r="AJ710" s="529" t="str">
        <f t="shared" si="78"/>
        <v/>
      </c>
      <c r="AK710" s="529" t="str">
        <f t="shared" si="75"/>
        <v/>
      </c>
      <c r="AL710" s="573"/>
      <c r="AM710" s="639"/>
      <c r="AN710" s="573"/>
      <c r="AO710" s="639"/>
      <c r="AP710" s="639"/>
      <c r="AQ710" s="573"/>
      <c r="AR710" s="639"/>
      <c r="AS710" s="639"/>
      <c r="AT710" s="639"/>
      <c r="AU710" s="639"/>
      <c r="AV710" s="639"/>
      <c r="AW710" s="639"/>
      <c r="AX710" s="4"/>
      <c r="AY710" s="621"/>
      <c r="AZ710" s="622"/>
    </row>
    <row r="711" spans="2:52" s="25" customFormat="1" ht="12.75" customHeight="1">
      <c r="B711" s="645"/>
      <c r="D711" s="529">
        <f t="shared" si="73"/>
        <v>700</v>
      </c>
      <c r="E711" s="532"/>
      <c r="F711" s="531"/>
      <c r="G711" s="531"/>
      <c r="H711" s="668"/>
      <c r="I711" s="668"/>
      <c r="J711" s="234"/>
      <c r="K711" s="234"/>
      <c r="L711" s="234"/>
      <c r="M711" s="575"/>
      <c r="N711" s="794" t="str">
        <f t="shared" si="74"/>
        <v/>
      </c>
      <c r="O711" s="573"/>
      <c r="P711" s="573"/>
      <c r="Q711" s="623"/>
      <c r="R711" s="573"/>
      <c r="S711" s="573"/>
      <c r="T711" s="573"/>
      <c r="U711" s="639"/>
      <c r="V711" s="639"/>
      <c r="W711" s="573"/>
      <c r="X711" s="639"/>
      <c r="Y711" s="639"/>
      <c r="Z711" s="639"/>
      <c r="AA711" s="639"/>
      <c r="AB711" s="4"/>
      <c r="AC711" s="621"/>
      <c r="AD711" s="622"/>
      <c r="AE711" s="621"/>
      <c r="AF711" s="637"/>
      <c r="AG711" s="621"/>
      <c r="AH711" s="529">
        <f t="shared" si="76"/>
        <v>700</v>
      </c>
      <c r="AI711" s="421" t="str">
        <f t="shared" si="77"/>
        <v/>
      </c>
      <c r="AJ711" s="529" t="str">
        <f t="shared" si="78"/>
        <v/>
      </c>
      <c r="AK711" s="529" t="str">
        <f t="shared" si="75"/>
        <v/>
      </c>
      <c r="AL711" s="573"/>
      <c r="AM711" s="639"/>
      <c r="AN711" s="573"/>
      <c r="AO711" s="639"/>
      <c r="AP711" s="639"/>
      <c r="AQ711" s="573"/>
      <c r="AR711" s="639"/>
      <c r="AS711" s="639"/>
      <c r="AT711" s="639"/>
      <c r="AU711" s="639"/>
      <c r="AV711" s="639"/>
      <c r="AW711" s="639"/>
      <c r="AX711" s="4"/>
      <c r="AY711" s="621"/>
      <c r="AZ711" s="622"/>
    </row>
    <row r="712" spans="2:52" s="25" customFormat="1" ht="12.75" customHeight="1">
      <c r="B712" s="645"/>
      <c r="D712" s="529">
        <f t="shared" si="73"/>
        <v>701</v>
      </c>
      <c r="E712" s="532"/>
      <c r="F712" s="531"/>
      <c r="G712" s="531"/>
      <c r="H712" s="668"/>
      <c r="I712" s="668"/>
      <c r="J712" s="234"/>
      <c r="K712" s="234"/>
      <c r="L712" s="234"/>
      <c r="M712" s="575"/>
      <c r="N712" s="794" t="str">
        <f t="shared" si="74"/>
        <v/>
      </c>
      <c r="O712" s="573"/>
      <c r="P712" s="573"/>
      <c r="Q712" s="623"/>
      <c r="R712" s="573"/>
      <c r="S712" s="573"/>
      <c r="T712" s="573"/>
      <c r="U712" s="639"/>
      <c r="V712" s="639"/>
      <c r="W712" s="573"/>
      <c r="X712" s="639"/>
      <c r="Y712" s="639"/>
      <c r="Z712" s="639"/>
      <c r="AA712" s="639"/>
      <c r="AB712" s="4"/>
      <c r="AC712" s="621"/>
      <c r="AD712" s="622"/>
      <c r="AE712" s="621"/>
      <c r="AF712" s="637"/>
      <c r="AG712" s="621"/>
      <c r="AH712" s="529">
        <f t="shared" si="76"/>
        <v>701</v>
      </c>
      <c r="AI712" s="421" t="str">
        <f t="shared" si="77"/>
        <v/>
      </c>
      <c r="AJ712" s="529" t="str">
        <f t="shared" si="78"/>
        <v/>
      </c>
      <c r="AK712" s="529" t="str">
        <f t="shared" si="75"/>
        <v/>
      </c>
      <c r="AL712" s="573"/>
      <c r="AM712" s="639"/>
      <c r="AN712" s="573"/>
      <c r="AO712" s="639"/>
      <c r="AP712" s="639"/>
      <c r="AQ712" s="573"/>
      <c r="AR712" s="639"/>
      <c r="AS712" s="639"/>
      <c r="AT712" s="639"/>
      <c r="AU712" s="639"/>
      <c r="AV712" s="639"/>
      <c r="AW712" s="639"/>
      <c r="AX712" s="4"/>
      <c r="AY712" s="621"/>
      <c r="AZ712" s="622"/>
    </row>
    <row r="713" spans="2:52" s="25" customFormat="1" ht="12.75" customHeight="1">
      <c r="B713" s="645"/>
      <c r="D713" s="529">
        <f t="shared" si="73"/>
        <v>702</v>
      </c>
      <c r="E713" s="532"/>
      <c r="F713" s="531"/>
      <c r="G713" s="531"/>
      <c r="H713" s="668"/>
      <c r="I713" s="668"/>
      <c r="J713" s="234"/>
      <c r="K713" s="234"/>
      <c r="L713" s="234"/>
      <c r="M713" s="575"/>
      <c r="N713" s="794" t="str">
        <f t="shared" si="74"/>
        <v/>
      </c>
      <c r="O713" s="573"/>
      <c r="P713" s="573"/>
      <c r="Q713" s="623"/>
      <c r="R713" s="573"/>
      <c r="S713" s="573"/>
      <c r="T713" s="573"/>
      <c r="U713" s="639"/>
      <c r="V713" s="639"/>
      <c r="W713" s="573"/>
      <c r="X713" s="639"/>
      <c r="Y713" s="639"/>
      <c r="Z713" s="639"/>
      <c r="AA713" s="639"/>
      <c r="AB713" s="4"/>
      <c r="AC713" s="621"/>
      <c r="AD713" s="622"/>
      <c r="AE713" s="621"/>
      <c r="AF713" s="637"/>
      <c r="AG713" s="621"/>
      <c r="AH713" s="529">
        <f t="shared" si="76"/>
        <v>702</v>
      </c>
      <c r="AI713" s="421" t="str">
        <f t="shared" si="77"/>
        <v/>
      </c>
      <c r="AJ713" s="529" t="str">
        <f t="shared" si="78"/>
        <v/>
      </c>
      <c r="AK713" s="529" t="str">
        <f t="shared" si="75"/>
        <v/>
      </c>
      <c r="AL713" s="573"/>
      <c r="AM713" s="639"/>
      <c r="AN713" s="573"/>
      <c r="AO713" s="639"/>
      <c r="AP713" s="639"/>
      <c r="AQ713" s="573"/>
      <c r="AR713" s="639"/>
      <c r="AS713" s="639"/>
      <c r="AT713" s="639"/>
      <c r="AU713" s="639"/>
      <c r="AV713" s="639"/>
      <c r="AW713" s="639"/>
      <c r="AX713" s="4"/>
      <c r="AY713" s="621"/>
      <c r="AZ713" s="622"/>
    </row>
    <row r="714" spans="2:52" s="25" customFormat="1" ht="12.75" customHeight="1">
      <c r="B714" s="645"/>
      <c r="D714" s="529">
        <f t="shared" si="73"/>
        <v>703</v>
      </c>
      <c r="E714" s="532"/>
      <c r="F714" s="531"/>
      <c r="G714" s="531"/>
      <c r="H714" s="668"/>
      <c r="I714" s="668"/>
      <c r="J714" s="234"/>
      <c r="K714" s="234"/>
      <c r="L714" s="234"/>
      <c r="M714" s="575"/>
      <c r="N714" s="794" t="str">
        <f t="shared" si="74"/>
        <v/>
      </c>
      <c r="O714" s="573"/>
      <c r="P714" s="573"/>
      <c r="Q714" s="623"/>
      <c r="R714" s="573"/>
      <c r="S714" s="573"/>
      <c r="T714" s="573"/>
      <c r="U714" s="639"/>
      <c r="V714" s="639"/>
      <c r="W714" s="573"/>
      <c r="X714" s="639"/>
      <c r="Y714" s="639"/>
      <c r="Z714" s="639"/>
      <c r="AA714" s="639"/>
      <c r="AB714" s="4"/>
      <c r="AC714" s="621"/>
      <c r="AD714" s="622"/>
      <c r="AE714" s="621"/>
      <c r="AF714" s="637"/>
      <c r="AG714" s="621"/>
      <c r="AH714" s="529">
        <f t="shared" si="76"/>
        <v>703</v>
      </c>
      <c r="AI714" s="421" t="str">
        <f t="shared" si="77"/>
        <v/>
      </c>
      <c r="AJ714" s="529" t="str">
        <f t="shared" si="78"/>
        <v/>
      </c>
      <c r="AK714" s="529" t="str">
        <f t="shared" si="75"/>
        <v/>
      </c>
      <c r="AL714" s="573"/>
      <c r="AM714" s="639"/>
      <c r="AN714" s="573"/>
      <c r="AO714" s="639"/>
      <c r="AP714" s="639"/>
      <c r="AQ714" s="573"/>
      <c r="AR714" s="639"/>
      <c r="AS714" s="639"/>
      <c r="AT714" s="639"/>
      <c r="AU714" s="639"/>
      <c r="AV714" s="639"/>
      <c r="AW714" s="639"/>
      <c r="AX714" s="4"/>
      <c r="AY714" s="621"/>
      <c r="AZ714" s="622"/>
    </row>
    <row r="715" spans="2:52" s="25" customFormat="1" ht="12.75" customHeight="1">
      <c r="B715" s="645"/>
      <c r="D715" s="529">
        <f t="shared" si="73"/>
        <v>704</v>
      </c>
      <c r="E715" s="532"/>
      <c r="F715" s="531"/>
      <c r="G715" s="531"/>
      <c r="H715" s="668"/>
      <c r="I715" s="668"/>
      <c r="J715" s="234"/>
      <c r="K715" s="234"/>
      <c r="L715" s="234"/>
      <c r="M715" s="575"/>
      <c r="N715" s="794" t="str">
        <f t="shared" si="74"/>
        <v/>
      </c>
      <c r="O715" s="573"/>
      <c r="P715" s="573"/>
      <c r="Q715" s="623"/>
      <c r="R715" s="573"/>
      <c r="S715" s="573"/>
      <c r="T715" s="573"/>
      <c r="U715" s="639"/>
      <c r="V715" s="639"/>
      <c r="W715" s="573"/>
      <c r="X715" s="639"/>
      <c r="Y715" s="639"/>
      <c r="Z715" s="639"/>
      <c r="AA715" s="639"/>
      <c r="AB715" s="4"/>
      <c r="AC715" s="621"/>
      <c r="AD715" s="622"/>
      <c r="AE715" s="621"/>
      <c r="AF715" s="637"/>
      <c r="AG715" s="621"/>
      <c r="AH715" s="529">
        <f t="shared" si="76"/>
        <v>704</v>
      </c>
      <c r="AI715" s="421" t="str">
        <f t="shared" si="77"/>
        <v/>
      </c>
      <c r="AJ715" s="529" t="str">
        <f t="shared" si="78"/>
        <v/>
      </c>
      <c r="AK715" s="529" t="str">
        <f t="shared" si="75"/>
        <v/>
      </c>
      <c r="AL715" s="573"/>
      <c r="AM715" s="639"/>
      <c r="AN715" s="573"/>
      <c r="AO715" s="639"/>
      <c r="AP715" s="639"/>
      <c r="AQ715" s="573"/>
      <c r="AR715" s="639"/>
      <c r="AS715" s="639"/>
      <c r="AT715" s="639"/>
      <c r="AU715" s="639"/>
      <c r="AV715" s="639"/>
      <c r="AW715" s="639"/>
      <c r="AX715" s="4"/>
      <c r="AY715" s="621"/>
      <c r="AZ715" s="622"/>
    </row>
    <row r="716" spans="2:52" s="25" customFormat="1" ht="12.75" customHeight="1">
      <c r="B716" s="645"/>
      <c r="D716" s="529">
        <f t="shared" si="73"/>
        <v>705</v>
      </c>
      <c r="E716" s="532"/>
      <c r="F716" s="531"/>
      <c r="G716" s="531"/>
      <c r="H716" s="668"/>
      <c r="I716" s="668"/>
      <c r="J716" s="234"/>
      <c r="K716" s="234"/>
      <c r="L716" s="234"/>
      <c r="M716" s="575"/>
      <c r="N716" s="794" t="str">
        <f t="shared" si="74"/>
        <v/>
      </c>
      <c r="O716" s="573"/>
      <c r="P716" s="573"/>
      <c r="Q716" s="623"/>
      <c r="R716" s="573"/>
      <c r="S716" s="573"/>
      <c r="T716" s="573"/>
      <c r="U716" s="639"/>
      <c r="V716" s="639"/>
      <c r="W716" s="573"/>
      <c r="X716" s="639"/>
      <c r="Y716" s="639"/>
      <c r="Z716" s="639"/>
      <c r="AA716" s="639"/>
      <c r="AB716" s="4"/>
      <c r="AC716" s="621"/>
      <c r="AD716" s="622"/>
      <c r="AE716" s="621"/>
      <c r="AF716" s="637"/>
      <c r="AG716" s="621"/>
      <c r="AH716" s="529">
        <f t="shared" si="76"/>
        <v>705</v>
      </c>
      <c r="AI716" s="421" t="str">
        <f t="shared" si="77"/>
        <v/>
      </c>
      <c r="AJ716" s="529" t="str">
        <f t="shared" si="78"/>
        <v/>
      </c>
      <c r="AK716" s="529" t="str">
        <f t="shared" si="75"/>
        <v/>
      </c>
      <c r="AL716" s="573"/>
      <c r="AM716" s="639"/>
      <c r="AN716" s="573"/>
      <c r="AO716" s="639"/>
      <c r="AP716" s="639"/>
      <c r="AQ716" s="573"/>
      <c r="AR716" s="639"/>
      <c r="AS716" s="639"/>
      <c r="AT716" s="639"/>
      <c r="AU716" s="639"/>
      <c r="AV716" s="639"/>
      <c r="AW716" s="639"/>
      <c r="AX716" s="4"/>
      <c r="AY716" s="621"/>
      <c r="AZ716" s="622"/>
    </row>
    <row r="717" spans="2:52" s="25" customFormat="1" ht="12.75" customHeight="1">
      <c r="B717" s="645"/>
      <c r="D717" s="529">
        <f t="shared" si="73"/>
        <v>706</v>
      </c>
      <c r="E717" s="532"/>
      <c r="F717" s="531"/>
      <c r="G717" s="531"/>
      <c r="H717" s="668"/>
      <c r="I717" s="668"/>
      <c r="J717" s="234"/>
      <c r="K717" s="234"/>
      <c r="L717" s="234"/>
      <c r="M717" s="575"/>
      <c r="N717" s="794" t="str">
        <f t="shared" si="74"/>
        <v/>
      </c>
      <c r="O717" s="573"/>
      <c r="P717" s="573"/>
      <c r="Q717" s="623"/>
      <c r="R717" s="573"/>
      <c r="S717" s="573"/>
      <c r="T717" s="573"/>
      <c r="U717" s="639"/>
      <c r="V717" s="639"/>
      <c r="W717" s="573"/>
      <c r="X717" s="639"/>
      <c r="Y717" s="639"/>
      <c r="Z717" s="639"/>
      <c r="AA717" s="639"/>
      <c r="AB717" s="4"/>
      <c r="AC717" s="621"/>
      <c r="AD717" s="622"/>
      <c r="AE717" s="621"/>
      <c r="AF717" s="637"/>
      <c r="AG717" s="621"/>
      <c r="AH717" s="529">
        <f t="shared" si="76"/>
        <v>706</v>
      </c>
      <c r="AI717" s="421" t="str">
        <f t="shared" si="77"/>
        <v/>
      </c>
      <c r="AJ717" s="529" t="str">
        <f t="shared" si="78"/>
        <v/>
      </c>
      <c r="AK717" s="529" t="str">
        <f t="shared" si="75"/>
        <v/>
      </c>
      <c r="AL717" s="573"/>
      <c r="AM717" s="639"/>
      <c r="AN717" s="573"/>
      <c r="AO717" s="639"/>
      <c r="AP717" s="639"/>
      <c r="AQ717" s="573"/>
      <c r="AR717" s="639"/>
      <c r="AS717" s="639"/>
      <c r="AT717" s="639"/>
      <c r="AU717" s="639"/>
      <c r="AV717" s="639"/>
      <c r="AW717" s="639"/>
      <c r="AX717" s="4"/>
      <c r="AY717" s="621"/>
      <c r="AZ717" s="622"/>
    </row>
    <row r="718" spans="2:52" s="25" customFormat="1" ht="12.75" customHeight="1">
      <c r="B718" s="645"/>
      <c r="D718" s="529">
        <f t="shared" si="73"/>
        <v>707</v>
      </c>
      <c r="E718" s="532"/>
      <c r="F718" s="531"/>
      <c r="G718" s="531"/>
      <c r="H718" s="668"/>
      <c r="I718" s="668"/>
      <c r="J718" s="234"/>
      <c r="K718" s="234"/>
      <c r="L718" s="234"/>
      <c r="M718" s="575"/>
      <c r="N718" s="794" t="str">
        <f t="shared" si="74"/>
        <v/>
      </c>
      <c r="O718" s="573"/>
      <c r="P718" s="573"/>
      <c r="Q718" s="623"/>
      <c r="R718" s="573"/>
      <c r="S718" s="573"/>
      <c r="T718" s="573"/>
      <c r="U718" s="639"/>
      <c r="V718" s="639"/>
      <c r="W718" s="573"/>
      <c r="X718" s="639"/>
      <c r="Y718" s="639"/>
      <c r="Z718" s="639"/>
      <c r="AA718" s="639"/>
      <c r="AB718" s="4"/>
      <c r="AC718" s="621"/>
      <c r="AD718" s="622"/>
      <c r="AE718" s="621"/>
      <c r="AF718" s="637"/>
      <c r="AG718" s="621"/>
      <c r="AH718" s="529">
        <f t="shared" si="76"/>
        <v>707</v>
      </c>
      <c r="AI718" s="421" t="str">
        <f t="shared" si="77"/>
        <v/>
      </c>
      <c r="AJ718" s="529" t="str">
        <f t="shared" si="78"/>
        <v/>
      </c>
      <c r="AK718" s="529" t="str">
        <f t="shared" si="75"/>
        <v/>
      </c>
      <c r="AL718" s="573"/>
      <c r="AM718" s="639"/>
      <c r="AN718" s="573"/>
      <c r="AO718" s="639"/>
      <c r="AP718" s="639"/>
      <c r="AQ718" s="573"/>
      <c r="AR718" s="639"/>
      <c r="AS718" s="639"/>
      <c r="AT718" s="639"/>
      <c r="AU718" s="639"/>
      <c r="AV718" s="639"/>
      <c r="AW718" s="639"/>
      <c r="AX718" s="4"/>
      <c r="AY718" s="621"/>
      <c r="AZ718" s="622"/>
    </row>
    <row r="719" spans="2:52" s="25" customFormat="1" ht="12.75" customHeight="1">
      <c r="B719" s="645"/>
      <c r="D719" s="529">
        <f t="shared" si="73"/>
        <v>708</v>
      </c>
      <c r="E719" s="532"/>
      <c r="F719" s="531"/>
      <c r="G719" s="531"/>
      <c r="H719" s="668"/>
      <c r="I719" s="668"/>
      <c r="J719" s="234"/>
      <c r="K719" s="234"/>
      <c r="L719" s="234"/>
      <c r="M719" s="575"/>
      <c r="N719" s="794" t="str">
        <f t="shared" si="74"/>
        <v/>
      </c>
      <c r="O719" s="573"/>
      <c r="P719" s="573"/>
      <c r="Q719" s="623"/>
      <c r="R719" s="573"/>
      <c r="S719" s="573"/>
      <c r="T719" s="573"/>
      <c r="U719" s="639"/>
      <c r="V719" s="639"/>
      <c r="W719" s="573"/>
      <c r="X719" s="639"/>
      <c r="Y719" s="639"/>
      <c r="Z719" s="639"/>
      <c r="AA719" s="639"/>
      <c r="AB719" s="4"/>
      <c r="AC719" s="621"/>
      <c r="AD719" s="622"/>
      <c r="AE719" s="621"/>
      <c r="AF719" s="637"/>
      <c r="AG719" s="621"/>
      <c r="AH719" s="529">
        <f t="shared" si="76"/>
        <v>708</v>
      </c>
      <c r="AI719" s="421" t="str">
        <f t="shared" si="77"/>
        <v/>
      </c>
      <c r="AJ719" s="529" t="str">
        <f t="shared" si="78"/>
        <v/>
      </c>
      <c r="AK719" s="529" t="str">
        <f t="shared" si="75"/>
        <v/>
      </c>
      <c r="AL719" s="573"/>
      <c r="AM719" s="639"/>
      <c r="AN719" s="573"/>
      <c r="AO719" s="639"/>
      <c r="AP719" s="639"/>
      <c r="AQ719" s="573"/>
      <c r="AR719" s="639"/>
      <c r="AS719" s="639"/>
      <c r="AT719" s="639"/>
      <c r="AU719" s="639"/>
      <c r="AV719" s="639"/>
      <c r="AW719" s="639"/>
      <c r="AX719" s="4"/>
      <c r="AY719" s="621"/>
      <c r="AZ719" s="622"/>
    </row>
    <row r="720" spans="2:52" s="25" customFormat="1" ht="12.75" customHeight="1">
      <c r="B720" s="645"/>
      <c r="D720" s="529">
        <f t="shared" si="73"/>
        <v>709</v>
      </c>
      <c r="E720" s="532"/>
      <c r="F720" s="531"/>
      <c r="G720" s="531"/>
      <c r="H720" s="668"/>
      <c r="I720" s="668"/>
      <c r="J720" s="234"/>
      <c r="K720" s="234"/>
      <c r="L720" s="234"/>
      <c r="M720" s="575"/>
      <c r="N720" s="794" t="str">
        <f t="shared" si="74"/>
        <v/>
      </c>
      <c r="O720" s="573"/>
      <c r="P720" s="573"/>
      <c r="Q720" s="623"/>
      <c r="R720" s="573"/>
      <c r="S720" s="573"/>
      <c r="T720" s="573"/>
      <c r="U720" s="639"/>
      <c r="V720" s="639"/>
      <c r="W720" s="573"/>
      <c r="X720" s="639"/>
      <c r="Y720" s="639"/>
      <c r="Z720" s="639"/>
      <c r="AA720" s="639"/>
      <c r="AB720" s="4"/>
      <c r="AC720" s="621"/>
      <c r="AD720" s="622"/>
      <c r="AE720" s="621"/>
      <c r="AF720" s="637"/>
      <c r="AG720" s="621"/>
      <c r="AH720" s="529">
        <f t="shared" si="76"/>
        <v>709</v>
      </c>
      <c r="AI720" s="421" t="str">
        <f t="shared" si="77"/>
        <v/>
      </c>
      <c r="AJ720" s="529" t="str">
        <f t="shared" si="78"/>
        <v/>
      </c>
      <c r="AK720" s="529" t="str">
        <f t="shared" si="75"/>
        <v/>
      </c>
      <c r="AL720" s="573"/>
      <c r="AM720" s="639"/>
      <c r="AN720" s="573"/>
      <c r="AO720" s="639"/>
      <c r="AP720" s="639"/>
      <c r="AQ720" s="573"/>
      <c r="AR720" s="639"/>
      <c r="AS720" s="639"/>
      <c r="AT720" s="639"/>
      <c r="AU720" s="639"/>
      <c r="AV720" s="639"/>
      <c r="AW720" s="639"/>
      <c r="AX720" s="4"/>
      <c r="AY720" s="621"/>
      <c r="AZ720" s="622"/>
    </row>
    <row r="721" spans="2:52" s="25" customFormat="1" ht="12.75" customHeight="1">
      <c r="B721" s="645"/>
      <c r="D721" s="529">
        <f t="shared" si="73"/>
        <v>710</v>
      </c>
      <c r="E721" s="532"/>
      <c r="F721" s="531"/>
      <c r="G721" s="531"/>
      <c r="H721" s="668"/>
      <c r="I721" s="668"/>
      <c r="J721" s="234"/>
      <c r="K721" s="234"/>
      <c r="L721" s="234"/>
      <c r="M721" s="575"/>
      <c r="N721" s="794" t="str">
        <f t="shared" si="74"/>
        <v/>
      </c>
      <c r="O721" s="573"/>
      <c r="P721" s="573"/>
      <c r="Q721" s="623"/>
      <c r="R721" s="573"/>
      <c r="S721" s="573"/>
      <c r="T721" s="573"/>
      <c r="U721" s="639"/>
      <c r="V721" s="639"/>
      <c r="W721" s="573"/>
      <c r="X721" s="639"/>
      <c r="Y721" s="639"/>
      <c r="Z721" s="639"/>
      <c r="AA721" s="639"/>
      <c r="AB721" s="4"/>
      <c r="AC721" s="621"/>
      <c r="AD721" s="622"/>
      <c r="AE721" s="621"/>
      <c r="AF721" s="637"/>
      <c r="AG721" s="621"/>
      <c r="AH721" s="529">
        <f t="shared" si="76"/>
        <v>710</v>
      </c>
      <c r="AI721" s="421" t="str">
        <f t="shared" si="77"/>
        <v/>
      </c>
      <c r="AJ721" s="529" t="str">
        <f t="shared" si="78"/>
        <v/>
      </c>
      <c r="AK721" s="529" t="str">
        <f t="shared" si="75"/>
        <v/>
      </c>
      <c r="AL721" s="573"/>
      <c r="AM721" s="639"/>
      <c r="AN721" s="573"/>
      <c r="AO721" s="639"/>
      <c r="AP721" s="639"/>
      <c r="AQ721" s="573"/>
      <c r="AR721" s="639"/>
      <c r="AS721" s="639"/>
      <c r="AT721" s="639"/>
      <c r="AU721" s="639"/>
      <c r="AV721" s="639"/>
      <c r="AW721" s="639"/>
      <c r="AX721" s="4"/>
      <c r="AY721" s="621"/>
      <c r="AZ721" s="622"/>
    </row>
    <row r="722" spans="2:52" s="25" customFormat="1" ht="12.75" customHeight="1">
      <c r="B722" s="645"/>
      <c r="D722" s="529">
        <f t="shared" si="73"/>
        <v>711</v>
      </c>
      <c r="E722" s="532"/>
      <c r="F722" s="531"/>
      <c r="G722" s="531"/>
      <c r="H722" s="668"/>
      <c r="I722" s="668"/>
      <c r="J722" s="234"/>
      <c r="K722" s="234"/>
      <c r="L722" s="234"/>
      <c r="M722" s="575"/>
      <c r="N722" s="794" t="str">
        <f t="shared" si="74"/>
        <v/>
      </c>
      <c r="O722" s="573"/>
      <c r="P722" s="573"/>
      <c r="Q722" s="623"/>
      <c r="R722" s="573"/>
      <c r="S722" s="573"/>
      <c r="T722" s="573"/>
      <c r="U722" s="639"/>
      <c r="V722" s="639"/>
      <c r="W722" s="573"/>
      <c r="X722" s="639"/>
      <c r="Y722" s="639"/>
      <c r="Z722" s="639"/>
      <c r="AA722" s="639"/>
      <c r="AB722" s="4"/>
      <c r="AC722" s="621"/>
      <c r="AD722" s="622"/>
      <c r="AE722" s="621"/>
      <c r="AF722" s="637"/>
      <c r="AG722" s="621"/>
      <c r="AH722" s="529">
        <f t="shared" si="76"/>
        <v>711</v>
      </c>
      <c r="AI722" s="421" t="str">
        <f t="shared" si="77"/>
        <v/>
      </c>
      <c r="AJ722" s="529" t="str">
        <f t="shared" si="78"/>
        <v/>
      </c>
      <c r="AK722" s="529" t="str">
        <f t="shared" si="75"/>
        <v/>
      </c>
      <c r="AL722" s="573"/>
      <c r="AM722" s="639"/>
      <c r="AN722" s="573"/>
      <c r="AO722" s="639"/>
      <c r="AP722" s="639"/>
      <c r="AQ722" s="573"/>
      <c r="AR722" s="639"/>
      <c r="AS722" s="639"/>
      <c r="AT722" s="639"/>
      <c r="AU722" s="639"/>
      <c r="AV722" s="639"/>
      <c r="AW722" s="639"/>
      <c r="AX722" s="4"/>
      <c r="AY722" s="621"/>
      <c r="AZ722" s="622"/>
    </row>
    <row r="723" spans="2:52" s="25" customFormat="1" ht="12.75" customHeight="1">
      <c r="B723" s="645"/>
      <c r="D723" s="529">
        <f t="shared" si="73"/>
        <v>712</v>
      </c>
      <c r="E723" s="532"/>
      <c r="F723" s="531"/>
      <c r="G723" s="531"/>
      <c r="H723" s="668"/>
      <c r="I723" s="668"/>
      <c r="J723" s="234"/>
      <c r="K723" s="234"/>
      <c r="L723" s="234"/>
      <c r="M723" s="575"/>
      <c r="N723" s="794" t="str">
        <f t="shared" si="74"/>
        <v/>
      </c>
      <c r="O723" s="573"/>
      <c r="P723" s="573"/>
      <c r="Q723" s="623"/>
      <c r="R723" s="573"/>
      <c r="S723" s="573"/>
      <c r="T723" s="573"/>
      <c r="U723" s="639"/>
      <c r="V723" s="639"/>
      <c r="W723" s="573"/>
      <c r="X723" s="639"/>
      <c r="Y723" s="639"/>
      <c r="Z723" s="639"/>
      <c r="AA723" s="639"/>
      <c r="AB723" s="4"/>
      <c r="AC723" s="621"/>
      <c r="AD723" s="622"/>
      <c r="AE723" s="621"/>
      <c r="AF723" s="637"/>
      <c r="AG723" s="621"/>
      <c r="AH723" s="529">
        <f t="shared" si="76"/>
        <v>712</v>
      </c>
      <c r="AI723" s="421" t="str">
        <f t="shared" si="77"/>
        <v/>
      </c>
      <c r="AJ723" s="529" t="str">
        <f t="shared" si="78"/>
        <v/>
      </c>
      <c r="AK723" s="529" t="str">
        <f t="shared" si="75"/>
        <v/>
      </c>
      <c r="AL723" s="573"/>
      <c r="AM723" s="639"/>
      <c r="AN723" s="573"/>
      <c r="AO723" s="639"/>
      <c r="AP723" s="639"/>
      <c r="AQ723" s="573"/>
      <c r="AR723" s="639"/>
      <c r="AS723" s="639"/>
      <c r="AT723" s="639"/>
      <c r="AU723" s="639"/>
      <c r="AV723" s="639"/>
      <c r="AW723" s="639"/>
      <c r="AX723" s="4"/>
      <c r="AY723" s="621"/>
      <c r="AZ723" s="622"/>
    </row>
    <row r="724" spans="2:52" s="25" customFormat="1" ht="12.75" customHeight="1">
      <c r="B724" s="645"/>
      <c r="D724" s="529">
        <f t="shared" si="73"/>
        <v>713</v>
      </c>
      <c r="E724" s="532"/>
      <c r="F724" s="531"/>
      <c r="G724" s="531"/>
      <c r="H724" s="668"/>
      <c r="I724" s="668"/>
      <c r="J724" s="234"/>
      <c r="K724" s="234"/>
      <c r="L724" s="234"/>
      <c r="M724" s="575"/>
      <c r="N724" s="794" t="str">
        <f t="shared" si="74"/>
        <v/>
      </c>
      <c r="O724" s="573"/>
      <c r="P724" s="573"/>
      <c r="Q724" s="623"/>
      <c r="R724" s="573"/>
      <c r="S724" s="573"/>
      <c r="T724" s="573"/>
      <c r="U724" s="639"/>
      <c r="V724" s="639"/>
      <c r="W724" s="573"/>
      <c r="X724" s="639"/>
      <c r="Y724" s="639"/>
      <c r="Z724" s="639"/>
      <c r="AA724" s="639"/>
      <c r="AB724" s="4"/>
      <c r="AC724" s="621"/>
      <c r="AD724" s="622"/>
      <c r="AE724" s="621"/>
      <c r="AF724" s="637"/>
      <c r="AG724" s="621"/>
      <c r="AH724" s="529">
        <f t="shared" si="76"/>
        <v>713</v>
      </c>
      <c r="AI724" s="421" t="str">
        <f t="shared" si="77"/>
        <v/>
      </c>
      <c r="AJ724" s="529" t="str">
        <f t="shared" si="78"/>
        <v/>
      </c>
      <c r="AK724" s="529" t="str">
        <f t="shared" si="75"/>
        <v/>
      </c>
      <c r="AL724" s="573"/>
      <c r="AM724" s="639"/>
      <c r="AN724" s="573"/>
      <c r="AO724" s="639"/>
      <c r="AP724" s="639"/>
      <c r="AQ724" s="573"/>
      <c r="AR724" s="639"/>
      <c r="AS724" s="639"/>
      <c r="AT724" s="639"/>
      <c r="AU724" s="639"/>
      <c r="AV724" s="639"/>
      <c r="AW724" s="639"/>
      <c r="AX724" s="4"/>
      <c r="AY724" s="621"/>
      <c r="AZ724" s="622"/>
    </row>
    <row r="725" spans="2:52" s="25" customFormat="1" ht="12.75" customHeight="1">
      <c r="B725" s="645"/>
      <c r="D725" s="529">
        <f t="shared" si="73"/>
        <v>714</v>
      </c>
      <c r="E725" s="532"/>
      <c r="F725" s="531"/>
      <c r="G725" s="531"/>
      <c r="H725" s="668"/>
      <c r="I725" s="668"/>
      <c r="J725" s="234"/>
      <c r="K725" s="234"/>
      <c r="L725" s="234"/>
      <c r="M725" s="575"/>
      <c r="N725" s="794" t="str">
        <f t="shared" si="74"/>
        <v/>
      </c>
      <c r="O725" s="573"/>
      <c r="P725" s="573"/>
      <c r="Q725" s="623"/>
      <c r="R725" s="573"/>
      <c r="S725" s="573"/>
      <c r="T725" s="573"/>
      <c r="U725" s="639"/>
      <c r="V725" s="639"/>
      <c r="W725" s="573"/>
      <c r="X725" s="639"/>
      <c r="Y725" s="639"/>
      <c r="Z725" s="639"/>
      <c r="AA725" s="639"/>
      <c r="AB725" s="4"/>
      <c r="AC725" s="621"/>
      <c r="AD725" s="622"/>
      <c r="AE725" s="621"/>
      <c r="AF725" s="637"/>
      <c r="AG725" s="621"/>
      <c r="AH725" s="529">
        <f t="shared" si="76"/>
        <v>714</v>
      </c>
      <c r="AI725" s="421" t="str">
        <f t="shared" si="77"/>
        <v/>
      </c>
      <c r="AJ725" s="529" t="str">
        <f t="shared" si="78"/>
        <v/>
      </c>
      <c r="AK725" s="529" t="str">
        <f t="shared" si="75"/>
        <v/>
      </c>
      <c r="AL725" s="573"/>
      <c r="AM725" s="639"/>
      <c r="AN725" s="573"/>
      <c r="AO725" s="639"/>
      <c r="AP725" s="639"/>
      <c r="AQ725" s="573"/>
      <c r="AR725" s="639"/>
      <c r="AS725" s="639"/>
      <c r="AT725" s="639"/>
      <c r="AU725" s="639"/>
      <c r="AV725" s="639"/>
      <c r="AW725" s="639"/>
      <c r="AX725" s="4"/>
      <c r="AY725" s="621"/>
      <c r="AZ725" s="622"/>
    </row>
    <row r="726" spans="2:52" s="25" customFormat="1" ht="12.75" customHeight="1">
      <c r="B726" s="645"/>
      <c r="D726" s="529">
        <f t="shared" si="73"/>
        <v>715</v>
      </c>
      <c r="E726" s="532"/>
      <c r="F726" s="531"/>
      <c r="G726" s="531"/>
      <c r="H726" s="668"/>
      <c r="I726" s="668"/>
      <c r="J726" s="234"/>
      <c r="K726" s="234"/>
      <c r="L726" s="234"/>
      <c r="M726" s="575"/>
      <c r="N726" s="794" t="str">
        <f t="shared" si="74"/>
        <v/>
      </c>
      <c r="O726" s="573"/>
      <c r="P726" s="573"/>
      <c r="Q726" s="623"/>
      <c r="R726" s="573"/>
      <c r="S726" s="573"/>
      <c r="T726" s="573"/>
      <c r="U726" s="639"/>
      <c r="V726" s="639"/>
      <c r="W726" s="573"/>
      <c r="X726" s="639"/>
      <c r="Y726" s="639"/>
      <c r="Z726" s="639"/>
      <c r="AA726" s="639"/>
      <c r="AB726" s="4"/>
      <c r="AC726" s="621"/>
      <c r="AD726" s="622"/>
      <c r="AE726" s="621"/>
      <c r="AF726" s="637"/>
      <c r="AG726" s="621"/>
      <c r="AH726" s="529">
        <f t="shared" si="76"/>
        <v>715</v>
      </c>
      <c r="AI726" s="421" t="str">
        <f t="shared" si="77"/>
        <v/>
      </c>
      <c r="AJ726" s="529" t="str">
        <f t="shared" si="78"/>
        <v/>
      </c>
      <c r="AK726" s="529" t="str">
        <f t="shared" si="75"/>
        <v/>
      </c>
      <c r="AL726" s="573"/>
      <c r="AM726" s="639"/>
      <c r="AN726" s="573"/>
      <c r="AO726" s="639"/>
      <c r="AP726" s="639"/>
      <c r="AQ726" s="573"/>
      <c r="AR726" s="639"/>
      <c r="AS726" s="639"/>
      <c r="AT726" s="639"/>
      <c r="AU726" s="639"/>
      <c r="AV726" s="639"/>
      <c r="AW726" s="639"/>
      <c r="AX726" s="4"/>
      <c r="AY726" s="621"/>
      <c r="AZ726" s="622"/>
    </row>
    <row r="727" spans="2:52" s="25" customFormat="1" ht="12.75" customHeight="1">
      <c r="B727" s="645"/>
      <c r="D727" s="529">
        <f t="shared" si="73"/>
        <v>716</v>
      </c>
      <c r="E727" s="532"/>
      <c r="F727" s="531"/>
      <c r="G727" s="531"/>
      <c r="H727" s="668"/>
      <c r="I727" s="668"/>
      <c r="J727" s="234"/>
      <c r="K727" s="234"/>
      <c r="L727" s="234"/>
      <c r="M727" s="575"/>
      <c r="N727" s="794" t="str">
        <f t="shared" si="74"/>
        <v/>
      </c>
      <c r="O727" s="573"/>
      <c r="P727" s="573"/>
      <c r="Q727" s="623"/>
      <c r="R727" s="573"/>
      <c r="S727" s="573"/>
      <c r="T727" s="573"/>
      <c r="U727" s="639"/>
      <c r="V727" s="639"/>
      <c r="W727" s="573"/>
      <c r="X727" s="639"/>
      <c r="Y727" s="639"/>
      <c r="Z727" s="639"/>
      <c r="AA727" s="639"/>
      <c r="AB727" s="4"/>
      <c r="AC727" s="621"/>
      <c r="AD727" s="622"/>
      <c r="AE727" s="621"/>
      <c r="AF727" s="637"/>
      <c r="AG727" s="621"/>
      <c r="AH727" s="529">
        <f t="shared" si="76"/>
        <v>716</v>
      </c>
      <c r="AI727" s="421" t="str">
        <f t="shared" si="77"/>
        <v/>
      </c>
      <c r="AJ727" s="529" t="str">
        <f t="shared" si="78"/>
        <v/>
      </c>
      <c r="AK727" s="529" t="str">
        <f t="shared" si="75"/>
        <v/>
      </c>
      <c r="AL727" s="573"/>
      <c r="AM727" s="639"/>
      <c r="AN727" s="573"/>
      <c r="AO727" s="639"/>
      <c r="AP727" s="639"/>
      <c r="AQ727" s="573"/>
      <c r="AR727" s="639"/>
      <c r="AS727" s="639"/>
      <c r="AT727" s="639"/>
      <c r="AU727" s="639"/>
      <c r="AV727" s="639"/>
      <c r="AW727" s="639"/>
      <c r="AX727" s="4"/>
      <c r="AY727" s="621"/>
      <c r="AZ727" s="622"/>
    </row>
    <row r="728" spans="2:52" s="25" customFormat="1" ht="12.75" customHeight="1">
      <c r="B728" s="645"/>
      <c r="D728" s="529">
        <f t="shared" si="73"/>
        <v>717</v>
      </c>
      <c r="E728" s="532"/>
      <c r="F728" s="531"/>
      <c r="G728" s="531"/>
      <c r="H728" s="668"/>
      <c r="I728" s="668"/>
      <c r="J728" s="234"/>
      <c r="K728" s="234"/>
      <c r="L728" s="234"/>
      <c r="M728" s="575"/>
      <c r="N728" s="794" t="str">
        <f t="shared" si="74"/>
        <v/>
      </c>
      <c r="O728" s="573"/>
      <c r="P728" s="573"/>
      <c r="Q728" s="623"/>
      <c r="R728" s="573"/>
      <c r="S728" s="573"/>
      <c r="T728" s="573"/>
      <c r="U728" s="639"/>
      <c r="V728" s="639"/>
      <c r="W728" s="573"/>
      <c r="X728" s="639"/>
      <c r="Y728" s="639"/>
      <c r="Z728" s="639"/>
      <c r="AA728" s="639"/>
      <c r="AB728" s="4"/>
      <c r="AC728" s="621"/>
      <c r="AD728" s="622"/>
      <c r="AE728" s="621"/>
      <c r="AF728" s="637"/>
      <c r="AG728" s="621"/>
      <c r="AH728" s="529">
        <f t="shared" si="76"/>
        <v>717</v>
      </c>
      <c r="AI728" s="421" t="str">
        <f t="shared" si="77"/>
        <v/>
      </c>
      <c r="AJ728" s="529" t="str">
        <f t="shared" si="78"/>
        <v/>
      </c>
      <c r="AK728" s="529" t="str">
        <f t="shared" si="75"/>
        <v/>
      </c>
      <c r="AL728" s="573"/>
      <c r="AM728" s="639"/>
      <c r="AN728" s="573"/>
      <c r="AO728" s="639"/>
      <c r="AP728" s="639"/>
      <c r="AQ728" s="573"/>
      <c r="AR728" s="639"/>
      <c r="AS728" s="639"/>
      <c r="AT728" s="639"/>
      <c r="AU728" s="639"/>
      <c r="AV728" s="639"/>
      <c r="AW728" s="639"/>
      <c r="AX728" s="4"/>
      <c r="AY728" s="621"/>
      <c r="AZ728" s="622"/>
    </row>
    <row r="729" spans="2:52" s="25" customFormat="1" ht="12.75" customHeight="1">
      <c r="B729" s="645"/>
      <c r="D729" s="529">
        <f t="shared" si="73"/>
        <v>718</v>
      </c>
      <c r="E729" s="532"/>
      <c r="F729" s="531"/>
      <c r="G729" s="531"/>
      <c r="H729" s="668"/>
      <c r="I729" s="668"/>
      <c r="J729" s="234"/>
      <c r="K729" s="234"/>
      <c r="L729" s="234"/>
      <c r="M729" s="575"/>
      <c r="N729" s="794" t="str">
        <f t="shared" si="74"/>
        <v/>
      </c>
      <c r="O729" s="573"/>
      <c r="P729" s="573"/>
      <c r="Q729" s="623"/>
      <c r="R729" s="573"/>
      <c r="S729" s="573"/>
      <c r="T729" s="573"/>
      <c r="U729" s="639"/>
      <c r="V729" s="639"/>
      <c r="W729" s="573"/>
      <c r="X729" s="639"/>
      <c r="Y729" s="639"/>
      <c r="Z729" s="639"/>
      <c r="AA729" s="639"/>
      <c r="AB729" s="4"/>
      <c r="AC729" s="621"/>
      <c r="AD729" s="622"/>
      <c r="AE729" s="621"/>
      <c r="AF729" s="637"/>
      <c r="AG729" s="621"/>
      <c r="AH729" s="529">
        <f t="shared" si="76"/>
        <v>718</v>
      </c>
      <c r="AI729" s="421" t="str">
        <f t="shared" si="77"/>
        <v/>
      </c>
      <c r="AJ729" s="529" t="str">
        <f t="shared" si="78"/>
        <v/>
      </c>
      <c r="AK729" s="529" t="str">
        <f t="shared" si="75"/>
        <v/>
      </c>
      <c r="AL729" s="573"/>
      <c r="AM729" s="639"/>
      <c r="AN729" s="573"/>
      <c r="AO729" s="639"/>
      <c r="AP729" s="639"/>
      <c r="AQ729" s="573"/>
      <c r="AR729" s="639"/>
      <c r="AS729" s="639"/>
      <c r="AT729" s="639"/>
      <c r="AU729" s="639"/>
      <c r="AV729" s="639"/>
      <c r="AW729" s="639"/>
      <c r="AX729" s="4"/>
      <c r="AY729" s="621"/>
      <c r="AZ729" s="622"/>
    </row>
    <row r="730" spans="2:52" s="25" customFormat="1" ht="12.75" customHeight="1">
      <c r="B730" s="645"/>
      <c r="D730" s="529">
        <f t="shared" si="73"/>
        <v>719</v>
      </c>
      <c r="E730" s="532"/>
      <c r="F730" s="531"/>
      <c r="G730" s="531"/>
      <c r="H730" s="668"/>
      <c r="I730" s="668"/>
      <c r="J730" s="234"/>
      <c r="K730" s="234"/>
      <c r="L730" s="234"/>
      <c r="M730" s="575"/>
      <c r="N730" s="794" t="str">
        <f t="shared" si="74"/>
        <v/>
      </c>
      <c r="O730" s="573"/>
      <c r="P730" s="573"/>
      <c r="Q730" s="623"/>
      <c r="R730" s="573"/>
      <c r="S730" s="573"/>
      <c r="T730" s="573"/>
      <c r="U730" s="639"/>
      <c r="V730" s="639"/>
      <c r="W730" s="573"/>
      <c r="X730" s="639"/>
      <c r="Y730" s="639"/>
      <c r="Z730" s="639"/>
      <c r="AA730" s="639"/>
      <c r="AB730" s="4"/>
      <c r="AC730" s="621"/>
      <c r="AD730" s="622"/>
      <c r="AE730" s="621"/>
      <c r="AF730" s="637"/>
      <c r="AG730" s="621"/>
      <c r="AH730" s="529">
        <f t="shared" si="76"/>
        <v>719</v>
      </c>
      <c r="AI730" s="421" t="str">
        <f t="shared" si="77"/>
        <v/>
      </c>
      <c r="AJ730" s="529" t="str">
        <f t="shared" si="78"/>
        <v/>
      </c>
      <c r="AK730" s="529" t="str">
        <f t="shared" si="75"/>
        <v/>
      </c>
      <c r="AL730" s="573"/>
      <c r="AM730" s="639"/>
      <c r="AN730" s="573"/>
      <c r="AO730" s="639"/>
      <c r="AP730" s="639"/>
      <c r="AQ730" s="573"/>
      <c r="AR730" s="639"/>
      <c r="AS730" s="639"/>
      <c r="AT730" s="639"/>
      <c r="AU730" s="639"/>
      <c r="AV730" s="639"/>
      <c r="AW730" s="639"/>
      <c r="AX730" s="4"/>
      <c r="AY730" s="621"/>
      <c r="AZ730" s="622"/>
    </row>
    <row r="731" spans="2:52" s="25" customFormat="1" ht="12.75" customHeight="1">
      <c r="B731" s="645"/>
      <c r="D731" s="529">
        <f t="shared" si="73"/>
        <v>720</v>
      </c>
      <c r="E731" s="532"/>
      <c r="F731" s="531"/>
      <c r="G731" s="531"/>
      <c r="H731" s="668"/>
      <c r="I731" s="668"/>
      <c r="J731" s="234"/>
      <c r="K731" s="234"/>
      <c r="L731" s="234"/>
      <c r="M731" s="575"/>
      <c r="N731" s="794" t="str">
        <f t="shared" si="74"/>
        <v/>
      </c>
      <c r="O731" s="573"/>
      <c r="P731" s="573"/>
      <c r="Q731" s="623"/>
      <c r="R731" s="573"/>
      <c r="S731" s="573"/>
      <c r="T731" s="573"/>
      <c r="U731" s="639"/>
      <c r="V731" s="639"/>
      <c r="W731" s="573"/>
      <c r="X731" s="639"/>
      <c r="Y731" s="639"/>
      <c r="Z731" s="639"/>
      <c r="AA731" s="639"/>
      <c r="AB731" s="4"/>
      <c r="AC731" s="621"/>
      <c r="AD731" s="622"/>
      <c r="AE731" s="621"/>
      <c r="AF731" s="637"/>
      <c r="AG731" s="621"/>
      <c r="AH731" s="529">
        <f t="shared" si="76"/>
        <v>720</v>
      </c>
      <c r="AI731" s="421" t="str">
        <f t="shared" si="77"/>
        <v/>
      </c>
      <c r="AJ731" s="529" t="str">
        <f t="shared" si="78"/>
        <v/>
      </c>
      <c r="AK731" s="529" t="str">
        <f t="shared" si="75"/>
        <v/>
      </c>
      <c r="AL731" s="573"/>
      <c r="AM731" s="639"/>
      <c r="AN731" s="573"/>
      <c r="AO731" s="639"/>
      <c r="AP731" s="639"/>
      <c r="AQ731" s="573"/>
      <c r="AR731" s="639"/>
      <c r="AS731" s="639"/>
      <c r="AT731" s="639"/>
      <c r="AU731" s="639"/>
      <c r="AV731" s="639"/>
      <c r="AW731" s="639"/>
      <c r="AX731" s="4"/>
      <c r="AY731" s="621"/>
      <c r="AZ731" s="622"/>
    </row>
    <row r="732" spans="2:52" s="25" customFormat="1" ht="12.75" customHeight="1">
      <c r="B732" s="645"/>
      <c r="D732" s="529">
        <f t="shared" si="73"/>
        <v>721</v>
      </c>
      <c r="E732" s="532"/>
      <c r="F732" s="531"/>
      <c r="G732" s="531"/>
      <c r="H732" s="668"/>
      <c r="I732" s="668"/>
      <c r="J732" s="234"/>
      <c r="K732" s="234"/>
      <c r="L732" s="234"/>
      <c r="M732" s="575"/>
      <c r="N732" s="794" t="str">
        <f t="shared" si="74"/>
        <v/>
      </c>
      <c r="O732" s="573"/>
      <c r="P732" s="573"/>
      <c r="Q732" s="623"/>
      <c r="R732" s="573"/>
      <c r="S732" s="573"/>
      <c r="T732" s="573"/>
      <c r="U732" s="639"/>
      <c r="V732" s="639"/>
      <c r="W732" s="573"/>
      <c r="X732" s="639"/>
      <c r="Y732" s="639"/>
      <c r="Z732" s="639"/>
      <c r="AA732" s="639"/>
      <c r="AB732" s="4"/>
      <c r="AC732" s="621"/>
      <c r="AD732" s="622"/>
      <c r="AE732" s="621"/>
      <c r="AF732" s="637"/>
      <c r="AG732" s="621"/>
      <c r="AH732" s="529">
        <f t="shared" si="76"/>
        <v>721</v>
      </c>
      <c r="AI732" s="421" t="str">
        <f t="shared" si="77"/>
        <v/>
      </c>
      <c r="AJ732" s="529" t="str">
        <f t="shared" si="78"/>
        <v/>
      </c>
      <c r="AK732" s="529" t="str">
        <f t="shared" si="75"/>
        <v/>
      </c>
      <c r="AL732" s="573"/>
      <c r="AM732" s="639"/>
      <c r="AN732" s="573"/>
      <c r="AO732" s="639"/>
      <c r="AP732" s="639"/>
      <c r="AQ732" s="573"/>
      <c r="AR732" s="639"/>
      <c r="AS732" s="639"/>
      <c r="AT732" s="639"/>
      <c r="AU732" s="639"/>
      <c r="AV732" s="639"/>
      <c r="AW732" s="639"/>
      <c r="AX732" s="4"/>
      <c r="AY732" s="621"/>
      <c r="AZ732" s="622"/>
    </row>
    <row r="733" spans="2:52" s="25" customFormat="1" ht="12.75" customHeight="1">
      <c r="B733" s="645"/>
      <c r="D733" s="529">
        <f t="shared" si="73"/>
        <v>722</v>
      </c>
      <c r="E733" s="532"/>
      <c r="F733" s="531"/>
      <c r="G733" s="531"/>
      <c r="H733" s="668"/>
      <c r="I733" s="668"/>
      <c r="J733" s="234"/>
      <c r="K733" s="234"/>
      <c r="L733" s="234"/>
      <c r="M733" s="575"/>
      <c r="N733" s="794" t="str">
        <f t="shared" si="74"/>
        <v/>
      </c>
      <c r="O733" s="573"/>
      <c r="P733" s="573"/>
      <c r="Q733" s="623"/>
      <c r="R733" s="573"/>
      <c r="S733" s="573"/>
      <c r="T733" s="573"/>
      <c r="U733" s="639"/>
      <c r="V733" s="639"/>
      <c r="W733" s="573"/>
      <c r="X733" s="639"/>
      <c r="Y733" s="639"/>
      <c r="Z733" s="639"/>
      <c r="AA733" s="639"/>
      <c r="AB733" s="4"/>
      <c r="AC733" s="621"/>
      <c r="AD733" s="622"/>
      <c r="AE733" s="621"/>
      <c r="AF733" s="637"/>
      <c r="AG733" s="621"/>
      <c r="AH733" s="529">
        <f t="shared" si="76"/>
        <v>722</v>
      </c>
      <c r="AI733" s="421" t="str">
        <f t="shared" si="77"/>
        <v/>
      </c>
      <c r="AJ733" s="529" t="str">
        <f t="shared" si="78"/>
        <v/>
      </c>
      <c r="AK733" s="529" t="str">
        <f t="shared" si="75"/>
        <v/>
      </c>
      <c r="AL733" s="573"/>
      <c r="AM733" s="639"/>
      <c r="AN733" s="573"/>
      <c r="AO733" s="639"/>
      <c r="AP733" s="639"/>
      <c r="AQ733" s="573"/>
      <c r="AR733" s="639"/>
      <c r="AS733" s="639"/>
      <c r="AT733" s="639"/>
      <c r="AU733" s="639"/>
      <c r="AV733" s="639"/>
      <c r="AW733" s="639"/>
      <c r="AX733" s="4"/>
      <c r="AY733" s="621"/>
      <c r="AZ733" s="622"/>
    </row>
    <row r="734" spans="2:52" s="25" customFormat="1" ht="12.75" customHeight="1">
      <c r="B734" s="645"/>
      <c r="D734" s="529">
        <f t="shared" si="73"/>
        <v>723</v>
      </c>
      <c r="E734" s="532"/>
      <c r="F734" s="531"/>
      <c r="G734" s="531"/>
      <c r="H734" s="668"/>
      <c r="I734" s="668"/>
      <c r="J734" s="234"/>
      <c r="K734" s="234"/>
      <c r="L734" s="234"/>
      <c r="M734" s="575"/>
      <c r="N734" s="794" t="str">
        <f t="shared" si="74"/>
        <v/>
      </c>
      <c r="O734" s="573"/>
      <c r="P734" s="573"/>
      <c r="Q734" s="623"/>
      <c r="R734" s="573"/>
      <c r="S734" s="573"/>
      <c r="T734" s="573"/>
      <c r="U734" s="639"/>
      <c r="V734" s="639"/>
      <c r="W734" s="573"/>
      <c r="X734" s="639"/>
      <c r="Y734" s="639"/>
      <c r="Z734" s="639"/>
      <c r="AA734" s="639"/>
      <c r="AB734" s="4"/>
      <c r="AC734" s="621"/>
      <c r="AD734" s="622"/>
      <c r="AE734" s="621"/>
      <c r="AF734" s="637"/>
      <c r="AG734" s="621"/>
      <c r="AH734" s="529">
        <f t="shared" si="76"/>
        <v>723</v>
      </c>
      <c r="AI734" s="421" t="str">
        <f t="shared" si="77"/>
        <v/>
      </c>
      <c r="AJ734" s="529" t="str">
        <f t="shared" si="78"/>
        <v/>
      </c>
      <c r="AK734" s="529" t="str">
        <f t="shared" si="75"/>
        <v/>
      </c>
      <c r="AL734" s="573"/>
      <c r="AM734" s="639"/>
      <c r="AN734" s="573"/>
      <c r="AO734" s="639"/>
      <c r="AP734" s="639"/>
      <c r="AQ734" s="573"/>
      <c r="AR734" s="639"/>
      <c r="AS734" s="639"/>
      <c r="AT734" s="639"/>
      <c r="AU734" s="639"/>
      <c r="AV734" s="639"/>
      <c r="AW734" s="639"/>
      <c r="AX734" s="4"/>
      <c r="AY734" s="621"/>
      <c r="AZ734" s="622"/>
    </row>
    <row r="735" spans="2:52" s="25" customFormat="1" ht="12.75" customHeight="1">
      <c r="B735" s="645"/>
      <c r="D735" s="529">
        <f t="shared" ref="D735:D798" si="79">D734+1</f>
        <v>724</v>
      </c>
      <c r="E735" s="532"/>
      <c r="F735" s="531"/>
      <c r="G735" s="531"/>
      <c r="H735" s="668"/>
      <c r="I735" s="668"/>
      <c r="J735" s="234"/>
      <c r="K735" s="234"/>
      <c r="L735" s="234"/>
      <c r="M735" s="575"/>
      <c r="N735" s="794" t="str">
        <f t="shared" si="74"/>
        <v/>
      </c>
      <c r="O735" s="573"/>
      <c r="P735" s="573"/>
      <c r="Q735" s="623"/>
      <c r="R735" s="573"/>
      <c r="S735" s="573"/>
      <c r="T735" s="573"/>
      <c r="U735" s="639"/>
      <c r="V735" s="639"/>
      <c r="W735" s="573"/>
      <c r="X735" s="639"/>
      <c r="Y735" s="639"/>
      <c r="Z735" s="639"/>
      <c r="AA735" s="639"/>
      <c r="AB735" s="4"/>
      <c r="AC735" s="621"/>
      <c r="AD735" s="622"/>
      <c r="AE735" s="621"/>
      <c r="AF735" s="637"/>
      <c r="AG735" s="621"/>
      <c r="AH735" s="529">
        <f t="shared" si="76"/>
        <v>724</v>
      </c>
      <c r="AI735" s="421" t="str">
        <f t="shared" si="77"/>
        <v/>
      </c>
      <c r="AJ735" s="529" t="str">
        <f t="shared" si="78"/>
        <v/>
      </c>
      <c r="AK735" s="529" t="str">
        <f t="shared" si="75"/>
        <v/>
      </c>
      <c r="AL735" s="573"/>
      <c r="AM735" s="639"/>
      <c r="AN735" s="573"/>
      <c r="AO735" s="639"/>
      <c r="AP735" s="639"/>
      <c r="AQ735" s="573"/>
      <c r="AR735" s="639"/>
      <c r="AS735" s="639"/>
      <c r="AT735" s="639"/>
      <c r="AU735" s="639"/>
      <c r="AV735" s="639"/>
      <c r="AW735" s="639"/>
      <c r="AX735" s="4"/>
      <c r="AY735" s="621"/>
      <c r="AZ735" s="622"/>
    </row>
    <row r="736" spans="2:52" s="25" customFormat="1" ht="12.75" customHeight="1">
      <c r="B736" s="645"/>
      <c r="D736" s="529">
        <f t="shared" si="79"/>
        <v>725</v>
      </c>
      <c r="E736" s="532"/>
      <c r="F736" s="531"/>
      <c r="G736" s="531"/>
      <c r="H736" s="668"/>
      <c r="I736" s="668"/>
      <c r="J736" s="234"/>
      <c r="K736" s="234"/>
      <c r="L736" s="234"/>
      <c r="M736" s="575"/>
      <c r="N736" s="794" t="str">
        <f t="shared" si="74"/>
        <v/>
      </c>
      <c r="O736" s="573"/>
      <c r="P736" s="573"/>
      <c r="Q736" s="623"/>
      <c r="R736" s="573"/>
      <c r="S736" s="573"/>
      <c r="T736" s="573"/>
      <c r="U736" s="639"/>
      <c r="V736" s="639"/>
      <c r="W736" s="573"/>
      <c r="X736" s="639"/>
      <c r="Y736" s="639"/>
      <c r="Z736" s="639"/>
      <c r="AA736" s="639"/>
      <c r="AB736" s="4"/>
      <c r="AC736" s="621"/>
      <c r="AD736" s="622"/>
      <c r="AE736" s="621"/>
      <c r="AF736" s="637"/>
      <c r="AG736" s="621"/>
      <c r="AH736" s="529">
        <f t="shared" si="76"/>
        <v>725</v>
      </c>
      <c r="AI736" s="421" t="str">
        <f t="shared" si="77"/>
        <v/>
      </c>
      <c r="AJ736" s="529" t="str">
        <f t="shared" si="78"/>
        <v/>
      </c>
      <c r="AK736" s="529" t="str">
        <f t="shared" si="75"/>
        <v/>
      </c>
      <c r="AL736" s="573"/>
      <c r="AM736" s="639"/>
      <c r="AN736" s="573"/>
      <c r="AO736" s="639"/>
      <c r="AP736" s="639"/>
      <c r="AQ736" s="573"/>
      <c r="AR736" s="639"/>
      <c r="AS736" s="639"/>
      <c r="AT736" s="639"/>
      <c r="AU736" s="639"/>
      <c r="AV736" s="639"/>
      <c r="AW736" s="639"/>
      <c r="AX736" s="4"/>
      <c r="AY736" s="621"/>
      <c r="AZ736" s="622"/>
    </row>
    <row r="737" spans="2:52" s="25" customFormat="1" ht="12.75" customHeight="1">
      <c r="B737" s="645"/>
      <c r="D737" s="529">
        <f t="shared" si="79"/>
        <v>726</v>
      </c>
      <c r="E737" s="532"/>
      <c r="F737" s="531"/>
      <c r="G737" s="531"/>
      <c r="H737" s="668"/>
      <c r="I737" s="668"/>
      <c r="J737" s="234"/>
      <c r="K737" s="234"/>
      <c r="L737" s="234"/>
      <c r="M737" s="575"/>
      <c r="N737" s="794" t="str">
        <f t="shared" si="74"/>
        <v/>
      </c>
      <c r="O737" s="573"/>
      <c r="P737" s="573"/>
      <c r="Q737" s="623"/>
      <c r="R737" s="573"/>
      <c r="S737" s="573"/>
      <c r="T737" s="573"/>
      <c r="U737" s="639"/>
      <c r="V737" s="639"/>
      <c r="W737" s="573"/>
      <c r="X737" s="639"/>
      <c r="Y737" s="639"/>
      <c r="Z737" s="639"/>
      <c r="AA737" s="639"/>
      <c r="AB737" s="4"/>
      <c r="AC737" s="621"/>
      <c r="AD737" s="622"/>
      <c r="AE737" s="621"/>
      <c r="AF737" s="637"/>
      <c r="AG737" s="621"/>
      <c r="AH737" s="529">
        <f t="shared" si="76"/>
        <v>726</v>
      </c>
      <c r="AI737" s="421" t="str">
        <f t="shared" si="77"/>
        <v/>
      </c>
      <c r="AJ737" s="529" t="str">
        <f t="shared" si="78"/>
        <v/>
      </c>
      <c r="AK737" s="529" t="str">
        <f t="shared" si="75"/>
        <v/>
      </c>
      <c r="AL737" s="573"/>
      <c r="AM737" s="639"/>
      <c r="AN737" s="573"/>
      <c r="AO737" s="639"/>
      <c r="AP737" s="639"/>
      <c r="AQ737" s="573"/>
      <c r="AR737" s="639"/>
      <c r="AS737" s="639"/>
      <c r="AT737" s="639"/>
      <c r="AU737" s="639"/>
      <c r="AV737" s="639"/>
      <c r="AW737" s="639"/>
      <c r="AX737" s="4"/>
      <c r="AY737" s="621"/>
      <c r="AZ737" s="622"/>
    </row>
    <row r="738" spans="2:52" s="25" customFormat="1" ht="12.75" customHeight="1">
      <c r="B738" s="645"/>
      <c r="D738" s="529">
        <f t="shared" si="79"/>
        <v>727</v>
      </c>
      <c r="E738" s="532"/>
      <c r="F738" s="531"/>
      <c r="G738" s="531"/>
      <c r="H738" s="668"/>
      <c r="I738" s="668"/>
      <c r="J738" s="234"/>
      <c r="K738" s="234"/>
      <c r="L738" s="234"/>
      <c r="M738" s="575"/>
      <c r="N738" s="794" t="str">
        <f t="shared" si="74"/>
        <v/>
      </c>
      <c r="O738" s="573"/>
      <c r="P738" s="573"/>
      <c r="Q738" s="623"/>
      <c r="R738" s="573"/>
      <c r="S738" s="573"/>
      <c r="T738" s="573"/>
      <c r="U738" s="639"/>
      <c r="V738" s="639"/>
      <c r="W738" s="573"/>
      <c r="X738" s="639"/>
      <c r="Y738" s="639"/>
      <c r="Z738" s="639"/>
      <c r="AA738" s="639"/>
      <c r="AB738" s="4"/>
      <c r="AC738" s="621"/>
      <c r="AD738" s="622"/>
      <c r="AE738" s="621"/>
      <c r="AF738" s="637"/>
      <c r="AG738" s="621"/>
      <c r="AH738" s="529">
        <f t="shared" si="76"/>
        <v>727</v>
      </c>
      <c r="AI738" s="421" t="str">
        <f t="shared" si="77"/>
        <v/>
      </c>
      <c r="AJ738" s="529" t="str">
        <f t="shared" si="78"/>
        <v/>
      </c>
      <c r="AK738" s="529" t="str">
        <f t="shared" si="75"/>
        <v/>
      </c>
      <c r="AL738" s="573"/>
      <c r="AM738" s="639"/>
      <c r="AN738" s="573"/>
      <c r="AO738" s="639"/>
      <c r="AP738" s="639"/>
      <c r="AQ738" s="573"/>
      <c r="AR738" s="639"/>
      <c r="AS738" s="639"/>
      <c r="AT738" s="639"/>
      <c r="AU738" s="639"/>
      <c r="AV738" s="639"/>
      <c r="AW738" s="639"/>
      <c r="AX738" s="4"/>
      <c r="AY738" s="621"/>
      <c r="AZ738" s="622"/>
    </row>
    <row r="739" spans="2:52" s="25" customFormat="1" ht="12.75" customHeight="1">
      <c r="B739" s="645"/>
      <c r="D739" s="529">
        <f t="shared" si="79"/>
        <v>728</v>
      </c>
      <c r="E739" s="532"/>
      <c r="F739" s="531"/>
      <c r="G739" s="531"/>
      <c r="H739" s="668"/>
      <c r="I739" s="668"/>
      <c r="J739" s="234"/>
      <c r="K739" s="234"/>
      <c r="L739" s="234"/>
      <c r="M739" s="575"/>
      <c r="N739" s="794" t="str">
        <f t="shared" si="74"/>
        <v/>
      </c>
      <c r="O739" s="573"/>
      <c r="P739" s="573"/>
      <c r="Q739" s="623"/>
      <c r="R739" s="573"/>
      <c r="S739" s="573"/>
      <c r="T739" s="573"/>
      <c r="U739" s="639"/>
      <c r="V739" s="639"/>
      <c r="W739" s="573"/>
      <c r="X739" s="639"/>
      <c r="Y739" s="639"/>
      <c r="Z739" s="639"/>
      <c r="AA739" s="639"/>
      <c r="AB739" s="4"/>
      <c r="AC739" s="621"/>
      <c r="AD739" s="622"/>
      <c r="AE739" s="621"/>
      <c r="AF739" s="637"/>
      <c r="AG739" s="621"/>
      <c r="AH739" s="529">
        <f t="shared" si="76"/>
        <v>728</v>
      </c>
      <c r="AI739" s="421" t="str">
        <f t="shared" si="77"/>
        <v/>
      </c>
      <c r="AJ739" s="529" t="str">
        <f t="shared" si="78"/>
        <v/>
      </c>
      <c r="AK739" s="529" t="str">
        <f t="shared" si="75"/>
        <v/>
      </c>
      <c r="AL739" s="573"/>
      <c r="AM739" s="639"/>
      <c r="AN739" s="573"/>
      <c r="AO739" s="639"/>
      <c r="AP739" s="639"/>
      <c r="AQ739" s="573"/>
      <c r="AR739" s="639"/>
      <c r="AS739" s="639"/>
      <c r="AT739" s="639"/>
      <c r="AU739" s="639"/>
      <c r="AV739" s="639"/>
      <c r="AW739" s="639"/>
      <c r="AX739" s="4"/>
      <c r="AY739" s="621"/>
      <c r="AZ739" s="622"/>
    </row>
    <row r="740" spans="2:52" s="25" customFormat="1" ht="12.75" customHeight="1">
      <c r="B740" s="645"/>
      <c r="D740" s="529">
        <f t="shared" si="79"/>
        <v>729</v>
      </c>
      <c r="E740" s="532"/>
      <c r="F740" s="531"/>
      <c r="G740" s="531"/>
      <c r="H740" s="668"/>
      <c r="I740" s="668"/>
      <c r="J740" s="234"/>
      <c r="K740" s="234"/>
      <c r="L740" s="234"/>
      <c r="M740" s="575"/>
      <c r="N740" s="794" t="str">
        <f t="shared" si="74"/>
        <v/>
      </c>
      <c r="O740" s="573"/>
      <c r="P740" s="573"/>
      <c r="Q740" s="623"/>
      <c r="R740" s="573"/>
      <c r="S740" s="573"/>
      <c r="T740" s="573"/>
      <c r="U740" s="639"/>
      <c r="V740" s="639"/>
      <c r="W740" s="573"/>
      <c r="X740" s="639"/>
      <c r="Y740" s="639"/>
      <c r="Z740" s="639"/>
      <c r="AA740" s="639"/>
      <c r="AB740" s="4"/>
      <c r="AC740" s="621"/>
      <c r="AD740" s="622"/>
      <c r="AE740" s="621"/>
      <c r="AF740" s="637"/>
      <c r="AG740" s="621"/>
      <c r="AH740" s="529">
        <f t="shared" si="76"/>
        <v>729</v>
      </c>
      <c r="AI740" s="421" t="str">
        <f t="shared" si="77"/>
        <v/>
      </c>
      <c r="AJ740" s="529" t="str">
        <f t="shared" si="78"/>
        <v/>
      </c>
      <c r="AK740" s="529" t="str">
        <f t="shared" si="75"/>
        <v/>
      </c>
      <c r="AL740" s="573"/>
      <c r="AM740" s="639"/>
      <c r="AN740" s="573"/>
      <c r="AO740" s="639"/>
      <c r="AP740" s="639"/>
      <c r="AQ740" s="573"/>
      <c r="AR740" s="639"/>
      <c r="AS740" s="639"/>
      <c r="AT740" s="639"/>
      <c r="AU740" s="639"/>
      <c r="AV740" s="639"/>
      <c r="AW740" s="639"/>
      <c r="AX740" s="4"/>
      <c r="AY740" s="621"/>
      <c r="AZ740" s="622"/>
    </row>
    <row r="741" spans="2:52" s="25" customFormat="1" ht="12.75" customHeight="1">
      <c r="B741" s="645"/>
      <c r="D741" s="529">
        <f t="shared" si="79"/>
        <v>730</v>
      </c>
      <c r="E741" s="532"/>
      <c r="F741" s="531"/>
      <c r="G741" s="531"/>
      <c r="H741" s="668"/>
      <c r="I741" s="668"/>
      <c r="J741" s="234"/>
      <c r="K741" s="234"/>
      <c r="L741" s="234"/>
      <c r="M741" s="575"/>
      <c r="N741" s="794" t="str">
        <f t="shared" si="74"/>
        <v/>
      </c>
      <c r="O741" s="573"/>
      <c r="P741" s="573"/>
      <c r="Q741" s="623"/>
      <c r="R741" s="573"/>
      <c r="S741" s="573"/>
      <c r="T741" s="573"/>
      <c r="U741" s="639"/>
      <c r="V741" s="639"/>
      <c r="W741" s="573"/>
      <c r="X741" s="639"/>
      <c r="Y741" s="639"/>
      <c r="Z741" s="639"/>
      <c r="AA741" s="639"/>
      <c r="AB741" s="4"/>
      <c r="AC741" s="621"/>
      <c r="AD741" s="622"/>
      <c r="AE741" s="621"/>
      <c r="AF741" s="637"/>
      <c r="AG741" s="621"/>
      <c r="AH741" s="529">
        <f t="shared" si="76"/>
        <v>730</v>
      </c>
      <c r="AI741" s="421" t="str">
        <f t="shared" si="77"/>
        <v/>
      </c>
      <c r="AJ741" s="529" t="str">
        <f t="shared" si="78"/>
        <v/>
      </c>
      <c r="AK741" s="529" t="str">
        <f t="shared" si="75"/>
        <v/>
      </c>
      <c r="AL741" s="573"/>
      <c r="AM741" s="639"/>
      <c r="AN741" s="573"/>
      <c r="AO741" s="639"/>
      <c r="AP741" s="639"/>
      <c r="AQ741" s="573"/>
      <c r="AR741" s="639"/>
      <c r="AS741" s="639"/>
      <c r="AT741" s="639"/>
      <c r="AU741" s="639"/>
      <c r="AV741" s="639"/>
      <c r="AW741" s="639"/>
      <c r="AX741" s="4"/>
      <c r="AY741" s="621"/>
      <c r="AZ741" s="622"/>
    </row>
    <row r="742" spans="2:52" s="25" customFormat="1" ht="12.75" customHeight="1">
      <c r="B742" s="645"/>
      <c r="D742" s="529">
        <f t="shared" si="79"/>
        <v>731</v>
      </c>
      <c r="E742" s="532"/>
      <c r="F742" s="531"/>
      <c r="G742" s="531"/>
      <c r="H742" s="668"/>
      <c r="I742" s="668"/>
      <c r="J742" s="234"/>
      <c r="K742" s="234"/>
      <c r="L742" s="234"/>
      <c r="M742" s="575"/>
      <c r="N742" s="794" t="str">
        <f t="shared" si="74"/>
        <v/>
      </c>
      <c r="O742" s="573"/>
      <c r="P742" s="573"/>
      <c r="Q742" s="623"/>
      <c r="R742" s="573"/>
      <c r="S742" s="573"/>
      <c r="T742" s="573"/>
      <c r="U742" s="639"/>
      <c r="V742" s="639"/>
      <c r="W742" s="573"/>
      <c r="X742" s="639"/>
      <c r="Y742" s="639"/>
      <c r="Z742" s="639"/>
      <c r="AA742" s="639"/>
      <c r="AB742" s="4"/>
      <c r="AC742" s="621"/>
      <c r="AD742" s="622"/>
      <c r="AE742" s="621"/>
      <c r="AF742" s="637"/>
      <c r="AG742" s="621"/>
      <c r="AH742" s="529">
        <f t="shared" si="76"/>
        <v>731</v>
      </c>
      <c r="AI742" s="421" t="str">
        <f t="shared" si="77"/>
        <v/>
      </c>
      <c r="AJ742" s="529" t="str">
        <f t="shared" si="78"/>
        <v/>
      </c>
      <c r="AK742" s="529" t="str">
        <f t="shared" si="75"/>
        <v/>
      </c>
      <c r="AL742" s="573"/>
      <c r="AM742" s="639"/>
      <c r="AN742" s="573"/>
      <c r="AO742" s="639"/>
      <c r="AP742" s="639"/>
      <c r="AQ742" s="573"/>
      <c r="AR742" s="639"/>
      <c r="AS742" s="639"/>
      <c r="AT742" s="639"/>
      <c r="AU742" s="639"/>
      <c r="AV742" s="639"/>
      <c r="AW742" s="639"/>
      <c r="AX742" s="4"/>
      <c r="AY742" s="621"/>
      <c r="AZ742" s="622"/>
    </row>
    <row r="743" spans="2:52" s="25" customFormat="1" ht="12.75" customHeight="1">
      <c r="B743" s="645"/>
      <c r="D743" s="529">
        <f t="shared" si="79"/>
        <v>732</v>
      </c>
      <c r="E743" s="532"/>
      <c r="F743" s="531"/>
      <c r="G743" s="531"/>
      <c r="H743" s="668"/>
      <c r="I743" s="668"/>
      <c r="J743" s="234"/>
      <c r="K743" s="234"/>
      <c r="L743" s="234"/>
      <c r="M743" s="575"/>
      <c r="N743" s="794" t="str">
        <f t="shared" si="74"/>
        <v/>
      </c>
      <c r="O743" s="573"/>
      <c r="P743" s="573"/>
      <c r="Q743" s="623"/>
      <c r="R743" s="573"/>
      <c r="S743" s="573"/>
      <c r="T743" s="573"/>
      <c r="U743" s="639"/>
      <c r="V743" s="639"/>
      <c r="W743" s="573"/>
      <c r="X743" s="639"/>
      <c r="Y743" s="639"/>
      <c r="Z743" s="639"/>
      <c r="AA743" s="639"/>
      <c r="AB743" s="4"/>
      <c r="AC743" s="621"/>
      <c r="AD743" s="622"/>
      <c r="AE743" s="621"/>
      <c r="AF743" s="637"/>
      <c r="AG743" s="621"/>
      <c r="AH743" s="529">
        <f t="shared" si="76"/>
        <v>732</v>
      </c>
      <c r="AI743" s="421" t="str">
        <f t="shared" si="77"/>
        <v/>
      </c>
      <c r="AJ743" s="529" t="str">
        <f t="shared" si="78"/>
        <v/>
      </c>
      <c r="AK743" s="529" t="str">
        <f t="shared" si="75"/>
        <v/>
      </c>
      <c r="AL743" s="573"/>
      <c r="AM743" s="639"/>
      <c r="AN743" s="573"/>
      <c r="AO743" s="639"/>
      <c r="AP743" s="639"/>
      <c r="AQ743" s="573"/>
      <c r="AR743" s="639"/>
      <c r="AS743" s="639"/>
      <c r="AT743" s="639"/>
      <c r="AU743" s="639"/>
      <c r="AV743" s="639"/>
      <c r="AW743" s="639"/>
      <c r="AX743" s="4"/>
      <c r="AY743" s="621"/>
      <c r="AZ743" s="622"/>
    </row>
    <row r="744" spans="2:52" s="25" customFormat="1" ht="12.75" customHeight="1">
      <c r="B744" s="645"/>
      <c r="D744" s="529">
        <f t="shared" si="79"/>
        <v>733</v>
      </c>
      <c r="E744" s="532"/>
      <c r="F744" s="531"/>
      <c r="G744" s="531"/>
      <c r="H744" s="668"/>
      <c r="I744" s="668"/>
      <c r="J744" s="234"/>
      <c r="K744" s="234"/>
      <c r="L744" s="234"/>
      <c r="M744" s="575"/>
      <c r="N744" s="794" t="str">
        <f t="shared" si="74"/>
        <v/>
      </c>
      <c r="O744" s="573"/>
      <c r="P744" s="573"/>
      <c r="Q744" s="623"/>
      <c r="R744" s="573"/>
      <c r="S744" s="573"/>
      <c r="T744" s="573"/>
      <c r="U744" s="639"/>
      <c r="V744" s="639"/>
      <c r="W744" s="573"/>
      <c r="X744" s="639"/>
      <c r="Y744" s="639"/>
      <c r="Z744" s="639"/>
      <c r="AA744" s="639"/>
      <c r="AB744" s="4"/>
      <c r="AC744" s="621"/>
      <c r="AD744" s="622"/>
      <c r="AE744" s="621"/>
      <c r="AF744" s="637"/>
      <c r="AG744" s="621"/>
      <c r="AH744" s="529">
        <f t="shared" si="76"/>
        <v>733</v>
      </c>
      <c r="AI744" s="421" t="str">
        <f t="shared" si="77"/>
        <v/>
      </c>
      <c r="AJ744" s="529" t="str">
        <f t="shared" si="78"/>
        <v/>
      </c>
      <c r="AK744" s="529" t="str">
        <f t="shared" si="75"/>
        <v/>
      </c>
      <c r="AL744" s="573"/>
      <c r="AM744" s="639"/>
      <c r="AN744" s="573"/>
      <c r="AO744" s="639"/>
      <c r="AP744" s="639"/>
      <c r="AQ744" s="573"/>
      <c r="AR744" s="639"/>
      <c r="AS744" s="639"/>
      <c r="AT744" s="639"/>
      <c r="AU744" s="639"/>
      <c r="AV744" s="639"/>
      <c r="AW744" s="639"/>
      <c r="AX744" s="4"/>
      <c r="AY744" s="621"/>
      <c r="AZ744" s="622"/>
    </row>
    <row r="745" spans="2:52" s="25" customFormat="1" ht="12.75" customHeight="1">
      <c r="B745" s="645"/>
      <c r="D745" s="529">
        <f t="shared" si="79"/>
        <v>734</v>
      </c>
      <c r="E745" s="532"/>
      <c r="F745" s="531"/>
      <c r="G745" s="531"/>
      <c r="H745" s="668"/>
      <c r="I745" s="668"/>
      <c r="J745" s="234"/>
      <c r="K745" s="234"/>
      <c r="L745" s="234"/>
      <c r="M745" s="575"/>
      <c r="N745" s="794" t="str">
        <f t="shared" si="74"/>
        <v/>
      </c>
      <c r="O745" s="573"/>
      <c r="P745" s="573"/>
      <c r="Q745" s="623"/>
      <c r="R745" s="573"/>
      <c r="S745" s="573"/>
      <c r="T745" s="573"/>
      <c r="U745" s="639"/>
      <c r="V745" s="639"/>
      <c r="W745" s="573"/>
      <c r="X745" s="639"/>
      <c r="Y745" s="639"/>
      <c r="Z745" s="639"/>
      <c r="AA745" s="639"/>
      <c r="AB745" s="4"/>
      <c r="AC745" s="621"/>
      <c r="AD745" s="622"/>
      <c r="AE745" s="621"/>
      <c r="AF745" s="637"/>
      <c r="AG745" s="621"/>
      <c r="AH745" s="529">
        <f t="shared" si="76"/>
        <v>734</v>
      </c>
      <c r="AI745" s="421" t="str">
        <f t="shared" si="77"/>
        <v/>
      </c>
      <c r="AJ745" s="529" t="str">
        <f t="shared" si="78"/>
        <v/>
      </c>
      <c r="AK745" s="529" t="str">
        <f t="shared" si="75"/>
        <v/>
      </c>
      <c r="AL745" s="573"/>
      <c r="AM745" s="639"/>
      <c r="AN745" s="573"/>
      <c r="AO745" s="639"/>
      <c r="AP745" s="639"/>
      <c r="AQ745" s="573"/>
      <c r="AR745" s="639"/>
      <c r="AS745" s="639"/>
      <c r="AT745" s="639"/>
      <c r="AU745" s="639"/>
      <c r="AV745" s="639"/>
      <c r="AW745" s="639"/>
      <c r="AX745" s="4"/>
      <c r="AY745" s="621"/>
      <c r="AZ745" s="622"/>
    </row>
    <row r="746" spans="2:52" s="25" customFormat="1" ht="12.75" customHeight="1">
      <c r="B746" s="645"/>
      <c r="D746" s="529">
        <f t="shared" si="79"/>
        <v>735</v>
      </c>
      <c r="E746" s="532"/>
      <c r="F746" s="531"/>
      <c r="G746" s="531"/>
      <c r="H746" s="668"/>
      <c r="I746" s="668"/>
      <c r="J746" s="234"/>
      <c r="K746" s="234"/>
      <c r="L746" s="234"/>
      <c r="M746" s="575"/>
      <c r="N746" s="794" t="str">
        <f t="shared" si="74"/>
        <v/>
      </c>
      <c r="O746" s="573"/>
      <c r="P746" s="573"/>
      <c r="Q746" s="623"/>
      <c r="R746" s="573"/>
      <c r="S746" s="573"/>
      <c r="T746" s="573"/>
      <c r="U746" s="639"/>
      <c r="V746" s="639"/>
      <c r="W746" s="573"/>
      <c r="X746" s="639"/>
      <c r="Y746" s="639"/>
      <c r="Z746" s="639"/>
      <c r="AA746" s="639"/>
      <c r="AB746" s="4"/>
      <c r="AC746" s="621"/>
      <c r="AD746" s="622"/>
      <c r="AE746" s="621"/>
      <c r="AF746" s="637"/>
      <c r="AG746" s="621"/>
      <c r="AH746" s="529">
        <f t="shared" si="76"/>
        <v>735</v>
      </c>
      <c r="AI746" s="421" t="str">
        <f t="shared" si="77"/>
        <v/>
      </c>
      <c r="AJ746" s="529" t="str">
        <f t="shared" si="78"/>
        <v/>
      </c>
      <c r="AK746" s="529" t="str">
        <f t="shared" si="75"/>
        <v/>
      </c>
      <c r="AL746" s="573"/>
      <c r="AM746" s="639"/>
      <c r="AN746" s="573"/>
      <c r="AO746" s="639"/>
      <c r="AP746" s="639"/>
      <c r="AQ746" s="573"/>
      <c r="AR746" s="639"/>
      <c r="AS746" s="639"/>
      <c r="AT746" s="639"/>
      <c r="AU746" s="639"/>
      <c r="AV746" s="639"/>
      <c r="AW746" s="639"/>
      <c r="AX746" s="4"/>
      <c r="AY746" s="621"/>
      <c r="AZ746" s="622"/>
    </row>
    <row r="747" spans="2:52" s="25" customFormat="1" ht="12.75" customHeight="1">
      <c r="B747" s="645"/>
      <c r="D747" s="529">
        <f t="shared" si="79"/>
        <v>736</v>
      </c>
      <c r="E747" s="532"/>
      <c r="F747" s="531"/>
      <c r="G747" s="531"/>
      <c r="H747" s="668"/>
      <c r="I747" s="668"/>
      <c r="J747" s="234"/>
      <c r="K747" s="234"/>
      <c r="L747" s="234"/>
      <c r="M747" s="575"/>
      <c r="N747" s="794" t="str">
        <f t="shared" si="74"/>
        <v/>
      </c>
      <c r="O747" s="573"/>
      <c r="P747" s="573"/>
      <c r="Q747" s="623"/>
      <c r="R747" s="573"/>
      <c r="S747" s="573"/>
      <c r="T747" s="573"/>
      <c r="U747" s="639"/>
      <c r="V747" s="639"/>
      <c r="W747" s="573"/>
      <c r="X747" s="639"/>
      <c r="Y747" s="639"/>
      <c r="Z747" s="639"/>
      <c r="AA747" s="639"/>
      <c r="AB747" s="4"/>
      <c r="AC747" s="621"/>
      <c r="AD747" s="622"/>
      <c r="AE747" s="621"/>
      <c r="AF747" s="637"/>
      <c r="AG747" s="621"/>
      <c r="AH747" s="529">
        <f t="shared" si="76"/>
        <v>736</v>
      </c>
      <c r="AI747" s="421" t="str">
        <f t="shared" si="77"/>
        <v/>
      </c>
      <c r="AJ747" s="529" t="str">
        <f t="shared" si="78"/>
        <v/>
      </c>
      <c r="AK747" s="529" t="str">
        <f t="shared" si="75"/>
        <v/>
      </c>
      <c r="AL747" s="573"/>
      <c r="AM747" s="639"/>
      <c r="AN747" s="573"/>
      <c r="AO747" s="639"/>
      <c r="AP747" s="639"/>
      <c r="AQ747" s="573"/>
      <c r="AR747" s="639"/>
      <c r="AS747" s="639"/>
      <c r="AT747" s="639"/>
      <c r="AU747" s="639"/>
      <c r="AV747" s="639"/>
      <c r="AW747" s="639"/>
      <c r="AX747" s="4"/>
      <c r="AY747" s="621"/>
      <c r="AZ747" s="622"/>
    </row>
    <row r="748" spans="2:52" s="25" customFormat="1" ht="12.75" customHeight="1">
      <c r="B748" s="645"/>
      <c r="D748" s="529">
        <f t="shared" si="79"/>
        <v>737</v>
      </c>
      <c r="E748" s="532"/>
      <c r="F748" s="531"/>
      <c r="G748" s="531"/>
      <c r="H748" s="668"/>
      <c r="I748" s="668"/>
      <c r="J748" s="234"/>
      <c r="K748" s="234"/>
      <c r="L748" s="234"/>
      <c r="M748" s="575"/>
      <c r="N748" s="794" t="str">
        <f t="shared" si="74"/>
        <v/>
      </c>
      <c r="O748" s="573"/>
      <c r="P748" s="573"/>
      <c r="Q748" s="623"/>
      <c r="R748" s="573"/>
      <c r="S748" s="573"/>
      <c r="T748" s="573"/>
      <c r="U748" s="639"/>
      <c r="V748" s="639"/>
      <c r="W748" s="573"/>
      <c r="X748" s="639"/>
      <c r="Y748" s="639"/>
      <c r="Z748" s="639"/>
      <c r="AA748" s="639"/>
      <c r="AB748" s="4"/>
      <c r="AC748" s="621"/>
      <c r="AD748" s="622"/>
      <c r="AE748" s="621"/>
      <c r="AF748" s="637"/>
      <c r="AG748" s="621"/>
      <c r="AH748" s="529">
        <f t="shared" si="76"/>
        <v>737</v>
      </c>
      <c r="AI748" s="421" t="str">
        <f t="shared" si="77"/>
        <v/>
      </c>
      <c r="AJ748" s="529" t="str">
        <f t="shared" si="78"/>
        <v/>
      </c>
      <c r="AK748" s="529" t="str">
        <f t="shared" si="75"/>
        <v/>
      </c>
      <c r="AL748" s="573"/>
      <c r="AM748" s="639"/>
      <c r="AN748" s="573"/>
      <c r="AO748" s="639"/>
      <c r="AP748" s="639"/>
      <c r="AQ748" s="573"/>
      <c r="AR748" s="639"/>
      <c r="AS748" s="639"/>
      <c r="AT748" s="639"/>
      <c r="AU748" s="639"/>
      <c r="AV748" s="639"/>
      <c r="AW748" s="639"/>
      <c r="AX748" s="4"/>
      <c r="AY748" s="621"/>
      <c r="AZ748" s="622"/>
    </row>
    <row r="749" spans="2:52" s="25" customFormat="1" ht="12.75" customHeight="1">
      <c r="B749" s="645"/>
      <c r="D749" s="529">
        <f t="shared" si="79"/>
        <v>738</v>
      </c>
      <c r="E749" s="532"/>
      <c r="F749" s="531"/>
      <c r="G749" s="531"/>
      <c r="H749" s="668"/>
      <c r="I749" s="668"/>
      <c r="J749" s="234"/>
      <c r="K749" s="234"/>
      <c r="L749" s="234"/>
      <c r="M749" s="575"/>
      <c r="N749" s="794" t="str">
        <f t="shared" si="74"/>
        <v/>
      </c>
      <c r="O749" s="573"/>
      <c r="P749" s="573"/>
      <c r="Q749" s="623"/>
      <c r="R749" s="573"/>
      <c r="S749" s="573"/>
      <c r="T749" s="573"/>
      <c r="U749" s="639"/>
      <c r="V749" s="639"/>
      <c r="W749" s="573"/>
      <c r="X749" s="639"/>
      <c r="Y749" s="639"/>
      <c r="Z749" s="639"/>
      <c r="AA749" s="639"/>
      <c r="AB749" s="4"/>
      <c r="AC749" s="621"/>
      <c r="AD749" s="622"/>
      <c r="AE749" s="621"/>
      <c r="AF749" s="637"/>
      <c r="AG749" s="621"/>
      <c r="AH749" s="529">
        <f t="shared" si="76"/>
        <v>738</v>
      </c>
      <c r="AI749" s="421" t="str">
        <f t="shared" si="77"/>
        <v/>
      </c>
      <c r="AJ749" s="529" t="str">
        <f t="shared" si="78"/>
        <v/>
      </c>
      <c r="AK749" s="529" t="str">
        <f t="shared" si="75"/>
        <v/>
      </c>
      <c r="AL749" s="573"/>
      <c r="AM749" s="639"/>
      <c r="AN749" s="573"/>
      <c r="AO749" s="639"/>
      <c r="AP749" s="639"/>
      <c r="AQ749" s="573"/>
      <c r="AR749" s="639"/>
      <c r="AS749" s="639"/>
      <c r="AT749" s="639"/>
      <c r="AU749" s="639"/>
      <c r="AV749" s="639"/>
      <c r="AW749" s="639"/>
      <c r="AX749" s="4"/>
      <c r="AY749" s="621"/>
      <c r="AZ749" s="622"/>
    </row>
    <row r="750" spans="2:52" s="25" customFormat="1" ht="12.75" customHeight="1">
      <c r="B750" s="645"/>
      <c r="D750" s="529">
        <f t="shared" si="79"/>
        <v>739</v>
      </c>
      <c r="E750" s="532"/>
      <c r="F750" s="531"/>
      <c r="G750" s="531"/>
      <c r="H750" s="668"/>
      <c r="I750" s="668"/>
      <c r="J750" s="234"/>
      <c r="K750" s="234"/>
      <c r="L750" s="234"/>
      <c r="M750" s="575"/>
      <c r="N750" s="794" t="str">
        <f t="shared" si="74"/>
        <v/>
      </c>
      <c r="O750" s="573"/>
      <c r="P750" s="573"/>
      <c r="Q750" s="623"/>
      <c r="R750" s="573"/>
      <c r="S750" s="573"/>
      <c r="T750" s="573"/>
      <c r="U750" s="639"/>
      <c r="V750" s="639"/>
      <c r="W750" s="573"/>
      <c r="X750" s="639"/>
      <c r="Y750" s="639"/>
      <c r="Z750" s="639"/>
      <c r="AA750" s="639"/>
      <c r="AB750" s="4"/>
      <c r="AC750" s="621"/>
      <c r="AD750" s="622"/>
      <c r="AE750" s="621"/>
      <c r="AF750" s="637"/>
      <c r="AG750" s="621"/>
      <c r="AH750" s="529">
        <f t="shared" si="76"/>
        <v>739</v>
      </c>
      <c r="AI750" s="421" t="str">
        <f t="shared" si="77"/>
        <v/>
      </c>
      <c r="AJ750" s="529" t="str">
        <f t="shared" si="78"/>
        <v/>
      </c>
      <c r="AK750" s="529" t="str">
        <f t="shared" si="75"/>
        <v/>
      </c>
      <c r="AL750" s="573"/>
      <c r="AM750" s="639"/>
      <c r="AN750" s="573"/>
      <c r="AO750" s="639"/>
      <c r="AP750" s="639"/>
      <c r="AQ750" s="573"/>
      <c r="AR750" s="639"/>
      <c r="AS750" s="639"/>
      <c r="AT750" s="639"/>
      <c r="AU750" s="639"/>
      <c r="AV750" s="639"/>
      <c r="AW750" s="639"/>
      <c r="AX750" s="4"/>
      <c r="AY750" s="621"/>
      <c r="AZ750" s="622"/>
    </row>
    <row r="751" spans="2:52" s="25" customFormat="1" ht="12.75" customHeight="1">
      <c r="B751" s="645"/>
      <c r="D751" s="529">
        <f t="shared" si="79"/>
        <v>740</v>
      </c>
      <c r="E751" s="532"/>
      <c r="F751" s="531"/>
      <c r="G751" s="531"/>
      <c r="H751" s="668"/>
      <c r="I751" s="668"/>
      <c r="J751" s="234"/>
      <c r="K751" s="234"/>
      <c r="L751" s="234"/>
      <c r="M751" s="575"/>
      <c r="N751" s="794" t="str">
        <f t="shared" si="74"/>
        <v/>
      </c>
      <c r="O751" s="573"/>
      <c r="P751" s="573"/>
      <c r="Q751" s="623"/>
      <c r="R751" s="573"/>
      <c r="S751" s="573"/>
      <c r="T751" s="573"/>
      <c r="U751" s="639"/>
      <c r="V751" s="639"/>
      <c r="W751" s="573"/>
      <c r="X751" s="639"/>
      <c r="Y751" s="639"/>
      <c r="Z751" s="639"/>
      <c r="AA751" s="639"/>
      <c r="AB751" s="4"/>
      <c r="AC751" s="621"/>
      <c r="AD751" s="622"/>
      <c r="AE751" s="621"/>
      <c r="AF751" s="637"/>
      <c r="AG751" s="621"/>
      <c r="AH751" s="529">
        <f t="shared" si="76"/>
        <v>740</v>
      </c>
      <c r="AI751" s="421" t="str">
        <f t="shared" si="77"/>
        <v/>
      </c>
      <c r="AJ751" s="529" t="str">
        <f t="shared" si="78"/>
        <v/>
      </c>
      <c r="AK751" s="529" t="str">
        <f t="shared" si="75"/>
        <v/>
      </c>
      <c r="AL751" s="573"/>
      <c r="AM751" s="639"/>
      <c r="AN751" s="573"/>
      <c r="AO751" s="639"/>
      <c r="AP751" s="639"/>
      <c r="AQ751" s="573"/>
      <c r="AR751" s="639"/>
      <c r="AS751" s="639"/>
      <c r="AT751" s="639"/>
      <c r="AU751" s="639"/>
      <c r="AV751" s="639"/>
      <c r="AW751" s="639"/>
      <c r="AX751" s="4"/>
      <c r="AY751" s="621"/>
      <c r="AZ751" s="622"/>
    </row>
    <row r="752" spans="2:52" s="25" customFormat="1" ht="12.75" customHeight="1">
      <c r="B752" s="645"/>
      <c r="D752" s="529">
        <f t="shared" si="79"/>
        <v>741</v>
      </c>
      <c r="E752" s="532"/>
      <c r="F752" s="531"/>
      <c r="G752" s="531"/>
      <c r="H752" s="668"/>
      <c r="I752" s="668"/>
      <c r="J752" s="234"/>
      <c r="K752" s="234"/>
      <c r="L752" s="234"/>
      <c r="M752" s="575"/>
      <c r="N752" s="794" t="str">
        <f t="shared" si="74"/>
        <v/>
      </c>
      <c r="O752" s="573"/>
      <c r="P752" s="573"/>
      <c r="Q752" s="623"/>
      <c r="R752" s="573"/>
      <c r="S752" s="573"/>
      <c r="T752" s="573"/>
      <c r="U752" s="639"/>
      <c r="V752" s="639"/>
      <c r="W752" s="573"/>
      <c r="X752" s="639"/>
      <c r="Y752" s="639"/>
      <c r="Z752" s="639"/>
      <c r="AA752" s="639"/>
      <c r="AB752" s="4"/>
      <c r="AC752" s="621"/>
      <c r="AD752" s="622"/>
      <c r="AE752" s="621"/>
      <c r="AF752" s="637"/>
      <c r="AG752" s="621"/>
      <c r="AH752" s="529">
        <f t="shared" si="76"/>
        <v>741</v>
      </c>
      <c r="AI752" s="421" t="str">
        <f t="shared" si="77"/>
        <v/>
      </c>
      <c r="AJ752" s="529" t="str">
        <f t="shared" si="78"/>
        <v/>
      </c>
      <c r="AK752" s="529" t="str">
        <f t="shared" si="75"/>
        <v/>
      </c>
      <c r="AL752" s="573"/>
      <c r="AM752" s="639"/>
      <c r="AN752" s="573"/>
      <c r="AO752" s="639"/>
      <c r="AP752" s="639"/>
      <c r="AQ752" s="573"/>
      <c r="AR752" s="639"/>
      <c r="AS752" s="639"/>
      <c r="AT752" s="639"/>
      <c r="AU752" s="639"/>
      <c r="AV752" s="639"/>
      <c r="AW752" s="639"/>
      <c r="AX752" s="4"/>
      <c r="AY752" s="621"/>
      <c r="AZ752" s="622"/>
    </row>
    <row r="753" spans="2:52" s="25" customFormat="1" ht="12.75" customHeight="1">
      <c r="B753" s="645"/>
      <c r="D753" s="529">
        <f t="shared" si="79"/>
        <v>742</v>
      </c>
      <c r="E753" s="532"/>
      <c r="F753" s="531"/>
      <c r="G753" s="531"/>
      <c r="H753" s="668"/>
      <c r="I753" s="668"/>
      <c r="J753" s="234"/>
      <c r="K753" s="234"/>
      <c r="L753" s="234"/>
      <c r="M753" s="575"/>
      <c r="N753" s="794" t="str">
        <f t="shared" si="74"/>
        <v/>
      </c>
      <c r="O753" s="573"/>
      <c r="P753" s="573"/>
      <c r="Q753" s="623"/>
      <c r="R753" s="573"/>
      <c r="S753" s="573"/>
      <c r="T753" s="573"/>
      <c r="U753" s="639"/>
      <c r="V753" s="639"/>
      <c r="W753" s="573"/>
      <c r="X753" s="639"/>
      <c r="Y753" s="639"/>
      <c r="Z753" s="639"/>
      <c r="AA753" s="639"/>
      <c r="AB753" s="4"/>
      <c r="AC753" s="621"/>
      <c r="AD753" s="622"/>
      <c r="AE753" s="621"/>
      <c r="AF753" s="637"/>
      <c r="AG753" s="621"/>
      <c r="AH753" s="529">
        <f t="shared" si="76"/>
        <v>742</v>
      </c>
      <c r="AI753" s="421" t="str">
        <f t="shared" si="77"/>
        <v/>
      </c>
      <c r="AJ753" s="529" t="str">
        <f t="shared" si="78"/>
        <v/>
      </c>
      <c r="AK753" s="529" t="str">
        <f t="shared" si="75"/>
        <v/>
      </c>
      <c r="AL753" s="573"/>
      <c r="AM753" s="639"/>
      <c r="AN753" s="573"/>
      <c r="AO753" s="639"/>
      <c r="AP753" s="639"/>
      <c r="AQ753" s="573"/>
      <c r="AR753" s="639"/>
      <c r="AS753" s="639"/>
      <c r="AT753" s="639"/>
      <c r="AU753" s="639"/>
      <c r="AV753" s="639"/>
      <c r="AW753" s="639"/>
      <c r="AX753" s="4"/>
      <c r="AY753" s="621"/>
      <c r="AZ753" s="622"/>
    </row>
    <row r="754" spans="2:52" s="25" customFormat="1" ht="12.75" customHeight="1">
      <c r="B754" s="645"/>
      <c r="D754" s="529">
        <f t="shared" si="79"/>
        <v>743</v>
      </c>
      <c r="E754" s="532"/>
      <c r="F754" s="531"/>
      <c r="G754" s="531"/>
      <c r="H754" s="668"/>
      <c r="I754" s="668"/>
      <c r="J754" s="234"/>
      <c r="K754" s="234"/>
      <c r="L754" s="234"/>
      <c r="M754" s="575"/>
      <c r="N754" s="794" t="str">
        <f t="shared" si="74"/>
        <v/>
      </c>
      <c r="O754" s="573"/>
      <c r="P754" s="573"/>
      <c r="Q754" s="623"/>
      <c r="R754" s="573"/>
      <c r="S754" s="573"/>
      <c r="T754" s="573"/>
      <c r="U754" s="639"/>
      <c r="V754" s="639"/>
      <c r="W754" s="573"/>
      <c r="X754" s="639"/>
      <c r="Y754" s="639"/>
      <c r="Z754" s="639"/>
      <c r="AA754" s="639"/>
      <c r="AB754" s="4"/>
      <c r="AC754" s="621"/>
      <c r="AD754" s="622"/>
      <c r="AE754" s="621"/>
      <c r="AF754" s="637"/>
      <c r="AG754" s="621"/>
      <c r="AH754" s="529">
        <f t="shared" si="76"/>
        <v>743</v>
      </c>
      <c r="AI754" s="421" t="str">
        <f t="shared" si="77"/>
        <v/>
      </c>
      <c r="AJ754" s="529" t="str">
        <f t="shared" si="78"/>
        <v/>
      </c>
      <c r="AK754" s="529" t="str">
        <f t="shared" si="75"/>
        <v/>
      </c>
      <c r="AL754" s="573"/>
      <c r="AM754" s="639"/>
      <c r="AN754" s="573"/>
      <c r="AO754" s="639"/>
      <c r="AP754" s="639"/>
      <c r="AQ754" s="573"/>
      <c r="AR754" s="639"/>
      <c r="AS754" s="639"/>
      <c r="AT754" s="639"/>
      <c r="AU754" s="639"/>
      <c r="AV754" s="639"/>
      <c r="AW754" s="639"/>
      <c r="AX754" s="4"/>
      <c r="AY754" s="621"/>
      <c r="AZ754" s="622"/>
    </row>
    <row r="755" spans="2:52" s="25" customFormat="1" ht="12.75" customHeight="1">
      <c r="B755" s="645"/>
      <c r="D755" s="529">
        <f t="shared" si="79"/>
        <v>744</v>
      </c>
      <c r="E755" s="532"/>
      <c r="F755" s="531"/>
      <c r="G755" s="531"/>
      <c r="H755" s="668"/>
      <c r="I755" s="668"/>
      <c r="J755" s="234"/>
      <c r="K755" s="234"/>
      <c r="L755" s="234"/>
      <c r="M755" s="575"/>
      <c r="N755" s="794" t="str">
        <f t="shared" si="74"/>
        <v/>
      </c>
      <c r="O755" s="573"/>
      <c r="P755" s="573"/>
      <c r="Q755" s="623"/>
      <c r="R755" s="573"/>
      <c r="S755" s="573"/>
      <c r="T755" s="573"/>
      <c r="U755" s="639"/>
      <c r="V755" s="639"/>
      <c r="W755" s="573"/>
      <c r="X755" s="639"/>
      <c r="Y755" s="639"/>
      <c r="Z755" s="639"/>
      <c r="AA755" s="639"/>
      <c r="AB755" s="4"/>
      <c r="AC755" s="621"/>
      <c r="AD755" s="622"/>
      <c r="AE755" s="621"/>
      <c r="AF755" s="637"/>
      <c r="AG755" s="621"/>
      <c r="AH755" s="529">
        <f t="shared" si="76"/>
        <v>744</v>
      </c>
      <c r="AI755" s="421" t="str">
        <f t="shared" si="77"/>
        <v/>
      </c>
      <c r="AJ755" s="529" t="str">
        <f t="shared" si="78"/>
        <v/>
      </c>
      <c r="AK755" s="529" t="str">
        <f t="shared" si="75"/>
        <v/>
      </c>
      <c r="AL755" s="573"/>
      <c r="AM755" s="639"/>
      <c r="AN755" s="573"/>
      <c r="AO755" s="639"/>
      <c r="AP755" s="639"/>
      <c r="AQ755" s="573"/>
      <c r="AR755" s="639"/>
      <c r="AS755" s="639"/>
      <c r="AT755" s="639"/>
      <c r="AU755" s="639"/>
      <c r="AV755" s="639"/>
      <c r="AW755" s="639"/>
      <c r="AX755" s="4"/>
      <c r="AY755" s="621"/>
      <c r="AZ755" s="622"/>
    </row>
    <row r="756" spans="2:52" s="25" customFormat="1" ht="12.75" customHeight="1">
      <c r="B756" s="645"/>
      <c r="D756" s="529">
        <f t="shared" si="79"/>
        <v>745</v>
      </c>
      <c r="E756" s="532"/>
      <c r="F756" s="531"/>
      <c r="G756" s="531"/>
      <c r="H756" s="668"/>
      <c r="I756" s="668"/>
      <c r="J756" s="234"/>
      <c r="K756" s="234"/>
      <c r="L756" s="234"/>
      <c r="M756" s="575"/>
      <c r="N756" s="794" t="str">
        <f t="shared" si="74"/>
        <v/>
      </c>
      <c r="O756" s="573"/>
      <c r="P756" s="573"/>
      <c r="Q756" s="623"/>
      <c r="R756" s="573"/>
      <c r="S756" s="573"/>
      <c r="T756" s="573"/>
      <c r="U756" s="639"/>
      <c r="V756" s="639"/>
      <c r="W756" s="573"/>
      <c r="X756" s="639"/>
      <c r="Y756" s="639"/>
      <c r="Z756" s="639"/>
      <c r="AA756" s="639"/>
      <c r="AB756" s="4"/>
      <c r="AC756" s="621"/>
      <c r="AD756" s="622"/>
      <c r="AE756" s="621"/>
      <c r="AF756" s="637"/>
      <c r="AG756" s="621"/>
      <c r="AH756" s="529">
        <f t="shared" si="76"/>
        <v>745</v>
      </c>
      <c r="AI756" s="421" t="str">
        <f t="shared" si="77"/>
        <v/>
      </c>
      <c r="AJ756" s="529" t="str">
        <f t="shared" si="78"/>
        <v/>
      </c>
      <c r="AK756" s="529" t="str">
        <f t="shared" si="75"/>
        <v/>
      </c>
      <c r="AL756" s="573"/>
      <c r="AM756" s="639"/>
      <c r="AN756" s="573"/>
      <c r="AO756" s="639"/>
      <c r="AP756" s="639"/>
      <c r="AQ756" s="573"/>
      <c r="AR756" s="639"/>
      <c r="AS756" s="639"/>
      <c r="AT756" s="639"/>
      <c r="AU756" s="639"/>
      <c r="AV756" s="639"/>
      <c r="AW756" s="639"/>
      <c r="AX756" s="4"/>
      <c r="AY756" s="621"/>
      <c r="AZ756" s="622"/>
    </row>
    <row r="757" spans="2:52" s="25" customFormat="1" ht="12.75" customHeight="1">
      <c r="B757" s="645"/>
      <c r="D757" s="529">
        <f t="shared" si="79"/>
        <v>746</v>
      </c>
      <c r="E757" s="532"/>
      <c r="F757" s="531"/>
      <c r="G757" s="531"/>
      <c r="H757" s="668"/>
      <c r="I757" s="668"/>
      <c r="J757" s="234"/>
      <c r="K757" s="234"/>
      <c r="L757" s="234"/>
      <c r="M757" s="575"/>
      <c r="N757" s="794" t="str">
        <f t="shared" si="74"/>
        <v/>
      </c>
      <c r="O757" s="573"/>
      <c r="P757" s="573"/>
      <c r="Q757" s="623"/>
      <c r="R757" s="573"/>
      <c r="S757" s="573"/>
      <c r="T757" s="573"/>
      <c r="U757" s="639"/>
      <c r="V757" s="639"/>
      <c r="W757" s="573"/>
      <c r="X757" s="639"/>
      <c r="Y757" s="639"/>
      <c r="Z757" s="639"/>
      <c r="AA757" s="639"/>
      <c r="AB757" s="4"/>
      <c r="AC757" s="621"/>
      <c r="AD757" s="622"/>
      <c r="AE757" s="621"/>
      <c r="AF757" s="637"/>
      <c r="AG757" s="621"/>
      <c r="AH757" s="529">
        <f t="shared" si="76"/>
        <v>746</v>
      </c>
      <c r="AI757" s="421" t="str">
        <f t="shared" si="77"/>
        <v/>
      </c>
      <c r="AJ757" s="529" t="str">
        <f t="shared" si="78"/>
        <v/>
      </c>
      <c r="AK757" s="529" t="str">
        <f t="shared" si="75"/>
        <v/>
      </c>
      <c r="AL757" s="573"/>
      <c r="AM757" s="639"/>
      <c r="AN757" s="573"/>
      <c r="AO757" s="639"/>
      <c r="AP757" s="639"/>
      <c r="AQ757" s="573"/>
      <c r="AR757" s="639"/>
      <c r="AS757" s="639"/>
      <c r="AT757" s="639"/>
      <c r="AU757" s="639"/>
      <c r="AV757" s="639"/>
      <c r="AW757" s="639"/>
      <c r="AX757" s="4"/>
      <c r="AY757" s="621"/>
      <c r="AZ757" s="622"/>
    </row>
    <row r="758" spans="2:52" s="25" customFormat="1" ht="12.75" customHeight="1">
      <c r="B758" s="645"/>
      <c r="D758" s="529">
        <f t="shared" si="79"/>
        <v>747</v>
      </c>
      <c r="E758" s="532"/>
      <c r="F758" s="531"/>
      <c r="G758" s="531"/>
      <c r="H758" s="668"/>
      <c r="I758" s="668"/>
      <c r="J758" s="234"/>
      <c r="K758" s="234"/>
      <c r="L758" s="234"/>
      <c r="M758" s="575"/>
      <c r="N758" s="794" t="str">
        <f t="shared" si="74"/>
        <v/>
      </c>
      <c r="O758" s="573"/>
      <c r="P758" s="573"/>
      <c r="Q758" s="623"/>
      <c r="R758" s="573"/>
      <c r="S758" s="573"/>
      <c r="T758" s="573"/>
      <c r="U758" s="639"/>
      <c r="V758" s="639"/>
      <c r="W758" s="573"/>
      <c r="X758" s="639"/>
      <c r="Y758" s="639"/>
      <c r="Z758" s="639"/>
      <c r="AA758" s="639"/>
      <c r="AB758" s="4"/>
      <c r="AC758" s="621"/>
      <c r="AD758" s="622"/>
      <c r="AE758" s="621"/>
      <c r="AF758" s="637"/>
      <c r="AG758" s="621"/>
      <c r="AH758" s="529">
        <f t="shared" si="76"/>
        <v>747</v>
      </c>
      <c r="AI758" s="421" t="str">
        <f t="shared" si="77"/>
        <v/>
      </c>
      <c r="AJ758" s="529" t="str">
        <f t="shared" si="78"/>
        <v/>
      </c>
      <c r="AK758" s="529" t="str">
        <f t="shared" si="75"/>
        <v/>
      </c>
      <c r="AL758" s="573"/>
      <c r="AM758" s="639"/>
      <c r="AN758" s="573"/>
      <c r="AO758" s="639"/>
      <c r="AP758" s="639"/>
      <c r="AQ758" s="573"/>
      <c r="AR758" s="639"/>
      <c r="AS758" s="639"/>
      <c r="AT758" s="639"/>
      <c r="AU758" s="639"/>
      <c r="AV758" s="639"/>
      <c r="AW758" s="639"/>
      <c r="AX758" s="4"/>
      <c r="AY758" s="621"/>
      <c r="AZ758" s="622"/>
    </row>
    <row r="759" spans="2:52" s="25" customFormat="1" ht="12.75" customHeight="1">
      <c r="B759" s="645"/>
      <c r="D759" s="529">
        <f t="shared" si="79"/>
        <v>748</v>
      </c>
      <c r="E759" s="532"/>
      <c r="F759" s="531"/>
      <c r="G759" s="531"/>
      <c r="H759" s="668"/>
      <c r="I759" s="668"/>
      <c r="J759" s="234"/>
      <c r="K759" s="234"/>
      <c r="L759" s="234"/>
      <c r="M759" s="575"/>
      <c r="N759" s="794" t="str">
        <f t="shared" si="74"/>
        <v/>
      </c>
      <c r="O759" s="573"/>
      <c r="P759" s="573"/>
      <c r="Q759" s="623"/>
      <c r="R759" s="573"/>
      <c r="S759" s="573"/>
      <c r="T759" s="573"/>
      <c r="U759" s="639"/>
      <c r="V759" s="639"/>
      <c r="W759" s="573"/>
      <c r="X759" s="639"/>
      <c r="Y759" s="639"/>
      <c r="Z759" s="639"/>
      <c r="AA759" s="639"/>
      <c r="AB759" s="4"/>
      <c r="AC759" s="621"/>
      <c r="AD759" s="622"/>
      <c r="AE759" s="621"/>
      <c r="AF759" s="637"/>
      <c r="AG759" s="621"/>
      <c r="AH759" s="529">
        <f t="shared" si="76"/>
        <v>748</v>
      </c>
      <c r="AI759" s="421" t="str">
        <f t="shared" si="77"/>
        <v/>
      </c>
      <c r="AJ759" s="529" t="str">
        <f t="shared" si="78"/>
        <v/>
      </c>
      <c r="AK759" s="529" t="str">
        <f t="shared" si="75"/>
        <v/>
      </c>
      <c r="AL759" s="573"/>
      <c r="AM759" s="639"/>
      <c r="AN759" s="573"/>
      <c r="AO759" s="639"/>
      <c r="AP759" s="639"/>
      <c r="AQ759" s="573"/>
      <c r="AR759" s="639"/>
      <c r="AS759" s="639"/>
      <c r="AT759" s="639"/>
      <c r="AU759" s="639"/>
      <c r="AV759" s="639"/>
      <c r="AW759" s="639"/>
      <c r="AX759" s="4"/>
      <c r="AY759" s="621"/>
      <c r="AZ759" s="622"/>
    </row>
    <row r="760" spans="2:52" s="25" customFormat="1" ht="12.75" customHeight="1">
      <c r="B760" s="645"/>
      <c r="D760" s="529">
        <f t="shared" si="79"/>
        <v>749</v>
      </c>
      <c r="E760" s="532"/>
      <c r="F760" s="531"/>
      <c r="G760" s="531"/>
      <c r="H760" s="668"/>
      <c r="I760" s="668"/>
      <c r="J760" s="234"/>
      <c r="K760" s="234"/>
      <c r="L760" s="234"/>
      <c r="M760" s="575"/>
      <c r="N760" s="794" t="str">
        <f t="shared" si="74"/>
        <v/>
      </c>
      <c r="O760" s="573"/>
      <c r="P760" s="573"/>
      <c r="Q760" s="623"/>
      <c r="R760" s="573"/>
      <c r="S760" s="573"/>
      <c r="T760" s="573"/>
      <c r="U760" s="639"/>
      <c r="V760" s="639"/>
      <c r="W760" s="573"/>
      <c r="X760" s="639"/>
      <c r="Y760" s="639"/>
      <c r="Z760" s="639"/>
      <c r="AA760" s="639"/>
      <c r="AB760" s="4"/>
      <c r="AC760" s="621"/>
      <c r="AD760" s="622"/>
      <c r="AE760" s="621"/>
      <c r="AF760" s="637"/>
      <c r="AG760" s="621"/>
      <c r="AH760" s="529">
        <f t="shared" si="76"/>
        <v>749</v>
      </c>
      <c r="AI760" s="421" t="str">
        <f t="shared" si="77"/>
        <v/>
      </c>
      <c r="AJ760" s="529" t="str">
        <f t="shared" si="78"/>
        <v/>
      </c>
      <c r="AK760" s="529" t="str">
        <f t="shared" si="75"/>
        <v/>
      </c>
      <c r="AL760" s="573"/>
      <c r="AM760" s="639"/>
      <c r="AN760" s="573"/>
      <c r="AO760" s="639"/>
      <c r="AP760" s="639"/>
      <c r="AQ760" s="573"/>
      <c r="AR760" s="639"/>
      <c r="AS760" s="639"/>
      <c r="AT760" s="639"/>
      <c r="AU760" s="639"/>
      <c r="AV760" s="639"/>
      <c r="AW760" s="639"/>
      <c r="AX760" s="4"/>
      <c r="AY760" s="621"/>
      <c r="AZ760" s="622"/>
    </row>
    <row r="761" spans="2:52" s="25" customFormat="1" ht="12.75" customHeight="1">
      <c r="B761" s="645"/>
      <c r="D761" s="529">
        <f t="shared" si="79"/>
        <v>750</v>
      </c>
      <c r="E761" s="532"/>
      <c r="F761" s="531"/>
      <c r="G761" s="531"/>
      <c r="H761" s="668"/>
      <c r="I761" s="668"/>
      <c r="J761" s="234"/>
      <c r="K761" s="234"/>
      <c r="L761" s="234"/>
      <c r="M761" s="575"/>
      <c r="N761" s="794" t="str">
        <f t="shared" si="74"/>
        <v/>
      </c>
      <c r="O761" s="573"/>
      <c r="P761" s="573"/>
      <c r="Q761" s="623"/>
      <c r="R761" s="573"/>
      <c r="S761" s="573"/>
      <c r="T761" s="573"/>
      <c r="U761" s="639"/>
      <c r="V761" s="639"/>
      <c r="W761" s="573"/>
      <c r="X761" s="639"/>
      <c r="Y761" s="639"/>
      <c r="Z761" s="639"/>
      <c r="AA761" s="639"/>
      <c r="AB761" s="4"/>
      <c r="AC761" s="621"/>
      <c r="AD761" s="622"/>
      <c r="AE761" s="621"/>
      <c r="AF761" s="637"/>
      <c r="AG761" s="621"/>
      <c r="AH761" s="529">
        <f t="shared" si="76"/>
        <v>750</v>
      </c>
      <c r="AI761" s="421" t="str">
        <f t="shared" si="77"/>
        <v/>
      </c>
      <c r="AJ761" s="529" t="str">
        <f t="shared" si="78"/>
        <v/>
      </c>
      <c r="AK761" s="529" t="str">
        <f t="shared" si="75"/>
        <v/>
      </c>
      <c r="AL761" s="573"/>
      <c r="AM761" s="639"/>
      <c r="AN761" s="573"/>
      <c r="AO761" s="639"/>
      <c r="AP761" s="639"/>
      <c r="AQ761" s="573"/>
      <c r="AR761" s="639"/>
      <c r="AS761" s="639"/>
      <c r="AT761" s="639"/>
      <c r="AU761" s="639"/>
      <c r="AV761" s="639"/>
      <c r="AW761" s="639"/>
      <c r="AX761" s="4"/>
      <c r="AY761" s="621"/>
      <c r="AZ761" s="622"/>
    </row>
    <row r="762" spans="2:52" s="25" customFormat="1" ht="12.75" customHeight="1">
      <c r="B762" s="645"/>
      <c r="D762" s="529">
        <f t="shared" si="79"/>
        <v>751</v>
      </c>
      <c r="E762" s="532"/>
      <c r="F762" s="531"/>
      <c r="G762" s="531"/>
      <c r="H762" s="668"/>
      <c r="I762" s="668"/>
      <c r="J762" s="234"/>
      <c r="K762" s="234"/>
      <c r="L762" s="234"/>
      <c r="M762" s="575"/>
      <c r="N762" s="794" t="str">
        <f t="shared" si="74"/>
        <v/>
      </c>
      <c r="O762" s="573"/>
      <c r="P762" s="573"/>
      <c r="Q762" s="623"/>
      <c r="R762" s="573"/>
      <c r="S762" s="573"/>
      <c r="T762" s="573"/>
      <c r="U762" s="639"/>
      <c r="V762" s="639"/>
      <c r="W762" s="573"/>
      <c r="X762" s="639"/>
      <c r="Y762" s="639"/>
      <c r="Z762" s="639"/>
      <c r="AA762" s="639"/>
      <c r="AB762" s="4"/>
      <c r="AC762" s="621"/>
      <c r="AD762" s="622"/>
      <c r="AE762" s="621"/>
      <c r="AF762" s="637"/>
      <c r="AG762" s="621"/>
      <c r="AH762" s="529">
        <f t="shared" si="76"/>
        <v>751</v>
      </c>
      <c r="AI762" s="421" t="str">
        <f t="shared" si="77"/>
        <v/>
      </c>
      <c r="AJ762" s="529" t="str">
        <f t="shared" si="78"/>
        <v/>
      </c>
      <c r="AK762" s="529" t="str">
        <f t="shared" si="75"/>
        <v/>
      </c>
      <c r="AL762" s="573"/>
      <c r="AM762" s="639"/>
      <c r="AN762" s="573"/>
      <c r="AO762" s="639"/>
      <c r="AP762" s="639"/>
      <c r="AQ762" s="573"/>
      <c r="AR762" s="639"/>
      <c r="AS762" s="639"/>
      <c r="AT762" s="639"/>
      <c r="AU762" s="639"/>
      <c r="AV762" s="639"/>
      <c r="AW762" s="639"/>
      <c r="AX762" s="4"/>
      <c r="AY762" s="621"/>
      <c r="AZ762" s="622"/>
    </row>
    <row r="763" spans="2:52" s="25" customFormat="1" ht="12.75" customHeight="1">
      <c r="B763" s="645"/>
      <c r="D763" s="529">
        <f t="shared" si="79"/>
        <v>752</v>
      </c>
      <c r="E763" s="532"/>
      <c r="F763" s="531"/>
      <c r="G763" s="531"/>
      <c r="H763" s="668"/>
      <c r="I763" s="668"/>
      <c r="J763" s="234"/>
      <c r="K763" s="234"/>
      <c r="L763" s="234"/>
      <c r="M763" s="575"/>
      <c r="N763" s="794" t="str">
        <f t="shared" si="74"/>
        <v/>
      </c>
      <c r="O763" s="573"/>
      <c r="P763" s="573"/>
      <c r="Q763" s="623"/>
      <c r="R763" s="573"/>
      <c r="S763" s="573"/>
      <c r="T763" s="573"/>
      <c r="U763" s="639"/>
      <c r="V763" s="639"/>
      <c r="W763" s="573"/>
      <c r="X763" s="639"/>
      <c r="Y763" s="639"/>
      <c r="Z763" s="639"/>
      <c r="AA763" s="639"/>
      <c r="AB763" s="4"/>
      <c r="AC763" s="621"/>
      <c r="AD763" s="622"/>
      <c r="AE763" s="621"/>
      <c r="AF763" s="637"/>
      <c r="AG763" s="621"/>
      <c r="AH763" s="529">
        <f t="shared" si="76"/>
        <v>752</v>
      </c>
      <c r="AI763" s="421" t="str">
        <f t="shared" si="77"/>
        <v/>
      </c>
      <c r="AJ763" s="529" t="str">
        <f t="shared" si="78"/>
        <v/>
      </c>
      <c r="AK763" s="529" t="str">
        <f t="shared" si="75"/>
        <v/>
      </c>
      <c r="AL763" s="573"/>
      <c r="AM763" s="639"/>
      <c r="AN763" s="573"/>
      <c r="AO763" s="639"/>
      <c r="AP763" s="639"/>
      <c r="AQ763" s="573"/>
      <c r="AR763" s="639"/>
      <c r="AS763" s="639"/>
      <c r="AT763" s="639"/>
      <c r="AU763" s="639"/>
      <c r="AV763" s="639"/>
      <c r="AW763" s="639"/>
      <c r="AX763" s="4"/>
      <c r="AY763" s="621"/>
      <c r="AZ763" s="622"/>
    </row>
    <row r="764" spans="2:52" s="25" customFormat="1" ht="12.75" customHeight="1">
      <c r="B764" s="645"/>
      <c r="D764" s="529">
        <f t="shared" si="79"/>
        <v>753</v>
      </c>
      <c r="E764" s="532"/>
      <c r="F764" s="531"/>
      <c r="G764" s="531"/>
      <c r="H764" s="668"/>
      <c r="I764" s="668"/>
      <c r="J764" s="234"/>
      <c r="K764" s="234"/>
      <c r="L764" s="234"/>
      <c r="M764" s="575"/>
      <c r="N764" s="794" t="str">
        <f t="shared" si="74"/>
        <v/>
      </c>
      <c r="O764" s="573"/>
      <c r="P764" s="573"/>
      <c r="Q764" s="623"/>
      <c r="R764" s="573"/>
      <c r="S764" s="573"/>
      <c r="T764" s="573"/>
      <c r="U764" s="639"/>
      <c r="V764" s="639"/>
      <c r="W764" s="573"/>
      <c r="X764" s="639"/>
      <c r="Y764" s="639"/>
      <c r="Z764" s="639"/>
      <c r="AA764" s="639"/>
      <c r="AB764" s="4"/>
      <c r="AC764" s="621"/>
      <c r="AD764" s="622"/>
      <c r="AE764" s="621"/>
      <c r="AF764" s="637"/>
      <c r="AG764" s="621"/>
      <c r="AH764" s="529">
        <f t="shared" si="76"/>
        <v>753</v>
      </c>
      <c r="AI764" s="421" t="str">
        <f t="shared" si="77"/>
        <v/>
      </c>
      <c r="AJ764" s="529" t="str">
        <f t="shared" si="78"/>
        <v/>
      </c>
      <c r="AK764" s="529" t="str">
        <f t="shared" si="75"/>
        <v/>
      </c>
      <c r="AL764" s="573"/>
      <c r="AM764" s="639"/>
      <c r="AN764" s="573"/>
      <c r="AO764" s="639"/>
      <c r="AP764" s="639"/>
      <c r="AQ764" s="573"/>
      <c r="AR764" s="639"/>
      <c r="AS764" s="639"/>
      <c r="AT764" s="639"/>
      <c r="AU764" s="639"/>
      <c r="AV764" s="639"/>
      <c r="AW764" s="639"/>
      <c r="AX764" s="4"/>
      <c r="AY764" s="621"/>
      <c r="AZ764" s="622"/>
    </row>
    <row r="765" spans="2:52" s="25" customFormat="1" ht="12.75" customHeight="1">
      <c r="B765" s="645"/>
      <c r="D765" s="529">
        <f t="shared" si="79"/>
        <v>754</v>
      </c>
      <c r="E765" s="532"/>
      <c r="F765" s="531"/>
      <c r="G765" s="531"/>
      <c r="H765" s="668"/>
      <c r="I765" s="668"/>
      <c r="J765" s="234"/>
      <c r="K765" s="234"/>
      <c r="L765" s="234"/>
      <c r="M765" s="575"/>
      <c r="N765" s="794" t="str">
        <f t="shared" si="74"/>
        <v/>
      </c>
      <c r="O765" s="573"/>
      <c r="P765" s="573"/>
      <c r="Q765" s="623"/>
      <c r="R765" s="573"/>
      <c r="S765" s="573"/>
      <c r="T765" s="573"/>
      <c r="U765" s="639"/>
      <c r="V765" s="639"/>
      <c r="W765" s="573"/>
      <c r="X765" s="639"/>
      <c r="Y765" s="639"/>
      <c r="Z765" s="639"/>
      <c r="AA765" s="639"/>
      <c r="AB765" s="4"/>
      <c r="AC765" s="621"/>
      <c r="AD765" s="622"/>
      <c r="AE765" s="621"/>
      <c r="AF765" s="637"/>
      <c r="AG765" s="621"/>
      <c r="AH765" s="529">
        <f t="shared" si="76"/>
        <v>754</v>
      </c>
      <c r="AI765" s="421" t="str">
        <f t="shared" si="77"/>
        <v/>
      </c>
      <c r="AJ765" s="529" t="str">
        <f t="shared" si="78"/>
        <v/>
      </c>
      <c r="AK765" s="529" t="str">
        <f t="shared" si="75"/>
        <v/>
      </c>
      <c r="AL765" s="573"/>
      <c r="AM765" s="639"/>
      <c r="AN765" s="573"/>
      <c r="AO765" s="639"/>
      <c r="AP765" s="639"/>
      <c r="AQ765" s="573"/>
      <c r="AR765" s="639"/>
      <c r="AS765" s="639"/>
      <c r="AT765" s="639"/>
      <c r="AU765" s="639"/>
      <c r="AV765" s="639"/>
      <c r="AW765" s="639"/>
      <c r="AX765" s="4"/>
      <c r="AY765" s="621"/>
      <c r="AZ765" s="622"/>
    </row>
    <row r="766" spans="2:52" s="25" customFormat="1" ht="12.75" customHeight="1">
      <c r="B766" s="645"/>
      <c r="D766" s="529">
        <f t="shared" si="79"/>
        <v>755</v>
      </c>
      <c r="E766" s="532"/>
      <c r="F766" s="531"/>
      <c r="G766" s="531"/>
      <c r="H766" s="668"/>
      <c r="I766" s="668"/>
      <c r="J766" s="234"/>
      <c r="K766" s="234"/>
      <c r="L766" s="234"/>
      <c r="M766" s="575"/>
      <c r="N766" s="794" t="str">
        <f t="shared" si="74"/>
        <v/>
      </c>
      <c r="O766" s="573"/>
      <c r="P766" s="573"/>
      <c r="Q766" s="623"/>
      <c r="R766" s="573"/>
      <c r="S766" s="573"/>
      <c r="T766" s="573"/>
      <c r="U766" s="639"/>
      <c r="V766" s="639"/>
      <c r="W766" s="573"/>
      <c r="X766" s="639"/>
      <c r="Y766" s="639"/>
      <c r="Z766" s="639"/>
      <c r="AA766" s="639"/>
      <c r="AB766" s="4"/>
      <c r="AC766" s="621"/>
      <c r="AD766" s="622"/>
      <c r="AE766" s="621"/>
      <c r="AF766" s="637"/>
      <c r="AG766" s="621"/>
      <c r="AH766" s="529">
        <f t="shared" si="76"/>
        <v>755</v>
      </c>
      <c r="AI766" s="421" t="str">
        <f t="shared" si="77"/>
        <v/>
      </c>
      <c r="AJ766" s="529" t="str">
        <f t="shared" si="78"/>
        <v/>
      </c>
      <c r="AK766" s="529" t="str">
        <f t="shared" si="75"/>
        <v/>
      </c>
      <c r="AL766" s="573"/>
      <c r="AM766" s="639"/>
      <c r="AN766" s="573"/>
      <c r="AO766" s="639"/>
      <c r="AP766" s="639"/>
      <c r="AQ766" s="573"/>
      <c r="AR766" s="639"/>
      <c r="AS766" s="639"/>
      <c r="AT766" s="639"/>
      <c r="AU766" s="639"/>
      <c r="AV766" s="639"/>
      <c r="AW766" s="639"/>
      <c r="AX766" s="4"/>
      <c r="AY766" s="621"/>
      <c r="AZ766" s="622"/>
    </row>
    <row r="767" spans="2:52" s="25" customFormat="1" ht="12.75" customHeight="1">
      <c r="B767" s="645"/>
      <c r="D767" s="529">
        <f t="shared" si="79"/>
        <v>756</v>
      </c>
      <c r="E767" s="532"/>
      <c r="F767" s="531"/>
      <c r="G767" s="531"/>
      <c r="H767" s="668"/>
      <c r="I767" s="668"/>
      <c r="J767" s="234"/>
      <c r="K767" s="234"/>
      <c r="L767" s="234"/>
      <c r="M767" s="575"/>
      <c r="N767" s="794" t="str">
        <f t="shared" si="74"/>
        <v/>
      </c>
      <c r="O767" s="573"/>
      <c r="P767" s="573"/>
      <c r="Q767" s="623"/>
      <c r="R767" s="573"/>
      <c r="S767" s="573"/>
      <c r="T767" s="573"/>
      <c r="U767" s="639"/>
      <c r="V767" s="639"/>
      <c r="W767" s="573"/>
      <c r="X767" s="639"/>
      <c r="Y767" s="639"/>
      <c r="Z767" s="639"/>
      <c r="AA767" s="639"/>
      <c r="AB767" s="4"/>
      <c r="AC767" s="621"/>
      <c r="AD767" s="622"/>
      <c r="AE767" s="621"/>
      <c r="AF767" s="637"/>
      <c r="AG767" s="621"/>
      <c r="AH767" s="529">
        <f t="shared" si="76"/>
        <v>756</v>
      </c>
      <c r="AI767" s="421" t="str">
        <f t="shared" si="77"/>
        <v/>
      </c>
      <c r="AJ767" s="529" t="str">
        <f t="shared" si="78"/>
        <v/>
      </c>
      <c r="AK767" s="529" t="str">
        <f t="shared" si="75"/>
        <v/>
      </c>
      <c r="AL767" s="573"/>
      <c r="AM767" s="639"/>
      <c r="AN767" s="573"/>
      <c r="AO767" s="639"/>
      <c r="AP767" s="639"/>
      <c r="AQ767" s="573"/>
      <c r="AR767" s="639"/>
      <c r="AS767" s="639"/>
      <c r="AT767" s="639"/>
      <c r="AU767" s="639"/>
      <c r="AV767" s="639"/>
      <c r="AW767" s="639"/>
      <c r="AX767" s="4"/>
      <c r="AY767" s="621"/>
      <c r="AZ767" s="622"/>
    </row>
    <row r="768" spans="2:52" s="25" customFormat="1" ht="12.75" customHeight="1">
      <c r="B768" s="645"/>
      <c r="D768" s="529">
        <f t="shared" si="79"/>
        <v>757</v>
      </c>
      <c r="E768" s="532"/>
      <c r="F768" s="531"/>
      <c r="G768" s="531"/>
      <c r="H768" s="668"/>
      <c r="I768" s="668"/>
      <c r="J768" s="234"/>
      <c r="K768" s="234"/>
      <c r="L768" s="234"/>
      <c r="M768" s="575"/>
      <c r="N768" s="794" t="str">
        <f t="shared" si="74"/>
        <v/>
      </c>
      <c r="O768" s="573"/>
      <c r="P768" s="573"/>
      <c r="Q768" s="623"/>
      <c r="R768" s="573"/>
      <c r="S768" s="573"/>
      <c r="T768" s="573"/>
      <c r="U768" s="639"/>
      <c r="V768" s="639"/>
      <c r="W768" s="573"/>
      <c r="X768" s="639"/>
      <c r="Y768" s="639"/>
      <c r="Z768" s="639"/>
      <c r="AA768" s="639"/>
      <c r="AB768" s="4"/>
      <c r="AC768" s="621"/>
      <c r="AD768" s="622"/>
      <c r="AE768" s="621"/>
      <c r="AF768" s="637"/>
      <c r="AG768" s="621"/>
      <c r="AH768" s="529">
        <f t="shared" si="76"/>
        <v>757</v>
      </c>
      <c r="AI768" s="421" t="str">
        <f t="shared" si="77"/>
        <v/>
      </c>
      <c r="AJ768" s="529" t="str">
        <f t="shared" si="78"/>
        <v/>
      </c>
      <c r="AK768" s="529" t="str">
        <f t="shared" si="75"/>
        <v/>
      </c>
      <c r="AL768" s="573"/>
      <c r="AM768" s="639"/>
      <c r="AN768" s="573"/>
      <c r="AO768" s="639"/>
      <c r="AP768" s="639"/>
      <c r="AQ768" s="573"/>
      <c r="AR768" s="639"/>
      <c r="AS768" s="639"/>
      <c r="AT768" s="639"/>
      <c r="AU768" s="639"/>
      <c r="AV768" s="639"/>
      <c r="AW768" s="639"/>
      <c r="AX768" s="4"/>
      <c r="AY768" s="621"/>
      <c r="AZ768" s="622"/>
    </row>
    <row r="769" spans="2:52" s="25" customFormat="1" ht="12.75" customHeight="1">
      <c r="B769" s="645"/>
      <c r="D769" s="529">
        <f t="shared" si="79"/>
        <v>758</v>
      </c>
      <c r="E769" s="532"/>
      <c r="F769" s="531"/>
      <c r="G769" s="531"/>
      <c r="H769" s="668"/>
      <c r="I769" s="668"/>
      <c r="J769" s="234"/>
      <c r="K769" s="234"/>
      <c r="L769" s="234"/>
      <c r="M769" s="575"/>
      <c r="N769" s="794" t="str">
        <f t="shared" ref="N769:N832" si="80">IF($H769="","",IF(O769="○","",IF($H769=$I769,"","○")))</f>
        <v/>
      </c>
      <c r="O769" s="573"/>
      <c r="P769" s="573"/>
      <c r="Q769" s="623"/>
      <c r="R769" s="573"/>
      <c r="S769" s="573"/>
      <c r="T769" s="573"/>
      <c r="U769" s="639"/>
      <c r="V769" s="639"/>
      <c r="W769" s="573"/>
      <c r="X769" s="639"/>
      <c r="Y769" s="639"/>
      <c r="Z769" s="639"/>
      <c r="AA769" s="639"/>
      <c r="AB769" s="4"/>
      <c r="AC769" s="621"/>
      <c r="AD769" s="622"/>
      <c r="AE769" s="621"/>
      <c r="AF769" s="637"/>
      <c r="AG769" s="621"/>
      <c r="AH769" s="529">
        <f t="shared" si="76"/>
        <v>758</v>
      </c>
      <c r="AI769" s="421" t="str">
        <f t="shared" si="77"/>
        <v/>
      </c>
      <c r="AJ769" s="529" t="str">
        <f t="shared" si="78"/>
        <v/>
      </c>
      <c r="AK769" s="529" t="str">
        <f t="shared" si="75"/>
        <v/>
      </c>
      <c r="AL769" s="573"/>
      <c r="AM769" s="639"/>
      <c r="AN769" s="573"/>
      <c r="AO769" s="639"/>
      <c r="AP769" s="639"/>
      <c r="AQ769" s="573"/>
      <c r="AR769" s="639"/>
      <c r="AS769" s="639"/>
      <c r="AT769" s="639"/>
      <c r="AU769" s="639"/>
      <c r="AV769" s="639"/>
      <c r="AW769" s="639"/>
      <c r="AX769" s="4"/>
      <c r="AY769" s="621"/>
      <c r="AZ769" s="622"/>
    </row>
    <row r="770" spans="2:52" s="25" customFormat="1" ht="12.75" customHeight="1">
      <c r="B770" s="645"/>
      <c r="D770" s="529">
        <f t="shared" si="79"/>
        <v>759</v>
      </c>
      <c r="E770" s="532"/>
      <c r="F770" s="531"/>
      <c r="G770" s="531"/>
      <c r="H770" s="668"/>
      <c r="I770" s="668"/>
      <c r="J770" s="234"/>
      <c r="K770" s="234"/>
      <c r="L770" s="234"/>
      <c r="M770" s="575"/>
      <c r="N770" s="794" t="str">
        <f t="shared" si="80"/>
        <v/>
      </c>
      <c r="O770" s="573"/>
      <c r="P770" s="573"/>
      <c r="Q770" s="623"/>
      <c r="R770" s="573"/>
      <c r="S770" s="573"/>
      <c r="T770" s="573"/>
      <c r="U770" s="639"/>
      <c r="V770" s="639"/>
      <c r="W770" s="573"/>
      <c r="X770" s="639"/>
      <c r="Y770" s="639"/>
      <c r="Z770" s="639"/>
      <c r="AA770" s="639"/>
      <c r="AB770" s="4"/>
      <c r="AC770" s="621"/>
      <c r="AD770" s="622"/>
      <c r="AE770" s="621"/>
      <c r="AF770" s="637"/>
      <c r="AG770" s="621"/>
      <c r="AH770" s="529">
        <f t="shared" si="76"/>
        <v>759</v>
      </c>
      <c r="AI770" s="421" t="str">
        <f t="shared" si="77"/>
        <v/>
      </c>
      <c r="AJ770" s="529" t="str">
        <f t="shared" si="78"/>
        <v/>
      </c>
      <c r="AK770" s="529" t="str">
        <f t="shared" si="75"/>
        <v/>
      </c>
      <c r="AL770" s="573"/>
      <c r="AM770" s="639"/>
      <c r="AN770" s="573"/>
      <c r="AO770" s="639"/>
      <c r="AP770" s="639"/>
      <c r="AQ770" s="573"/>
      <c r="AR770" s="639"/>
      <c r="AS770" s="639"/>
      <c r="AT770" s="639"/>
      <c r="AU770" s="639"/>
      <c r="AV770" s="639"/>
      <c r="AW770" s="639"/>
      <c r="AX770" s="4"/>
      <c r="AY770" s="621"/>
      <c r="AZ770" s="622"/>
    </row>
    <row r="771" spans="2:52" s="25" customFormat="1" ht="12.75" customHeight="1">
      <c r="B771" s="645"/>
      <c r="D771" s="529">
        <f t="shared" si="79"/>
        <v>760</v>
      </c>
      <c r="E771" s="532"/>
      <c r="F771" s="531"/>
      <c r="G771" s="531"/>
      <c r="H771" s="668"/>
      <c r="I771" s="668"/>
      <c r="J771" s="234"/>
      <c r="K771" s="234"/>
      <c r="L771" s="234"/>
      <c r="M771" s="575"/>
      <c r="N771" s="794" t="str">
        <f t="shared" si="80"/>
        <v/>
      </c>
      <c r="O771" s="573"/>
      <c r="P771" s="573"/>
      <c r="Q771" s="623"/>
      <c r="R771" s="573"/>
      <c r="S771" s="573"/>
      <c r="T771" s="573"/>
      <c r="U771" s="639"/>
      <c r="V771" s="639"/>
      <c r="W771" s="573"/>
      <c r="X771" s="639"/>
      <c r="Y771" s="639"/>
      <c r="Z771" s="639"/>
      <c r="AA771" s="639"/>
      <c r="AB771" s="4"/>
      <c r="AC771" s="621"/>
      <c r="AD771" s="622"/>
      <c r="AE771" s="621"/>
      <c r="AF771" s="637"/>
      <c r="AG771" s="621"/>
      <c r="AH771" s="529">
        <f t="shared" si="76"/>
        <v>760</v>
      </c>
      <c r="AI771" s="421" t="str">
        <f t="shared" si="77"/>
        <v/>
      </c>
      <c r="AJ771" s="529" t="str">
        <f t="shared" si="78"/>
        <v/>
      </c>
      <c r="AK771" s="529" t="str">
        <f t="shared" si="75"/>
        <v/>
      </c>
      <c r="AL771" s="573"/>
      <c r="AM771" s="639"/>
      <c r="AN771" s="573"/>
      <c r="AO771" s="639"/>
      <c r="AP771" s="639"/>
      <c r="AQ771" s="573"/>
      <c r="AR771" s="639"/>
      <c r="AS771" s="639"/>
      <c r="AT771" s="639"/>
      <c r="AU771" s="639"/>
      <c r="AV771" s="639"/>
      <c r="AW771" s="639"/>
      <c r="AX771" s="4"/>
      <c r="AY771" s="621"/>
      <c r="AZ771" s="622"/>
    </row>
    <row r="772" spans="2:52" s="25" customFormat="1" ht="12.75" customHeight="1">
      <c r="B772" s="645"/>
      <c r="D772" s="529">
        <f t="shared" si="79"/>
        <v>761</v>
      </c>
      <c r="E772" s="532"/>
      <c r="F772" s="531"/>
      <c r="G772" s="531"/>
      <c r="H772" s="668"/>
      <c r="I772" s="668"/>
      <c r="J772" s="234"/>
      <c r="K772" s="234"/>
      <c r="L772" s="234"/>
      <c r="M772" s="575"/>
      <c r="N772" s="794" t="str">
        <f t="shared" si="80"/>
        <v/>
      </c>
      <c r="O772" s="573"/>
      <c r="P772" s="573"/>
      <c r="Q772" s="623"/>
      <c r="R772" s="573"/>
      <c r="S772" s="573"/>
      <c r="T772" s="573"/>
      <c r="U772" s="639"/>
      <c r="V772" s="639"/>
      <c r="W772" s="573"/>
      <c r="X772" s="639"/>
      <c r="Y772" s="639"/>
      <c r="Z772" s="639"/>
      <c r="AA772" s="639"/>
      <c r="AB772" s="4"/>
      <c r="AC772" s="621"/>
      <c r="AD772" s="622"/>
      <c r="AE772" s="621"/>
      <c r="AF772" s="637"/>
      <c r="AG772" s="621"/>
      <c r="AH772" s="529">
        <f t="shared" si="76"/>
        <v>761</v>
      </c>
      <c r="AI772" s="421" t="str">
        <f t="shared" si="77"/>
        <v/>
      </c>
      <c r="AJ772" s="529" t="str">
        <f t="shared" si="78"/>
        <v/>
      </c>
      <c r="AK772" s="529" t="str">
        <f t="shared" ref="AK772:AK835" si="81">IF(G772="","",G772)</f>
        <v/>
      </c>
      <c r="AL772" s="573"/>
      <c r="AM772" s="639"/>
      <c r="AN772" s="573"/>
      <c r="AO772" s="639"/>
      <c r="AP772" s="639"/>
      <c r="AQ772" s="573"/>
      <c r="AR772" s="639"/>
      <c r="AS772" s="639"/>
      <c r="AT772" s="639"/>
      <c r="AU772" s="639"/>
      <c r="AV772" s="639"/>
      <c r="AW772" s="639"/>
      <c r="AX772" s="4"/>
      <c r="AY772" s="621"/>
      <c r="AZ772" s="622"/>
    </row>
    <row r="773" spans="2:52" s="25" customFormat="1" ht="12.75" customHeight="1">
      <c r="B773" s="645"/>
      <c r="D773" s="529">
        <f t="shared" si="79"/>
        <v>762</v>
      </c>
      <c r="E773" s="532"/>
      <c r="F773" s="531"/>
      <c r="G773" s="531"/>
      <c r="H773" s="668"/>
      <c r="I773" s="668"/>
      <c r="J773" s="234"/>
      <c r="K773" s="234"/>
      <c r="L773" s="234"/>
      <c r="M773" s="575"/>
      <c r="N773" s="794" t="str">
        <f t="shared" si="80"/>
        <v/>
      </c>
      <c r="O773" s="573"/>
      <c r="P773" s="573"/>
      <c r="Q773" s="623"/>
      <c r="R773" s="573"/>
      <c r="S773" s="573"/>
      <c r="T773" s="573"/>
      <c r="U773" s="639"/>
      <c r="V773" s="639"/>
      <c r="W773" s="573"/>
      <c r="X773" s="639"/>
      <c r="Y773" s="639"/>
      <c r="Z773" s="639"/>
      <c r="AA773" s="639"/>
      <c r="AB773" s="4"/>
      <c r="AC773" s="621"/>
      <c r="AD773" s="622"/>
      <c r="AE773" s="621"/>
      <c r="AF773" s="637"/>
      <c r="AG773" s="621"/>
      <c r="AH773" s="529">
        <f t="shared" ref="AH773:AH836" si="82">IF(D773="","",D773)</f>
        <v>762</v>
      </c>
      <c r="AI773" s="421" t="str">
        <f t="shared" ref="AI773:AI836" si="83">IF(E773="","",E773)</f>
        <v/>
      </c>
      <c r="AJ773" s="529" t="str">
        <f t="shared" ref="AJ773:AJ836" si="84">IF(F773="","",F773)</f>
        <v/>
      </c>
      <c r="AK773" s="529" t="str">
        <f t="shared" si="81"/>
        <v/>
      </c>
      <c r="AL773" s="573"/>
      <c r="AM773" s="639"/>
      <c r="AN773" s="573"/>
      <c r="AO773" s="639"/>
      <c r="AP773" s="639"/>
      <c r="AQ773" s="573"/>
      <c r="AR773" s="639"/>
      <c r="AS773" s="639"/>
      <c r="AT773" s="639"/>
      <c r="AU773" s="639"/>
      <c r="AV773" s="639"/>
      <c r="AW773" s="639"/>
      <c r="AX773" s="4"/>
      <c r="AY773" s="621"/>
      <c r="AZ773" s="622"/>
    </row>
    <row r="774" spans="2:52" s="25" customFormat="1" ht="12.75" customHeight="1">
      <c r="B774" s="645"/>
      <c r="D774" s="529">
        <f t="shared" si="79"/>
        <v>763</v>
      </c>
      <c r="E774" s="532"/>
      <c r="F774" s="531"/>
      <c r="G774" s="531"/>
      <c r="H774" s="668"/>
      <c r="I774" s="668"/>
      <c r="J774" s="234"/>
      <c r="K774" s="234"/>
      <c r="L774" s="234"/>
      <c r="M774" s="575"/>
      <c r="N774" s="794" t="str">
        <f t="shared" si="80"/>
        <v/>
      </c>
      <c r="O774" s="573"/>
      <c r="P774" s="573"/>
      <c r="Q774" s="623"/>
      <c r="R774" s="573"/>
      <c r="S774" s="573"/>
      <c r="T774" s="573"/>
      <c r="U774" s="639"/>
      <c r="V774" s="639"/>
      <c r="W774" s="573"/>
      <c r="X774" s="639"/>
      <c r="Y774" s="639"/>
      <c r="Z774" s="639"/>
      <c r="AA774" s="639"/>
      <c r="AB774" s="4"/>
      <c r="AC774" s="621"/>
      <c r="AD774" s="622"/>
      <c r="AE774" s="621"/>
      <c r="AF774" s="637"/>
      <c r="AG774" s="621"/>
      <c r="AH774" s="529">
        <f t="shared" si="82"/>
        <v>763</v>
      </c>
      <c r="AI774" s="421" t="str">
        <f t="shared" si="83"/>
        <v/>
      </c>
      <c r="AJ774" s="529" t="str">
        <f t="shared" si="84"/>
        <v/>
      </c>
      <c r="AK774" s="529" t="str">
        <f t="shared" si="81"/>
        <v/>
      </c>
      <c r="AL774" s="573"/>
      <c r="AM774" s="639"/>
      <c r="AN774" s="573"/>
      <c r="AO774" s="639"/>
      <c r="AP774" s="639"/>
      <c r="AQ774" s="573"/>
      <c r="AR774" s="639"/>
      <c r="AS774" s="639"/>
      <c r="AT774" s="639"/>
      <c r="AU774" s="639"/>
      <c r="AV774" s="639"/>
      <c r="AW774" s="639"/>
      <c r="AX774" s="4"/>
      <c r="AY774" s="621"/>
      <c r="AZ774" s="622"/>
    </row>
    <row r="775" spans="2:52" s="25" customFormat="1" ht="12.75" customHeight="1">
      <c r="B775" s="645"/>
      <c r="D775" s="529">
        <f t="shared" si="79"/>
        <v>764</v>
      </c>
      <c r="E775" s="532"/>
      <c r="F775" s="531"/>
      <c r="G775" s="531"/>
      <c r="H775" s="668"/>
      <c r="I775" s="668"/>
      <c r="J775" s="234"/>
      <c r="K775" s="234"/>
      <c r="L775" s="234"/>
      <c r="M775" s="575"/>
      <c r="N775" s="794" t="str">
        <f t="shared" si="80"/>
        <v/>
      </c>
      <c r="O775" s="573"/>
      <c r="P775" s="573"/>
      <c r="Q775" s="623"/>
      <c r="R775" s="573"/>
      <c r="S775" s="573"/>
      <c r="T775" s="573"/>
      <c r="U775" s="639"/>
      <c r="V775" s="639"/>
      <c r="W775" s="573"/>
      <c r="X775" s="639"/>
      <c r="Y775" s="639"/>
      <c r="Z775" s="639"/>
      <c r="AA775" s="639"/>
      <c r="AB775" s="4"/>
      <c r="AC775" s="621"/>
      <c r="AD775" s="622"/>
      <c r="AE775" s="621"/>
      <c r="AF775" s="637"/>
      <c r="AG775" s="621"/>
      <c r="AH775" s="529">
        <f t="shared" si="82"/>
        <v>764</v>
      </c>
      <c r="AI775" s="421" t="str">
        <f t="shared" si="83"/>
        <v/>
      </c>
      <c r="AJ775" s="529" t="str">
        <f t="shared" si="84"/>
        <v/>
      </c>
      <c r="AK775" s="529" t="str">
        <f t="shared" si="81"/>
        <v/>
      </c>
      <c r="AL775" s="573"/>
      <c r="AM775" s="639"/>
      <c r="AN775" s="573"/>
      <c r="AO775" s="639"/>
      <c r="AP775" s="639"/>
      <c r="AQ775" s="573"/>
      <c r="AR775" s="639"/>
      <c r="AS775" s="639"/>
      <c r="AT775" s="639"/>
      <c r="AU775" s="639"/>
      <c r="AV775" s="639"/>
      <c r="AW775" s="639"/>
      <c r="AX775" s="4"/>
      <c r="AY775" s="621"/>
      <c r="AZ775" s="622"/>
    </row>
    <row r="776" spans="2:52" s="25" customFormat="1" ht="12.75" customHeight="1">
      <c r="B776" s="645"/>
      <c r="D776" s="529">
        <f t="shared" si="79"/>
        <v>765</v>
      </c>
      <c r="E776" s="532"/>
      <c r="F776" s="531"/>
      <c r="G776" s="531"/>
      <c r="H776" s="668"/>
      <c r="I776" s="668"/>
      <c r="J776" s="234"/>
      <c r="K776" s="234"/>
      <c r="L776" s="234"/>
      <c r="M776" s="575"/>
      <c r="N776" s="794" t="str">
        <f t="shared" si="80"/>
        <v/>
      </c>
      <c r="O776" s="573"/>
      <c r="P776" s="573"/>
      <c r="Q776" s="623"/>
      <c r="R776" s="573"/>
      <c r="S776" s="573"/>
      <c r="T776" s="573"/>
      <c r="U776" s="639"/>
      <c r="V776" s="639"/>
      <c r="W776" s="573"/>
      <c r="X776" s="639"/>
      <c r="Y776" s="639"/>
      <c r="Z776" s="639"/>
      <c r="AA776" s="639"/>
      <c r="AB776" s="4"/>
      <c r="AC776" s="621"/>
      <c r="AD776" s="622"/>
      <c r="AE776" s="621"/>
      <c r="AF776" s="637"/>
      <c r="AG776" s="621"/>
      <c r="AH776" s="529">
        <f t="shared" si="82"/>
        <v>765</v>
      </c>
      <c r="AI776" s="421" t="str">
        <f t="shared" si="83"/>
        <v/>
      </c>
      <c r="AJ776" s="529" t="str">
        <f t="shared" si="84"/>
        <v/>
      </c>
      <c r="AK776" s="529" t="str">
        <f t="shared" si="81"/>
        <v/>
      </c>
      <c r="AL776" s="573"/>
      <c r="AM776" s="639"/>
      <c r="AN776" s="573"/>
      <c r="AO776" s="639"/>
      <c r="AP776" s="639"/>
      <c r="AQ776" s="573"/>
      <c r="AR776" s="639"/>
      <c r="AS776" s="639"/>
      <c r="AT776" s="639"/>
      <c r="AU776" s="639"/>
      <c r="AV776" s="639"/>
      <c r="AW776" s="639"/>
      <c r="AX776" s="4"/>
      <c r="AY776" s="621"/>
      <c r="AZ776" s="622"/>
    </row>
    <row r="777" spans="2:52" s="25" customFormat="1" ht="12.75" customHeight="1">
      <c r="B777" s="645"/>
      <c r="D777" s="529">
        <f t="shared" si="79"/>
        <v>766</v>
      </c>
      <c r="E777" s="532"/>
      <c r="F777" s="531"/>
      <c r="G777" s="531"/>
      <c r="H777" s="668"/>
      <c r="I777" s="668"/>
      <c r="J777" s="234"/>
      <c r="K777" s="234"/>
      <c r="L777" s="234"/>
      <c r="M777" s="575"/>
      <c r="N777" s="794" t="str">
        <f t="shared" si="80"/>
        <v/>
      </c>
      <c r="O777" s="573"/>
      <c r="P777" s="573"/>
      <c r="Q777" s="623"/>
      <c r="R777" s="573"/>
      <c r="S777" s="573"/>
      <c r="T777" s="573"/>
      <c r="U777" s="639"/>
      <c r="V777" s="639"/>
      <c r="W777" s="573"/>
      <c r="X777" s="639"/>
      <c r="Y777" s="639"/>
      <c r="Z777" s="639"/>
      <c r="AA777" s="639"/>
      <c r="AB777" s="4"/>
      <c r="AC777" s="621"/>
      <c r="AD777" s="622"/>
      <c r="AE777" s="621"/>
      <c r="AF777" s="637"/>
      <c r="AG777" s="621"/>
      <c r="AH777" s="529">
        <f t="shared" si="82"/>
        <v>766</v>
      </c>
      <c r="AI777" s="421" t="str">
        <f t="shared" si="83"/>
        <v/>
      </c>
      <c r="AJ777" s="529" t="str">
        <f t="shared" si="84"/>
        <v/>
      </c>
      <c r="AK777" s="529" t="str">
        <f t="shared" si="81"/>
        <v/>
      </c>
      <c r="AL777" s="573"/>
      <c r="AM777" s="639"/>
      <c r="AN777" s="573"/>
      <c r="AO777" s="639"/>
      <c r="AP777" s="639"/>
      <c r="AQ777" s="573"/>
      <c r="AR777" s="639"/>
      <c r="AS777" s="639"/>
      <c r="AT777" s="639"/>
      <c r="AU777" s="639"/>
      <c r="AV777" s="639"/>
      <c r="AW777" s="639"/>
      <c r="AX777" s="4"/>
      <c r="AY777" s="621"/>
      <c r="AZ777" s="622"/>
    </row>
    <row r="778" spans="2:52" s="25" customFormat="1" ht="12.75" customHeight="1">
      <c r="B778" s="645"/>
      <c r="D778" s="529">
        <f t="shared" si="79"/>
        <v>767</v>
      </c>
      <c r="E778" s="532"/>
      <c r="F778" s="531"/>
      <c r="G778" s="531"/>
      <c r="H778" s="668"/>
      <c r="I778" s="668"/>
      <c r="J778" s="234"/>
      <c r="K778" s="234"/>
      <c r="L778" s="234"/>
      <c r="M778" s="575"/>
      <c r="N778" s="794" t="str">
        <f t="shared" si="80"/>
        <v/>
      </c>
      <c r="O778" s="573"/>
      <c r="P778" s="573"/>
      <c r="Q778" s="623"/>
      <c r="R778" s="573"/>
      <c r="S778" s="573"/>
      <c r="T778" s="573"/>
      <c r="U778" s="639"/>
      <c r="V778" s="639"/>
      <c r="W778" s="573"/>
      <c r="X778" s="639"/>
      <c r="Y778" s="639"/>
      <c r="Z778" s="639"/>
      <c r="AA778" s="639"/>
      <c r="AB778" s="4"/>
      <c r="AC778" s="621"/>
      <c r="AD778" s="622"/>
      <c r="AE778" s="621"/>
      <c r="AF778" s="637"/>
      <c r="AG778" s="621"/>
      <c r="AH778" s="529">
        <f t="shared" si="82"/>
        <v>767</v>
      </c>
      <c r="AI778" s="421" t="str">
        <f t="shared" si="83"/>
        <v/>
      </c>
      <c r="AJ778" s="529" t="str">
        <f t="shared" si="84"/>
        <v/>
      </c>
      <c r="AK778" s="529" t="str">
        <f t="shared" si="81"/>
        <v/>
      </c>
      <c r="AL778" s="573"/>
      <c r="AM778" s="639"/>
      <c r="AN778" s="573"/>
      <c r="AO778" s="639"/>
      <c r="AP778" s="639"/>
      <c r="AQ778" s="573"/>
      <c r="AR778" s="639"/>
      <c r="AS778" s="639"/>
      <c r="AT778" s="639"/>
      <c r="AU778" s="639"/>
      <c r="AV778" s="639"/>
      <c r="AW778" s="639"/>
      <c r="AX778" s="4"/>
      <c r="AY778" s="621"/>
      <c r="AZ778" s="622"/>
    </row>
    <row r="779" spans="2:52" s="25" customFormat="1" ht="12.75" customHeight="1">
      <c r="B779" s="645"/>
      <c r="D779" s="529">
        <f t="shared" si="79"/>
        <v>768</v>
      </c>
      <c r="E779" s="532"/>
      <c r="F779" s="531"/>
      <c r="G779" s="531"/>
      <c r="H779" s="668"/>
      <c r="I779" s="668"/>
      <c r="J779" s="234"/>
      <c r="K779" s="234"/>
      <c r="L779" s="234"/>
      <c r="M779" s="575"/>
      <c r="N779" s="794" t="str">
        <f t="shared" si="80"/>
        <v/>
      </c>
      <c r="O779" s="573"/>
      <c r="P779" s="573"/>
      <c r="Q779" s="623"/>
      <c r="R779" s="573"/>
      <c r="S779" s="573"/>
      <c r="T779" s="573"/>
      <c r="U779" s="639"/>
      <c r="V779" s="639"/>
      <c r="W779" s="573"/>
      <c r="X779" s="639"/>
      <c r="Y779" s="639"/>
      <c r="Z779" s="639"/>
      <c r="AA779" s="639"/>
      <c r="AB779" s="4"/>
      <c r="AC779" s="621"/>
      <c r="AD779" s="622"/>
      <c r="AE779" s="621"/>
      <c r="AF779" s="637"/>
      <c r="AG779" s="621"/>
      <c r="AH779" s="529">
        <f t="shared" si="82"/>
        <v>768</v>
      </c>
      <c r="AI779" s="421" t="str">
        <f t="shared" si="83"/>
        <v/>
      </c>
      <c r="AJ779" s="529" t="str">
        <f t="shared" si="84"/>
        <v/>
      </c>
      <c r="AK779" s="529" t="str">
        <f t="shared" si="81"/>
        <v/>
      </c>
      <c r="AL779" s="573"/>
      <c r="AM779" s="639"/>
      <c r="AN779" s="573"/>
      <c r="AO779" s="639"/>
      <c r="AP779" s="639"/>
      <c r="AQ779" s="573"/>
      <c r="AR779" s="639"/>
      <c r="AS779" s="639"/>
      <c r="AT779" s="639"/>
      <c r="AU779" s="639"/>
      <c r="AV779" s="639"/>
      <c r="AW779" s="639"/>
      <c r="AX779" s="4"/>
      <c r="AY779" s="621"/>
      <c r="AZ779" s="622"/>
    </row>
    <row r="780" spans="2:52" s="25" customFormat="1" ht="12.75" customHeight="1">
      <c r="B780" s="645"/>
      <c r="D780" s="529">
        <f t="shared" si="79"/>
        <v>769</v>
      </c>
      <c r="E780" s="532"/>
      <c r="F780" s="531"/>
      <c r="G780" s="531"/>
      <c r="H780" s="668"/>
      <c r="I780" s="668"/>
      <c r="J780" s="234"/>
      <c r="K780" s="234"/>
      <c r="L780" s="234"/>
      <c r="M780" s="575"/>
      <c r="N780" s="794" t="str">
        <f t="shared" si="80"/>
        <v/>
      </c>
      <c r="O780" s="573"/>
      <c r="P780" s="573"/>
      <c r="Q780" s="623"/>
      <c r="R780" s="573"/>
      <c r="S780" s="573"/>
      <c r="T780" s="573"/>
      <c r="U780" s="639"/>
      <c r="V780" s="639"/>
      <c r="W780" s="573"/>
      <c r="X780" s="639"/>
      <c r="Y780" s="639"/>
      <c r="Z780" s="639"/>
      <c r="AA780" s="639"/>
      <c r="AB780" s="4"/>
      <c r="AC780" s="621"/>
      <c r="AD780" s="622"/>
      <c r="AE780" s="621"/>
      <c r="AF780" s="637"/>
      <c r="AG780" s="621"/>
      <c r="AH780" s="529">
        <f t="shared" si="82"/>
        <v>769</v>
      </c>
      <c r="AI780" s="421" t="str">
        <f t="shared" si="83"/>
        <v/>
      </c>
      <c r="AJ780" s="529" t="str">
        <f t="shared" si="84"/>
        <v/>
      </c>
      <c r="AK780" s="529" t="str">
        <f t="shared" si="81"/>
        <v/>
      </c>
      <c r="AL780" s="573"/>
      <c r="AM780" s="639"/>
      <c r="AN780" s="573"/>
      <c r="AO780" s="639"/>
      <c r="AP780" s="639"/>
      <c r="AQ780" s="573"/>
      <c r="AR780" s="639"/>
      <c r="AS780" s="639"/>
      <c r="AT780" s="639"/>
      <c r="AU780" s="639"/>
      <c r="AV780" s="639"/>
      <c r="AW780" s="639"/>
      <c r="AX780" s="4"/>
      <c r="AY780" s="621"/>
      <c r="AZ780" s="622"/>
    </row>
    <row r="781" spans="2:52" s="25" customFormat="1" ht="12.75" customHeight="1">
      <c r="B781" s="645"/>
      <c r="D781" s="529">
        <f t="shared" si="79"/>
        <v>770</v>
      </c>
      <c r="E781" s="532"/>
      <c r="F781" s="531"/>
      <c r="G781" s="531"/>
      <c r="H781" s="668"/>
      <c r="I781" s="668"/>
      <c r="J781" s="234"/>
      <c r="K781" s="234"/>
      <c r="L781" s="234"/>
      <c r="M781" s="575"/>
      <c r="N781" s="794" t="str">
        <f t="shared" si="80"/>
        <v/>
      </c>
      <c r="O781" s="573"/>
      <c r="P781" s="573"/>
      <c r="Q781" s="623"/>
      <c r="R781" s="573"/>
      <c r="S781" s="573"/>
      <c r="T781" s="573"/>
      <c r="U781" s="639"/>
      <c r="V781" s="639"/>
      <c r="W781" s="573"/>
      <c r="X781" s="639"/>
      <c r="Y781" s="639"/>
      <c r="Z781" s="639"/>
      <c r="AA781" s="639"/>
      <c r="AB781" s="4"/>
      <c r="AC781" s="621"/>
      <c r="AD781" s="622"/>
      <c r="AE781" s="621"/>
      <c r="AF781" s="637"/>
      <c r="AG781" s="621"/>
      <c r="AH781" s="529">
        <f t="shared" si="82"/>
        <v>770</v>
      </c>
      <c r="AI781" s="421" t="str">
        <f t="shared" si="83"/>
        <v/>
      </c>
      <c r="AJ781" s="529" t="str">
        <f t="shared" si="84"/>
        <v/>
      </c>
      <c r="AK781" s="529" t="str">
        <f t="shared" si="81"/>
        <v/>
      </c>
      <c r="AL781" s="573"/>
      <c r="AM781" s="639"/>
      <c r="AN781" s="573"/>
      <c r="AO781" s="639"/>
      <c r="AP781" s="639"/>
      <c r="AQ781" s="573"/>
      <c r="AR781" s="639"/>
      <c r="AS781" s="639"/>
      <c r="AT781" s="639"/>
      <c r="AU781" s="639"/>
      <c r="AV781" s="639"/>
      <c r="AW781" s="639"/>
      <c r="AX781" s="4"/>
      <c r="AY781" s="621"/>
      <c r="AZ781" s="622"/>
    </row>
    <row r="782" spans="2:52" s="25" customFormat="1" ht="12.75" customHeight="1">
      <c r="B782" s="645"/>
      <c r="D782" s="529">
        <f t="shared" si="79"/>
        <v>771</v>
      </c>
      <c r="E782" s="532"/>
      <c r="F782" s="531"/>
      <c r="G782" s="531"/>
      <c r="H782" s="668"/>
      <c r="I782" s="668"/>
      <c r="J782" s="234"/>
      <c r="K782" s="234"/>
      <c r="L782" s="234"/>
      <c r="M782" s="575"/>
      <c r="N782" s="794" t="str">
        <f t="shared" si="80"/>
        <v/>
      </c>
      <c r="O782" s="573"/>
      <c r="P782" s="573"/>
      <c r="Q782" s="623"/>
      <c r="R782" s="573"/>
      <c r="S782" s="573"/>
      <c r="T782" s="573"/>
      <c r="U782" s="639"/>
      <c r="V782" s="639"/>
      <c r="W782" s="573"/>
      <c r="X782" s="639"/>
      <c r="Y782" s="639"/>
      <c r="Z782" s="639"/>
      <c r="AA782" s="639"/>
      <c r="AB782" s="4"/>
      <c r="AC782" s="621"/>
      <c r="AD782" s="622"/>
      <c r="AE782" s="621"/>
      <c r="AF782" s="637"/>
      <c r="AG782" s="621"/>
      <c r="AH782" s="529">
        <f t="shared" si="82"/>
        <v>771</v>
      </c>
      <c r="AI782" s="421" t="str">
        <f t="shared" si="83"/>
        <v/>
      </c>
      <c r="AJ782" s="529" t="str">
        <f t="shared" si="84"/>
        <v/>
      </c>
      <c r="AK782" s="529" t="str">
        <f t="shared" si="81"/>
        <v/>
      </c>
      <c r="AL782" s="573"/>
      <c r="AM782" s="639"/>
      <c r="AN782" s="573"/>
      <c r="AO782" s="639"/>
      <c r="AP782" s="639"/>
      <c r="AQ782" s="573"/>
      <c r="AR782" s="639"/>
      <c r="AS782" s="639"/>
      <c r="AT782" s="639"/>
      <c r="AU782" s="639"/>
      <c r="AV782" s="639"/>
      <c r="AW782" s="639"/>
      <c r="AX782" s="4"/>
      <c r="AY782" s="621"/>
      <c r="AZ782" s="622"/>
    </row>
    <row r="783" spans="2:52" s="25" customFormat="1" ht="12.75" customHeight="1">
      <c r="B783" s="645"/>
      <c r="D783" s="529">
        <f t="shared" si="79"/>
        <v>772</v>
      </c>
      <c r="E783" s="532"/>
      <c r="F783" s="531"/>
      <c r="G783" s="531"/>
      <c r="H783" s="668"/>
      <c r="I783" s="668"/>
      <c r="J783" s="234"/>
      <c r="K783" s="234"/>
      <c r="L783" s="234"/>
      <c r="M783" s="575"/>
      <c r="N783" s="794" t="str">
        <f t="shared" si="80"/>
        <v/>
      </c>
      <c r="O783" s="573"/>
      <c r="P783" s="573"/>
      <c r="Q783" s="623"/>
      <c r="R783" s="573"/>
      <c r="S783" s="573"/>
      <c r="T783" s="573"/>
      <c r="U783" s="639"/>
      <c r="V783" s="639"/>
      <c r="W783" s="573"/>
      <c r="X783" s="639"/>
      <c r="Y783" s="639"/>
      <c r="Z783" s="639"/>
      <c r="AA783" s="639"/>
      <c r="AB783" s="4"/>
      <c r="AC783" s="621"/>
      <c r="AD783" s="622"/>
      <c r="AE783" s="621"/>
      <c r="AF783" s="637"/>
      <c r="AG783" s="621"/>
      <c r="AH783" s="529">
        <f t="shared" si="82"/>
        <v>772</v>
      </c>
      <c r="AI783" s="421" t="str">
        <f t="shared" si="83"/>
        <v/>
      </c>
      <c r="AJ783" s="529" t="str">
        <f t="shared" si="84"/>
        <v/>
      </c>
      <c r="AK783" s="529" t="str">
        <f t="shared" si="81"/>
        <v/>
      </c>
      <c r="AL783" s="573"/>
      <c r="AM783" s="639"/>
      <c r="AN783" s="573"/>
      <c r="AO783" s="639"/>
      <c r="AP783" s="639"/>
      <c r="AQ783" s="573"/>
      <c r="AR783" s="639"/>
      <c r="AS783" s="639"/>
      <c r="AT783" s="639"/>
      <c r="AU783" s="639"/>
      <c r="AV783" s="639"/>
      <c r="AW783" s="639"/>
      <c r="AX783" s="4"/>
      <c r="AY783" s="621"/>
      <c r="AZ783" s="622"/>
    </row>
    <row r="784" spans="2:52" s="25" customFormat="1" ht="12.75" customHeight="1">
      <c r="B784" s="645"/>
      <c r="D784" s="529">
        <f t="shared" si="79"/>
        <v>773</v>
      </c>
      <c r="E784" s="532"/>
      <c r="F784" s="531"/>
      <c r="G784" s="531"/>
      <c r="H784" s="668"/>
      <c r="I784" s="668"/>
      <c r="J784" s="234"/>
      <c r="K784" s="234"/>
      <c r="L784" s="234"/>
      <c r="M784" s="575"/>
      <c r="N784" s="794" t="str">
        <f t="shared" si="80"/>
        <v/>
      </c>
      <c r="O784" s="573"/>
      <c r="P784" s="573"/>
      <c r="Q784" s="623"/>
      <c r="R784" s="573"/>
      <c r="S784" s="573"/>
      <c r="T784" s="573"/>
      <c r="U784" s="639"/>
      <c r="V784" s="639"/>
      <c r="W784" s="573"/>
      <c r="X784" s="639"/>
      <c r="Y784" s="639"/>
      <c r="Z784" s="639"/>
      <c r="AA784" s="639"/>
      <c r="AB784" s="4"/>
      <c r="AC784" s="621"/>
      <c r="AD784" s="622"/>
      <c r="AE784" s="621"/>
      <c r="AF784" s="637"/>
      <c r="AG784" s="621"/>
      <c r="AH784" s="529">
        <f t="shared" si="82"/>
        <v>773</v>
      </c>
      <c r="AI784" s="421" t="str">
        <f t="shared" si="83"/>
        <v/>
      </c>
      <c r="AJ784" s="529" t="str">
        <f t="shared" si="84"/>
        <v/>
      </c>
      <c r="AK784" s="529" t="str">
        <f t="shared" si="81"/>
        <v/>
      </c>
      <c r="AL784" s="573"/>
      <c r="AM784" s="639"/>
      <c r="AN784" s="573"/>
      <c r="AO784" s="639"/>
      <c r="AP784" s="639"/>
      <c r="AQ784" s="573"/>
      <c r="AR784" s="639"/>
      <c r="AS784" s="639"/>
      <c r="AT784" s="639"/>
      <c r="AU784" s="639"/>
      <c r="AV784" s="639"/>
      <c r="AW784" s="639"/>
      <c r="AX784" s="4"/>
      <c r="AY784" s="621"/>
      <c r="AZ784" s="622"/>
    </row>
    <row r="785" spans="2:52" s="25" customFormat="1" ht="12.75" customHeight="1">
      <c r="B785" s="645"/>
      <c r="D785" s="529">
        <f t="shared" si="79"/>
        <v>774</v>
      </c>
      <c r="E785" s="532"/>
      <c r="F785" s="531"/>
      <c r="G785" s="531"/>
      <c r="H785" s="668"/>
      <c r="I785" s="668"/>
      <c r="J785" s="234"/>
      <c r="K785" s="234"/>
      <c r="L785" s="234"/>
      <c r="M785" s="575"/>
      <c r="N785" s="794" t="str">
        <f t="shared" si="80"/>
        <v/>
      </c>
      <c r="O785" s="573"/>
      <c r="P785" s="573"/>
      <c r="Q785" s="623"/>
      <c r="R785" s="573"/>
      <c r="S785" s="573"/>
      <c r="T785" s="573"/>
      <c r="U785" s="639"/>
      <c r="V785" s="639"/>
      <c r="W785" s="573"/>
      <c r="X785" s="639"/>
      <c r="Y785" s="639"/>
      <c r="Z785" s="639"/>
      <c r="AA785" s="639"/>
      <c r="AB785" s="4"/>
      <c r="AC785" s="621"/>
      <c r="AD785" s="622"/>
      <c r="AE785" s="621"/>
      <c r="AF785" s="637"/>
      <c r="AG785" s="621"/>
      <c r="AH785" s="529">
        <f t="shared" si="82"/>
        <v>774</v>
      </c>
      <c r="AI785" s="421" t="str">
        <f t="shared" si="83"/>
        <v/>
      </c>
      <c r="AJ785" s="529" t="str">
        <f t="shared" si="84"/>
        <v/>
      </c>
      <c r="AK785" s="529" t="str">
        <f t="shared" si="81"/>
        <v/>
      </c>
      <c r="AL785" s="573"/>
      <c r="AM785" s="639"/>
      <c r="AN785" s="573"/>
      <c r="AO785" s="639"/>
      <c r="AP785" s="639"/>
      <c r="AQ785" s="573"/>
      <c r="AR785" s="639"/>
      <c r="AS785" s="639"/>
      <c r="AT785" s="639"/>
      <c r="AU785" s="639"/>
      <c r="AV785" s="639"/>
      <c r="AW785" s="639"/>
      <c r="AX785" s="4"/>
      <c r="AY785" s="621"/>
      <c r="AZ785" s="622"/>
    </row>
    <row r="786" spans="2:52" s="25" customFormat="1" ht="12.75" customHeight="1">
      <c r="B786" s="645"/>
      <c r="D786" s="529">
        <f t="shared" si="79"/>
        <v>775</v>
      </c>
      <c r="E786" s="532"/>
      <c r="F786" s="531"/>
      <c r="G786" s="531"/>
      <c r="H786" s="668"/>
      <c r="I786" s="668"/>
      <c r="J786" s="234"/>
      <c r="K786" s="234"/>
      <c r="L786" s="234"/>
      <c r="M786" s="575"/>
      <c r="N786" s="794" t="str">
        <f t="shared" si="80"/>
        <v/>
      </c>
      <c r="O786" s="573"/>
      <c r="P786" s="573"/>
      <c r="Q786" s="623"/>
      <c r="R786" s="573"/>
      <c r="S786" s="573"/>
      <c r="T786" s="573"/>
      <c r="U786" s="639"/>
      <c r="V786" s="639"/>
      <c r="W786" s="573"/>
      <c r="X786" s="639"/>
      <c r="Y786" s="639"/>
      <c r="Z786" s="639"/>
      <c r="AA786" s="639"/>
      <c r="AB786" s="4"/>
      <c r="AC786" s="621"/>
      <c r="AD786" s="622"/>
      <c r="AE786" s="621"/>
      <c r="AF786" s="637"/>
      <c r="AG786" s="621"/>
      <c r="AH786" s="529">
        <f t="shared" si="82"/>
        <v>775</v>
      </c>
      <c r="AI786" s="421" t="str">
        <f t="shared" si="83"/>
        <v/>
      </c>
      <c r="AJ786" s="529" t="str">
        <f t="shared" si="84"/>
        <v/>
      </c>
      <c r="AK786" s="529" t="str">
        <f t="shared" si="81"/>
        <v/>
      </c>
      <c r="AL786" s="573"/>
      <c r="AM786" s="639"/>
      <c r="AN786" s="573"/>
      <c r="AO786" s="639"/>
      <c r="AP786" s="639"/>
      <c r="AQ786" s="573"/>
      <c r="AR786" s="639"/>
      <c r="AS786" s="639"/>
      <c r="AT786" s="639"/>
      <c r="AU786" s="639"/>
      <c r="AV786" s="639"/>
      <c r="AW786" s="639"/>
      <c r="AX786" s="4"/>
      <c r="AY786" s="621"/>
      <c r="AZ786" s="622"/>
    </row>
    <row r="787" spans="2:52" s="25" customFormat="1" ht="12.75" customHeight="1">
      <c r="B787" s="645"/>
      <c r="D787" s="529">
        <f t="shared" si="79"/>
        <v>776</v>
      </c>
      <c r="E787" s="532"/>
      <c r="F787" s="531"/>
      <c r="G787" s="531"/>
      <c r="H787" s="668"/>
      <c r="I787" s="668"/>
      <c r="J787" s="234"/>
      <c r="K787" s="234"/>
      <c r="L787" s="234"/>
      <c r="M787" s="575"/>
      <c r="N787" s="794" t="str">
        <f t="shared" si="80"/>
        <v/>
      </c>
      <c r="O787" s="573"/>
      <c r="P787" s="573"/>
      <c r="Q787" s="623"/>
      <c r="R787" s="573"/>
      <c r="S787" s="573"/>
      <c r="T787" s="573"/>
      <c r="U787" s="639"/>
      <c r="V787" s="639"/>
      <c r="W787" s="573"/>
      <c r="X787" s="639"/>
      <c r="Y787" s="639"/>
      <c r="Z787" s="639"/>
      <c r="AA787" s="639"/>
      <c r="AB787" s="4"/>
      <c r="AC787" s="621"/>
      <c r="AD787" s="622"/>
      <c r="AE787" s="621"/>
      <c r="AF787" s="637"/>
      <c r="AG787" s="621"/>
      <c r="AH787" s="529">
        <f t="shared" si="82"/>
        <v>776</v>
      </c>
      <c r="AI787" s="421" t="str">
        <f t="shared" si="83"/>
        <v/>
      </c>
      <c r="AJ787" s="529" t="str">
        <f t="shared" si="84"/>
        <v/>
      </c>
      <c r="AK787" s="529" t="str">
        <f t="shared" si="81"/>
        <v/>
      </c>
      <c r="AL787" s="573"/>
      <c r="AM787" s="639"/>
      <c r="AN787" s="573"/>
      <c r="AO787" s="639"/>
      <c r="AP787" s="639"/>
      <c r="AQ787" s="573"/>
      <c r="AR787" s="639"/>
      <c r="AS787" s="639"/>
      <c r="AT787" s="639"/>
      <c r="AU787" s="639"/>
      <c r="AV787" s="639"/>
      <c r="AW787" s="639"/>
      <c r="AX787" s="4"/>
      <c r="AY787" s="621"/>
      <c r="AZ787" s="622"/>
    </row>
    <row r="788" spans="2:52" s="25" customFormat="1" ht="12.75" customHeight="1">
      <c r="B788" s="645"/>
      <c r="D788" s="529">
        <f t="shared" si="79"/>
        <v>777</v>
      </c>
      <c r="E788" s="532"/>
      <c r="F788" s="531"/>
      <c r="G788" s="531"/>
      <c r="H788" s="668"/>
      <c r="I788" s="668"/>
      <c r="J788" s="234"/>
      <c r="K788" s="234"/>
      <c r="L788" s="234"/>
      <c r="M788" s="575"/>
      <c r="N788" s="794" t="str">
        <f t="shared" si="80"/>
        <v/>
      </c>
      <c r="O788" s="573"/>
      <c r="P788" s="573"/>
      <c r="Q788" s="623"/>
      <c r="R788" s="573"/>
      <c r="S788" s="573"/>
      <c r="T788" s="573"/>
      <c r="U788" s="639"/>
      <c r="V788" s="639"/>
      <c r="W788" s="573"/>
      <c r="X788" s="639"/>
      <c r="Y788" s="639"/>
      <c r="Z788" s="639"/>
      <c r="AA788" s="639"/>
      <c r="AB788" s="4"/>
      <c r="AC788" s="621"/>
      <c r="AD788" s="622"/>
      <c r="AE788" s="621"/>
      <c r="AF788" s="637"/>
      <c r="AG788" s="621"/>
      <c r="AH788" s="529">
        <f t="shared" si="82"/>
        <v>777</v>
      </c>
      <c r="AI788" s="421" t="str">
        <f t="shared" si="83"/>
        <v/>
      </c>
      <c r="AJ788" s="529" t="str">
        <f t="shared" si="84"/>
        <v/>
      </c>
      <c r="AK788" s="529" t="str">
        <f t="shared" si="81"/>
        <v/>
      </c>
      <c r="AL788" s="573"/>
      <c r="AM788" s="639"/>
      <c r="AN788" s="573"/>
      <c r="AO788" s="639"/>
      <c r="AP788" s="639"/>
      <c r="AQ788" s="573"/>
      <c r="AR788" s="639"/>
      <c r="AS788" s="639"/>
      <c r="AT788" s="639"/>
      <c r="AU788" s="639"/>
      <c r="AV788" s="639"/>
      <c r="AW788" s="639"/>
      <c r="AX788" s="4"/>
      <c r="AY788" s="621"/>
      <c r="AZ788" s="622"/>
    </row>
    <row r="789" spans="2:52" s="25" customFormat="1" ht="12.75" customHeight="1">
      <c r="B789" s="645"/>
      <c r="D789" s="529">
        <f t="shared" si="79"/>
        <v>778</v>
      </c>
      <c r="E789" s="532"/>
      <c r="F789" s="531"/>
      <c r="G789" s="531"/>
      <c r="H789" s="668"/>
      <c r="I789" s="668"/>
      <c r="J789" s="234"/>
      <c r="K789" s="234"/>
      <c r="L789" s="234"/>
      <c r="M789" s="575"/>
      <c r="N789" s="794" t="str">
        <f t="shared" si="80"/>
        <v/>
      </c>
      <c r="O789" s="573"/>
      <c r="P789" s="573"/>
      <c r="Q789" s="623"/>
      <c r="R789" s="573"/>
      <c r="S789" s="573"/>
      <c r="T789" s="573"/>
      <c r="U789" s="639"/>
      <c r="V789" s="639"/>
      <c r="W789" s="573"/>
      <c r="X789" s="639"/>
      <c r="Y789" s="639"/>
      <c r="Z789" s="639"/>
      <c r="AA789" s="639"/>
      <c r="AB789" s="4"/>
      <c r="AC789" s="621"/>
      <c r="AD789" s="622"/>
      <c r="AE789" s="621"/>
      <c r="AF789" s="637"/>
      <c r="AG789" s="621"/>
      <c r="AH789" s="529">
        <f t="shared" si="82"/>
        <v>778</v>
      </c>
      <c r="AI789" s="421" t="str">
        <f t="shared" si="83"/>
        <v/>
      </c>
      <c r="AJ789" s="529" t="str">
        <f t="shared" si="84"/>
        <v/>
      </c>
      <c r="AK789" s="529" t="str">
        <f t="shared" si="81"/>
        <v/>
      </c>
      <c r="AL789" s="573"/>
      <c r="AM789" s="639"/>
      <c r="AN789" s="573"/>
      <c r="AO789" s="639"/>
      <c r="AP789" s="639"/>
      <c r="AQ789" s="573"/>
      <c r="AR789" s="639"/>
      <c r="AS789" s="639"/>
      <c r="AT789" s="639"/>
      <c r="AU789" s="639"/>
      <c r="AV789" s="639"/>
      <c r="AW789" s="639"/>
      <c r="AX789" s="4"/>
      <c r="AY789" s="621"/>
      <c r="AZ789" s="622"/>
    </row>
    <row r="790" spans="2:52" s="25" customFormat="1" ht="12.75" customHeight="1">
      <c r="B790" s="645"/>
      <c r="D790" s="529">
        <f t="shared" si="79"/>
        <v>779</v>
      </c>
      <c r="E790" s="532"/>
      <c r="F790" s="531"/>
      <c r="G790" s="531"/>
      <c r="H790" s="668"/>
      <c r="I790" s="668"/>
      <c r="J790" s="234"/>
      <c r="K790" s="234"/>
      <c r="L790" s="234"/>
      <c r="M790" s="575"/>
      <c r="N790" s="794" t="str">
        <f t="shared" si="80"/>
        <v/>
      </c>
      <c r="O790" s="573"/>
      <c r="P790" s="573"/>
      <c r="Q790" s="623"/>
      <c r="R790" s="573"/>
      <c r="S790" s="573"/>
      <c r="T790" s="573"/>
      <c r="U790" s="639"/>
      <c r="V790" s="639"/>
      <c r="W790" s="573"/>
      <c r="X790" s="639"/>
      <c r="Y790" s="639"/>
      <c r="Z790" s="639"/>
      <c r="AA790" s="639"/>
      <c r="AB790" s="4"/>
      <c r="AC790" s="621"/>
      <c r="AD790" s="622"/>
      <c r="AE790" s="621"/>
      <c r="AF790" s="637"/>
      <c r="AG790" s="621"/>
      <c r="AH790" s="529">
        <f t="shared" si="82"/>
        <v>779</v>
      </c>
      <c r="AI790" s="421" t="str">
        <f t="shared" si="83"/>
        <v/>
      </c>
      <c r="AJ790" s="529" t="str">
        <f t="shared" si="84"/>
        <v/>
      </c>
      <c r="AK790" s="529" t="str">
        <f t="shared" si="81"/>
        <v/>
      </c>
      <c r="AL790" s="573"/>
      <c r="AM790" s="639"/>
      <c r="AN790" s="573"/>
      <c r="AO790" s="639"/>
      <c r="AP790" s="639"/>
      <c r="AQ790" s="573"/>
      <c r="AR790" s="639"/>
      <c r="AS790" s="639"/>
      <c r="AT790" s="639"/>
      <c r="AU790" s="639"/>
      <c r="AV790" s="639"/>
      <c r="AW790" s="639"/>
      <c r="AX790" s="4"/>
      <c r="AY790" s="621"/>
      <c r="AZ790" s="622"/>
    </row>
    <row r="791" spans="2:52" s="25" customFormat="1" ht="12.75" customHeight="1">
      <c r="B791" s="645"/>
      <c r="D791" s="529">
        <f t="shared" si="79"/>
        <v>780</v>
      </c>
      <c r="E791" s="532"/>
      <c r="F791" s="531"/>
      <c r="G791" s="531"/>
      <c r="H791" s="668"/>
      <c r="I791" s="668"/>
      <c r="J791" s="234"/>
      <c r="K791" s="234"/>
      <c r="L791" s="234"/>
      <c r="M791" s="575"/>
      <c r="N791" s="794" t="str">
        <f t="shared" si="80"/>
        <v/>
      </c>
      <c r="O791" s="573"/>
      <c r="P791" s="573"/>
      <c r="Q791" s="623"/>
      <c r="R791" s="573"/>
      <c r="S791" s="573"/>
      <c r="T791" s="573"/>
      <c r="U791" s="639"/>
      <c r="V791" s="639"/>
      <c r="W791" s="573"/>
      <c r="X791" s="639"/>
      <c r="Y791" s="639"/>
      <c r="Z791" s="639"/>
      <c r="AA791" s="639"/>
      <c r="AB791" s="4"/>
      <c r="AC791" s="621"/>
      <c r="AD791" s="622"/>
      <c r="AE791" s="621"/>
      <c r="AF791" s="637"/>
      <c r="AG791" s="621"/>
      <c r="AH791" s="529">
        <f t="shared" si="82"/>
        <v>780</v>
      </c>
      <c r="AI791" s="421" t="str">
        <f t="shared" si="83"/>
        <v/>
      </c>
      <c r="AJ791" s="529" t="str">
        <f t="shared" si="84"/>
        <v/>
      </c>
      <c r="AK791" s="529" t="str">
        <f t="shared" si="81"/>
        <v/>
      </c>
      <c r="AL791" s="573"/>
      <c r="AM791" s="639"/>
      <c r="AN791" s="573"/>
      <c r="AO791" s="639"/>
      <c r="AP791" s="639"/>
      <c r="AQ791" s="573"/>
      <c r="AR791" s="639"/>
      <c r="AS791" s="639"/>
      <c r="AT791" s="639"/>
      <c r="AU791" s="639"/>
      <c r="AV791" s="639"/>
      <c r="AW791" s="639"/>
      <c r="AX791" s="4"/>
      <c r="AY791" s="621"/>
      <c r="AZ791" s="622"/>
    </row>
    <row r="792" spans="2:52" s="25" customFormat="1" ht="12.75" customHeight="1">
      <c r="B792" s="645"/>
      <c r="D792" s="529">
        <f t="shared" si="79"/>
        <v>781</v>
      </c>
      <c r="E792" s="532"/>
      <c r="F792" s="531"/>
      <c r="G792" s="531"/>
      <c r="H792" s="668"/>
      <c r="I792" s="668"/>
      <c r="J792" s="234"/>
      <c r="K792" s="234"/>
      <c r="L792" s="234"/>
      <c r="M792" s="575"/>
      <c r="N792" s="794" t="str">
        <f t="shared" si="80"/>
        <v/>
      </c>
      <c r="O792" s="573"/>
      <c r="P792" s="573"/>
      <c r="Q792" s="623"/>
      <c r="R792" s="573"/>
      <c r="S792" s="573"/>
      <c r="T792" s="573"/>
      <c r="U792" s="639"/>
      <c r="V792" s="639"/>
      <c r="W792" s="573"/>
      <c r="X792" s="639"/>
      <c r="Y792" s="639"/>
      <c r="Z792" s="639"/>
      <c r="AA792" s="639"/>
      <c r="AB792" s="4"/>
      <c r="AC792" s="621"/>
      <c r="AD792" s="622"/>
      <c r="AE792" s="621"/>
      <c r="AF792" s="637"/>
      <c r="AG792" s="621"/>
      <c r="AH792" s="529">
        <f t="shared" si="82"/>
        <v>781</v>
      </c>
      <c r="AI792" s="421" t="str">
        <f t="shared" si="83"/>
        <v/>
      </c>
      <c r="AJ792" s="529" t="str">
        <f t="shared" si="84"/>
        <v/>
      </c>
      <c r="AK792" s="529" t="str">
        <f t="shared" si="81"/>
        <v/>
      </c>
      <c r="AL792" s="573"/>
      <c r="AM792" s="639"/>
      <c r="AN792" s="573"/>
      <c r="AO792" s="639"/>
      <c r="AP792" s="639"/>
      <c r="AQ792" s="573"/>
      <c r="AR792" s="639"/>
      <c r="AS792" s="639"/>
      <c r="AT792" s="639"/>
      <c r="AU792" s="639"/>
      <c r="AV792" s="639"/>
      <c r="AW792" s="639"/>
      <c r="AX792" s="4"/>
      <c r="AY792" s="621"/>
      <c r="AZ792" s="622"/>
    </row>
    <row r="793" spans="2:52" s="25" customFormat="1" ht="12.75" customHeight="1">
      <c r="B793" s="645"/>
      <c r="D793" s="529">
        <f t="shared" si="79"/>
        <v>782</v>
      </c>
      <c r="E793" s="532"/>
      <c r="F793" s="531"/>
      <c r="G793" s="531"/>
      <c r="H793" s="668"/>
      <c r="I793" s="668"/>
      <c r="J793" s="234"/>
      <c r="K793" s="234"/>
      <c r="L793" s="234"/>
      <c r="M793" s="575"/>
      <c r="N793" s="794" t="str">
        <f t="shared" si="80"/>
        <v/>
      </c>
      <c r="O793" s="573"/>
      <c r="P793" s="573"/>
      <c r="Q793" s="623"/>
      <c r="R793" s="573"/>
      <c r="S793" s="573"/>
      <c r="T793" s="573"/>
      <c r="U793" s="639"/>
      <c r="V793" s="639"/>
      <c r="W793" s="573"/>
      <c r="X793" s="639"/>
      <c r="Y793" s="639"/>
      <c r="Z793" s="639"/>
      <c r="AA793" s="639"/>
      <c r="AB793" s="4"/>
      <c r="AC793" s="621"/>
      <c r="AD793" s="622"/>
      <c r="AE793" s="621"/>
      <c r="AF793" s="637"/>
      <c r="AG793" s="621"/>
      <c r="AH793" s="529">
        <f t="shared" si="82"/>
        <v>782</v>
      </c>
      <c r="AI793" s="421" t="str">
        <f t="shared" si="83"/>
        <v/>
      </c>
      <c r="AJ793" s="529" t="str">
        <f t="shared" si="84"/>
        <v/>
      </c>
      <c r="AK793" s="529" t="str">
        <f t="shared" si="81"/>
        <v/>
      </c>
      <c r="AL793" s="573"/>
      <c r="AM793" s="639"/>
      <c r="AN793" s="573"/>
      <c r="AO793" s="639"/>
      <c r="AP793" s="639"/>
      <c r="AQ793" s="573"/>
      <c r="AR793" s="639"/>
      <c r="AS793" s="639"/>
      <c r="AT793" s="639"/>
      <c r="AU793" s="639"/>
      <c r="AV793" s="639"/>
      <c r="AW793" s="639"/>
      <c r="AX793" s="4"/>
      <c r="AY793" s="621"/>
      <c r="AZ793" s="622"/>
    </row>
    <row r="794" spans="2:52" s="25" customFormat="1" ht="12.75" customHeight="1">
      <c r="B794" s="645"/>
      <c r="D794" s="529">
        <f t="shared" si="79"/>
        <v>783</v>
      </c>
      <c r="E794" s="532"/>
      <c r="F794" s="531"/>
      <c r="G794" s="531"/>
      <c r="H794" s="668"/>
      <c r="I794" s="668"/>
      <c r="J794" s="234"/>
      <c r="K794" s="234"/>
      <c r="L794" s="234"/>
      <c r="M794" s="575"/>
      <c r="N794" s="794" t="str">
        <f t="shared" si="80"/>
        <v/>
      </c>
      <c r="O794" s="573"/>
      <c r="P794" s="573"/>
      <c r="Q794" s="623"/>
      <c r="R794" s="573"/>
      <c r="S794" s="573"/>
      <c r="T794" s="573"/>
      <c r="U794" s="639"/>
      <c r="V794" s="639"/>
      <c r="W794" s="573"/>
      <c r="X794" s="639"/>
      <c r="Y794" s="639"/>
      <c r="Z794" s="639"/>
      <c r="AA794" s="639"/>
      <c r="AB794" s="4"/>
      <c r="AC794" s="621"/>
      <c r="AD794" s="622"/>
      <c r="AE794" s="621"/>
      <c r="AF794" s="637"/>
      <c r="AG794" s="621"/>
      <c r="AH794" s="529">
        <f t="shared" si="82"/>
        <v>783</v>
      </c>
      <c r="AI794" s="421" t="str">
        <f t="shared" si="83"/>
        <v/>
      </c>
      <c r="AJ794" s="529" t="str">
        <f t="shared" si="84"/>
        <v/>
      </c>
      <c r="AK794" s="529" t="str">
        <f t="shared" si="81"/>
        <v/>
      </c>
      <c r="AL794" s="573"/>
      <c r="AM794" s="639"/>
      <c r="AN794" s="573"/>
      <c r="AO794" s="639"/>
      <c r="AP794" s="639"/>
      <c r="AQ794" s="573"/>
      <c r="AR794" s="639"/>
      <c r="AS794" s="639"/>
      <c r="AT794" s="639"/>
      <c r="AU794" s="639"/>
      <c r="AV794" s="639"/>
      <c r="AW794" s="639"/>
      <c r="AX794" s="4"/>
      <c r="AY794" s="621"/>
      <c r="AZ794" s="622"/>
    </row>
    <row r="795" spans="2:52" s="25" customFormat="1" ht="12.75" customHeight="1">
      <c r="B795" s="645"/>
      <c r="D795" s="529">
        <f t="shared" si="79"/>
        <v>784</v>
      </c>
      <c r="E795" s="532"/>
      <c r="F795" s="531"/>
      <c r="G795" s="531"/>
      <c r="H795" s="668"/>
      <c r="I795" s="668"/>
      <c r="J795" s="234"/>
      <c r="K795" s="234"/>
      <c r="L795" s="234"/>
      <c r="M795" s="575"/>
      <c r="N795" s="794" t="str">
        <f t="shared" si="80"/>
        <v/>
      </c>
      <c r="O795" s="573"/>
      <c r="P795" s="573"/>
      <c r="Q795" s="623"/>
      <c r="R795" s="573"/>
      <c r="S795" s="573"/>
      <c r="T795" s="573"/>
      <c r="U795" s="639"/>
      <c r="V795" s="639"/>
      <c r="W795" s="573"/>
      <c r="X795" s="639"/>
      <c r="Y795" s="639"/>
      <c r="Z795" s="639"/>
      <c r="AA795" s="639"/>
      <c r="AB795" s="4"/>
      <c r="AC795" s="621"/>
      <c r="AD795" s="622"/>
      <c r="AE795" s="621"/>
      <c r="AF795" s="637"/>
      <c r="AG795" s="621"/>
      <c r="AH795" s="529">
        <f t="shared" si="82"/>
        <v>784</v>
      </c>
      <c r="AI795" s="421" t="str">
        <f t="shared" si="83"/>
        <v/>
      </c>
      <c r="AJ795" s="529" t="str">
        <f t="shared" si="84"/>
        <v/>
      </c>
      <c r="AK795" s="529" t="str">
        <f t="shared" si="81"/>
        <v/>
      </c>
      <c r="AL795" s="573"/>
      <c r="AM795" s="639"/>
      <c r="AN795" s="573"/>
      <c r="AO795" s="639"/>
      <c r="AP795" s="639"/>
      <c r="AQ795" s="573"/>
      <c r="AR795" s="639"/>
      <c r="AS795" s="639"/>
      <c r="AT795" s="639"/>
      <c r="AU795" s="639"/>
      <c r="AV795" s="639"/>
      <c r="AW795" s="639"/>
      <c r="AX795" s="4"/>
      <c r="AY795" s="621"/>
      <c r="AZ795" s="622"/>
    </row>
    <row r="796" spans="2:52" s="25" customFormat="1" ht="12.75" customHeight="1">
      <c r="B796" s="645"/>
      <c r="D796" s="529">
        <f t="shared" si="79"/>
        <v>785</v>
      </c>
      <c r="E796" s="532"/>
      <c r="F796" s="531"/>
      <c r="G796" s="531"/>
      <c r="H796" s="668"/>
      <c r="I796" s="668"/>
      <c r="J796" s="234"/>
      <c r="K796" s="234"/>
      <c r="L796" s="234"/>
      <c r="M796" s="575"/>
      <c r="N796" s="794" t="str">
        <f t="shared" si="80"/>
        <v/>
      </c>
      <c r="O796" s="573"/>
      <c r="P796" s="573"/>
      <c r="Q796" s="623"/>
      <c r="R796" s="573"/>
      <c r="S796" s="573"/>
      <c r="T796" s="573"/>
      <c r="U796" s="639"/>
      <c r="V796" s="639"/>
      <c r="W796" s="573"/>
      <c r="X796" s="639"/>
      <c r="Y796" s="639"/>
      <c r="Z796" s="639"/>
      <c r="AA796" s="639"/>
      <c r="AB796" s="4"/>
      <c r="AC796" s="621"/>
      <c r="AD796" s="622"/>
      <c r="AE796" s="621"/>
      <c r="AF796" s="637"/>
      <c r="AG796" s="621"/>
      <c r="AH796" s="529">
        <f t="shared" si="82"/>
        <v>785</v>
      </c>
      <c r="AI796" s="421" t="str">
        <f t="shared" si="83"/>
        <v/>
      </c>
      <c r="AJ796" s="529" t="str">
        <f t="shared" si="84"/>
        <v/>
      </c>
      <c r="AK796" s="529" t="str">
        <f t="shared" si="81"/>
        <v/>
      </c>
      <c r="AL796" s="573"/>
      <c r="AM796" s="639"/>
      <c r="AN796" s="573"/>
      <c r="AO796" s="639"/>
      <c r="AP796" s="639"/>
      <c r="AQ796" s="573"/>
      <c r="AR796" s="639"/>
      <c r="AS796" s="639"/>
      <c r="AT796" s="639"/>
      <c r="AU796" s="639"/>
      <c r="AV796" s="639"/>
      <c r="AW796" s="639"/>
      <c r="AX796" s="4"/>
      <c r="AY796" s="621"/>
      <c r="AZ796" s="622"/>
    </row>
    <row r="797" spans="2:52" s="25" customFormat="1" ht="12.75" customHeight="1">
      <c r="B797" s="645"/>
      <c r="D797" s="529">
        <f t="shared" si="79"/>
        <v>786</v>
      </c>
      <c r="E797" s="532"/>
      <c r="F797" s="531"/>
      <c r="G797" s="531"/>
      <c r="H797" s="668"/>
      <c r="I797" s="668"/>
      <c r="J797" s="234"/>
      <c r="K797" s="234"/>
      <c r="L797" s="234"/>
      <c r="M797" s="575"/>
      <c r="N797" s="794" t="str">
        <f t="shared" si="80"/>
        <v/>
      </c>
      <c r="O797" s="573"/>
      <c r="P797" s="573"/>
      <c r="Q797" s="623"/>
      <c r="R797" s="573"/>
      <c r="S797" s="573"/>
      <c r="T797" s="573"/>
      <c r="U797" s="639"/>
      <c r="V797" s="639"/>
      <c r="W797" s="573"/>
      <c r="X797" s="639"/>
      <c r="Y797" s="639"/>
      <c r="Z797" s="639"/>
      <c r="AA797" s="639"/>
      <c r="AB797" s="4"/>
      <c r="AC797" s="621"/>
      <c r="AD797" s="622"/>
      <c r="AE797" s="621"/>
      <c r="AF797" s="637"/>
      <c r="AG797" s="621"/>
      <c r="AH797" s="529">
        <f t="shared" si="82"/>
        <v>786</v>
      </c>
      <c r="AI797" s="421" t="str">
        <f t="shared" si="83"/>
        <v/>
      </c>
      <c r="AJ797" s="529" t="str">
        <f t="shared" si="84"/>
        <v/>
      </c>
      <c r="AK797" s="529" t="str">
        <f t="shared" si="81"/>
        <v/>
      </c>
      <c r="AL797" s="573"/>
      <c r="AM797" s="639"/>
      <c r="AN797" s="573"/>
      <c r="AO797" s="639"/>
      <c r="AP797" s="639"/>
      <c r="AQ797" s="573"/>
      <c r="AR797" s="639"/>
      <c r="AS797" s="639"/>
      <c r="AT797" s="639"/>
      <c r="AU797" s="639"/>
      <c r="AV797" s="639"/>
      <c r="AW797" s="639"/>
      <c r="AX797" s="4"/>
      <c r="AY797" s="621"/>
      <c r="AZ797" s="622"/>
    </row>
    <row r="798" spans="2:52" s="25" customFormat="1" ht="12.75" customHeight="1">
      <c r="B798" s="645"/>
      <c r="D798" s="529">
        <f t="shared" si="79"/>
        <v>787</v>
      </c>
      <c r="E798" s="532"/>
      <c r="F798" s="531"/>
      <c r="G798" s="531"/>
      <c r="H798" s="668"/>
      <c r="I798" s="668"/>
      <c r="J798" s="234"/>
      <c r="K798" s="234"/>
      <c r="L798" s="234"/>
      <c r="M798" s="575"/>
      <c r="N798" s="794" t="str">
        <f t="shared" si="80"/>
        <v/>
      </c>
      <c r="O798" s="573"/>
      <c r="P798" s="573"/>
      <c r="Q798" s="623"/>
      <c r="R798" s="573"/>
      <c r="S798" s="573"/>
      <c r="T798" s="573"/>
      <c r="U798" s="639"/>
      <c r="V798" s="639"/>
      <c r="W798" s="573"/>
      <c r="X798" s="639"/>
      <c r="Y798" s="639"/>
      <c r="Z798" s="639"/>
      <c r="AA798" s="639"/>
      <c r="AB798" s="4"/>
      <c r="AC798" s="621"/>
      <c r="AD798" s="622"/>
      <c r="AE798" s="621"/>
      <c r="AF798" s="637"/>
      <c r="AG798" s="621"/>
      <c r="AH798" s="529">
        <f t="shared" si="82"/>
        <v>787</v>
      </c>
      <c r="AI798" s="421" t="str">
        <f t="shared" si="83"/>
        <v/>
      </c>
      <c r="AJ798" s="529" t="str">
        <f t="shared" si="84"/>
        <v/>
      </c>
      <c r="AK798" s="529" t="str">
        <f t="shared" si="81"/>
        <v/>
      </c>
      <c r="AL798" s="573"/>
      <c r="AM798" s="639"/>
      <c r="AN798" s="573"/>
      <c r="AO798" s="639"/>
      <c r="AP798" s="639"/>
      <c r="AQ798" s="573"/>
      <c r="AR798" s="639"/>
      <c r="AS798" s="639"/>
      <c r="AT798" s="639"/>
      <c r="AU798" s="639"/>
      <c r="AV798" s="639"/>
      <c r="AW798" s="639"/>
      <c r="AX798" s="4"/>
      <c r="AY798" s="621"/>
      <c r="AZ798" s="622"/>
    </row>
    <row r="799" spans="2:52" s="25" customFormat="1" ht="12.75" customHeight="1">
      <c r="B799" s="645"/>
      <c r="D799" s="529">
        <f t="shared" ref="D799:D862" si="85">D798+1</f>
        <v>788</v>
      </c>
      <c r="E799" s="532"/>
      <c r="F799" s="531"/>
      <c r="G799" s="531"/>
      <c r="H799" s="668"/>
      <c r="I799" s="668"/>
      <c r="J799" s="234"/>
      <c r="K799" s="234"/>
      <c r="L799" s="234"/>
      <c r="M799" s="575"/>
      <c r="N799" s="794" t="str">
        <f t="shared" si="80"/>
        <v/>
      </c>
      <c r="O799" s="573"/>
      <c r="P799" s="573"/>
      <c r="Q799" s="623"/>
      <c r="R799" s="573"/>
      <c r="S799" s="573"/>
      <c r="T799" s="573"/>
      <c r="U799" s="639"/>
      <c r="V799" s="639"/>
      <c r="W799" s="573"/>
      <c r="X799" s="639"/>
      <c r="Y799" s="639"/>
      <c r="Z799" s="639"/>
      <c r="AA799" s="639"/>
      <c r="AB799" s="4"/>
      <c r="AC799" s="621"/>
      <c r="AD799" s="622"/>
      <c r="AE799" s="621"/>
      <c r="AF799" s="637"/>
      <c r="AG799" s="621"/>
      <c r="AH799" s="529">
        <f t="shared" si="82"/>
        <v>788</v>
      </c>
      <c r="AI799" s="421" t="str">
        <f t="shared" si="83"/>
        <v/>
      </c>
      <c r="AJ799" s="529" t="str">
        <f t="shared" si="84"/>
        <v/>
      </c>
      <c r="AK799" s="529" t="str">
        <f t="shared" si="81"/>
        <v/>
      </c>
      <c r="AL799" s="573"/>
      <c r="AM799" s="639"/>
      <c r="AN799" s="573"/>
      <c r="AO799" s="639"/>
      <c r="AP799" s="639"/>
      <c r="AQ799" s="573"/>
      <c r="AR799" s="639"/>
      <c r="AS799" s="639"/>
      <c r="AT799" s="639"/>
      <c r="AU799" s="639"/>
      <c r="AV799" s="639"/>
      <c r="AW799" s="639"/>
      <c r="AX799" s="4"/>
      <c r="AY799" s="621"/>
      <c r="AZ799" s="622"/>
    </row>
    <row r="800" spans="2:52" s="25" customFormat="1" ht="12.75" customHeight="1">
      <c r="B800" s="645"/>
      <c r="D800" s="529">
        <f t="shared" si="85"/>
        <v>789</v>
      </c>
      <c r="E800" s="532"/>
      <c r="F800" s="531"/>
      <c r="G800" s="531"/>
      <c r="H800" s="668"/>
      <c r="I800" s="668"/>
      <c r="J800" s="234"/>
      <c r="K800" s="234"/>
      <c r="L800" s="234"/>
      <c r="M800" s="575"/>
      <c r="N800" s="794" t="str">
        <f t="shared" si="80"/>
        <v/>
      </c>
      <c r="O800" s="573"/>
      <c r="P800" s="573"/>
      <c r="Q800" s="623"/>
      <c r="R800" s="573"/>
      <c r="S800" s="573"/>
      <c r="T800" s="573"/>
      <c r="U800" s="639"/>
      <c r="V800" s="639"/>
      <c r="W800" s="573"/>
      <c r="X800" s="639"/>
      <c r="Y800" s="639"/>
      <c r="Z800" s="639"/>
      <c r="AA800" s="639"/>
      <c r="AB800" s="4"/>
      <c r="AC800" s="621"/>
      <c r="AD800" s="622"/>
      <c r="AE800" s="621"/>
      <c r="AF800" s="637"/>
      <c r="AG800" s="621"/>
      <c r="AH800" s="529">
        <f t="shared" si="82"/>
        <v>789</v>
      </c>
      <c r="AI800" s="421" t="str">
        <f t="shared" si="83"/>
        <v/>
      </c>
      <c r="AJ800" s="529" t="str">
        <f t="shared" si="84"/>
        <v/>
      </c>
      <c r="AK800" s="529" t="str">
        <f t="shared" si="81"/>
        <v/>
      </c>
      <c r="AL800" s="573"/>
      <c r="AM800" s="639"/>
      <c r="AN800" s="573"/>
      <c r="AO800" s="639"/>
      <c r="AP800" s="639"/>
      <c r="AQ800" s="573"/>
      <c r="AR800" s="639"/>
      <c r="AS800" s="639"/>
      <c r="AT800" s="639"/>
      <c r="AU800" s="639"/>
      <c r="AV800" s="639"/>
      <c r="AW800" s="639"/>
      <c r="AX800" s="4"/>
      <c r="AY800" s="621"/>
      <c r="AZ800" s="622"/>
    </row>
    <row r="801" spans="2:52" s="25" customFormat="1" ht="12.75" customHeight="1">
      <c r="B801" s="645"/>
      <c r="D801" s="529">
        <f t="shared" si="85"/>
        <v>790</v>
      </c>
      <c r="E801" s="532"/>
      <c r="F801" s="531"/>
      <c r="G801" s="531"/>
      <c r="H801" s="668"/>
      <c r="I801" s="668"/>
      <c r="J801" s="234"/>
      <c r="K801" s="234"/>
      <c r="L801" s="234"/>
      <c r="M801" s="575"/>
      <c r="N801" s="794" t="str">
        <f t="shared" si="80"/>
        <v/>
      </c>
      <c r="O801" s="573"/>
      <c r="P801" s="573"/>
      <c r="Q801" s="623"/>
      <c r="R801" s="573"/>
      <c r="S801" s="573"/>
      <c r="T801" s="573"/>
      <c r="U801" s="639"/>
      <c r="V801" s="639"/>
      <c r="W801" s="573"/>
      <c r="X801" s="639"/>
      <c r="Y801" s="639"/>
      <c r="Z801" s="639"/>
      <c r="AA801" s="639"/>
      <c r="AB801" s="4"/>
      <c r="AC801" s="621"/>
      <c r="AD801" s="622"/>
      <c r="AE801" s="621"/>
      <c r="AF801" s="637"/>
      <c r="AG801" s="621"/>
      <c r="AH801" s="529">
        <f t="shared" si="82"/>
        <v>790</v>
      </c>
      <c r="AI801" s="421" t="str">
        <f t="shared" si="83"/>
        <v/>
      </c>
      <c r="AJ801" s="529" t="str">
        <f t="shared" si="84"/>
        <v/>
      </c>
      <c r="AK801" s="529" t="str">
        <f t="shared" si="81"/>
        <v/>
      </c>
      <c r="AL801" s="573"/>
      <c r="AM801" s="639"/>
      <c r="AN801" s="573"/>
      <c r="AO801" s="639"/>
      <c r="AP801" s="639"/>
      <c r="AQ801" s="573"/>
      <c r="AR801" s="639"/>
      <c r="AS801" s="639"/>
      <c r="AT801" s="639"/>
      <c r="AU801" s="639"/>
      <c r="AV801" s="639"/>
      <c r="AW801" s="639"/>
      <c r="AX801" s="4"/>
      <c r="AY801" s="621"/>
      <c r="AZ801" s="622"/>
    </row>
    <row r="802" spans="2:52" s="25" customFormat="1" ht="12.75" customHeight="1">
      <c r="B802" s="645"/>
      <c r="D802" s="529">
        <f t="shared" si="85"/>
        <v>791</v>
      </c>
      <c r="E802" s="532"/>
      <c r="F802" s="531"/>
      <c r="G802" s="531"/>
      <c r="H802" s="668"/>
      <c r="I802" s="668"/>
      <c r="J802" s="234"/>
      <c r="K802" s="234"/>
      <c r="L802" s="234"/>
      <c r="M802" s="575"/>
      <c r="N802" s="794" t="str">
        <f t="shared" si="80"/>
        <v/>
      </c>
      <c r="O802" s="573"/>
      <c r="P802" s="573"/>
      <c r="Q802" s="623"/>
      <c r="R802" s="573"/>
      <c r="S802" s="573"/>
      <c r="T802" s="573"/>
      <c r="U802" s="639"/>
      <c r="V802" s="639"/>
      <c r="W802" s="573"/>
      <c r="X802" s="639"/>
      <c r="Y802" s="639"/>
      <c r="Z802" s="639"/>
      <c r="AA802" s="639"/>
      <c r="AB802" s="4"/>
      <c r="AC802" s="621"/>
      <c r="AD802" s="622"/>
      <c r="AE802" s="621"/>
      <c r="AF802" s="637"/>
      <c r="AG802" s="621"/>
      <c r="AH802" s="529">
        <f t="shared" si="82"/>
        <v>791</v>
      </c>
      <c r="AI802" s="421" t="str">
        <f t="shared" si="83"/>
        <v/>
      </c>
      <c r="AJ802" s="529" t="str">
        <f t="shared" si="84"/>
        <v/>
      </c>
      <c r="AK802" s="529" t="str">
        <f t="shared" si="81"/>
        <v/>
      </c>
      <c r="AL802" s="573"/>
      <c r="AM802" s="639"/>
      <c r="AN802" s="573"/>
      <c r="AO802" s="639"/>
      <c r="AP802" s="639"/>
      <c r="AQ802" s="573"/>
      <c r="AR802" s="639"/>
      <c r="AS802" s="639"/>
      <c r="AT802" s="639"/>
      <c r="AU802" s="639"/>
      <c r="AV802" s="639"/>
      <c r="AW802" s="639"/>
      <c r="AX802" s="4"/>
      <c r="AY802" s="621"/>
      <c r="AZ802" s="622"/>
    </row>
    <row r="803" spans="2:52" s="25" customFormat="1" ht="12.75" customHeight="1">
      <c r="B803" s="645"/>
      <c r="D803" s="529">
        <f t="shared" si="85"/>
        <v>792</v>
      </c>
      <c r="E803" s="532"/>
      <c r="F803" s="531"/>
      <c r="G803" s="531"/>
      <c r="H803" s="668"/>
      <c r="I803" s="668"/>
      <c r="J803" s="234"/>
      <c r="K803" s="234"/>
      <c r="L803" s="234"/>
      <c r="M803" s="575"/>
      <c r="N803" s="794" t="str">
        <f t="shared" si="80"/>
        <v/>
      </c>
      <c r="O803" s="573"/>
      <c r="P803" s="573"/>
      <c r="Q803" s="623"/>
      <c r="R803" s="573"/>
      <c r="S803" s="573"/>
      <c r="T803" s="573"/>
      <c r="U803" s="639"/>
      <c r="V803" s="639"/>
      <c r="W803" s="573"/>
      <c r="X803" s="639"/>
      <c r="Y803" s="639"/>
      <c r="Z803" s="639"/>
      <c r="AA803" s="639"/>
      <c r="AB803" s="4"/>
      <c r="AC803" s="621"/>
      <c r="AD803" s="622"/>
      <c r="AE803" s="621"/>
      <c r="AF803" s="637"/>
      <c r="AG803" s="621"/>
      <c r="AH803" s="529">
        <f t="shared" si="82"/>
        <v>792</v>
      </c>
      <c r="AI803" s="421" t="str">
        <f t="shared" si="83"/>
        <v/>
      </c>
      <c r="AJ803" s="529" t="str">
        <f t="shared" si="84"/>
        <v/>
      </c>
      <c r="AK803" s="529" t="str">
        <f t="shared" si="81"/>
        <v/>
      </c>
      <c r="AL803" s="573"/>
      <c r="AM803" s="639"/>
      <c r="AN803" s="573"/>
      <c r="AO803" s="639"/>
      <c r="AP803" s="639"/>
      <c r="AQ803" s="573"/>
      <c r="AR803" s="639"/>
      <c r="AS803" s="639"/>
      <c r="AT803" s="639"/>
      <c r="AU803" s="639"/>
      <c r="AV803" s="639"/>
      <c r="AW803" s="639"/>
      <c r="AX803" s="4"/>
      <c r="AY803" s="621"/>
      <c r="AZ803" s="622"/>
    </row>
    <row r="804" spans="2:52" s="25" customFormat="1" ht="12.75" customHeight="1">
      <c r="B804" s="645"/>
      <c r="D804" s="529">
        <f t="shared" si="85"/>
        <v>793</v>
      </c>
      <c r="E804" s="532"/>
      <c r="F804" s="531"/>
      <c r="G804" s="531"/>
      <c r="H804" s="668"/>
      <c r="I804" s="668"/>
      <c r="J804" s="234"/>
      <c r="K804" s="234"/>
      <c r="L804" s="234"/>
      <c r="M804" s="575"/>
      <c r="N804" s="794" t="str">
        <f t="shared" si="80"/>
        <v/>
      </c>
      <c r="O804" s="573"/>
      <c r="P804" s="573"/>
      <c r="Q804" s="623"/>
      <c r="R804" s="573"/>
      <c r="S804" s="573"/>
      <c r="T804" s="573"/>
      <c r="U804" s="639"/>
      <c r="V804" s="639"/>
      <c r="W804" s="573"/>
      <c r="X804" s="639"/>
      <c r="Y804" s="639"/>
      <c r="Z804" s="639"/>
      <c r="AA804" s="639"/>
      <c r="AB804" s="4"/>
      <c r="AC804" s="621"/>
      <c r="AD804" s="622"/>
      <c r="AE804" s="621"/>
      <c r="AF804" s="637"/>
      <c r="AG804" s="621"/>
      <c r="AH804" s="529">
        <f t="shared" si="82"/>
        <v>793</v>
      </c>
      <c r="AI804" s="421" t="str">
        <f t="shared" si="83"/>
        <v/>
      </c>
      <c r="AJ804" s="529" t="str">
        <f t="shared" si="84"/>
        <v/>
      </c>
      <c r="AK804" s="529" t="str">
        <f t="shared" si="81"/>
        <v/>
      </c>
      <c r="AL804" s="573"/>
      <c r="AM804" s="639"/>
      <c r="AN804" s="573"/>
      <c r="AO804" s="639"/>
      <c r="AP804" s="639"/>
      <c r="AQ804" s="573"/>
      <c r="AR804" s="639"/>
      <c r="AS804" s="639"/>
      <c r="AT804" s="639"/>
      <c r="AU804" s="639"/>
      <c r="AV804" s="639"/>
      <c r="AW804" s="639"/>
      <c r="AX804" s="4"/>
      <c r="AY804" s="621"/>
      <c r="AZ804" s="622"/>
    </row>
    <row r="805" spans="2:52" s="25" customFormat="1" ht="12.75" customHeight="1">
      <c r="B805" s="645"/>
      <c r="D805" s="529">
        <f t="shared" si="85"/>
        <v>794</v>
      </c>
      <c r="E805" s="532"/>
      <c r="F805" s="531"/>
      <c r="G805" s="531"/>
      <c r="H805" s="668"/>
      <c r="I805" s="668"/>
      <c r="J805" s="234"/>
      <c r="K805" s="234"/>
      <c r="L805" s="234"/>
      <c r="M805" s="575"/>
      <c r="N805" s="794" t="str">
        <f t="shared" si="80"/>
        <v/>
      </c>
      <c r="O805" s="573"/>
      <c r="P805" s="573"/>
      <c r="Q805" s="623"/>
      <c r="R805" s="573"/>
      <c r="S805" s="573"/>
      <c r="T805" s="573"/>
      <c r="U805" s="639"/>
      <c r="V805" s="639"/>
      <c r="W805" s="573"/>
      <c r="X805" s="639"/>
      <c r="Y805" s="639"/>
      <c r="Z805" s="639"/>
      <c r="AA805" s="639"/>
      <c r="AB805" s="4"/>
      <c r="AC805" s="621"/>
      <c r="AD805" s="622"/>
      <c r="AE805" s="621"/>
      <c r="AF805" s="637"/>
      <c r="AG805" s="621"/>
      <c r="AH805" s="529">
        <f t="shared" si="82"/>
        <v>794</v>
      </c>
      <c r="AI805" s="421" t="str">
        <f t="shared" si="83"/>
        <v/>
      </c>
      <c r="AJ805" s="529" t="str">
        <f t="shared" si="84"/>
        <v/>
      </c>
      <c r="AK805" s="529" t="str">
        <f t="shared" si="81"/>
        <v/>
      </c>
      <c r="AL805" s="573"/>
      <c r="AM805" s="639"/>
      <c r="AN805" s="573"/>
      <c r="AO805" s="639"/>
      <c r="AP805" s="639"/>
      <c r="AQ805" s="573"/>
      <c r="AR805" s="639"/>
      <c r="AS805" s="639"/>
      <c r="AT805" s="639"/>
      <c r="AU805" s="639"/>
      <c r="AV805" s="639"/>
      <c r="AW805" s="639"/>
      <c r="AX805" s="4"/>
      <c r="AY805" s="621"/>
      <c r="AZ805" s="622"/>
    </row>
    <row r="806" spans="2:52" s="25" customFormat="1" ht="12.75" customHeight="1">
      <c r="B806" s="645"/>
      <c r="D806" s="529">
        <f t="shared" si="85"/>
        <v>795</v>
      </c>
      <c r="E806" s="532"/>
      <c r="F806" s="531"/>
      <c r="G806" s="531"/>
      <c r="H806" s="668"/>
      <c r="I806" s="668"/>
      <c r="J806" s="234"/>
      <c r="K806" s="234"/>
      <c r="L806" s="234"/>
      <c r="M806" s="575"/>
      <c r="N806" s="794" t="str">
        <f t="shared" si="80"/>
        <v/>
      </c>
      <c r="O806" s="573"/>
      <c r="P806" s="573"/>
      <c r="Q806" s="623"/>
      <c r="R806" s="573"/>
      <c r="S806" s="573"/>
      <c r="T806" s="573"/>
      <c r="U806" s="639"/>
      <c r="V806" s="639"/>
      <c r="W806" s="573"/>
      <c r="X806" s="639"/>
      <c r="Y806" s="639"/>
      <c r="Z806" s="639"/>
      <c r="AA806" s="639"/>
      <c r="AB806" s="4"/>
      <c r="AC806" s="621"/>
      <c r="AD806" s="622"/>
      <c r="AE806" s="621"/>
      <c r="AF806" s="637"/>
      <c r="AG806" s="621"/>
      <c r="AH806" s="529">
        <f t="shared" si="82"/>
        <v>795</v>
      </c>
      <c r="AI806" s="421" t="str">
        <f t="shared" si="83"/>
        <v/>
      </c>
      <c r="AJ806" s="529" t="str">
        <f t="shared" si="84"/>
        <v/>
      </c>
      <c r="AK806" s="529" t="str">
        <f t="shared" si="81"/>
        <v/>
      </c>
      <c r="AL806" s="573"/>
      <c r="AM806" s="639"/>
      <c r="AN806" s="573"/>
      <c r="AO806" s="639"/>
      <c r="AP806" s="639"/>
      <c r="AQ806" s="573"/>
      <c r="AR806" s="639"/>
      <c r="AS806" s="639"/>
      <c r="AT806" s="639"/>
      <c r="AU806" s="639"/>
      <c r="AV806" s="639"/>
      <c r="AW806" s="639"/>
      <c r="AX806" s="4"/>
      <c r="AY806" s="621"/>
      <c r="AZ806" s="622"/>
    </row>
    <row r="807" spans="2:52" s="25" customFormat="1" ht="12.75" customHeight="1">
      <c r="B807" s="645"/>
      <c r="D807" s="529">
        <f t="shared" si="85"/>
        <v>796</v>
      </c>
      <c r="E807" s="532"/>
      <c r="F807" s="531"/>
      <c r="G807" s="531"/>
      <c r="H807" s="668"/>
      <c r="I807" s="668"/>
      <c r="J807" s="234"/>
      <c r="K807" s="234"/>
      <c r="L807" s="234"/>
      <c r="M807" s="575"/>
      <c r="N807" s="794" t="str">
        <f t="shared" si="80"/>
        <v/>
      </c>
      <c r="O807" s="573"/>
      <c r="P807" s="573"/>
      <c r="Q807" s="623"/>
      <c r="R807" s="573"/>
      <c r="S807" s="573"/>
      <c r="T807" s="573"/>
      <c r="U807" s="639"/>
      <c r="V807" s="639"/>
      <c r="W807" s="573"/>
      <c r="X807" s="639"/>
      <c r="Y807" s="639"/>
      <c r="Z807" s="639"/>
      <c r="AA807" s="639"/>
      <c r="AB807" s="4"/>
      <c r="AC807" s="621"/>
      <c r="AD807" s="622"/>
      <c r="AE807" s="621"/>
      <c r="AF807" s="637"/>
      <c r="AG807" s="621"/>
      <c r="AH807" s="529">
        <f t="shared" si="82"/>
        <v>796</v>
      </c>
      <c r="AI807" s="421" t="str">
        <f t="shared" si="83"/>
        <v/>
      </c>
      <c r="AJ807" s="529" t="str">
        <f t="shared" si="84"/>
        <v/>
      </c>
      <c r="AK807" s="529" t="str">
        <f t="shared" si="81"/>
        <v/>
      </c>
      <c r="AL807" s="573"/>
      <c r="AM807" s="639"/>
      <c r="AN807" s="573"/>
      <c r="AO807" s="639"/>
      <c r="AP807" s="639"/>
      <c r="AQ807" s="573"/>
      <c r="AR807" s="639"/>
      <c r="AS807" s="639"/>
      <c r="AT807" s="639"/>
      <c r="AU807" s="639"/>
      <c r="AV807" s="639"/>
      <c r="AW807" s="639"/>
      <c r="AX807" s="4"/>
      <c r="AY807" s="621"/>
      <c r="AZ807" s="622"/>
    </row>
    <row r="808" spans="2:52" s="25" customFormat="1" ht="12.75" customHeight="1">
      <c r="B808" s="645"/>
      <c r="D808" s="529">
        <f t="shared" si="85"/>
        <v>797</v>
      </c>
      <c r="E808" s="532"/>
      <c r="F808" s="531"/>
      <c r="G808" s="531"/>
      <c r="H808" s="668"/>
      <c r="I808" s="668"/>
      <c r="J808" s="234"/>
      <c r="K808" s="234"/>
      <c r="L808" s="234"/>
      <c r="M808" s="575"/>
      <c r="N808" s="794" t="str">
        <f t="shared" si="80"/>
        <v/>
      </c>
      <c r="O808" s="573"/>
      <c r="P808" s="573"/>
      <c r="Q808" s="623"/>
      <c r="R808" s="573"/>
      <c r="S808" s="573"/>
      <c r="T808" s="573"/>
      <c r="U808" s="639"/>
      <c r="V808" s="639"/>
      <c r="W808" s="573"/>
      <c r="X808" s="639"/>
      <c r="Y808" s="639"/>
      <c r="Z808" s="639"/>
      <c r="AA808" s="639"/>
      <c r="AB808" s="4"/>
      <c r="AC808" s="621"/>
      <c r="AD808" s="622"/>
      <c r="AE808" s="621"/>
      <c r="AF808" s="637"/>
      <c r="AG808" s="621"/>
      <c r="AH808" s="529">
        <f t="shared" si="82"/>
        <v>797</v>
      </c>
      <c r="AI808" s="421" t="str">
        <f t="shared" si="83"/>
        <v/>
      </c>
      <c r="AJ808" s="529" t="str">
        <f t="shared" si="84"/>
        <v/>
      </c>
      <c r="AK808" s="529" t="str">
        <f t="shared" si="81"/>
        <v/>
      </c>
      <c r="AL808" s="573"/>
      <c r="AM808" s="639"/>
      <c r="AN808" s="573"/>
      <c r="AO808" s="639"/>
      <c r="AP808" s="639"/>
      <c r="AQ808" s="573"/>
      <c r="AR808" s="639"/>
      <c r="AS808" s="639"/>
      <c r="AT808" s="639"/>
      <c r="AU808" s="639"/>
      <c r="AV808" s="639"/>
      <c r="AW808" s="639"/>
      <c r="AX808" s="4"/>
      <c r="AY808" s="621"/>
      <c r="AZ808" s="622"/>
    </row>
    <row r="809" spans="2:52" s="25" customFormat="1" ht="12.75" customHeight="1">
      <c r="B809" s="645"/>
      <c r="D809" s="529">
        <f t="shared" si="85"/>
        <v>798</v>
      </c>
      <c r="E809" s="532"/>
      <c r="F809" s="531"/>
      <c r="G809" s="531"/>
      <c r="H809" s="668"/>
      <c r="I809" s="668"/>
      <c r="J809" s="234"/>
      <c r="K809" s="234"/>
      <c r="L809" s="234"/>
      <c r="M809" s="575"/>
      <c r="N809" s="794" t="str">
        <f t="shared" si="80"/>
        <v/>
      </c>
      <c r="O809" s="573"/>
      <c r="P809" s="573"/>
      <c r="Q809" s="623"/>
      <c r="R809" s="573"/>
      <c r="S809" s="573"/>
      <c r="T809" s="573"/>
      <c r="U809" s="639"/>
      <c r="V809" s="639"/>
      <c r="W809" s="573"/>
      <c r="X809" s="639"/>
      <c r="Y809" s="639"/>
      <c r="Z809" s="639"/>
      <c r="AA809" s="639"/>
      <c r="AB809" s="4"/>
      <c r="AC809" s="621"/>
      <c r="AD809" s="622"/>
      <c r="AE809" s="621"/>
      <c r="AF809" s="637"/>
      <c r="AG809" s="621"/>
      <c r="AH809" s="529">
        <f t="shared" si="82"/>
        <v>798</v>
      </c>
      <c r="AI809" s="421" t="str">
        <f t="shared" si="83"/>
        <v/>
      </c>
      <c r="AJ809" s="529" t="str">
        <f t="shared" si="84"/>
        <v/>
      </c>
      <c r="AK809" s="529" t="str">
        <f t="shared" si="81"/>
        <v/>
      </c>
      <c r="AL809" s="573"/>
      <c r="AM809" s="639"/>
      <c r="AN809" s="573"/>
      <c r="AO809" s="639"/>
      <c r="AP809" s="639"/>
      <c r="AQ809" s="573"/>
      <c r="AR809" s="639"/>
      <c r="AS809" s="639"/>
      <c r="AT809" s="639"/>
      <c r="AU809" s="639"/>
      <c r="AV809" s="639"/>
      <c r="AW809" s="639"/>
      <c r="AX809" s="4"/>
      <c r="AY809" s="621"/>
      <c r="AZ809" s="622"/>
    </row>
    <row r="810" spans="2:52" s="25" customFormat="1" ht="12.75" customHeight="1">
      <c r="B810" s="645"/>
      <c r="D810" s="529">
        <f t="shared" si="85"/>
        <v>799</v>
      </c>
      <c r="E810" s="532"/>
      <c r="F810" s="531"/>
      <c r="G810" s="531"/>
      <c r="H810" s="668"/>
      <c r="I810" s="668"/>
      <c r="J810" s="234"/>
      <c r="K810" s="234"/>
      <c r="L810" s="234"/>
      <c r="M810" s="575"/>
      <c r="N810" s="794" t="str">
        <f t="shared" si="80"/>
        <v/>
      </c>
      <c r="O810" s="573"/>
      <c r="P810" s="573"/>
      <c r="Q810" s="623"/>
      <c r="R810" s="573"/>
      <c r="S810" s="573"/>
      <c r="T810" s="573"/>
      <c r="U810" s="639"/>
      <c r="V810" s="639"/>
      <c r="W810" s="573"/>
      <c r="X810" s="639"/>
      <c r="Y810" s="639"/>
      <c r="Z810" s="639"/>
      <c r="AA810" s="639"/>
      <c r="AB810" s="4"/>
      <c r="AC810" s="621"/>
      <c r="AD810" s="622"/>
      <c r="AE810" s="621"/>
      <c r="AF810" s="637"/>
      <c r="AG810" s="621"/>
      <c r="AH810" s="529">
        <f t="shared" si="82"/>
        <v>799</v>
      </c>
      <c r="AI810" s="421" t="str">
        <f t="shared" si="83"/>
        <v/>
      </c>
      <c r="AJ810" s="529" t="str">
        <f t="shared" si="84"/>
        <v/>
      </c>
      <c r="AK810" s="529" t="str">
        <f t="shared" si="81"/>
        <v/>
      </c>
      <c r="AL810" s="573"/>
      <c r="AM810" s="639"/>
      <c r="AN810" s="573"/>
      <c r="AO810" s="639"/>
      <c r="AP810" s="639"/>
      <c r="AQ810" s="573"/>
      <c r="AR810" s="639"/>
      <c r="AS810" s="639"/>
      <c r="AT810" s="639"/>
      <c r="AU810" s="639"/>
      <c r="AV810" s="639"/>
      <c r="AW810" s="639"/>
      <c r="AX810" s="4"/>
      <c r="AY810" s="621"/>
      <c r="AZ810" s="622"/>
    </row>
    <row r="811" spans="2:52" s="25" customFormat="1" ht="12.75" customHeight="1">
      <c r="B811" s="645"/>
      <c r="D811" s="529">
        <f t="shared" si="85"/>
        <v>800</v>
      </c>
      <c r="E811" s="532"/>
      <c r="F811" s="531"/>
      <c r="G811" s="531"/>
      <c r="H811" s="668"/>
      <c r="I811" s="668"/>
      <c r="J811" s="234"/>
      <c r="K811" s="234"/>
      <c r="L811" s="234"/>
      <c r="M811" s="575"/>
      <c r="N811" s="794" t="str">
        <f t="shared" si="80"/>
        <v/>
      </c>
      <c r="O811" s="573"/>
      <c r="P811" s="573"/>
      <c r="Q811" s="623"/>
      <c r="R811" s="573"/>
      <c r="S811" s="573"/>
      <c r="T811" s="573"/>
      <c r="U811" s="639"/>
      <c r="V811" s="639"/>
      <c r="W811" s="573"/>
      <c r="X811" s="639"/>
      <c r="Y811" s="639"/>
      <c r="Z811" s="639"/>
      <c r="AA811" s="639"/>
      <c r="AB811" s="4"/>
      <c r="AC811" s="621"/>
      <c r="AD811" s="622"/>
      <c r="AE811" s="621"/>
      <c r="AF811" s="637"/>
      <c r="AG811" s="621"/>
      <c r="AH811" s="529">
        <f t="shared" si="82"/>
        <v>800</v>
      </c>
      <c r="AI811" s="421" t="str">
        <f t="shared" si="83"/>
        <v/>
      </c>
      <c r="AJ811" s="529" t="str">
        <f t="shared" si="84"/>
        <v/>
      </c>
      <c r="AK811" s="529" t="str">
        <f t="shared" si="81"/>
        <v/>
      </c>
      <c r="AL811" s="573"/>
      <c r="AM811" s="639"/>
      <c r="AN811" s="573"/>
      <c r="AO811" s="639"/>
      <c r="AP811" s="639"/>
      <c r="AQ811" s="573"/>
      <c r="AR811" s="639"/>
      <c r="AS811" s="639"/>
      <c r="AT811" s="639"/>
      <c r="AU811" s="639"/>
      <c r="AV811" s="639"/>
      <c r="AW811" s="639"/>
      <c r="AX811" s="4"/>
      <c r="AY811" s="621"/>
      <c r="AZ811" s="622"/>
    </row>
    <row r="812" spans="2:52" s="25" customFormat="1" ht="12.75" customHeight="1">
      <c r="B812" s="645"/>
      <c r="D812" s="529">
        <f t="shared" si="85"/>
        <v>801</v>
      </c>
      <c r="E812" s="532"/>
      <c r="F812" s="531"/>
      <c r="G812" s="531"/>
      <c r="H812" s="668"/>
      <c r="I812" s="668"/>
      <c r="J812" s="234"/>
      <c r="K812" s="234"/>
      <c r="L812" s="234"/>
      <c r="M812" s="575"/>
      <c r="N812" s="794" t="str">
        <f t="shared" si="80"/>
        <v/>
      </c>
      <c r="O812" s="573"/>
      <c r="P812" s="573"/>
      <c r="Q812" s="623"/>
      <c r="R812" s="573"/>
      <c r="S812" s="573"/>
      <c r="T812" s="573"/>
      <c r="U812" s="639"/>
      <c r="V812" s="639"/>
      <c r="W812" s="573"/>
      <c r="X812" s="639"/>
      <c r="Y812" s="639"/>
      <c r="Z812" s="639"/>
      <c r="AA812" s="639"/>
      <c r="AB812" s="4"/>
      <c r="AC812" s="621"/>
      <c r="AD812" s="622"/>
      <c r="AE812" s="621"/>
      <c r="AF812" s="637"/>
      <c r="AG812" s="621"/>
      <c r="AH812" s="529">
        <f t="shared" si="82"/>
        <v>801</v>
      </c>
      <c r="AI812" s="421" t="str">
        <f t="shared" si="83"/>
        <v/>
      </c>
      <c r="AJ812" s="529" t="str">
        <f t="shared" si="84"/>
        <v/>
      </c>
      <c r="AK812" s="529" t="str">
        <f t="shared" si="81"/>
        <v/>
      </c>
      <c r="AL812" s="573"/>
      <c r="AM812" s="639"/>
      <c r="AN812" s="573"/>
      <c r="AO812" s="639"/>
      <c r="AP812" s="639"/>
      <c r="AQ812" s="573"/>
      <c r="AR812" s="639"/>
      <c r="AS812" s="639"/>
      <c r="AT812" s="639"/>
      <c r="AU812" s="639"/>
      <c r="AV812" s="639"/>
      <c r="AW812" s="639"/>
      <c r="AX812" s="4"/>
      <c r="AY812" s="621"/>
      <c r="AZ812" s="622"/>
    </row>
    <row r="813" spans="2:52" s="25" customFormat="1" ht="12.75" customHeight="1">
      <c r="B813" s="645"/>
      <c r="D813" s="529">
        <f t="shared" si="85"/>
        <v>802</v>
      </c>
      <c r="E813" s="532"/>
      <c r="F813" s="531"/>
      <c r="G813" s="531"/>
      <c r="H813" s="668"/>
      <c r="I813" s="668"/>
      <c r="J813" s="234"/>
      <c r="K813" s="234"/>
      <c r="L813" s="234"/>
      <c r="M813" s="575"/>
      <c r="N813" s="794" t="str">
        <f t="shared" si="80"/>
        <v/>
      </c>
      <c r="O813" s="573"/>
      <c r="P813" s="573"/>
      <c r="Q813" s="623"/>
      <c r="R813" s="573"/>
      <c r="S813" s="573"/>
      <c r="T813" s="573"/>
      <c r="U813" s="639"/>
      <c r="V813" s="639"/>
      <c r="W813" s="573"/>
      <c r="X813" s="639"/>
      <c r="Y813" s="639"/>
      <c r="Z813" s="639"/>
      <c r="AA813" s="639"/>
      <c r="AB813" s="4"/>
      <c r="AC813" s="621"/>
      <c r="AD813" s="622"/>
      <c r="AE813" s="621"/>
      <c r="AF813" s="637"/>
      <c r="AG813" s="621"/>
      <c r="AH813" s="529">
        <f t="shared" si="82"/>
        <v>802</v>
      </c>
      <c r="AI813" s="421" t="str">
        <f t="shared" si="83"/>
        <v/>
      </c>
      <c r="AJ813" s="529" t="str">
        <f t="shared" si="84"/>
        <v/>
      </c>
      <c r="AK813" s="529" t="str">
        <f t="shared" si="81"/>
        <v/>
      </c>
      <c r="AL813" s="573"/>
      <c r="AM813" s="639"/>
      <c r="AN813" s="573"/>
      <c r="AO813" s="639"/>
      <c r="AP813" s="639"/>
      <c r="AQ813" s="573"/>
      <c r="AR813" s="639"/>
      <c r="AS813" s="639"/>
      <c r="AT813" s="639"/>
      <c r="AU813" s="639"/>
      <c r="AV813" s="639"/>
      <c r="AW813" s="639"/>
      <c r="AX813" s="4"/>
      <c r="AY813" s="621"/>
      <c r="AZ813" s="622"/>
    </row>
    <row r="814" spans="2:52" s="25" customFormat="1" ht="12.75" customHeight="1">
      <c r="B814" s="645"/>
      <c r="D814" s="529">
        <f t="shared" si="85"/>
        <v>803</v>
      </c>
      <c r="E814" s="532"/>
      <c r="F814" s="531"/>
      <c r="G814" s="531"/>
      <c r="H814" s="668"/>
      <c r="I814" s="668"/>
      <c r="J814" s="234"/>
      <c r="K814" s="234"/>
      <c r="L814" s="234"/>
      <c r="M814" s="575"/>
      <c r="N814" s="794" t="str">
        <f t="shared" si="80"/>
        <v/>
      </c>
      <c r="O814" s="573"/>
      <c r="P814" s="573"/>
      <c r="Q814" s="623"/>
      <c r="R814" s="573"/>
      <c r="S814" s="573"/>
      <c r="T814" s="573"/>
      <c r="U814" s="639"/>
      <c r="V814" s="639"/>
      <c r="W814" s="573"/>
      <c r="X814" s="639"/>
      <c r="Y814" s="639"/>
      <c r="Z814" s="639"/>
      <c r="AA814" s="639"/>
      <c r="AB814" s="4"/>
      <c r="AC814" s="621"/>
      <c r="AD814" s="622"/>
      <c r="AE814" s="621"/>
      <c r="AF814" s="637"/>
      <c r="AG814" s="621"/>
      <c r="AH814" s="529">
        <f t="shared" si="82"/>
        <v>803</v>
      </c>
      <c r="AI814" s="421" t="str">
        <f t="shared" si="83"/>
        <v/>
      </c>
      <c r="AJ814" s="529" t="str">
        <f t="shared" si="84"/>
        <v/>
      </c>
      <c r="AK814" s="529" t="str">
        <f t="shared" si="81"/>
        <v/>
      </c>
      <c r="AL814" s="573"/>
      <c r="AM814" s="639"/>
      <c r="AN814" s="573"/>
      <c r="AO814" s="639"/>
      <c r="AP814" s="639"/>
      <c r="AQ814" s="573"/>
      <c r="AR814" s="639"/>
      <c r="AS814" s="639"/>
      <c r="AT814" s="639"/>
      <c r="AU814" s="639"/>
      <c r="AV814" s="639"/>
      <c r="AW814" s="639"/>
      <c r="AX814" s="4"/>
      <c r="AY814" s="621"/>
      <c r="AZ814" s="622"/>
    </row>
    <row r="815" spans="2:52" s="25" customFormat="1" ht="12.75" customHeight="1">
      <c r="B815" s="645"/>
      <c r="D815" s="529">
        <f t="shared" si="85"/>
        <v>804</v>
      </c>
      <c r="E815" s="532"/>
      <c r="F815" s="531"/>
      <c r="G815" s="531"/>
      <c r="H815" s="668"/>
      <c r="I815" s="668"/>
      <c r="J815" s="234"/>
      <c r="K815" s="234"/>
      <c r="L815" s="234"/>
      <c r="M815" s="575"/>
      <c r="N815" s="794" t="str">
        <f t="shared" si="80"/>
        <v/>
      </c>
      <c r="O815" s="573"/>
      <c r="P815" s="573"/>
      <c r="Q815" s="623"/>
      <c r="R815" s="573"/>
      <c r="S815" s="573"/>
      <c r="T815" s="573"/>
      <c r="U815" s="639"/>
      <c r="V815" s="639"/>
      <c r="W815" s="573"/>
      <c r="X815" s="639"/>
      <c r="Y815" s="639"/>
      <c r="Z815" s="639"/>
      <c r="AA815" s="639"/>
      <c r="AB815" s="4"/>
      <c r="AC815" s="621"/>
      <c r="AD815" s="622"/>
      <c r="AE815" s="621"/>
      <c r="AF815" s="637"/>
      <c r="AG815" s="621"/>
      <c r="AH815" s="529">
        <f t="shared" si="82"/>
        <v>804</v>
      </c>
      <c r="AI815" s="421" t="str">
        <f t="shared" si="83"/>
        <v/>
      </c>
      <c r="AJ815" s="529" t="str">
        <f t="shared" si="84"/>
        <v/>
      </c>
      <c r="AK815" s="529" t="str">
        <f t="shared" si="81"/>
        <v/>
      </c>
      <c r="AL815" s="573"/>
      <c r="AM815" s="639"/>
      <c r="AN815" s="573"/>
      <c r="AO815" s="639"/>
      <c r="AP815" s="639"/>
      <c r="AQ815" s="573"/>
      <c r="AR815" s="639"/>
      <c r="AS815" s="639"/>
      <c r="AT815" s="639"/>
      <c r="AU815" s="639"/>
      <c r="AV815" s="639"/>
      <c r="AW815" s="639"/>
      <c r="AX815" s="4"/>
      <c r="AY815" s="621"/>
      <c r="AZ815" s="622"/>
    </row>
    <row r="816" spans="2:52" s="25" customFormat="1" ht="12.75" customHeight="1">
      <c r="B816" s="645"/>
      <c r="D816" s="529">
        <f t="shared" si="85"/>
        <v>805</v>
      </c>
      <c r="E816" s="532"/>
      <c r="F816" s="531"/>
      <c r="G816" s="531"/>
      <c r="H816" s="668"/>
      <c r="I816" s="668"/>
      <c r="J816" s="234"/>
      <c r="K816" s="234"/>
      <c r="L816" s="234"/>
      <c r="M816" s="575"/>
      <c r="N816" s="794" t="str">
        <f t="shared" si="80"/>
        <v/>
      </c>
      <c r="O816" s="573"/>
      <c r="P816" s="573"/>
      <c r="Q816" s="623"/>
      <c r="R816" s="573"/>
      <c r="S816" s="573"/>
      <c r="T816" s="573"/>
      <c r="U816" s="639"/>
      <c r="V816" s="639"/>
      <c r="W816" s="573"/>
      <c r="X816" s="639"/>
      <c r="Y816" s="639"/>
      <c r="Z816" s="639"/>
      <c r="AA816" s="639"/>
      <c r="AB816" s="4"/>
      <c r="AC816" s="621"/>
      <c r="AD816" s="622"/>
      <c r="AE816" s="621"/>
      <c r="AF816" s="637"/>
      <c r="AG816" s="621"/>
      <c r="AH816" s="529">
        <f t="shared" si="82"/>
        <v>805</v>
      </c>
      <c r="AI816" s="421" t="str">
        <f t="shared" si="83"/>
        <v/>
      </c>
      <c r="AJ816" s="529" t="str">
        <f t="shared" si="84"/>
        <v/>
      </c>
      <c r="AK816" s="529" t="str">
        <f t="shared" si="81"/>
        <v/>
      </c>
      <c r="AL816" s="573"/>
      <c r="AM816" s="639"/>
      <c r="AN816" s="573"/>
      <c r="AO816" s="639"/>
      <c r="AP816" s="639"/>
      <c r="AQ816" s="573"/>
      <c r="AR816" s="639"/>
      <c r="AS816" s="639"/>
      <c r="AT816" s="639"/>
      <c r="AU816" s="639"/>
      <c r="AV816" s="639"/>
      <c r="AW816" s="639"/>
      <c r="AX816" s="4"/>
      <c r="AY816" s="621"/>
      <c r="AZ816" s="622"/>
    </row>
    <row r="817" spans="2:52" s="25" customFormat="1" ht="12.75" customHeight="1">
      <c r="B817" s="645"/>
      <c r="D817" s="529">
        <f t="shared" si="85"/>
        <v>806</v>
      </c>
      <c r="E817" s="532"/>
      <c r="F817" s="531"/>
      <c r="G817" s="531"/>
      <c r="H817" s="668"/>
      <c r="I817" s="668"/>
      <c r="J817" s="234"/>
      <c r="K817" s="234"/>
      <c r="L817" s="234"/>
      <c r="M817" s="575"/>
      <c r="N817" s="794" t="str">
        <f t="shared" si="80"/>
        <v/>
      </c>
      <c r="O817" s="573"/>
      <c r="P817" s="573"/>
      <c r="Q817" s="623"/>
      <c r="R817" s="573"/>
      <c r="S817" s="573"/>
      <c r="T817" s="573"/>
      <c r="U817" s="639"/>
      <c r="V817" s="639"/>
      <c r="W817" s="573"/>
      <c r="X817" s="639"/>
      <c r="Y817" s="639"/>
      <c r="Z817" s="639"/>
      <c r="AA817" s="639"/>
      <c r="AB817" s="4"/>
      <c r="AC817" s="621"/>
      <c r="AD817" s="622"/>
      <c r="AE817" s="621"/>
      <c r="AF817" s="637"/>
      <c r="AG817" s="621"/>
      <c r="AH817" s="529">
        <f t="shared" si="82"/>
        <v>806</v>
      </c>
      <c r="AI817" s="421" t="str">
        <f t="shared" si="83"/>
        <v/>
      </c>
      <c r="AJ817" s="529" t="str">
        <f t="shared" si="84"/>
        <v/>
      </c>
      <c r="AK817" s="529" t="str">
        <f t="shared" si="81"/>
        <v/>
      </c>
      <c r="AL817" s="573"/>
      <c r="AM817" s="639"/>
      <c r="AN817" s="573"/>
      <c r="AO817" s="639"/>
      <c r="AP817" s="639"/>
      <c r="AQ817" s="573"/>
      <c r="AR817" s="639"/>
      <c r="AS817" s="639"/>
      <c r="AT817" s="639"/>
      <c r="AU817" s="639"/>
      <c r="AV817" s="639"/>
      <c r="AW817" s="639"/>
      <c r="AX817" s="4"/>
      <c r="AY817" s="621"/>
      <c r="AZ817" s="622"/>
    </row>
    <row r="818" spans="2:52" s="25" customFormat="1" ht="12.75" customHeight="1">
      <c r="B818" s="645"/>
      <c r="D818" s="529">
        <f t="shared" si="85"/>
        <v>807</v>
      </c>
      <c r="E818" s="532"/>
      <c r="F818" s="531"/>
      <c r="G818" s="531"/>
      <c r="H818" s="668"/>
      <c r="I818" s="668"/>
      <c r="J818" s="234"/>
      <c r="K818" s="234"/>
      <c r="L818" s="234"/>
      <c r="M818" s="575"/>
      <c r="N818" s="794" t="str">
        <f t="shared" si="80"/>
        <v/>
      </c>
      <c r="O818" s="573"/>
      <c r="P818" s="573"/>
      <c r="Q818" s="623"/>
      <c r="R818" s="573"/>
      <c r="S818" s="573"/>
      <c r="T818" s="573"/>
      <c r="U818" s="639"/>
      <c r="V818" s="639"/>
      <c r="W818" s="573"/>
      <c r="X818" s="639"/>
      <c r="Y818" s="639"/>
      <c r="Z818" s="639"/>
      <c r="AA818" s="639"/>
      <c r="AB818" s="4"/>
      <c r="AC818" s="621"/>
      <c r="AD818" s="622"/>
      <c r="AE818" s="621"/>
      <c r="AF818" s="637"/>
      <c r="AG818" s="621"/>
      <c r="AH818" s="529">
        <f t="shared" si="82"/>
        <v>807</v>
      </c>
      <c r="AI818" s="421" t="str">
        <f t="shared" si="83"/>
        <v/>
      </c>
      <c r="AJ818" s="529" t="str">
        <f t="shared" si="84"/>
        <v/>
      </c>
      <c r="AK818" s="529" t="str">
        <f t="shared" si="81"/>
        <v/>
      </c>
      <c r="AL818" s="573"/>
      <c r="AM818" s="639"/>
      <c r="AN818" s="573"/>
      <c r="AO818" s="639"/>
      <c r="AP818" s="639"/>
      <c r="AQ818" s="573"/>
      <c r="AR818" s="639"/>
      <c r="AS818" s="639"/>
      <c r="AT818" s="639"/>
      <c r="AU818" s="639"/>
      <c r="AV818" s="639"/>
      <c r="AW818" s="639"/>
      <c r="AX818" s="4"/>
      <c r="AY818" s="621"/>
      <c r="AZ818" s="622"/>
    </row>
    <row r="819" spans="2:52" s="25" customFormat="1" ht="12.75" customHeight="1">
      <c r="B819" s="645"/>
      <c r="D819" s="529">
        <f t="shared" si="85"/>
        <v>808</v>
      </c>
      <c r="E819" s="532"/>
      <c r="F819" s="531"/>
      <c r="G819" s="531"/>
      <c r="H819" s="668"/>
      <c r="I819" s="668"/>
      <c r="J819" s="234"/>
      <c r="K819" s="234"/>
      <c r="L819" s="234"/>
      <c r="M819" s="575"/>
      <c r="N819" s="794" t="str">
        <f t="shared" si="80"/>
        <v/>
      </c>
      <c r="O819" s="573"/>
      <c r="P819" s="573"/>
      <c r="Q819" s="623"/>
      <c r="R819" s="573"/>
      <c r="S819" s="573"/>
      <c r="T819" s="573"/>
      <c r="U819" s="639"/>
      <c r="V819" s="639"/>
      <c r="W819" s="573"/>
      <c r="X819" s="639"/>
      <c r="Y819" s="639"/>
      <c r="Z819" s="639"/>
      <c r="AA819" s="639"/>
      <c r="AB819" s="4"/>
      <c r="AC819" s="621"/>
      <c r="AD819" s="622"/>
      <c r="AE819" s="621"/>
      <c r="AF819" s="637"/>
      <c r="AG819" s="621"/>
      <c r="AH819" s="529">
        <f t="shared" si="82"/>
        <v>808</v>
      </c>
      <c r="AI819" s="421" t="str">
        <f t="shared" si="83"/>
        <v/>
      </c>
      <c r="AJ819" s="529" t="str">
        <f t="shared" si="84"/>
        <v/>
      </c>
      <c r="AK819" s="529" t="str">
        <f t="shared" si="81"/>
        <v/>
      </c>
      <c r="AL819" s="573"/>
      <c r="AM819" s="639"/>
      <c r="AN819" s="573"/>
      <c r="AO819" s="639"/>
      <c r="AP819" s="639"/>
      <c r="AQ819" s="573"/>
      <c r="AR819" s="639"/>
      <c r="AS819" s="639"/>
      <c r="AT819" s="639"/>
      <c r="AU819" s="639"/>
      <c r="AV819" s="639"/>
      <c r="AW819" s="639"/>
      <c r="AX819" s="4"/>
      <c r="AY819" s="621"/>
      <c r="AZ819" s="622"/>
    </row>
    <row r="820" spans="2:52" s="25" customFormat="1" ht="12.75" customHeight="1">
      <c r="B820" s="645"/>
      <c r="D820" s="529">
        <f t="shared" si="85"/>
        <v>809</v>
      </c>
      <c r="E820" s="532"/>
      <c r="F820" s="531"/>
      <c r="G820" s="531"/>
      <c r="H820" s="668"/>
      <c r="I820" s="668"/>
      <c r="J820" s="234"/>
      <c r="K820" s="234"/>
      <c r="L820" s="234"/>
      <c r="M820" s="575"/>
      <c r="N820" s="794" t="str">
        <f t="shared" si="80"/>
        <v/>
      </c>
      <c r="O820" s="573"/>
      <c r="P820" s="573"/>
      <c r="Q820" s="623"/>
      <c r="R820" s="573"/>
      <c r="S820" s="573"/>
      <c r="T820" s="573"/>
      <c r="U820" s="639"/>
      <c r="V820" s="639"/>
      <c r="W820" s="573"/>
      <c r="X820" s="639"/>
      <c r="Y820" s="639"/>
      <c r="Z820" s="639"/>
      <c r="AA820" s="639"/>
      <c r="AB820" s="4"/>
      <c r="AC820" s="621"/>
      <c r="AD820" s="622"/>
      <c r="AE820" s="621"/>
      <c r="AF820" s="637"/>
      <c r="AG820" s="621"/>
      <c r="AH820" s="529">
        <f t="shared" si="82"/>
        <v>809</v>
      </c>
      <c r="AI820" s="421" t="str">
        <f t="shared" si="83"/>
        <v/>
      </c>
      <c r="AJ820" s="529" t="str">
        <f t="shared" si="84"/>
        <v/>
      </c>
      <c r="AK820" s="529" t="str">
        <f t="shared" si="81"/>
        <v/>
      </c>
      <c r="AL820" s="573"/>
      <c r="AM820" s="639"/>
      <c r="AN820" s="573"/>
      <c r="AO820" s="639"/>
      <c r="AP820" s="639"/>
      <c r="AQ820" s="573"/>
      <c r="AR820" s="639"/>
      <c r="AS820" s="639"/>
      <c r="AT820" s="639"/>
      <c r="AU820" s="639"/>
      <c r="AV820" s="639"/>
      <c r="AW820" s="639"/>
      <c r="AX820" s="4"/>
      <c r="AY820" s="621"/>
      <c r="AZ820" s="622"/>
    </row>
    <row r="821" spans="2:52" s="25" customFormat="1" ht="12.75" customHeight="1">
      <c r="B821" s="645"/>
      <c r="D821" s="529">
        <f t="shared" si="85"/>
        <v>810</v>
      </c>
      <c r="E821" s="532"/>
      <c r="F821" s="531"/>
      <c r="G821" s="531"/>
      <c r="H821" s="668"/>
      <c r="I821" s="668"/>
      <c r="J821" s="234"/>
      <c r="K821" s="234"/>
      <c r="L821" s="234"/>
      <c r="M821" s="575"/>
      <c r="N821" s="794" t="str">
        <f t="shared" si="80"/>
        <v/>
      </c>
      <c r="O821" s="573"/>
      <c r="P821" s="573"/>
      <c r="Q821" s="623"/>
      <c r="R821" s="573"/>
      <c r="S821" s="573"/>
      <c r="T821" s="573"/>
      <c r="U821" s="639"/>
      <c r="V821" s="639"/>
      <c r="W821" s="573"/>
      <c r="X821" s="639"/>
      <c r="Y821" s="639"/>
      <c r="Z821" s="639"/>
      <c r="AA821" s="639"/>
      <c r="AB821" s="4"/>
      <c r="AC821" s="621"/>
      <c r="AD821" s="622"/>
      <c r="AE821" s="621"/>
      <c r="AF821" s="637"/>
      <c r="AG821" s="621"/>
      <c r="AH821" s="529">
        <f t="shared" si="82"/>
        <v>810</v>
      </c>
      <c r="AI821" s="421" t="str">
        <f t="shared" si="83"/>
        <v/>
      </c>
      <c r="AJ821" s="529" t="str">
        <f t="shared" si="84"/>
        <v/>
      </c>
      <c r="AK821" s="529" t="str">
        <f t="shared" si="81"/>
        <v/>
      </c>
      <c r="AL821" s="573"/>
      <c r="AM821" s="639"/>
      <c r="AN821" s="573"/>
      <c r="AO821" s="639"/>
      <c r="AP821" s="639"/>
      <c r="AQ821" s="573"/>
      <c r="AR821" s="639"/>
      <c r="AS821" s="639"/>
      <c r="AT821" s="639"/>
      <c r="AU821" s="639"/>
      <c r="AV821" s="639"/>
      <c r="AW821" s="639"/>
      <c r="AX821" s="4"/>
      <c r="AY821" s="621"/>
      <c r="AZ821" s="622"/>
    </row>
    <row r="822" spans="2:52" s="25" customFormat="1" ht="12.75" customHeight="1">
      <c r="B822" s="645"/>
      <c r="D822" s="529">
        <f t="shared" si="85"/>
        <v>811</v>
      </c>
      <c r="E822" s="532"/>
      <c r="F822" s="531"/>
      <c r="G822" s="531"/>
      <c r="H822" s="668"/>
      <c r="I822" s="668"/>
      <c r="J822" s="234"/>
      <c r="K822" s="234"/>
      <c r="L822" s="234"/>
      <c r="M822" s="575"/>
      <c r="N822" s="794" t="str">
        <f t="shared" si="80"/>
        <v/>
      </c>
      <c r="O822" s="573"/>
      <c r="P822" s="573"/>
      <c r="Q822" s="623"/>
      <c r="R822" s="573"/>
      <c r="S822" s="573"/>
      <c r="T822" s="573"/>
      <c r="U822" s="639"/>
      <c r="V822" s="639"/>
      <c r="W822" s="573"/>
      <c r="X822" s="639"/>
      <c r="Y822" s="639"/>
      <c r="Z822" s="639"/>
      <c r="AA822" s="639"/>
      <c r="AB822" s="4"/>
      <c r="AC822" s="621"/>
      <c r="AD822" s="622"/>
      <c r="AE822" s="621"/>
      <c r="AF822" s="637"/>
      <c r="AG822" s="621"/>
      <c r="AH822" s="529">
        <f t="shared" si="82"/>
        <v>811</v>
      </c>
      <c r="AI822" s="421" t="str">
        <f t="shared" si="83"/>
        <v/>
      </c>
      <c r="AJ822" s="529" t="str">
        <f t="shared" si="84"/>
        <v/>
      </c>
      <c r="AK822" s="529" t="str">
        <f t="shared" si="81"/>
        <v/>
      </c>
      <c r="AL822" s="573"/>
      <c r="AM822" s="639"/>
      <c r="AN822" s="573"/>
      <c r="AO822" s="639"/>
      <c r="AP822" s="639"/>
      <c r="AQ822" s="573"/>
      <c r="AR822" s="639"/>
      <c r="AS822" s="639"/>
      <c r="AT822" s="639"/>
      <c r="AU822" s="639"/>
      <c r="AV822" s="639"/>
      <c r="AW822" s="639"/>
      <c r="AX822" s="4"/>
      <c r="AY822" s="621"/>
      <c r="AZ822" s="622"/>
    </row>
    <row r="823" spans="2:52" s="25" customFormat="1" ht="12.75" customHeight="1">
      <c r="B823" s="645"/>
      <c r="D823" s="529">
        <f t="shared" si="85"/>
        <v>812</v>
      </c>
      <c r="E823" s="532"/>
      <c r="F823" s="531"/>
      <c r="G823" s="531"/>
      <c r="H823" s="668"/>
      <c r="I823" s="668"/>
      <c r="J823" s="234"/>
      <c r="K823" s="234"/>
      <c r="L823" s="234"/>
      <c r="M823" s="575"/>
      <c r="N823" s="794" t="str">
        <f t="shared" si="80"/>
        <v/>
      </c>
      <c r="O823" s="573"/>
      <c r="P823" s="573"/>
      <c r="Q823" s="623"/>
      <c r="R823" s="573"/>
      <c r="S823" s="573"/>
      <c r="T823" s="573"/>
      <c r="U823" s="639"/>
      <c r="V823" s="639"/>
      <c r="W823" s="573"/>
      <c r="X823" s="639"/>
      <c r="Y823" s="639"/>
      <c r="Z823" s="639"/>
      <c r="AA823" s="639"/>
      <c r="AB823" s="4"/>
      <c r="AC823" s="621"/>
      <c r="AD823" s="622"/>
      <c r="AE823" s="621"/>
      <c r="AF823" s="637"/>
      <c r="AG823" s="621"/>
      <c r="AH823" s="529">
        <f t="shared" si="82"/>
        <v>812</v>
      </c>
      <c r="AI823" s="421" t="str">
        <f t="shared" si="83"/>
        <v/>
      </c>
      <c r="AJ823" s="529" t="str">
        <f t="shared" si="84"/>
        <v/>
      </c>
      <c r="AK823" s="529" t="str">
        <f t="shared" si="81"/>
        <v/>
      </c>
      <c r="AL823" s="573"/>
      <c r="AM823" s="639"/>
      <c r="AN823" s="573"/>
      <c r="AO823" s="639"/>
      <c r="AP823" s="639"/>
      <c r="AQ823" s="573"/>
      <c r="AR823" s="639"/>
      <c r="AS823" s="639"/>
      <c r="AT823" s="639"/>
      <c r="AU823" s="639"/>
      <c r="AV823" s="639"/>
      <c r="AW823" s="639"/>
      <c r="AX823" s="4"/>
      <c r="AY823" s="621"/>
      <c r="AZ823" s="622"/>
    </row>
    <row r="824" spans="2:52" s="25" customFormat="1" ht="12.75" customHeight="1">
      <c r="B824" s="645"/>
      <c r="D824" s="529">
        <f t="shared" si="85"/>
        <v>813</v>
      </c>
      <c r="E824" s="532"/>
      <c r="F824" s="531"/>
      <c r="G824" s="531"/>
      <c r="H824" s="668"/>
      <c r="I824" s="668"/>
      <c r="J824" s="234"/>
      <c r="K824" s="234"/>
      <c r="L824" s="234"/>
      <c r="M824" s="575"/>
      <c r="N824" s="794" t="str">
        <f t="shared" si="80"/>
        <v/>
      </c>
      <c r="O824" s="573"/>
      <c r="P824" s="573"/>
      <c r="Q824" s="623"/>
      <c r="R824" s="573"/>
      <c r="S824" s="573"/>
      <c r="T824" s="573"/>
      <c r="U824" s="639"/>
      <c r="V824" s="639"/>
      <c r="W824" s="573"/>
      <c r="X824" s="639"/>
      <c r="Y824" s="639"/>
      <c r="Z824" s="639"/>
      <c r="AA824" s="639"/>
      <c r="AB824" s="4"/>
      <c r="AC824" s="621"/>
      <c r="AD824" s="622"/>
      <c r="AE824" s="621"/>
      <c r="AF824" s="637"/>
      <c r="AG824" s="621"/>
      <c r="AH824" s="529">
        <f t="shared" si="82"/>
        <v>813</v>
      </c>
      <c r="AI824" s="421" t="str">
        <f t="shared" si="83"/>
        <v/>
      </c>
      <c r="AJ824" s="529" t="str">
        <f t="shared" si="84"/>
        <v/>
      </c>
      <c r="AK824" s="529" t="str">
        <f t="shared" si="81"/>
        <v/>
      </c>
      <c r="AL824" s="573"/>
      <c r="AM824" s="639"/>
      <c r="AN824" s="573"/>
      <c r="AO824" s="639"/>
      <c r="AP824" s="639"/>
      <c r="AQ824" s="573"/>
      <c r="AR824" s="639"/>
      <c r="AS824" s="639"/>
      <c r="AT824" s="639"/>
      <c r="AU824" s="639"/>
      <c r="AV824" s="639"/>
      <c r="AW824" s="639"/>
      <c r="AX824" s="4"/>
      <c r="AY824" s="621"/>
      <c r="AZ824" s="622"/>
    </row>
    <row r="825" spans="2:52" s="25" customFormat="1" ht="12.75" customHeight="1">
      <c r="B825" s="645"/>
      <c r="D825" s="529">
        <f t="shared" si="85"/>
        <v>814</v>
      </c>
      <c r="E825" s="532"/>
      <c r="F825" s="531"/>
      <c r="G825" s="531"/>
      <c r="H825" s="668"/>
      <c r="I825" s="668"/>
      <c r="J825" s="234"/>
      <c r="K825" s="234"/>
      <c r="L825" s="234"/>
      <c r="M825" s="575"/>
      <c r="N825" s="794" t="str">
        <f t="shared" si="80"/>
        <v/>
      </c>
      <c r="O825" s="573"/>
      <c r="P825" s="573"/>
      <c r="Q825" s="623"/>
      <c r="R825" s="573"/>
      <c r="S825" s="573"/>
      <c r="T825" s="573"/>
      <c r="U825" s="639"/>
      <c r="V825" s="639"/>
      <c r="W825" s="573"/>
      <c r="X825" s="639"/>
      <c r="Y825" s="639"/>
      <c r="Z825" s="639"/>
      <c r="AA825" s="639"/>
      <c r="AB825" s="4"/>
      <c r="AC825" s="621"/>
      <c r="AD825" s="622"/>
      <c r="AE825" s="621"/>
      <c r="AF825" s="637"/>
      <c r="AG825" s="621"/>
      <c r="AH825" s="529">
        <f t="shared" si="82"/>
        <v>814</v>
      </c>
      <c r="AI825" s="421" t="str">
        <f t="shared" si="83"/>
        <v/>
      </c>
      <c r="AJ825" s="529" t="str">
        <f t="shared" si="84"/>
        <v/>
      </c>
      <c r="AK825" s="529" t="str">
        <f t="shared" si="81"/>
        <v/>
      </c>
      <c r="AL825" s="573"/>
      <c r="AM825" s="639"/>
      <c r="AN825" s="573"/>
      <c r="AO825" s="639"/>
      <c r="AP825" s="639"/>
      <c r="AQ825" s="573"/>
      <c r="AR825" s="639"/>
      <c r="AS825" s="639"/>
      <c r="AT825" s="639"/>
      <c r="AU825" s="639"/>
      <c r="AV825" s="639"/>
      <c r="AW825" s="639"/>
      <c r="AX825" s="4"/>
      <c r="AY825" s="621"/>
      <c r="AZ825" s="622"/>
    </row>
    <row r="826" spans="2:52" s="25" customFormat="1" ht="12.75" customHeight="1">
      <c r="B826" s="645"/>
      <c r="D826" s="529">
        <f t="shared" si="85"/>
        <v>815</v>
      </c>
      <c r="E826" s="532"/>
      <c r="F826" s="531"/>
      <c r="G826" s="531"/>
      <c r="H826" s="668"/>
      <c r="I826" s="668"/>
      <c r="J826" s="234"/>
      <c r="K826" s="234"/>
      <c r="L826" s="234"/>
      <c r="M826" s="575"/>
      <c r="N826" s="794" t="str">
        <f t="shared" si="80"/>
        <v/>
      </c>
      <c r="O826" s="573"/>
      <c r="P826" s="573"/>
      <c r="Q826" s="623"/>
      <c r="R826" s="573"/>
      <c r="S826" s="573"/>
      <c r="T826" s="573"/>
      <c r="U826" s="639"/>
      <c r="V826" s="639"/>
      <c r="W826" s="573"/>
      <c r="X826" s="639"/>
      <c r="Y826" s="639"/>
      <c r="Z826" s="639"/>
      <c r="AA826" s="639"/>
      <c r="AB826" s="4"/>
      <c r="AC826" s="621"/>
      <c r="AD826" s="622"/>
      <c r="AE826" s="621"/>
      <c r="AF826" s="637"/>
      <c r="AG826" s="621"/>
      <c r="AH826" s="529">
        <f t="shared" si="82"/>
        <v>815</v>
      </c>
      <c r="AI826" s="421" t="str">
        <f t="shared" si="83"/>
        <v/>
      </c>
      <c r="AJ826" s="529" t="str">
        <f t="shared" si="84"/>
        <v/>
      </c>
      <c r="AK826" s="529" t="str">
        <f t="shared" si="81"/>
        <v/>
      </c>
      <c r="AL826" s="573"/>
      <c r="AM826" s="639"/>
      <c r="AN826" s="573"/>
      <c r="AO826" s="639"/>
      <c r="AP826" s="639"/>
      <c r="AQ826" s="573"/>
      <c r="AR826" s="639"/>
      <c r="AS826" s="639"/>
      <c r="AT826" s="639"/>
      <c r="AU826" s="639"/>
      <c r="AV826" s="639"/>
      <c r="AW826" s="639"/>
      <c r="AX826" s="4"/>
      <c r="AY826" s="621"/>
      <c r="AZ826" s="622"/>
    </row>
    <row r="827" spans="2:52" s="25" customFormat="1" ht="12.75" customHeight="1">
      <c r="B827" s="645"/>
      <c r="D827" s="529">
        <f t="shared" si="85"/>
        <v>816</v>
      </c>
      <c r="E827" s="532"/>
      <c r="F827" s="531"/>
      <c r="G827" s="531"/>
      <c r="H827" s="668"/>
      <c r="I827" s="668"/>
      <c r="J827" s="234"/>
      <c r="K827" s="234"/>
      <c r="L827" s="234"/>
      <c r="M827" s="575"/>
      <c r="N827" s="794" t="str">
        <f t="shared" si="80"/>
        <v/>
      </c>
      <c r="O827" s="573"/>
      <c r="P827" s="573"/>
      <c r="Q827" s="623"/>
      <c r="R827" s="573"/>
      <c r="S827" s="573"/>
      <c r="T827" s="573"/>
      <c r="U827" s="639"/>
      <c r="V827" s="639"/>
      <c r="W827" s="573"/>
      <c r="X827" s="639"/>
      <c r="Y827" s="639"/>
      <c r="Z827" s="639"/>
      <c r="AA827" s="639"/>
      <c r="AB827" s="4"/>
      <c r="AC827" s="621"/>
      <c r="AD827" s="622"/>
      <c r="AE827" s="621"/>
      <c r="AF827" s="637"/>
      <c r="AG827" s="621"/>
      <c r="AH827" s="529">
        <f t="shared" si="82"/>
        <v>816</v>
      </c>
      <c r="AI827" s="421" t="str">
        <f t="shared" si="83"/>
        <v/>
      </c>
      <c r="AJ827" s="529" t="str">
        <f t="shared" si="84"/>
        <v/>
      </c>
      <c r="AK827" s="529" t="str">
        <f t="shared" si="81"/>
        <v/>
      </c>
      <c r="AL827" s="573"/>
      <c r="AM827" s="639"/>
      <c r="AN827" s="573"/>
      <c r="AO827" s="639"/>
      <c r="AP827" s="639"/>
      <c r="AQ827" s="573"/>
      <c r="AR827" s="639"/>
      <c r="AS827" s="639"/>
      <c r="AT827" s="639"/>
      <c r="AU827" s="639"/>
      <c r="AV827" s="639"/>
      <c r="AW827" s="639"/>
      <c r="AX827" s="4"/>
      <c r="AY827" s="621"/>
      <c r="AZ827" s="622"/>
    </row>
    <row r="828" spans="2:52" s="25" customFormat="1" ht="12.75" customHeight="1">
      <c r="B828" s="645"/>
      <c r="D828" s="529">
        <f t="shared" si="85"/>
        <v>817</v>
      </c>
      <c r="E828" s="532"/>
      <c r="F828" s="531"/>
      <c r="G828" s="531"/>
      <c r="H828" s="668"/>
      <c r="I828" s="668"/>
      <c r="J828" s="234"/>
      <c r="K828" s="234"/>
      <c r="L828" s="234"/>
      <c r="M828" s="575"/>
      <c r="N828" s="794" t="str">
        <f t="shared" si="80"/>
        <v/>
      </c>
      <c r="O828" s="573"/>
      <c r="P828" s="573"/>
      <c r="Q828" s="623"/>
      <c r="R828" s="573"/>
      <c r="S828" s="573"/>
      <c r="T828" s="573"/>
      <c r="U828" s="639"/>
      <c r="V828" s="639"/>
      <c r="W828" s="573"/>
      <c r="X828" s="639"/>
      <c r="Y828" s="639"/>
      <c r="Z828" s="639"/>
      <c r="AA828" s="639"/>
      <c r="AB828" s="4"/>
      <c r="AC828" s="621"/>
      <c r="AD828" s="622"/>
      <c r="AE828" s="621"/>
      <c r="AF828" s="637"/>
      <c r="AG828" s="621"/>
      <c r="AH828" s="529">
        <f t="shared" si="82"/>
        <v>817</v>
      </c>
      <c r="AI828" s="421" t="str">
        <f t="shared" si="83"/>
        <v/>
      </c>
      <c r="AJ828" s="529" t="str">
        <f t="shared" si="84"/>
        <v/>
      </c>
      <c r="AK828" s="529" t="str">
        <f t="shared" si="81"/>
        <v/>
      </c>
      <c r="AL828" s="573"/>
      <c r="AM828" s="639"/>
      <c r="AN828" s="573"/>
      <c r="AO828" s="639"/>
      <c r="AP828" s="639"/>
      <c r="AQ828" s="573"/>
      <c r="AR828" s="639"/>
      <c r="AS828" s="639"/>
      <c r="AT828" s="639"/>
      <c r="AU828" s="639"/>
      <c r="AV828" s="639"/>
      <c r="AW828" s="639"/>
      <c r="AX828" s="4"/>
      <c r="AY828" s="621"/>
      <c r="AZ828" s="622"/>
    </row>
    <row r="829" spans="2:52" s="25" customFormat="1" ht="12.75" customHeight="1">
      <c r="B829" s="645"/>
      <c r="D829" s="529">
        <f t="shared" si="85"/>
        <v>818</v>
      </c>
      <c r="E829" s="532"/>
      <c r="F829" s="531"/>
      <c r="G829" s="531"/>
      <c r="H829" s="668"/>
      <c r="I829" s="668"/>
      <c r="J829" s="234"/>
      <c r="K829" s="234"/>
      <c r="L829" s="234"/>
      <c r="M829" s="575"/>
      <c r="N829" s="794" t="str">
        <f t="shared" si="80"/>
        <v/>
      </c>
      <c r="O829" s="573"/>
      <c r="P829" s="573"/>
      <c r="Q829" s="623"/>
      <c r="R829" s="573"/>
      <c r="S829" s="573"/>
      <c r="T829" s="573"/>
      <c r="U829" s="639"/>
      <c r="V829" s="639"/>
      <c r="W829" s="573"/>
      <c r="X829" s="639"/>
      <c r="Y829" s="639"/>
      <c r="Z829" s="639"/>
      <c r="AA829" s="639"/>
      <c r="AB829" s="4"/>
      <c r="AC829" s="621"/>
      <c r="AD829" s="622"/>
      <c r="AE829" s="621"/>
      <c r="AF829" s="637"/>
      <c r="AG829" s="621"/>
      <c r="AH829" s="529">
        <f t="shared" si="82"/>
        <v>818</v>
      </c>
      <c r="AI829" s="421" t="str">
        <f t="shared" si="83"/>
        <v/>
      </c>
      <c r="AJ829" s="529" t="str">
        <f t="shared" si="84"/>
        <v/>
      </c>
      <c r="AK829" s="529" t="str">
        <f t="shared" si="81"/>
        <v/>
      </c>
      <c r="AL829" s="573"/>
      <c r="AM829" s="639"/>
      <c r="AN829" s="573"/>
      <c r="AO829" s="639"/>
      <c r="AP829" s="639"/>
      <c r="AQ829" s="573"/>
      <c r="AR829" s="639"/>
      <c r="AS829" s="639"/>
      <c r="AT829" s="639"/>
      <c r="AU829" s="639"/>
      <c r="AV829" s="639"/>
      <c r="AW829" s="639"/>
      <c r="AX829" s="4"/>
      <c r="AY829" s="621"/>
      <c r="AZ829" s="622"/>
    </row>
    <row r="830" spans="2:52" s="25" customFormat="1" ht="12.75" customHeight="1">
      <c r="B830" s="645"/>
      <c r="D830" s="529">
        <f t="shared" si="85"/>
        <v>819</v>
      </c>
      <c r="E830" s="532"/>
      <c r="F830" s="531"/>
      <c r="G830" s="531"/>
      <c r="H830" s="668"/>
      <c r="I830" s="668"/>
      <c r="J830" s="234"/>
      <c r="K830" s="234"/>
      <c r="L830" s="234"/>
      <c r="M830" s="575"/>
      <c r="N830" s="794" t="str">
        <f t="shared" si="80"/>
        <v/>
      </c>
      <c r="O830" s="573"/>
      <c r="P830" s="573"/>
      <c r="Q830" s="623"/>
      <c r="R830" s="573"/>
      <c r="S830" s="573"/>
      <c r="T830" s="573"/>
      <c r="U830" s="639"/>
      <c r="V830" s="639"/>
      <c r="W830" s="573"/>
      <c r="X830" s="639"/>
      <c r="Y830" s="639"/>
      <c r="Z830" s="639"/>
      <c r="AA830" s="639"/>
      <c r="AB830" s="4"/>
      <c r="AC830" s="621"/>
      <c r="AD830" s="622"/>
      <c r="AE830" s="621"/>
      <c r="AF830" s="637"/>
      <c r="AG830" s="621"/>
      <c r="AH830" s="529">
        <f t="shared" si="82"/>
        <v>819</v>
      </c>
      <c r="AI830" s="421" t="str">
        <f t="shared" si="83"/>
        <v/>
      </c>
      <c r="AJ830" s="529" t="str">
        <f t="shared" si="84"/>
        <v/>
      </c>
      <c r="AK830" s="529" t="str">
        <f t="shared" si="81"/>
        <v/>
      </c>
      <c r="AL830" s="573"/>
      <c r="AM830" s="639"/>
      <c r="AN830" s="573"/>
      <c r="AO830" s="639"/>
      <c r="AP830" s="639"/>
      <c r="AQ830" s="573"/>
      <c r="AR830" s="639"/>
      <c r="AS830" s="639"/>
      <c r="AT830" s="639"/>
      <c r="AU830" s="639"/>
      <c r="AV830" s="639"/>
      <c r="AW830" s="639"/>
      <c r="AX830" s="4"/>
      <c r="AY830" s="621"/>
      <c r="AZ830" s="622"/>
    </row>
    <row r="831" spans="2:52" s="25" customFormat="1" ht="12.75" customHeight="1">
      <c r="B831" s="645"/>
      <c r="D831" s="529">
        <f t="shared" si="85"/>
        <v>820</v>
      </c>
      <c r="E831" s="532"/>
      <c r="F831" s="531"/>
      <c r="G831" s="531"/>
      <c r="H831" s="668"/>
      <c r="I831" s="668"/>
      <c r="J831" s="234"/>
      <c r="K831" s="234"/>
      <c r="L831" s="234"/>
      <c r="M831" s="575"/>
      <c r="N831" s="794" t="str">
        <f t="shared" si="80"/>
        <v/>
      </c>
      <c r="O831" s="573"/>
      <c r="P831" s="573"/>
      <c r="Q831" s="623"/>
      <c r="R831" s="573"/>
      <c r="S831" s="573"/>
      <c r="T831" s="573"/>
      <c r="U831" s="639"/>
      <c r="V831" s="639"/>
      <c r="W831" s="573"/>
      <c r="X831" s="639"/>
      <c r="Y831" s="639"/>
      <c r="Z831" s="639"/>
      <c r="AA831" s="639"/>
      <c r="AB831" s="4"/>
      <c r="AC831" s="621"/>
      <c r="AD831" s="622"/>
      <c r="AE831" s="621"/>
      <c r="AF831" s="637"/>
      <c r="AG831" s="621"/>
      <c r="AH831" s="529">
        <f t="shared" si="82"/>
        <v>820</v>
      </c>
      <c r="AI831" s="421" t="str">
        <f t="shared" si="83"/>
        <v/>
      </c>
      <c r="AJ831" s="529" t="str">
        <f t="shared" si="84"/>
        <v/>
      </c>
      <c r="AK831" s="529" t="str">
        <f t="shared" si="81"/>
        <v/>
      </c>
      <c r="AL831" s="573"/>
      <c r="AM831" s="639"/>
      <c r="AN831" s="573"/>
      <c r="AO831" s="639"/>
      <c r="AP831" s="639"/>
      <c r="AQ831" s="573"/>
      <c r="AR831" s="639"/>
      <c r="AS831" s="639"/>
      <c r="AT831" s="639"/>
      <c r="AU831" s="639"/>
      <c r="AV831" s="639"/>
      <c r="AW831" s="639"/>
      <c r="AX831" s="4"/>
      <c r="AY831" s="621"/>
      <c r="AZ831" s="622"/>
    </row>
    <row r="832" spans="2:52" s="25" customFormat="1" ht="12.75" customHeight="1">
      <c r="B832" s="645"/>
      <c r="D832" s="529">
        <f t="shared" si="85"/>
        <v>821</v>
      </c>
      <c r="E832" s="532"/>
      <c r="F832" s="531"/>
      <c r="G832" s="531"/>
      <c r="H832" s="668"/>
      <c r="I832" s="668"/>
      <c r="J832" s="234"/>
      <c r="K832" s="234"/>
      <c r="L832" s="234"/>
      <c r="M832" s="575"/>
      <c r="N832" s="794" t="str">
        <f t="shared" si="80"/>
        <v/>
      </c>
      <c r="O832" s="573"/>
      <c r="P832" s="573"/>
      <c r="Q832" s="623"/>
      <c r="R832" s="573"/>
      <c r="S832" s="573"/>
      <c r="T832" s="573"/>
      <c r="U832" s="639"/>
      <c r="V832" s="639"/>
      <c r="W832" s="573"/>
      <c r="X832" s="639"/>
      <c r="Y832" s="639"/>
      <c r="Z832" s="639"/>
      <c r="AA832" s="639"/>
      <c r="AB832" s="4"/>
      <c r="AC832" s="621"/>
      <c r="AD832" s="622"/>
      <c r="AE832" s="621"/>
      <c r="AF832" s="637"/>
      <c r="AG832" s="621"/>
      <c r="AH832" s="529">
        <f t="shared" si="82"/>
        <v>821</v>
      </c>
      <c r="AI832" s="421" t="str">
        <f t="shared" si="83"/>
        <v/>
      </c>
      <c r="AJ832" s="529" t="str">
        <f t="shared" si="84"/>
        <v/>
      </c>
      <c r="AK832" s="529" t="str">
        <f t="shared" si="81"/>
        <v/>
      </c>
      <c r="AL832" s="573"/>
      <c r="AM832" s="639"/>
      <c r="AN832" s="573"/>
      <c r="AO832" s="639"/>
      <c r="AP832" s="639"/>
      <c r="AQ832" s="573"/>
      <c r="AR832" s="639"/>
      <c r="AS832" s="639"/>
      <c r="AT832" s="639"/>
      <c r="AU832" s="639"/>
      <c r="AV832" s="639"/>
      <c r="AW832" s="639"/>
      <c r="AX832" s="4"/>
      <c r="AY832" s="621"/>
      <c r="AZ832" s="622"/>
    </row>
    <row r="833" spans="2:52" s="25" customFormat="1" ht="12.75" customHeight="1">
      <c r="B833" s="645"/>
      <c r="D833" s="529">
        <f t="shared" si="85"/>
        <v>822</v>
      </c>
      <c r="E833" s="532"/>
      <c r="F833" s="531"/>
      <c r="G833" s="531"/>
      <c r="H833" s="668"/>
      <c r="I833" s="668"/>
      <c r="J833" s="234"/>
      <c r="K833" s="234"/>
      <c r="L833" s="234"/>
      <c r="M833" s="575"/>
      <c r="N833" s="794" t="str">
        <f t="shared" ref="N833:N896" si="86">IF($H833="","",IF(O833="○","",IF($H833=$I833,"","○")))</f>
        <v/>
      </c>
      <c r="O833" s="573"/>
      <c r="P833" s="573"/>
      <c r="Q833" s="623"/>
      <c r="R833" s="573"/>
      <c r="S833" s="573"/>
      <c r="T833" s="573"/>
      <c r="U833" s="639"/>
      <c r="V833" s="639"/>
      <c r="W833" s="573"/>
      <c r="X833" s="639"/>
      <c r="Y833" s="639"/>
      <c r="Z833" s="639"/>
      <c r="AA833" s="639"/>
      <c r="AB833" s="4"/>
      <c r="AC833" s="621"/>
      <c r="AD833" s="622"/>
      <c r="AE833" s="621"/>
      <c r="AF833" s="637"/>
      <c r="AG833" s="621"/>
      <c r="AH833" s="529">
        <f t="shared" si="82"/>
        <v>822</v>
      </c>
      <c r="AI833" s="421" t="str">
        <f t="shared" si="83"/>
        <v/>
      </c>
      <c r="AJ833" s="529" t="str">
        <f t="shared" si="84"/>
        <v/>
      </c>
      <c r="AK833" s="529" t="str">
        <f t="shared" si="81"/>
        <v/>
      </c>
      <c r="AL833" s="573"/>
      <c r="AM833" s="639"/>
      <c r="AN833" s="573"/>
      <c r="AO833" s="639"/>
      <c r="AP833" s="639"/>
      <c r="AQ833" s="573"/>
      <c r="AR833" s="639"/>
      <c r="AS833" s="639"/>
      <c r="AT833" s="639"/>
      <c r="AU833" s="639"/>
      <c r="AV833" s="639"/>
      <c r="AW833" s="639"/>
      <c r="AX833" s="4"/>
      <c r="AY833" s="621"/>
      <c r="AZ833" s="622"/>
    </row>
    <row r="834" spans="2:52" s="25" customFormat="1" ht="12.75" customHeight="1">
      <c r="B834" s="645"/>
      <c r="D834" s="529">
        <f t="shared" si="85"/>
        <v>823</v>
      </c>
      <c r="E834" s="532"/>
      <c r="F834" s="531"/>
      <c r="G834" s="531"/>
      <c r="H834" s="668"/>
      <c r="I834" s="668"/>
      <c r="J834" s="234"/>
      <c r="K834" s="234"/>
      <c r="L834" s="234"/>
      <c r="M834" s="575"/>
      <c r="N834" s="794" t="str">
        <f t="shared" si="86"/>
        <v/>
      </c>
      <c r="O834" s="573"/>
      <c r="P834" s="573"/>
      <c r="Q834" s="623"/>
      <c r="R834" s="573"/>
      <c r="S834" s="573"/>
      <c r="T834" s="573"/>
      <c r="U834" s="639"/>
      <c r="V834" s="639"/>
      <c r="W834" s="573"/>
      <c r="X834" s="639"/>
      <c r="Y834" s="639"/>
      <c r="Z834" s="639"/>
      <c r="AA834" s="639"/>
      <c r="AB834" s="4"/>
      <c r="AC834" s="621"/>
      <c r="AD834" s="622"/>
      <c r="AE834" s="621"/>
      <c r="AF834" s="637"/>
      <c r="AG834" s="621"/>
      <c r="AH834" s="529">
        <f t="shared" si="82"/>
        <v>823</v>
      </c>
      <c r="AI834" s="421" t="str">
        <f t="shared" si="83"/>
        <v/>
      </c>
      <c r="AJ834" s="529" t="str">
        <f t="shared" si="84"/>
        <v/>
      </c>
      <c r="AK834" s="529" t="str">
        <f t="shared" si="81"/>
        <v/>
      </c>
      <c r="AL834" s="573"/>
      <c r="AM834" s="639"/>
      <c r="AN834" s="573"/>
      <c r="AO834" s="639"/>
      <c r="AP834" s="639"/>
      <c r="AQ834" s="573"/>
      <c r="AR834" s="639"/>
      <c r="AS834" s="639"/>
      <c r="AT834" s="639"/>
      <c r="AU834" s="639"/>
      <c r="AV834" s="639"/>
      <c r="AW834" s="639"/>
      <c r="AX834" s="4"/>
      <c r="AY834" s="621"/>
      <c r="AZ834" s="622"/>
    </row>
    <row r="835" spans="2:52" s="25" customFormat="1" ht="12.75" customHeight="1">
      <c r="B835" s="645"/>
      <c r="D835" s="529">
        <f t="shared" si="85"/>
        <v>824</v>
      </c>
      <c r="E835" s="532"/>
      <c r="F835" s="531"/>
      <c r="G835" s="531"/>
      <c r="H835" s="668"/>
      <c r="I835" s="668"/>
      <c r="J835" s="234"/>
      <c r="K835" s="234"/>
      <c r="L835" s="234"/>
      <c r="M835" s="575"/>
      <c r="N835" s="794" t="str">
        <f t="shared" si="86"/>
        <v/>
      </c>
      <c r="O835" s="573"/>
      <c r="P835" s="573"/>
      <c r="Q835" s="623"/>
      <c r="R835" s="573"/>
      <c r="S835" s="573"/>
      <c r="T835" s="573"/>
      <c r="U835" s="639"/>
      <c r="V835" s="639"/>
      <c r="W835" s="573"/>
      <c r="X835" s="639"/>
      <c r="Y835" s="639"/>
      <c r="Z835" s="639"/>
      <c r="AA835" s="639"/>
      <c r="AB835" s="4"/>
      <c r="AC835" s="621"/>
      <c r="AD835" s="622"/>
      <c r="AE835" s="621"/>
      <c r="AF835" s="637"/>
      <c r="AG835" s="621"/>
      <c r="AH835" s="529">
        <f t="shared" si="82"/>
        <v>824</v>
      </c>
      <c r="AI835" s="421" t="str">
        <f t="shared" si="83"/>
        <v/>
      </c>
      <c r="AJ835" s="529" t="str">
        <f t="shared" si="84"/>
        <v/>
      </c>
      <c r="AK835" s="529" t="str">
        <f t="shared" si="81"/>
        <v/>
      </c>
      <c r="AL835" s="573"/>
      <c r="AM835" s="639"/>
      <c r="AN835" s="573"/>
      <c r="AO835" s="639"/>
      <c r="AP835" s="639"/>
      <c r="AQ835" s="573"/>
      <c r="AR835" s="639"/>
      <c r="AS835" s="639"/>
      <c r="AT835" s="639"/>
      <c r="AU835" s="639"/>
      <c r="AV835" s="639"/>
      <c r="AW835" s="639"/>
      <c r="AX835" s="4"/>
      <c r="AY835" s="621"/>
      <c r="AZ835" s="622"/>
    </row>
    <row r="836" spans="2:52" s="25" customFormat="1" ht="12.75" customHeight="1">
      <c r="B836" s="645"/>
      <c r="D836" s="529">
        <f t="shared" si="85"/>
        <v>825</v>
      </c>
      <c r="E836" s="532"/>
      <c r="F836" s="531"/>
      <c r="G836" s="531"/>
      <c r="H836" s="668"/>
      <c r="I836" s="668"/>
      <c r="J836" s="234"/>
      <c r="K836" s="234"/>
      <c r="L836" s="234"/>
      <c r="M836" s="575"/>
      <c r="N836" s="794" t="str">
        <f t="shared" si="86"/>
        <v/>
      </c>
      <c r="O836" s="573"/>
      <c r="P836" s="573"/>
      <c r="Q836" s="623"/>
      <c r="R836" s="573"/>
      <c r="S836" s="573"/>
      <c r="T836" s="573"/>
      <c r="U836" s="639"/>
      <c r="V836" s="639"/>
      <c r="W836" s="573"/>
      <c r="X836" s="639"/>
      <c r="Y836" s="639"/>
      <c r="Z836" s="639"/>
      <c r="AA836" s="639"/>
      <c r="AB836" s="4"/>
      <c r="AC836" s="621"/>
      <c r="AD836" s="622"/>
      <c r="AE836" s="621"/>
      <c r="AF836" s="637"/>
      <c r="AG836" s="621"/>
      <c r="AH836" s="529">
        <f t="shared" si="82"/>
        <v>825</v>
      </c>
      <c r="AI836" s="421" t="str">
        <f t="shared" si="83"/>
        <v/>
      </c>
      <c r="AJ836" s="529" t="str">
        <f t="shared" si="84"/>
        <v/>
      </c>
      <c r="AK836" s="529" t="str">
        <f t="shared" ref="AK836:AK899" si="87">IF(G836="","",G836)</f>
        <v/>
      </c>
      <c r="AL836" s="573"/>
      <c r="AM836" s="639"/>
      <c r="AN836" s="573"/>
      <c r="AO836" s="639"/>
      <c r="AP836" s="639"/>
      <c r="AQ836" s="573"/>
      <c r="AR836" s="639"/>
      <c r="AS836" s="639"/>
      <c r="AT836" s="639"/>
      <c r="AU836" s="639"/>
      <c r="AV836" s="639"/>
      <c r="AW836" s="639"/>
      <c r="AX836" s="4"/>
      <c r="AY836" s="621"/>
      <c r="AZ836" s="622"/>
    </row>
    <row r="837" spans="2:52" s="25" customFormat="1" ht="12.75" customHeight="1">
      <c r="B837" s="645"/>
      <c r="D837" s="529">
        <f t="shared" si="85"/>
        <v>826</v>
      </c>
      <c r="E837" s="532"/>
      <c r="F837" s="531"/>
      <c r="G837" s="531"/>
      <c r="H837" s="668"/>
      <c r="I837" s="668"/>
      <c r="J837" s="234"/>
      <c r="K837" s="234"/>
      <c r="L837" s="234"/>
      <c r="M837" s="575"/>
      <c r="N837" s="794" t="str">
        <f t="shared" si="86"/>
        <v/>
      </c>
      <c r="O837" s="573"/>
      <c r="P837" s="573"/>
      <c r="Q837" s="623"/>
      <c r="R837" s="573"/>
      <c r="S837" s="573"/>
      <c r="T837" s="573"/>
      <c r="U837" s="639"/>
      <c r="V837" s="639"/>
      <c r="W837" s="573"/>
      <c r="X837" s="639"/>
      <c r="Y837" s="639"/>
      <c r="Z837" s="639"/>
      <c r="AA837" s="639"/>
      <c r="AB837" s="4"/>
      <c r="AC837" s="621"/>
      <c r="AD837" s="622"/>
      <c r="AE837" s="621"/>
      <c r="AF837" s="637"/>
      <c r="AG837" s="621"/>
      <c r="AH837" s="529">
        <f t="shared" ref="AH837:AH900" si="88">IF(D837="","",D837)</f>
        <v>826</v>
      </c>
      <c r="AI837" s="421" t="str">
        <f t="shared" ref="AI837:AI900" si="89">IF(E837="","",E837)</f>
        <v/>
      </c>
      <c r="AJ837" s="529" t="str">
        <f t="shared" ref="AJ837:AJ900" si="90">IF(F837="","",F837)</f>
        <v/>
      </c>
      <c r="AK837" s="529" t="str">
        <f t="shared" si="87"/>
        <v/>
      </c>
      <c r="AL837" s="573"/>
      <c r="AM837" s="639"/>
      <c r="AN837" s="573"/>
      <c r="AO837" s="639"/>
      <c r="AP837" s="639"/>
      <c r="AQ837" s="573"/>
      <c r="AR837" s="639"/>
      <c r="AS837" s="639"/>
      <c r="AT837" s="639"/>
      <c r="AU837" s="639"/>
      <c r="AV837" s="639"/>
      <c r="AW837" s="639"/>
      <c r="AX837" s="4"/>
      <c r="AY837" s="621"/>
      <c r="AZ837" s="622"/>
    </row>
    <row r="838" spans="2:52" s="25" customFormat="1" ht="12.75" customHeight="1">
      <c r="B838" s="645"/>
      <c r="D838" s="529">
        <f t="shared" si="85"/>
        <v>827</v>
      </c>
      <c r="E838" s="532"/>
      <c r="F838" s="531"/>
      <c r="G838" s="531"/>
      <c r="H838" s="668"/>
      <c r="I838" s="668"/>
      <c r="J838" s="234"/>
      <c r="K838" s="234"/>
      <c r="L838" s="234"/>
      <c r="M838" s="575"/>
      <c r="N838" s="794" t="str">
        <f t="shared" si="86"/>
        <v/>
      </c>
      <c r="O838" s="573"/>
      <c r="P838" s="573"/>
      <c r="Q838" s="623"/>
      <c r="R838" s="573"/>
      <c r="S838" s="573"/>
      <c r="T838" s="573"/>
      <c r="U838" s="639"/>
      <c r="V838" s="639"/>
      <c r="W838" s="573"/>
      <c r="X838" s="639"/>
      <c r="Y838" s="639"/>
      <c r="Z838" s="639"/>
      <c r="AA838" s="639"/>
      <c r="AB838" s="4"/>
      <c r="AC838" s="621"/>
      <c r="AD838" s="622"/>
      <c r="AE838" s="621"/>
      <c r="AF838" s="637"/>
      <c r="AG838" s="621"/>
      <c r="AH838" s="529">
        <f t="shared" si="88"/>
        <v>827</v>
      </c>
      <c r="AI838" s="421" t="str">
        <f t="shared" si="89"/>
        <v/>
      </c>
      <c r="AJ838" s="529" t="str">
        <f t="shared" si="90"/>
        <v/>
      </c>
      <c r="AK838" s="529" t="str">
        <f t="shared" si="87"/>
        <v/>
      </c>
      <c r="AL838" s="573"/>
      <c r="AM838" s="639"/>
      <c r="AN838" s="573"/>
      <c r="AO838" s="639"/>
      <c r="AP838" s="639"/>
      <c r="AQ838" s="573"/>
      <c r="AR838" s="639"/>
      <c r="AS838" s="639"/>
      <c r="AT838" s="639"/>
      <c r="AU838" s="639"/>
      <c r="AV838" s="639"/>
      <c r="AW838" s="639"/>
      <c r="AX838" s="4"/>
      <c r="AY838" s="621"/>
      <c r="AZ838" s="622"/>
    </row>
    <row r="839" spans="2:52" s="25" customFormat="1" ht="12.75" customHeight="1">
      <c r="B839" s="645"/>
      <c r="D839" s="529">
        <f t="shared" si="85"/>
        <v>828</v>
      </c>
      <c r="E839" s="532"/>
      <c r="F839" s="531"/>
      <c r="G839" s="531"/>
      <c r="H839" s="668"/>
      <c r="I839" s="668"/>
      <c r="J839" s="234"/>
      <c r="K839" s="234"/>
      <c r="L839" s="234"/>
      <c r="M839" s="575"/>
      <c r="N839" s="794" t="str">
        <f t="shared" si="86"/>
        <v/>
      </c>
      <c r="O839" s="573"/>
      <c r="P839" s="573"/>
      <c r="Q839" s="623"/>
      <c r="R839" s="573"/>
      <c r="S839" s="573"/>
      <c r="T839" s="573"/>
      <c r="U839" s="639"/>
      <c r="V839" s="639"/>
      <c r="W839" s="573"/>
      <c r="X839" s="639"/>
      <c r="Y839" s="639"/>
      <c r="Z839" s="639"/>
      <c r="AA839" s="639"/>
      <c r="AB839" s="4"/>
      <c r="AC839" s="621"/>
      <c r="AD839" s="622"/>
      <c r="AE839" s="621"/>
      <c r="AF839" s="637"/>
      <c r="AG839" s="621"/>
      <c r="AH839" s="529">
        <f t="shared" si="88"/>
        <v>828</v>
      </c>
      <c r="AI839" s="421" t="str">
        <f t="shared" si="89"/>
        <v/>
      </c>
      <c r="AJ839" s="529" t="str">
        <f t="shared" si="90"/>
        <v/>
      </c>
      <c r="AK839" s="529" t="str">
        <f t="shared" si="87"/>
        <v/>
      </c>
      <c r="AL839" s="573"/>
      <c r="AM839" s="639"/>
      <c r="AN839" s="573"/>
      <c r="AO839" s="639"/>
      <c r="AP839" s="639"/>
      <c r="AQ839" s="573"/>
      <c r="AR839" s="639"/>
      <c r="AS839" s="639"/>
      <c r="AT839" s="639"/>
      <c r="AU839" s="639"/>
      <c r="AV839" s="639"/>
      <c r="AW839" s="639"/>
      <c r="AX839" s="4"/>
      <c r="AY839" s="621"/>
      <c r="AZ839" s="622"/>
    </row>
    <row r="840" spans="2:52" s="25" customFormat="1" ht="12.75" customHeight="1">
      <c r="B840" s="645"/>
      <c r="D840" s="529">
        <f t="shared" si="85"/>
        <v>829</v>
      </c>
      <c r="E840" s="532"/>
      <c r="F840" s="531"/>
      <c r="G840" s="531"/>
      <c r="H840" s="668"/>
      <c r="I840" s="668"/>
      <c r="J840" s="234"/>
      <c r="K840" s="234"/>
      <c r="L840" s="234"/>
      <c r="M840" s="575"/>
      <c r="N840" s="794" t="str">
        <f t="shared" si="86"/>
        <v/>
      </c>
      <c r="O840" s="573"/>
      <c r="P840" s="573"/>
      <c r="Q840" s="623"/>
      <c r="R840" s="573"/>
      <c r="S840" s="573"/>
      <c r="T840" s="573"/>
      <c r="U840" s="639"/>
      <c r="V840" s="639"/>
      <c r="W840" s="573"/>
      <c r="X840" s="639"/>
      <c r="Y840" s="639"/>
      <c r="Z840" s="639"/>
      <c r="AA840" s="639"/>
      <c r="AB840" s="4"/>
      <c r="AC840" s="621"/>
      <c r="AD840" s="622"/>
      <c r="AE840" s="621"/>
      <c r="AF840" s="637"/>
      <c r="AG840" s="621"/>
      <c r="AH840" s="529">
        <f t="shared" si="88"/>
        <v>829</v>
      </c>
      <c r="AI840" s="421" t="str">
        <f t="shared" si="89"/>
        <v/>
      </c>
      <c r="AJ840" s="529" t="str">
        <f t="shared" si="90"/>
        <v/>
      </c>
      <c r="AK840" s="529" t="str">
        <f t="shared" si="87"/>
        <v/>
      </c>
      <c r="AL840" s="573"/>
      <c r="AM840" s="639"/>
      <c r="AN840" s="573"/>
      <c r="AO840" s="639"/>
      <c r="AP840" s="639"/>
      <c r="AQ840" s="573"/>
      <c r="AR840" s="639"/>
      <c r="AS840" s="639"/>
      <c r="AT840" s="639"/>
      <c r="AU840" s="639"/>
      <c r="AV840" s="639"/>
      <c r="AW840" s="639"/>
      <c r="AX840" s="4"/>
      <c r="AY840" s="621"/>
      <c r="AZ840" s="622"/>
    </row>
    <row r="841" spans="2:52" s="25" customFormat="1" ht="12.75" customHeight="1">
      <c r="B841" s="645"/>
      <c r="D841" s="529">
        <f t="shared" si="85"/>
        <v>830</v>
      </c>
      <c r="E841" s="532"/>
      <c r="F841" s="531"/>
      <c r="G841" s="531"/>
      <c r="H841" s="668"/>
      <c r="I841" s="668"/>
      <c r="J841" s="234"/>
      <c r="K841" s="234"/>
      <c r="L841" s="234"/>
      <c r="M841" s="575"/>
      <c r="N841" s="794" t="str">
        <f t="shared" si="86"/>
        <v/>
      </c>
      <c r="O841" s="573"/>
      <c r="P841" s="573"/>
      <c r="Q841" s="623"/>
      <c r="R841" s="573"/>
      <c r="S841" s="573"/>
      <c r="T841" s="573"/>
      <c r="U841" s="639"/>
      <c r="V841" s="639"/>
      <c r="W841" s="573"/>
      <c r="X841" s="639"/>
      <c r="Y841" s="639"/>
      <c r="Z841" s="639"/>
      <c r="AA841" s="639"/>
      <c r="AB841" s="4"/>
      <c r="AC841" s="621"/>
      <c r="AD841" s="622"/>
      <c r="AE841" s="621"/>
      <c r="AF841" s="637"/>
      <c r="AG841" s="621"/>
      <c r="AH841" s="529">
        <f t="shared" si="88"/>
        <v>830</v>
      </c>
      <c r="AI841" s="421" t="str">
        <f t="shared" si="89"/>
        <v/>
      </c>
      <c r="AJ841" s="529" t="str">
        <f t="shared" si="90"/>
        <v/>
      </c>
      <c r="AK841" s="529" t="str">
        <f t="shared" si="87"/>
        <v/>
      </c>
      <c r="AL841" s="573"/>
      <c r="AM841" s="639"/>
      <c r="AN841" s="573"/>
      <c r="AO841" s="639"/>
      <c r="AP841" s="639"/>
      <c r="AQ841" s="573"/>
      <c r="AR841" s="639"/>
      <c r="AS841" s="639"/>
      <c r="AT841" s="639"/>
      <c r="AU841" s="639"/>
      <c r="AV841" s="639"/>
      <c r="AW841" s="639"/>
      <c r="AX841" s="4"/>
      <c r="AY841" s="621"/>
      <c r="AZ841" s="622"/>
    </row>
    <row r="842" spans="2:52" s="25" customFormat="1" ht="12.75" customHeight="1">
      <c r="B842" s="645"/>
      <c r="D842" s="529">
        <f t="shared" si="85"/>
        <v>831</v>
      </c>
      <c r="E842" s="532"/>
      <c r="F842" s="531"/>
      <c r="G842" s="531"/>
      <c r="H842" s="668"/>
      <c r="I842" s="668"/>
      <c r="J842" s="234"/>
      <c r="K842" s="234"/>
      <c r="L842" s="234"/>
      <c r="M842" s="575"/>
      <c r="N842" s="794" t="str">
        <f t="shared" si="86"/>
        <v/>
      </c>
      <c r="O842" s="573"/>
      <c r="P842" s="573"/>
      <c r="Q842" s="623"/>
      <c r="R842" s="573"/>
      <c r="S842" s="573"/>
      <c r="T842" s="573"/>
      <c r="U842" s="639"/>
      <c r="V842" s="639"/>
      <c r="W842" s="573"/>
      <c r="X842" s="639"/>
      <c r="Y842" s="639"/>
      <c r="Z842" s="639"/>
      <c r="AA842" s="639"/>
      <c r="AB842" s="4"/>
      <c r="AC842" s="621"/>
      <c r="AD842" s="622"/>
      <c r="AE842" s="621"/>
      <c r="AF842" s="637"/>
      <c r="AG842" s="621"/>
      <c r="AH842" s="529">
        <f t="shared" si="88"/>
        <v>831</v>
      </c>
      <c r="AI842" s="421" t="str">
        <f t="shared" si="89"/>
        <v/>
      </c>
      <c r="AJ842" s="529" t="str">
        <f t="shared" si="90"/>
        <v/>
      </c>
      <c r="AK842" s="529" t="str">
        <f t="shared" si="87"/>
        <v/>
      </c>
      <c r="AL842" s="573"/>
      <c r="AM842" s="639"/>
      <c r="AN842" s="573"/>
      <c r="AO842" s="639"/>
      <c r="AP842" s="639"/>
      <c r="AQ842" s="573"/>
      <c r="AR842" s="639"/>
      <c r="AS842" s="639"/>
      <c r="AT842" s="639"/>
      <c r="AU842" s="639"/>
      <c r="AV842" s="639"/>
      <c r="AW842" s="639"/>
      <c r="AX842" s="4"/>
      <c r="AY842" s="621"/>
      <c r="AZ842" s="622"/>
    </row>
    <row r="843" spans="2:52" s="25" customFormat="1" ht="12.75" customHeight="1">
      <c r="B843" s="645"/>
      <c r="D843" s="529">
        <f t="shared" si="85"/>
        <v>832</v>
      </c>
      <c r="E843" s="532"/>
      <c r="F843" s="531"/>
      <c r="G843" s="531"/>
      <c r="H843" s="668"/>
      <c r="I843" s="668"/>
      <c r="J843" s="234"/>
      <c r="K843" s="234"/>
      <c r="L843" s="234"/>
      <c r="M843" s="575"/>
      <c r="N843" s="794" t="str">
        <f t="shared" si="86"/>
        <v/>
      </c>
      <c r="O843" s="573"/>
      <c r="P843" s="573"/>
      <c r="Q843" s="623"/>
      <c r="R843" s="573"/>
      <c r="S843" s="573"/>
      <c r="T843" s="573"/>
      <c r="U843" s="639"/>
      <c r="V843" s="639"/>
      <c r="W843" s="573"/>
      <c r="X843" s="639"/>
      <c r="Y843" s="639"/>
      <c r="Z843" s="639"/>
      <c r="AA843" s="639"/>
      <c r="AB843" s="4"/>
      <c r="AC843" s="621"/>
      <c r="AD843" s="622"/>
      <c r="AE843" s="621"/>
      <c r="AF843" s="637"/>
      <c r="AG843" s="621"/>
      <c r="AH843" s="529">
        <f t="shared" si="88"/>
        <v>832</v>
      </c>
      <c r="AI843" s="421" t="str">
        <f t="shared" si="89"/>
        <v/>
      </c>
      <c r="AJ843" s="529" t="str">
        <f t="shared" si="90"/>
        <v/>
      </c>
      <c r="AK843" s="529" t="str">
        <f t="shared" si="87"/>
        <v/>
      </c>
      <c r="AL843" s="573"/>
      <c r="AM843" s="639"/>
      <c r="AN843" s="573"/>
      <c r="AO843" s="639"/>
      <c r="AP843" s="639"/>
      <c r="AQ843" s="573"/>
      <c r="AR843" s="639"/>
      <c r="AS843" s="639"/>
      <c r="AT843" s="639"/>
      <c r="AU843" s="639"/>
      <c r="AV843" s="639"/>
      <c r="AW843" s="639"/>
      <c r="AX843" s="4"/>
      <c r="AY843" s="621"/>
      <c r="AZ843" s="622"/>
    </row>
    <row r="844" spans="2:52" s="25" customFormat="1" ht="12.75" customHeight="1">
      <c r="B844" s="645"/>
      <c r="D844" s="529">
        <f t="shared" si="85"/>
        <v>833</v>
      </c>
      <c r="E844" s="532"/>
      <c r="F844" s="531"/>
      <c r="G844" s="531"/>
      <c r="H844" s="668"/>
      <c r="I844" s="668"/>
      <c r="J844" s="234"/>
      <c r="K844" s="234"/>
      <c r="L844" s="234"/>
      <c r="M844" s="575"/>
      <c r="N844" s="794" t="str">
        <f t="shared" si="86"/>
        <v/>
      </c>
      <c r="O844" s="573"/>
      <c r="P844" s="573"/>
      <c r="Q844" s="623"/>
      <c r="R844" s="573"/>
      <c r="S844" s="573"/>
      <c r="T844" s="573"/>
      <c r="U844" s="639"/>
      <c r="V844" s="639"/>
      <c r="W844" s="573"/>
      <c r="X844" s="639"/>
      <c r="Y844" s="639"/>
      <c r="Z844" s="639"/>
      <c r="AA844" s="639"/>
      <c r="AB844" s="4"/>
      <c r="AC844" s="621"/>
      <c r="AD844" s="622"/>
      <c r="AE844" s="621"/>
      <c r="AF844" s="637"/>
      <c r="AG844" s="621"/>
      <c r="AH844" s="529">
        <f t="shared" si="88"/>
        <v>833</v>
      </c>
      <c r="AI844" s="421" t="str">
        <f t="shared" si="89"/>
        <v/>
      </c>
      <c r="AJ844" s="529" t="str">
        <f t="shared" si="90"/>
        <v/>
      </c>
      <c r="AK844" s="529" t="str">
        <f t="shared" si="87"/>
        <v/>
      </c>
      <c r="AL844" s="573"/>
      <c r="AM844" s="639"/>
      <c r="AN844" s="573"/>
      <c r="AO844" s="639"/>
      <c r="AP844" s="639"/>
      <c r="AQ844" s="573"/>
      <c r="AR844" s="639"/>
      <c r="AS844" s="639"/>
      <c r="AT844" s="639"/>
      <c r="AU844" s="639"/>
      <c r="AV844" s="639"/>
      <c r="AW844" s="639"/>
      <c r="AX844" s="4"/>
      <c r="AY844" s="621"/>
      <c r="AZ844" s="622"/>
    </row>
    <row r="845" spans="2:52" s="25" customFormat="1" ht="12.75" customHeight="1">
      <c r="B845" s="645"/>
      <c r="D845" s="529">
        <f t="shared" si="85"/>
        <v>834</v>
      </c>
      <c r="E845" s="532"/>
      <c r="F845" s="531"/>
      <c r="G845" s="531"/>
      <c r="H845" s="668"/>
      <c r="I845" s="668"/>
      <c r="J845" s="234"/>
      <c r="K845" s="234"/>
      <c r="L845" s="234"/>
      <c r="M845" s="575"/>
      <c r="N845" s="794" t="str">
        <f t="shared" si="86"/>
        <v/>
      </c>
      <c r="O845" s="573"/>
      <c r="P845" s="573"/>
      <c r="Q845" s="623"/>
      <c r="R845" s="573"/>
      <c r="S845" s="573"/>
      <c r="T845" s="573"/>
      <c r="U845" s="639"/>
      <c r="V845" s="639"/>
      <c r="W845" s="573"/>
      <c r="X845" s="639"/>
      <c r="Y845" s="639"/>
      <c r="Z845" s="639"/>
      <c r="AA845" s="639"/>
      <c r="AB845" s="4"/>
      <c r="AC845" s="621"/>
      <c r="AD845" s="622"/>
      <c r="AE845" s="621"/>
      <c r="AF845" s="637"/>
      <c r="AG845" s="621"/>
      <c r="AH845" s="529">
        <f t="shared" si="88"/>
        <v>834</v>
      </c>
      <c r="AI845" s="421" t="str">
        <f t="shared" si="89"/>
        <v/>
      </c>
      <c r="AJ845" s="529" t="str">
        <f t="shared" si="90"/>
        <v/>
      </c>
      <c r="AK845" s="529" t="str">
        <f t="shared" si="87"/>
        <v/>
      </c>
      <c r="AL845" s="573"/>
      <c r="AM845" s="639"/>
      <c r="AN845" s="573"/>
      <c r="AO845" s="639"/>
      <c r="AP845" s="639"/>
      <c r="AQ845" s="573"/>
      <c r="AR845" s="639"/>
      <c r="AS845" s="639"/>
      <c r="AT845" s="639"/>
      <c r="AU845" s="639"/>
      <c r="AV845" s="639"/>
      <c r="AW845" s="639"/>
      <c r="AX845" s="4"/>
      <c r="AY845" s="621"/>
      <c r="AZ845" s="622"/>
    </row>
    <row r="846" spans="2:52" s="25" customFormat="1" ht="12.75" customHeight="1">
      <c r="B846" s="645"/>
      <c r="D846" s="529">
        <f t="shared" si="85"/>
        <v>835</v>
      </c>
      <c r="E846" s="532"/>
      <c r="F846" s="531"/>
      <c r="G846" s="531"/>
      <c r="H846" s="668"/>
      <c r="I846" s="668"/>
      <c r="J846" s="234"/>
      <c r="K846" s="234"/>
      <c r="L846" s="234"/>
      <c r="M846" s="575"/>
      <c r="N846" s="794" t="str">
        <f t="shared" si="86"/>
        <v/>
      </c>
      <c r="O846" s="573"/>
      <c r="P846" s="573"/>
      <c r="Q846" s="623"/>
      <c r="R846" s="573"/>
      <c r="S846" s="573"/>
      <c r="T846" s="573"/>
      <c r="U846" s="639"/>
      <c r="V846" s="639"/>
      <c r="W846" s="573"/>
      <c r="X846" s="639"/>
      <c r="Y846" s="639"/>
      <c r="Z846" s="639"/>
      <c r="AA846" s="639"/>
      <c r="AB846" s="4"/>
      <c r="AC846" s="621"/>
      <c r="AD846" s="622"/>
      <c r="AE846" s="621"/>
      <c r="AF846" s="637"/>
      <c r="AG846" s="621"/>
      <c r="AH846" s="529">
        <f t="shared" si="88"/>
        <v>835</v>
      </c>
      <c r="AI846" s="421" t="str">
        <f t="shared" si="89"/>
        <v/>
      </c>
      <c r="AJ846" s="529" t="str">
        <f t="shared" si="90"/>
        <v/>
      </c>
      <c r="AK846" s="529" t="str">
        <f t="shared" si="87"/>
        <v/>
      </c>
      <c r="AL846" s="573"/>
      <c r="AM846" s="639"/>
      <c r="AN846" s="573"/>
      <c r="AO846" s="639"/>
      <c r="AP846" s="639"/>
      <c r="AQ846" s="573"/>
      <c r="AR846" s="639"/>
      <c r="AS846" s="639"/>
      <c r="AT846" s="639"/>
      <c r="AU846" s="639"/>
      <c r="AV846" s="639"/>
      <c r="AW846" s="639"/>
      <c r="AX846" s="4"/>
      <c r="AY846" s="621"/>
      <c r="AZ846" s="622"/>
    </row>
    <row r="847" spans="2:52" s="25" customFormat="1" ht="12.75" customHeight="1">
      <c r="B847" s="645"/>
      <c r="D847" s="529">
        <f t="shared" si="85"/>
        <v>836</v>
      </c>
      <c r="E847" s="532"/>
      <c r="F847" s="531"/>
      <c r="G847" s="531"/>
      <c r="H847" s="668"/>
      <c r="I847" s="668"/>
      <c r="J847" s="234"/>
      <c r="K847" s="234"/>
      <c r="L847" s="234"/>
      <c r="M847" s="575"/>
      <c r="N847" s="794" t="str">
        <f t="shared" si="86"/>
        <v/>
      </c>
      <c r="O847" s="573"/>
      <c r="P847" s="573"/>
      <c r="Q847" s="623"/>
      <c r="R847" s="573"/>
      <c r="S847" s="573"/>
      <c r="T847" s="573"/>
      <c r="U847" s="639"/>
      <c r="V847" s="639"/>
      <c r="W847" s="573"/>
      <c r="X847" s="639"/>
      <c r="Y847" s="639"/>
      <c r="Z847" s="639"/>
      <c r="AA847" s="639"/>
      <c r="AB847" s="4"/>
      <c r="AC847" s="621"/>
      <c r="AD847" s="622"/>
      <c r="AE847" s="621"/>
      <c r="AF847" s="637"/>
      <c r="AG847" s="621"/>
      <c r="AH847" s="529">
        <f t="shared" si="88"/>
        <v>836</v>
      </c>
      <c r="AI847" s="421" t="str">
        <f t="shared" si="89"/>
        <v/>
      </c>
      <c r="AJ847" s="529" t="str">
        <f t="shared" si="90"/>
        <v/>
      </c>
      <c r="AK847" s="529" t="str">
        <f t="shared" si="87"/>
        <v/>
      </c>
      <c r="AL847" s="573"/>
      <c r="AM847" s="639"/>
      <c r="AN847" s="573"/>
      <c r="AO847" s="639"/>
      <c r="AP847" s="639"/>
      <c r="AQ847" s="573"/>
      <c r="AR847" s="639"/>
      <c r="AS847" s="639"/>
      <c r="AT847" s="639"/>
      <c r="AU847" s="639"/>
      <c r="AV847" s="639"/>
      <c r="AW847" s="639"/>
      <c r="AX847" s="4"/>
      <c r="AY847" s="621"/>
      <c r="AZ847" s="622"/>
    </row>
    <row r="848" spans="2:52" s="25" customFormat="1" ht="12.75" customHeight="1">
      <c r="B848" s="645"/>
      <c r="D848" s="529">
        <f t="shared" si="85"/>
        <v>837</v>
      </c>
      <c r="E848" s="532"/>
      <c r="F848" s="531"/>
      <c r="G848" s="531"/>
      <c r="H848" s="668"/>
      <c r="I848" s="668"/>
      <c r="J848" s="234"/>
      <c r="K848" s="234"/>
      <c r="L848" s="234"/>
      <c r="M848" s="575"/>
      <c r="N848" s="794" t="str">
        <f t="shared" si="86"/>
        <v/>
      </c>
      <c r="O848" s="573"/>
      <c r="P848" s="573"/>
      <c r="Q848" s="623"/>
      <c r="R848" s="573"/>
      <c r="S848" s="573"/>
      <c r="T848" s="573"/>
      <c r="U848" s="639"/>
      <c r="V848" s="639"/>
      <c r="W848" s="573"/>
      <c r="X848" s="639"/>
      <c r="Y848" s="639"/>
      <c r="Z848" s="639"/>
      <c r="AA848" s="639"/>
      <c r="AB848" s="4"/>
      <c r="AC848" s="621"/>
      <c r="AD848" s="622"/>
      <c r="AE848" s="621"/>
      <c r="AF848" s="637"/>
      <c r="AG848" s="621"/>
      <c r="AH848" s="529">
        <f t="shared" si="88"/>
        <v>837</v>
      </c>
      <c r="AI848" s="421" t="str">
        <f t="shared" si="89"/>
        <v/>
      </c>
      <c r="AJ848" s="529" t="str">
        <f t="shared" si="90"/>
        <v/>
      </c>
      <c r="AK848" s="529" t="str">
        <f t="shared" si="87"/>
        <v/>
      </c>
      <c r="AL848" s="573"/>
      <c r="AM848" s="639"/>
      <c r="AN848" s="573"/>
      <c r="AO848" s="639"/>
      <c r="AP848" s="639"/>
      <c r="AQ848" s="573"/>
      <c r="AR848" s="639"/>
      <c r="AS848" s="639"/>
      <c r="AT848" s="639"/>
      <c r="AU848" s="639"/>
      <c r="AV848" s="639"/>
      <c r="AW848" s="639"/>
      <c r="AX848" s="4"/>
      <c r="AY848" s="621"/>
      <c r="AZ848" s="622"/>
    </row>
    <row r="849" spans="2:52" s="25" customFormat="1" ht="12.75" customHeight="1">
      <c r="B849" s="645"/>
      <c r="D849" s="529">
        <f t="shared" si="85"/>
        <v>838</v>
      </c>
      <c r="E849" s="532"/>
      <c r="F849" s="531"/>
      <c r="G849" s="531"/>
      <c r="H849" s="668"/>
      <c r="I849" s="668"/>
      <c r="J849" s="234"/>
      <c r="K849" s="234"/>
      <c r="L849" s="234"/>
      <c r="M849" s="575"/>
      <c r="N849" s="794" t="str">
        <f t="shared" si="86"/>
        <v/>
      </c>
      <c r="O849" s="573"/>
      <c r="P849" s="573"/>
      <c r="Q849" s="623"/>
      <c r="R849" s="573"/>
      <c r="S849" s="573"/>
      <c r="T849" s="573"/>
      <c r="U849" s="639"/>
      <c r="V849" s="639"/>
      <c r="W849" s="573"/>
      <c r="X849" s="639"/>
      <c r="Y849" s="639"/>
      <c r="Z849" s="639"/>
      <c r="AA849" s="639"/>
      <c r="AB849" s="4"/>
      <c r="AC849" s="621"/>
      <c r="AD849" s="622"/>
      <c r="AE849" s="621"/>
      <c r="AF849" s="637"/>
      <c r="AG849" s="621"/>
      <c r="AH849" s="529">
        <f t="shared" si="88"/>
        <v>838</v>
      </c>
      <c r="AI849" s="421" t="str">
        <f t="shared" si="89"/>
        <v/>
      </c>
      <c r="AJ849" s="529" t="str">
        <f t="shared" si="90"/>
        <v/>
      </c>
      <c r="AK849" s="529" t="str">
        <f t="shared" si="87"/>
        <v/>
      </c>
      <c r="AL849" s="573"/>
      <c r="AM849" s="639"/>
      <c r="AN849" s="573"/>
      <c r="AO849" s="639"/>
      <c r="AP849" s="639"/>
      <c r="AQ849" s="573"/>
      <c r="AR849" s="639"/>
      <c r="AS849" s="639"/>
      <c r="AT849" s="639"/>
      <c r="AU849" s="639"/>
      <c r="AV849" s="639"/>
      <c r="AW849" s="639"/>
      <c r="AX849" s="4"/>
      <c r="AY849" s="621"/>
      <c r="AZ849" s="622"/>
    </row>
    <row r="850" spans="2:52" s="25" customFormat="1" ht="12.75" customHeight="1">
      <c r="B850" s="645"/>
      <c r="D850" s="529">
        <f t="shared" si="85"/>
        <v>839</v>
      </c>
      <c r="E850" s="532"/>
      <c r="F850" s="531"/>
      <c r="G850" s="531"/>
      <c r="H850" s="668"/>
      <c r="I850" s="668"/>
      <c r="J850" s="234"/>
      <c r="K850" s="234"/>
      <c r="L850" s="234"/>
      <c r="M850" s="575"/>
      <c r="N850" s="794" t="str">
        <f t="shared" si="86"/>
        <v/>
      </c>
      <c r="O850" s="573"/>
      <c r="P850" s="573"/>
      <c r="Q850" s="623"/>
      <c r="R850" s="573"/>
      <c r="S850" s="573"/>
      <c r="T850" s="573"/>
      <c r="U850" s="639"/>
      <c r="V850" s="639"/>
      <c r="W850" s="573"/>
      <c r="X850" s="639"/>
      <c r="Y850" s="639"/>
      <c r="Z850" s="639"/>
      <c r="AA850" s="639"/>
      <c r="AB850" s="4"/>
      <c r="AC850" s="621"/>
      <c r="AD850" s="622"/>
      <c r="AE850" s="621"/>
      <c r="AF850" s="637"/>
      <c r="AG850" s="621"/>
      <c r="AH850" s="529">
        <f t="shared" si="88"/>
        <v>839</v>
      </c>
      <c r="AI850" s="421" t="str">
        <f t="shared" si="89"/>
        <v/>
      </c>
      <c r="AJ850" s="529" t="str">
        <f t="shared" si="90"/>
        <v/>
      </c>
      <c r="AK850" s="529" t="str">
        <f t="shared" si="87"/>
        <v/>
      </c>
      <c r="AL850" s="573"/>
      <c r="AM850" s="639"/>
      <c r="AN850" s="573"/>
      <c r="AO850" s="639"/>
      <c r="AP850" s="639"/>
      <c r="AQ850" s="573"/>
      <c r="AR850" s="639"/>
      <c r="AS850" s="639"/>
      <c r="AT850" s="639"/>
      <c r="AU850" s="639"/>
      <c r="AV850" s="639"/>
      <c r="AW850" s="639"/>
      <c r="AX850" s="4"/>
      <c r="AY850" s="621"/>
      <c r="AZ850" s="622"/>
    </row>
    <row r="851" spans="2:52" s="25" customFormat="1" ht="12.75" customHeight="1">
      <c r="B851" s="645"/>
      <c r="D851" s="529">
        <f t="shared" si="85"/>
        <v>840</v>
      </c>
      <c r="E851" s="532"/>
      <c r="F851" s="531"/>
      <c r="G851" s="531"/>
      <c r="H851" s="668"/>
      <c r="I851" s="668"/>
      <c r="J851" s="234"/>
      <c r="K851" s="234"/>
      <c r="L851" s="234"/>
      <c r="M851" s="575"/>
      <c r="N851" s="794" t="str">
        <f t="shared" si="86"/>
        <v/>
      </c>
      <c r="O851" s="573"/>
      <c r="P851" s="573"/>
      <c r="Q851" s="623"/>
      <c r="R851" s="573"/>
      <c r="S851" s="573"/>
      <c r="T851" s="573"/>
      <c r="U851" s="639"/>
      <c r="V851" s="639"/>
      <c r="W851" s="573"/>
      <c r="X851" s="639"/>
      <c r="Y851" s="639"/>
      <c r="Z851" s="639"/>
      <c r="AA851" s="639"/>
      <c r="AB851" s="4"/>
      <c r="AC851" s="621"/>
      <c r="AD851" s="622"/>
      <c r="AE851" s="621"/>
      <c r="AF851" s="637"/>
      <c r="AG851" s="621"/>
      <c r="AH851" s="529">
        <f t="shared" si="88"/>
        <v>840</v>
      </c>
      <c r="AI851" s="421" t="str">
        <f t="shared" si="89"/>
        <v/>
      </c>
      <c r="AJ851" s="529" t="str">
        <f t="shared" si="90"/>
        <v/>
      </c>
      <c r="AK851" s="529" t="str">
        <f t="shared" si="87"/>
        <v/>
      </c>
      <c r="AL851" s="573"/>
      <c r="AM851" s="639"/>
      <c r="AN851" s="573"/>
      <c r="AO851" s="639"/>
      <c r="AP851" s="639"/>
      <c r="AQ851" s="573"/>
      <c r="AR851" s="639"/>
      <c r="AS851" s="639"/>
      <c r="AT851" s="639"/>
      <c r="AU851" s="639"/>
      <c r="AV851" s="639"/>
      <c r="AW851" s="639"/>
      <c r="AX851" s="4"/>
      <c r="AY851" s="621"/>
      <c r="AZ851" s="622"/>
    </row>
    <row r="852" spans="2:52" s="25" customFormat="1" ht="12.75" customHeight="1">
      <c r="B852" s="645"/>
      <c r="D852" s="529">
        <f t="shared" si="85"/>
        <v>841</v>
      </c>
      <c r="E852" s="532"/>
      <c r="F852" s="531"/>
      <c r="G852" s="531"/>
      <c r="H852" s="668"/>
      <c r="I852" s="668"/>
      <c r="J852" s="234"/>
      <c r="K852" s="234"/>
      <c r="L852" s="234"/>
      <c r="M852" s="575"/>
      <c r="N852" s="794" t="str">
        <f t="shared" si="86"/>
        <v/>
      </c>
      <c r="O852" s="573"/>
      <c r="P852" s="573"/>
      <c r="Q852" s="623"/>
      <c r="R852" s="573"/>
      <c r="S852" s="573"/>
      <c r="T852" s="573"/>
      <c r="U852" s="639"/>
      <c r="V852" s="639"/>
      <c r="W852" s="573"/>
      <c r="X852" s="639"/>
      <c r="Y852" s="639"/>
      <c r="Z852" s="639"/>
      <c r="AA852" s="639"/>
      <c r="AB852" s="4"/>
      <c r="AC852" s="621"/>
      <c r="AD852" s="622"/>
      <c r="AE852" s="621"/>
      <c r="AF852" s="637"/>
      <c r="AG852" s="621"/>
      <c r="AH852" s="529">
        <f t="shared" si="88"/>
        <v>841</v>
      </c>
      <c r="AI852" s="421" t="str">
        <f t="shared" si="89"/>
        <v/>
      </c>
      <c r="AJ852" s="529" t="str">
        <f t="shared" si="90"/>
        <v/>
      </c>
      <c r="AK852" s="529" t="str">
        <f t="shared" si="87"/>
        <v/>
      </c>
      <c r="AL852" s="573"/>
      <c r="AM852" s="639"/>
      <c r="AN852" s="573"/>
      <c r="AO852" s="639"/>
      <c r="AP852" s="639"/>
      <c r="AQ852" s="573"/>
      <c r="AR852" s="639"/>
      <c r="AS852" s="639"/>
      <c r="AT852" s="639"/>
      <c r="AU852" s="639"/>
      <c r="AV852" s="639"/>
      <c r="AW852" s="639"/>
      <c r="AX852" s="4"/>
      <c r="AY852" s="621"/>
      <c r="AZ852" s="622"/>
    </row>
    <row r="853" spans="2:52" s="25" customFormat="1" ht="12.75" customHeight="1">
      <c r="B853" s="645"/>
      <c r="D853" s="529">
        <f t="shared" si="85"/>
        <v>842</v>
      </c>
      <c r="E853" s="532"/>
      <c r="F853" s="531"/>
      <c r="G853" s="531"/>
      <c r="H853" s="668"/>
      <c r="I853" s="668"/>
      <c r="J853" s="234"/>
      <c r="K853" s="234"/>
      <c r="L853" s="234"/>
      <c r="M853" s="575"/>
      <c r="N853" s="794" t="str">
        <f t="shared" si="86"/>
        <v/>
      </c>
      <c r="O853" s="573"/>
      <c r="P853" s="573"/>
      <c r="Q853" s="623"/>
      <c r="R853" s="573"/>
      <c r="S853" s="573"/>
      <c r="T853" s="573"/>
      <c r="U853" s="639"/>
      <c r="V853" s="639"/>
      <c r="W853" s="573"/>
      <c r="X853" s="639"/>
      <c r="Y853" s="639"/>
      <c r="Z853" s="639"/>
      <c r="AA853" s="639"/>
      <c r="AB853" s="4"/>
      <c r="AC853" s="621"/>
      <c r="AD853" s="622"/>
      <c r="AE853" s="621"/>
      <c r="AF853" s="637"/>
      <c r="AG853" s="621"/>
      <c r="AH853" s="529">
        <f t="shared" si="88"/>
        <v>842</v>
      </c>
      <c r="AI853" s="421" t="str">
        <f t="shared" si="89"/>
        <v/>
      </c>
      <c r="AJ853" s="529" t="str">
        <f t="shared" si="90"/>
        <v/>
      </c>
      <c r="AK853" s="529" t="str">
        <f t="shared" si="87"/>
        <v/>
      </c>
      <c r="AL853" s="573"/>
      <c r="AM853" s="639"/>
      <c r="AN853" s="573"/>
      <c r="AO853" s="639"/>
      <c r="AP853" s="639"/>
      <c r="AQ853" s="573"/>
      <c r="AR853" s="639"/>
      <c r="AS853" s="639"/>
      <c r="AT853" s="639"/>
      <c r="AU853" s="639"/>
      <c r="AV853" s="639"/>
      <c r="AW853" s="639"/>
      <c r="AX853" s="4"/>
      <c r="AY853" s="621"/>
      <c r="AZ853" s="622"/>
    </row>
    <row r="854" spans="2:52" s="25" customFormat="1" ht="12.75" customHeight="1">
      <c r="B854" s="645"/>
      <c r="D854" s="529">
        <f t="shared" si="85"/>
        <v>843</v>
      </c>
      <c r="E854" s="532"/>
      <c r="F854" s="531"/>
      <c r="G854" s="531"/>
      <c r="H854" s="668"/>
      <c r="I854" s="668"/>
      <c r="J854" s="234"/>
      <c r="K854" s="234"/>
      <c r="L854" s="234"/>
      <c r="M854" s="575"/>
      <c r="N854" s="794" t="str">
        <f t="shared" si="86"/>
        <v/>
      </c>
      <c r="O854" s="573"/>
      <c r="P854" s="573"/>
      <c r="Q854" s="623"/>
      <c r="R854" s="573"/>
      <c r="S854" s="573"/>
      <c r="T854" s="573"/>
      <c r="U854" s="639"/>
      <c r="V854" s="639"/>
      <c r="W854" s="573"/>
      <c r="X854" s="639"/>
      <c r="Y854" s="639"/>
      <c r="Z854" s="639"/>
      <c r="AA854" s="639"/>
      <c r="AB854" s="4"/>
      <c r="AC854" s="621"/>
      <c r="AD854" s="622"/>
      <c r="AE854" s="621"/>
      <c r="AF854" s="637"/>
      <c r="AG854" s="621"/>
      <c r="AH854" s="529">
        <f t="shared" si="88"/>
        <v>843</v>
      </c>
      <c r="AI854" s="421" t="str">
        <f t="shared" si="89"/>
        <v/>
      </c>
      <c r="AJ854" s="529" t="str">
        <f t="shared" si="90"/>
        <v/>
      </c>
      <c r="AK854" s="529" t="str">
        <f t="shared" si="87"/>
        <v/>
      </c>
      <c r="AL854" s="573"/>
      <c r="AM854" s="639"/>
      <c r="AN854" s="573"/>
      <c r="AO854" s="639"/>
      <c r="AP854" s="639"/>
      <c r="AQ854" s="573"/>
      <c r="AR854" s="639"/>
      <c r="AS854" s="639"/>
      <c r="AT854" s="639"/>
      <c r="AU854" s="639"/>
      <c r="AV854" s="639"/>
      <c r="AW854" s="639"/>
      <c r="AX854" s="4"/>
      <c r="AY854" s="621"/>
      <c r="AZ854" s="622"/>
    </row>
    <row r="855" spans="2:52" s="25" customFormat="1" ht="12.75" customHeight="1">
      <c r="B855" s="645"/>
      <c r="D855" s="529">
        <f t="shared" si="85"/>
        <v>844</v>
      </c>
      <c r="E855" s="532"/>
      <c r="F855" s="531"/>
      <c r="G855" s="531"/>
      <c r="H855" s="668"/>
      <c r="I855" s="668"/>
      <c r="J855" s="234"/>
      <c r="K855" s="234"/>
      <c r="L855" s="234"/>
      <c r="M855" s="575"/>
      <c r="N855" s="794" t="str">
        <f t="shared" si="86"/>
        <v/>
      </c>
      <c r="O855" s="573"/>
      <c r="P855" s="573"/>
      <c r="Q855" s="623"/>
      <c r="R855" s="573"/>
      <c r="S855" s="573"/>
      <c r="T855" s="573"/>
      <c r="U855" s="639"/>
      <c r="V855" s="639"/>
      <c r="W855" s="573"/>
      <c r="X855" s="639"/>
      <c r="Y855" s="639"/>
      <c r="Z855" s="639"/>
      <c r="AA855" s="639"/>
      <c r="AB855" s="4"/>
      <c r="AC855" s="621"/>
      <c r="AD855" s="622"/>
      <c r="AE855" s="621"/>
      <c r="AF855" s="637"/>
      <c r="AG855" s="621"/>
      <c r="AH855" s="529">
        <f t="shared" si="88"/>
        <v>844</v>
      </c>
      <c r="AI855" s="421" t="str">
        <f t="shared" si="89"/>
        <v/>
      </c>
      <c r="AJ855" s="529" t="str">
        <f t="shared" si="90"/>
        <v/>
      </c>
      <c r="AK855" s="529" t="str">
        <f t="shared" si="87"/>
        <v/>
      </c>
      <c r="AL855" s="573"/>
      <c r="AM855" s="639"/>
      <c r="AN855" s="573"/>
      <c r="AO855" s="639"/>
      <c r="AP855" s="639"/>
      <c r="AQ855" s="573"/>
      <c r="AR855" s="639"/>
      <c r="AS855" s="639"/>
      <c r="AT855" s="639"/>
      <c r="AU855" s="639"/>
      <c r="AV855" s="639"/>
      <c r="AW855" s="639"/>
      <c r="AX855" s="4"/>
      <c r="AY855" s="621"/>
      <c r="AZ855" s="622"/>
    </row>
    <row r="856" spans="2:52" s="25" customFormat="1" ht="12.75" customHeight="1">
      <c r="B856" s="645"/>
      <c r="D856" s="529">
        <f t="shared" si="85"/>
        <v>845</v>
      </c>
      <c r="E856" s="532"/>
      <c r="F856" s="531"/>
      <c r="G856" s="531"/>
      <c r="H856" s="668"/>
      <c r="I856" s="668"/>
      <c r="J856" s="234"/>
      <c r="K856" s="234"/>
      <c r="L856" s="234"/>
      <c r="M856" s="575"/>
      <c r="N856" s="794" t="str">
        <f t="shared" si="86"/>
        <v/>
      </c>
      <c r="O856" s="573"/>
      <c r="P856" s="573"/>
      <c r="Q856" s="623"/>
      <c r="R856" s="573"/>
      <c r="S856" s="573"/>
      <c r="T856" s="573"/>
      <c r="U856" s="639"/>
      <c r="V856" s="639"/>
      <c r="W856" s="573"/>
      <c r="X856" s="639"/>
      <c r="Y856" s="639"/>
      <c r="Z856" s="639"/>
      <c r="AA856" s="639"/>
      <c r="AB856" s="4"/>
      <c r="AC856" s="621"/>
      <c r="AD856" s="622"/>
      <c r="AE856" s="621"/>
      <c r="AF856" s="637"/>
      <c r="AG856" s="621"/>
      <c r="AH856" s="529">
        <f t="shared" si="88"/>
        <v>845</v>
      </c>
      <c r="AI856" s="421" t="str">
        <f t="shared" si="89"/>
        <v/>
      </c>
      <c r="AJ856" s="529" t="str">
        <f t="shared" si="90"/>
        <v/>
      </c>
      <c r="AK856" s="529" t="str">
        <f t="shared" si="87"/>
        <v/>
      </c>
      <c r="AL856" s="573"/>
      <c r="AM856" s="639"/>
      <c r="AN856" s="573"/>
      <c r="AO856" s="639"/>
      <c r="AP856" s="639"/>
      <c r="AQ856" s="573"/>
      <c r="AR856" s="639"/>
      <c r="AS856" s="639"/>
      <c r="AT856" s="639"/>
      <c r="AU856" s="639"/>
      <c r="AV856" s="639"/>
      <c r="AW856" s="639"/>
      <c r="AX856" s="4"/>
      <c r="AY856" s="621"/>
      <c r="AZ856" s="622"/>
    </row>
    <row r="857" spans="2:52" s="25" customFormat="1" ht="12.75" customHeight="1">
      <c r="B857" s="645"/>
      <c r="D857" s="529">
        <f t="shared" si="85"/>
        <v>846</v>
      </c>
      <c r="E857" s="532"/>
      <c r="F857" s="531"/>
      <c r="G857" s="531"/>
      <c r="H857" s="668"/>
      <c r="I857" s="668"/>
      <c r="J857" s="234"/>
      <c r="K857" s="234"/>
      <c r="L857" s="234"/>
      <c r="M857" s="575"/>
      <c r="N857" s="794" t="str">
        <f t="shared" si="86"/>
        <v/>
      </c>
      <c r="O857" s="573"/>
      <c r="P857" s="573"/>
      <c r="Q857" s="623"/>
      <c r="R857" s="573"/>
      <c r="S857" s="573"/>
      <c r="T857" s="573"/>
      <c r="U857" s="639"/>
      <c r="V857" s="639"/>
      <c r="W857" s="573"/>
      <c r="X857" s="639"/>
      <c r="Y857" s="639"/>
      <c r="Z857" s="639"/>
      <c r="AA857" s="639"/>
      <c r="AB857" s="4"/>
      <c r="AC857" s="621"/>
      <c r="AD857" s="622"/>
      <c r="AE857" s="621"/>
      <c r="AF857" s="637"/>
      <c r="AG857" s="621"/>
      <c r="AH857" s="529">
        <f t="shared" si="88"/>
        <v>846</v>
      </c>
      <c r="AI857" s="421" t="str">
        <f t="shared" si="89"/>
        <v/>
      </c>
      <c r="AJ857" s="529" t="str">
        <f t="shared" si="90"/>
        <v/>
      </c>
      <c r="AK857" s="529" t="str">
        <f t="shared" si="87"/>
        <v/>
      </c>
      <c r="AL857" s="573"/>
      <c r="AM857" s="639"/>
      <c r="AN857" s="573"/>
      <c r="AO857" s="639"/>
      <c r="AP857" s="639"/>
      <c r="AQ857" s="573"/>
      <c r="AR857" s="639"/>
      <c r="AS857" s="639"/>
      <c r="AT857" s="639"/>
      <c r="AU857" s="639"/>
      <c r="AV857" s="639"/>
      <c r="AW857" s="639"/>
      <c r="AX857" s="4"/>
      <c r="AY857" s="621"/>
      <c r="AZ857" s="622"/>
    </row>
    <row r="858" spans="2:52" s="25" customFormat="1" ht="12.75" customHeight="1">
      <c r="B858" s="645"/>
      <c r="D858" s="529">
        <f t="shared" si="85"/>
        <v>847</v>
      </c>
      <c r="E858" s="532"/>
      <c r="F858" s="531"/>
      <c r="G858" s="531"/>
      <c r="H858" s="668"/>
      <c r="I858" s="668"/>
      <c r="J858" s="234"/>
      <c r="K858" s="234"/>
      <c r="L858" s="234"/>
      <c r="M858" s="575"/>
      <c r="N858" s="794" t="str">
        <f t="shared" si="86"/>
        <v/>
      </c>
      <c r="O858" s="573"/>
      <c r="P858" s="573"/>
      <c r="Q858" s="623"/>
      <c r="R858" s="573"/>
      <c r="S858" s="573"/>
      <c r="T858" s="573"/>
      <c r="U858" s="639"/>
      <c r="V858" s="639"/>
      <c r="W858" s="573"/>
      <c r="X858" s="639"/>
      <c r="Y858" s="639"/>
      <c r="Z858" s="639"/>
      <c r="AA858" s="639"/>
      <c r="AB858" s="4"/>
      <c r="AC858" s="621"/>
      <c r="AD858" s="622"/>
      <c r="AE858" s="621"/>
      <c r="AF858" s="637"/>
      <c r="AG858" s="621"/>
      <c r="AH858" s="529">
        <f t="shared" si="88"/>
        <v>847</v>
      </c>
      <c r="AI858" s="421" t="str">
        <f t="shared" si="89"/>
        <v/>
      </c>
      <c r="AJ858" s="529" t="str">
        <f t="shared" si="90"/>
        <v/>
      </c>
      <c r="AK858" s="529" t="str">
        <f t="shared" si="87"/>
        <v/>
      </c>
      <c r="AL858" s="573"/>
      <c r="AM858" s="639"/>
      <c r="AN858" s="573"/>
      <c r="AO858" s="639"/>
      <c r="AP858" s="639"/>
      <c r="AQ858" s="573"/>
      <c r="AR858" s="639"/>
      <c r="AS858" s="639"/>
      <c r="AT858" s="639"/>
      <c r="AU858" s="639"/>
      <c r="AV858" s="639"/>
      <c r="AW858" s="639"/>
      <c r="AX858" s="4"/>
      <c r="AY858" s="621"/>
      <c r="AZ858" s="622"/>
    </row>
    <row r="859" spans="2:52" s="25" customFormat="1" ht="12.75" customHeight="1">
      <c r="B859" s="645"/>
      <c r="D859" s="529">
        <f t="shared" si="85"/>
        <v>848</v>
      </c>
      <c r="E859" s="532"/>
      <c r="F859" s="531"/>
      <c r="G859" s="531"/>
      <c r="H859" s="668"/>
      <c r="I859" s="668"/>
      <c r="J859" s="234"/>
      <c r="K859" s="234"/>
      <c r="L859" s="234"/>
      <c r="M859" s="575"/>
      <c r="N859" s="794" t="str">
        <f t="shared" si="86"/>
        <v/>
      </c>
      <c r="O859" s="573"/>
      <c r="P859" s="573"/>
      <c r="Q859" s="623"/>
      <c r="R859" s="573"/>
      <c r="S859" s="573"/>
      <c r="T859" s="573"/>
      <c r="U859" s="639"/>
      <c r="V859" s="639"/>
      <c r="W859" s="573"/>
      <c r="X859" s="639"/>
      <c r="Y859" s="639"/>
      <c r="Z859" s="639"/>
      <c r="AA859" s="639"/>
      <c r="AB859" s="4"/>
      <c r="AC859" s="621"/>
      <c r="AD859" s="622"/>
      <c r="AE859" s="621"/>
      <c r="AF859" s="637"/>
      <c r="AG859" s="621"/>
      <c r="AH859" s="529">
        <f t="shared" si="88"/>
        <v>848</v>
      </c>
      <c r="AI859" s="421" t="str">
        <f t="shared" si="89"/>
        <v/>
      </c>
      <c r="AJ859" s="529" t="str">
        <f t="shared" si="90"/>
        <v/>
      </c>
      <c r="AK859" s="529" t="str">
        <f t="shared" si="87"/>
        <v/>
      </c>
      <c r="AL859" s="573"/>
      <c r="AM859" s="639"/>
      <c r="AN859" s="573"/>
      <c r="AO859" s="639"/>
      <c r="AP859" s="639"/>
      <c r="AQ859" s="573"/>
      <c r="AR859" s="639"/>
      <c r="AS859" s="639"/>
      <c r="AT859" s="639"/>
      <c r="AU859" s="639"/>
      <c r="AV859" s="639"/>
      <c r="AW859" s="639"/>
      <c r="AX859" s="4"/>
      <c r="AY859" s="621"/>
      <c r="AZ859" s="622"/>
    </row>
    <row r="860" spans="2:52" s="25" customFormat="1" ht="12.75" customHeight="1">
      <c r="B860" s="645"/>
      <c r="D860" s="529">
        <f t="shared" si="85"/>
        <v>849</v>
      </c>
      <c r="E860" s="532"/>
      <c r="F860" s="531"/>
      <c r="G860" s="531"/>
      <c r="H860" s="668"/>
      <c r="I860" s="668"/>
      <c r="J860" s="234"/>
      <c r="K860" s="234"/>
      <c r="L860" s="234"/>
      <c r="M860" s="575"/>
      <c r="N860" s="794" t="str">
        <f t="shared" si="86"/>
        <v/>
      </c>
      <c r="O860" s="573"/>
      <c r="P860" s="573"/>
      <c r="Q860" s="623"/>
      <c r="R860" s="573"/>
      <c r="S860" s="573"/>
      <c r="T860" s="573"/>
      <c r="U860" s="639"/>
      <c r="V860" s="639"/>
      <c r="W860" s="573"/>
      <c r="X860" s="639"/>
      <c r="Y860" s="639"/>
      <c r="Z860" s="639"/>
      <c r="AA860" s="639"/>
      <c r="AB860" s="4"/>
      <c r="AC860" s="621"/>
      <c r="AD860" s="622"/>
      <c r="AE860" s="621"/>
      <c r="AF860" s="637"/>
      <c r="AG860" s="621"/>
      <c r="AH860" s="529">
        <f t="shared" si="88"/>
        <v>849</v>
      </c>
      <c r="AI860" s="421" t="str">
        <f t="shared" si="89"/>
        <v/>
      </c>
      <c r="AJ860" s="529" t="str">
        <f t="shared" si="90"/>
        <v/>
      </c>
      <c r="AK860" s="529" t="str">
        <f t="shared" si="87"/>
        <v/>
      </c>
      <c r="AL860" s="573"/>
      <c r="AM860" s="639"/>
      <c r="AN860" s="573"/>
      <c r="AO860" s="639"/>
      <c r="AP860" s="639"/>
      <c r="AQ860" s="573"/>
      <c r="AR860" s="639"/>
      <c r="AS860" s="639"/>
      <c r="AT860" s="639"/>
      <c r="AU860" s="639"/>
      <c r="AV860" s="639"/>
      <c r="AW860" s="639"/>
      <c r="AX860" s="4"/>
      <c r="AY860" s="621"/>
      <c r="AZ860" s="622"/>
    </row>
    <row r="861" spans="2:52" s="25" customFormat="1" ht="12.75" customHeight="1">
      <c r="B861" s="645"/>
      <c r="D861" s="529">
        <f t="shared" si="85"/>
        <v>850</v>
      </c>
      <c r="E861" s="532"/>
      <c r="F861" s="531"/>
      <c r="G861" s="531"/>
      <c r="H861" s="668"/>
      <c r="I861" s="668"/>
      <c r="J861" s="234"/>
      <c r="K861" s="234"/>
      <c r="L861" s="234"/>
      <c r="M861" s="575"/>
      <c r="N861" s="794" t="str">
        <f t="shared" si="86"/>
        <v/>
      </c>
      <c r="O861" s="573"/>
      <c r="P861" s="573"/>
      <c r="Q861" s="623"/>
      <c r="R861" s="573"/>
      <c r="S861" s="573"/>
      <c r="T861" s="573"/>
      <c r="U861" s="639"/>
      <c r="V861" s="639"/>
      <c r="W861" s="573"/>
      <c r="X861" s="639"/>
      <c r="Y861" s="639"/>
      <c r="Z861" s="639"/>
      <c r="AA861" s="639"/>
      <c r="AB861" s="4"/>
      <c r="AC861" s="621"/>
      <c r="AD861" s="622"/>
      <c r="AE861" s="621"/>
      <c r="AF861" s="637"/>
      <c r="AG861" s="621"/>
      <c r="AH861" s="529">
        <f t="shared" si="88"/>
        <v>850</v>
      </c>
      <c r="AI861" s="421" t="str">
        <f t="shared" si="89"/>
        <v/>
      </c>
      <c r="AJ861" s="529" t="str">
        <f t="shared" si="90"/>
        <v/>
      </c>
      <c r="AK861" s="529" t="str">
        <f t="shared" si="87"/>
        <v/>
      </c>
      <c r="AL861" s="573"/>
      <c r="AM861" s="639"/>
      <c r="AN861" s="573"/>
      <c r="AO861" s="639"/>
      <c r="AP861" s="639"/>
      <c r="AQ861" s="573"/>
      <c r="AR861" s="639"/>
      <c r="AS861" s="639"/>
      <c r="AT861" s="639"/>
      <c r="AU861" s="639"/>
      <c r="AV861" s="639"/>
      <c r="AW861" s="639"/>
      <c r="AX861" s="4"/>
      <c r="AY861" s="621"/>
      <c r="AZ861" s="622"/>
    </row>
    <row r="862" spans="2:52" s="25" customFormat="1" ht="12.75" customHeight="1">
      <c r="B862" s="645"/>
      <c r="D862" s="529">
        <f t="shared" si="85"/>
        <v>851</v>
      </c>
      <c r="E862" s="532"/>
      <c r="F862" s="531"/>
      <c r="G862" s="531"/>
      <c r="H862" s="668"/>
      <c r="I862" s="668"/>
      <c r="J862" s="234"/>
      <c r="K862" s="234"/>
      <c r="L862" s="234"/>
      <c r="M862" s="575"/>
      <c r="N862" s="794" t="str">
        <f t="shared" si="86"/>
        <v/>
      </c>
      <c r="O862" s="573"/>
      <c r="P862" s="573"/>
      <c r="Q862" s="623"/>
      <c r="R862" s="573"/>
      <c r="S862" s="573"/>
      <c r="T862" s="573"/>
      <c r="U862" s="639"/>
      <c r="V862" s="639"/>
      <c r="W862" s="573"/>
      <c r="X862" s="639"/>
      <c r="Y862" s="639"/>
      <c r="Z862" s="639"/>
      <c r="AA862" s="639"/>
      <c r="AB862" s="4"/>
      <c r="AC862" s="621"/>
      <c r="AD862" s="622"/>
      <c r="AE862" s="621"/>
      <c r="AF862" s="637"/>
      <c r="AG862" s="621"/>
      <c r="AH862" s="529">
        <f t="shared" si="88"/>
        <v>851</v>
      </c>
      <c r="AI862" s="421" t="str">
        <f t="shared" si="89"/>
        <v/>
      </c>
      <c r="AJ862" s="529" t="str">
        <f t="shared" si="90"/>
        <v/>
      </c>
      <c r="AK862" s="529" t="str">
        <f t="shared" si="87"/>
        <v/>
      </c>
      <c r="AL862" s="573"/>
      <c r="AM862" s="639"/>
      <c r="AN862" s="573"/>
      <c r="AO862" s="639"/>
      <c r="AP862" s="639"/>
      <c r="AQ862" s="573"/>
      <c r="AR862" s="639"/>
      <c r="AS862" s="639"/>
      <c r="AT862" s="639"/>
      <c r="AU862" s="639"/>
      <c r="AV862" s="639"/>
      <c r="AW862" s="639"/>
      <c r="AX862" s="4"/>
      <c r="AY862" s="621"/>
      <c r="AZ862" s="622"/>
    </row>
    <row r="863" spans="2:52" s="25" customFormat="1" ht="12.75" customHeight="1">
      <c r="B863" s="645"/>
      <c r="D863" s="529">
        <f t="shared" ref="D863:D926" si="91">D862+1</f>
        <v>852</v>
      </c>
      <c r="E863" s="532"/>
      <c r="F863" s="531"/>
      <c r="G863" s="531"/>
      <c r="H863" s="668"/>
      <c r="I863" s="668"/>
      <c r="J863" s="234"/>
      <c r="K863" s="234"/>
      <c r="L863" s="234"/>
      <c r="M863" s="575"/>
      <c r="N863" s="794" t="str">
        <f t="shared" si="86"/>
        <v/>
      </c>
      <c r="O863" s="573"/>
      <c r="P863" s="573"/>
      <c r="Q863" s="623"/>
      <c r="R863" s="573"/>
      <c r="S863" s="573"/>
      <c r="T863" s="573"/>
      <c r="U863" s="639"/>
      <c r="V863" s="639"/>
      <c r="W863" s="573"/>
      <c r="X863" s="639"/>
      <c r="Y863" s="639"/>
      <c r="Z863" s="639"/>
      <c r="AA863" s="639"/>
      <c r="AB863" s="4"/>
      <c r="AC863" s="621"/>
      <c r="AD863" s="622"/>
      <c r="AE863" s="621"/>
      <c r="AF863" s="637"/>
      <c r="AG863" s="621"/>
      <c r="AH863" s="529">
        <f t="shared" si="88"/>
        <v>852</v>
      </c>
      <c r="AI863" s="421" t="str">
        <f t="shared" si="89"/>
        <v/>
      </c>
      <c r="AJ863" s="529" t="str">
        <f t="shared" si="90"/>
        <v/>
      </c>
      <c r="AK863" s="529" t="str">
        <f t="shared" si="87"/>
        <v/>
      </c>
      <c r="AL863" s="573"/>
      <c r="AM863" s="639"/>
      <c r="AN863" s="573"/>
      <c r="AO863" s="639"/>
      <c r="AP863" s="639"/>
      <c r="AQ863" s="573"/>
      <c r="AR863" s="639"/>
      <c r="AS863" s="639"/>
      <c r="AT863" s="639"/>
      <c r="AU863" s="639"/>
      <c r="AV863" s="639"/>
      <c r="AW863" s="639"/>
      <c r="AX863" s="4"/>
      <c r="AY863" s="621"/>
      <c r="AZ863" s="622"/>
    </row>
    <row r="864" spans="2:52" s="25" customFormat="1" ht="12.75" customHeight="1">
      <c r="B864" s="645"/>
      <c r="D864" s="529">
        <f t="shared" si="91"/>
        <v>853</v>
      </c>
      <c r="E864" s="532"/>
      <c r="F864" s="531"/>
      <c r="G864" s="531"/>
      <c r="H864" s="668"/>
      <c r="I864" s="668"/>
      <c r="J864" s="234"/>
      <c r="K864" s="234"/>
      <c r="L864" s="234"/>
      <c r="M864" s="575"/>
      <c r="N864" s="794" t="str">
        <f t="shared" si="86"/>
        <v/>
      </c>
      <c r="O864" s="573"/>
      <c r="P864" s="573"/>
      <c r="Q864" s="623"/>
      <c r="R864" s="573"/>
      <c r="S864" s="573"/>
      <c r="T864" s="573"/>
      <c r="U864" s="639"/>
      <c r="V864" s="639"/>
      <c r="W864" s="573"/>
      <c r="X864" s="639"/>
      <c r="Y864" s="639"/>
      <c r="Z864" s="639"/>
      <c r="AA864" s="639"/>
      <c r="AB864" s="4"/>
      <c r="AC864" s="621"/>
      <c r="AD864" s="622"/>
      <c r="AE864" s="621"/>
      <c r="AF864" s="637"/>
      <c r="AG864" s="621"/>
      <c r="AH864" s="529">
        <f t="shared" si="88"/>
        <v>853</v>
      </c>
      <c r="AI864" s="421" t="str">
        <f t="shared" si="89"/>
        <v/>
      </c>
      <c r="AJ864" s="529" t="str">
        <f t="shared" si="90"/>
        <v/>
      </c>
      <c r="AK864" s="529" t="str">
        <f t="shared" si="87"/>
        <v/>
      </c>
      <c r="AL864" s="573"/>
      <c r="AM864" s="639"/>
      <c r="AN864" s="573"/>
      <c r="AO864" s="639"/>
      <c r="AP864" s="639"/>
      <c r="AQ864" s="573"/>
      <c r="AR864" s="639"/>
      <c r="AS864" s="639"/>
      <c r="AT864" s="639"/>
      <c r="AU864" s="639"/>
      <c r="AV864" s="639"/>
      <c r="AW864" s="639"/>
      <c r="AX864" s="4"/>
      <c r="AY864" s="621"/>
      <c r="AZ864" s="622"/>
    </row>
    <row r="865" spans="2:52" s="25" customFormat="1" ht="12.75" customHeight="1">
      <c r="B865" s="645"/>
      <c r="D865" s="529">
        <f t="shared" si="91"/>
        <v>854</v>
      </c>
      <c r="E865" s="532"/>
      <c r="F865" s="531"/>
      <c r="G865" s="531"/>
      <c r="H865" s="668"/>
      <c r="I865" s="668"/>
      <c r="J865" s="234"/>
      <c r="K865" s="234"/>
      <c r="L865" s="234"/>
      <c r="M865" s="575"/>
      <c r="N865" s="794" t="str">
        <f t="shared" si="86"/>
        <v/>
      </c>
      <c r="O865" s="573"/>
      <c r="P865" s="573"/>
      <c r="Q865" s="623"/>
      <c r="R865" s="573"/>
      <c r="S865" s="573"/>
      <c r="T865" s="573"/>
      <c r="U865" s="639"/>
      <c r="V865" s="639"/>
      <c r="W865" s="573"/>
      <c r="X865" s="639"/>
      <c r="Y865" s="639"/>
      <c r="Z865" s="639"/>
      <c r="AA865" s="639"/>
      <c r="AB865" s="4"/>
      <c r="AC865" s="621"/>
      <c r="AD865" s="622"/>
      <c r="AE865" s="621"/>
      <c r="AF865" s="637"/>
      <c r="AG865" s="621"/>
      <c r="AH865" s="529">
        <f t="shared" si="88"/>
        <v>854</v>
      </c>
      <c r="AI865" s="421" t="str">
        <f t="shared" si="89"/>
        <v/>
      </c>
      <c r="AJ865" s="529" t="str">
        <f t="shared" si="90"/>
        <v/>
      </c>
      <c r="AK865" s="529" t="str">
        <f t="shared" si="87"/>
        <v/>
      </c>
      <c r="AL865" s="573"/>
      <c r="AM865" s="639"/>
      <c r="AN865" s="573"/>
      <c r="AO865" s="639"/>
      <c r="AP865" s="639"/>
      <c r="AQ865" s="573"/>
      <c r="AR865" s="639"/>
      <c r="AS865" s="639"/>
      <c r="AT865" s="639"/>
      <c r="AU865" s="639"/>
      <c r="AV865" s="639"/>
      <c r="AW865" s="639"/>
      <c r="AX865" s="4"/>
      <c r="AY865" s="621"/>
      <c r="AZ865" s="622"/>
    </row>
    <row r="866" spans="2:52" s="25" customFormat="1" ht="12.75" customHeight="1">
      <c r="B866" s="645"/>
      <c r="D866" s="529">
        <f t="shared" si="91"/>
        <v>855</v>
      </c>
      <c r="E866" s="532"/>
      <c r="F866" s="531"/>
      <c r="G866" s="531"/>
      <c r="H866" s="668"/>
      <c r="I866" s="668"/>
      <c r="J866" s="234"/>
      <c r="K866" s="234"/>
      <c r="L866" s="234"/>
      <c r="M866" s="575"/>
      <c r="N866" s="794" t="str">
        <f t="shared" si="86"/>
        <v/>
      </c>
      <c r="O866" s="573"/>
      <c r="P866" s="573"/>
      <c r="Q866" s="623"/>
      <c r="R866" s="573"/>
      <c r="S866" s="573"/>
      <c r="T866" s="573"/>
      <c r="U866" s="639"/>
      <c r="V866" s="639"/>
      <c r="W866" s="573"/>
      <c r="X866" s="639"/>
      <c r="Y866" s="639"/>
      <c r="Z866" s="639"/>
      <c r="AA866" s="639"/>
      <c r="AB866" s="4"/>
      <c r="AC866" s="621"/>
      <c r="AD866" s="622"/>
      <c r="AE866" s="621"/>
      <c r="AF866" s="637"/>
      <c r="AG866" s="621"/>
      <c r="AH866" s="529">
        <f t="shared" si="88"/>
        <v>855</v>
      </c>
      <c r="AI866" s="421" t="str">
        <f t="shared" si="89"/>
        <v/>
      </c>
      <c r="AJ866" s="529" t="str">
        <f t="shared" si="90"/>
        <v/>
      </c>
      <c r="AK866" s="529" t="str">
        <f t="shared" si="87"/>
        <v/>
      </c>
      <c r="AL866" s="573"/>
      <c r="AM866" s="639"/>
      <c r="AN866" s="573"/>
      <c r="AO866" s="639"/>
      <c r="AP866" s="639"/>
      <c r="AQ866" s="573"/>
      <c r="AR866" s="639"/>
      <c r="AS866" s="639"/>
      <c r="AT866" s="639"/>
      <c r="AU866" s="639"/>
      <c r="AV866" s="639"/>
      <c r="AW866" s="639"/>
      <c r="AX866" s="4"/>
      <c r="AY866" s="621"/>
      <c r="AZ866" s="622"/>
    </row>
    <row r="867" spans="2:52" s="25" customFormat="1" ht="12.75" customHeight="1">
      <c r="B867" s="645"/>
      <c r="D867" s="529">
        <f t="shared" si="91"/>
        <v>856</v>
      </c>
      <c r="E867" s="532"/>
      <c r="F867" s="531"/>
      <c r="G867" s="531"/>
      <c r="H867" s="668"/>
      <c r="I867" s="668"/>
      <c r="J867" s="234"/>
      <c r="K867" s="234"/>
      <c r="L867" s="234"/>
      <c r="M867" s="575"/>
      <c r="N867" s="794" t="str">
        <f t="shared" si="86"/>
        <v/>
      </c>
      <c r="O867" s="573"/>
      <c r="P867" s="573"/>
      <c r="Q867" s="623"/>
      <c r="R867" s="573"/>
      <c r="S867" s="573"/>
      <c r="T867" s="573"/>
      <c r="U867" s="639"/>
      <c r="V867" s="639"/>
      <c r="W867" s="573"/>
      <c r="X867" s="639"/>
      <c r="Y867" s="639"/>
      <c r="Z867" s="639"/>
      <c r="AA867" s="639"/>
      <c r="AB867" s="4"/>
      <c r="AC867" s="621"/>
      <c r="AD867" s="622"/>
      <c r="AE867" s="621"/>
      <c r="AF867" s="637"/>
      <c r="AG867" s="621"/>
      <c r="AH867" s="529">
        <f t="shared" si="88"/>
        <v>856</v>
      </c>
      <c r="AI867" s="421" t="str">
        <f t="shared" si="89"/>
        <v/>
      </c>
      <c r="AJ867" s="529" t="str">
        <f t="shared" si="90"/>
        <v/>
      </c>
      <c r="AK867" s="529" t="str">
        <f t="shared" si="87"/>
        <v/>
      </c>
      <c r="AL867" s="573"/>
      <c r="AM867" s="639"/>
      <c r="AN867" s="573"/>
      <c r="AO867" s="639"/>
      <c r="AP867" s="639"/>
      <c r="AQ867" s="573"/>
      <c r="AR867" s="639"/>
      <c r="AS867" s="639"/>
      <c r="AT867" s="639"/>
      <c r="AU867" s="639"/>
      <c r="AV867" s="639"/>
      <c r="AW867" s="639"/>
      <c r="AX867" s="4"/>
      <c r="AY867" s="621"/>
      <c r="AZ867" s="622"/>
    </row>
    <row r="868" spans="2:52" s="25" customFormat="1" ht="12.75" customHeight="1">
      <c r="B868" s="645"/>
      <c r="D868" s="529">
        <f t="shared" si="91"/>
        <v>857</v>
      </c>
      <c r="E868" s="532"/>
      <c r="F868" s="531"/>
      <c r="G868" s="531"/>
      <c r="H868" s="668"/>
      <c r="I868" s="668"/>
      <c r="J868" s="234"/>
      <c r="K868" s="234"/>
      <c r="L868" s="234"/>
      <c r="M868" s="575"/>
      <c r="N868" s="794" t="str">
        <f t="shared" si="86"/>
        <v/>
      </c>
      <c r="O868" s="573"/>
      <c r="P868" s="573"/>
      <c r="Q868" s="623"/>
      <c r="R868" s="573"/>
      <c r="S868" s="573"/>
      <c r="T868" s="573"/>
      <c r="U868" s="639"/>
      <c r="V868" s="639"/>
      <c r="W868" s="573"/>
      <c r="X868" s="639"/>
      <c r="Y868" s="639"/>
      <c r="Z868" s="639"/>
      <c r="AA868" s="639"/>
      <c r="AB868" s="4"/>
      <c r="AC868" s="621"/>
      <c r="AD868" s="622"/>
      <c r="AE868" s="621"/>
      <c r="AF868" s="637"/>
      <c r="AG868" s="621"/>
      <c r="AH868" s="529">
        <f t="shared" si="88"/>
        <v>857</v>
      </c>
      <c r="AI868" s="421" t="str">
        <f t="shared" si="89"/>
        <v/>
      </c>
      <c r="AJ868" s="529" t="str">
        <f t="shared" si="90"/>
        <v/>
      </c>
      <c r="AK868" s="529" t="str">
        <f t="shared" si="87"/>
        <v/>
      </c>
      <c r="AL868" s="573"/>
      <c r="AM868" s="639"/>
      <c r="AN868" s="573"/>
      <c r="AO868" s="639"/>
      <c r="AP868" s="639"/>
      <c r="AQ868" s="573"/>
      <c r="AR868" s="639"/>
      <c r="AS868" s="639"/>
      <c r="AT868" s="639"/>
      <c r="AU868" s="639"/>
      <c r="AV868" s="639"/>
      <c r="AW868" s="639"/>
      <c r="AX868" s="4"/>
      <c r="AY868" s="621"/>
      <c r="AZ868" s="622"/>
    </row>
    <row r="869" spans="2:52" s="25" customFormat="1" ht="12.75" customHeight="1">
      <c r="B869" s="645"/>
      <c r="D869" s="529">
        <f t="shared" si="91"/>
        <v>858</v>
      </c>
      <c r="E869" s="532"/>
      <c r="F869" s="531"/>
      <c r="G869" s="531"/>
      <c r="H869" s="668"/>
      <c r="I869" s="668"/>
      <c r="J869" s="234"/>
      <c r="K869" s="234"/>
      <c r="L869" s="234"/>
      <c r="M869" s="575"/>
      <c r="N869" s="794" t="str">
        <f t="shared" si="86"/>
        <v/>
      </c>
      <c r="O869" s="573"/>
      <c r="P869" s="573"/>
      <c r="Q869" s="623"/>
      <c r="R869" s="573"/>
      <c r="S869" s="573"/>
      <c r="T869" s="573"/>
      <c r="U869" s="639"/>
      <c r="V869" s="639"/>
      <c r="W869" s="573"/>
      <c r="X869" s="639"/>
      <c r="Y869" s="639"/>
      <c r="Z869" s="639"/>
      <c r="AA869" s="639"/>
      <c r="AB869" s="4"/>
      <c r="AC869" s="621"/>
      <c r="AD869" s="622"/>
      <c r="AE869" s="621"/>
      <c r="AF869" s="637"/>
      <c r="AG869" s="621"/>
      <c r="AH869" s="529">
        <f t="shared" si="88"/>
        <v>858</v>
      </c>
      <c r="AI869" s="421" t="str">
        <f t="shared" si="89"/>
        <v/>
      </c>
      <c r="AJ869" s="529" t="str">
        <f t="shared" si="90"/>
        <v/>
      </c>
      <c r="AK869" s="529" t="str">
        <f t="shared" si="87"/>
        <v/>
      </c>
      <c r="AL869" s="573"/>
      <c r="AM869" s="639"/>
      <c r="AN869" s="573"/>
      <c r="AO869" s="639"/>
      <c r="AP869" s="639"/>
      <c r="AQ869" s="573"/>
      <c r="AR869" s="639"/>
      <c r="AS869" s="639"/>
      <c r="AT869" s="639"/>
      <c r="AU869" s="639"/>
      <c r="AV869" s="639"/>
      <c r="AW869" s="639"/>
      <c r="AX869" s="4"/>
      <c r="AY869" s="621"/>
      <c r="AZ869" s="622"/>
    </row>
    <row r="870" spans="2:52" s="25" customFormat="1" ht="12.75" customHeight="1">
      <c r="B870" s="645"/>
      <c r="D870" s="529">
        <f t="shared" si="91"/>
        <v>859</v>
      </c>
      <c r="E870" s="532"/>
      <c r="F870" s="531"/>
      <c r="G870" s="531"/>
      <c r="H870" s="668"/>
      <c r="I870" s="668"/>
      <c r="J870" s="234"/>
      <c r="K870" s="234"/>
      <c r="L870" s="234"/>
      <c r="M870" s="575"/>
      <c r="N870" s="794" t="str">
        <f t="shared" si="86"/>
        <v/>
      </c>
      <c r="O870" s="573"/>
      <c r="P870" s="573"/>
      <c r="Q870" s="623"/>
      <c r="R870" s="573"/>
      <c r="S870" s="573"/>
      <c r="T870" s="573"/>
      <c r="U870" s="639"/>
      <c r="V870" s="639"/>
      <c r="W870" s="573"/>
      <c r="X870" s="639"/>
      <c r="Y870" s="639"/>
      <c r="Z870" s="639"/>
      <c r="AA870" s="639"/>
      <c r="AB870" s="4"/>
      <c r="AC870" s="621"/>
      <c r="AD870" s="622"/>
      <c r="AE870" s="621"/>
      <c r="AF870" s="637"/>
      <c r="AG870" s="621"/>
      <c r="AH870" s="529">
        <f t="shared" si="88"/>
        <v>859</v>
      </c>
      <c r="AI870" s="421" t="str">
        <f t="shared" si="89"/>
        <v/>
      </c>
      <c r="AJ870" s="529" t="str">
        <f t="shared" si="90"/>
        <v/>
      </c>
      <c r="AK870" s="529" t="str">
        <f t="shared" si="87"/>
        <v/>
      </c>
      <c r="AL870" s="573"/>
      <c r="AM870" s="639"/>
      <c r="AN870" s="573"/>
      <c r="AO870" s="639"/>
      <c r="AP870" s="639"/>
      <c r="AQ870" s="573"/>
      <c r="AR870" s="639"/>
      <c r="AS870" s="639"/>
      <c r="AT870" s="639"/>
      <c r="AU870" s="639"/>
      <c r="AV870" s="639"/>
      <c r="AW870" s="639"/>
      <c r="AX870" s="4"/>
      <c r="AY870" s="621"/>
      <c r="AZ870" s="622"/>
    </row>
    <row r="871" spans="2:52" s="25" customFormat="1" ht="12.75" customHeight="1">
      <c r="B871" s="645"/>
      <c r="D871" s="529">
        <f t="shared" si="91"/>
        <v>860</v>
      </c>
      <c r="E871" s="532"/>
      <c r="F871" s="531"/>
      <c r="G871" s="531"/>
      <c r="H871" s="668"/>
      <c r="I871" s="668"/>
      <c r="J871" s="234"/>
      <c r="K871" s="234"/>
      <c r="L871" s="234"/>
      <c r="M871" s="575"/>
      <c r="N871" s="794" t="str">
        <f t="shared" si="86"/>
        <v/>
      </c>
      <c r="O871" s="573"/>
      <c r="P871" s="573"/>
      <c r="Q871" s="623"/>
      <c r="R871" s="573"/>
      <c r="S871" s="573"/>
      <c r="T871" s="573"/>
      <c r="U871" s="639"/>
      <c r="V871" s="639"/>
      <c r="W871" s="573"/>
      <c r="X871" s="639"/>
      <c r="Y871" s="639"/>
      <c r="Z871" s="639"/>
      <c r="AA871" s="639"/>
      <c r="AB871" s="4"/>
      <c r="AC871" s="621"/>
      <c r="AD871" s="622"/>
      <c r="AE871" s="621"/>
      <c r="AF871" s="637"/>
      <c r="AG871" s="621"/>
      <c r="AH871" s="529">
        <f t="shared" si="88"/>
        <v>860</v>
      </c>
      <c r="AI871" s="421" t="str">
        <f t="shared" si="89"/>
        <v/>
      </c>
      <c r="AJ871" s="529" t="str">
        <f t="shared" si="90"/>
        <v/>
      </c>
      <c r="AK871" s="529" t="str">
        <f t="shared" si="87"/>
        <v/>
      </c>
      <c r="AL871" s="573"/>
      <c r="AM871" s="639"/>
      <c r="AN871" s="573"/>
      <c r="AO871" s="639"/>
      <c r="AP871" s="639"/>
      <c r="AQ871" s="573"/>
      <c r="AR871" s="639"/>
      <c r="AS871" s="639"/>
      <c r="AT871" s="639"/>
      <c r="AU871" s="639"/>
      <c r="AV871" s="639"/>
      <c r="AW871" s="639"/>
      <c r="AX871" s="4"/>
      <c r="AY871" s="621"/>
      <c r="AZ871" s="622"/>
    </row>
    <row r="872" spans="2:52" s="25" customFormat="1" ht="12.75" customHeight="1">
      <c r="B872" s="645"/>
      <c r="D872" s="529">
        <f t="shared" si="91"/>
        <v>861</v>
      </c>
      <c r="E872" s="532"/>
      <c r="F872" s="531"/>
      <c r="G872" s="531"/>
      <c r="H872" s="668"/>
      <c r="I872" s="668"/>
      <c r="J872" s="234"/>
      <c r="K872" s="234"/>
      <c r="L872" s="234"/>
      <c r="M872" s="575"/>
      <c r="N872" s="794" t="str">
        <f t="shared" si="86"/>
        <v/>
      </c>
      <c r="O872" s="573"/>
      <c r="P872" s="573"/>
      <c r="Q872" s="623"/>
      <c r="R872" s="573"/>
      <c r="S872" s="573"/>
      <c r="T872" s="573"/>
      <c r="U872" s="639"/>
      <c r="V872" s="639"/>
      <c r="W872" s="573"/>
      <c r="X872" s="639"/>
      <c r="Y872" s="639"/>
      <c r="Z872" s="639"/>
      <c r="AA872" s="639"/>
      <c r="AB872" s="4"/>
      <c r="AC872" s="621"/>
      <c r="AD872" s="622"/>
      <c r="AE872" s="621"/>
      <c r="AF872" s="637"/>
      <c r="AG872" s="621"/>
      <c r="AH872" s="529">
        <f t="shared" si="88"/>
        <v>861</v>
      </c>
      <c r="AI872" s="421" t="str">
        <f t="shared" si="89"/>
        <v/>
      </c>
      <c r="AJ872" s="529" t="str">
        <f t="shared" si="90"/>
        <v/>
      </c>
      <c r="AK872" s="529" t="str">
        <f t="shared" si="87"/>
        <v/>
      </c>
      <c r="AL872" s="573"/>
      <c r="AM872" s="639"/>
      <c r="AN872" s="573"/>
      <c r="AO872" s="639"/>
      <c r="AP872" s="639"/>
      <c r="AQ872" s="573"/>
      <c r="AR872" s="639"/>
      <c r="AS872" s="639"/>
      <c r="AT872" s="639"/>
      <c r="AU872" s="639"/>
      <c r="AV872" s="639"/>
      <c r="AW872" s="639"/>
      <c r="AX872" s="4"/>
      <c r="AY872" s="621"/>
      <c r="AZ872" s="622"/>
    </row>
    <row r="873" spans="2:52" s="25" customFormat="1" ht="12.75" customHeight="1">
      <c r="B873" s="645"/>
      <c r="D873" s="529">
        <f t="shared" si="91"/>
        <v>862</v>
      </c>
      <c r="E873" s="532"/>
      <c r="F873" s="531"/>
      <c r="G873" s="531"/>
      <c r="H873" s="668"/>
      <c r="I873" s="668"/>
      <c r="J873" s="234"/>
      <c r="K873" s="234"/>
      <c r="L873" s="234"/>
      <c r="M873" s="575"/>
      <c r="N873" s="794" t="str">
        <f t="shared" si="86"/>
        <v/>
      </c>
      <c r="O873" s="573"/>
      <c r="P873" s="573"/>
      <c r="Q873" s="623"/>
      <c r="R873" s="573"/>
      <c r="S873" s="573"/>
      <c r="T873" s="573"/>
      <c r="U873" s="639"/>
      <c r="V873" s="639"/>
      <c r="W873" s="573"/>
      <c r="X873" s="639"/>
      <c r="Y873" s="639"/>
      <c r="Z873" s="639"/>
      <c r="AA873" s="639"/>
      <c r="AB873" s="4"/>
      <c r="AC873" s="621"/>
      <c r="AD873" s="622"/>
      <c r="AE873" s="621"/>
      <c r="AF873" s="637"/>
      <c r="AG873" s="621"/>
      <c r="AH873" s="529">
        <f t="shared" si="88"/>
        <v>862</v>
      </c>
      <c r="AI873" s="421" t="str">
        <f t="shared" si="89"/>
        <v/>
      </c>
      <c r="AJ873" s="529" t="str">
        <f t="shared" si="90"/>
        <v/>
      </c>
      <c r="AK873" s="529" t="str">
        <f t="shared" si="87"/>
        <v/>
      </c>
      <c r="AL873" s="573"/>
      <c r="AM873" s="639"/>
      <c r="AN873" s="573"/>
      <c r="AO873" s="639"/>
      <c r="AP873" s="639"/>
      <c r="AQ873" s="573"/>
      <c r="AR873" s="639"/>
      <c r="AS873" s="639"/>
      <c r="AT873" s="639"/>
      <c r="AU873" s="639"/>
      <c r="AV873" s="639"/>
      <c r="AW873" s="639"/>
      <c r="AX873" s="4"/>
      <c r="AY873" s="621"/>
      <c r="AZ873" s="622"/>
    </row>
    <row r="874" spans="2:52" s="25" customFormat="1" ht="12.75" customHeight="1">
      <c r="B874" s="645"/>
      <c r="D874" s="529">
        <f t="shared" si="91"/>
        <v>863</v>
      </c>
      <c r="E874" s="532"/>
      <c r="F874" s="531"/>
      <c r="G874" s="531"/>
      <c r="H874" s="668"/>
      <c r="I874" s="668"/>
      <c r="J874" s="234"/>
      <c r="K874" s="234"/>
      <c r="L874" s="234"/>
      <c r="M874" s="575"/>
      <c r="N874" s="794" t="str">
        <f t="shared" si="86"/>
        <v/>
      </c>
      <c r="O874" s="573"/>
      <c r="P874" s="573"/>
      <c r="Q874" s="623"/>
      <c r="R874" s="573"/>
      <c r="S874" s="573"/>
      <c r="T874" s="573"/>
      <c r="U874" s="639"/>
      <c r="V874" s="639"/>
      <c r="W874" s="573"/>
      <c r="X874" s="639"/>
      <c r="Y874" s="639"/>
      <c r="Z874" s="639"/>
      <c r="AA874" s="639"/>
      <c r="AB874" s="4"/>
      <c r="AC874" s="621"/>
      <c r="AD874" s="622"/>
      <c r="AE874" s="621"/>
      <c r="AF874" s="637"/>
      <c r="AG874" s="621"/>
      <c r="AH874" s="529">
        <f t="shared" si="88"/>
        <v>863</v>
      </c>
      <c r="AI874" s="421" t="str">
        <f t="shared" si="89"/>
        <v/>
      </c>
      <c r="AJ874" s="529" t="str">
        <f t="shared" si="90"/>
        <v/>
      </c>
      <c r="AK874" s="529" t="str">
        <f t="shared" si="87"/>
        <v/>
      </c>
      <c r="AL874" s="573"/>
      <c r="AM874" s="639"/>
      <c r="AN874" s="573"/>
      <c r="AO874" s="639"/>
      <c r="AP874" s="639"/>
      <c r="AQ874" s="573"/>
      <c r="AR874" s="639"/>
      <c r="AS874" s="639"/>
      <c r="AT874" s="639"/>
      <c r="AU874" s="639"/>
      <c r="AV874" s="639"/>
      <c r="AW874" s="639"/>
      <c r="AX874" s="4"/>
      <c r="AY874" s="621"/>
      <c r="AZ874" s="622"/>
    </row>
    <row r="875" spans="2:52" s="25" customFormat="1" ht="12.75" customHeight="1">
      <c r="B875" s="645"/>
      <c r="D875" s="529">
        <f t="shared" si="91"/>
        <v>864</v>
      </c>
      <c r="E875" s="532"/>
      <c r="F875" s="531"/>
      <c r="G875" s="531"/>
      <c r="H875" s="668"/>
      <c r="I875" s="668"/>
      <c r="J875" s="234"/>
      <c r="K875" s="234"/>
      <c r="L875" s="234"/>
      <c r="M875" s="575"/>
      <c r="N875" s="794" t="str">
        <f t="shared" si="86"/>
        <v/>
      </c>
      <c r="O875" s="573"/>
      <c r="P875" s="573"/>
      <c r="Q875" s="623"/>
      <c r="R875" s="573"/>
      <c r="S875" s="573"/>
      <c r="T875" s="573"/>
      <c r="U875" s="639"/>
      <c r="V875" s="639"/>
      <c r="W875" s="573"/>
      <c r="X875" s="639"/>
      <c r="Y875" s="639"/>
      <c r="Z875" s="639"/>
      <c r="AA875" s="639"/>
      <c r="AB875" s="4"/>
      <c r="AC875" s="621"/>
      <c r="AD875" s="622"/>
      <c r="AE875" s="621"/>
      <c r="AF875" s="637"/>
      <c r="AG875" s="621"/>
      <c r="AH875" s="529">
        <f t="shared" si="88"/>
        <v>864</v>
      </c>
      <c r="AI875" s="421" t="str">
        <f t="shared" si="89"/>
        <v/>
      </c>
      <c r="AJ875" s="529" t="str">
        <f t="shared" si="90"/>
        <v/>
      </c>
      <c r="AK875" s="529" t="str">
        <f t="shared" si="87"/>
        <v/>
      </c>
      <c r="AL875" s="573"/>
      <c r="AM875" s="639"/>
      <c r="AN875" s="573"/>
      <c r="AO875" s="639"/>
      <c r="AP875" s="639"/>
      <c r="AQ875" s="573"/>
      <c r="AR875" s="639"/>
      <c r="AS875" s="639"/>
      <c r="AT875" s="639"/>
      <c r="AU875" s="639"/>
      <c r="AV875" s="639"/>
      <c r="AW875" s="639"/>
      <c r="AX875" s="4"/>
      <c r="AY875" s="621"/>
      <c r="AZ875" s="622"/>
    </row>
    <row r="876" spans="2:52" s="25" customFormat="1" ht="12.75" customHeight="1">
      <c r="B876" s="645"/>
      <c r="D876" s="529">
        <f t="shared" si="91"/>
        <v>865</v>
      </c>
      <c r="E876" s="532"/>
      <c r="F876" s="531"/>
      <c r="G876" s="531"/>
      <c r="H876" s="668"/>
      <c r="I876" s="668"/>
      <c r="J876" s="234"/>
      <c r="K876" s="234"/>
      <c r="L876" s="234"/>
      <c r="M876" s="575"/>
      <c r="N876" s="794" t="str">
        <f t="shared" si="86"/>
        <v/>
      </c>
      <c r="O876" s="573"/>
      <c r="P876" s="573"/>
      <c r="Q876" s="623"/>
      <c r="R876" s="573"/>
      <c r="S876" s="573"/>
      <c r="T876" s="573"/>
      <c r="U876" s="639"/>
      <c r="V876" s="639"/>
      <c r="W876" s="573"/>
      <c r="X876" s="639"/>
      <c r="Y876" s="639"/>
      <c r="Z876" s="639"/>
      <c r="AA876" s="639"/>
      <c r="AB876" s="4"/>
      <c r="AC876" s="621"/>
      <c r="AD876" s="622"/>
      <c r="AE876" s="621"/>
      <c r="AF876" s="637"/>
      <c r="AG876" s="621"/>
      <c r="AH876" s="529">
        <f t="shared" si="88"/>
        <v>865</v>
      </c>
      <c r="AI876" s="421" t="str">
        <f t="shared" si="89"/>
        <v/>
      </c>
      <c r="AJ876" s="529" t="str">
        <f t="shared" si="90"/>
        <v/>
      </c>
      <c r="AK876" s="529" t="str">
        <f t="shared" si="87"/>
        <v/>
      </c>
      <c r="AL876" s="573"/>
      <c r="AM876" s="639"/>
      <c r="AN876" s="573"/>
      <c r="AO876" s="639"/>
      <c r="AP876" s="639"/>
      <c r="AQ876" s="573"/>
      <c r="AR876" s="639"/>
      <c r="AS876" s="639"/>
      <c r="AT876" s="639"/>
      <c r="AU876" s="639"/>
      <c r="AV876" s="639"/>
      <c r="AW876" s="639"/>
      <c r="AX876" s="4"/>
      <c r="AY876" s="621"/>
      <c r="AZ876" s="622"/>
    </row>
    <row r="877" spans="2:52" s="25" customFormat="1" ht="12.75" customHeight="1">
      <c r="B877" s="645"/>
      <c r="D877" s="529">
        <f t="shared" si="91"/>
        <v>866</v>
      </c>
      <c r="E877" s="532"/>
      <c r="F877" s="531"/>
      <c r="G877" s="531"/>
      <c r="H877" s="668"/>
      <c r="I877" s="668"/>
      <c r="J877" s="234"/>
      <c r="K877" s="234"/>
      <c r="L877" s="234"/>
      <c r="M877" s="575"/>
      <c r="N877" s="794" t="str">
        <f t="shared" si="86"/>
        <v/>
      </c>
      <c r="O877" s="573"/>
      <c r="P877" s="573"/>
      <c r="Q877" s="623"/>
      <c r="R877" s="573"/>
      <c r="S877" s="573"/>
      <c r="T877" s="573"/>
      <c r="U877" s="639"/>
      <c r="V877" s="639"/>
      <c r="W877" s="573"/>
      <c r="X877" s="639"/>
      <c r="Y877" s="639"/>
      <c r="Z877" s="639"/>
      <c r="AA877" s="639"/>
      <c r="AB877" s="4"/>
      <c r="AC877" s="621"/>
      <c r="AD877" s="622"/>
      <c r="AE877" s="621"/>
      <c r="AF877" s="637"/>
      <c r="AG877" s="621"/>
      <c r="AH877" s="529">
        <f t="shared" si="88"/>
        <v>866</v>
      </c>
      <c r="AI877" s="421" t="str">
        <f t="shared" si="89"/>
        <v/>
      </c>
      <c r="AJ877" s="529" t="str">
        <f t="shared" si="90"/>
        <v/>
      </c>
      <c r="AK877" s="529" t="str">
        <f t="shared" si="87"/>
        <v/>
      </c>
      <c r="AL877" s="573"/>
      <c r="AM877" s="639"/>
      <c r="AN877" s="573"/>
      <c r="AO877" s="639"/>
      <c r="AP877" s="639"/>
      <c r="AQ877" s="573"/>
      <c r="AR877" s="639"/>
      <c r="AS877" s="639"/>
      <c r="AT877" s="639"/>
      <c r="AU877" s="639"/>
      <c r="AV877" s="639"/>
      <c r="AW877" s="639"/>
      <c r="AX877" s="4"/>
      <c r="AY877" s="621"/>
      <c r="AZ877" s="622"/>
    </row>
    <row r="878" spans="2:52" s="25" customFormat="1" ht="12.75" customHeight="1">
      <c r="B878" s="645"/>
      <c r="D878" s="529">
        <f t="shared" si="91"/>
        <v>867</v>
      </c>
      <c r="E878" s="532"/>
      <c r="F878" s="531"/>
      <c r="G878" s="531"/>
      <c r="H878" s="668"/>
      <c r="I878" s="668"/>
      <c r="J878" s="234"/>
      <c r="K878" s="234"/>
      <c r="L878" s="234"/>
      <c r="M878" s="575"/>
      <c r="N878" s="794" t="str">
        <f t="shared" si="86"/>
        <v/>
      </c>
      <c r="O878" s="573"/>
      <c r="P878" s="573"/>
      <c r="Q878" s="623"/>
      <c r="R878" s="573"/>
      <c r="S878" s="573"/>
      <c r="T878" s="573"/>
      <c r="U878" s="639"/>
      <c r="V878" s="639"/>
      <c r="W878" s="573"/>
      <c r="X878" s="639"/>
      <c r="Y878" s="639"/>
      <c r="Z878" s="639"/>
      <c r="AA878" s="639"/>
      <c r="AB878" s="4"/>
      <c r="AC878" s="621"/>
      <c r="AD878" s="622"/>
      <c r="AE878" s="621"/>
      <c r="AF878" s="637"/>
      <c r="AG878" s="621"/>
      <c r="AH878" s="529">
        <f t="shared" si="88"/>
        <v>867</v>
      </c>
      <c r="AI878" s="421" t="str">
        <f t="shared" si="89"/>
        <v/>
      </c>
      <c r="AJ878" s="529" t="str">
        <f t="shared" si="90"/>
        <v/>
      </c>
      <c r="AK878" s="529" t="str">
        <f t="shared" si="87"/>
        <v/>
      </c>
      <c r="AL878" s="573"/>
      <c r="AM878" s="639"/>
      <c r="AN878" s="573"/>
      <c r="AO878" s="639"/>
      <c r="AP878" s="639"/>
      <c r="AQ878" s="573"/>
      <c r="AR878" s="639"/>
      <c r="AS878" s="639"/>
      <c r="AT878" s="639"/>
      <c r="AU878" s="639"/>
      <c r="AV878" s="639"/>
      <c r="AW878" s="639"/>
      <c r="AX878" s="4"/>
      <c r="AY878" s="621"/>
      <c r="AZ878" s="622"/>
    </row>
    <row r="879" spans="2:52" s="25" customFormat="1" ht="12.75" customHeight="1">
      <c r="B879" s="645"/>
      <c r="D879" s="529">
        <f t="shared" si="91"/>
        <v>868</v>
      </c>
      <c r="E879" s="532"/>
      <c r="F879" s="531"/>
      <c r="G879" s="531"/>
      <c r="H879" s="668"/>
      <c r="I879" s="668"/>
      <c r="J879" s="234"/>
      <c r="K879" s="234"/>
      <c r="L879" s="234"/>
      <c r="M879" s="575"/>
      <c r="N879" s="794" t="str">
        <f t="shared" si="86"/>
        <v/>
      </c>
      <c r="O879" s="573"/>
      <c r="P879" s="573"/>
      <c r="Q879" s="623"/>
      <c r="R879" s="573"/>
      <c r="S879" s="573"/>
      <c r="T879" s="573"/>
      <c r="U879" s="639"/>
      <c r="V879" s="639"/>
      <c r="W879" s="573"/>
      <c r="X879" s="639"/>
      <c r="Y879" s="639"/>
      <c r="Z879" s="639"/>
      <c r="AA879" s="639"/>
      <c r="AB879" s="4"/>
      <c r="AC879" s="621"/>
      <c r="AD879" s="622"/>
      <c r="AE879" s="621"/>
      <c r="AF879" s="637"/>
      <c r="AG879" s="621"/>
      <c r="AH879" s="529">
        <f t="shared" si="88"/>
        <v>868</v>
      </c>
      <c r="AI879" s="421" t="str">
        <f t="shared" si="89"/>
        <v/>
      </c>
      <c r="AJ879" s="529" t="str">
        <f t="shared" si="90"/>
        <v/>
      </c>
      <c r="AK879" s="529" t="str">
        <f t="shared" si="87"/>
        <v/>
      </c>
      <c r="AL879" s="573"/>
      <c r="AM879" s="639"/>
      <c r="AN879" s="573"/>
      <c r="AO879" s="639"/>
      <c r="AP879" s="639"/>
      <c r="AQ879" s="573"/>
      <c r="AR879" s="639"/>
      <c r="AS879" s="639"/>
      <c r="AT879" s="639"/>
      <c r="AU879" s="639"/>
      <c r="AV879" s="639"/>
      <c r="AW879" s="639"/>
      <c r="AX879" s="4"/>
      <c r="AY879" s="621"/>
      <c r="AZ879" s="622"/>
    </row>
    <row r="880" spans="2:52" s="25" customFormat="1" ht="12.75" customHeight="1">
      <c r="B880" s="645"/>
      <c r="D880" s="529">
        <f t="shared" si="91"/>
        <v>869</v>
      </c>
      <c r="E880" s="532"/>
      <c r="F880" s="531"/>
      <c r="G880" s="531"/>
      <c r="H880" s="668"/>
      <c r="I880" s="668"/>
      <c r="J880" s="234"/>
      <c r="K880" s="234"/>
      <c r="L880" s="234"/>
      <c r="M880" s="575"/>
      <c r="N880" s="794" t="str">
        <f t="shared" si="86"/>
        <v/>
      </c>
      <c r="O880" s="573"/>
      <c r="P880" s="573"/>
      <c r="Q880" s="623"/>
      <c r="R880" s="573"/>
      <c r="S880" s="573"/>
      <c r="T880" s="573"/>
      <c r="U880" s="639"/>
      <c r="V880" s="639"/>
      <c r="W880" s="573"/>
      <c r="X880" s="639"/>
      <c r="Y880" s="639"/>
      <c r="Z880" s="639"/>
      <c r="AA880" s="639"/>
      <c r="AB880" s="4"/>
      <c r="AC880" s="621"/>
      <c r="AD880" s="622"/>
      <c r="AE880" s="621"/>
      <c r="AF880" s="637"/>
      <c r="AG880" s="621"/>
      <c r="AH880" s="529">
        <f t="shared" si="88"/>
        <v>869</v>
      </c>
      <c r="AI880" s="421" t="str">
        <f t="shared" si="89"/>
        <v/>
      </c>
      <c r="AJ880" s="529" t="str">
        <f t="shared" si="90"/>
        <v/>
      </c>
      <c r="AK880" s="529" t="str">
        <f t="shared" si="87"/>
        <v/>
      </c>
      <c r="AL880" s="573"/>
      <c r="AM880" s="639"/>
      <c r="AN880" s="573"/>
      <c r="AO880" s="639"/>
      <c r="AP880" s="639"/>
      <c r="AQ880" s="573"/>
      <c r="AR880" s="639"/>
      <c r="AS880" s="639"/>
      <c r="AT880" s="639"/>
      <c r="AU880" s="639"/>
      <c r="AV880" s="639"/>
      <c r="AW880" s="639"/>
      <c r="AX880" s="4"/>
      <c r="AY880" s="621"/>
      <c r="AZ880" s="622"/>
    </row>
    <row r="881" spans="2:52" s="25" customFormat="1" ht="12.75" customHeight="1">
      <c r="B881" s="645"/>
      <c r="D881" s="529">
        <f t="shared" si="91"/>
        <v>870</v>
      </c>
      <c r="E881" s="532"/>
      <c r="F881" s="531"/>
      <c r="G881" s="531"/>
      <c r="H881" s="668"/>
      <c r="I881" s="668"/>
      <c r="J881" s="234"/>
      <c r="K881" s="234"/>
      <c r="L881" s="234"/>
      <c r="M881" s="575"/>
      <c r="N881" s="794" t="str">
        <f t="shared" si="86"/>
        <v/>
      </c>
      <c r="O881" s="573"/>
      <c r="P881" s="573"/>
      <c r="Q881" s="623"/>
      <c r="R881" s="573"/>
      <c r="S881" s="573"/>
      <c r="T881" s="573"/>
      <c r="U881" s="639"/>
      <c r="V881" s="639"/>
      <c r="W881" s="573"/>
      <c r="X881" s="639"/>
      <c r="Y881" s="639"/>
      <c r="Z881" s="639"/>
      <c r="AA881" s="639"/>
      <c r="AB881" s="4"/>
      <c r="AC881" s="621"/>
      <c r="AD881" s="622"/>
      <c r="AE881" s="621"/>
      <c r="AF881" s="637"/>
      <c r="AG881" s="621"/>
      <c r="AH881" s="529">
        <f t="shared" si="88"/>
        <v>870</v>
      </c>
      <c r="AI881" s="421" t="str">
        <f t="shared" si="89"/>
        <v/>
      </c>
      <c r="AJ881" s="529" t="str">
        <f t="shared" si="90"/>
        <v/>
      </c>
      <c r="AK881" s="529" t="str">
        <f t="shared" si="87"/>
        <v/>
      </c>
      <c r="AL881" s="573"/>
      <c r="AM881" s="639"/>
      <c r="AN881" s="573"/>
      <c r="AO881" s="639"/>
      <c r="AP881" s="639"/>
      <c r="AQ881" s="573"/>
      <c r="AR881" s="639"/>
      <c r="AS881" s="639"/>
      <c r="AT881" s="639"/>
      <c r="AU881" s="639"/>
      <c r="AV881" s="639"/>
      <c r="AW881" s="639"/>
      <c r="AX881" s="4"/>
      <c r="AY881" s="621"/>
      <c r="AZ881" s="622"/>
    </row>
    <row r="882" spans="2:52" s="25" customFormat="1" ht="12.75" customHeight="1">
      <c r="B882" s="645"/>
      <c r="D882" s="529">
        <f t="shared" si="91"/>
        <v>871</v>
      </c>
      <c r="E882" s="532"/>
      <c r="F882" s="531"/>
      <c r="G882" s="531"/>
      <c r="H882" s="668"/>
      <c r="I882" s="668"/>
      <c r="J882" s="234"/>
      <c r="K882" s="234"/>
      <c r="L882" s="234"/>
      <c r="M882" s="575"/>
      <c r="N882" s="794" t="str">
        <f t="shared" si="86"/>
        <v/>
      </c>
      <c r="O882" s="573"/>
      <c r="P882" s="573"/>
      <c r="Q882" s="623"/>
      <c r="R882" s="573"/>
      <c r="S882" s="573"/>
      <c r="T882" s="573"/>
      <c r="U882" s="639"/>
      <c r="V882" s="639"/>
      <c r="W882" s="573"/>
      <c r="X882" s="639"/>
      <c r="Y882" s="639"/>
      <c r="Z882" s="639"/>
      <c r="AA882" s="639"/>
      <c r="AB882" s="4"/>
      <c r="AC882" s="621"/>
      <c r="AD882" s="622"/>
      <c r="AE882" s="621"/>
      <c r="AF882" s="637"/>
      <c r="AG882" s="621"/>
      <c r="AH882" s="529">
        <f t="shared" si="88"/>
        <v>871</v>
      </c>
      <c r="AI882" s="421" t="str">
        <f t="shared" si="89"/>
        <v/>
      </c>
      <c r="AJ882" s="529" t="str">
        <f t="shared" si="90"/>
        <v/>
      </c>
      <c r="AK882" s="529" t="str">
        <f t="shared" si="87"/>
        <v/>
      </c>
      <c r="AL882" s="573"/>
      <c r="AM882" s="639"/>
      <c r="AN882" s="573"/>
      <c r="AO882" s="639"/>
      <c r="AP882" s="639"/>
      <c r="AQ882" s="573"/>
      <c r="AR882" s="639"/>
      <c r="AS882" s="639"/>
      <c r="AT882" s="639"/>
      <c r="AU882" s="639"/>
      <c r="AV882" s="639"/>
      <c r="AW882" s="639"/>
      <c r="AX882" s="4"/>
      <c r="AY882" s="621"/>
      <c r="AZ882" s="622"/>
    </row>
    <row r="883" spans="2:52" s="25" customFormat="1" ht="12.75" customHeight="1">
      <c r="B883" s="645"/>
      <c r="D883" s="529">
        <f t="shared" si="91"/>
        <v>872</v>
      </c>
      <c r="E883" s="532"/>
      <c r="F883" s="531"/>
      <c r="G883" s="531"/>
      <c r="H883" s="668"/>
      <c r="I883" s="668"/>
      <c r="J883" s="234"/>
      <c r="K883" s="234"/>
      <c r="L883" s="234"/>
      <c r="M883" s="575"/>
      <c r="N883" s="794" t="str">
        <f t="shared" si="86"/>
        <v/>
      </c>
      <c r="O883" s="573"/>
      <c r="P883" s="573"/>
      <c r="Q883" s="623"/>
      <c r="R883" s="573"/>
      <c r="S883" s="573"/>
      <c r="T883" s="573"/>
      <c r="U883" s="639"/>
      <c r="V883" s="639"/>
      <c r="W883" s="573"/>
      <c r="X883" s="639"/>
      <c r="Y883" s="639"/>
      <c r="Z883" s="639"/>
      <c r="AA883" s="639"/>
      <c r="AB883" s="4"/>
      <c r="AC883" s="621"/>
      <c r="AD883" s="622"/>
      <c r="AE883" s="621"/>
      <c r="AF883" s="637"/>
      <c r="AG883" s="621"/>
      <c r="AH883" s="529">
        <f t="shared" si="88"/>
        <v>872</v>
      </c>
      <c r="AI883" s="421" t="str">
        <f t="shared" si="89"/>
        <v/>
      </c>
      <c r="AJ883" s="529" t="str">
        <f t="shared" si="90"/>
        <v/>
      </c>
      <c r="AK883" s="529" t="str">
        <f t="shared" si="87"/>
        <v/>
      </c>
      <c r="AL883" s="573"/>
      <c r="AM883" s="639"/>
      <c r="AN883" s="573"/>
      <c r="AO883" s="639"/>
      <c r="AP883" s="639"/>
      <c r="AQ883" s="573"/>
      <c r="AR883" s="639"/>
      <c r="AS883" s="639"/>
      <c r="AT883" s="639"/>
      <c r="AU883" s="639"/>
      <c r="AV883" s="639"/>
      <c r="AW883" s="639"/>
      <c r="AX883" s="4"/>
      <c r="AY883" s="621"/>
      <c r="AZ883" s="622"/>
    </row>
    <row r="884" spans="2:52" s="25" customFormat="1" ht="12.75" customHeight="1">
      <c r="B884" s="645"/>
      <c r="D884" s="529">
        <f t="shared" si="91"/>
        <v>873</v>
      </c>
      <c r="E884" s="532"/>
      <c r="F884" s="531"/>
      <c r="G884" s="531"/>
      <c r="H884" s="668"/>
      <c r="I884" s="668"/>
      <c r="J884" s="234"/>
      <c r="K884" s="234"/>
      <c r="L884" s="234"/>
      <c r="M884" s="575"/>
      <c r="N884" s="794" t="str">
        <f t="shared" si="86"/>
        <v/>
      </c>
      <c r="O884" s="573"/>
      <c r="P884" s="573"/>
      <c r="Q884" s="623"/>
      <c r="R884" s="573"/>
      <c r="S884" s="573"/>
      <c r="T884" s="573"/>
      <c r="U884" s="639"/>
      <c r="V884" s="639"/>
      <c r="W884" s="573"/>
      <c r="X884" s="639"/>
      <c r="Y884" s="639"/>
      <c r="Z884" s="639"/>
      <c r="AA884" s="639"/>
      <c r="AB884" s="4"/>
      <c r="AC884" s="621"/>
      <c r="AD884" s="622"/>
      <c r="AE884" s="621"/>
      <c r="AF884" s="637"/>
      <c r="AG884" s="621"/>
      <c r="AH884" s="529">
        <f t="shared" si="88"/>
        <v>873</v>
      </c>
      <c r="AI884" s="421" t="str">
        <f t="shared" si="89"/>
        <v/>
      </c>
      <c r="AJ884" s="529" t="str">
        <f t="shared" si="90"/>
        <v/>
      </c>
      <c r="AK884" s="529" t="str">
        <f t="shared" si="87"/>
        <v/>
      </c>
      <c r="AL884" s="573"/>
      <c r="AM884" s="639"/>
      <c r="AN884" s="573"/>
      <c r="AO884" s="639"/>
      <c r="AP884" s="639"/>
      <c r="AQ884" s="573"/>
      <c r="AR884" s="639"/>
      <c r="AS884" s="639"/>
      <c r="AT884" s="639"/>
      <c r="AU884" s="639"/>
      <c r="AV884" s="639"/>
      <c r="AW884" s="639"/>
      <c r="AX884" s="4"/>
      <c r="AY884" s="621"/>
      <c r="AZ884" s="622"/>
    </row>
    <row r="885" spans="2:52" s="25" customFormat="1" ht="12.75" customHeight="1">
      <c r="B885" s="645"/>
      <c r="D885" s="529">
        <f t="shared" si="91"/>
        <v>874</v>
      </c>
      <c r="E885" s="532"/>
      <c r="F885" s="531"/>
      <c r="G885" s="531"/>
      <c r="H885" s="668"/>
      <c r="I885" s="668"/>
      <c r="J885" s="234"/>
      <c r="K885" s="234"/>
      <c r="L885" s="234"/>
      <c r="M885" s="575"/>
      <c r="N885" s="794" t="str">
        <f t="shared" si="86"/>
        <v/>
      </c>
      <c r="O885" s="573"/>
      <c r="P885" s="573"/>
      <c r="Q885" s="623"/>
      <c r="R885" s="573"/>
      <c r="S885" s="573"/>
      <c r="T885" s="573"/>
      <c r="U885" s="639"/>
      <c r="V885" s="639"/>
      <c r="W885" s="573"/>
      <c r="X885" s="639"/>
      <c r="Y885" s="639"/>
      <c r="Z885" s="639"/>
      <c r="AA885" s="639"/>
      <c r="AB885" s="4"/>
      <c r="AC885" s="621"/>
      <c r="AD885" s="622"/>
      <c r="AE885" s="621"/>
      <c r="AF885" s="637"/>
      <c r="AG885" s="621"/>
      <c r="AH885" s="529">
        <f t="shared" si="88"/>
        <v>874</v>
      </c>
      <c r="AI885" s="421" t="str">
        <f t="shared" si="89"/>
        <v/>
      </c>
      <c r="AJ885" s="529" t="str">
        <f t="shared" si="90"/>
        <v/>
      </c>
      <c r="AK885" s="529" t="str">
        <f t="shared" si="87"/>
        <v/>
      </c>
      <c r="AL885" s="573"/>
      <c r="AM885" s="639"/>
      <c r="AN885" s="573"/>
      <c r="AO885" s="639"/>
      <c r="AP885" s="639"/>
      <c r="AQ885" s="573"/>
      <c r="AR885" s="639"/>
      <c r="AS885" s="639"/>
      <c r="AT885" s="639"/>
      <c r="AU885" s="639"/>
      <c r="AV885" s="639"/>
      <c r="AW885" s="639"/>
      <c r="AX885" s="4"/>
      <c r="AY885" s="621"/>
      <c r="AZ885" s="622"/>
    </row>
    <row r="886" spans="2:52" s="25" customFormat="1" ht="12.75" customHeight="1">
      <c r="B886" s="645"/>
      <c r="D886" s="529">
        <f t="shared" si="91"/>
        <v>875</v>
      </c>
      <c r="E886" s="532"/>
      <c r="F886" s="531"/>
      <c r="G886" s="531"/>
      <c r="H886" s="668"/>
      <c r="I886" s="668"/>
      <c r="J886" s="234"/>
      <c r="K886" s="234"/>
      <c r="L886" s="234"/>
      <c r="M886" s="575"/>
      <c r="N886" s="794" t="str">
        <f t="shared" si="86"/>
        <v/>
      </c>
      <c r="O886" s="573"/>
      <c r="P886" s="573"/>
      <c r="Q886" s="623"/>
      <c r="R886" s="573"/>
      <c r="S886" s="573"/>
      <c r="T886" s="573"/>
      <c r="U886" s="639"/>
      <c r="V886" s="639"/>
      <c r="W886" s="573"/>
      <c r="X886" s="639"/>
      <c r="Y886" s="639"/>
      <c r="Z886" s="639"/>
      <c r="AA886" s="639"/>
      <c r="AB886" s="4"/>
      <c r="AC886" s="621"/>
      <c r="AD886" s="622"/>
      <c r="AE886" s="621"/>
      <c r="AF886" s="637"/>
      <c r="AG886" s="621"/>
      <c r="AH886" s="529">
        <f t="shared" si="88"/>
        <v>875</v>
      </c>
      <c r="AI886" s="421" t="str">
        <f t="shared" si="89"/>
        <v/>
      </c>
      <c r="AJ886" s="529" t="str">
        <f t="shared" si="90"/>
        <v/>
      </c>
      <c r="AK886" s="529" t="str">
        <f t="shared" si="87"/>
        <v/>
      </c>
      <c r="AL886" s="573"/>
      <c r="AM886" s="639"/>
      <c r="AN886" s="573"/>
      <c r="AO886" s="639"/>
      <c r="AP886" s="639"/>
      <c r="AQ886" s="573"/>
      <c r="AR886" s="639"/>
      <c r="AS886" s="639"/>
      <c r="AT886" s="639"/>
      <c r="AU886" s="639"/>
      <c r="AV886" s="639"/>
      <c r="AW886" s="639"/>
      <c r="AX886" s="4"/>
      <c r="AY886" s="621"/>
      <c r="AZ886" s="622"/>
    </row>
    <row r="887" spans="2:52" s="25" customFormat="1" ht="12.75" customHeight="1">
      <c r="B887" s="645"/>
      <c r="D887" s="529">
        <f t="shared" si="91"/>
        <v>876</v>
      </c>
      <c r="E887" s="532"/>
      <c r="F887" s="531"/>
      <c r="G887" s="531"/>
      <c r="H887" s="668"/>
      <c r="I887" s="668"/>
      <c r="J887" s="234"/>
      <c r="K887" s="234"/>
      <c r="L887" s="234"/>
      <c r="M887" s="575"/>
      <c r="N887" s="794" t="str">
        <f t="shared" si="86"/>
        <v/>
      </c>
      <c r="O887" s="573"/>
      <c r="P887" s="573"/>
      <c r="Q887" s="623"/>
      <c r="R887" s="573"/>
      <c r="S887" s="573"/>
      <c r="T887" s="573"/>
      <c r="U887" s="639"/>
      <c r="V887" s="639"/>
      <c r="W887" s="573"/>
      <c r="X887" s="639"/>
      <c r="Y887" s="639"/>
      <c r="Z887" s="639"/>
      <c r="AA887" s="639"/>
      <c r="AB887" s="4"/>
      <c r="AC887" s="621"/>
      <c r="AD887" s="622"/>
      <c r="AE887" s="621"/>
      <c r="AF887" s="637"/>
      <c r="AG887" s="621"/>
      <c r="AH887" s="529">
        <f t="shared" si="88"/>
        <v>876</v>
      </c>
      <c r="AI887" s="421" t="str">
        <f t="shared" si="89"/>
        <v/>
      </c>
      <c r="AJ887" s="529" t="str">
        <f t="shared" si="90"/>
        <v/>
      </c>
      <c r="AK887" s="529" t="str">
        <f t="shared" si="87"/>
        <v/>
      </c>
      <c r="AL887" s="573"/>
      <c r="AM887" s="639"/>
      <c r="AN887" s="573"/>
      <c r="AO887" s="639"/>
      <c r="AP887" s="639"/>
      <c r="AQ887" s="573"/>
      <c r="AR887" s="639"/>
      <c r="AS887" s="639"/>
      <c r="AT887" s="639"/>
      <c r="AU887" s="639"/>
      <c r="AV887" s="639"/>
      <c r="AW887" s="639"/>
      <c r="AX887" s="4"/>
      <c r="AY887" s="621"/>
      <c r="AZ887" s="622"/>
    </row>
    <row r="888" spans="2:52" s="25" customFormat="1" ht="12.75" customHeight="1">
      <c r="B888" s="645"/>
      <c r="D888" s="529">
        <f t="shared" si="91"/>
        <v>877</v>
      </c>
      <c r="E888" s="532"/>
      <c r="F888" s="531"/>
      <c r="G888" s="531"/>
      <c r="H888" s="668"/>
      <c r="I888" s="668"/>
      <c r="J888" s="234"/>
      <c r="K888" s="234"/>
      <c r="L888" s="234"/>
      <c r="M888" s="575"/>
      <c r="N888" s="794" t="str">
        <f t="shared" si="86"/>
        <v/>
      </c>
      <c r="O888" s="573"/>
      <c r="P888" s="573"/>
      <c r="Q888" s="623"/>
      <c r="R888" s="573"/>
      <c r="S888" s="573"/>
      <c r="T888" s="573"/>
      <c r="U888" s="639"/>
      <c r="V888" s="639"/>
      <c r="W888" s="573"/>
      <c r="X888" s="639"/>
      <c r="Y888" s="639"/>
      <c r="Z888" s="639"/>
      <c r="AA888" s="639"/>
      <c r="AB888" s="4"/>
      <c r="AC888" s="621"/>
      <c r="AD888" s="622"/>
      <c r="AE888" s="621"/>
      <c r="AF888" s="637"/>
      <c r="AG888" s="621"/>
      <c r="AH888" s="529">
        <f t="shared" si="88"/>
        <v>877</v>
      </c>
      <c r="AI888" s="421" t="str">
        <f t="shared" si="89"/>
        <v/>
      </c>
      <c r="AJ888" s="529" t="str">
        <f t="shared" si="90"/>
        <v/>
      </c>
      <c r="AK888" s="529" t="str">
        <f t="shared" si="87"/>
        <v/>
      </c>
      <c r="AL888" s="573"/>
      <c r="AM888" s="639"/>
      <c r="AN888" s="573"/>
      <c r="AO888" s="639"/>
      <c r="AP888" s="639"/>
      <c r="AQ888" s="573"/>
      <c r="AR888" s="639"/>
      <c r="AS888" s="639"/>
      <c r="AT888" s="639"/>
      <c r="AU888" s="639"/>
      <c r="AV888" s="639"/>
      <c r="AW888" s="639"/>
      <c r="AX888" s="4"/>
      <c r="AY888" s="621"/>
      <c r="AZ888" s="622"/>
    </row>
    <row r="889" spans="2:52" s="25" customFormat="1" ht="12.75" customHeight="1">
      <c r="B889" s="645"/>
      <c r="D889" s="529">
        <f t="shared" si="91"/>
        <v>878</v>
      </c>
      <c r="E889" s="532"/>
      <c r="F889" s="531"/>
      <c r="G889" s="531"/>
      <c r="H889" s="668"/>
      <c r="I889" s="668"/>
      <c r="J889" s="234"/>
      <c r="K889" s="234"/>
      <c r="L889" s="234"/>
      <c r="M889" s="575"/>
      <c r="N889" s="794" t="str">
        <f t="shared" si="86"/>
        <v/>
      </c>
      <c r="O889" s="573"/>
      <c r="P889" s="573"/>
      <c r="Q889" s="623"/>
      <c r="R889" s="573"/>
      <c r="S889" s="573"/>
      <c r="T889" s="573"/>
      <c r="U889" s="639"/>
      <c r="V889" s="639"/>
      <c r="W889" s="573"/>
      <c r="X889" s="639"/>
      <c r="Y889" s="639"/>
      <c r="Z889" s="639"/>
      <c r="AA889" s="639"/>
      <c r="AB889" s="4"/>
      <c r="AC889" s="621"/>
      <c r="AD889" s="622"/>
      <c r="AE889" s="621"/>
      <c r="AF889" s="637"/>
      <c r="AG889" s="621"/>
      <c r="AH889" s="529">
        <f t="shared" si="88"/>
        <v>878</v>
      </c>
      <c r="AI889" s="421" t="str">
        <f t="shared" si="89"/>
        <v/>
      </c>
      <c r="AJ889" s="529" t="str">
        <f t="shared" si="90"/>
        <v/>
      </c>
      <c r="AK889" s="529" t="str">
        <f t="shared" si="87"/>
        <v/>
      </c>
      <c r="AL889" s="573"/>
      <c r="AM889" s="639"/>
      <c r="AN889" s="573"/>
      <c r="AO889" s="639"/>
      <c r="AP889" s="639"/>
      <c r="AQ889" s="573"/>
      <c r="AR889" s="639"/>
      <c r="AS889" s="639"/>
      <c r="AT889" s="639"/>
      <c r="AU889" s="639"/>
      <c r="AV889" s="639"/>
      <c r="AW889" s="639"/>
      <c r="AX889" s="4"/>
      <c r="AY889" s="621"/>
      <c r="AZ889" s="622"/>
    </row>
    <row r="890" spans="2:52" s="25" customFormat="1" ht="12.75" customHeight="1">
      <c r="B890" s="645"/>
      <c r="D890" s="529">
        <f t="shared" si="91"/>
        <v>879</v>
      </c>
      <c r="E890" s="532"/>
      <c r="F890" s="531"/>
      <c r="G890" s="531"/>
      <c r="H890" s="668"/>
      <c r="I890" s="668"/>
      <c r="J890" s="234"/>
      <c r="K890" s="234"/>
      <c r="L890" s="234"/>
      <c r="M890" s="575"/>
      <c r="N890" s="794" t="str">
        <f t="shared" si="86"/>
        <v/>
      </c>
      <c r="O890" s="573"/>
      <c r="P890" s="573"/>
      <c r="Q890" s="623"/>
      <c r="R890" s="573"/>
      <c r="S890" s="573"/>
      <c r="T890" s="573"/>
      <c r="U890" s="639"/>
      <c r="V890" s="639"/>
      <c r="W890" s="573"/>
      <c r="X890" s="639"/>
      <c r="Y890" s="639"/>
      <c r="Z890" s="639"/>
      <c r="AA890" s="639"/>
      <c r="AB890" s="4"/>
      <c r="AC890" s="621"/>
      <c r="AD890" s="622"/>
      <c r="AE890" s="621"/>
      <c r="AF890" s="637"/>
      <c r="AG890" s="621"/>
      <c r="AH890" s="529">
        <f t="shared" si="88"/>
        <v>879</v>
      </c>
      <c r="AI890" s="421" t="str">
        <f t="shared" si="89"/>
        <v/>
      </c>
      <c r="AJ890" s="529" t="str">
        <f t="shared" si="90"/>
        <v/>
      </c>
      <c r="AK890" s="529" t="str">
        <f t="shared" si="87"/>
        <v/>
      </c>
      <c r="AL890" s="573"/>
      <c r="AM890" s="639"/>
      <c r="AN890" s="573"/>
      <c r="AO890" s="639"/>
      <c r="AP890" s="639"/>
      <c r="AQ890" s="573"/>
      <c r="AR890" s="639"/>
      <c r="AS890" s="639"/>
      <c r="AT890" s="639"/>
      <c r="AU890" s="639"/>
      <c r="AV890" s="639"/>
      <c r="AW890" s="639"/>
      <c r="AX890" s="4"/>
      <c r="AY890" s="621"/>
      <c r="AZ890" s="622"/>
    </row>
    <row r="891" spans="2:52" s="25" customFormat="1" ht="12.75" customHeight="1">
      <c r="B891" s="645"/>
      <c r="D891" s="529">
        <f t="shared" si="91"/>
        <v>880</v>
      </c>
      <c r="E891" s="532"/>
      <c r="F891" s="531"/>
      <c r="G891" s="531"/>
      <c r="H891" s="668"/>
      <c r="I891" s="668"/>
      <c r="J891" s="234"/>
      <c r="K891" s="234"/>
      <c r="L891" s="234"/>
      <c r="M891" s="575"/>
      <c r="N891" s="794" t="str">
        <f t="shared" si="86"/>
        <v/>
      </c>
      <c r="O891" s="573"/>
      <c r="P891" s="573"/>
      <c r="Q891" s="623"/>
      <c r="R891" s="573"/>
      <c r="S891" s="573"/>
      <c r="T891" s="573"/>
      <c r="U891" s="639"/>
      <c r="V891" s="639"/>
      <c r="W891" s="573"/>
      <c r="X891" s="639"/>
      <c r="Y891" s="639"/>
      <c r="Z891" s="639"/>
      <c r="AA891" s="639"/>
      <c r="AB891" s="4"/>
      <c r="AC891" s="621"/>
      <c r="AD891" s="622"/>
      <c r="AE891" s="621"/>
      <c r="AF891" s="637"/>
      <c r="AG891" s="621"/>
      <c r="AH891" s="529">
        <f t="shared" si="88"/>
        <v>880</v>
      </c>
      <c r="AI891" s="421" t="str">
        <f t="shared" si="89"/>
        <v/>
      </c>
      <c r="AJ891" s="529" t="str">
        <f t="shared" si="90"/>
        <v/>
      </c>
      <c r="AK891" s="529" t="str">
        <f t="shared" si="87"/>
        <v/>
      </c>
      <c r="AL891" s="573"/>
      <c r="AM891" s="639"/>
      <c r="AN891" s="573"/>
      <c r="AO891" s="639"/>
      <c r="AP891" s="639"/>
      <c r="AQ891" s="573"/>
      <c r="AR891" s="639"/>
      <c r="AS891" s="639"/>
      <c r="AT891" s="639"/>
      <c r="AU891" s="639"/>
      <c r="AV891" s="639"/>
      <c r="AW891" s="639"/>
      <c r="AX891" s="4"/>
      <c r="AY891" s="621"/>
      <c r="AZ891" s="622"/>
    </row>
    <row r="892" spans="2:52" s="25" customFormat="1" ht="12.75" customHeight="1">
      <c r="B892" s="645"/>
      <c r="D892" s="529">
        <f t="shared" si="91"/>
        <v>881</v>
      </c>
      <c r="E892" s="532"/>
      <c r="F892" s="531"/>
      <c r="G892" s="531"/>
      <c r="H892" s="668"/>
      <c r="I892" s="668"/>
      <c r="J892" s="234"/>
      <c r="K892" s="234"/>
      <c r="L892" s="234"/>
      <c r="M892" s="575"/>
      <c r="N892" s="794" t="str">
        <f t="shared" si="86"/>
        <v/>
      </c>
      <c r="O892" s="573"/>
      <c r="P892" s="573"/>
      <c r="Q892" s="623"/>
      <c r="R892" s="573"/>
      <c r="S892" s="573"/>
      <c r="T892" s="573"/>
      <c r="U892" s="639"/>
      <c r="V892" s="639"/>
      <c r="W892" s="573"/>
      <c r="X892" s="639"/>
      <c r="Y892" s="639"/>
      <c r="Z892" s="639"/>
      <c r="AA892" s="639"/>
      <c r="AB892" s="4"/>
      <c r="AC892" s="621"/>
      <c r="AD892" s="622"/>
      <c r="AE892" s="621"/>
      <c r="AF892" s="637"/>
      <c r="AG892" s="621"/>
      <c r="AH892" s="529">
        <f t="shared" si="88"/>
        <v>881</v>
      </c>
      <c r="AI892" s="421" t="str">
        <f t="shared" si="89"/>
        <v/>
      </c>
      <c r="AJ892" s="529" t="str">
        <f t="shared" si="90"/>
        <v/>
      </c>
      <c r="AK892" s="529" t="str">
        <f t="shared" si="87"/>
        <v/>
      </c>
      <c r="AL892" s="573"/>
      <c r="AM892" s="639"/>
      <c r="AN892" s="573"/>
      <c r="AO892" s="639"/>
      <c r="AP892" s="639"/>
      <c r="AQ892" s="573"/>
      <c r="AR892" s="639"/>
      <c r="AS892" s="639"/>
      <c r="AT892" s="639"/>
      <c r="AU892" s="639"/>
      <c r="AV892" s="639"/>
      <c r="AW892" s="639"/>
      <c r="AX892" s="4"/>
      <c r="AY892" s="621"/>
      <c r="AZ892" s="622"/>
    </row>
    <row r="893" spans="2:52" s="25" customFormat="1" ht="12.75" customHeight="1">
      <c r="B893" s="645"/>
      <c r="D893" s="529">
        <f t="shared" si="91"/>
        <v>882</v>
      </c>
      <c r="E893" s="532"/>
      <c r="F893" s="531"/>
      <c r="G893" s="531"/>
      <c r="H893" s="668"/>
      <c r="I893" s="668"/>
      <c r="J893" s="234"/>
      <c r="K893" s="234"/>
      <c r="L893" s="234"/>
      <c r="M893" s="575"/>
      <c r="N893" s="794" t="str">
        <f t="shared" si="86"/>
        <v/>
      </c>
      <c r="O893" s="573"/>
      <c r="P893" s="573"/>
      <c r="Q893" s="623"/>
      <c r="R893" s="573"/>
      <c r="S893" s="573"/>
      <c r="T893" s="573"/>
      <c r="U893" s="639"/>
      <c r="V893" s="639"/>
      <c r="W893" s="573"/>
      <c r="X893" s="639"/>
      <c r="Y893" s="639"/>
      <c r="Z893" s="639"/>
      <c r="AA893" s="639"/>
      <c r="AB893" s="4"/>
      <c r="AC893" s="621"/>
      <c r="AD893" s="622"/>
      <c r="AE893" s="621"/>
      <c r="AF893" s="637"/>
      <c r="AG893" s="621"/>
      <c r="AH893" s="529">
        <f t="shared" si="88"/>
        <v>882</v>
      </c>
      <c r="AI893" s="421" t="str">
        <f t="shared" si="89"/>
        <v/>
      </c>
      <c r="AJ893" s="529" t="str">
        <f t="shared" si="90"/>
        <v/>
      </c>
      <c r="AK893" s="529" t="str">
        <f t="shared" si="87"/>
        <v/>
      </c>
      <c r="AL893" s="573"/>
      <c r="AM893" s="639"/>
      <c r="AN893" s="573"/>
      <c r="AO893" s="639"/>
      <c r="AP893" s="639"/>
      <c r="AQ893" s="573"/>
      <c r="AR893" s="639"/>
      <c r="AS893" s="639"/>
      <c r="AT893" s="639"/>
      <c r="AU893" s="639"/>
      <c r="AV893" s="639"/>
      <c r="AW893" s="639"/>
      <c r="AX893" s="4"/>
      <c r="AY893" s="621"/>
      <c r="AZ893" s="622"/>
    </row>
    <row r="894" spans="2:52" s="25" customFormat="1" ht="12.75" customHeight="1">
      <c r="B894" s="645"/>
      <c r="D894" s="529">
        <f t="shared" si="91"/>
        <v>883</v>
      </c>
      <c r="E894" s="532"/>
      <c r="F894" s="531"/>
      <c r="G894" s="531"/>
      <c r="H894" s="668"/>
      <c r="I894" s="668"/>
      <c r="J894" s="234"/>
      <c r="K894" s="234"/>
      <c r="L894" s="234"/>
      <c r="M894" s="575"/>
      <c r="N894" s="794" t="str">
        <f t="shared" si="86"/>
        <v/>
      </c>
      <c r="O894" s="573"/>
      <c r="P894" s="573"/>
      <c r="Q894" s="623"/>
      <c r="R894" s="573"/>
      <c r="S894" s="573"/>
      <c r="T894" s="573"/>
      <c r="U894" s="639"/>
      <c r="V894" s="639"/>
      <c r="W894" s="573"/>
      <c r="X894" s="639"/>
      <c r="Y894" s="639"/>
      <c r="Z894" s="639"/>
      <c r="AA894" s="639"/>
      <c r="AB894" s="4"/>
      <c r="AC894" s="621"/>
      <c r="AD894" s="622"/>
      <c r="AE894" s="621"/>
      <c r="AF894" s="637"/>
      <c r="AG894" s="621"/>
      <c r="AH894" s="529">
        <f t="shared" si="88"/>
        <v>883</v>
      </c>
      <c r="AI894" s="421" t="str">
        <f t="shared" si="89"/>
        <v/>
      </c>
      <c r="AJ894" s="529" t="str">
        <f t="shared" si="90"/>
        <v/>
      </c>
      <c r="AK894" s="529" t="str">
        <f t="shared" si="87"/>
        <v/>
      </c>
      <c r="AL894" s="573"/>
      <c r="AM894" s="639"/>
      <c r="AN894" s="573"/>
      <c r="AO894" s="639"/>
      <c r="AP894" s="639"/>
      <c r="AQ894" s="573"/>
      <c r="AR894" s="639"/>
      <c r="AS894" s="639"/>
      <c r="AT894" s="639"/>
      <c r="AU894" s="639"/>
      <c r="AV894" s="639"/>
      <c r="AW894" s="639"/>
      <c r="AX894" s="4"/>
      <c r="AY894" s="621"/>
      <c r="AZ894" s="622"/>
    </row>
    <row r="895" spans="2:52" s="25" customFormat="1" ht="12.75" customHeight="1">
      <c r="B895" s="645"/>
      <c r="D895" s="529">
        <f t="shared" si="91"/>
        <v>884</v>
      </c>
      <c r="E895" s="532"/>
      <c r="F895" s="531"/>
      <c r="G895" s="531"/>
      <c r="H895" s="668"/>
      <c r="I895" s="668"/>
      <c r="J895" s="234"/>
      <c r="K895" s="234"/>
      <c r="L895" s="234"/>
      <c r="M895" s="575"/>
      <c r="N895" s="794" t="str">
        <f t="shared" si="86"/>
        <v/>
      </c>
      <c r="O895" s="573"/>
      <c r="P895" s="573"/>
      <c r="Q895" s="623"/>
      <c r="R895" s="573"/>
      <c r="S895" s="573"/>
      <c r="T895" s="573"/>
      <c r="U895" s="639"/>
      <c r="V895" s="639"/>
      <c r="W895" s="573"/>
      <c r="X895" s="639"/>
      <c r="Y895" s="639"/>
      <c r="Z895" s="639"/>
      <c r="AA895" s="639"/>
      <c r="AB895" s="4"/>
      <c r="AC895" s="621"/>
      <c r="AD895" s="622"/>
      <c r="AE895" s="621"/>
      <c r="AF895" s="637"/>
      <c r="AG895" s="621"/>
      <c r="AH895" s="529">
        <f t="shared" si="88"/>
        <v>884</v>
      </c>
      <c r="AI895" s="421" t="str">
        <f t="shared" si="89"/>
        <v/>
      </c>
      <c r="AJ895" s="529" t="str">
        <f t="shared" si="90"/>
        <v/>
      </c>
      <c r="AK895" s="529" t="str">
        <f t="shared" si="87"/>
        <v/>
      </c>
      <c r="AL895" s="573"/>
      <c r="AM895" s="639"/>
      <c r="AN895" s="573"/>
      <c r="AO895" s="639"/>
      <c r="AP895" s="639"/>
      <c r="AQ895" s="573"/>
      <c r="AR895" s="639"/>
      <c r="AS895" s="639"/>
      <c r="AT895" s="639"/>
      <c r="AU895" s="639"/>
      <c r="AV895" s="639"/>
      <c r="AW895" s="639"/>
      <c r="AX895" s="4"/>
      <c r="AY895" s="621"/>
      <c r="AZ895" s="622"/>
    </row>
    <row r="896" spans="2:52" s="25" customFormat="1" ht="12.75" customHeight="1">
      <c r="B896" s="645"/>
      <c r="D896" s="529">
        <f t="shared" si="91"/>
        <v>885</v>
      </c>
      <c r="E896" s="532"/>
      <c r="F896" s="531"/>
      <c r="G896" s="531"/>
      <c r="H896" s="668"/>
      <c r="I896" s="668"/>
      <c r="J896" s="234"/>
      <c r="K896" s="234"/>
      <c r="L896" s="234"/>
      <c r="M896" s="575"/>
      <c r="N896" s="794" t="str">
        <f t="shared" si="86"/>
        <v/>
      </c>
      <c r="O896" s="573"/>
      <c r="P896" s="573"/>
      <c r="Q896" s="623"/>
      <c r="R896" s="573"/>
      <c r="S896" s="573"/>
      <c r="T896" s="573"/>
      <c r="U896" s="639"/>
      <c r="V896" s="639"/>
      <c r="W896" s="573"/>
      <c r="X896" s="639"/>
      <c r="Y896" s="639"/>
      <c r="Z896" s="639"/>
      <c r="AA896" s="639"/>
      <c r="AB896" s="4"/>
      <c r="AC896" s="621"/>
      <c r="AD896" s="622"/>
      <c r="AE896" s="621"/>
      <c r="AF896" s="637"/>
      <c r="AG896" s="621"/>
      <c r="AH896" s="529">
        <f t="shared" si="88"/>
        <v>885</v>
      </c>
      <c r="AI896" s="421" t="str">
        <f t="shared" si="89"/>
        <v/>
      </c>
      <c r="AJ896" s="529" t="str">
        <f t="shared" si="90"/>
        <v/>
      </c>
      <c r="AK896" s="529" t="str">
        <f t="shared" si="87"/>
        <v/>
      </c>
      <c r="AL896" s="573"/>
      <c r="AM896" s="639"/>
      <c r="AN896" s="573"/>
      <c r="AO896" s="639"/>
      <c r="AP896" s="639"/>
      <c r="AQ896" s="573"/>
      <c r="AR896" s="639"/>
      <c r="AS896" s="639"/>
      <c r="AT896" s="639"/>
      <c r="AU896" s="639"/>
      <c r="AV896" s="639"/>
      <c r="AW896" s="639"/>
      <c r="AX896" s="4"/>
      <c r="AY896" s="621"/>
      <c r="AZ896" s="622"/>
    </row>
    <row r="897" spans="2:52" s="25" customFormat="1" ht="12.75" customHeight="1">
      <c r="B897" s="645"/>
      <c r="D897" s="529">
        <f t="shared" si="91"/>
        <v>886</v>
      </c>
      <c r="E897" s="532"/>
      <c r="F897" s="531"/>
      <c r="G897" s="531"/>
      <c r="H897" s="668"/>
      <c r="I897" s="668"/>
      <c r="J897" s="234"/>
      <c r="K897" s="234"/>
      <c r="L897" s="234"/>
      <c r="M897" s="575"/>
      <c r="N897" s="794" t="str">
        <f t="shared" ref="N897:N1016" si="92">IF($H897="","",IF(O897="○","",IF($H897=$I897,"","○")))</f>
        <v/>
      </c>
      <c r="O897" s="573"/>
      <c r="P897" s="573"/>
      <c r="Q897" s="623"/>
      <c r="R897" s="573"/>
      <c r="S897" s="573"/>
      <c r="T897" s="573"/>
      <c r="U897" s="639"/>
      <c r="V897" s="639"/>
      <c r="W897" s="573"/>
      <c r="X897" s="639"/>
      <c r="Y897" s="639"/>
      <c r="Z897" s="639"/>
      <c r="AA897" s="639"/>
      <c r="AB897" s="4"/>
      <c r="AC897" s="621"/>
      <c r="AD897" s="622"/>
      <c r="AE897" s="621"/>
      <c r="AF897" s="637"/>
      <c r="AG897" s="621"/>
      <c r="AH897" s="529">
        <f t="shared" si="88"/>
        <v>886</v>
      </c>
      <c r="AI897" s="421" t="str">
        <f t="shared" si="89"/>
        <v/>
      </c>
      <c r="AJ897" s="529" t="str">
        <f t="shared" si="90"/>
        <v/>
      </c>
      <c r="AK897" s="529" t="str">
        <f t="shared" si="87"/>
        <v/>
      </c>
      <c r="AL897" s="573"/>
      <c r="AM897" s="639"/>
      <c r="AN897" s="573"/>
      <c r="AO897" s="639"/>
      <c r="AP897" s="639"/>
      <c r="AQ897" s="573"/>
      <c r="AR897" s="639"/>
      <c r="AS897" s="639"/>
      <c r="AT897" s="639"/>
      <c r="AU897" s="639"/>
      <c r="AV897" s="639"/>
      <c r="AW897" s="639"/>
      <c r="AX897" s="4"/>
      <c r="AY897" s="621"/>
      <c r="AZ897" s="622"/>
    </row>
    <row r="898" spans="2:52" s="25" customFormat="1" ht="12.75" customHeight="1">
      <c r="B898" s="645"/>
      <c r="D898" s="529">
        <f t="shared" si="91"/>
        <v>887</v>
      </c>
      <c r="E898" s="532"/>
      <c r="F898" s="531"/>
      <c r="G898" s="531"/>
      <c r="H898" s="668"/>
      <c r="I898" s="668"/>
      <c r="J898" s="234"/>
      <c r="K898" s="234"/>
      <c r="L898" s="234"/>
      <c r="M898" s="575"/>
      <c r="N898" s="794" t="str">
        <f t="shared" si="92"/>
        <v/>
      </c>
      <c r="O898" s="573"/>
      <c r="P898" s="573"/>
      <c r="Q898" s="623"/>
      <c r="R898" s="573"/>
      <c r="S898" s="573"/>
      <c r="T898" s="573"/>
      <c r="U898" s="639"/>
      <c r="V898" s="639"/>
      <c r="W898" s="573"/>
      <c r="X898" s="639"/>
      <c r="Y898" s="639"/>
      <c r="Z898" s="639"/>
      <c r="AA898" s="639"/>
      <c r="AB898" s="4"/>
      <c r="AC898" s="621"/>
      <c r="AD898" s="622"/>
      <c r="AE898" s="621"/>
      <c r="AF898" s="637"/>
      <c r="AG898" s="621"/>
      <c r="AH898" s="529">
        <f t="shared" si="88"/>
        <v>887</v>
      </c>
      <c r="AI898" s="421" t="str">
        <f t="shared" si="89"/>
        <v/>
      </c>
      <c r="AJ898" s="529" t="str">
        <f t="shared" si="90"/>
        <v/>
      </c>
      <c r="AK898" s="529" t="str">
        <f t="shared" si="87"/>
        <v/>
      </c>
      <c r="AL898" s="573"/>
      <c r="AM898" s="639"/>
      <c r="AN898" s="573"/>
      <c r="AO898" s="639"/>
      <c r="AP898" s="639"/>
      <c r="AQ898" s="573"/>
      <c r="AR898" s="639"/>
      <c r="AS898" s="639"/>
      <c r="AT898" s="639"/>
      <c r="AU898" s="639"/>
      <c r="AV898" s="639"/>
      <c r="AW898" s="639"/>
      <c r="AX898" s="4"/>
      <c r="AY898" s="621"/>
      <c r="AZ898" s="622"/>
    </row>
    <row r="899" spans="2:52" s="25" customFormat="1" ht="12.75" customHeight="1">
      <c r="B899" s="645"/>
      <c r="D899" s="529">
        <f t="shared" si="91"/>
        <v>888</v>
      </c>
      <c r="E899" s="532"/>
      <c r="F899" s="531"/>
      <c r="G899" s="531"/>
      <c r="H899" s="668"/>
      <c r="I899" s="668"/>
      <c r="J899" s="234"/>
      <c r="K899" s="234"/>
      <c r="L899" s="234"/>
      <c r="M899" s="575"/>
      <c r="N899" s="794" t="str">
        <f t="shared" si="92"/>
        <v/>
      </c>
      <c r="O899" s="573"/>
      <c r="P899" s="573"/>
      <c r="Q899" s="623"/>
      <c r="R899" s="573"/>
      <c r="S899" s="573"/>
      <c r="T899" s="573"/>
      <c r="U899" s="639"/>
      <c r="V899" s="639"/>
      <c r="W899" s="573"/>
      <c r="X899" s="639"/>
      <c r="Y899" s="639"/>
      <c r="Z899" s="639"/>
      <c r="AA899" s="639"/>
      <c r="AB899" s="4"/>
      <c r="AC899" s="621"/>
      <c r="AD899" s="622"/>
      <c r="AE899" s="621"/>
      <c r="AF899" s="637"/>
      <c r="AG899" s="621"/>
      <c r="AH899" s="529">
        <f t="shared" si="88"/>
        <v>888</v>
      </c>
      <c r="AI899" s="421" t="str">
        <f t="shared" si="89"/>
        <v/>
      </c>
      <c r="AJ899" s="529" t="str">
        <f t="shared" si="90"/>
        <v/>
      </c>
      <c r="AK899" s="529" t="str">
        <f t="shared" si="87"/>
        <v/>
      </c>
      <c r="AL899" s="573"/>
      <c r="AM899" s="639"/>
      <c r="AN899" s="573"/>
      <c r="AO899" s="639"/>
      <c r="AP899" s="639"/>
      <c r="AQ899" s="573"/>
      <c r="AR899" s="639"/>
      <c r="AS899" s="639"/>
      <c r="AT899" s="639"/>
      <c r="AU899" s="639"/>
      <c r="AV899" s="639"/>
      <c r="AW899" s="639"/>
      <c r="AX899" s="4"/>
      <c r="AY899" s="621"/>
      <c r="AZ899" s="622"/>
    </row>
    <row r="900" spans="2:52" s="25" customFormat="1" ht="12.75" customHeight="1">
      <c r="B900" s="645"/>
      <c r="D900" s="529">
        <f t="shared" si="91"/>
        <v>889</v>
      </c>
      <c r="E900" s="532"/>
      <c r="F900" s="531"/>
      <c r="G900" s="531"/>
      <c r="H900" s="668"/>
      <c r="I900" s="668"/>
      <c r="J900" s="234"/>
      <c r="K900" s="234"/>
      <c r="L900" s="234"/>
      <c r="M900" s="575"/>
      <c r="N900" s="794" t="str">
        <f t="shared" si="92"/>
        <v/>
      </c>
      <c r="O900" s="573"/>
      <c r="P900" s="573"/>
      <c r="Q900" s="623"/>
      <c r="R900" s="573"/>
      <c r="S900" s="573"/>
      <c r="T900" s="573"/>
      <c r="U900" s="639"/>
      <c r="V900" s="639"/>
      <c r="W900" s="573"/>
      <c r="X900" s="639"/>
      <c r="Y900" s="639"/>
      <c r="Z900" s="639"/>
      <c r="AA900" s="639"/>
      <c r="AB900" s="4"/>
      <c r="AC900" s="621"/>
      <c r="AD900" s="622"/>
      <c r="AE900" s="621"/>
      <c r="AF900" s="637"/>
      <c r="AG900" s="621"/>
      <c r="AH900" s="529">
        <f t="shared" si="88"/>
        <v>889</v>
      </c>
      <c r="AI900" s="421" t="str">
        <f t="shared" si="89"/>
        <v/>
      </c>
      <c r="AJ900" s="529" t="str">
        <f t="shared" si="90"/>
        <v/>
      </c>
      <c r="AK900" s="529" t="str">
        <f t="shared" ref="AK900:AK963" si="93">IF(G900="","",G900)</f>
        <v/>
      </c>
      <c r="AL900" s="573"/>
      <c r="AM900" s="639"/>
      <c r="AN900" s="573"/>
      <c r="AO900" s="639"/>
      <c r="AP900" s="639"/>
      <c r="AQ900" s="573"/>
      <c r="AR900" s="639"/>
      <c r="AS900" s="639"/>
      <c r="AT900" s="639"/>
      <c r="AU900" s="639"/>
      <c r="AV900" s="639"/>
      <c r="AW900" s="639"/>
      <c r="AX900" s="4"/>
      <c r="AY900" s="621"/>
      <c r="AZ900" s="622"/>
    </row>
    <row r="901" spans="2:52" s="25" customFormat="1" ht="12.75" customHeight="1">
      <c r="B901" s="645"/>
      <c r="D901" s="529">
        <f t="shared" si="91"/>
        <v>890</v>
      </c>
      <c r="E901" s="532"/>
      <c r="F901" s="531"/>
      <c r="G901" s="531"/>
      <c r="H901" s="668"/>
      <c r="I901" s="668"/>
      <c r="J901" s="234"/>
      <c r="K901" s="234"/>
      <c r="L901" s="234"/>
      <c r="M901" s="575"/>
      <c r="N901" s="794" t="str">
        <f t="shared" si="92"/>
        <v/>
      </c>
      <c r="O901" s="573"/>
      <c r="P901" s="573"/>
      <c r="Q901" s="623"/>
      <c r="R901" s="573"/>
      <c r="S901" s="573"/>
      <c r="T901" s="573"/>
      <c r="U901" s="639"/>
      <c r="V901" s="639"/>
      <c r="W901" s="573"/>
      <c r="X901" s="639"/>
      <c r="Y901" s="639"/>
      <c r="Z901" s="639"/>
      <c r="AA901" s="639"/>
      <c r="AB901" s="4"/>
      <c r="AC901" s="621"/>
      <c r="AD901" s="622"/>
      <c r="AE901" s="621"/>
      <c r="AF901" s="637"/>
      <c r="AG901" s="621"/>
      <c r="AH901" s="529">
        <f t="shared" ref="AH901:AH964" si="94">IF(D901="","",D901)</f>
        <v>890</v>
      </c>
      <c r="AI901" s="421" t="str">
        <f t="shared" ref="AI901:AI964" si="95">IF(E901="","",E901)</f>
        <v/>
      </c>
      <c r="AJ901" s="529" t="str">
        <f t="shared" ref="AJ901:AJ964" si="96">IF(F901="","",F901)</f>
        <v/>
      </c>
      <c r="AK901" s="529" t="str">
        <f t="shared" si="93"/>
        <v/>
      </c>
      <c r="AL901" s="573"/>
      <c r="AM901" s="639"/>
      <c r="AN901" s="573"/>
      <c r="AO901" s="639"/>
      <c r="AP901" s="639"/>
      <c r="AQ901" s="573"/>
      <c r="AR901" s="639"/>
      <c r="AS901" s="639"/>
      <c r="AT901" s="639"/>
      <c r="AU901" s="639"/>
      <c r="AV901" s="639"/>
      <c r="AW901" s="639"/>
      <c r="AX901" s="4"/>
      <c r="AY901" s="621"/>
      <c r="AZ901" s="622"/>
    </row>
    <row r="902" spans="2:52" s="25" customFormat="1" ht="12.75" customHeight="1">
      <c r="B902" s="645"/>
      <c r="D902" s="529">
        <f t="shared" si="91"/>
        <v>891</v>
      </c>
      <c r="E902" s="532"/>
      <c r="F902" s="531"/>
      <c r="G902" s="531"/>
      <c r="H902" s="668"/>
      <c r="I902" s="668"/>
      <c r="J902" s="234"/>
      <c r="K902" s="234"/>
      <c r="L902" s="234"/>
      <c r="M902" s="575"/>
      <c r="N902" s="794" t="str">
        <f t="shared" si="92"/>
        <v/>
      </c>
      <c r="O902" s="573"/>
      <c r="P902" s="573"/>
      <c r="Q902" s="623"/>
      <c r="R902" s="573"/>
      <c r="S902" s="573"/>
      <c r="T902" s="573"/>
      <c r="U902" s="639"/>
      <c r="V902" s="639"/>
      <c r="W902" s="573"/>
      <c r="X902" s="639"/>
      <c r="Y902" s="639"/>
      <c r="Z902" s="639"/>
      <c r="AA902" s="639"/>
      <c r="AB902" s="4"/>
      <c r="AC902" s="621"/>
      <c r="AD902" s="622"/>
      <c r="AE902" s="621"/>
      <c r="AF902" s="637"/>
      <c r="AG902" s="621"/>
      <c r="AH902" s="529">
        <f t="shared" si="94"/>
        <v>891</v>
      </c>
      <c r="AI902" s="421" t="str">
        <f t="shared" si="95"/>
        <v/>
      </c>
      <c r="AJ902" s="529" t="str">
        <f t="shared" si="96"/>
        <v/>
      </c>
      <c r="AK902" s="529" t="str">
        <f t="shared" si="93"/>
        <v/>
      </c>
      <c r="AL902" s="573"/>
      <c r="AM902" s="639"/>
      <c r="AN902" s="573"/>
      <c r="AO902" s="639"/>
      <c r="AP902" s="639"/>
      <c r="AQ902" s="573"/>
      <c r="AR902" s="639"/>
      <c r="AS902" s="639"/>
      <c r="AT902" s="639"/>
      <c r="AU902" s="639"/>
      <c r="AV902" s="639"/>
      <c r="AW902" s="639"/>
      <c r="AX902" s="4"/>
      <c r="AY902" s="621"/>
      <c r="AZ902" s="622"/>
    </row>
    <row r="903" spans="2:52" s="25" customFormat="1" ht="12.75" customHeight="1">
      <c r="B903" s="645"/>
      <c r="D903" s="529">
        <f t="shared" si="91"/>
        <v>892</v>
      </c>
      <c r="E903" s="532"/>
      <c r="F903" s="531"/>
      <c r="G903" s="531"/>
      <c r="H903" s="668"/>
      <c r="I903" s="668"/>
      <c r="J903" s="234"/>
      <c r="K903" s="234"/>
      <c r="L903" s="234"/>
      <c r="M903" s="575"/>
      <c r="N903" s="794" t="str">
        <f t="shared" si="92"/>
        <v/>
      </c>
      <c r="O903" s="573"/>
      <c r="P903" s="573"/>
      <c r="Q903" s="623"/>
      <c r="R903" s="573"/>
      <c r="S903" s="573"/>
      <c r="T903" s="573"/>
      <c r="U903" s="639"/>
      <c r="V903" s="639"/>
      <c r="W903" s="573"/>
      <c r="X903" s="639"/>
      <c r="Y903" s="639"/>
      <c r="Z903" s="639"/>
      <c r="AA903" s="639"/>
      <c r="AB903" s="4"/>
      <c r="AC903" s="621"/>
      <c r="AD903" s="622"/>
      <c r="AE903" s="621"/>
      <c r="AF903" s="637"/>
      <c r="AG903" s="621"/>
      <c r="AH903" s="529">
        <f t="shared" si="94"/>
        <v>892</v>
      </c>
      <c r="AI903" s="421" t="str">
        <f t="shared" si="95"/>
        <v/>
      </c>
      <c r="AJ903" s="529" t="str">
        <f t="shared" si="96"/>
        <v/>
      </c>
      <c r="AK903" s="529" t="str">
        <f t="shared" si="93"/>
        <v/>
      </c>
      <c r="AL903" s="573"/>
      <c r="AM903" s="639"/>
      <c r="AN903" s="573"/>
      <c r="AO903" s="639"/>
      <c r="AP903" s="639"/>
      <c r="AQ903" s="573"/>
      <c r="AR903" s="639"/>
      <c r="AS903" s="639"/>
      <c r="AT903" s="639"/>
      <c r="AU903" s="639"/>
      <c r="AV903" s="639"/>
      <c r="AW903" s="639"/>
      <c r="AX903" s="4"/>
      <c r="AY903" s="621"/>
      <c r="AZ903" s="622"/>
    </row>
    <row r="904" spans="2:52" s="25" customFormat="1" ht="12.75" customHeight="1">
      <c r="B904" s="645"/>
      <c r="D904" s="529">
        <f t="shared" si="91"/>
        <v>893</v>
      </c>
      <c r="E904" s="532"/>
      <c r="F904" s="531"/>
      <c r="G904" s="531"/>
      <c r="H904" s="668"/>
      <c r="I904" s="668"/>
      <c r="J904" s="234"/>
      <c r="K904" s="234"/>
      <c r="L904" s="234"/>
      <c r="M904" s="575"/>
      <c r="N904" s="794" t="str">
        <f t="shared" si="92"/>
        <v/>
      </c>
      <c r="O904" s="573"/>
      <c r="P904" s="573"/>
      <c r="Q904" s="623"/>
      <c r="R904" s="573"/>
      <c r="S904" s="573"/>
      <c r="T904" s="573"/>
      <c r="U904" s="639"/>
      <c r="V904" s="639"/>
      <c r="W904" s="573"/>
      <c r="X904" s="639"/>
      <c r="Y904" s="639"/>
      <c r="Z904" s="639"/>
      <c r="AA904" s="639"/>
      <c r="AB904" s="4"/>
      <c r="AC904" s="621"/>
      <c r="AD904" s="622"/>
      <c r="AE904" s="621"/>
      <c r="AF904" s="637"/>
      <c r="AG904" s="621"/>
      <c r="AH904" s="529">
        <f t="shared" si="94"/>
        <v>893</v>
      </c>
      <c r="AI904" s="421" t="str">
        <f t="shared" si="95"/>
        <v/>
      </c>
      <c r="AJ904" s="529" t="str">
        <f t="shared" si="96"/>
        <v/>
      </c>
      <c r="AK904" s="529" t="str">
        <f t="shared" si="93"/>
        <v/>
      </c>
      <c r="AL904" s="573"/>
      <c r="AM904" s="639"/>
      <c r="AN904" s="573"/>
      <c r="AO904" s="639"/>
      <c r="AP904" s="639"/>
      <c r="AQ904" s="573"/>
      <c r="AR904" s="639"/>
      <c r="AS904" s="639"/>
      <c r="AT904" s="639"/>
      <c r="AU904" s="639"/>
      <c r="AV904" s="639"/>
      <c r="AW904" s="639"/>
      <c r="AX904" s="4"/>
      <c r="AY904" s="621"/>
      <c r="AZ904" s="622"/>
    </row>
    <row r="905" spans="2:52" s="25" customFormat="1" ht="12.75" customHeight="1">
      <c r="B905" s="645"/>
      <c r="D905" s="529">
        <f t="shared" si="91"/>
        <v>894</v>
      </c>
      <c r="E905" s="532"/>
      <c r="F905" s="531"/>
      <c r="G905" s="531"/>
      <c r="H905" s="668"/>
      <c r="I905" s="668"/>
      <c r="J905" s="234"/>
      <c r="K905" s="234"/>
      <c r="L905" s="234"/>
      <c r="M905" s="575"/>
      <c r="N905" s="794" t="str">
        <f t="shared" si="92"/>
        <v/>
      </c>
      <c r="O905" s="573"/>
      <c r="P905" s="573"/>
      <c r="Q905" s="623"/>
      <c r="R905" s="573"/>
      <c r="S905" s="573"/>
      <c r="T905" s="573"/>
      <c r="U905" s="639"/>
      <c r="V905" s="639"/>
      <c r="W905" s="573"/>
      <c r="X905" s="639"/>
      <c r="Y905" s="639"/>
      <c r="Z905" s="639"/>
      <c r="AA905" s="639"/>
      <c r="AB905" s="4"/>
      <c r="AC905" s="621"/>
      <c r="AD905" s="622"/>
      <c r="AE905" s="621"/>
      <c r="AF905" s="637"/>
      <c r="AG905" s="621"/>
      <c r="AH905" s="529">
        <f t="shared" si="94"/>
        <v>894</v>
      </c>
      <c r="AI905" s="421" t="str">
        <f t="shared" si="95"/>
        <v/>
      </c>
      <c r="AJ905" s="529" t="str">
        <f t="shared" si="96"/>
        <v/>
      </c>
      <c r="AK905" s="529" t="str">
        <f t="shared" si="93"/>
        <v/>
      </c>
      <c r="AL905" s="573"/>
      <c r="AM905" s="639"/>
      <c r="AN905" s="573"/>
      <c r="AO905" s="639"/>
      <c r="AP905" s="639"/>
      <c r="AQ905" s="573"/>
      <c r="AR905" s="639"/>
      <c r="AS905" s="639"/>
      <c r="AT905" s="639"/>
      <c r="AU905" s="639"/>
      <c r="AV905" s="639"/>
      <c r="AW905" s="639"/>
      <c r="AX905" s="4"/>
      <c r="AY905" s="621"/>
      <c r="AZ905" s="622"/>
    </row>
    <row r="906" spans="2:52" s="25" customFormat="1" ht="12.75" customHeight="1">
      <c r="B906" s="645"/>
      <c r="D906" s="529">
        <f t="shared" si="91"/>
        <v>895</v>
      </c>
      <c r="E906" s="532"/>
      <c r="F906" s="531"/>
      <c r="G906" s="531"/>
      <c r="H906" s="668"/>
      <c r="I906" s="668"/>
      <c r="J906" s="234"/>
      <c r="K906" s="234"/>
      <c r="L906" s="234"/>
      <c r="M906" s="575"/>
      <c r="N906" s="794" t="str">
        <f t="shared" si="92"/>
        <v/>
      </c>
      <c r="O906" s="573"/>
      <c r="P906" s="573"/>
      <c r="Q906" s="623"/>
      <c r="R906" s="573"/>
      <c r="S906" s="573"/>
      <c r="T906" s="573"/>
      <c r="U906" s="639"/>
      <c r="V906" s="639"/>
      <c r="W906" s="573"/>
      <c r="X906" s="639"/>
      <c r="Y906" s="639"/>
      <c r="Z906" s="639"/>
      <c r="AA906" s="639"/>
      <c r="AB906" s="4"/>
      <c r="AC906" s="621"/>
      <c r="AD906" s="622"/>
      <c r="AE906" s="621"/>
      <c r="AF906" s="637"/>
      <c r="AG906" s="621"/>
      <c r="AH906" s="529">
        <f t="shared" si="94"/>
        <v>895</v>
      </c>
      <c r="AI906" s="421" t="str">
        <f t="shared" si="95"/>
        <v/>
      </c>
      <c r="AJ906" s="529" t="str">
        <f t="shared" si="96"/>
        <v/>
      </c>
      <c r="AK906" s="529" t="str">
        <f t="shared" si="93"/>
        <v/>
      </c>
      <c r="AL906" s="573"/>
      <c r="AM906" s="639"/>
      <c r="AN906" s="573"/>
      <c r="AO906" s="639"/>
      <c r="AP906" s="639"/>
      <c r="AQ906" s="573"/>
      <c r="AR906" s="639"/>
      <c r="AS906" s="639"/>
      <c r="AT906" s="639"/>
      <c r="AU906" s="639"/>
      <c r="AV906" s="639"/>
      <c r="AW906" s="639"/>
      <c r="AX906" s="4"/>
      <c r="AY906" s="621"/>
      <c r="AZ906" s="622"/>
    </row>
    <row r="907" spans="2:52" s="25" customFormat="1" ht="12.75" customHeight="1">
      <c r="B907" s="645"/>
      <c r="D907" s="529">
        <f t="shared" si="91"/>
        <v>896</v>
      </c>
      <c r="E907" s="532"/>
      <c r="F907" s="531"/>
      <c r="G907" s="531"/>
      <c r="H907" s="668"/>
      <c r="I907" s="668"/>
      <c r="J907" s="234"/>
      <c r="K907" s="234"/>
      <c r="L907" s="234"/>
      <c r="M907" s="575"/>
      <c r="N907" s="794" t="str">
        <f t="shared" si="92"/>
        <v/>
      </c>
      <c r="O907" s="573"/>
      <c r="P907" s="573"/>
      <c r="Q907" s="623"/>
      <c r="R907" s="573"/>
      <c r="S907" s="573"/>
      <c r="T907" s="573"/>
      <c r="U907" s="639"/>
      <c r="V907" s="639"/>
      <c r="W907" s="573"/>
      <c r="X907" s="639"/>
      <c r="Y907" s="639"/>
      <c r="Z907" s="639"/>
      <c r="AA907" s="639"/>
      <c r="AB907" s="4"/>
      <c r="AC907" s="621"/>
      <c r="AD907" s="622"/>
      <c r="AE907" s="621"/>
      <c r="AF907" s="637"/>
      <c r="AG907" s="621"/>
      <c r="AH907" s="529">
        <f t="shared" si="94"/>
        <v>896</v>
      </c>
      <c r="AI907" s="421" t="str">
        <f t="shared" si="95"/>
        <v/>
      </c>
      <c r="AJ907" s="529" t="str">
        <f t="shared" si="96"/>
        <v/>
      </c>
      <c r="AK907" s="529" t="str">
        <f t="shared" si="93"/>
        <v/>
      </c>
      <c r="AL907" s="573"/>
      <c r="AM907" s="639"/>
      <c r="AN907" s="573"/>
      <c r="AO907" s="639"/>
      <c r="AP907" s="639"/>
      <c r="AQ907" s="573"/>
      <c r="AR907" s="639"/>
      <c r="AS907" s="639"/>
      <c r="AT907" s="639"/>
      <c r="AU907" s="639"/>
      <c r="AV907" s="639"/>
      <c r="AW907" s="639"/>
      <c r="AX907" s="4"/>
      <c r="AY907" s="621"/>
      <c r="AZ907" s="622"/>
    </row>
    <row r="908" spans="2:52" s="25" customFormat="1" ht="12.75" customHeight="1">
      <c r="B908" s="645"/>
      <c r="D908" s="529">
        <f t="shared" si="91"/>
        <v>897</v>
      </c>
      <c r="E908" s="532"/>
      <c r="F908" s="531"/>
      <c r="G908" s="531"/>
      <c r="H908" s="668"/>
      <c r="I908" s="668"/>
      <c r="J908" s="234"/>
      <c r="K908" s="234"/>
      <c r="L908" s="234"/>
      <c r="M908" s="575"/>
      <c r="N908" s="794" t="str">
        <f t="shared" si="92"/>
        <v/>
      </c>
      <c r="O908" s="573"/>
      <c r="P908" s="573"/>
      <c r="Q908" s="623"/>
      <c r="R908" s="573"/>
      <c r="S908" s="573"/>
      <c r="T908" s="573"/>
      <c r="U908" s="639"/>
      <c r="V908" s="639"/>
      <c r="W908" s="573"/>
      <c r="X908" s="639"/>
      <c r="Y908" s="639"/>
      <c r="Z908" s="639"/>
      <c r="AA908" s="639"/>
      <c r="AB908" s="4"/>
      <c r="AC908" s="621"/>
      <c r="AD908" s="622"/>
      <c r="AE908" s="621"/>
      <c r="AF908" s="637"/>
      <c r="AG908" s="621"/>
      <c r="AH908" s="529">
        <f t="shared" si="94"/>
        <v>897</v>
      </c>
      <c r="AI908" s="421" t="str">
        <f t="shared" si="95"/>
        <v/>
      </c>
      <c r="AJ908" s="529" t="str">
        <f t="shared" si="96"/>
        <v/>
      </c>
      <c r="AK908" s="529" t="str">
        <f t="shared" si="93"/>
        <v/>
      </c>
      <c r="AL908" s="573"/>
      <c r="AM908" s="639"/>
      <c r="AN908" s="573"/>
      <c r="AO908" s="639"/>
      <c r="AP908" s="639"/>
      <c r="AQ908" s="573"/>
      <c r="AR908" s="639"/>
      <c r="AS908" s="639"/>
      <c r="AT908" s="639"/>
      <c r="AU908" s="639"/>
      <c r="AV908" s="639"/>
      <c r="AW908" s="639"/>
      <c r="AX908" s="4"/>
      <c r="AY908" s="621"/>
      <c r="AZ908" s="622"/>
    </row>
    <row r="909" spans="2:52" s="25" customFormat="1" ht="12.75" customHeight="1">
      <c r="B909" s="645"/>
      <c r="D909" s="529">
        <f t="shared" si="91"/>
        <v>898</v>
      </c>
      <c r="E909" s="532"/>
      <c r="F909" s="531"/>
      <c r="G909" s="531"/>
      <c r="H909" s="668"/>
      <c r="I909" s="668"/>
      <c r="J909" s="234"/>
      <c r="K909" s="234"/>
      <c r="L909" s="234"/>
      <c r="M909" s="575"/>
      <c r="N909" s="794" t="str">
        <f t="shared" si="92"/>
        <v/>
      </c>
      <c r="O909" s="573"/>
      <c r="P909" s="573"/>
      <c r="Q909" s="623"/>
      <c r="R909" s="573"/>
      <c r="S909" s="573"/>
      <c r="T909" s="573"/>
      <c r="U909" s="639"/>
      <c r="V909" s="639"/>
      <c r="W909" s="573"/>
      <c r="X909" s="639"/>
      <c r="Y909" s="639"/>
      <c r="Z909" s="639"/>
      <c r="AA909" s="639"/>
      <c r="AB909" s="4"/>
      <c r="AC909" s="621"/>
      <c r="AD909" s="622"/>
      <c r="AE909" s="621"/>
      <c r="AF909" s="637"/>
      <c r="AG909" s="621"/>
      <c r="AH909" s="529">
        <f t="shared" si="94"/>
        <v>898</v>
      </c>
      <c r="AI909" s="421" t="str">
        <f t="shared" si="95"/>
        <v/>
      </c>
      <c r="AJ909" s="529" t="str">
        <f t="shared" si="96"/>
        <v/>
      </c>
      <c r="AK909" s="529" t="str">
        <f t="shared" si="93"/>
        <v/>
      </c>
      <c r="AL909" s="573"/>
      <c r="AM909" s="639"/>
      <c r="AN909" s="573"/>
      <c r="AO909" s="639"/>
      <c r="AP909" s="639"/>
      <c r="AQ909" s="573"/>
      <c r="AR909" s="639"/>
      <c r="AS909" s="639"/>
      <c r="AT909" s="639"/>
      <c r="AU909" s="639"/>
      <c r="AV909" s="639"/>
      <c r="AW909" s="639"/>
      <c r="AX909" s="4"/>
      <c r="AY909" s="621"/>
      <c r="AZ909" s="622"/>
    </row>
    <row r="910" spans="2:52" s="25" customFormat="1" ht="12.75" customHeight="1">
      <c r="B910" s="645"/>
      <c r="D910" s="529">
        <f t="shared" si="91"/>
        <v>899</v>
      </c>
      <c r="E910" s="532"/>
      <c r="F910" s="531"/>
      <c r="G910" s="531"/>
      <c r="H910" s="668"/>
      <c r="I910" s="668"/>
      <c r="J910" s="234"/>
      <c r="K910" s="234"/>
      <c r="L910" s="234"/>
      <c r="M910" s="575"/>
      <c r="N910" s="794" t="str">
        <f t="shared" si="92"/>
        <v/>
      </c>
      <c r="O910" s="573"/>
      <c r="P910" s="573"/>
      <c r="Q910" s="623"/>
      <c r="R910" s="573"/>
      <c r="S910" s="573"/>
      <c r="T910" s="573"/>
      <c r="U910" s="639"/>
      <c r="V910" s="639"/>
      <c r="W910" s="573"/>
      <c r="X910" s="639"/>
      <c r="Y910" s="639"/>
      <c r="Z910" s="639"/>
      <c r="AA910" s="639"/>
      <c r="AB910" s="4"/>
      <c r="AC910" s="621"/>
      <c r="AD910" s="622"/>
      <c r="AE910" s="621"/>
      <c r="AF910" s="637"/>
      <c r="AG910" s="621"/>
      <c r="AH910" s="529">
        <f t="shared" si="94"/>
        <v>899</v>
      </c>
      <c r="AI910" s="421" t="str">
        <f t="shared" si="95"/>
        <v/>
      </c>
      <c r="AJ910" s="529" t="str">
        <f t="shared" si="96"/>
        <v/>
      </c>
      <c r="AK910" s="529" t="str">
        <f t="shared" si="93"/>
        <v/>
      </c>
      <c r="AL910" s="573"/>
      <c r="AM910" s="639"/>
      <c r="AN910" s="573"/>
      <c r="AO910" s="639"/>
      <c r="AP910" s="639"/>
      <c r="AQ910" s="573"/>
      <c r="AR910" s="639"/>
      <c r="AS910" s="639"/>
      <c r="AT910" s="639"/>
      <c r="AU910" s="639"/>
      <c r="AV910" s="639"/>
      <c r="AW910" s="639"/>
      <c r="AX910" s="4"/>
      <c r="AY910" s="621"/>
      <c r="AZ910" s="622"/>
    </row>
    <row r="911" spans="2:52" s="25" customFormat="1" ht="12.75" customHeight="1">
      <c r="B911" s="645"/>
      <c r="D911" s="529">
        <f t="shared" si="91"/>
        <v>900</v>
      </c>
      <c r="E911" s="532"/>
      <c r="F911" s="531"/>
      <c r="G911" s="531"/>
      <c r="H911" s="668"/>
      <c r="I911" s="668"/>
      <c r="J911" s="234"/>
      <c r="K911" s="234"/>
      <c r="L911" s="234"/>
      <c r="M911" s="575"/>
      <c r="N911" s="794" t="str">
        <f t="shared" si="92"/>
        <v/>
      </c>
      <c r="O911" s="573"/>
      <c r="P911" s="573"/>
      <c r="Q911" s="623"/>
      <c r="R911" s="573"/>
      <c r="S911" s="573"/>
      <c r="T911" s="573"/>
      <c r="U911" s="639"/>
      <c r="V911" s="639"/>
      <c r="W911" s="573"/>
      <c r="X911" s="639"/>
      <c r="Y911" s="639"/>
      <c r="Z911" s="639"/>
      <c r="AA911" s="639"/>
      <c r="AB911" s="4"/>
      <c r="AC911" s="621"/>
      <c r="AD911" s="622"/>
      <c r="AE911" s="621"/>
      <c r="AF911" s="637"/>
      <c r="AG911" s="621"/>
      <c r="AH911" s="529">
        <f t="shared" si="94"/>
        <v>900</v>
      </c>
      <c r="AI911" s="421" t="str">
        <f t="shared" si="95"/>
        <v/>
      </c>
      <c r="AJ911" s="529" t="str">
        <f t="shared" si="96"/>
        <v/>
      </c>
      <c r="AK911" s="529" t="str">
        <f t="shared" si="93"/>
        <v/>
      </c>
      <c r="AL911" s="573"/>
      <c r="AM911" s="639"/>
      <c r="AN911" s="573"/>
      <c r="AO911" s="639"/>
      <c r="AP911" s="639"/>
      <c r="AQ911" s="573"/>
      <c r="AR911" s="639"/>
      <c r="AS911" s="639"/>
      <c r="AT911" s="639"/>
      <c r="AU911" s="639"/>
      <c r="AV911" s="639"/>
      <c r="AW911" s="639"/>
      <c r="AX911" s="4"/>
      <c r="AY911" s="621"/>
      <c r="AZ911" s="622"/>
    </row>
    <row r="912" spans="2:52" s="25" customFormat="1" ht="12.75" customHeight="1">
      <c r="B912" s="645"/>
      <c r="D912" s="529">
        <f t="shared" si="91"/>
        <v>901</v>
      </c>
      <c r="E912" s="532"/>
      <c r="F912" s="531"/>
      <c r="G912" s="531"/>
      <c r="H912" s="668"/>
      <c r="I912" s="668"/>
      <c r="J912" s="234"/>
      <c r="K912" s="234"/>
      <c r="L912" s="234"/>
      <c r="M912" s="575"/>
      <c r="N912" s="794" t="str">
        <f t="shared" si="92"/>
        <v/>
      </c>
      <c r="O912" s="573"/>
      <c r="P912" s="573"/>
      <c r="Q912" s="623"/>
      <c r="R912" s="573"/>
      <c r="S912" s="573"/>
      <c r="T912" s="573"/>
      <c r="U912" s="639"/>
      <c r="V912" s="639"/>
      <c r="W912" s="573"/>
      <c r="X912" s="639"/>
      <c r="Y912" s="639"/>
      <c r="Z912" s="639"/>
      <c r="AA912" s="639"/>
      <c r="AB912" s="4"/>
      <c r="AC912" s="621"/>
      <c r="AD912" s="622"/>
      <c r="AE912" s="621"/>
      <c r="AF912" s="637"/>
      <c r="AG912" s="621"/>
      <c r="AH912" s="529">
        <f t="shared" si="94"/>
        <v>901</v>
      </c>
      <c r="AI912" s="421" t="str">
        <f t="shared" si="95"/>
        <v/>
      </c>
      <c r="AJ912" s="529" t="str">
        <f t="shared" si="96"/>
        <v/>
      </c>
      <c r="AK912" s="529" t="str">
        <f t="shared" si="93"/>
        <v/>
      </c>
      <c r="AL912" s="573"/>
      <c r="AM912" s="639"/>
      <c r="AN912" s="573"/>
      <c r="AO912" s="639"/>
      <c r="AP912" s="639"/>
      <c r="AQ912" s="573"/>
      <c r="AR912" s="639"/>
      <c r="AS912" s="639"/>
      <c r="AT912" s="639"/>
      <c r="AU912" s="639"/>
      <c r="AV912" s="639"/>
      <c r="AW912" s="639"/>
      <c r="AX912" s="4"/>
      <c r="AY912" s="621"/>
      <c r="AZ912" s="622"/>
    </row>
    <row r="913" spans="2:52" s="25" customFormat="1" ht="12.75" customHeight="1">
      <c r="B913" s="645"/>
      <c r="D913" s="529">
        <f t="shared" si="91"/>
        <v>902</v>
      </c>
      <c r="E913" s="532"/>
      <c r="F913" s="531"/>
      <c r="G913" s="531"/>
      <c r="H913" s="668"/>
      <c r="I913" s="668"/>
      <c r="J913" s="234"/>
      <c r="K913" s="234"/>
      <c r="L913" s="234"/>
      <c r="M913" s="575"/>
      <c r="N913" s="794" t="str">
        <f t="shared" si="92"/>
        <v/>
      </c>
      <c r="O913" s="573"/>
      <c r="P913" s="573"/>
      <c r="Q913" s="623"/>
      <c r="R913" s="573"/>
      <c r="S913" s="573"/>
      <c r="T913" s="573"/>
      <c r="U913" s="639"/>
      <c r="V913" s="639"/>
      <c r="W913" s="573"/>
      <c r="X913" s="639"/>
      <c r="Y913" s="639"/>
      <c r="Z913" s="639"/>
      <c r="AA913" s="639"/>
      <c r="AB913" s="4"/>
      <c r="AC913" s="621"/>
      <c r="AD913" s="622"/>
      <c r="AE913" s="621"/>
      <c r="AF913" s="637"/>
      <c r="AG913" s="621"/>
      <c r="AH913" s="529">
        <f t="shared" si="94"/>
        <v>902</v>
      </c>
      <c r="AI913" s="421" t="str">
        <f t="shared" si="95"/>
        <v/>
      </c>
      <c r="AJ913" s="529" t="str">
        <f t="shared" si="96"/>
        <v/>
      </c>
      <c r="AK913" s="529" t="str">
        <f t="shared" si="93"/>
        <v/>
      </c>
      <c r="AL913" s="573"/>
      <c r="AM913" s="639"/>
      <c r="AN913" s="573"/>
      <c r="AO913" s="639"/>
      <c r="AP913" s="639"/>
      <c r="AQ913" s="573"/>
      <c r="AR913" s="639"/>
      <c r="AS913" s="639"/>
      <c r="AT913" s="639"/>
      <c r="AU913" s="639"/>
      <c r="AV913" s="639"/>
      <c r="AW913" s="639"/>
      <c r="AX913" s="4"/>
      <c r="AY913" s="621"/>
      <c r="AZ913" s="622"/>
    </row>
    <row r="914" spans="2:52" s="25" customFormat="1" ht="12.75" customHeight="1">
      <c r="B914" s="645"/>
      <c r="D914" s="529">
        <f t="shared" si="91"/>
        <v>903</v>
      </c>
      <c r="E914" s="532"/>
      <c r="F914" s="531"/>
      <c r="G914" s="531"/>
      <c r="H914" s="668"/>
      <c r="I914" s="668"/>
      <c r="J914" s="234"/>
      <c r="K914" s="234"/>
      <c r="L914" s="234"/>
      <c r="M914" s="575"/>
      <c r="N914" s="794" t="str">
        <f t="shared" si="92"/>
        <v/>
      </c>
      <c r="O914" s="573"/>
      <c r="P914" s="573"/>
      <c r="Q914" s="623"/>
      <c r="R914" s="573"/>
      <c r="S914" s="573"/>
      <c r="T914" s="573"/>
      <c r="U914" s="639"/>
      <c r="V914" s="639"/>
      <c r="W914" s="573"/>
      <c r="X914" s="639"/>
      <c r="Y914" s="639"/>
      <c r="Z914" s="639"/>
      <c r="AA914" s="639"/>
      <c r="AB914" s="4"/>
      <c r="AC914" s="621"/>
      <c r="AD914" s="622"/>
      <c r="AE914" s="621"/>
      <c r="AF914" s="637"/>
      <c r="AG914" s="621"/>
      <c r="AH914" s="529">
        <f t="shared" si="94"/>
        <v>903</v>
      </c>
      <c r="AI914" s="421" t="str">
        <f t="shared" si="95"/>
        <v/>
      </c>
      <c r="AJ914" s="529" t="str">
        <f t="shared" si="96"/>
        <v/>
      </c>
      <c r="AK914" s="529" t="str">
        <f t="shared" si="93"/>
        <v/>
      </c>
      <c r="AL914" s="573"/>
      <c r="AM914" s="639"/>
      <c r="AN914" s="573"/>
      <c r="AO914" s="639"/>
      <c r="AP914" s="639"/>
      <c r="AQ914" s="573"/>
      <c r="AR914" s="639"/>
      <c r="AS914" s="639"/>
      <c r="AT914" s="639"/>
      <c r="AU914" s="639"/>
      <c r="AV914" s="639"/>
      <c r="AW914" s="639"/>
      <c r="AX914" s="4"/>
      <c r="AY914" s="621"/>
      <c r="AZ914" s="622"/>
    </row>
    <row r="915" spans="2:52" s="25" customFormat="1" ht="12.75" customHeight="1">
      <c r="B915" s="645"/>
      <c r="D915" s="529">
        <f t="shared" si="91"/>
        <v>904</v>
      </c>
      <c r="E915" s="532"/>
      <c r="F915" s="531"/>
      <c r="G915" s="531"/>
      <c r="H915" s="668"/>
      <c r="I915" s="668"/>
      <c r="J915" s="234"/>
      <c r="K915" s="234"/>
      <c r="L915" s="234"/>
      <c r="M915" s="575"/>
      <c r="N915" s="794" t="str">
        <f t="shared" si="92"/>
        <v/>
      </c>
      <c r="O915" s="573"/>
      <c r="P915" s="573"/>
      <c r="Q915" s="623"/>
      <c r="R915" s="573"/>
      <c r="S915" s="573"/>
      <c r="T915" s="573"/>
      <c r="U915" s="639"/>
      <c r="V915" s="639"/>
      <c r="W915" s="573"/>
      <c r="X915" s="639"/>
      <c r="Y915" s="639"/>
      <c r="Z915" s="639"/>
      <c r="AA915" s="639"/>
      <c r="AB915" s="4"/>
      <c r="AC915" s="621"/>
      <c r="AD915" s="622"/>
      <c r="AE915" s="621"/>
      <c r="AF915" s="637"/>
      <c r="AG915" s="621"/>
      <c r="AH915" s="529">
        <f t="shared" si="94"/>
        <v>904</v>
      </c>
      <c r="AI915" s="421" t="str">
        <f t="shared" si="95"/>
        <v/>
      </c>
      <c r="AJ915" s="529" t="str">
        <f t="shared" si="96"/>
        <v/>
      </c>
      <c r="AK915" s="529" t="str">
        <f t="shared" si="93"/>
        <v/>
      </c>
      <c r="AL915" s="573"/>
      <c r="AM915" s="639"/>
      <c r="AN915" s="573"/>
      <c r="AO915" s="639"/>
      <c r="AP915" s="639"/>
      <c r="AQ915" s="573"/>
      <c r="AR915" s="639"/>
      <c r="AS915" s="639"/>
      <c r="AT915" s="639"/>
      <c r="AU915" s="639"/>
      <c r="AV915" s="639"/>
      <c r="AW915" s="639"/>
      <c r="AX915" s="4"/>
      <c r="AY915" s="621"/>
      <c r="AZ915" s="622"/>
    </row>
    <row r="916" spans="2:52" s="25" customFormat="1" ht="12.75" customHeight="1">
      <c r="B916" s="645"/>
      <c r="D916" s="529">
        <f t="shared" si="91"/>
        <v>905</v>
      </c>
      <c r="E916" s="532"/>
      <c r="F916" s="531"/>
      <c r="G916" s="531"/>
      <c r="H916" s="668"/>
      <c r="I916" s="668"/>
      <c r="J916" s="234"/>
      <c r="K916" s="234"/>
      <c r="L916" s="234"/>
      <c r="M916" s="575"/>
      <c r="N916" s="794" t="str">
        <f t="shared" si="92"/>
        <v/>
      </c>
      <c r="O916" s="573"/>
      <c r="P916" s="573"/>
      <c r="Q916" s="623"/>
      <c r="R916" s="573"/>
      <c r="S916" s="573"/>
      <c r="T916" s="573"/>
      <c r="U916" s="639"/>
      <c r="V916" s="639"/>
      <c r="W916" s="573"/>
      <c r="X916" s="639"/>
      <c r="Y916" s="639"/>
      <c r="Z916" s="639"/>
      <c r="AA916" s="639"/>
      <c r="AB916" s="4"/>
      <c r="AC916" s="621"/>
      <c r="AD916" s="622"/>
      <c r="AE916" s="621"/>
      <c r="AF916" s="637"/>
      <c r="AG916" s="621"/>
      <c r="AH916" s="529">
        <f t="shared" si="94"/>
        <v>905</v>
      </c>
      <c r="AI916" s="421" t="str">
        <f t="shared" si="95"/>
        <v/>
      </c>
      <c r="AJ916" s="529" t="str">
        <f t="shared" si="96"/>
        <v/>
      </c>
      <c r="AK916" s="529" t="str">
        <f t="shared" si="93"/>
        <v/>
      </c>
      <c r="AL916" s="573"/>
      <c r="AM916" s="639"/>
      <c r="AN916" s="573"/>
      <c r="AO916" s="639"/>
      <c r="AP916" s="639"/>
      <c r="AQ916" s="573"/>
      <c r="AR916" s="639"/>
      <c r="AS916" s="639"/>
      <c r="AT916" s="639"/>
      <c r="AU916" s="639"/>
      <c r="AV916" s="639"/>
      <c r="AW916" s="639"/>
      <c r="AX916" s="4"/>
      <c r="AY916" s="621"/>
      <c r="AZ916" s="622"/>
    </row>
    <row r="917" spans="2:52" s="25" customFormat="1" ht="12.75" customHeight="1">
      <c r="B917" s="645"/>
      <c r="D917" s="529">
        <f t="shared" si="91"/>
        <v>906</v>
      </c>
      <c r="E917" s="532"/>
      <c r="F917" s="531"/>
      <c r="G917" s="531"/>
      <c r="H917" s="668"/>
      <c r="I917" s="668"/>
      <c r="J917" s="234"/>
      <c r="K917" s="234"/>
      <c r="L917" s="234"/>
      <c r="M917" s="575"/>
      <c r="N917" s="794" t="str">
        <f t="shared" si="92"/>
        <v/>
      </c>
      <c r="O917" s="573"/>
      <c r="P917" s="573"/>
      <c r="Q917" s="623"/>
      <c r="R917" s="573"/>
      <c r="S917" s="573"/>
      <c r="T917" s="573"/>
      <c r="U917" s="639"/>
      <c r="V917" s="639"/>
      <c r="W917" s="573"/>
      <c r="X917" s="639"/>
      <c r="Y917" s="639"/>
      <c r="Z917" s="639"/>
      <c r="AA917" s="639"/>
      <c r="AB917" s="4"/>
      <c r="AC917" s="621"/>
      <c r="AD917" s="622"/>
      <c r="AE917" s="621"/>
      <c r="AF917" s="637"/>
      <c r="AG917" s="621"/>
      <c r="AH917" s="529">
        <f t="shared" si="94"/>
        <v>906</v>
      </c>
      <c r="AI917" s="421" t="str">
        <f t="shared" si="95"/>
        <v/>
      </c>
      <c r="AJ917" s="529" t="str">
        <f t="shared" si="96"/>
        <v/>
      </c>
      <c r="AK917" s="529" t="str">
        <f t="shared" si="93"/>
        <v/>
      </c>
      <c r="AL917" s="573"/>
      <c r="AM917" s="639"/>
      <c r="AN917" s="573"/>
      <c r="AO917" s="639"/>
      <c r="AP917" s="639"/>
      <c r="AQ917" s="573"/>
      <c r="AR917" s="639"/>
      <c r="AS917" s="639"/>
      <c r="AT917" s="639"/>
      <c r="AU917" s="639"/>
      <c r="AV917" s="639"/>
      <c r="AW917" s="639"/>
      <c r="AX917" s="4"/>
      <c r="AY917" s="621"/>
      <c r="AZ917" s="622"/>
    </row>
    <row r="918" spans="2:52" s="25" customFormat="1" ht="12.75" customHeight="1">
      <c r="B918" s="645"/>
      <c r="D918" s="529">
        <f t="shared" si="91"/>
        <v>907</v>
      </c>
      <c r="E918" s="532"/>
      <c r="F918" s="531"/>
      <c r="G918" s="531"/>
      <c r="H918" s="668"/>
      <c r="I918" s="668"/>
      <c r="J918" s="234"/>
      <c r="K918" s="234"/>
      <c r="L918" s="234"/>
      <c r="M918" s="575"/>
      <c r="N918" s="794" t="str">
        <f t="shared" si="92"/>
        <v/>
      </c>
      <c r="O918" s="573"/>
      <c r="P918" s="573"/>
      <c r="Q918" s="623"/>
      <c r="R918" s="573"/>
      <c r="S918" s="573"/>
      <c r="T918" s="573"/>
      <c r="U918" s="639"/>
      <c r="V918" s="639"/>
      <c r="W918" s="573"/>
      <c r="X918" s="639"/>
      <c r="Y918" s="639"/>
      <c r="Z918" s="639"/>
      <c r="AA918" s="639"/>
      <c r="AB918" s="4"/>
      <c r="AC918" s="621"/>
      <c r="AD918" s="622"/>
      <c r="AE918" s="621"/>
      <c r="AF918" s="637"/>
      <c r="AG918" s="621"/>
      <c r="AH918" s="529">
        <f t="shared" si="94"/>
        <v>907</v>
      </c>
      <c r="AI918" s="421" t="str">
        <f t="shared" si="95"/>
        <v/>
      </c>
      <c r="AJ918" s="529" t="str">
        <f t="shared" si="96"/>
        <v/>
      </c>
      <c r="AK918" s="529" t="str">
        <f t="shared" si="93"/>
        <v/>
      </c>
      <c r="AL918" s="573"/>
      <c r="AM918" s="639"/>
      <c r="AN918" s="573"/>
      <c r="AO918" s="639"/>
      <c r="AP918" s="639"/>
      <c r="AQ918" s="573"/>
      <c r="AR918" s="639"/>
      <c r="AS918" s="639"/>
      <c r="AT918" s="639"/>
      <c r="AU918" s="639"/>
      <c r="AV918" s="639"/>
      <c r="AW918" s="639"/>
      <c r="AX918" s="4"/>
      <c r="AY918" s="621"/>
      <c r="AZ918" s="622"/>
    </row>
    <row r="919" spans="2:52" s="25" customFormat="1" ht="12.75" customHeight="1">
      <c r="B919" s="645"/>
      <c r="D919" s="529">
        <f t="shared" si="91"/>
        <v>908</v>
      </c>
      <c r="E919" s="532"/>
      <c r="F919" s="531"/>
      <c r="G919" s="531"/>
      <c r="H919" s="668"/>
      <c r="I919" s="668"/>
      <c r="J919" s="234"/>
      <c r="K919" s="234"/>
      <c r="L919" s="234"/>
      <c r="M919" s="575"/>
      <c r="N919" s="794" t="str">
        <f t="shared" si="92"/>
        <v/>
      </c>
      <c r="O919" s="573"/>
      <c r="P919" s="573"/>
      <c r="Q919" s="623"/>
      <c r="R919" s="573"/>
      <c r="S919" s="573"/>
      <c r="T919" s="573"/>
      <c r="U919" s="639"/>
      <c r="V919" s="639"/>
      <c r="W919" s="573"/>
      <c r="X919" s="639"/>
      <c r="Y919" s="639"/>
      <c r="Z919" s="639"/>
      <c r="AA919" s="639"/>
      <c r="AB919" s="4"/>
      <c r="AC919" s="621"/>
      <c r="AD919" s="622"/>
      <c r="AE919" s="621"/>
      <c r="AF919" s="637"/>
      <c r="AG919" s="621"/>
      <c r="AH919" s="529">
        <f t="shared" si="94"/>
        <v>908</v>
      </c>
      <c r="AI919" s="421" t="str">
        <f t="shared" si="95"/>
        <v/>
      </c>
      <c r="AJ919" s="529" t="str">
        <f t="shared" si="96"/>
        <v/>
      </c>
      <c r="AK919" s="529" t="str">
        <f t="shared" si="93"/>
        <v/>
      </c>
      <c r="AL919" s="573"/>
      <c r="AM919" s="639"/>
      <c r="AN919" s="573"/>
      <c r="AO919" s="639"/>
      <c r="AP919" s="639"/>
      <c r="AQ919" s="573"/>
      <c r="AR919" s="639"/>
      <c r="AS919" s="639"/>
      <c r="AT919" s="639"/>
      <c r="AU919" s="639"/>
      <c r="AV919" s="639"/>
      <c r="AW919" s="639"/>
      <c r="AX919" s="4"/>
      <c r="AY919" s="621"/>
      <c r="AZ919" s="622"/>
    </row>
    <row r="920" spans="2:52" s="25" customFormat="1" ht="12.75" customHeight="1">
      <c r="B920" s="645"/>
      <c r="D920" s="529">
        <f t="shared" si="91"/>
        <v>909</v>
      </c>
      <c r="E920" s="532"/>
      <c r="F920" s="531"/>
      <c r="G920" s="531"/>
      <c r="H920" s="668"/>
      <c r="I920" s="668"/>
      <c r="J920" s="234"/>
      <c r="K920" s="234"/>
      <c r="L920" s="234"/>
      <c r="M920" s="575"/>
      <c r="N920" s="794" t="str">
        <f t="shared" si="92"/>
        <v/>
      </c>
      <c r="O920" s="573"/>
      <c r="P920" s="573"/>
      <c r="Q920" s="623"/>
      <c r="R920" s="573"/>
      <c r="S920" s="573"/>
      <c r="T920" s="573"/>
      <c r="U920" s="639"/>
      <c r="V920" s="639"/>
      <c r="W920" s="573"/>
      <c r="X920" s="639"/>
      <c r="Y920" s="639"/>
      <c r="Z920" s="639"/>
      <c r="AA920" s="639"/>
      <c r="AB920" s="4"/>
      <c r="AC920" s="621"/>
      <c r="AD920" s="622"/>
      <c r="AE920" s="621"/>
      <c r="AF920" s="637"/>
      <c r="AG920" s="621"/>
      <c r="AH920" s="529">
        <f t="shared" si="94"/>
        <v>909</v>
      </c>
      <c r="AI920" s="421" t="str">
        <f t="shared" si="95"/>
        <v/>
      </c>
      <c r="AJ920" s="529" t="str">
        <f t="shared" si="96"/>
        <v/>
      </c>
      <c r="AK920" s="529" t="str">
        <f t="shared" si="93"/>
        <v/>
      </c>
      <c r="AL920" s="573"/>
      <c r="AM920" s="639"/>
      <c r="AN920" s="573"/>
      <c r="AO920" s="639"/>
      <c r="AP920" s="639"/>
      <c r="AQ920" s="573"/>
      <c r="AR920" s="639"/>
      <c r="AS920" s="639"/>
      <c r="AT920" s="639"/>
      <c r="AU920" s="639"/>
      <c r="AV920" s="639"/>
      <c r="AW920" s="639"/>
      <c r="AX920" s="4"/>
      <c r="AY920" s="621"/>
      <c r="AZ920" s="622"/>
    </row>
    <row r="921" spans="2:52" s="25" customFormat="1" ht="12.75" customHeight="1">
      <c r="B921" s="645"/>
      <c r="D921" s="529">
        <f t="shared" si="91"/>
        <v>910</v>
      </c>
      <c r="E921" s="532"/>
      <c r="F921" s="531"/>
      <c r="G921" s="531"/>
      <c r="H921" s="668"/>
      <c r="I921" s="668"/>
      <c r="J921" s="234"/>
      <c r="K921" s="234"/>
      <c r="L921" s="234"/>
      <c r="M921" s="575"/>
      <c r="N921" s="794" t="str">
        <f t="shared" si="92"/>
        <v/>
      </c>
      <c r="O921" s="573"/>
      <c r="P921" s="573"/>
      <c r="Q921" s="623"/>
      <c r="R921" s="573"/>
      <c r="S921" s="573"/>
      <c r="T921" s="573"/>
      <c r="U921" s="639"/>
      <c r="V921" s="639"/>
      <c r="W921" s="573"/>
      <c r="X921" s="639"/>
      <c r="Y921" s="639"/>
      <c r="Z921" s="639"/>
      <c r="AA921" s="639"/>
      <c r="AB921" s="4"/>
      <c r="AC921" s="621"/>
      <c r="AD921" s="622"/>
      <c r="AE921" s="621"/>
      <c r="AF921" s="637"/>
      <c r="AG921" s="621"/>
      <c r="AH921" s="529">
        <f t="shared" si="94"/>
        <v>910</v>
      </c>
      <c r="AI921" s="421" t="str">
        <f t="shared" si="95"/>
        <v/>
      </c>
      <c r="AJ921" s="529" t="str">
        <f t="shared" si="96"/>
        <v/>
      </c>
      <c r="AK921" s="529" t="str">
        <f t="shared" si="93"/>
        <v/>
      </c>
      <c r="AL921" s="573"/>
      <c r="AM921" s="639"/>
      <c r="AN921" s="573"/>
      <c r="AO921" s="639"/>
      <c r="AP921" s="639"/>
      <c r="AQ921" s="573"/>
      <c r="AR921" s="639"/>
      <c r="AS921" s="639"/>
      <c r="AT921" s="639"/>
      <c r="AU921" s="639"/>
      <c r="AV921" s="639"/>
      <c r="AW921" s="639"/>
      <c r="AX921" s="4"/>
      <c r="AY921" s="621"/>
      <c r="AZ921" s="622"/>
    </row>
    <row r="922" spans="2:52" s="25" customFormat="1" ht="12.75" customHeight="1">
      <c r="B922" s="645"/>
      <c r="D922" s="529">
        <f t="shared" si="91"/>
        <v>911</v>
      </c>
      <c r="E922" s="532"/>
      <c r="F922" s="531"/>
      <c r="G922" s="531"/>
      <c r="H922" s="668"/>
      <c r="I922" s="668"/>
      <c r="J922" s="234"/>
      <c r="K922" s="234"/>
      <c r="L922" s="234"/>
      <c r="M922" s="575"/>
      <c r="N922" s="794" t="str">
        <f t="shared" si="92"/>
        <v/>
      </c>
      <c r="O922" s="573"/>
      <c r="P922" s="573"/>
      <c r="Q922" s="623"/>
      <c r="R922" s="573"/>
      <c r="S922" s="573"/>
      <c r="T922" s="573"/>
      <c r="U922" s="639"/>
      <c r="V922" s="639"/>
      <c r="W922" s="573"/>
      <c r="X922" s="639"/>
      <c r="Y922" s="639"/>
      <c r="Z922" s="639"/>
      <c r="AA922" s="639"/>
      <c r="AB922" s="4"/>
      <c r="AC922" s="621"/>
      <c r="AD922" s="622"/>
      <c r="AE922" s="621"/>
      <c r="AF922" s="637"/>
      <c r="AG922" s="621"/>
      <c r="AH922" s="529">
        <f t="shared" si="94"/>
        <v>911</v>
      </c>
      <c r="AI922" s="421" t="str">
        <f t="shared" si="95"/>
        <v/>
      </c>
      <c r="AJ922" s="529" t="str">
        <f t="shared" si="96"/>
        <v/>
      </c>
      <c r="AK922" s="529" t="str">
        <f t="shared" si="93"/>
        <v/>
      </c>
      <c r="AL922" s="573"/>
      <c r="AM922" s="639"/>
      <c r="AN922" s="573"/>
      <c r="AO922" s="639"/>
      <c r="AP922" s="639"/>
      <c r="AQ922" s="573"/>
      <c r="AR922" s="639"/>
      <c r="AS922" s="639"/>
      <c r="AT922" s="639"/>
      <c r="AU922" s="639"/>
      <c r="AV922" s="639"/>
      <c r="AW922" s="639"/>
      <c r="AX922" s="4"/>
      <c r="AY922" s="621"/>
      <c r="AZ922" s="622"/>
    </row>
    <row r="923" spans="2:52" s="25" customFormat="1" ht="12.75" customHeight="1">
      <c r="B923" s="645"/>
      <c r="D923" s="529">
        <f t="shared" si="91"/>
        <v>912</v>
      </c>
      <c r="E923" s="532"/>
      <c r="F923" s="531"/>
      <c r="G923" s="531"/>
      <c r="H923" s="668"/>
      <c r="I923" s="668"/>
      <c r="J923" s="234"/>
      <c r="K923" s="234"/>
      <c r="L923" s="234"/>
      <c r="M923" s="575"/>
      <c r="N923" s="794" t="str">
        <f t="shared" si="92"/>
        <v/>
      </c>
      <c r="O923" s="573"/>
      <c r="P923" s="573"/>
      <c r="Q923" s="623"/>
      <c r="R923" s="573"/>
      <c r="S923" s="573"/>
      <c r="T923" s="573"/>
      <c r="U923" s="639"/>
      <c r="V923" s="639"/>
      <c r="W923" s="573"/>
      <c r="X923" s="639"/>
      <c r="Y923" s="639"/>
      <c r="Z923" s="639"/>
      <c r="AA923" s="639"/>
      <c r="AB923" s="4"/>
      <c r="AC923" s="621"/>
      <c r="AD923" s="622"/>
      <c r="AE923" s="621"/>
      <c r="AF923" s="637"/>
      <c r="AG923" s="621"/>
      <c r="AH923" s="529">
        <f t="shared" si="94"/>
        <v>912</v>
      </c>
      <c r="AI923" s="421" t="str">
        <f t="shared" si="95"/>
        <v/>
      </c>
      <c r="AJ923" s="529" t="str">
        <f t="shared" si="96"/>
        <v/>
      </c>
      <c r="AK923" s="529" t="str">
        <f t="shared" si="93"/>
        <v/>
      </c>
      <c r="AL923" s="573"/>
      <c r="AM923" s="639"/>
      <c r="AN923" s="573"/>
      <c r="AO923" s="639"/>
      <c r="AP923" s="639"/>
      <c r="AQ923" s="573"/>
      <c r="AR923" s="639"/>
      <c r="AS923" s="639"/>
      <c r="AT923" s="639"/>
      <c r="AU923" s="639"/>
      <c r="AV923" s="639"/>
      <c r="AW923" s="639"/>
      <c r="AX923" s="4"/>
      <c r="AY923" s="621"/>
      <c r="AZ923" s="622"/>
    </row>
    <row r="924" spans="2:52" s="25" customFormat="1" ht="12.75" customHeight="1">
      <c r="B924" s="645"/>
      <c r="D924" s="529">
        <f t="shared" si="91"/>
        <v>913</v>
      </c>
      <c r="E924" s="532"/>
      <c r="F924" s="531"/>
      <c r="G924" s="531"/>
      <c r="H924" s="668"/>
      <c r="I924" s="668"/>
      <c r="J924" s="234"/>
      <c r="K924" s="234"/>
      <c r="L924" s="234"/>
      <c r="M924" s="575"/>
      <c r="N924" s="794" t="str">
        <f t="shared" si="92"/>
        <v/>
      </c>
      <c r="O924" s="573"/>
      <c r="P924" s="573"/>
      <c r="Q924" s="623"/>
      <c r="R924" s="573"/>
      <c r="S924" s="573"/>
      <c r="T924" s="573"/>
      <c r="U924" s="639"/>
      <c r="V924" s="639"/>
      <c r="W924" s="573"/>
      <c r="X924" s="639"/>
      <c r="Y924" s="639"/>
      <c r="Z924" s="639"/>
      <c r="AA924" s="639"/>
      <c r="AB924" s="4"/>
      <c r="AC924" s="621"/>
      <c r="AD924" s="622"/>
      <c r="AE924" s="621"/>
      <c r="AF924" s="637"/>
      <c r="AG924" s="621"/>
      <c r="AH924" s="529">
        <f t="shared" si="94"/>
        <v>913</v>
      </c>
      <c r="AI924" s="421" t="str">
        <f t="shared" si="95"/>
        <v/>
      </c>
      <c r="AJ924" s="529" t="str">
        <f t="shared" si="96"/>
        <v/>
      </c>
      <c r="AK924" s="529" t="str">
        <f t="shared" si="93"/>
        <v/>
      </c>
      <c r="AL924" s="573"/>
      <c r="AM924" s="639"/>
      <c r="AN924" s="573"/>
      <c r="AO924" s="639"/>
      <c r="AP924" s="639"/>
      <c r="AQ924" s="573"/>
      <c r="AR924" s="639"/>
      <c r="AS924" s="639"/>
      <c r="AT924" s="639"/>
      <c r="AU924" s="639"/>
      <c r="AV924" s="639"/>
      <c r="AW924" s="639"/>
      <c r="AX924" s="4"/>
      <c r="AY924" s="621"/>
      <c r="AZ924" s="622"/>
    </row>
    <row r="925" spans="2:52" s="25" customFormat="1" ht="12.75" customHeight="1">
      <c r="B925" s="645"/>
      <c r="D925" s="529">
        <f t="shared" si="91"/>
        <v>914</v>
      </c>
      <c r="E925" s="532"/>
      <c r="F925" s="531"/>
      <c r="G925" s="531"/>
      <c r="H925" s="668"/>
      <c r="I925" s="668"/>
      <c r="J925" s="234"/>
      <c r="K925" s="234"/>
      <c r="L925" s="234"/>
      <c r="M925" s="575"/>
      <c r="N925" s="794" t="str">
        <f t="shared" si="92"/>
        <v/>
      </c>
      <c r="O925" s="573"/>
      <c r="P925" s="573"/>
      <c r="Q925" s="623"/>
      <c r="R925" s="573"/>
      <c r="S925" s="573"/>
      <c r="T925" s="573"/>
      <c r="U925" s="639"/>
      <c r="V925" s="639"/>
      <c r="W925" s="573"/>
      <c r="X925" s="639"/>
      <c r="Y925" s="639"/>
      <c r="Z925" s="639"/>
      <c r="AA925" s="639"/>
      <c r="AB925" s="4"/>
      <c r="AC925" s="621"/>
      <c r="AD925" s="622"/>
      <c r="AE925" s="621"/>
      <c r="AF925" s="637"/>
      <c r="AG925" s="621"/>
      <c r="AH925" s="529">
        <f t="shared" si="94"/>
        <v>914</v>
      </c>
      <c r="AI925" s="421" t="str">
        <f t="shared" si="95"/>
        <v/>
      </c>
      <c r="AJ925" s="529" t="str">
        <f t="shared" si="96"/>
        <v/>
      </c>
      <c r="AK925" s="529" t="str">
        <f t="shared" si="93"/>
        <v/>
      </c>
      <c r="AL925" s="573"/>
      <c r="AM925" s="639"/>
      <c r="AN925" s="573"/>
      <c r="AO925" s="639"/>
      <c r="AP925" s="639"/>
      <c r="AQ925" s="573"/>
      <c r="AR925" s="639"/>
      <c r="AS925" s="639"/>
      <c r="AT925" s="639"/>
      <c r="AU925" s="639"/>
      <c r="AV925" s="639"/>
      <c r="AW925" s="639"/>
      <c r="AX925" s="4"/>
      <c r="AY925" s="621"/>
      <c r="AZ925" s="622"/>
    </row>
    <row r="926" spans="2:52" s="25" customFormat="1" ht="12.75" customHeight="1">
      <c r="B926" s="645"/>
      <c r="D926" s="529">
        <f t="shared" si="91"/>
        <v>915</v>
      </c>
      <c r="E926" s="532"/>
      <c r="F926" s="531"/>
      <c r="G926" s="531"/>
      <c r="H926" s="668"/>
      <c r="I926" s="668"/>
      <c r="J926" s="234"/>
      <c r="K926" s="234"/>
      <c r="L926" s="234"/>
      <c r="M926" s="575"/>
      <c r="N926" s="794" t="str">
        <f t="shared" si="92"/>
        <v/>
      </c>
      <c r="O926" s="573"/>
      <c r="P926" s="573"/>
      <c r="Q926" s="623"/>
      <c r="R926" s="573"/>
      <c r="S926" s="573"/>
      <c r="T926" s="573"/>
      <c r="U926" s="639"/>
      <c r="V926" s="639"/>
      <c r="W926" s="573"/>
      <c r="X926" s="639"/>
      <c r="Y926" s="639"/>
      <c r="Z926" s="639"/>
      <c r="AA926" s="639"/>
      <c r="AB926" s="4"/>
      <c r="AC926" s="621"/>
      <c r="AD926" s="622"/>
      <c r="AE926" s="621"/>
      <c r="AF926" s="637"/>
      <c r="AG926" s="621"/>
      <c r="AH926" s="529">
        <f t="shared" si="94"/>
        <v>915</v>
      </c>
      <c r="AI926" s="421" t="str">
        <f t="shared" si="95"/>
        <v/>
      </c>
      <c r="AJ926" s="529" t="str">
        <f t="shared" si="96"/>
        <v/>
      </c>
      <c r="AK926" s="529" t="str">
        <f t="shared" si="93"/>
        <v/>
      </c>
      <c r="AL926" s="573"/>
      <c r="AM926" s="639"/>
      <c r="AN926" s="573"/>
      <c r="AO926" s="639"/>
      <c r="AP926" s="639"/>
      <c r="AQ926" s="573"/>
      <c r="AR926" s="639"/>
      <c r="AS926" s="639"/>
      <c r="AT926" s="639"/>
      <c r="AU926" s="639"/>
      <c r="AV926" s="639"/>
      <c r="AW926" s="639"/>
      <c r="AX926" s="4"/>
      <c r="AY926" s="621"/>
      <c r="AZ926" s="622"/>
    </row>
    <row r="927" spans="2:52" s="25" customFormat="1" ht="12.75" customHeight="1">
      <c r="B927" s="645"/>
      <c r="D927" s="529">
        <f t="shared" ref="D927:D990" si="97">D926+1</f>
        <v>916</v>
      </c>
      <c r="E927" s="532"/>
      <c r="F927" s="531"/>
      <c r="G927" s="531"/>
      <c r="H927" s="668"/>
      <c r="I927" s="668"/>
      <c r="J927" s="234"/>
      <c r="K927" s="234"/>
      <c r="L927" s="234"/>
      <c r="M927" s="575"/>
      <c r="N927" s="794" t="str">
        <f t="shared" si="92"/>
        <v/>
      </c>
      <c r="O927" s="573"/>
      <c r="P927" s="573"/>
      <c r="Q927" s="623"/>
      <c r="R927" s="573"/>
      <c r="S927" s="573"/>
      <c r="T927" s="573"/>
      <c r="U927" s="639"/>
      <c r="V927" s="639"/>
      <c r="W927" s="573"/>
      <c r="X927" s="639"/>
      <c r="Y927" s="639"/>
      <c r="Z927" s="639"/>
      <c r="AA927" s="639"/>
      <c r="AB927" s="4"/>
      <c r="AC927" s="621"/>
      <c r="AD927" s="622"/>
      <c r="AE927" s="621"/>
      <c r="AF927" s="637"/>
      <c r="AG927" s="621"/>
      <c r="AH927" s="529">
        <f t="shared" si="94"/>
        <v>916</v>
      </c>
      <c r="AI927" s="421" t="str">
        <f t="shared" si="95"/>
        <v/>
      </c>
      <c r="AJ927" s="529" t="str">
        <f t="shared" si="96"/>
        <v/>
      </c>
      <c r="AK927" s="529" t="str">
        <f t="shared" si="93"/>
        <v/>
      </c>
      <c r="AL927" s="573"/>
      <c r="AM927" s="639"/>
      <c r="AN927" s="573"/>
      <c r="AO927" s="639"/>
      <c r="AP927" s="639"/>
      <c r="AQ927" s="573"/>
      <c r="AR927" s="639"/>
      <c r="AS927" s="639"/>
      <c r="AT927" s="639"/>
      <c r="AU927" s="639"/>
      <c r="AV927" s="639"/>
      <c r="AW927" s="639"/>
      <c r="AX927" s="4"/>
      <c r="AY927" s="621"/>
      <c r="AZ927" s="622"/>
    </row>
    <row r="928" spans="2:52" s="25" customFormat="1" ht="12.75" customHeight="1">
      <c r="B928" s="645"/>
      <c r="D928" s="529">
        <f t="shared" si="97"/>
        <v>917</v>
      </c>
      <c r="E928" s="532"/>
      <c r="F928" s="531"/>
      <c r="G928" s="531"/>
      <c r="H928" s="668"/>
      <c r="I928" s="668"/>
      <c r="J928" s="234"/>
      <c r="K928" s="234"/>
      <c r="L928" s="234"/>
      <c r="M928" s="575"/>
      <c r="N928" s="794" t="str">
        <f t="shared" si="92"/>
        <v/>
      </c>
      <c r="O928" s="573"/>
      <c r="P928" s="573"/>
      <c r="Q928" s="623"/>
      <c r="R928" s="573"/>
      <c r="S928" s="573"/>
      <c r="T928" s="573"/>
      <c r="U928" s="639"/>
      <c r="V928" s="639"/>
      <c r="W928" s="573"/>
      <c r="X928" s="639"/>
      <c r="Y928" s="639"/>
      <c r="Z928" s="639"/>
      <c r="AA928" s="639"/>
      <c r="AB928" s="4"/>
      <c r="AC928" s="621"/>
      <c r="AD928" s="622"/>
      <c r="AE928" s="621"/>
      <c r="AF928" s="637"/>
      <c r="AG928" s="621"/>
      <c r="AH928" s="529">
        <f t="shared" si="94"/>
        <v>917</v>
      </c>
      <c r="AI928" s="421" t="str">
        <f t="shared" si="95"/>
        <v/>
      </c>
      <c r="AJ928" s="529" t="str">
        <f t="shared" si="96"/>
        <v/>
      </c>
      <c r="AK928" s="529" t="str">
        <f t="shared" si="93"/>
        <v/>
      </c>
      <c r="AL928" s="573"/>
      <c r="AM928" s="639"/>
      <c r="AN928" s="573"/>
      <c r="AO928" s="639"/>
      <c r="AP928" s="639"/>
      <c r="AQ928" s="573"/>
      <c r="AR928" s="639"/>
      <c r="AS928" s="639"/>
      <c r="AT928" s="639"/>
      <c r="AU928" s="639"/>
      <c r="AV928" s="639"/>
      <c r="AW928" s="639"/>
      <c r="AX928" s="4"/>
      <c r="AY928" s="621"/>
      <c r="AZ928" s="622"/>
    </row>
    <row r="929" spans="2:52" s="25" customFormat="1" ht="12.75" customHeight="1">
      <c r="B929" s="645"/>
      <c r="D929" s="529">
        <f t="shared" si="97"/>
        <v>918</v>
      </c>
      <c r="E929" s="532"/>
      <c r="F929" s="531"/>
      <c r="G929" s="531"/>
      <c r="H929" s="668"/>
      <c r="I929" s="668"/>
      <c r="J929" s="234"/>
      <c r="K929" s="234"/>
      <c r="L929" s="234"/>
      <c r="M929" s="575"/>
      <c r="N929" s="794" t="str">
        <f t="shared" si="92"/>
        <v/>
      </c>
      <c r="O929" s="573"/>
      <c r="P929" s="573"/>
      <c r="Q929" s="623"/>
      <c r="R929" s="573"/>
      <c r="S929" s="573"/>
      <c r="T929" s="573"/>
      <c r="U929" s="639"/>
      <c r="V929" s="639"/>
      <c r="W929" s="573"/>
      <c r="X929" s="639"/>
      <c r="Y929" s="639"/>
      <c r="Z929" s="639"/>
      <c r="AA929" s="639"/>
      <c r="AB929" s="4"/>
      <c r="AC929" s="621"/>
      <c r="AD929" s="622"/>
      <c r="AE929" s="621"/>
      <c r="AF929" s="637"/>
      <c r="AG929" s="621"/>
      <c r="AH929" s="529">
        <f t="shared" si="94"/>
        <v>918</v>
      </c>
      <c r="AI929" s="421" t="str">
        <f t="shared" si="95"/>
        <v/>
      </c>
      <c r="AJ929" s="529" t="str">
        <f t="shared" si="96"/>
        <v/>
      </c>
      <c r="AK929" s="529" t="str">
        <f t="shared" si="93"/>
        <v/>
      </c>
      <c r="AL929" s="573"/>
      <c r="AM929" s="639"/>
      <c r="AN929" s="573"/>
      <c r="AO929" s="639"/>
      <c r="AP929" s="639"/>
      <c r="AQ929" s="573"/>
      <c r="AR929" s="639"/>
      <c r="AS929" s="639"/>
      <c r="AT929" s="639"/>
      <c r="AU929" s="639"/>
      <c r="AV929" s="639"/>
      <c r="AW929" s="639"/>
      <c r="AX929" s="4"/>
      <c r="AY929" s="621"/>
      <c r="AZ929" s="622"/>
    </row>
    <row r="930" spans="2:52" s="25" customFormat="1" ht="12.75" customHeight="1">
      <c r="B930" s="645"/>
      <c r="D930" s="529">
        <f t="shared" si="97"/>
        <v>919</v>
      </c>
      <c r="E930" s="532"/>
      <c r="F930" s="531"/>
      <c r="G930" s="531"/>
      <c r="H930" s="668"/>
      <c r="I930" s="668"/>
      <c r="J930" s="234"/>
      <c r="K930" s="234"/>
      <c r="L930" s="234"/>
      <c r="M930" s="575"/>
      <c r="N930" s="794" t="str">
        <f t="shared" si="92"/>
        <v/>
      </c>
      <c r="O930" s="573"/>
      <c r="P930" s="573"/>
      <c r="Q930" s="623"/>
      <c r="R930" s="573"/>
      <c r="S930" s="573"/>
      <c r="T930" s="573"/>
      <c r="U930" s="639"/>
      <c r="V930" s="639"/>
      <c r="W930" s="573"/>
      <c r="X930" s="639"/>
      <c r="Y930" s="639"/>
      <c r="Z930" s="639"/>
      <c r="AA930" s="639"/>
      <c r="AB930" s="4"/>
      <c r="AC930" s="621"/>
      <c r="AD930" s="622"/>
      <c r="AE930" s="621"/>
      <c r="AF930" s="637"/>
      <c r="AG930" s="621"/>
      <c r="AH930" s="529">
        <f t="shared" si="94"/>
        <v>919</v>
      </c>
      <c r="AI930" s="421" t="str">
        <f t="shared" si="95"/>
        <v/>
      </c>
      <c r="AJ930" s="529" t="str">
        <f t="shared" si="96"/>
        <v/>
      </c>
      <c r="AK930" s="529" t="str">
        <f t="shared" si="93"/>
        <v/>
      </c>
      <c r="AL930" s="573"/>
      <c r="AM930" s="639"/>
      <c r="AN930" s="573"/>
      <c r="AO930" s="639"/>
      <c r="AP930" s="639"/>
      <c r="AQ930" s="573"/>
      <c r="AR930" s="639"/>
      <c r="AS930" s="639"/>
      <c r="AT930" s="639"/>
      <c r="AU930" s="639"/>
      <c r="AV930" s="639"/>
      <c r="AW930" s="639"/>
      <c r="AX930" s="4"/>
      <c r="AY930" s="621"/>
      <c r="AZ930" s="622"/>
    </row>
    <row r="931" spans="2:52" s="25" customFormat="1" ht="12.75" customHeight="1">
      <c r="B931" s="645"/>
      <c r="D931" s="529">
        <f t="shared" si="97"/>
        <v>920</v>
      </c>
      <c r="E931" s="532"/>
      <c r="F931" s="531"/>
      <c r="G931" s="531"/>
      <c r="H931" s="668"/>
      <c r="I931" s="668"/>
      <c r="J931" s="234"/>
      <c r="K931" s="234"/>
      <c r="L931" s="234"/>
      <c r="M931" s="575"/>
      <c r="N931" s="794" t="str">
        <f t="shared" si="92"/>
        <v/>
      </c>
      <c r="O931" s="573"/>
      <c r="P931" s="573"/>
      <c r="Q931" s="623"/>
      <c r="R931" s="573"/>
      <c r="S931" s="573"/>
      <c r="T931" s="573"/>
      <c r="U931" s="639"/>
      <c r="V931" s="639"/>
      <c r="W931" s="573"/>
      <c r="X931" s="639"/>
      <c r="Y931" s="639"/>
      <c r="Z931" s="639"/>
      <c r="AA931" s="639"/>
      <c r="AB931" s="4"/>
      <c r="AC931" s="621"/>
      <c r="AD931" s="622"/>
      <c r="AE931" s="621"/>
      <c r="AF931" s="637"/>
      <c r="AG931" s="621"/>
      <c r="AH931" s="529">
        <f t="shared" si="94"/>
        <v>920</v>
      </c>
      <c r="AI931" s="421" t="str">
        <f t="shared" si="95"/>
        <v/>
      </c>
      <c r="AJ931" s="529" t="str">
        <f t="shared" si="96"/>
        <v/>
      </c>
      <c r="AK931" s="529" t="str">
        <f t="shared" si="93"/>
        <v/>
      </c>
      <c r="AL931" s="573"/>
      <c r="AM931" s="639"/>
      <c r="AN931" s="573"/>
      <c r="AO931" s="639"/>
      <c r="AP931" s="639"/>
      <c r="AQ931" s="573"/>
      <c r="AR931" s="639"/>
      <c r="AS931" s="639"/>
      <c r="AT931" s="639"/>
      <c r="AU931" s="639"/>
      <c r="AV931" s="639"/>
      <c r="AW931" s="639"/>
      <c r="AX931" s="4"/>
      <c r="AY931" s="621"/>
      <c r="AZ931" s="622"/>
    </row>
    <row r="932" spans="2:52" s="25" customFormat="1" ht="12.75" customHeight="1">
      <c r="B932" s="645"/>
      <c r="D932" s="529">
        <f t="shared" si="97"/>
        <v>921</v>
      </c>
      <c r="E932" s="532"/>
      <c r="F932" s="531"/>
      <c r="G932" s="531"/>
      <c r="H932" s="668"/>
      <c r="I932" s="668"/>
      <c r="J932" s="234"/>
      <c r="K932" s="234"/>
      <c r="L932" s="234"/>
      <c r="M932" s="575"/>
      <c r="N932" s="794" t="str">
        <f t="shared" si="92"/>
        <v/>
      </c>
      <c r="O932" s="573"/>
      <c r="P932" s="573"/>
      <c r="Q932" s="623"/>
      <c r="R932" s="573"/>
      <c r="S932" s="573"/>
      <c r="T932" s="573"/>
      <c r="U932" s="639"/>
      <c r="V932" s="639"/>
      <c r="W932" s="573"/>
      <c r="X932" s="639"/>
      <c r="Y932" s="639"/>
      <c r="Z932" s="639"/>
      <c r="AA932" s="639"/>
      <c r="AB932" s="4"/>
      <c r="AC932" s="621"/>
      <c r="AD932" s="622"/>
      <c r="AE932" s="621"/>
      <c r="AF932" s="637"/>
      <c r="AG932" s="621"/>
      <c r="AH932" s="529">
        <f t="shared" si="94"/>
        <v>921</v>
      </c>
      <c r="AI932" s="421" t="str">
        <f t="shared" si="95"/>
        <v/>
      </c>
      <c r="AJ932" s="529" t="str">
        <f t="shared" si="96"/>
        <v/>
      </c>
      <c r="AK932" s="529" t="str">
        <f t="shared" si="93"/>
        <v/>
      </c>
      <c r="AL932" s="573"/>
      <c r="AM932" s="639"/>
      <c r="AN932" s="573"/>
      <c r="AO932" s="639"/>
      <c r="AP932" s="639"/>
      <c r="AQ932" s="573"/>
      <c r="AR932" s="639"/>
      <c r="AS932" s="639"/>
      <c r="AT932" s="639"/>
      <c r="AU932" s="639"/>
      <c r="AV932" s="639"/>
      <c r="AW932" s="639"/>
      <c r="AX932" s="4"/>
      <c r="AY932" s="621"/>
      <c r="AZ932" s="622"/>
    </row>
    <row r="933" spans="2:52" s="25" customFormat="1" ht="12.75" customHeight="1">
      <c r="B933" s="645"/>
      <c r="D933" s="529">
        <f t="shared" si="97"/>
        <v>922</v>
      </c>
      <c r="E933" s="532"/>
      <c r="F933" s="531"/>
      <c r="G933" s="531"/>
      <c r="H933" s="668"/>
      <c r="I933" s="668"/>
      <c r="J933" s="234"/>
      <c r="K933" s="234"/>
      <c r="L933" s="234"/>
      <c r="M933" s="575"/>
      <c r="N933" s="794" t="str">
        <f t="shared" si="92"/>
        <v/>
      </c>
      <c r="O933" s="573"/>
      <c r="P933" s="573"/>
      <c r="Q933" s="623"/>
      <c r="R933" s="573"/>
      <c r="S933" s="573"/>
      <c r="T933" s="573"/>
      <c r="U933" s="639"/>
      <c r="V933" s="639"/>
      <c r="W933" s="573"/>
      <c r="X933" s="639"/>
      <c r="Y933" s="639"/>
      <c r="Z933" s="639"/>
      <c r="AA933" s="639"/>
      <c r="AB933" s="4"/>
      <c r="AC933" s="621"/>
      <c r="AD933" s="622"/>
      <c r="AE933" s="621"/>
      <c r="AF933" s="637"/>
      <c r="AG933" s="621"/>
      <c r="AH933" s="529">
        <f t="shared" si="94"/>
        <v>922</v>
      </c>
      <c r="AI933" s="421" t="str">
        <f t="shared" si="95"/>
        <v/>
      </c>
      <c r="AJ933" s="529" t="str">
        <f t="shared" si="96"/>
        <v/>
      </c>
      <c r="AK933" s="529" t="str">
        <f t="shared" si="93"/>
        <v/>
      </c>
      <c r="AL933" s="573"/>
      <c r="AM933" s="639"/>
      <c r="AN933" s="573"/>
      <c r="AO933" s="639"/>
      <c r="AP933" s="639"/>
      <c r="AQ933" s="573"/>
      <c r="AR933" s="639"/>
      <c r="AS933" s="639"/>
      <c r="AT933" s="639"/>
      <c r="AU933" s="639"/>
      <c r="AV933" s="639"/>
      <c r="AW933" s="639"/>
      <c r="AX933" s="4"/>
      <c r="AY933" s="621"/>
      <c r="AZ933" s="622"/>
    </row>
    <row r="934" spans="2:52" s="25" customFormat="1" ht="12.75" customHeight="1">
      <c r="B934" s="645"/>
      <c r="D934" s="529">
        <f t="shared" si="97"/>
        <v>923</v>
      </c>
      <c r="E934" s="532"/>
      <c r="F934" s="531"/>
      <c r="G934" s="531"/>
      <c r="H934" s="668"/>
      <c r="I934" s="668"/>
      <c r="J934" s="234"/>
      <c r="K934" s="234"/>
      <c r="L934" s="234"/>
      <c r="M934" s="575"/>
      <c r="N934" s="794" t="str">
        <f t="shared" si="92"/>
        <v/>
      </c>
      <c r="O934" s="573"/>
      <c r="P934" s="573"/>
      <c r="Q934" s="623"/>
      <c r="R934" s="573"/>
      <c r="S934" s="573"/>
      <c r="T934" s="573"/>
      <c r="U934" s="639"/>
      <c r="V934" s="639"/>
      <c r="W934" s="573"/>
      <c r="X934" s="639"/>
      <c r="Y934" s="639"/>
      <c r="Z934" s="639"/>
      <c r="AA934" s="639"/>
      <c r="AB934" s="4"/>
      <c r="AC934" s="621"/>
      <c r="AD934" s="622"/>
      <c r="AE934" s="621"/>
      <c r="AF934" s="637"/>
      <c r="AG934" s="621"/>
      <c r="AH934" s="529">
        <f t="shared" si="94"/>
        <v>923</v>
      </c>
      <c r="AI934" s="421" t="str">
        <f t="shared" si="95"/>
        <v/>
      </c>
      <c r="AJ934" s="529" t="str">
        <f t="shared" si="96"/>
        <v/>
      </c>
      <c r="AK934" s="529" t="str">
        <f t="shared" si="93"/>
        <v/>
      </c>
      <c r="AL934" s="573"/>
      <c r="AM934" s="639"/>
      <c r="AN934" s="573"/>
      <c r="AO934" s="639"/>
      <c r="AP934" s="639"/>
      <c r="AQ934" s="573"/>
      <c r="AR934" s="639"/>
      <c r="AS934" s="639"/>
      <c r="AT934" s="639"/>
      <c r="AU934" s="639"/>
      <c r="AV934" s="639"/>
      <c r="AW934" s="639"/>
      <c r="AX934" s="4"/>
      <c r="AY934" s="621"/>
      <c r="AZ934" s="622"/>
    </row>
    <row r="935" spans="2:52" s="25" customFormat="1" ht="12.75" customHeight="1">
      <c r="B935" s="645"/>
      <c r="D935" s="529">
        <f t="shared" si="97"/>
        <v>924</v>
      </c>
      <c r="E935" s="532"/>
      <c r="F935" s="531"/>
      <c r="G935" s="531"/>
      <c r="H935" s="668"/>
      <c r="I935" s="668"/>
      <c r="J935" s="234"/>
      <c r="K935" s="234"/>
      <c r="L935" s="234"/>
      <c r="M935" s="575"/>
      <c r="N935" s="794" t="str">
        <f t="shared" si="92"/>
        <v/>
      </c>
      <c r="O935" s="573"/>
      <c r="P935" s="573"/>
      <c r="Q935" s="623"/>
      <c r="R935" s="573"/>
      <c r="S935" s="573"/>
      <c r="T935" s="573"/>
      <c r="U935" s="639"/>
      <c r="V935" s="639"/>
      <c r="W935" s="573"/>
      <c r="X935" s="639"/>
      <c r="Y935" s="639"/>
      <c r="Z935" s="639"/>
      <c r="AA935" s="639"/>
      <c r="AB935" s="4"/>
      <c r="AC935" s="621"/>
      <c r="AD935" s="622"/>
      <c r="AE935" s="621"/>
      <c r="AF935" s="637"/>
      <c r="AG935" s="621"/>
      <c r="AH935" s="529">
        <f t="shared" si="94"/>
        <v>924</v>
      </c>
      <c r="AI935" s="421" t="str">
        <f t="shared" si="95"/>
        <v/>
      </c>
      <c r="AJ935" s="529" t="str">
        <f t="shared" si="96"/>
        <v/>
      </c>
      <c r="AK935" s="529" t="str">
        <f t="shared" si="93"/>
        <v/>
      </c>
      <c r="AL935" s="573"/>
      <c r="AM935" s="639"/>
      <c r="AN935" s="573"/>
      <c r="AO935" s="639"/>
      <c r="AP935" s="639"/>
      <c r="AQ935" s="573"/>
      <c r="AR935" s="639"/>
      <c r="AS935" s="639"/>
      <c r="AT935" s="639"/>
      <c r="AU935" s="639"/>
      <c r="AV935" s="639"/>
      <c r="AW935" s="639"/>
      <c r="AX935" s="4"/>
      <c r="AY935" s="621"/>
      <c r="AZ935" s="622"/>
    </row>
    <row r="936" spans="2:52" s="25" customFormat="1" ht="12.75" customHeight="1">
      <c r="B936" s="645"/>
      <c r="D936" s="529">
        <f t="shared" si="97"/>
        <v>925</v>
      </c>
      <c r="E936" s="532"/>
      <c r="F936" s="531"/>
      <c r="G936" s="531"/>
      <c r="H936" s="668"/>
      <c r="I936" s="668"/>
      <c r="J936" s="234"/>
      <c r="K936" s="234"/>
      <c r="L936" s="234"/>
      <c r="M936" s="575"/>
      <c r="N936" s="794" t="str">
        <f t="shared" si="92"/>
        <v/>
      </c>
      <c r="O936" s="573"/>
      <c r="P936" s="573"/>
      <c r="Q936" s="623"/>
      <c r="R936" s="573"/>
      <c r="S936" s="573"/>
      <c r="T936" s="573"/>
      <c r="U936" s="639"/>
      <c r="V936" s="639"/>
      <c r="W936" s="573"/>
      <c r="X936" s="639"/>
      <c r="Y936" s="639"/>
      <c r="Z936" s="639"/>
      <c r="AA936" s="639"/>
      <c r="AB936" s="4"/>
      <c r="AC936" s="621"/>
      <c r="AD936" s="622"/>
      <c r="AE936" s="621"/>
      <c r="AF936" s="637"/>
      <c r="AG936" s="621"/>
      <c r="AH936" s="529">
        <f t="shared" si="94"/>
        <v>925</v>
      </c>
      <c r="AI936" s="421" t="str">
        <f t="shared" si="95"/>
        <v/>
      </c>
      <c r="AJ936" s="529" t="str">
        <f t="shared" si="96"/>
        <v/>
      </c>
      <c r="AK936" s="529" t="str">
        <f t="shared" si="93"/>
        <v/>
      </c>
      <c r="AL936" s="573"/>
      <c r="AM936" s="639"/>
      <c r="AN936" s="573"/>
      <c r="AO936" s="639"/>
      <c r="AP936" s="639"/>
      <c r="AQ936" s="573"/>
      <c r="AR936" s="639"/>
      <c r="AS936" s="639"/>
      <c r="AT936" s="639"/>
      <c r="AU936" s="639"/>
      <c r="AV936" s="639"/>
      <c r="AW936" s="639"/>
      <c r="AX936" s="4"/>
      <c r="AY936" s="621"/>
      <c r="AZ936" s="622"/>
    </row>
    <row r="937" spans="2:52" s="25" customFormat="1" ht="12.75" customHeight="1">
      <c r="B937" s="645"/>
      <c r="D937" s="529">
        <f t="shared" si="97"/>
        <v>926</v>
      </c>
      <c r="E937" s="532"/>
      <c r="F937" s="531"/>
      <c r="G937" s="531"/>
      <c r="H937" s="668"/>
      <c r="I937" s="668"/>
      <c r="J937" s="234"/>
      <c r="K937" s="234"/>
      <c r="L937" s="234"/>
      <c r="M937" s="575"/>
      <c r="N937" s="794" t="str">
        <f t="shared" si="92"/>
        <v/>
      </c>
      <c r="O937" s="573"/>
      <c r="P937" s="573"/>
      <c r="Q937" s="623"/>
      <c r="R937" s="573"/>
      <c r="S937" s="573"/>
      <c r="T937" s="573"/>
      <c r="U937" s="639"/>
      <c r="V937" s="639"/>
      <c r="W937" s="573"/>
      <c r="X937" s="639"/>
      <c r="Y937" s="639"/>
      <c r="Z937" s="639"/>
      <c r="AA937" s="639"/>
      <c r="AB937" s="4"/>
      <c r="AC937" s="621"/>
      <c r="AD937" s="622"/>
      <c r="AE937" s="621"/>
      <c r="AF937" s="637"/>
      <c r="AG937" s="621"/>
      <c r="AH937" s="529">
        <f t="shared" si="94"/>
        <v>926</v>
      </c>
      <c r="AI937" s="421" t="str">
        <f t="shared" si="95"/>
        <v/>
      </c>
      <c r="AJ937" s="529" t="str">
        <f t="shared" si="96"/>
        <v/>
      </c>
      <c r="AK937" s="529" t="str">
        <f t="shared" si="93"/>
        <v/>
      </c>
      <c r="AL937" s="573"/>
      <c r="AM937" s="639"/>
      <c r="AN937" s="573"/>
      <c r="AO937" s="639"/>
      <c r="AP937" s="639"/>
      <c r="AQ937" s="573"/>
      <c r="AR937" s="639"/>
      <c r="AS937" s="639"/>
      <c r="AT937" s="639"/>
      <c r="AU937" s="639"/>
      <c r="AV937" s="639"/>
      <c r="AW937" s="639"/>
      <c r="AX937" s="4"/>
      <c r="AY937" s="621"/>
      <c r="AZ937" s="622"/>
    </row>
    <row r="938" spans="2:52" s="25" customFormat="1" ht="12.75" customHeight="1">
      <c r="B938" s="645"/>
      <c r="D938" s="529">
        <f t="shared" si="97"/>
        <v>927</v>
      </c>
      <c r="E938" s="532"/>
      <c r="F938" s="531"/>
      <c r="G938" s="531"/>
      <c r="H938" s="668"/>
      <c r="I938" s="668"/>
      <c r="J938" s="234"/>
      <c r="K938" s="234"/>
      <c r="L938" s="234"/>
      <c r="M938" s="575"/>
      <c r="N938" s="794" t="str">
        <f t="shared" si="92"/>
        <v/>
      </c>
      <c r="O938" s="573"/>
      <c r="P938" s="573"/>
      <c r="Q938" s="623"/>
      <c r="R938" s="573"/>
      <c r="S938" s="573"/>
      <c r="T938" s="573"/>
      <c r="U938" s="639"/>
      <c r="V938" s="639"/>
      <c r="W938" s="573"/>
      <c r="X938" s="639"/>
      <c r="Y938" s="639"/>
      <c r="Z938" s="639"/>
      <c r="AA938" s="639"/>
      <c r="AB938" s="4"/>
      <c r="AC938" s="621"/>
      <c r="AD938" s="622"/>
      <c r="AE938" s="621"/>
      <c r="AF938" s="637"/>
      <c r="AG938" s="621"/>
      <c r="AH938" s="529">
        <f t="shared" si="94"/>
        <v>927</v>
      </c>
      <c r="AI938" s="421" t="str">
        <f t="shared" si="95"/>
        <v/>
      </c>
      <c r="AJ938" s="529" t="str">
        <f t="shared" si="96"/>
        <v/>
      </c>
      <c r="AK938" s="529" t="str">
        <f t="shared" si="93"/>
        <v/>
      </c>
      <c r="AL938" s="573"/>
      <c r="AM938" s="639"/>
      <c r="AN938" s="573"/>
      <c r="AO938" s="639"/>
      <c r="AP938" s="639"/>
      <c r="AQ938" s="573"/>
      <c r="AR938" s="639"/>
      <c r="AS938" s="639"/>
      <c r="AT938" s="639"/>
      <c r="AU938" s="639"/>
      <c r="AV938" s="639"/>
      <c r="AW938" s="639"/>
      <c r="AX938" s="4"/>
      <c r="AY938" s="621"/>
      <c r="AZ938" s="622"/>
    </row>
    <row r="939" spans="2:52" s="25" customFormat="1" ht="12.75" customHeight="1">
      <c r="B939" s="645"/>
      <c r="D939" s="529">
        <f t="shared" si="97"/>
        <v>928</v>
      </c>
      <c r="E939" s="532"/>
      <c r="F939" s="531"/>
      <c r="G939" s="531"/>
      <c r="H939" s="668"/>
      <c r="I939" s="668"/>
      <c r="J939" s="234"/>
      <c r="K939" s="234"/>
      <c r="L939" s="234"/>
      <c r="M939" s="575"/>
      <c r="N939" s="794" t="str">
        <f t="shared" si="92"/>
        <v/>
      </c>
      <c r="O939" s="573"/>
      <c r="P939" s="573"/>
      <c r="Q939" s="623"/>
      <c r="R939" s="573"/>
      <c r="S939" s="573"/>
      <c r="T939" s="573"/>
      <c r="U939" s="639"/>
      <c r="V939" s="639"/>
      <c r="W939" s="573"/>
      <c r="X939" s="639"/>
      <c r="Y939" s="639"/>
      <c r="Z939" s="639"/>
      <c r="AA939" s="639"/>
      <c r="AB939" s="4"/>
      <c r="AC939" s="621"/>
      <c r="AD939" s="622"/>
      <c r="AE939" s="621"/>
      <c r="AF939" s="637"/>
      <c r="AG939" s="621"/>
      <c r="AH939" s="529">
        <f t="shared" si="94"/>
        <v>928</v>
      </c>
      <c r="AI939" s="421" t="str">
        <f t="shared" si="95"/>
        <v/>
      </c>
      <c r="AJ939" s="529" t="str">
        <f t="shared" si="96"/>
        <v/>
      </c>
      <c r="AK939" s="529" t="str">
        <f t="shared" si="93"/>
        <v/>
      </c>
      <c r="AL939" s="573"/>
      <c r="AM939" s="639"/>
      <c r="AN939" s="573"/>
      <c r="AO939" s="639"/>
      <c r="AP939" s="639"/>
      <c r="AQ939" s="573"/>
      <c r="AR939" s="639"/>
      <c r="AS939" s="639"/>
      <c r="AT939" s="639"/>
      <c r="AU939" s="639"/>
      <c r="AV939" s="639"/>
      <c r="AW939" s="639"/>
      <c r="AX939" s="4"/>
      <c r="AY939" s="621"/>
      <c r="AZ939" s="622"/>
    </row>
    <row r="940" spans="2:52" s="25" customFormat="1" ht="12.75" customHeight="1">
      <c r="B940" s="645"/>
      <c r="D940" s="529">
        <f t="shared" si="97"/>
        <v>929</v>
      </c>
      <c r="E940" s="532"/>
      <c r="F940" s="531"/>
      <c r="G940" s="531"/>
      <c r="H940" s="668"/>
      <c r="I940" s="668"/>
      <c r="J940" s="234"/>
      <c r="K940" s="234"/>
      <c r="L940" s="234"/>
      <c r="M940" s="575"/>
      <c r="N940" s="794" t="str">
        <f t="shared" si="92"/>
        <v/>
      </c>
      <c r="O940" s="573"/>
      <c r="P940" s="573"/>
      <c r="Q940" s="623"/>
      <c r="R940" s="573"/>
      <c r="S940" s="573"/>
      <c r="T940" s="573"/>
      <c r="U940" s="639"/>
      <c r="V940" s="639"/>
      <c r="W940" s="573"/>
      <c r="X940" s="639"/>
      <c r="Y940" s="639"/>
      <c r="Z940" s="639"/>
      <c r="AA940" s="639"/>
      <c r="AB940" s="4"/>
      <c r="AC940" s="621"/>
      <c r="AD940" s="622"/>
      <c r="AE940" s="621"/>
      <c r="AF940" s="637"/>
      <c r="AG940" s="621"/>
      <c r="AH940" s="529">
        <f t="shared" si="94"/>
        <v>929</v>
      </c>
      <c r="AI940" s="421" t="str">
        <f t="shared" si="95"/>
        <v/>
      </c>
      <c r="AJ940" s="529" t="str">
        <f t="shared" si="96"/>
        <v/>
      </c>
      <c r="AK940" s="529" t="str">
        <f t="shared" si="93"/>
        <v/>
      </c>
      <c r="AL940" s="573"/>
      <c r="AM940" s="639"/>
      <c r="AN940" s="573"/>
      <c r="AO940" s="639"/>
      <c r="AP940" s="639"/>
      <c r="AQ940" s="573"/>
      <c r="AR940" s="639"/>
      <c r="AS940" s="639"/>
      <c r="AT940" s="639"/>
      <c r="AU940" s="639"/>
      <c r="AV940" s="639"/>
      <c r="AW940" s="639"/>
      <c r="AX940" s="4"/>
      <c r="AY940" s="621"/>
      <c r="AZ940" s="622"/>
    </row>
    <row r="941" spans="2:52" s="25" customFormat="1" ht="12.75" customHeight="1">
      <c r="B941" s="645"/>
      <c r="D941" s="529">
        <f t="shared" si="97"/>
        <v>930</v>
      </c>
      <c r="E941" s="532"/>
      <c r="F941" s="531"/>
      <c r="G941" s="531"/>
      <c r="H941" s="668"/>
      <c r="I941" s="668"/>
      <c r="J941" s="234"/>
      <c r="K941" s="234"/>
      <c r="L941" s="234"/>
      <c r="M941" s="575"/>
      <c r="N941" s="794" t="str">
        <f t="shared" si="92"/>
        <v/>
      </c>
      <c r="O941" s="573"/>
      <c r="P941" s="573"/>
      <c r="Q941" s="623"/>
      <c r="R941" s="573"/>
      <c r="S941" s="573"/>
      <c r="T941" s="573"/>
      <c r="U941" s="639"/>
      <c r="V941" s="639"/>
      <c r="W941" s="573"/>
      <c r="X941" s="639"/>
      <c r="Y941" s="639"/>
      <c r="Z941" s="639"/>
      <c r="AA941" s="639"/>
      <c r="AB941" s="4"/>
      <c r="AC941" s="621"/>
      <c r="AD941" s="622"/>
      <c r="AE941" s="621"/>
      <c r="AF941" s="637"/>
      <c r="AG941" s="621"/>
      <c r="AH941" s="529">
        <f t="shared" si="94"/>
        <v>930</v>
      </c>
      <c r="AI941" s="421" t="str">
        <f t="shared" si="95"/>
        <v/>
      </c>
      <c r="AJ941" s="529" t="str">
        <f t="shared" si="96"/>
        <v/>
      </c>
      <c r="AK941" s="529" t="str">
        <f t="shared" si="93"/>
        <v/>
      </c>
      <c r="AL941" s="573"/>
      <c r="AM941" s="639"/>
      <c r="AN941" s="573"/>
      <c r="AO941" s="639"/>
      <c r="AP941" s="639"/>
      <c r="AQ941" s="573"/>
      <c r="AR941" s="639"/>
      <c r="AS941" s="639"/>
      <c r="AT941" s="639"/>
      <c r="AU941" s="639"/>
      <c r="AV941" s="639"/>
      <c r="AW941" s="639"/>
      <c r="AX941" s="4"/>
      <c r="AY941" s="621"/>
      <c r="AZ941" s="622"/>
    </row>
    <row r="942" spans="2:52" s="25" customFormat="1" ht="12.75" customHeight="1">
      <c r="B942" s="645"/>
      <c r="D942" s="529">
        <f t="shared" si="97"/>
        <v>931</v>
      </c>
      <c r="E942" s="532"/>
      <c r="F942" s="531"/>
      <c r="G942" s="531"/>
      <c r="H942" s="668"/>
      <c r="I942" s="668"/>
      <c r="J942" s="234"/>
      <c r="K942" s="234"/>
      <c r="L942" s="234"/>
      <c r="M942" s="575"/>
      <c r="N942" s="794" t="str">
        <f t="shared" si="92"/>
        <v/>
      </c>
      <c r="O942" s="573"/>
      <c r="P942" s="573"/>
      <c r="Q942" s="623"/>
      <c r="R942" s="573"/>
      <c r="S942" s="573"/>
      <c r="T942" s="573"/>
      <c r="U942" s="639"/>
      <c r="V942" s="639"/>
      <c r="W942" s="573"/>
      <c r="X942" s="639"/>
      <c r="Y942" s="639"/>
      <c r="Z942" s="639"/>
      <c r="AA942" s="639"/>
      <c r="AB942" s="4"/>
      <c r="AC942" s="621"/>
      <c r="AD942" s="622"/>
      <c r="AE942" s="621"/>
      <c r="AF942" s="637"/>
      <c r="AG942" s="621"/>
      <c r="AH942" s="529">
        <f t="shared" si="94"/>
        <v>931</v>
      </c>
      <c r="AI942" s="421" t="str">
        <f t="shared" si="95"/>
        <v/>
      </c>
      <c r="AJ942" s="529" t="str">
        <f t="shared" si="96"/>
        <v/>
      </c>
      <c r="AK942" s="529" t="str">
        <f t="shared" si="93"/>
        <v/>
      </c>
      <c r="AL942" s="573"/>
      <c r="AM942" s="639"/>
      <c r="AN942" s="573"/>
      <c r="AO942" s="639"/>
      <c r="AP942" s="639"/>
      <c r="AQ942" s="573"/>
      <c r="AR942" s="639"/>
      <c r="AS942" s="639"/>
      <c r="AT942" s="639"/>
      <c r="AU942" s="639"/>
      <c r="AV942" s="639"/>
      <c r="AW942" s="639"/>
      <c r="AX942" s="4"/>
      <c r="AY942" s="621"/>
      <c r="AZ942" s="622"/>
    </row>
    <row r="943" spans="2:52" s="25" customFormat="1" ht="12.75" customHeight="1">
      <c r="B943" s="645"/>
      <c r="D943" s="529">
        <f t="shared" si="97"/>
        <v>932</v>
      </c>
      <c r="E943" s="532"/>
      <c r="F943" s="531"/>
      <c r="G943" s="531"/>
      <c r="H943" s="668"/>
      <c r="I943" s="668"/>
      <c r="J943" s="234"/>
      <c r="K943" s="234"/>
      <c r="L943" s="234"/>
      <c r="M943" s="575"/>
      <c r="N943" s="794" t="str">
        <f t="shared" si="92"/>
        <v/>
      </c>
      <c r="O943" s="573"/>
      <c r="P943" s="573"/>
      <c r="Q943" s="623"/>
      <c r="R943" s="573"/>
      <c r="S943" s="573"/>
      <c r="T943" s="573"/>
      <c r="U943" s="639"/>
      <c r="V943" s="639"/>
      <c r="W943" s="573"/>
      <c r="X943" s="639"/>
      <c r="Y943" s="639"/>
      <c r="Z943" s="639"/>
      <c r="AA943" s="639"/>
      <c r="AB943" s="4"/>
      <c r="AC943" s="621"/>
      <c r="AD943" s="622"/>
      <c r="AE943" s="621"/>
      <c r="AF943" s="637"/>
      <c r="AG943" s="621"/>
      <c r="AH943" s="529">
        <f t="shared" si="94"/>
        <v>932</v>
      </c>
      <c r="AI943" s="421" t="str">
        <f t="shared" si="95"/>
        <v/>
      </c>
      <c r="AJ943" s="529" t="str">
        <f t="shared" si="96"/>
        <v/>
      </c>
      <c r="AK943" s="529" t="str">
        <f t="shared" si="93"/>
        <v/>
      </c>
      <c r="AL943" s="573"/>
      <c r="AM943" s="639"/>
      <c r="AN943" s="573"/>
      <c r="AO943" s="639"/>
      <c r="AP943" s="639"/>
      <c r="AQ943" s="573"/>
      <c r="AR943" s="639"/>
      <c r="AS943" s="639"/>
      <c r="AT943" s="639"/>
      <c r="AU943" s="639"/>
      <c r="AV943" s="639"/>
      <c r="AW943" s="639"/>
      <c r="AX943" s="4"/>
      <c r="AY943" s="621"/>
      <c r="AZ943" s="622"/>
    </row>
    <row r="944" spans="2:52" s="25" customFormat="1" ht="12.75" customHeight="1">
      <c r="B944" s="645"/>
      <c r="D944" s="529">
        <f t="shared" si="97"/>
        <v>933</v>
      </c>
      <c r="E944" s="532"/>
      <c r="F944" s="531"/>
      <c r="G944" s="531"/>
      <c r="H944" s="668"/>
      <c r="I944" s="668"/>
      <c r="J944" s="234"/>
      <c r="K944" s="234"/>
      <c r="L944" s="234"/>
      <c r="M944" s="575"/>
      <c r="N944" s="794" t="str">
        <f t="shared" si="92"/>
        <v/>
      </c>
      <c r="O944" s="573"/>
      <c r="P944" s="573"/>
      <c r="Q944" s="623"/>
      <c r="R944" s="573"/>
      <c r="S944" s="573"/>
      <c r="T944" s="573"/>
      <c r="U944" s="639"/>
      <c r="V944" s="639"/>
      <c r="W944" s="573"/>
      <c r="X944" s="639"/>
      <c r="Y944" s="639"/>
      <c r="Z944" s="639"/>
      <c r="AA944" s="639"/>
      <c r="AB944" s="4"/>
      <c r="AC944" s="621"/>
      <c r="AD944" s="622"/>
      <c r="AE944" s="621"/>
      <c r="AF944" s="637"/>
      <c r="AG944" s="621"/>
      <c r="AH944" s="529">
        <f t="shared" si="94"/>
        <v>933</v>
      </c>
      <c r="AI944" s="421" t="str">
        <f t="shared" si="95"/>
        <v/>
      </c>
      <c r="AJ944" s="529" t="str">
        <f t="shared" si="96"/>
        <v/>
      </c>
      <c r="AK944" s="529" t="str">
        <f t="shared" si="93"/>
        <v/>
      </c>
      <c r="AL944" s="573"/>
      <c r="AM944" s="639"/>
      <c r="AN944" s="573"/>
      <c r="AO944" s="639"/>
      <c r="AP944" s="639"/>
      <c r="AQ944" s="573"/>
      <c r="AR944" s="639"/>
      <c r="AS944" s="639"/>
      <c r="AT944" s="639"/>
      <c r="AU944" s="639"/>
      <c r="AV944" s="639"/>
      <c r="AW944" s="639"/>
      <c r="AX944" s="4"/>
      <c r="AY944" s="621"/>
      <c r="AZ944" s="622"/>
    </row>
    <row r="945" spans="2:52" s="25" customFormat="1" ht="12.75" customHeight="1">
      <c r="B945" s="645"/>
      <c r="D945" s="529">
        <f t="shared" si="97"/>
        <v>934</v>
      </c>
      <c r="E945" s="532"/>
      <c r="F945" s="531"/>
      <c r="G945" s="531"/>
      <c r="H945" s="668"/>
      <c r="I945" s="668"/>
      <c r="J945" s="234"/>
      <c r="K945" s="234"/>
      <c r="L945" s="234"/>
      <c r="M945" s="575"/>
      <c r="N945" s="794" t="str">
        <f t="shared" si="92"/>
        <v/>
      </c>
      <c r="O945" s="573"/>
      <c r="P945" s="573"/>
      <c r="Q945" s="623"/>
      <c r="R945" s="573"/>
      <c r="S945" s="573"/>
      <c r="T945" s="573"/>
      <c r="U945" s="639"/>
      <c r="V945" s="639"/>
      <c r="W945" s="573"/>
      <c r="X945" s="639"/>
      <c r="Y945" s="639"/>
      <c r="Z945" s="639"/>
      <c r="AA945" s="639"/>
      <c r="AB945" s="4"/>
      <c r="AC945" s="621"/>
      <c r="AD945" s="622"/>
      <c r="AE945" s="621"/>
      <c r="AF945" s="637"/>
      <c r="AG945" s="621"/>
      <c r="AH945" s="529">
        <f t="shared" si="94"/>
        <v>934</v>
      </c>
      <c r="AI945" s="421" t="str">
        <f t="shared" si="95"/>
        <v/>
      </c>
      <c r="AJ945" s="529" t="str">
        <f t="shared" si="96"/>
        <v/>
      </c>
      <c r="AK945" s="529" t="str">
        <f t="shared" si="93"/>
        <v/>
      </c>
      <c r="AL945" s="573"/>
      <c r="AM945" s="639"/>
      <c r="AN945" s="573"/>
      <c r="AO945" s="639"/>
      <c r="AP945" s="639"/>
      <c r="AQ945" s="573"/>
      <c r="AR945" s="639"/>
      <c r="AS945" s="639"/>
      <c r="AT945" s="639"/>
      <c r="AU945" s="639"/>
      <c r="AV945" s="639"/>
      <c r="AW945" s="639"/>
      <c r="AX945" s="4"/>
      <c r="AY945" s="621"/>
      <c r="AZ945" s="622"/>
    </row>
    <row r="946" spans="2:52" s="25" customFormat="1" ht="12.75" customHeight="1">
      <c r="B946" s="645"/>
      <c r="D946" s="529">
        <f t="shared" si="97"/>
        <v>935</v>
      </c>
      <c r="E946" s="532"/>
      <c r="F946" s="531"/>
      <c r="G946" s="531"/>
      <c r="H946" s="668"/>
      <c r="I946" s="668"/>
      <c r="J946" s="234"/>
      <c r="K946" s="234"/>
      <c r="L946" s="234"/>
      <c r="M946" s="575"/>
      <c r="N946" s="794" t="str">
        <f t="shared" si="92"/>
        <v/>
      </c>
      <c r="O946" s="573"/>
      <c r="P946" s="573"/>
      <c r="Q946" s="623"/>
      <c r="R946" s="573"/>
      <c r="S946" s="573"/>
      <c r="T946" s="573"/>
      <c r="U946" s="639"/>
      <c r="V946" s="639"/>
      <c r="W946" s="573"/>
      <c r="X946" s="639"/>
      <c r="Y946" s="639"/>
      <c r="Z946" s="639"/>
      <c r="AA946" s="639"/>
      <c r="AB946" s="4"/>
      <c r="AC946" s="621"/>
      <c r="AD946" s="622"/>
      <c r="AE946" s="621"/>
      <c r="AF946" s="637"/>
      <c r="AG946" s="621"/>
      <c r="AH946" s="529">
        <f t="shared" si="94"/>
        <v>935</v>
      </c>
      <c r="AI946" s="421" t="str">
        <f t="shared" si="95"/>
        <v/>
      </c>
      <c r="AJ946" s="529" t="str">
        <f t="shared" si="96"/>
        <v/>
      </c>
      <c r="AK946" s="529" t="str">
        <f t="shared" si="93"/>
        <v/>
      </c>
      <c r="AL946" s="573"/>
      <c r="AM946" s="639"/>
      <c r="AN946" s="573"/>
      <c r="AO946" s="639"/>
      <c r="AP946" s="639"/>
      <c r="AQ946" s="573"/>
      <c r="AR946" s="639"/>
      <c r="AS946" s="639"/>
      <c r="AT946" s="639"/>
      <c r="AU946" s="639"/>
      <c r="AV946" s="639"/>
      <c r="AW946" s="639"/>
      <c r="AX946" s="4"/>
      <c r="AY946" s="621"/>
      <c r="AZ946" s="622"/>
    </row>
    <row r="947" spans="2:52" s="25" customFormat="1" ht="12.75" customHeight="1">
      <c r="B947" s="645"/>
      <c r="D947" s="529">
        <f t="shared" si="97"/>
        <v>936</v>
      </c>
      <c r="E947" s="532"/>
      <c r="F947" s="531"/>
      <c r="G947" s="531"/>
      <c r="H947" s="668"/>
      <c r="I947" s="668"/>
      <c r="J947" s="234"/>
      <c r="K947" s="234"/>
      <c r="L947" s="234"/>
      <c r="M947" s="575"/>
      <c r="N947" s="794" t="str">
        <f t="shared" si="92"/>
        <v/>
      </c>
      <c r="O947" s="573"/>
      <c r="P947" s="573"/>
      <c r="Q947" s="623"/>
      <c r="R947" s="573"/>
      <c r="S947" s="573"/>
      <c r="T947" s="573"/>
      <c r="U947" s="639"/>
      <c r="V947" s="639"/>
      <c r="W947" s="573"/>
      <c r="X947" s="639"/>
      <c r="Y947" s="639"/>
      <c r="Z947" s="639"/>
      <c r="AA947" s="639"/>
      <c r="AB947" s="4"/>
      <c r="AC947" s="621"/>
      <c r="AD947" s="622"/>
      <c r="AE947" s="621"/>
      <c r="AF947" s="637"/>
      <c r="AG947" s="621"/>
      <c r="AH947" s="529">
        <f t="shared" si="94"/>
        <v>936</v>
      </c>
      <c r="AI947" s="421" t="str">
        <f t="shared" si="95"/>
        <v/>
      </c>
      <c r="AJ947" s="529" t="str">
        <f t="shared" si="96"/>
        <v/>
      </c>
      <c r="AK947" s="529" t="str">
        <f t="shared" si="93"/>
        <v/>
      </c>
      <c r="AL947" s="573"/>
      <c r="AM947" s="639"/>
      <c r="AN947" s="573"/>
      <c r="AO947" s="639"/>
      <c r="AP947" s="639"/>
      <c r="AQ947" s="573"/>
      <c r="AR947" s="639"/>
      <c r="AS947" s="639"/>
      <c r="AT947" s="639"/>
      <c r="AU947" s="639"/>
      <c r="AV947" s="639"/>
      <c r="AW947" s="639"/>
      <c r="AX947" s="4"/>
      <c r="AY947" s="621"/>
      <c r="AZ947" s="622"/>
    </row>
    <row r="948" spans="2:52" s="25" customFormat="1" ht="12.75" customHeight="1">
      <c r="B948" s="645"/>
      <c r="D948" s="529">
        <f t="shared" si="97"/>
        <v>937</v>
      </c>
      <c r="E948" s="532"/>
      <c r="F948" s="531"/>
      <c r="G948" s="531"/>
      <c r="H948" s="668"/>
      <c r="I948" s="668"/>
      <c r="J948" s="234"/>
      <c r="K948" s="234"/>
      <c r="L948" s="234"/>
      <c r="M948" s="575"/>
      <c r="N948" s="794" t="str">
        <f t="shared" si="92"/>
        <v/>
      </c>
      <c r="O948" s="573"/>
      <c r="P948" s="573"/>
      <c r="Q948" s="623"/>
      <c r="R948" s="573"/>
      <c r="S948" s="573"/>
      <c r="T948" s="573"/>
      <c r="U948" s="639"/>
      <c r="V948" s="639"/>
      <c r="W948" s="573"/>
      <c r="X948" s="639"/>
      <c r="Y948" s="639"/>
      <c r="Z948" s="639"/>
      <c r="AA948" s="639"/>
      <c r="AB948" s="4"/>
      <c r="AC948" s="621"/>
      <c r="AD948" s="622"/>
      <c r="AE948" s="621"/>
      <c r="AF948" s="637"/>
      <c r="AG948" s="621"/>
      <c r="AH948" s="529">
        <f t="shared" si="94"/>
        <v>937</v>
      </c>
      <c r="AI948" s="421" t="str">
        <f t="shared" si="95"/>
        <v/>
      </c>
      <c r="AJ948" s="529" t="str">
        <f t="shared" si="96"/>
        <v/>
      </c>
      <c r="AK948" s="529" t="str">
        <f t="shared" si="93"/>
        <v/>
      </c>
      <c r="AL948" s="573"/>
      <c r="AM948" s="639"/>
      <c r="AN948" s="573"/>
      <c r="AO948" s="639"/>
      <c r="AP948" s="639"/>
      <c r="AQ948" s="573"/>
      <c r="AR948" s="639"/>
      <c r="AS948" s="639"/>
      <c r="AT948" s="639"/>
      <c r="AU948" s="639"/>
      <c r="AV948" s="639"/>
      <c r="AW948" s="639"/>
      <c r="AX948" s="4"/>
      <c r="AY948" s="621"/>
      <c r="AZ948" s="622"/>
    </row>
    <row r="949" spans="2:52" s="25" customFormat="1" ht="12.75" customHeight="1">
      <c r="B949" s="645"/>
      <c r="D949" s="529">
        <f t="shared" si="97"/>
        <v>938</v>
      </c>
      <c r="E949" s="532"/>
      <c r="F949" s="531"/>
      <c r="G949" s="531"/>
      <c r="H949" s="668"/>
      <c r="I949" s="668"/>
      <c r="J949" s="234"/>
      <c r="K949" s="234"/>
      <c r="L949" s="234"/>
      <c r="M949" s="575"/>
      <c r="N949" s="794" t="str">
        <f t="shared" si="92"/>
        <v/>
      </c>
      <c r="O949" s="573"/>
      <c r="P949" s="573"/>
      <c r="Q949" s="623"/>
      <c r="R949" s="573"/>
      <c r="S949" s="573"/>
      <c r="T949" s="573"/>
      <c r="U949" s="639"/>
      <c r="V949" s="639"/>
      <c r="W949" s="573"/>
      <c r="X949" s="639"/>
      <c r="Y949" s="639"/>
      <c r="Z949" s="639"/>
      <c r="AA949" s="639"/>
      <c r="AB949" s="4"/>
      <c r="AC949" s="621"/>
      <c r="AD949" s="622"/>
      <c r="AE949" s="621"/>
      <c r="AF949" s="637"/>
      <c r="AG949" s="621"/>
      <c r="AH949" s="529">
        <f t="shared" si="94"/>
        <v>938</v>
      </c>
      <c r="AI949" s="421" t="str">
        <f t="shared" si="95"/>
        <v/>
      </c>
      <c r="AJ949" s="529" t="str">
        <f t="shared" si="96"/>
        <v/>
      </c>
      <c r="AK949" s="529" t="str">
        <f t="shared" si="93"/>
        <v/>
      </c>
      <c r="AL949" s="573"/>
      <c r="AM949" s="639"/>
      <c r="AN949" s="573"/>
      <c r="AO949" s="639"/>
      <c r="AP949" s="639"/>
      <c r="AQ949" s="573"/>
      <c r="AR949" s="639"/>
      <c r="AS949" s="639"/>
      <c r="AT949" s="639"/>
      <c r="AU949" s="639"/>
      <c r="AV949" s="639"/>
      <c r="AW949" s="639"/>
      <c r="AX949" s="4"/>
      <c r="AY949" s="621"/>
      <c r="AZ949" s="622"/>
    </row>
    <row r="950" spans="2:52" s="25" customFormat="1" ht="12.75" customHeight="1">
      <c r="B950" s="645"/>
      <c r="D950" s="529">
        <f t="shared" si="97"/>
        <v>939</v>
      </c>
      <c r="E950" s="532"/>
      <c r="F950" s="531"/>
      <c r="G950" s="531"/>
      <c r="H950" s="668"/>
      <c r="I950" s="668"/>
      <c r="J950" s="234"/>
      <c r="K950" s="234"/>
      <c r="L950" s="234"/>
      <c r="M950" s="575"/>
      <c r="N950" s="794" t="str">
        <f t="shared" si="92"/>
        <v/>
      </c>
      <c r="O950" s="573"/>
      <c r="P950" s="573"/>
      <c r="Q950" s="623"/>
      <c r="R950" s="573"/>
      <c r="S950" s="573"/>
      <c r="T950" s="573"/>
      <c r="U950" s="639"/>
      <c r="V950" s="639"/>
      <c r="W950" s="573"/>
      <c r="X950" s="639"/>
      <c r="Y950" s="639"/>
      <c r="Z950" s="639"/>
      <c r="AA950" s="639"/>
      <c r="AB950" s="4"/>
      <c r="AC950" s="621"/>
      <c r="AD950" s="622"/>
      <c r="AE950" s="621"/>
      <c r="AF950" s="637"/>
      <c r="AG950" s="621"/>
      <c r="AH950" s="529">
        <f t="shared" si="94"/>
        <v>939</v>
      </c>
      <c r="AI950" s="421" t="str">
        <f t="shared" si="95"/>
        <v/>
      </c>
      <c r="AJ950" s="529" t="str">
        <f t="shared" si="96"/>
        <v/>
      </c>
      <c r="AK950" s="529" t="str">
        <f t="shared" si="93"/>
        <v/>
      </c>
      <c r="AL950" s="573"/>
      <c r="AM950" s="639"/>
      <c r="AN950" s="573"/>
      <c r="AO950" s="639"/>
      <c r="AP950" s="639"/>
      <c r="AQ950" s="573"/>
      <c r="AR950" s="639"/>
      <c r="AS950" s="639"/>
      <c r="AT950" s="639"/>
      <c r="AU950" s="639"/>
      <c r="AV950" s="639"/>
      <c r="AW950" s="639"/>
      <c r="AX950" s="4"/>
      <c r="AY950" s="621"/>
      <c r="AZ950" s="622"/>
    </row>
    <row r="951" spans="2:52" s="25" customFormat="1" ht="12.75" customHeight="1">
      <c r="B951" s="645"/>
      <c r="D951" s="529">
        <f t="shared" si="97"/>
        <v>940</v>
      </c>
      <c r="E951" s="532"/>
      <c r="F951" s="531"/>
      <c r="G951" s="531"/>
      <c r="H951" s="668"/>
      <c r="I951" s="668"/>
      <c r="J951" s="234"/>
      <c r="K951" s="234"/>
      <c r="L951" s="234"/>
      <c r="M951" s="575"/>
      <c r="N951" s="794" t="str">
        <f t="shared" si="92"/>
        <v/>
      </c>
      <c r="O951" s="573"/>
      <c r="P951" s="573"/>
      <c r="Q951" s="623"/>
      <c r="R951" s="573"/>
      <c r="S951" s="573"/>
      <c r="T951" s="573"/>
      <c r="U951" s="639"/>
      <c r="V951" s="639"/>
      <c r="W951" s="573"/>
      <c r="X951" s="639"/>
      <c r="Y951" s="639"/>
      <c r="Z951" s="639"/>
      <c r="AA951" s="639"/>
      <c r="AB951" s="4"/>
      <c r="AC951" s="621"/>
      <c r="AD951" s="622"/>
      <c r="AE951" s="621"/>
      <c r="AF951" s="637"/>
      <c r="AG951" s="621"/>
      <c r="AH951" s="529">
        <f t="shared" si="94"/>
        <v>940</v>
      </c>
      <c r="AI951" s="421" t="str">
        <f t="shared" si="95"/>
        <v/>
      </c>
      <c r="AJ951" s="529" t="str">
        <f t="shared" si="96"/>
        <v/>
      </c>
      <c r="AK951" s="529" t="str">
        <f t="shared" si="93"/>
        <v/>
      </c>
      <c r="AL951" s="573"/>
      <c r="AM951" s="639"/>
      <c r="AN951" s="573"/>
      <c r="AO951" s="639"/>
      <c r="AP951" s="639"/>
      <c r="AQ951" s="573"/>
      <c r="AR951" s="639"/>
      <c r="AS951" s="639"/>
      <c r="AT951" s="639"/>
      <c r="AU951" s="639"/>
      <c r="AV951" s="639"/>
      <c r="AW951" s="639"/>
      <c r="AX951" s="4"/>
      <c r="AY951" s="621"/>
      <c r="AZ951" s="622"/>
    </row>
    <row r="952" spans="2:52" s="25" customFormat="1" ht="12.75" customHeight="1">
      <c r="B952" s="645"/>
      <c r="D952" s="529">
        <f t="shared" si="97"/>
        <v>941</v>
      </c>
      <c r="E952" s="532"/>
      <c r="F952" s="531"/>
      <c r="G952" s="531"/>
      <c r="H952" s="668"/>
      <c r="I952" s="668"/>
      <c r="J952" s="234"/>
      <c r="K952" s="234"/>
      <c r="L952" s="234"/>
      <c r="M952" s="575"/>
      <c r="N952" s="794" t="str">
        <f t="shared" si="92"/>
        <v/>
      </c>
      <c r="O952" s="573"/>
      <c r="P952" s="573"/>
      <c r="Q952" s="623"/>
      <c r="R952" s="573"/>
      <c r="S952" s="573"/>
      <c r="T952" s="573"/>
      <c r="U952" s="639"/>
      <c r="V952" s="639"/>
      <c r="W952" s="573"/>
      <c r="X952" s="639"/>
      <c r="Y952" s="639"/>
      <c r="Z952" s="639"/>
      <c r="AA952" s="639"/>
      <c r="AB952" s="4"/>
      <c r="AC952" s="621"/>
      <c r="AD952" s="622"/>
      <c r="AE952" s="621"/>
      <c r="AF952" s="637"/>
      <c r="AG952" s="621"/>
      <c r="AH952" s="529">
        <f t="shared" si="94"/>
        <v>941</v>
      </c>
      <c r="AI952" s="421" t="str">
        <f t="shared" si="95"/>
        <v/>
      </c>
      <c r="AJ952" s="529" t="str">
        <f t="shared" si="96"/>
        <v/>
      </c>
      <c r="AK952" s="529" t="str">
        <f t="shared" si="93"/>
        <v/>
      </c>
      <c r="AL952" s="573"/>
      <c r="AM952" s="639"/>
      <c r="AN952" s="573"/>
      <c r="AO952" s="639"/>
      <c r="AP952" s="639"/>
      <c r="AQ952" s="573"/>
      <c r="AR952" s="639"/>
      <c r="AS952" s="639"/>
      <c r="AT952" s="639"/>
      <c r="AU952" s="639"/>
      <c r="AV952" s="639"/>
      <c r="AW952" s="639"/>
      <c r="AX952" s="4"/>
      <c r="AY952" s="621"/>
      <c r="AZ952" s="622"/>
    </row>
    <row r="953" spans="2:52" s="25" customFormat="1" ht="12.75" customHeight="1">
      <c r="B953" s="645"/>
      <c r="D953" s="529">
        <f t="shared" si="97"/>
        <v>942</v>
      </c>
      <c r="E953" s="532"/>
      <c r="F953" s="531"/>
      <c r="G953" s="531"/>
      <c r="H953" s="668"/>
      <c r="I953" s="668"/>
      <c r="J953" s="234"/>
      <c r="K953" s="234"/>
      <c r="L953" s="234"/>
      <c r="M953" s="575"/>
      <c r="N953" s="794" t="str">
        <f t="shared" si="92"/>
        <v/>
      </c>
      <c r="O953" s="573"/>
      <c r="P953" s="573"/>
      <c r="Q953" s="623"/>
      <c r="R953" s="573"/>
      <c r="S953" s="573"/>
      <c r="T953" s="573"/>
      <c r="U953" s="639"/>
      <c r="V953" s="639"/>
      <c r="W953" s="573"/>
      <c r="X953" s="639"/>
      <c r="Y953" s="639"/>
      <c r="Z953" s="639"/>
      <c r="AA953" s="639"/>
      <c r="AB953" s="4"/>
      <c r="AC953" s="621"/>
      <c r="AD953" s="622"/>
      <c r="AE953" s="621"/>
      <c r="AF953" s="637"/>
      <c r="AG953" s="621"/>
      <c r="AH953" s="529">
        <f t="shared" si="94"/>
        <v>942</v>
      </c>
      <c r="AI953" s="421" t="str">
        <f t="shared" si="95"/>
        <v/>
      </c>
      <c r="AJ953" s="529" t="str">
        <f t="shared" si="96"/>
        <v/>
      </c>
      <c r="AK953" s="529" t="str">
        <f t="shared" si="93"/>
        <v/>
      </c>
      <c r="AL953" s="573"/>
      <c r="AM953" s="639"/>
      <c r="AN953" s="573"/>
      <c r="AO953" s="639"/>
      <c r="AP953" s="639"/>
      <c r="AQ953" s="573"/>
      <c r="AR953" s="639"/>
      <c r="AS953" s="639"/>
      <c r="AT953" s="639"/>
      <c r="AU953" s="639"/>
      <c r="AV953" s="639"/>
      <c r="AW953" s="639"/>
      <c r="AX953" s="4"/>
      <c r="AY953" s="621"/>
      <c r="AZ953" s="622"/>
    </row>
    <row r="954" spans="2:52" s="25" customFormat="1" ht="12.75" customHeight="1">
      <c r="B954" s="645"/>
      <c r="D954" s="529">
        <f t="shared" si="97"/>
        <v>943</v>
      </c>
      <c r="E954" s="532"/>
      <c r="F954" s="531"/>
      <c r="G954" s="531"/>
      <c r="H954" s="668"/>
      <c r="I954" s="668"/>
      <c r="J954" s="234"/>
      <c r="K954" s="234"/>
      <c r="L954" s="234"/>
      <c r="M954" s="575"/>
      <c r="N954" s="794" t="str">
        <f t="shared" si="92"/>
        <v/>
      </c>
      <c r="O954" s="573"/>
      <c r="P954" s="573"/>
      <c r="Q954" s="623"/>
      <c r="R954" s="573"/>
      <c r="S954" s="573"/>
      <c r="T954" s="573"/>
      <c r="U954" s="639"/>
      <c r="V954" s="639"/>
      <c r="W954" s="573"/>
      <c r="X954" s="639"/>
      <c r="Y954" s="639"/>
      <c r="Z954" s="639"/>
      <c r="AA954" s="639"/>
      <c r="AB954" s="4"/>
      <c r="AC954" s="621"/>
      <c r="AD954" s="622"/>
      <c r="AE954" s="621"/>
      <c r="AF954" s="637"/>
      <c r="AG954" s="621"/>
      <c r="AH954" s="529">
        <f t="shared" si="94"/>
        <v>943</v>
      </c>
      <c r="AI954" s="421" t="str">
        <f t="shared" si="95"/>
        <v/>
      </c>
      <c r="AJ954" s="529" t="str">
        <f t="shared" si="96"/>
        <v/>
      </c>
      <c r="AK954" s="529" t="str">
        <f t="shared" si="93"/>
        <v/>
      </c>
      <c r="AL954" s="573"/>
      <c r="AM954" s="639"/>
      <c r="AN954" s="573"/>
      <c r="AO954" s="639"/>
      <c r="AP954" s="639"/>
      <c r="AQ954" s="573"/>
      <c r="AR954" s="639"/>
      <c r="AS954" s="639"/>
      <c r="AT954" s="639"/>
      <c r="AU954" s="639"/>
      <c r="AV954" s="639"/>
      <c r="AW954" s="639"/>
      <c r="AX954" s="4"/>
      <c r="AY954" s="621"/>
      <c r="AZ954" s="622"/>
    </row>
    <row r="955" spans="2:52" s="25" customFormat="1" ht="12.75" customHeight="1">
      <c r="B955" s="645"/>
      <c r="D955" s="529">
        <f t="shared" si="97"/>
        <v>944</v>
      </c>
      <c r="E955" s="532"/>
      <c r="F955" s="531"/>
      <c r="G955" s="531"/>
      <c r="H955" s="668"/>
      <c r="I955" s="668"/>
      <c r="J955" s="234"/>
      <c r="K955" s="234"/>
      <c r="L955" s="234"/>
      <c r="M955" s="575"/>
      <c r="N955" s="794" t="str">
        <f t="shared" si="92"/>
        <v/>
      </c>
      <c r="O955" s="573"/>
      <c r="P955" s="573"/>
      <c r="Q955" s="623"/>
      <c r="R955" s="573"/>
      <c r="S955" s="573"/>
      <c r="T955" s="573"/>
      <c r="U955" s="639"/>
      <c r="V955" s="639"/>
      <c r="W955" s="573"/>
      <c r="X955" s="639"/>
      <c r="Y955" s="639"/>
      <c r="Z955" s="639"/>
      <c r="AA955" s="639"/>
      <c r="AB955" s="4"/>
      <c r="AC955" s="621"/>
      <c r="AD955" s="622"/>
      <c r="AE955" s="621"/>
      <c r="AF955" s="637"/>
      <c r="AG955" s="621"/>
      <c r="AH955" s="529">
        <f t="shared" si="94"/>
        <v>944</v>
      </c>
      <c r="AI955" s="421" t="str">
        <f t="shared" si="95"/>
        <v/>
      </c>
      <c r="AJ955" s="529" t="str">
        <f t="shared" si="96"/>
        <v/>
      </c>
      <c r="AK955" s="529" t="str">
        <f t="shared" si="93"/>
        <v/>
      </c>
      <c r="AL955" s="573"/>
      <c r="AM955" s="639"/>
      <c r="AN955" s="573"/>
      <c r="AO955" s="639"/>
      <c r="AP955" s="639"/>
      <c r="AQ955" s="573"/>
      <c r="AR955" s="639"/>
      <c r="AS955" s="639"/>
      <c r="AT955" s="639"/>
      <c r="AU955" s="639"/>
      <c r="AV955" s="639"/>
      <c r="AW955" s="639"/>
      <c r="AX955" s="4"/>
      <c r="AY955" s="621"/>
      <c r="AZ955" s="622"/>
    </row>
    <row r="956" spans="2:52" s="25" customFormat="1" ht="12.75" customHeight="1">
      <c r="B956" s="645"/>
      <c r="D956" s="529">
        <f t="shared" si="97"/>
        <v>945</v>
      </c>
      <c r="E956" s="532"/>
      <c r="F956" s="531"/>
      <c r="G956" s="531"/>
      <c r="H956" s="668"/>
      <c r="I956" s="668"/>
      <c r="J956" s="234"/>
      <c r="K956" s="234"/>
      <c r="L956" s="234"/>
      <c r="M956" s="575"/>
      <c r="N956" s="794" t="str">
        <f t="shared" si="92"/>
        <v/>
      </c>
      <c r="O956" s="573"/>
      <c r="P956" s="573"/>
      <c r="Q956" s="623"/>
      <c r="R956" s="573"/>
      <c r="S956" s="573"/>
      <c r="T956" s="573"/>
      <c r="U956" s="639"/>
      <c r="V956" s="639"/>
      <c r="W956" s="573"/>
      <c r="X956" s="639"/>
      <c r="Y956" s="639"/>
      <c r="Z956" s="639"/>
      <c r="AA956" s="639"/>
      <c r="AB956" s="4"/>
      <c r="AC956" s="621"/>
      <c r="AD956" s="622"/>
      <c r="AE956" s="621"/>
      <c r="AF956" s="637"/>
      <c r="AG956" s="621"/>
      <c r="AH956" s="529">
        <f t="shared" si="94"/>
        <v>945</v>
      </c>
      <c r="AI956" s="421" t="str">
        <f t="shared" si="95"/>
        <v/>
      </c>
      <c r="AJ956" s="529" t="str">
        <f t="shared" si="96"/>
        <v/>
      </c>
      <c r="AK956" s="529" t="str">
        <f t="shared" si="93"/>
        <v/>
      </c>
      <c r="AL956" s="573"/>
      <c r="AM956" s="639"/>
      <c r="AN956" s="573"/>
      <c r="AO956" s="639"/>
      <c r="AP956" s="639"/>
      <c r="AQ956" s="573"/>
      <c r="AR956" s="639"/>
      <c r="AS956" s="639"/>
      <c r="AT956" s="639"/>
      <c r="AU956" s="639"/>
      <c r="AV956" s="639"/>
      <c r="AW956" s="639"/>
      <c r="AX956" s="4"/>
      <c r="AY956" s="621"/>
      <c r="AZ956" s="622"/>
    </row>
    <row r="957" spans="2:52" s="25" customFormat="1" ht="12.75" customHeight="1">
      <c r="B957" s="645"/>
      <c r="D957" s="529">
        <f t="shared" si="97"/>
        <v>946</v>
      </c>
      <c r="E957" s="532"/>
      <c r="F957" s="531"/>
      <c r="G957" s="531"/>
      <c r="H957" s="668"/>
      <c r="I957" s="668"/>
      <c r="J957" s="234"/>
      <c r="K957" s="234"/>
      <c r="L957" s="234"/>
      <c r="M957" s="575"/>
      <c r="N957" s="794" t="str">
        <f t="shared" si="92"/>
        <v/>
      </c>
      <c r="O957" s="573"/>
      <c r="P957" s="573"/>
      <c r="Q957" s="623"/>
      <c r="R957" s="573"/>
      <c r="S957" s="573"/>
      <c r="T957" s="573"/>
      <c r="U957" s="639"/>
      <c r="V957" s="639"/>
      <c r="W957" s="573"/>
      <c r="X957" s="639"/>
      <c r="Y957" s="639"/>
      <c r="Z957" s="639"/>
      <c r="AA957" s="639"/>
      <c r="AB957" s="4"/>
      <c r="AC957" s="621"/>
      <c r="AD957" s="622"/>
      <c r="AE957" s="621"/>
      <c r="AF957" s="637"/>
      <c r="AG957" s="621"/>
      <c r="AH957" s="529">
        <f t="shared" si="94"/>
        <v>946</v>
      </c>
      <c r="AI957" s="421" t="str">
        <f t="shared" si="95"/>
        <v/>
      </c>
      <c r="AJ957" s="529" t="str">
        <f t="shared" si="96"/>
        <v/>
      </c>
      <c r="AK957" s="529" t="str">
        <f t="shared" si="93"/>
        <v/>
      </c>
      <c r="AL957" s="573"/>
      <c r="AM957" s="639"/>
      <c r="AN957" s="573"/>
      <c r="AO957" s="639"/>
      <c r="AP957" s="639"/>
      <c r="AQ957" s="573"/>
      <c r="AR957" s="639"/>
      <c r="AS957" s="639"/>
      <c r="AT957" s="639"/>
      <c r="AU957" s="639"/>
      <c r="AV957" s="639"/>
      <c r="AW957" s="639"/>
      <c r="AX957" s="4"/>
      <c r="AY957" s="621"/>
      <c r="AZ957" s="622"/>
    </row>
    <row r="958" spans="2:52" s="25" customFormat="1" ht="12.75" customHeight="1">
      <c r="B958" s="645"/>
      <c r="D958" s="529">
        <f t="shared" si="97"/>
        <v>947</v>
      </c>
      <c r="E958" s="532"/>
      <c r="F958" s="531"/>
      <c r="G958" s="531"/>
      <c r="H958" s="668"/>
      <c r="I958" s="668"/>
      <c r="J958" s="234"/>
      <c r="K958" s="234"/>
      <c r="L958" s="234"/>
      <c r="M958" s="575"/>
      <c r="N958" s="794" t="str">
        <f t="shared" si="92"/>
        <v/>
      </c>
      <c r="O958" s="573"/>
      <c r="P958" s="573"/>
      <c r="Q958" s="623"/>
      <c r="R958" s="573"/>
      <c r="S958" s="573"/>
      <c r="T958" s="573"/>
      <c r="U958" s="639"/>
      <c r="V958" s="639"/>
      <c r="W958" s="573"/>
      <c r="X958" s="639"/>
      <c r="Y958" s="639"/>
      <c r="Z958" s="639"/>
      <c r="AA958" s="639"/>
      <c r="AB958" s="4"/>
      <c r="AC958" s="621"/>
      <c r="AD958" s="622"/>
      <c r="AE958" s="621"/>
      <c r="AF958" s="637"/>
      <c r="AG958" s="621"/>
      <c r="AH958" s="529">
        <f t="shared" si="94"/>
        <v>947</v>
      </c>
      <c r="AI958" s="421" t="str">
        <f t="shared" si="95"/>
        <v/>
      </c>
      <c r="AJ958" s="529" t="str">
        <f t="shared" si="96"/>
        <v/>
      </c>
      <c r="AK958" s="529" t="str">
        <f t="shared" si="93"/>
        <v/>
      </c>
      <c r="AL958" s="573"/>
      <c r="AM958" s="639"/>
      <c r="AN958" s="573"/>
      <c r="AO958" s="639"/>
      <c r="AP958" s="639"/>
      <c r="AQ958" s="573"/>
      <c r="AR958" s="639"/>
      <c r="AS958" s="639"/>
      <c r="AT958" s="639"/>
      <c r="AU958" s="639"/>
      <c r="AV958" s="639"/>
      <c r="AW958" s="639"/>
      <c r="AX958" s="4"/>
      <c r="AY958" s="621"/>
      <c r="AZ958" s="622"/>
    </row>
    <row r="959" spans="2:52" s="25" customFormat="1" ht="12.75" customHeight="1">
      <c r="B959" s="645"/>
      <c r="D959" s="529">
        <f t="shared" si="97"/>
        <v>948</v>
      </c>
      <c r="E959" s="532"/>
      <c r="F959" s="531"/>
      <c r="G959" s="531"/>
      <c r="H959" s="668"/>
      <c r="I959" s="668"/>
      <c r="J959" s="234"/>
      <c r="K959" s="234"/>
      <c r="L959" s="234"/>
      <c r="M959" s="575"/>
      <c r="N959" s="794" t="str">
        <f t="shared" si="92"/>
        <v/>
      </c>
      <c r="O959" s="573"/>
      <c r="P959" s="573"/>
      <c r="Q959" s="623"/>
      <c r="R959" s="573"/>
      <c r="S959" s="573"/>
      <c r="T959" s="573"/>
      <c r="U959" s="639"/>
      <c r="V959" s="639"/>
      <c r="W959" s="573"/>
      <c r="X959" s="639"/>
      <c r="Y959" s="639"/>
      <c r="Z959" s="639"/>
      <c r="AA959" s="639"/>
      <c r="AB959" s="4"/>
      <c r="AC959" s="621"/>
      <c r="AD959" s="622"/>
      <c r="AE959" s="621"/>
      <c r="AF959" s="637"/>
      <c r="AG959" s="621"/>
      <c r="AH959" s="529">
        <f t="shared" si="94"/>
        <v>948</v>
      </c>
      <c r="AI959" s="421" t="str">
        <f t="shared" si="95"/>
        <v/>
      </c>
      <c r="AJ959" s="529" t="str">
        <f t="shared" si="96"/>
        <v/>
      </c>
      <c r="AK959" s="529" t="str">
        <f t="shared" si="93"/>
        <v/>
      </c>
      <c r="AL959" s="573"/>
      <c r="AM959" s="639"/>
      <c r="AN959" s="573"/>
      <c r="AO959" s="639"/>
      <c r="AP959" s="639"/>
      <c r="AQ959" s="573"/>
      <c r="AR959" s="639"/>
      <c r="AS959" s="639"/>
      <c r="AT959" s="639"/>
      <c r="AU959" s="639"/>
      <c r="AV959" s="639"/>
      <c r="AW959" s="639"/>
      <c r="AX959" s="4"/>
      <c r="AY959" s="621"/>
      <c r="AZ959" s="622"/>
    </row>
    <row r="960" spans="2:52" s="25" customFormat="1" ht="12.75" customHeight="1">
      <c r="B960" s="645"/>
      <c r="D960" s="529">
        <f t="shared" si="97"/>
        <v>949</v>
      </c>
      <c r="E960" s="532"/>
      <c r="F960" s="531"/>
      <c r="G960" s="531"/>
      <c r="H960" s="668"/>
      <c r="I960" s="668"/>
      <c r="J960" s="234"/>
      <c r="K960" s="234"/>
      <c r="L960" s="234"/>
      <c r="M960" s="575"/>
      <c r="N960" s="794" t="str">
        <f t="shared" si="92"/>
        <v/>
      </c>
      <c r="O960" s="573"/>
      <c r="P960" s="573"/>
      <c r="Q960" s="623"/>
      <c r="R960" s="573"/>
      <c r="S960" s="573"/>
      <c r="T960" s="573"/>
      <c r="U960" s="639"/>
      <c r="V960" s="639"/>
      <c r="W960" s="573"/>
      <c r="X960" s="639"/>
      <c r="Y960" s="639"/>
      <c r="Z960" s="639"/>
      <c r="AA960" s="639"/>
      <c r="AB960" s="4"/>
      <c r="AC960" s="621"/>
      <c r="AD960" s="622"/>
      <c r="AE960" s="621"/>
      <c r="AF960" s="637"/>
      <c r="AG960" s="621"/>
      <c r="AH960" s="529">
        <f t="shared" si="94"/>
        <v>949</v>
      </c>
      <c r="AI960" s="421" t="str">
        <f t="shared" si="95"/>
        <v/>
      </c>
      <c r="AJ960" s="529" t="str">
        <f t="shared" si="96"/>
        <v/>
      </c>
      <c r="AK960" s="529" t="str">
        <f t="shared" si="93"/>
        <v/>
      </c>
      <c r="AL960" s="573"/>
      <c r="AM960" s="639"/>
      <c r="AN960" s="573"/>
      <c r="AO960" s="639"/>
      <c r="AP960" s="639"/>
      <c r="AQ960" s="573"/>
      <c r="AR960" s="639"/>
      <c r="AS960" s="639"/>
      <c r="AT960" s="639"/>
      <c r="AU960" s="639"/>
      <c r="AV960" s="639"/>
      <c r="AW960" s="639"/>
      <c r="AX960" s="4"/>
      <c r="AY960" s="621"/>
      <c r="AZ960" s="622"/>
    </row>
    <row r="961" spans="2:52" s="25" customFormat="1" ht="12.75" customHeight="1">
      <c r="B961" s="645"/>
      <c r="D961" s="529">
        <f t="shared" si="97"/>
        <v>950</v>
      </c>
      <c r="E961" s="532"/>
      <c r="F961" s="531"/>
      <c r="G961" s="531"/>
      <c r="H961" s="668"/>
      <c r="I961" s="668"/>
      <c r="J961" s="234"/>
      <c r="K961" s="234"/>
      <c r="L961" s="234"/>
      <c r="M961" s="575"/>
      <c r="N961" s="794" t="str">
        <f t="shared" si="92"/>
        <v/>
      </c>
      <c r="O961" s="573"/>
      <c r="P961" s="573"/>
      <c r="Q961" s="623"/>
      <c r="R961" s="573"/>
      <c r="S961" s="573"/>
      <c r="T961" s="573"/>
      <c r="U961" s="639"/>
      <c r="V961" s="639"/>
      <c r="W961" s="573"/>
      <c r="X961" s="639"/>
      <c r="Y961" s="639"/>
      <c r="Z961" s="639"/>
      <c r="AA961" s="639"/>
      <c r="AB961" s="4"/>
      <c r="AC961" s="621"/>
      <c r="AD961" s="622"/>
      <c r="AE961" s="621"/>
      <c r="AF961" s="637"/>
      <c r="AG961" s="621"/>
      <c r="AH961" s="529">
        <f t="shared" si="94"/>
        <v>950</v>
      </c>
      <c r="AI961" s="421" t="str">
        <f t="shared" si="95"/>
        <v/>
      </c>
      <c r="AJ961" s="529" t="str">
        <f t="shared" si="96"/>
        <v/>
      </c>
      <c r="AK961" s="529" t="str">
        <f t="shared" si="93"/>
        <v/>
      </c>
      <c r="AL961" s="573"/>
      <c r="AM961" s="639"/>
      <c r="AN961" s="573"/>
      <c r="AO961" s="639"/>
      <c r="AP961" s="639"/>
      <c r="AQ961" s="573"/>
      <c r="AR961" s="639"/>
      <c r="AS961" s="639"/>
      <c r="AT961" s="639"/>
      <c r="AU961" s="639"/>
      <c r="AV961" s="639"/>
      <c r="AW961" s="639"/>
      <c r="AX961" s="4"/>
      <c r="AY961" s="621"/>
      <c r="AZ961" s="622"/>
    </row>
    <row r="962" spans="2:52" s="25" customFormat="1" ht="12.75" customHeight="1">
      <c r="B962" s="645"/>
      <c r="D962" s="529">
        <f t="shared" si="97"/>
        <v>951</v>
      </c>
      <c r="E962" s="532"/>
      <c r="F962" s="531"/>
      <c r="G962" s="531"/>
      <c r="H962" s="668"/>
      <c r="I962" s="668"/>
      <c r="J962" s="234"/>
      <c r="K962" s="234"/>
      <c r="L962" s="234"/>
      <c r="M962" s="575"/>
      <c r="N962" s="794" t="str">
        <f t="shared" si="92"/>
        <v/>
      </c>
      <c r="O962" s="573"/>
      <c r="P962" s="573"/>
      <c r="Q962" s="623"/>
      <c r="R962" s="573"/>
      <c r="S962" s="573"/>
      <c r="T962" s="573"/>
      <c r="U962" s="639"/>
      <c r="V962" s="639"/>
      <c r="W962" s="573"/>
      <c r="X962" s="639"/>
      <c r="Y962" s="639"/>
      <c r="Z962" s="639"/>
      <c r="AA962" s="639"/>
      <c r="AB962" s="4"/>
      <c r="AC962" s="621"/>
      <c r="AD962" s="622"/>
      <c r="AE962" s="621"/>
      <c r="AF962" s="637"/>
      <c r="AG962" s="621"/>
      <c r="AH962" s="529">
        <f t="shared" si="94"/>
        <v>951</v>
      </c>
      <c r="AI962" s="421" t="str">
        <f t="shared" si="95"/>
        <v/>
      </c>
      <c r="AJ962" s="529" t="str">
        <f t="shared" si="96"/>
        <v/>
      </c>
      <c r="AK962" s="529" t="str">
        <f t="shared" si="93"/>
        <v/>
      </c>
      <c r="AL962" s="573"/>
      <c r="AM962" s="639"/>
      <c r="AN962" s="573"/>
      <c r="AO962" s="639"/>
      <c r="AP962" s="639"/>
      <c r="AQ962" s="573"/>
      <c r="AR962" s="639"/>
      <c r="AS962" s="639"/>
      <c r="AT962" s="639"/>
      <c r="AU962" s="639"/>
      <c r="AV962" s="639"/>
      <c r="AW962" s="639"/>
      <c r="AX962" s="4"/>
      <c r="AY962" s="621"/>
      <c r="AZ962" s="622"/>
    </row>
    <row r="963" spans="2:52" s="25" customFormat="1" ht="12.75" customHeight="1">
      <c r="B963" s="645"/>
      <c r="D963" s="529">
        <f t="shared" si="97"/>
        <v>952</v>
      </c>
      <c r="E963" s="532"/>
      <c r="F963" s="531"/>
      <c r="G963" s="531"/>
      <c r="H963" s="668"/>
      <c r="I963" s="668"/>
      <c r="J963" s="234"/>
      <c r="K963" s="234"/>
      <c r="L963" s="234"/>
      <c r="M963" s="575"/>
      <c r="N963" s="794" t="str">
        <f t="shared" si="92"/>
        <v/>
      </c>
      <c r="O963" s="573"/>
      <c r="P963" s="573"/>
      <c r="Q963" s="623"/>
      <c r="R963" s="573"/>
      <c r="S963" s="573"/>
      <c r="T963" s="573"/>
      <c r="U963" s="639"/>
      <c r="V963" s="639"/>
      <c r="W963" s="573"/>
      <c r="X963" s="639"/>
      <c r="Y963" s="639"/>
      <c r="Z963" s="639"/>
      <c r="AA963" s="639"/>
      <c r="AB963" s="4"/>
      <c r="AC963" s="621"/>
      <c r="AD963" s="622"/>
      <c r="AE963" s="621"/>
      <c r="AF963" s="637"/>
      <c r="AG963" s="621"/>
      <c r="AH963" s="529">
        <f t="shared" si="94"/>
        <v>952</v>
      </c>
      <c r="AI963" s="421" t="str">
        <f t="shared" si="95"/>
        <v/>
      </c>
      <c r="AJ963" s="529" t="str">
        <f t="shared" si="96"/>
        <v/>
      </c>
      <c r="AK963" s="529" t="str">
        <f t="shared" si="93"/>
        <v/>
      </c>
      <c r="AL963" s="573"/>
      <c r="AM963" s="639"/>
      <c r="AN963" s="573"/>
      <c r="AO963" s="639"/>
      <c r="AP963" s="639"/>
      <c r="AQ963" s="573"/>
      <c r="AR963" s="639"/>
      <c r="AS963" s="639"/>
      <c r="AT963" s="639"/>
      <c r="AU963" s="639"/>
      <c r="AV963" s="639"/>
      <c r="AW963" s="639"/>
      <c r="AX963" s="4"/>
      <c r="AY963" s="621"/>
      <c r="AZ963" s="622"/>
    </row>
    <row r="964" spans="2:52" s="25" customFormat="1" ht="12.75" customHeight="1">
      <c r="B964" s="645"/>
      <c r="D964" s="529">
        <f t="shared" si="97"/>
        <v>953</v>
      </c>
      <c r="E964" s="532"/>
      <c r="F964" s="531"/>
      <c r="G964" s="531"/>
      <c r="H964" s="668"/>
      <c r="I964" s="668"/>
      <c r="J964" s="234"/>
      <c r="K964" s="234"/>
      <c r="L964" s="234"/>
      <c r="M964" s="575"/>
      <c r="N964" s="794" t="str">
        <f t="shared" si="92"/>
        <v/>
      </c>
      <c r="O964" s="573"/>
      <c r="P964" s="573"/>
      <c r="Q964" s="623"/>
      <c r="R964" s="573"/>
      <c r="S964" s="573"/>
      <c r="T964" s="573"/>
      <c r="U964" s="639"/>
      <c r="V964" s="639"/>
      <c r="W964" s="573"/>
      <c r="X964" s="639"/>
      <c r="Y964" s="639"/>
      <c r="Z964" s="639"/>
      <c r="AA964" s="639"/>
      <c r="AB964" s="4"/>
      <c r="AC964" s="621"/>
      <c r="AD964" s="622"/>
      <c r="AE964" s="621"/>
      <c r="AF964" s="637"/>
      <c r="AG964" s="621"/>
      <c r="AH964" s="529">
        <f t="shared" si="94"/>
        <v>953</v>
      </c>
      <c r="AI964" s="421" t="str">
        <f t="shared" si="95"/>
        <v/>
      </c>
      <c r="AJ964" s="529" t="str">
        <f t="shared" si="96"/>
        <v/>
      </c>
      <c r="AK964" s="529" t="str">
        <f t="shared" ref="AK964:AK1027" si="98">IF(G964="","",G964)</f>
        <v/>
      </c>
      <c r="AL964" s="573"/>
      <c r="AM964" s="639"/>
      <c r="AN964" s="573"/>
      <c r="AO964" s="639"/>
      <c r="AP964" s="639"/>
      <c r="AQ964" s="573"/>
      <c r="AR964" s="639"/>
      <c r="AS964" s="639"/>
      <c r="AT964" s="639"/>
      <c r="AU964" s="639"/>
      <c r="AV964" s="639"/>
      <c r="AW964" s="639"/>
      <c r="AX964" s="4"/>
      <c r="AY964" s="621"/>
      <c r="AZ964" s="622"/>
    </row>
    <row r="965" spans="2:52" s="25" customFormat="1" ht="12.75" customHeight="1">
      <c r="B965" s="645"/>
      <c r="D965" s="529">
        <f t="shared" si="97"/>
        <v>954</v>
      </c>
      <c r="E965" s="532"/>
      <c r="F965" s="531"/>
      <c r="G965" s="531"/>
      <c r="H965" s="668"/>
      <c r="I965" s="668"/>
      <c r="J965" s="234"/>
      <c r="K965" s="234"/>
      <c r="L965" s="234"/>
      <c r="M965" s="575"/>
      <c r="N965" s="794" t="str">
        <f t="shared" si="92"/>
        <v/>
      </c>
      <c r="O965" s="573"/>
      <c r="P965" s="573"/>
      <c r="Q965" s="623"/>
      <c r="R965" s="573"/>
      <c r="S965" s="573"/>
      <c r="T965" s="573"/>
      <c r="U965" s="639"/>
      <c r="V965" s="639"/>
      <c r="W965" s="573"/>
      <c r="X965" s="639"/>
      <c r="Y965" s="639"/>
      <c r="Z965" s="639"/>
      <c r="AA965" s="639"/>
      <c r="AB965" s="4"/>
      <c r="AC965" s="621"/>
      <c r="AD965" s="622"/>
      <c r="AE965" s="621"/>
      <c r="AF965" s="637"/>
      <c r="AG965" s="621"/>
      <c r="AH965" s="529">
        <f t="shared" ref="AH965:AH1028" si="99">IF(D965="","",D965)</f>
        <v>954</v>
      </c>
      <c r="AI965" s="421" t="str">
        <f t="shared" ref="AI965:AI1028" si="100">IF(E965="","",E965)</f>
        <v/>
      </c>
      <c r="AJ965" s="529" t="str">
        <f t="shared" ref="AJ965:AJ1028" si="101">IF(F965="","",F965)</f>
        <v/>
      </c>
      <c r="AK965" s="529" t="str">
        <f t="shared" si="98"/>
        <v/>
      </c>
      <c r="AL965" s="573"/>
      <c r="AM965" s="639"/>
      <c r="AN965" s="573"/>
      <c r="AO965" s="639"/>
      <c r="AP965" s="639"/>
      <c r="AQ965" s="573"/>
      <c r="AR965" s="639"/>
      <c r="AS965" s="639"/>
      <c r="AT965" s="639"/>
      <c r="AU965" s="639"/>
      <c r="AV965" s="639"/>
      <c r="AW965" s="639"/>
      <c r="AX965" s="4"/>
      <c r="AY965" s="621"/>
      <c r="AZ965" s="622"/>
    </row>
    <row r="966" spans="2:52" s="25" customFormat="1" ht="12.75" customHeight="1">
      <c r="B966" s="645"/>
      <c r="D966" s="529">
        <f t="shared" si="97"/>
        <v>955</v>
      </c>
      <c r="E966" s="532"/>
      <c r="F966" s="531"/>
      <c r="G966" s="531"/>
      <c r="H966" s="668"/>
      <c r="I966" s="668"/>
      <c r="J966" s="234"/>
      <c r="K966" s="234"/>
      <c r="L966" s="234"/>
      <c r="M966" s="575"/>
      <c r="N966" s="794" t="str">
        <f t="shared" si="92"/>
        <v/>
      </c>
      <c r="O966" s="573"/>
      <c r="P966" s="573"/>
      <c r="Q966" s="623"/>
      <c r="R966" s="573"/>
      <c r="S966" s="573"/>
      <c r="T966" s="573"/>
      <c r="U966" s="639"/>
      <c r="V966" s="639"/>
      <c r="W966" s="573"/>
      <c r="X966" s="639"/>
      <c r="Y966" s="639"/>
      <c r="Z966" s="639"/>
      <c r="AA966" s="639"/>
      <c r="AB966" s="4"/>
      <c r="AC966" s="621"/>
      <c r="AD966" s="622"/>
      <c r="AE966" s="621"/>
      <c r="AF966" s="637"/>
      <c r="AG966" s="621"/>
      <c r="AH966" s="529">
        <f t="shared" si="99"/>
        <v>955</v>
      </c>
      <c r="AI966" s="421" t="str">
        <f t="shared" si="100"/>
        <v/>
      </c>
      <c r="AJ966" s="529" t="str">
        <f t="shared" si="101"/>
        <v/>
      </c>
      <c r="AK966" s="529" t="str">
        <f t="shared" si="98"/>
        <v/>
      </c>
      <c r="AL966" s="573"/>
      <c r="AM966" s="639"/>
      <c r="AN966" s="573"/>
      <c r="AO966" s="639"/>
      <c r="AP966" s="639"/>
      <c r="AQ966" s="573"/>
      <c r="AR966" s="639"/>
      <c r="AS966" s="639"/>
      <c r="AT966" s="639"/>
      <c r="AU966" s="639"/>
      <c r="AV966" s="639"/>
      <c r="AW966" s="639"/>
      <c r="AX966" s="4"/>
      <c r="AY966" s="621"/>
      <c r="AZ966" s="622"/>
    </row>
    <row r="967" spans="2:52" s="25" customFormat="1" ht="12.75" customHeight="1">
      <c r="B967" s="645"/>
      <c r="D967" s="529">
        <f t="shared" si="97"/>
        <v>956</v>
      </c>
      <c r="E967" s="532"/>
      <c r="F967" s="531"/>
      <c r="G967" s="531"/>
      <c r="H967" s="668"/>
      <c r="I967" s="668"/>
      <c r="J967" s="234"/>
      <c r="K967" s="234"/>
      <c r="L967" s="234"/>
      <c r="M967" s="575"/>
      <c r="N967" s="794" t="str">
        <f t="shared" si="92"/>
        <v/>
      </c>
      <c r="O967" s="573"/>
      <c r="P967" s="573"/>
      <c r="Q967" s="623"/>
      <c r="R967" s="573"/>
      <c r="S967" s="573"/>
      <c r="T967" s="573"/>
      <c r="U967" s="639"/>
      <c r="V967" s="639"/>
      <c r="W967" s="573"/>
      <c r="X967" s="639"/>
      <c r="Y967" s="639"/>
      <c r="Z967" s="639"/>
      <c r="AA967" s="639"/>
      <c r="AB967" s="4"/>
      <c r="AC967" s="621"/>
      <c r="AD967" s="622"/>
      <c r="AE967" s="621"/>
      <c r="AF967" s="637"/>
      <c r="AG967" s="621"/>
      <c r="AH967" s="529">
        <f t="shared" si="99"/>
        <v>956</v>
      </c>
      <c r="AI967" s="421" t="str">
        <f t="shared" si="100"/>
        <v/>
      </c>
      <c r="AJ967" s="529" t="str">
        <f t="shared" si="101"/>
        <v/>
      </c>
      <c r="AK967" s="529" t="str">
        <f t="shared" si="98"/>
        <v/>
      </c>
      <c r="AL967" s="573"/>
      <c r="AM967" s="639"/>
      <c r="AN967" s="573"/>
      <c r="AO967" s="639"/>
      <c r="AP967" s="639"/>
      <c r="AQ967" s="573"/>
      <c r="AR967" s="639"/>
      <c r="AS967" s="639"/>
      <c r="AT967" s="639"/>
      <c r="AU967" s="639"/>
      <c r="AV967" s="639"/>
      <c r="AW967" s="639"/>
      <c r="AX967" s="4"/>
      <c r="AY967" s="621"/>
      <c r="AZ967" s="622"/>
    </row>
    <row r="968" spans="2:52" s="25" customFormat="1" ht="12.75" customHeight="1">
      <c r="B968" s="645"/>
      <c r="D968" s="529">
        <f t="shared" si="97"/>
        <v>957</v>
      </c>
      <c r="E968" s="532"/>
      <c r="F968" s="531"/>
      <c r="G968" s="531"/>
      <c r="H968" s="668"/>
      <c r="I968" s="668"/>
      <c r="J968" s="234"/>
      <c r="K968" s="234"/>
      <c r="L968" s="234"/>
      <c r="M968" s="575"/>
      <c r="N968" s="794" t="str">
        <f t="shared" si="92"/>
        <v/>
      </c>
      <c r="O968" s="573"/>
      <c r="P968" s="573"/>
      <c r="Q968" s="623"/>
      <c r="R968" s="573"/>
      <c r="S968" s="573"/>
      <c r="T968" s="573"/>
      <c r="U968" s="639"/>
      <c r="V968" s="639"/>
      <c r="W968" s="573"/>
      <c r="X968" s="639"/>
      <c r="Y968" s="639"/>
      <c r="Z968" s="639"/>
      <c r="AA968" s="639"/>
      <c r="AB968" s="4"/>
      <c r="AC968" s="621"/>
      <c r="AD968" s="622"/>
      <c r="AE968" s="621"/>
      <c r="AF968" s="637"/>
      <c r="AG968" s="621"/>
      <c r="AH968" s="529">
        <f t="shared" si="99"/>
        <v>957</v>
      </c>
      <c r="AI968" s="421" t="str">
        <f t="shared" si="100"/>
        <v/>
      </c>
      <c r="AJ968" s="529" t="str">
        <f t="shared" si="101"/>
        <v/>
      </c>
      <c r="AK968" s="529" t="str">
        <f t="shared" si="98"/>
        <v/>
      </c>
      <c r="AL968" s="573"/>
      <c r="AM968" s="639"/>
      <c r="AN968" s="573"/>
      <c r="AO968" s="639"/>
      <c r="AP968" s="639"/>
      <c r="AQ968" s="573"/>
      <c r="AR968" s="639"/>
      <c r="AS968" s="639"/>
      <c r="AT968" s="639"/>
      <c r="AU968" s="639"/>
      <c r="AV968" s="639"/>
      <c r="AW968" s="639"/>
      <c r="AX968" s="4"/>
      <c r="AY968" s="621"/>
      <c r="AZ968" s="622"/>
    </row>
    <row r="969" spans="2:52" s="25" customFormat="1" ht="12.75" customHeight="1">
      <c r="B969" s="645"/>
      <c r="D969" s="529">
        <f t="shared" si="97"/>
        <v>958</v>
      </c>
      <c r="E969" s="532"/>
      <c r="F969" s="531"/>
      <c r="G969" s="531"/>
      <c r="H969" s="668"/>
      <c r="I969" s="668"/>
      <c r="J969" s="234"/>
      <c r="K969" s="234"/>
      <c r="L969" s="234"/>
      <c r="M969" s="575"/>
      <c r="N969" s="794" t="str">
        <f t="shared" si="92"/>
        <v/>
      </c>
      <c r="O969" s="573"/>
      <c r="P969" s="573"/>
      <c r="Q969" s="623"/>
      <c r="R969" s="573"/>
      <c r="S969" s="573"/>
      <c r="T969" s="573"/>
      <c r="U969" s="639"/>
      <c r="V969" s="639"/>
      <c r="W969" s="573"/>
      <c r="X969" s="639"/>
      <c r="Y969" s="639"/>
      <c r="Z969" s="639"/>
      <c r="AA969" s="639"/>
      <c r="AB969" s="4"/>
      <c r="AC969" s="621"/>
      <c r="AD969" s="622"/>
      <c r="AE969" s="621"/>
      <c r="AF969" s="637"/>
      <c r="AG969" s="621"/>
      <c r="AH969" s="529">
        <f t="shared" si="99"/>
        <v>958</v>
      </c>
      <c r="AI969" s="421" t="str">
        <f t="shared" si="100"/>
        <v/>
      </c>
      <c r="AJ969" s="529" t="str">
        <f t="shared" si="101"/>
        <v/>
      </c>
      <c r="AK969" s="529" t="str">
        <f t="shared" si="98"/>
        <v/>
      </c>
      <c r="AL969" s="573"/>
      <c r="AM969" s="639"/>
      <c r="AN969" s="573"/>
      <c r="AO969" s="639"/>
      <c r="AP969" s="639"/>
      <c r="AQ969" s="573"/>
      <c r="AR969" s="639"/>
      <c r="AS969" s="639"/>
      <c r="AT969" s="639"/>
      <c r="AU969" s="639"/>
      <c r="AV969" s="639"/>
      <c r="AW969" s="639"/>
      <c r="AX969" s="4"/>
      <c r="AY969" s="621"/>
      <c r="AZ969" s="622"/>
    </row>
    <row r="970" spans="2:52" s="25" customFormat="1" ht="12.75" customHeight="1">
      <c r="B970" s="645"/>
      <c r="D970" s="529">
        <f t="shared" si="97"/>
        <v>959</v>
      </c>
      <c r="E970" s="532"/>
      <c r="F970" s="531"/>
      <c r="G970" s="531"/>
      <c r="H970" s="668"/>
      <c r="I970" s="668"/>
      <c r="J970" s="234"/>
      <c r="K970" s="234"/>
      <c r="L970" s="234"/>
      <c r="M970" s="575"/>
      <c r="N970" s="794" t="str">
        <f t="shared" si="92"/>
        <v/>
      </c>
      <c r="O970" s="573"/>
      <c r="P970" s="573"/>
      <c r="Q970" s="623"/>
      <c r="R970" s="573"/>
      <c r="S970" s="573"/>
      <c r="T970" s="573"/>
      <c r="U970" s="639"/>
      <c r="V970" s="639"/>
      <c r="W970" s="573"/>
      <c r="X970" s="639"/>
      <c r="Y970" s="639"/>
      <c r="Z970" s="639"/>
      <c r="AA970" s="639"/>
      <c r="AB970" s="4"/>
      <c r="AC970" s="621"/>
      <c r="AD970" s="622"/>
      <c r="AE970" s="621"/>
      <c r="AF970" s="637"/>
      <c r="AG970" s="621"/>
      <c r="AH970" s="529">
        <f t="shared" si="99"/>
        <v>959</v>
      </c>
      <c r="AI970" s="421" t="str">
        <f t="shared" si="100"/>
        <v/>
      </c>
      <c r="AJ970" s="529" t="str">
        <f t="shared" si="101"/>
        <v/>
      </c>
      <c r="AK970" s="529" t="str">
        <f t="shared" si="98"/>
        <v/>
      </c>
      <c r="AL970" s="573"/>
      <c r="AM970" s="639"/>
      <c r="AN970" s="573"/>
      <c r="AO970" s="639"/>
      <c r="AP970" s="639"/>
      <c r="AQ970" s="573"/>
      <c r="AR970" s="639"/>
      <c r="AS970" s="639"/>
      <c r="AT970" s="639"/>
      <c r="AU970" s="639"/>
      <c r="AV970" s="639"/>
      <c r="AW970" s="639"/>
      <c r="AX970" s="4"/>
      <c r="AY970" s="621"/>
      <c r="AZ970" s="622"/>
    </row>
    <row r="971" spans="2:52" s="25" customFormat="1" ht="12.75" customHeight="1">
      <c r="B971" s="645"/>
      <c r="D971" s="529">
        <f t="shared" si="97"/>
        <v>960</v>
      </c>
      <c r="E971" s="532"/>
      <c r="F971" s="531"/>
      <c r="G971" s="531"/>
      <c r="H971" s="668"/>
      <c r="I971" s="668"/>
      <c r="J971" s="234"/>
      <c r="K971" s="234"/>
      <c r="L971" s="234"/>
      <c r="M971" s="575"/>
      <c r="N971" s="794" t="str">
        <f t="shared" si="92"/>
        <v/>
      </c>
      <c r="O971" s="573"/>
      <c r="P971" s="573"/>
      <c r="Q971" s="623"/>
      <c r="R971" s="573"/>
      <c r="S971" s="573"/>
      <c r="T971" s="573"/>
      <c r="U971" s="639"/>
      <c r="V971" s="639"/>
      <c r="W971" s="573"/>
      <c r="X971" s="639"/>
      <c r="Y971" s="639"/>
      <c r="Z971" s="639"/>
      <c r="AA971" s="639"/>
      <c r="AB971" s="4"/>
      <c r="AC971" s="621"/>
      <c r="AD971" s="622"/>
      <c r="AE971" s="621"/>
      <c r="AF971" s="637"/>
      <c r="AG971" s="621"/>
      <c r="AH971" s="529">
        <f t="shared" si="99"/>
        <v>960</v>
      </c>
      <c r="AI971" s="421" t="str">
        <f t="shared" si="100"/>
        <v/>
      </c>
      <c r="AJ971" s="529" t="str">
        <f t="shared" si="101"/>
        <v/>
      </c>
      <c r="AK971" s="529" t="str">
        <f t="shared" si="98"/>
        <v/>
      </c>
      <c r="AL971" s="573"/>
      <c r="AM971" s="639"/>
      <c r="AN971" s="573"/>
      <c r="AO971" s="639"/>
      <c r="AP971" s="639"/>
      <c r="AQ971" s="573"/>
      <c r="AR971" s="639"/>
      <c r="AS971" s="639"/>
      <c r="AT971" s="639"/>
      <c r="AU971" s="639"/>
      <c r="AV971" s="639"/>
      <c r="AW971" s="639"/>
      <c r="AX971" s="4"/>
      <c r="AY971" s="621"/>
      <c r="AZ971" s="622"/>
    </row>
    <row r="972" spans="2:52" s="25" customFormat="1" ht="12.75" customHeight="1">
      <c r="B972" s="645"/>
      <c r="D972" s="529">
        <f t="shared" si="97"/>
        <v>961</v>
      </c>
      <c r="E972" s="532"/>
      <c r="F972" s="531"/>
      <c r="G972" s="531"/>
      <c r="H972" s="668"/>
      <c r="I972" s="668"/>
      <c r="J972" s="234"/>
      <c r="K972" s="234"/>
      <c r="L972" s="234"/>
      <c r="M972" s="575"/>
      <c r="N972" s="794" t="str">
        <f t="shared" si="92"/>
        <v/>
      </c>
      <c r="O972" s="573"/>
      <c r="P972" s="573"/>
      <c r="Q972" s="623"/>
      <c r="R972" s="573"/>
      <c r="S972" s="573"/>
      <c r="T972" s="573"/>
      <c r="U972" s="639"/>
      <c r="V972" s="639"/>
      <c r="W972" s="573"/>
      <c r="X972" s="639"/>
      <c r="Y972" s="639"/>
      <c r="Z972" s="639"/>
      <c r="AA972" s="639"/>
      <c r="AB972" s="4"/>
      <c r="AC972" s="621"/>
      <c r="AD972" s="622"/>
      <c r="AE972" s="621"/>
      <c r="AF972" s="637"/>
      <c r="AG972" s="621"/>
      <c r="AH972" s="529">
        <f t="shared" si="99"/>
        <v>961</v>
      </c>
      <c r="AI972" s="421" t="str">
        <f t="shared" si="100"/>
        <v/>
      </c>
      <c r="AJ972" s="529" t="str">
        <f t="shared" si="101"/>
        <v/>
      </c>
      <c r="AK972" s="529" t="str">
        <f t="shared" si="98"/>
        <v/>
      </c>
      <c r="AL972" s="573"/>
      <c r="AM972" s="639"/>
      <c r="AN972" s="573"/>
      <c r="AO972" s="639"/>
      <c r="AP972" s="639"/>
      <c r="AQ972" s="573"/>
      <c r="AR972" s="639"/>
      <c r="AS972" s="639"/>
      <c r="AT972" s="639"/>
      <c r="AU972" s="639"/>
      <c r="AV972" s="639"/>
      <c r="AW972" s="639"/>
      <c r="AX972" s="4"/>
      <c r="AY972" s="621"/>
      <c r="AZ972" s="622"/>
    </row>
    <row r="973" spans="2:52" s="25" customFormat="1" ht="12.75" customHeight="1">
      <c r="B973" s="645"/>
      <c r="D973" s="529">
        <f t="shared" si="97"/>
        <v>962</v>
      </c>
      <c r="E973" s="532"/>
      <c r="F973" s="531"/>
      <c r="G973" s="531"/>
      <c r="H973" s="668"/>
      <c r="I973" s="668"/>
      <c r="J973" s="234"/>
      <c r="K973" s="234"/>
      <c r="L973" s="234"/>
      <c r="M973" s="575"/>
      <c r="N973" s="794" t="str">
        <f t="shared" si="92"/>
        <v/>
      </c>
      <c r="O973" s="573"/>
      <c r="P973" s="573"/>
      <c r="Q973" s="623"/>
      <c r="R973" s="573"/>
      <c r="S973" s="573"/>
      <c r="T973" s="573"/>
      <c r="U973" s="639"/>
      <c r="V973" s="639"/>
      <c r="W973" s="573"/>
      <c r="X973" s="639"/>
      <c r="Y973" s="639"/>
      <c r="Z973" s="639"/>
      <c r="AA973" s="639"/>
      <c r="AB973" s="4"/>
      <c r="AC973" s="621"/>
      <c r="AD973" s="622"/>
      <c r="AE973" s="621"/>
      <c r="AF973" s="637"/>
      <c r="AG973" s="621"/>
      <c r="AH973" s="529">
        <f t="shared" si="99"/>
        <v>962</v>
      </c>
      <c r="AI973" s="421" t="str">
        <f t="shared" si="100"/>
        <v/>
      </c>
      <c r="AJ973" s="529" t="str">
        <f t="shared" si="101"/>
        <v/>
      </c>
      <c r="AK973" s="529" t="str">
        <f t="shared" si="98"/>
        <v/>
      </c>
      <c r="AL973" s="573"/>
      <c r="AM973" s="639"/>
      <c r="AN973" s="573"/>
      <c r="AO973" s="639"/>
      <c r="AP973" s="639"/>
      <c r="AQ973" s="573"/>
      <c r="AR973" s="639"/>
      <c r="AS973" s="639"/>
      <c r="AT973" s="639"/>
      <c r="AU973" s="639"/>
      <c r="AV973" s="639"/>
      <c r="AW973" s="639"/>
      <c r="AX973" s="4"/>
      <c r="AY973" s="621"/>
      <c r="AZ973" s="622"/>
    </row>
    <row r="974" spans="2:52" s="25" customFormat="1" ht="12.75" customHeight="1">
      <c r="B974" s="645"/>
      <c r="D974" s="529">
        <f t="shared" si="97"/>
        <v>963</v>
      </c>
      <c r="E974" s="532"/>
      <c r="F974" s="531"/>
      <c r="G974" s="531"/>
      <c r="H974" s="668"/>
      <c r="I974" s="668"/>
      <c r="J974" s="234"/>
      <c r="K974" s="234"/>
      <c r="L974" s="234"/>
      <c r="M974" s="575"/>
      <c r="N974" s="794" t="str">
        <f t="shared" si="92"/>
        <v/>
      </c>
      <c r="O974" s="573"/>
      <c r="P974" s="573"/>
      <c r="Q974" s="623"/>
      <c r="R974" s="573"/>
      <c r="S974" s="573"/>
      <c r="T974" s="573"/>
      <c r="U974" s="639"/>
      <c r="V974" s="639"/>
      <c r="W974" s="573"/>
      <c r="X974" s="639"/>
      <c r="Y974" s="639"/>
      <c r="Z974" s="639"/>
      <c r="AA974" s="639"/>
      <c r="AB974" s="4"/>
      <c r="AC974" s="621"/>
      <c r="AD974" s="622"/>
      <c r="AE974" s="621"/>
      <c r="AF974" s="637"/>
      <c r="AG974" s="621"/>
      <c r="AH974" s="529">
        <f t="shared" si="99"/>
        <v>963</v>
      </c>
      <c r="AI974" s="421" t="str">
        <f t="shared" si="100"/>
        <v/>
      </c>
      <c r="AJ974" s="529" t="str">
        <f t="shared" si="101"/>
        <v/>
      </c>
      <c r="AK974" s="529" t="str">
        <f t="shared" si="98"/>
        <v/>
      </c>
      <c r="AL974" s="573"/>
      <c r="AM974" s="639"/>
      <c r="AN974" s="573"/>
      <c r="AO974" s="639"/>
      <c r="AP974" s="639"/>
      <c r="AQ974" s="573"/>
      <c r="AR974" s="639"/>
      <c r="AS974" s="639"/>
      <c r="AT974" s="639"/>
      <c r="AU974" s="639"/>
      <c r="AV974" s="639"/>
      <c r="AW974" s="639"/>
      <c r="AX974" s="4"/>
      <c r="AY974" s="621"/>
      <c r="AZ974" s="622"/>
    </row>
    <row r="975" spans="2:52" s="25" customFormat="1" ht="12.75" customHeight="1">
      <c r="B975" s="645"/>
      <c r="D975" s="529">
        <f t="shared" si="97"/>
        <v>964</v>
      </c>
      <c r="E975" s="532"/>
      <c r="F975" s="531"/>
      <c r="G975" s="531"/>
      <c r="H975" s="668"/>
      <c r="I975" s="668"/>
      <c r="J975" s="234"/>
      <c r="K975" s="234"/>
      <c r="L975" s="234"/>
      <c r="M975" s="575"/>
      <c r="N975" s="794" t="str">
        <f t="shared" si="92"/>
        <v/>
      </c>
      <c r="O975" s="573"/>
      <c r="P975" s="573"/>
      <c r="Q975" s="623"/>
      <c r="R975" s="573"/>
      <c r="S975" s="573"/>
      <c r="T975" s="573"/>
      <c r="U975" s="639"/>
      <c r="V975" s="639"/>
      <c r="W975" s="573"/>
      <c r="X975" s="639"/>
      <c r="Y975" s="639"/>
      <c r="Z975" s="639"/>
      <c r="AA975" s="639"/>
      <c r="AB975" s="4"/>
      <c r="AC975" s="621"/>
      <c r="AD975" s="622"/>
      <c r="AE975" s="621"/>
      <c r="AF975" s="637"/>
      <c r="AG975" s="621"/>
      <c r="AH975" s="529">
        <f t="shared" si="99"/>
        <v>964</v>
      </c>
      <c r="AI975" s="421" t="str">
        <f t="shared" si="100"/>
        <v/>
      </c>
      <c r="AJ975" s="529" t="str">
        <f t="shared" si="101"/>
        <v/>
      </c>
      <c r="AK975" s="529" t="str">
        <f t="shared" si="98"/>
        <v/>
      </c>
      <c r="AL975" s="573"/>
      <c r="AM975" s="639"/>
      <c r="AN975" s="573"/>
      <c r="AO975" s="639"/>
      <c r="AP975" s="639"/>
      <c r="AQ975" s="573"/>
      <c r="AR975" s="639"/>
      <c r="AS975" s="639"/>
      <c r="AT975" s="639"/>
      <c r="AU975" s="639"/>
      <c r="AV975" s="639"/>
      <c r="AW975" s="639"/>
      <c r="AX975" s="4"/>
      <c r="AY975" s="621"/>
      <c r="AZ975" s="622"/>
    </row>
    <row r="976" spans="2:52" s="25" customFormat="1" ht="12.75" customHeight="1">
      <c r="B976" s="645"/>
      <c r="D976" s="529">
        <f t="shared" si="97"/>
        <v>965</v>
      </c>
      <c r="E976" s="532"/>
      <c r="F976" s="531"/>
      <c r="G976" s="531"/>
      <c r="H976" s="668"/>
      <c r="I976" s="668"/>
      <c r="J976" s="234"/>
      <c r="K976" s="234"/>
      <c r="L976" s="234"/>
      <c r="M976" s="575"/>
      <c r="N976" s="794" t="str">
        <f t="shared" si="92"/>
        <v/>
      </c>
      <c r="O976" s="573"/>
      <c r="P976" s="573"/>
      <c r="Q976" s="623"/>
      <c r="R976" s="573"/>
      <c r="S976" s="573"/>
      <c r="T976" s="573"/>
      <c r="U976" s="639"/>
      <c r="V976" s="639"/>
      <c r="W976" s="573"/>
      <c r="X976" s="639"/>
      <c r="Y976" s="639"/>
      <c r="Z976" s="639"/>
      <c r="AA976" s="639"/>
      <c r="AB976" s="4"/>
      <c r="AC976" s="621"/>
      <c r="AD976" s="622"/>
      <c r="AE976" s="621"/>
      <c r="AF976" s="637"/>
      <c r="AG976" s="621"/>
      <c r="AH976" s="529">
        <f t="shared" si="99"/>
        <v>965</v>
      </c>
      <c r="AI976" s="421" t="str">
        <f t="shared" si="100"/>
        <v/>
      </c>
      <c r="AJ976" s="529" t="str">
        <f t="shared" si="101"/>
        <v/>
      </c>
      <c r="AK976" s="529" t="str">
        <f t="shared" si="98"/>
        <v/>
      </c>
      <c r="AL976" s="573"/>
      <c r="AM976" s="639"/>
      <c r="AN976" s="573"/>
      <c r="AO976" s="639"/>
      <c r="AP976" s="639"/>
      <c r="AQ976" s="573"/>
      <c r="AR976" s="639"/>
      <c r="AS976" s="639"/>
      <c r="AT976" s="639"/>
      <c r="AU976" s="639"/>
      <c r="AV976" s="639"/>
      <c r="AW976" s="639"/>
      <c r="AX976" s="4"/>
      <c r="AY976" s="621"/>
      <c r="AZ976" s="622"/>
    </row>
    <row r="977" spans="2:52" s="25" customFormat="1" ht="12.75" customHeight="1">
      <c r="B977" s="645"/>
      <c r="D977" s="529">
        <f t="shared" si="97"/>
        <v>966</v>
      </c>
      <c r="E977" s="532"/>
      <c r="F977" s="531"/>
      <c r="G977" s="531"/>
      <c r="H977" s="668"/>
      <c r="I977" s="668"/>
      <c r="J977" s="234"/>
      <c r="K977" s="234"/>
      <c r="L977" s="234"/>
      <c r="M977" s="575"/>
      <c r="N977" s="794" t="str">
        <f t="shared" si="92"/>
        <v/>
      </c>
      <c r="O977" s="573"/>
      <c r="P977" s="573"/>
      <c r="Q977" s="623"/>
      <c r="R977" s="573"/>
      <c r="S977" s="573"/>
      <c r="T977" s="573"/>
      <c r="U977" s="639"/>
      <c r="V977" s="639"/>
      <c r="W977" s="573"/>
      <c r="X977" s="639"/>
      <c r="Y977" s="639"/>
      <c r="Z977" s="639"/>
      <c r="AA977" s="639"/>
      <c r="AB977" s="4"/>
      <c r="AC977" s="621"/>
      <c r="AD977" s="622"/>
      <c r="AE977" s="621"/>
      <c r="AF977" s="637"/>
      <c r="AG977" s="621"/>
      <c r="AH977" s="529">
        <f t="shared" si="99"/>
        <v>966</v>
      </c>
      <c r="AI977" s="421" t="str">
        <f t="shared" si="100"/>
        <v/>
      </c>
      <c r="AJ977" s="529" t="str">
        <f t="shared" si="101"/>
        <v/>
      </c>
      <c r="AK977" s="529" t="str">
        <f t="shared" si="98"/>
        <v/>
      </c>
      <c r="AL977" s="573"/>
      <c r="AM977" s="639"/>
      <c r="AN977" s="573"/>
      <c r="AO977" s="639"/>
      <c r="AP977" s="639"/>
      <c r="AQ977" s="573"/>
      <c r="AR977" s="639"/>
      <c r="AS977" s="639"/>
      <c r="AT977" s="639"/>
      <c r="AU977" s="639"/>
      <c r="AV977" s="639"/>
      <c r="AW977" s="639"/>
      <c r="AX977" s="4"/>
      <c r="AY977" s="621"/>
      <c r="AZ977" s="622"/>
    </row>
    <row r="978" spans="2:52" s="25" customFormat="1" ht="12.75" customHeight="1">
      <c r="B978" s="645"/>
      <c r="D978" s="529">
        <f t="shared" si="97"/>
        <v>967</v>
      </c>
      <c r="E978" s="532"/>
      <c r="F978" s="531"/>
      <c r="G978" s="531"/>
      <c r="H978" s="668"/>
      <c r="I978" s="668"/>
      <c r="J978" s="234"/>
      <c r="K978" s="234"/>
      <c r="L978" s="234"/>
      <c r="M978" s="575"/>
      <c r="N978" s="794" t="str">
        <f t="shared" si="92"/>
        <v/>
      </c>
      <c r="O978" s="573"/>
      <c r="P978" s="573"/>
      <c r="Q978" s="623"/>
      <c r="R978" s="573"/>
      <c r="S978" s="573"/>
      <c r="T978" s="573"/>
      <c r="U978" s="639"/>
      <c r="V978" s="639"/>
      <c r="W978" s="573"/>
      <c r="X978" s="639"/>
      <c r="Y978" s="639"/>
      <c r="Z978" s="639"/>
      <c r="AA978" s="639"/>
      <c r="AB978" s="4"/>
      <c r="AC978" s="621"/>
      <c r="AD978" s="622"/>
      <c r="AE978" s="621"/>
      <c r="AF978" s="637"/>
      <c r="AG978" s="621"/>
      <c r="AH978" s="529">
        <f t="shared" si="99"/>
        <v>967</v>
      </c>
      <c r="AI978" s="421" t="str">
        <f t="shared" si="100"/>
        <v/>
      </c>
      <c r="AJ978" s="529" t="str">
        <f t="shared" si="101"/>
        <v/>
      </c>
      <c r="AK978" s="529" t="str">
        <f t="shared" si="98"/>
        <v/>
      </c>
      <c r="AL978" s="573"/>
      <c r="AM978" s="639"/>
      <c r="AN978" s="573"/>
      <c r="AO978" s="639"/>
      <c r="AP978" s="639"/>
      <c r="AQ978" s="573"/>
      <c r="AR978" s="639"/>
      <c r="AS978" s="639"/>
      <c r="AT978" s="639"/>
      <c r="AU978" s="639"/>
      <c r="AV978" s="639"/>
      <c r="AW978" s="639"/>
      <c r="AX978" s="4"/>
      <c r="AY978" s="621"/>
      <c r="AZ978" s="622"/>
    </row>
    <row r="979" spans="2:52" s="25" customFormat="1" ht="12.75" customHeight="1">
      <c r="B979" s="645"/>
      <c r="D979" s="529">
        <f t="shared" si="97"/>
        <v>968</v>
      </c>
      <c r="E979" s="532"/>
      <c r="F979" s="531"/>
      <c r="G979" s="531"/>
      <c r="H979" s="668"/>
      <c r="I979" s="668"/>
      <c r="J979" s="234"/>
      <c r="K979" s="234"/>
      <c r="L979" s="234"/>
      <c r="M979" s="575"/>
      <c r="N979" s="794" t="str">
        <f t="shared" si="92"/>
        <v/>
      </c>
      <c r="O979" s="573"/>
      <c r="P979" s="573"/>
      <c r="Q979" s="623"/>
      <c r="R979" s="573"/>
      <c r="S979" s="573"/>
      <c r="T979" s="573"/>
      <c r="U979" s="639"/>
      <c r="V979" s="639"/>
      <c r="W979" s="573"/>
      <c r="X979" s="639"/>
      <c r="Y979" s="639"/>
      <c r="Z979" s="639"/>
      <c r="AA979" s="639"/>
      <c r="AB979" s="4"/>
      <c r="AC979" s="621"/>
      <c r="AD979" s="622"/>
      <c r="AE979" s="621"/>
      <c r="AF979" s="637"/>
      <c r="AG979" s="621"/>
      <c r="AH979" s="529">
        <f t="shared" si="99"/>
        <v>968</v>
      </c>
      <c r="AI979" s="421" t="str">
        <f t="shared" si="100"/>
        <v/>
      </c>
      <c r="AJ979" s="529" t="str">
        <f t="shared" si="101"/>
        <v/>
      </c>
      <c r="AK979" s="529" t="str">
        <f t="shared" si="98"/>
        <v/>
      </c>
      <c r="AL979" s="573"/>
      <c r="AM979" s="639"/>
      <c r="AN979" s="573"/>
      <c r="AO979" s="639"/>
      <c r="AP979" s="639"/>
      <c r="AQ979" s="573"/>
      <c r="AR979" s="639"/>
      <c r="AS979" s="639"/>
      <c r="AT979" s="639"/>
      <c r="AU979" s="639"/>
      <c r="AV979" s="639"/>
      <c r="AW979" s="639"/>
      <c r="AX979" s="4"/>
      <c r="AY979" s="621"/>
      <c r="AZ979" s="622"/>
    </row>
    <row r="980" spans="2:52" s="25" customFormat="1" ht="12.75" customHeight="1">
      <c r="B980" s="645"/>
      <c r="D980" s="529">
        <f t="shared" si="97"/>
        <v>969</v>
      </c>
      <c r="E980" s="532"/>
      <c r="F980" s="531"/>
      <c r="G980" s="531"/>
      <c r="H980" s="668"/>
      <c r="I980" s="668"/>
      <c r="J980" s="234"/>
      <c r="K980" s="234"/>
      <c r="L980" s="234"/>
      <c r="M980" s="575"/>
      <c r="N980" s="794" t="str">
        <f t="shared" si="92"/>
        <v/>
      </c>
      <c r="O980" s="573"/>
      <c r="P980" s="573"/>
      <c r="Q980" s="623"/>
      <c r="R980" s="573"/>
      <c r="S980" s="573"/>
      <c r="T980" s="573"/>
      <c r="U980" s="639"/>
      <c r="V980" s="639"/>
      <c r="W980" s="573"/>
      <c r="X980" s="639"/>
      <c r="Y980" s="639"/>
      <c r="Z980" s="639"/>
      <c r="AA980" s="639"/>
      <c r="AB980" s="4"/>
      <c r="AC980" s="621"/>
      <c r="AD980" s="622"/>
      <c r="AE980" s="621"/>
      <c r="AF980" s="637"/>
      <c r="AG980" s="621"/>
      <c r="AH980" s="529">
        <f t="shared" si="99"/>
        <v>969</v>
      </c>
      <c r="AI980" s="421" t="str">
        <f t="shared" si="100"/>
        <v/>
      </c>
      <c r="AJ980" s="529" t="str">
        <f t="shared" si="101"/>
        <v/>
      </c>
      <c r="AK980" s="529" t="str">
        <f t="shared" si="98"/>
        <v/>
      </c>
      <c r="AL980" s="573"/>
      <c r="AM980" s="639"/>
      <c r="AN980" s="573"/>
      <c r="AO980" s="639"/>
      <c r="AP980" s="639"/>
      <c r="AQ980" s="573"/>
      <c r="AR980" s="639"/>
      <c r="AS980" s="639"/>
      <c r="AT980" s="639"/>
      <c r="AU980" s="639"/>
      <c r="AV980" s="639"/>
      <c r="AW980" s="639"/>
      <c r="AX980" s="4"/>
      <c r="AY980" s="621"/>
      <c r="AZ980" s="622"/>
    </row>
    <row r="981" spans="2:52" s="25" customFormat="1" ht="12.75" customHeight="1">
      <c r="B981" s="645"/>
      <c r="D981" s="529">
        <f t="shared" si="97"/>
        <v>970</v>
      </c>
      <c r="E981" s="532"/>
      <c r="F981" s="531"/>
      <c r="G981" s="531"/>
      <c r="H981" s="668"/>
      <c r="I981" s="668"/>
      <c r="J981" s="234"/>
      <c r="K981" s="234"/>
      <c r="L981" s="234"/>
      <c r="M981" s="575"/>
      <c r="N981" s="794" t="str">
        <f t="shared" si="92"/>
        <v/>
      </c>
      <c r="O981" s="573"/>
      <c r="P981" s="573"/>
      <c r="Q981" s="623"/>
      <c r="R981" s="573"/>
      <c r="S981" s="573"/>
      <c r="T981" s="573"/>
      <c r="U981" s="639"/>
      <c r="V981" s="639"/>
      <c r="W981" s="573"/>
      <c r="X981" s="639"/>
      <c r="Y981" s="639"/>
      <c r="Z981" s="639"/>
      <c r="AA981" s="639"/>
      <c r="AB981" s="4"/>
      <c r="AC981" s="621"/>
      <c r="AD981" s="622"/>
      <c r="AE981" s="621"/>
      <c r="AF981" s="637"/>
      <c r="AG981" s="621"/>
      <c r="AH981" s="529">
        <f t="shared" si="99"/>
        <v>970</v>
      </c>
      <c r="AI981" s="421" t="str">
        <f t="shared" si="100"/>
        <v/>
      </c>
      <c r="AJ981" s="529" t="str">
        <f t="shared" si="101"/>
        <v/>
      </c>
      <c r="AK981" s="529" t="str">
        <f t="shared" si="98"/>
        <v/>
      </c>
      <c r="AL981" s="573"/>
      <c r="AM981" s="639"/>
      <c r="AN981" s="573"/>
      <c r="AO981" s="639"/>
      <c r="AP981" s="639"/>
      <c r="AQ981" s="573"/>
      <c r="AR981" s="639"/>
      <c r="AS981" s="639"/>
      <c r="AT981" s="639"/>
      <c r="AU981" s="639"/>
      <c r="AV981" s="639"/>
      <c r="AW981" s="639"/>
      <c r="AX981" s="4"/>
      <c r="AY981" s="621"/>
      <c r="AZ981" s="622"/>
    </row>
    <row r="982" spans="2:52" s="25" customFormat="1" ht="12.75" customHeight="1">
      <c r="B982" s="645"/>
      <c r="D982" s="529">
        <f t="shared" si="97"/>
        <v>971</v>
      </c>
      <c r="E982" s="532"/>
      <c r="F982" s="531"/>
      <c r="G982" s="531"/>
      <c r="H982" s="668"/>
      <c r="I982" s="668"/>
      <c r="J982" s="234"/>
      <c r="K982" s="234"/>
      <c r="L982" s="234"/>
      <c r="M982" s="575"/>
      <c r="N982" s="794" t="str">
        <f t="shared" si="92"/>
        <v/>
      </c>
      <c r="O982" s="573"/>
      <c r="P982" s="573"/>
      <c r="Q982" s="623"/>
      <c r="R982" s="573"/>
      <c r="S982" s="573"/>
      <c r="T982" s="573"/>
      <c r="U982" s="639"/>
      <c r="V982" s="639"/>
      <c r="W982" s="573"/>
      <c r="X982" s="639"/>
      <c r="Y982" s="639"/>
      <c r="Z982" s="639"/>
      <c r="AA982" s="639"/>
      <c r="AB982" s="4"/>
      <c r="AC982" s="621"/>
      <c r="AD982" s="622"/>
      <c r="AE982" s="621"/>
      <c r="AF982" s="637"/>
      <c r="AG982" s="621"/>
      <c r="AH982" s="529">
        <f t="shared" si="99"/>
        <v>971</v>
      </c>
      <c r="AI982" s="421" t="str">
        <f t="shared" si="100"/>
        <v/>
      </c>
      <c r="AJ982" s="529" t="str">
        <f t="shared" si="101"/>
        <v/>
      </c>
      <c r="AK982" s="529" t="str">
        <f t="shared" si="98"/>
        <v/>
      </c>
      <c r="AL982" s="573"/>
      <c r="AM982" s="639"/>
      <c r="AN982" s="573"/>
      <c r="AO982" s="639"/>
      <c r="AP982" s="639"/>
      <c r="AQ982" s="573"/>
      <c r="AR982" s="639"/>
      <c r="AS982" s="639"/>
      <c r="AT982" s="639"/>
      <c r="AU982" s="639"/>
      <c r="AV982" s="639"/>
      <c r="AW982" s="639"/>
      <c r="AX982" s="4"/>
      <c r="AY982" s="621"/>
      <c r="AZ982" s="622"/>
    </row>
    <row r="983" spans="2:52" s="25" customFormat="1" ht="12.75" customHeight="1">
      <c r="B983" s="645"/>
      <c r="D983" s="529">
        <f t="shared" si="97"/>
        <v>972</v>
      </c>
      <c r="E983" s="532"/>
      <c r="F983" s="531"/>
      <c r="G983" s="531"/>
      <c r="H983" s="668"/>
      <c r="I983" s="668"/>
      <c r="J983" s="234"/>
      <c r="K983" s="234"/>
      <c r="L983" s="234"/>
      <c r="M983" s="575"/>
      <c r="N983" s="794" t="str">
        <f t="shared" si="92"/>
        <v/>
      </c>
      <c r="O983" s="573"/>
      <c r="P983" s="573"/>
      <c r="Q983" s="623"/>
      <c r="R983" s="573"/>
      <c r="S983" s="573"/>
      <c r="T983" s="573"/>
      <c r="U983" s="639"/>
      <c r="V983" s="639"/>
      <c r="W983" s="573"/>
      <c r="X983" s="639"/>
      <c r="Y983" s="639"/>
      <c r="Z983" s="639"/>
      <c r="AA983" s="639"/>
      <c r="AB983" s="4"/>
      <c r="AC983" s="621"/>
      <c r="AD983" s="622"/>
      <c r="AE983" s="621"/>
      <c r="AF983" s="637"/>
      <c r="AG983" s="621"/>
      <c r="AH983" s="529">
        <f t="shared" si="99"/>
        <v>972</v>
      </c>
      <c r="AI983" s="421" t="str">
        <f t="shared" si="100"/>
        <v/>
      </c>
      <c r="AJ983" s="529" t="str">
        <f t="shared" si="101"/>
        <v/>
      </c>
      <c r="AK983" s="529" t="str">
        <f t="shared" si="98"/>
        <v/>
      </c>
      <c r="AL983" s="573"/>
      <c r="AM983" s="639"/>
      <c r="AN983" s="573"/>
      <c r="AO983" s="639"/>
      <c r="AP983" s="639"/>
      <c r="AQ983" s="573"/>
      <c r="AR983" s="639"/>
      <c r="AS983" s="639"/>
      <c r="AT983" s="639"/>
      <c r="AU983" s="639"/>
      <c r="AV983" s="639"/>
      <c r="AW983" s="639"/>
      <c r="AX983" s="4"/>
      <c r="AY983" s="621"/>
      <c r="AZ983" s="622"/>
    </row>
    <row r="984" spans="2:52" s="25" customFormat="1" ht="12.75" customHeight="1">
      <c r="B984" s="645"/>
      <c r="D984" s="529">
        <f t="shared" si="97"/>
        <v>973</v>
      </c>
      <c r="E984" s="532"/>
      <c r="F984" s="531"/>
      <c r="G984" s="531"/>
      <c r="H984" s="668"/>
      <c r="I984" s="668"/>
      <c r="J984" s="234"/>
      <c r="K984" s="234"/>
      <c r="L984" s="234"/>
      <c r="M984" s="575"/>
      <c r="N984" s="794" t="str">
        <f t="shared" si="92"/>
        <v/>
      </c>
      <c r="O984" s="573"/>
      <c r="P984" s="573"/>
      <c r="Q984" s="623"/>
      <c r="R984" s="573"/>
      <c r="S984" s="573"/>
      <c r="T984" s="573"/>
      <c r="U984" s="639"/>
      <c r="V984" s="639"/>
      <c r="W984" s="573"/>
      <c r="X984" s="639"/>
      <c r="Y984" s="639"/>
      <c r="Z984" s="639"/>
      <c r="AA984" s="639"/>
      <c r="AB984" s="4"/>
      <c r="AC984" s="621"/>
      <c r="AD984" s="622"/>
      <c r="AE984" s="621"/>
      <c r="AF984" s="637"/>
      <c r="AG984" s="621"/>
      <c r="AH984" s="529">
        <f t="shared" si="99"/>
        <v>973</v>
      </c>
      <c r="AI984" s="421" t="str">
        <f t="shared" si="100"/>
        <v/>
      </c>
      <c r="AJ984" s="529" t="str">
        <f t="shared" si="101"/>
        <v/>
      </c>
      <c r="AK984" s="529" t="str">
        <f t="shared" si="98"/>
        <v/>
      </c>
      <c r="AL984" s="573"/>
      <c r="AM984" s="639"/>
      <c r="AN984" s="573"/>
      <c r="AO984" s="639"/>
      <c r="AP984" s="639"/>
      <c r="AQ984" s="573"/>
      <c r="AR984" s="639"/>
      <c r="AS984" s="639"/>
      <c r="AT984" s="639"/>
      <c r="AU984" s="639"/>
      <c r="AV984" s="639"/>
      <c r="AW984" s="639"/>
      <c r="AX984" s="4"/>
      <c r="AY984" s="621"/>
      <c r="AZ984" s="622"/>
    </row>
    <row r="985" spans="2:52" s="25" customFormat="1" ht="12.75" customHeight="1">
      <c r="B985" s="645"/>
      <c r="D985" s="529">
        <f t="shared" si="97"/>
        <v>974</v>
      </c>
      <c r="E985" s="532"/>
      <c r="F985" s="531"/>
      <c r="G985" s="531"/>
      <c r="H985" s="668"/>
      <c r="I985" s="668"/>
      <c r="J985" s="234"/>
      <c r="K985" s="234"/>
      <c r="L985" s="234"/>
      <c r="M985" s="575"/>
      <c r="N985" s="794" t="str">
        <f t="shared" si="92"/>
        <v/>
      </c>
      <c r="O985" s="573"/>
      <c r="P985" s="573"/>
      <c r="Q985" s="623"/>
      <c r="R985" s="573"/>
      <c r="S985" s="573"/>
      <c r="T985" s="573"/>
      <c r="U985" s="639"/>
      <c r="V985" s="639"/>
      <c r="W985" s="573"/>
      <c r="X985" s="639"/>
      <c r="Y985" s="639"/>
      <c r="Z985" s="639"/>
      <c r="AA985" s="639"/>
      <c r="AB985" s="4"/>
      <c r="AC985" s="621"/>
      <c r="AD985" s="622"/>
      <c r="AE985" s="621"/>
      <c r="AF985" s="637"/>
      <c r="AG985" s="621"/>
      <c r="AH985" s="529">
        <f t="shared" si="99"/>
        <v>974</v>
      </c>
      <c r="AI985" s="421" t="str">
        <f t="shared" si="100"/>
        <v/>
      </c>
      <c r="AJ985" s="529" t="str">
        <f t="shared" si="101"/>
        <v/>
      </c>
      <c r="AK985" s="529" t="str">
        <f t="shared" si="98"/>
        <v/>
      </c>
      <c r="AL985" s="573"/>
      <c r="AM985" s="639"/>
      <c r="AN985" s="573"/>
      <c r="AO985" s="639"/>
      <c r="AP985" s="639"/>
      <c r="AQ985" s="573"/>
      <c r="AR985" s="639"/>
      <c r="AS985" s="639"/>
      <c r="AT985" s="639"/>
      <c r="AU985" s="639"/>
      <c r="AV985" s="639"/>
      <c r="AW985" s="639"/>
      <c r="AX985" s="4"/>
      <c r="AY985" s="621"/>
      <c r="AZ985" s="622"/>
    </row>
    <row r="986" spans="2:52" s="25" customFormat="1" ht="12.75" customHeight="1">
      <c r="B986" s="645"/>
      <c r="D986" s="529">
        <f t="shared" si="97"/>
        <v>975</v>
      </c>
      <c r="E986" s="532"/>
      <c r="F986" s="531"/>
      <c r="G986" s="531"/>
      <c r="H986" s="668"/>
      <c r="I986" s="668"/>
      <c r="J986" s="234"/>
      <c r="K986" s="234"/>
      <c r="L986" s="234"/>
      <c r="M986" s="575"/>
      <c r="N986" s="794" t="str">
        <f t="shared" si="92"/>
        <v/>
      </c>
      <c r="O986" s="573"/>
      <c r="P986" s="573"/>
      <c r="Q986" s="623"/>
      <c r="R986" s="573"/>
      <c r="S986" s="573"/>
      <c r="T986" s="573"/>
      <c r="U986" s="639"/>
      <c r="V986" s="639"/>
      <c r="W986" s="573"/>
      <c r="X986" s="639"/>
      <c r="Y986" s="639"/>
      <c r="Z986" s="639"/>
      <c r="AA986" s="639"/>
      <c r="AB986" s="4"/>
      <c r="AC986" s="621"/>
      <c r="AD986" s="622"/>
      <c r="AE986" s="621"/>
      <c r="AF986" s="637"/>
      <c r="AG986" s="621"/>
      <c r="AH986" s="529">
        <f t="shared" si="99"/>
        <v>975</v>
      </c>
      <c r="AI986" s="421" t="str">
        <f t="shared" si="100"/>
        <v/>
      </c>
      <c r="AJ986" s="529" t="str">
        <f t="shared" si="101"/>
        <v/>
      </c>
      <c r="AK986" s="529" t="str">
        <f t="shared" si="98"/>
        <v/>
      </c>
      <c r="AL986" s="573"/>
      <c r="AM986" s="639"/>
      <c r="AN986" s="573"/>
      <c r="AO986" s="639"/>
      <c r="AP986" s="639"/>
      <c r="AQ986" s="573"/>
      <c r="AR986" s="639"/>
      <c r="AS986" s="639"/>
      <c r="AT986" s="639"/>
      <c r="AU986" s="639"/>
      <c r="AV986" s="639"/>
      <c r="AW986" s="639"/>
      <c r="AX986" s="4"/>
      <c r="AY986" s="621"/>
      <c r="AZ986" s="622"/>
    </row>
    <row r="987" spans="2:52" s="25" customFormat="1" ht="12.75" customHeight="1">
      <c r="B987" s="645"/>
      <c r="D987" s="529">
        <f t="shared" si="97"/>
        <v>976</v>
      </c>
      <c r="E987" s="532"/>
      <c r="F987" s="531"/>
      <c r="G987" s="531"/>
      <c r="H987" s="668"/>
      <c r="I987" s="668"/>
      <c r="J987" s="234"/>
      <c r="K987" s="234"/>
      <c r="L987" s="234"/>
      <c r="M987" s="575"/>
      <c r="N987" s="794" t="str">
        <f t="shared" si="92"/>
        <v/>
      </c>
      <c r="O987" s="573"/>
      <c r="P987" s="573"/>
      <c r="Q987" s="623"/>
      <c r="R987" s="573"/>
      <c r="S987" s="573"/>
      <c r="T987" s="573"/>
      <c r="U987" s="639"/>
      <c r="V987" s="639"/>
      <c r="W987" s="573"/>
      <c r="X987" s="639"/>
      <c r="Y987" s="639"/>
      <c r="Z987" s="639"/>
      <c r="AA987" s="639"/>
      <c r="AB987" s="4"/>
      <c r="AC987" s="621"/>
      <c r="AD987" s="622"/>
      <c r="AE987" s="621"/>
      <c r="AF987" s="637"/>
      <c r="AG987" s="621"/>
      <c r="AH987" s="529">
        <f t="shared" si="99"/>
        <v>976</v>
      </c>
      <c r="AI987" s="421" t="str">
        <f t="shared" si="100"/>
        <v/>
      </c>
      <c r="AJ987" s="529" t="str">
        <f t="shared" si="101"/>
        <v/>
      </c>
      <c r="AK987" s="529" t="str">
        <f t="shared" si="98"/>
        <v/>
      </c>
      <c r="AL987" s="573"/>
      <c r="AM987" s="639"/>
      <c r="AN987" s="573"/>
      <c r="AO987" s="639"/>
      <c r="AP987" s="639"/>
      <c r="AQ987" s="573"/>
      <c r="AR987" s="639"/>
      <c r="AS987" s="639"/>
      <c r="AT987" s="639"/>
      <c r="AU987" s="639"/>
      <c r="AV987" s="639"/>
      <c r="AW987" s="639"/>
      <c r="AX987" s="4"/>
      <c r="AY987" s="621"/>
      <c r="AZ987" s="622"/>
    </row>
    <row r="988" spans="2:52" s="25" customFormat="1" ht="12.75" customHeight="1">
      <c r="B988" s="645"/>
      <c r="D988" s="529">
        <f t="shared" si="97"/>
        <v>977</v>
      </c>
      <c r="E988" s="532"/>
      <c r="F988" s="531"/>
      <c r="G988" s="531"/>
      <c r="H988" s="668"/>
      <c r="I988" s="668"/>
      <c r="J988" s="234"/>
      <c r="K988" s="234"/>
      <c r="L988" s="234"/>
      <c r="M988" s="575"/>
      <c r="N988" s="794" t="str">
        <f t="shared" si="92"/>
        <v/>
      </c>
      <c r="O988" s="573"/>
      <c r="P988" s="573"/>
      <c r="Q988" s="623"/>
      <c r="R988" s="573"/>
      <c r="S988" s="573"/>
      <c r="T988" s="573"/>
      <c r="U988" s="639"/>
      <c r="V988" s="639"/>
      <c r="W988" s="573"/>
      <c r="X988" s="639"/>
      <c r="Y988" s="639"/>
      <c r="Z988" s="639"/>
      <c r="AA988" s="639"/>
      <c r="AB988" s="4"/>
      <c r="AC988" s="621"/>
      <c r="AD988" s="622"/>
      <c r="AE988" s="621"/>
      <c r="AF988" s="637"/>
      <c r="AG988" s="621"/>
      <c r="AH988" s="529">
        <f t="shared" si="99"/>
        <v>977</v>
      </c>
      <c r="AI988" s="421" t="str">
        <f t="shared" si="100"/>
        <v/>
      </c>
      <c r="AJ988" s="529" t="str">
        <f t="shared" si="101"/>
        <v/>
      </c>
      <c r="AK988" s="529" t="str">
        <f t="shared" si="98"/>
        <v/>
      </c>
      <c r="AL988" s="573"/>
      <c r="AM988" s="639"/>
      <c r="AN988" s="573"/>
      <c r="AO988" s="639"/>
      <c r="AP988" s="639"/>
      <c r="AQ988" s="573"/>
      <c r="AR988" s="639"/>
      <c r="AS988" s="639"/>
      <c r="AT988" s="639"/>
      <c r="AU988" s="639"/>
      <c r="AV988" s="639"/>
      <c r="AW988" s="639"/>
      <c r="AX988" s="4"/>
      <c r="AY988" s="621"/>
      <c r="AZ988" s="622"/>
    </row>
    <row r="989" spans="2:52" s="25" customFormat="1" ht="12.75" customHeight="1">
      <c r="B989" s="645"/>
      <c r="D989" s="529">
        <f t="shared" si="97"/>
        <v>978</v>
      </c>
      <c r="E989" s="532"/>
      <c r="F989" s="531"/>
      <c r="G989" s="531"/>
      <c r="H989" s="668"/>
      <c r="I989" s="668"/>
      <c r="J989" s="234"/>
      <c r="K989" s="234"/>
      <c r="L989" s="234"/>
      <c r="M989" s="575"/>
      <c r="N989" s="794" t="str">
        <f t="shared" si="92"/>
        <v/>
      </c>
      <c r="O989" s="573"/>
      <c r="P989" s="573"/>
      <c r="Q989" s="623"/>
      <c r="R989" s="573"/>
      <c r="S989" s="573"/>
      <c r="T989" s="573"/>
      <c r="U989" s="639"/>
      <c r="V989" s="639"/>
      <c r="W989" s="573"/>
      <c r="X989" s="639"/>
      <c r="Y989" s="639"/>
      <c r="Z989" s="639"/>
      <c r="AA989" s="639"/>
      <c r="AB989" s="4"/>
      <c r="AC989" s="621"/>
      <c r="AD989" s="622"/>
      <c r="AE989" s="621"/>
      <c r="AF989" s="637"/>
      <c r="AG989" s="621"/>
      <c r="AH989" s="529">
        <f t="shared" si="99"/>
        <v>978</v>
      </c>
      <c r="AI989" s="421" t="str">
        <f t="shared" si="100"/>
        <v/>
      </c>
      <c r="AJ989" s="529" t="str">
        <f t="shared" si="101"/>
        <v/>
      </c>
      <c r="AK989" s="529" t="str">
        <f t="shared" si="98"/>
        <v/>
      </c>
      <c r="AL989" s="573"/>
      <c r="AM989" s="639"/>
      <c r="AN989" s="573"/>
      <c r="AO989" s="639"/>
      <c r="AP989" s="639"/>
      <c r="AQ989" s="573"/>
      <c r="AR989" s="639"/>
      <c r="AS989" s="639"/>
      <c r="AT989" s="639"/>
      <c r="AU989" s="639"/>
      <c r="AV989" s="639"/>
      <c r="AW989" s="639"/>
      <c r="AX989" s="4"/>
      <c r="AY989" s="621"/>
      <c r="AZ989" s="622"/>
    </row>
    <row r="990" spans="2:52" s="25" customFormat="1" ht="12.75" customHeight="1">
      <c r="B990" s="645"/>
      <c r="D990" s="529">
        <f t="shared" si="97"/>
        <v>979</v>
      </c>
      <c r="E990" s="532"/>
      <c r="F990" s="531"/>
      <c r="G990" s="531"/>
      <c r="H990" s="668"/>
      <c r="I990" s="668"/>
      <c r="J990" s="234"/>
      <c r="K990" s="234"/>
      <c r="L990" s="234"/>
      <c r="M990" s="575"/>
      <c r="N990" s="794" t="str">
        <f t="shared" si="92"/>
        <v/>
      </c>
      <c r="O990" s="573"/>
      <c r="P990" s="573"/>
      <c r="Q990" s="623"/>
      <c r="R990" s="573"/>
      <c r="S990" s="573"/>
      <c r="T990" s="573"/>
      <c r="U990" s="639"/>
      <c r="V990" s="639"/>
      <c r="W990" s="573"/>
      <c r="X990" s="639"/>
      <c r="Y990" s="639"/>
      <c r="Z990" s="639"/>
      <c r="AA990" s="639"/>
      <c r="AB990" s="4"/>
      <c r="AC990" s="621"/>
      <c r="AD990" s="622"/>
      <c r="AE990" s="621"/>
      <c r="AF990" s="637"/>
      <c r="AG990" s="621"/>
      <c r="AH990" s="529">
        <f t="shared" si="99"/>
        <v>979</v>
      </c>
      <c r="AI990" s="421" t="str">
        <f t="shared" si="100"/>
        <v/>
      </c>
      <c r="AJ990" s="529" t="str">
        <f t="shared" si="101"/>
        <v/>
      </c>
      <c r="AK990" s="529" t="str">
        <f t="shared" si="98"/>
        <v/>
      </c>
      <c r="AL990" s="573"/>
      <c r="AM990" s="639"/>
      <c r="AN990" s="573"/>
      <c r="AO990" s="639"/>
      <c r="AP990" s="639"/>
      <c r="AQ990" s="573"/>
      <c r="AR990" s="639"/>
      <c r="AS990" s="639"/>
      <c r="AT990" s="639"/>
      <c r="AU990" s="639"/>
      <c r="AV990" s="639"/>
      <c r="AW990" s="639"/>
      <c r="AX990" s="4"/>
      <c r="AY990" s="621"/>
      <c r="AZ990" s="622"/>
    </row>
    <row r="991" spans="2:52" s="25" customFormat="1" ht="12.75" customHeight="1">
      <c r="B991" s="645"/>
      <c r="D991" s="529">
        <f t="shared" ref="D991:D1054" si="102">D990+1</f>
        <v>980</v>
      </c>
      <c r="E991" s="532"/>
      <c r="F991" s="531"/>
      <c r="G991" s="531"/>
      <c r="H991" s="668"/>
      <c r="I991" s="668"/>
      <c r="J991" s="234"/>
      <c r="K991" s="234"/>
      <c r="L991" s="234"/>
      <c r="M991" s="575"/>
      <c r="N991" s="794" t="str">
        <f t="shared" si="92"/>
        <v/>
      </c>
      <c r="O991" s="573"/>
      <c r="P991" s="573"/>
      <c r="Q991" s="623"/>
      <c r="R991" s="573"/>
      <c r="S991" s="573"/>
      <c r="T991" s="573"/>
      <c r="U991" s="639"/>
      <c r="V991" s="639"/>
      <c r="W991" s="573"/>
      <c r="X991" s="639"/>
      <c r="Y991" s="639"/>
      <c r="Z991" s="639"/>
      <c r="AA991" s="639"/>
      <c r="AB991" s="4"/>
      <c r="AC991" s="621"/>
      <c r="AD991" s="622"/>
      <c r="AE991" s="621"/>
      <c r="AF991" s="637"/>
      <c r="AG991" s="621"/>
      <c r="AH991" s="529">
        <f t="shared" si="99"/>
        <v>980</v>
      </c>
      <c r="AI991" s="421" t="str">
        <f t="shared" si="100"/>
        <v/>
      </c>
      <c r="AJ991" s="529" t="str">
        <f t="shared" si="101"/>
        <v/>
      </c>
      <c r="AK991" s="529" t="str">
        <f t="shared" si="98"/>
        <v/>
      </c>
      <c r="AL991" s="573"/>
      <c r="AM991" s="639"/>
      <c r="AN991" s="573"/>
      <c r="AO991" s="639"/>
      <c r="AP991" s="639"/>
      <c r="AQ991" s="573"/>
      <c r="AR991" s="639"/>
      <c r="AS991" s="639"/>
      <c r="AT991" s="639"/>
      <c r="AU991" s="639"/>
      <c r="AV991" s="639"/>
      <c r="AW991" s="639"/>
      <c r="AX991" s="4"/>
      <c r="AY991" s="621"/>
      <c r="AZ991" s="622"/>
    </row>
    <row r="992" spans="2:52" s="25" customFormat="1" ht="12.75" customHeight="1">
      <c r="B992" s="645"/>
      <c r="D992" s="529">
        <f t="shared" si="102"/>
        <v>981</v>
      </c>
      <c r="E992" s="532"/>
      <c r="F992" s="531"/>
      <c r="G992" s="531"/>
      <c r="H992" s="668"/>
      <c r="I992" s="668"/>
      <c r="J992" s="234"/>
      <c r="K992" s="234"/>
      <c r="L992" s="234"/>
      <c r="M992" s="575"/>
      <c r="N992" s="794" t="str">
        <f t="shared" si="92"/>
        <v/>
      </c>
      <c r="O992" s="573"/>
      <c r="P992" s="573"/>
      <c r="Q992" s="623"/>
      <c r="R992" s="573"/>
      <c r="S992" s="573"/>
      <c r="T992" s="573"/>
      <c r="U992" s="639"/>
      <c r="V992" s="639"/>
      <c r="W992" s="573"/>
      <c r="X992" s="639"/>
      <c r="Y992" s="639"/>
      <c r="Z992" s="639"/>
      <c r="AA992" s="639"/>
      <c r="AB992" s="4"/>
      <c r="AC992" s="621"/>
      <c r="AD992" s="622"/>
      <c r="AE992" s="621"/>
      <c r="AF992" s="637"/>
      <c r="AG992" s="621"/>
      <c r="AH992" s="529">
        <f t="shared" si="99"/>
        <v>981</v>
      </c>
      <c r="AI992" s="421" t="str">
        <f t="shared" si="100"/>
        <v/>
      </c>
      <c r="AJ992" s="529" t="str">
        <f t="shared" si="101"/>
        <v/>
      </c>
      <c r="AK992" s="529" t="str">
        <f t="shared" si="98"/>
        <v/>
      </c>
      <c r="AL992" s="573"/>
      <c r="AM992" s="639"/>
      <c r="AN992" s="573"/>
      <c r="AO992" s="639"/>
      <c r="AP992" s="639"/>
      <c r="AQ992" s="573"/>
      <c r="AR992" s="639"/>
      <c r="AS992" s="639"/>
      <c r="AT992" s="639"/>
      <c r="AU992" s="639"/>
      <c r="AV992" s="639"/>
      <c r="AW992" s="639"/>
      <c r="AX992" s="4"/>
      <c r="AY992" s="621"/>
      <c r="AZ992" s="622"/>
    </row>
    <row r="993" spans="2:52" s="25" customFormat="1" ht="12.75" customHeight="1">
      <c r="B993" s="645"/>
      <c r="D993" s="529">
        <f t="shared" si="102"/>
        <v>982</v>
      </c>
      <c r="E993" s="532"/>
      <c r="F993" s="531"/>
      <c r="G993" s="531"/>
      <c r="H993" s="668"/>
      <c r="I993" s="668"/>
      <c r="J993" s="234"/>
      <c r="K993" s="234"/>
      <c r="L993" s="234"/>
      <c r="M993" s="575"/>
      <c r="N993" s="794" t="str">
        <f t="shared" si="92"/>
        <v/>
      </c>
      <c r="O993" s="573"/>
      <c r="P993" s="573"/>
      <c r="Q993" s="623"/>
      <c r="R993" s="573"/>
      <c r="S993" s="573"/>
      <c r="T993" s="573"/>
      <c r="U993" s="639"/>
      <c r="V993" s="639"/>
      <c r="W993" s="573"/>
      <c r="X993" s="639"/>
      <c r="Y993" s="639"/>
      <c r="Z993" s="639"/>
      <c r="AA993" s="639"/>
      <c r="AB993" s="4"/>
      <c r="AC993" s="621"/>
      <c r="AD993" s="622"/>
      <c r="AE993" s="621"/>
      <c r="AF993" s="637"/>
      <c r="AG993" s="621"/>
      <c r="AH993" s="529">
        <f t="shared" si="99"/>
        <v>982</v>
      </c>
      <c r="AI993" s="421" t="str">
        <f t="shared" si="100"/>
        <v/>
      </c>
      <c r="AJ993" s="529" t="str">
        <f t="shared" si="101"/>
        <v/>
      </c>
      <c r="AK993" s="529" t="str">
        <f t="shared" si="98"/>
        <v/>
      </c>
      <c r="AL993" s="573"/>
      <c r="AM993" s="639"/>
      <c r="AN993" s="573"/>
      <c r="AO993" s="639"/>
      <c r="AP993" s="639"/>
      <c r="AQ993" s="573"/>
      <c r="AR993" s="639"/>
      <c r="AS993" s="639"/>
      <c r="AT993" s="639"/>
      <c r="AU993" s="639"/>
      <c r="AV993" s="639"/>
      <c r="AW993" s="639"/>
      <c r="AX993" s="4"/>
      <c r="AY993" s="621"/>
      <c r="AZ993" s="622"/>
    </row>
    <row r="994" spans="2:52" s="25" customFormat="1" ht="12.75" customHeight="1">
      <c r="B994" s="645"/>
      <c r="D994" s="529">
        <f t="shared" si="102"/>
        <v>983</v>
      </c>
      <c r="E994" s="532"/>
      <c r="F994" s="531"/>
      <c r="G994" s="531"/>
      <c r="H994" s="668"/>
      <c r="I994" s="668"/>
      <c r="J994" s="234"/>
      <c r="K994" s="234"/>
      <c r="L994" s="234"/>
      <c r="M994" s="575"/>
      <c r="N994" s="794" t="str">
        <f t="shared" si="92"/>
        <v/>
      </c>
      <c r="O994" s="573"/>
      <c r="P994" s="573"/>
      <c r="Q994" s="623"/>
      <c r="R994" s="573"/>
      <c r="S994" s="573"/>
      <c r="T994" s="573"/>
      <c r="U994" s="639"/>
      <c r="V994" s="639"/>
      <c r="W994" s="573"/>
      <c r="X994" s="639"/>
      <c r="Y994" s="639"/>
      <c r="Z994" s="639"/>
      <c r="AA994" s="639"/>
      <c r="AB994" s="4"/>
      <c r="AC994" s="621"/>
      <c r="AD994" s="622"/>
      <c r="AE994" s="621"/>
      <c r="AF994" s="637"/>
      <c r="AG994" s="621"/>
      <c r="AH994" s="529">
        <f t="shared" si="99"/>
        <v>983</v>
      </c>
      <c r="AI994" s="421" t="str">
        <f t="shared" si="100"/>
        <v/>
      </c>
      <c r="AJ994" s="529" t="str">
        <f t="shared" si="101"/>
        <v/>
      </c>
      <c r="AK994" s="529" t="str">
        <f t="shared" si="98"/>
        <v/>
      </c>
      <c r="AL994" s="573"/>
      <c r="AM994" s="639"/>
      <c r="AN994" s="573"/>
      <c r="AO994" s="639"/>
      <c r="AP994" s="639"/>
      <c r="AQ994" s="573"/>
      <c r="AR994" s="639"/>
      <c r="AS994" s="639"/>
      <c r="AT994" s="639"/>
      <c r="AU994" s="639"/>
      <c r="AV994" s="639"/>
      <c r="AW994" s="639"/>
      <c r="AX994" s="4"/>
      <c r="AY994" s="621"/>
      <c r="AZ994" s="622"/>
    </row>
    <row r="995" spans="2:52" s="25" customFormat="1" ht="12.75" customHeight="1">
      <c r="B995" s="645"/>
      <c r="D995" s="529">
        <f t="shared" si="102"/>
        <v>984</v>
      </c>
      <c r="E995" s="532"/>
      <c r="F995" s="531"/>
      <c r="G995" s="531"/>
      <c r="H995" s="668"/>
      <c r="I995" s="668"/>
      <c r="J995" s="234"/>
      <c r="K995" s="234"/>
      <c r="L995" s="234"/>
      <c r="M995" s="575"/>
      <c r="N995" s="794" t="str">
        <f t="shared" si="92"/>
        <v/>
      </c>
      <c r="O995" s="573"/>
      <c r="P995" s="573"/>
      <c r="Q995" s="623"/>
      <c r="R995" s="573"/>
      <c r="S995" s="573"/>
      <c r="T995" s="573"/>
      <c r="U995" s="639"/>
      <c r="V995" s="639"/>
      <c r="W995" s="573"/>
      <c r="X995" s="639"/>
      <c r="Y995" s="639"/>
      <c r="Z995" s="639"/>
      <c r="AA995" s="639"/>
      <c r="AB995" s="4"/>
      <c r="AC995" s="621"/>
      <c r="AD995" s="622"/>
      <c r="AE995" s="621"/>
      <c r="AF995" s="637"/>
      <c r="AG995" s="621"/>
      <c r="AH995" s="529">
        <f t="shared" si="99"/>
        <v>984</v>
      </c>
      <c r="AI995" s="421" t="str">
        <f t="shared" si="100"/>
        <v/>
      </c>
      <c r="AJ995" s="529" t="str">
        <f t="shared" si="101"/>
        <v/>
      </c>
      <c r="AK995" s="529" t="str">
        <f t="shared" si="98"/>
        <v/>
      </c>
      <c r="AL995" s="573"/>
      <c r="AM995" s="639"/>
      <c r="AN995" s="573"/>
      <c r="AO995" s="639"/>
      <c r="AP995" s="639"/>
      <c r="AQ995" s="573"/>
      <c r="AR995" s="639"/>
      <c r="AS995" s="639"/>
      <c r="AT995" s="639"/>
      <c r="AU995" s="639"/>
      <c r="AV995" s="639"/>
      <c r="AW995" s="639"/>
      <c r="AX995" s="4"/>
      <c r="AY995" s="621"/>
      <c r="AZ995" s="622"/>
    </row>
    <row r="996" spans="2:52" s="25" customFormat="1" ht="12.75" customHeight="1">
      <c r="B996" s="645"/>
      <c r="D996" s="529">
        <f t="shared" si="102"/>
        <v>985</v>
      </c>
      <c r="E996" s="532"/>
      <c r="F996" s="531"/>
      <c r="G996" s="531"/>
      <c r="H996" s="668"/>
      <c r="I996" s="668"/>
      <c r="J996" s="234"/>
      <c r="K996" s="234"/>
      <c r="L996" s="234"/>
      <c r="M996" s="575"/>
      <c r="N996" s="794" t="str">
        <f t="shared" si="92"/>
        <v/>
      </c>
      <c r="O996" s="573"/>
      <c r="P996" s="573"/>
      <c r="Q996" s="623"/>
      <c r="R996" s="573"/>
      <c r="S996" s="573"/>
      <c r="T996" s="573"/>
      <c r="U996" s="639"/>
      <c r="V996" s="639"/>
      <c r="W996" s="573"/>
      <c r="X996" s="639"/>
      <c r="Y996" s="639"/>
      <c r="Z996" s="639"/>
      <c r="AA996" s="639"/>
      <c r="AB996" s="4"/>
      <c r="AC996" s="621"/>
      <c r="AD996" s="622"/>
      <c r="AE996" s="621"/>
      <c r="AF996" s="637"/>
      <c r="AG996" s="621"/>
      <c r="AH996" s="529">
        <f t="shared" si="99"/>
        <v>985</v>
      </c>
      <c r="AI996" s="421" t="str">
        <f t="shared" si="100"/>
        <v/>
      </c>
      <c r="AJ996" s="529" t="str">
        <f t="shared" si="101"/>
        <v/>
      </c>
      <c r="AK996" s="529" t="str">
        <f t="shared" si="98"/>
        <v/>
      </c>
      <c r="AL996" s="573"/>
      <c r="AM996" s="639"/>
      <c r="AN996" s="573"/>
      <c r="AO996" s="639"/>
      <c r="AP996" s="639"/>
      <c r="AQ996" s="573"/>
      <c r="AR996" s="639"/>
      <c r="AS996" s="639"/>
      <c r="AT996" s="639"/>
      <c r="AU996" s="639"/>
      <c r="AV996" s="639"/>
      <c r="AW996" s="639"/>
      <c r="AX996" s="4"/>
      <c r="AY996" s="621"/>
      <c r="AZ996" s="622"/>
    </row>
    <row r="997" spans="2:52" s="25" customFormat="1" ht="12.75" customHeight="1">
      <c r="B997" s="645"/>
      <c r="D997" s="529">
        <f t="shared" si="102"/>
        <v>986</v>
      </c>
      <c r="E997" s="532"/>
      <c r="F997" s="531"/>
      <c r="G997" s="531"/>
      <c r="H997" s="668"/>
      <c r="I997" s="668"/>
      <c r="J997" s="234"/>
      <c r="K997" s="234"/>
      <c r="L997" s="234"/>
      <c r="M997" s="575"/>
      <c r="N997" s="794" t="str">
        <f t="shared" si="92"/>
        <v/>
      </c>
      <c r="O997" s="573"/>
      <c r="P997" s="573"/>
      <c r="Q997" s="623"/>
      <c r="R997" s="573"/>
      <c r="S997" s="573"/>
      <c r="T997" s="573"/>
      <c r="U997" s="639"/>
      <c r="V997" s="639"/>
      <c r="W997" s="573"/>
      <c r="X997" s="639"/>
      <c r="Y997" s="639"/>
      <c r="Z997" s="639"/>
      <c r="AA997" s="639"/>
      <c r="AB997" s="4"/>
      <c r="AC997" s="621"/>
      <c r="AD997" s="622"/>
      <c r="AE997" s="621"/>
      <c r="AF997" s="637"/>
      <c r="AG997" s="621"/>
      <c r="AH997" s="529">
        <f t="shared" si="99"/>
        <v>986</v>
      </c>
      <c r="AI997" s="421" t="str">
        <f t="shared" si="100"/>
        <v/>
      </c>
      <c r="AJ997" s="529" t="str">
        <f t="shared" si="101"/>
        <v/>
      </c>
      <c r="AK997" s="529" t="str">
        <f t="shared" si="98"/>
        <v/>
      </c>
      <c r="AL997" s="573"/>
      <c r="AM997" s="639"/>
      <c r="AN997" s="573"/>
      <c r="AO997" s="639"/>
      <c r="AP997" s="639"/>
      <c r="AQ997" s="573"/>
      <c r="AR997" s="639"/>
      <c r="AS997" s="639"/>
      <c r="AT997" s="639"/>
      <c r="AU997" s="639"/>
      <c r="AV997" s="639"/>
      <c r="AW997" s="639"/>
      <c r="AX997" s="4"/>
      <c r="AY997" s="621"/>
      <c r="AZ997" s="622"/>
    </row>
    <row r="998" spans="2:52" s="25" customFormat="1" ht="12.75" customHeight="1">
      <c r="B998" s="645"/>
      <c r="D998" s="529">
        <f t="shared" si="102"/>
        <v>987</v>
      </c>
      <c r="E998" s="532"/>
      <c r="F998" s="531"/>
      <c r="G998" s="531"/>
      <c r="H998" s="668"/>
      <c r="I998" s="668"/>
      <c r="J998" s="234"/>
      <c r="K998" s="234"/>
      <c r="L998" s="234"/>
      <c r="M998" s="575"/>
      <c r="N998" s="794" t="str">
        <f t="shared" si="92"/>
        <v/>
      </c>
      <c r="O998" s="573"/>
      <c r="P998" s="573"/>
      <c r="Q998" s="623"/>
      <c r="R998" s="573"/>
      <c r="S998" s="573"/>
      <c r="T998" s="573"/>
      <c r="U998" s="639"/>
      <c r="V998" s="639"/>
      <c r="W998" s="573"/>
      <c r="X998" s="639"/>
      <c r="Y998" s="639"/>
      <c r="Z998" s="639"/>
      <c r="AA998" s="639"/>
      <c r="AB998" s="4"/>
      <c r="AC998" s="621"/>
      <c r="AD998" s="622"/>
      <c r="AE998" s="621"/>
      <c r="AF998" s="637"/>
      <c r="AG998" s="621"/>
      <c r="AH998" s="529">
        <f t="shared" si="99"/>
        <v>987</v>
      </c>
      <c r="AI998" s="421" t="str">
        <f t="shared" si="100"/>
        <v/>
      </c>
      <c r="AJ998" s="529" t="str">
        <f t="shared" si="101"/>
        <v/>
      </c>
      <c r="AK998" s="529" t="str">
        <f t="shared" si="98"/>
        <v/>
      </c>
      <c r="AL998" s="573"/>
      <c r="AM998" s="639"/>
      <c r="AN998" s="573"/>
      <c r="AO998" s="639"/>
      <c r="AP998" s="639"/>
      <c r="AQ998" s="573"/>
      <c r="AR998" s="639"/>
      <c r="AS998" s="639"/>
      <c r="AT998" s="639"/>
      <c r="AU998" s="639"/>
      <c r="AV998" s="639"/>
      <c r="AW998" s="639"/>
      <c r="AX998" s="4"/>
      <c r="AY998" s="621"/>
      <c r="AZ998" s="622"/>
    </row>
    <row r="999" spans="2:52" s="25" customFormat="1" ht="12.75" customHeight="1">
      <c r="B999" s="645"/>
      <c r="D999" s="529">
        <f t="shared" si="102"/>
        <v>988</v>
      </c>
      <c r="E999" s="532"/>
      <c r="F999" s="531"/>
      <c r="G999" s="531"/>
      <c r="H999" s="668"/>
      <c r="I999" s="668"/>
      <c r="J999" s="234"/>
      <c r="K999" s="234"/>
      <c r="L999" s="234"/>
      <c r="M999" s="575"/>
      <c r="N999" s="794" t="str">
        <f t="shared" si="92"/>
        <v/>
      </c>
      <c r="O999" s="573"/>
      <c r="P999" s="573"/>
      <c r="Q999" s="623"/>
      <c r="R999" s="573"/>
      <c r="S999" s="573"/>
      <c r="T999" s="573"/>
      <c r="U999" s="639"/>
      <c r="V999" s="639"/>
      <c r="W999" s="573"/>
      <c r="X999" s="639"/>
      <c r="Y999" s="639"/>
      <c r="Z999" s="639"/>
      <c r="AA999" s="639"/>
      <c r="AB999" s="4"/>
      <c r="AC999" s="621"/>
      <c r="AD999" s="622"/>
      <c r="AE999" s="621"/>
      <c r="AF999" s="637"/>
      <c r="AG999" s="621"/>
      <c r="AH999" s="529">
        <f t="shared" si="99"/>
        <v>988</v>
      </c>
      <c r="AI999" s="421" t="str">
        <f t="shared" si="100"/>
        <v/>
      </c>
      <c r="AJ999" s="529" t="str">
        <f t="shared" si="101"/>
        <v/>
      </c>
      <c r="AK999" s="529" t="str">
        <f t="shared" si="98"/>
        <v/>
      </c>
      <c r="AL999" s="573"/>
      <c r="AM999" s="639"/>
      <c r="AN999" s="573"/>
      <c r="AO999" s="639"/>
      <c r="AP999" s="639"/>
      <c r="AQ999" s="573"/>
      <c r="AR999" s="639"/>
      <c r="AS999" s="639"/>
      <c r="AT999" s="639"/>
      <c r="AU999" s="639"/>
      <c r="AV999" s="639"/>
      <c r="AW999" s="639"/>
      <c r="AX999" s="4"/>
      <c r="AY999" s="621"/>
      <c r="AZ999" s="622"/>
    </row>
    <row r="1000" spans="2:52" s="25" customFormat="1" ht="12.75" customHeight="1">
      <c r="B1000" s="645"/>
      <c r="D1000" s="529">
        <f t="shared" si="102"/>
        <v>989</v>
      </c>
      <c r="E1000" s="532"/>
      <c r="F1000" s="531"/>
      <c r="G1000" s="531"/>
      <c r="H1000" s="668"/>
      <c r="I1000" s="668"/>
      <c r="J1000" s="234"/>
      <c r="K1000" s="234"/>
      <c r="L1000" s="234"/>
      <c r="M1000" s="575"/>
      <c r="N1000" s="794" t="str">
        <f t="shared" si="92"/>
        <v/>
      </c>
      <c r="O1000" s="573"/>
      <c r="P1000" s="573"/>
      <c r="Q1000" s="623"/>
      <c r="R1000" s="573"/>
      <c r="S1000" s="573"/>
      <c r="T1000" s="573"/>
      <c r="U1000" s="639"/>
      <c r="V1000" s="639"/>
      <c r="W1000" s="573"/>
      <c r="X1000" s="639"/>
      <c r="Y1000" s="639"/>
      <c r="Z1000" s="639"/>
      <c r="AA1000" s="639"/>
      <c r="AB1000" s="4"/>
      <c r="AC1000" s="621"/>
      <c r="AD1000" s="622"/>
      <c r="AE1000" s="621"/>
      <c r="AF1000" s="637"/>
      <c r="AG1000" s="621"/>
      <c r="AH1000" s="529">
        <f t="shared" si="99"/>
        <v>989</v>
      </c>
      <c r="AI1000" s="421" t="str">
        <f t="shared" si="100"/>
        <v/>
      </c>
      <c r="AJ1000" s="529" t="str">
        <f t="shared" si="101"/>
        <v/>
      </c>
      <c r="AK1000" s="529" t="str">
        <f t="shared" si="98"/>
        <v/>
      </c>
      <c r="AL1000" s="573"/>
      <c r="AM1000" s="639"/>
      <c r="AN1000" s="573"/>
      <c r="AO1000" s="639"/>
      <c r="AP1000" s="639"/>
      <c r="AQ1000" s="573"/>
      <c r="AR1000" s="639"/>
      <c r="AS1000" s="639"/>
      <c r="AT1000" s="639"/>
      <c r="AU1000" s="639"/>
      <c r="AV1000" s="639"/>
      <c r="AW1000" s="639"/>
      <c r="AX1000" s="4"/>
      <c r="AY1000" s="621"/>
      <c r="AZ1000" s="622"/>
    </row>
    <row r="1001" spans="2:52" s="25" customFormat="1" ht="12.75" customHeight="1">
      <c r="B1001" s="645"/>
      <c r="D1001" s="529">
        <f t="shared" si="102"/>
        <v>990</v>
      </c>
      <c r="E1001" s="532"/>
      <c r="F1001" s="531"/>
      <c r="G1001" s="531"/>
      <c r="H1001" s="668"/>
      <c r="I1001" s="668"/>
      <c r="J1001" s="234"/>
      <c r="K1001" s="234"/>
      <c r="L1001" s="234"/>
      <c r="M1001" s="575"/>
      <c r="N1001" s="794" t="str">
        <f t="shared" si="92"/>
        <v/>
      </c>
      <c r="O1001" s="573"/>
      <c r="P1001" s="573"/>
      <c r="Q1001" s="623"/>
      <c r="R1001" s="573"/>
      <c r="S1001" s="573"/>
      <c r="T1001" s="573"/>
      <c r="U1001" s="639"/>
      <c r="V1001" s="639"/>
      <c r="W1001" s="573"/>
      <c r="X1001" s="639"/>
      <c r="Y1001" s="639"/>
      <c r="Z1001" s="639"/>
      <c r="AA1001" s="639"/>
      <c r="AB1001" s="4"/>
      <c r="AC1001" s="621"/>
      <c r="AD1001" s="622"/>
      <c r="AE1001" s="621"/>
      <c r="AF1001" s="637"/>
      <c r="AG1001" s="621"/>
      <c r="AH1001" s="529">
        <f t="shared" si="99"/>
        <v>990</v>
      </c>
      <c r="AI1001" s="421" t="str">
        <f t="shared" si="100"/>
        <v/>
      </c>
      <c r="AJ1001" s="529" t="str">
        <f t="shared" si="101"/>
        <v/>
      </c>
      <c r="AK1001" s="529" t="str">
        <f t="shared" si="98"/>
        <v/>
      </c>
      <c r="AL1001" s="573"/>
      <c r="AM1001" s="639"/>
      <c r="AN1001" s="573"/>
      <c r="AO1001" s="639"/>
      <c r="AP1001" s="639"/>
      <c r="AQ1001" s="573"/>
      <c r="AR1001" s="639"/>
      <c r="AS1001" s="639"/>
      <c r="AT1001" s="639"/>
      <c r="AU1001" s="639"/>
      <c r="AV1001" s="639"/>
      <c r="AW1001" s="639"/>
      <c r="AX1001" s="4"/>
      <c r="AY1001" s="621"/>
      <c r="AZ1001" s="622"/>
    </row>
    <row r="1002" spans="2:52" s="25" customFormat="1" ht="12.75" customHeight="1">
      <c r="B1002" s="645"/>
      <c r="D1002" s="529">
        <f t="shared" si="102"/>
        <v>991</v>
      </c>
      <c r="E1002" s="532"/>
      <c r="F1002" s="531"/>
      <c r="G1002" s="531"/>
      <c r="H1002" s="668"/>
      <c r="I1002" s="668"/>
      <c r="J1002" s="234"/>
      <c r="K1002" s="234"/>
      <c r="L1002" s="234"/>
      <c r="M1002" s="575"/>
      <c r="N1002" s="794" t="str">
        <f t="shared" si="92"/>
        <v/>
      </c>
      <c r="O1002" s="573"/>
      <c r="P1002" s="573"/>
      <c r="Q1002" s="623"/>
      <c r="R1002" s="573"/>
      <c r="S1002" s="573"/>
      <c r="T1002" s="573"/>
      <c r="U1002" s="639"/>
      <c r="V1002" s="639"/>
      <c r="W1002" s="573"/>
      <c r="X1002" s="639"/>
      <c r="Y1002" s="639"/>
      <c r="Z1002" s="639"/>
      <c r="AA1002" s="639"/>
      <c r="AB1002" s="4"/>
      <c r="AC1002" s="621"/>
      <c r="AD1002" s="622"/>
      <c r="AE1002" s="621"/>
      <c r="AF1002" s="637"/>
      <c r="AG1002" s="621"/>
      <c r="AH1002" s="529">
        <f t="shared" si="99"/>
        <v>991</v>
      </c>
      <c r="AI1002" s="421" t="str">
        <f t="shared" si="100"/>
        <v/>
      </c>
      <c r="AJ1002" s="529" t="str">
        <f t="shared" si="101"/>
        <v/>
      </c>
      <c r="AK1002" s="529" t="str">
        <f t="shared" si="98"/>
        <v/>
      </c>
      <c r="AL1002" s="573"/>
      <c r="AM1002" s="639"/>
      <c r="AN1002" s="573"/>
      <c r="AO1002" s="639"/>
      <c r="AP1002" s="639"/>
      <c r="AQ1002" s="573"/>
      <c r="AR1002" s="639"/>
      <c r="AS1002" s="639"/>
      <c r="AT1002" s="639"/>
      <c r="AU1002" s="639"/>
      <c r="AV1002" s="639"/>
      <c r="AW1002" s="639"/>
      <c r="AX1002" s="4"/>
      <c r="AY1002" s="621"/>
      <c r="AZ1002" s="622"/>
    </row>
    <row r="1003" spans="2:52" s="25" customFormat="1" ht="12.75" customHeight="1">
      <c r="B1003" s="645"/>
      <c r="D1003" s="529">
        <f t="shared" si="102"/>
        <v>992</v>
      </c>
      <c r="E1003" s="532"/>
      <c r="F1003" s="531"/>
      <c r="G1003" s="531"/>
      <c r="H1003" s="668"/>
      <c r="I1003" s="668"/>
      <c r="J1003" s="234"/>
      <c r="K1003" s="234"/>
      <c r="L1003" s="234"/>
      <c r="M1003" s="575"/>
      <c r="N1003" s="794" t="str">
        <f t="shared" si="92"/>
        <v/>
      </c>
      <c r="O1003" s="573"/>
      <c r="P1003" s="573"/>
      <c r="Q1003" s="623"/>
      <c r="R1003" s="573"/>
      <c r="S1003" s="573"/>
      <c r="T1003" s="573"/>
      <c r="U1003" s="639"/>
      <c r="V1003" s="639"/>
      <c r="W1003" s="573"/>
      <c r="X1003" s="639"/>
      <c r="Y1003" s="639"/>
      <c r="Z1003" s="639"/>
      <c r="AA1003" s="639"/>
      <c r="AB1003" s="4"/>
      <c r="AC1003" s="621"/>
      <c r="AD1003" s="622"/>
      <c r="AE1003" s="621"/>
      <c r="AF1003" s="637"/>
      <c r="AG1003" s="621"/>
      <c r="AH1003" s="529">
        <f t="shared" si="99"/>
        <v>992</v>
      </c>
      <c r="AI1003" s="421" t="str">
        <f t="shared" si="100"/>
        <v/>
      </c>
      <c r="AJ1003" s="529" t="str">
        <f t="shared" si="101"/>
        <v/>
      </c>
      <c r="AK1003" s="529" t="str">
        <f t="shared" si="98"/>
        <v/>
      </c>
      <c r="AL1003" s="573"/>
      <c r="AM1003" s="639"/>
      <c r="AN1003" s="573"/>
      <c r="AO1003" s="639"/>
      <c r="AP1003" s="639"/>
      <c r="AQ1003" s="573"/>
      <c r="AR1003" s="639"/>
      <c r="AS1003" s="639"/>
      <c r="AT1003" s="639"/>
      <c r="AU1003" s="639"/>
      <c r="AV1003" s="639"/>
      <c r="AW1003" s="639"/>
      <c r="AX1003" s="4"/>
      <c r="AY1003" s="621"/>
      <c r="AZ1003" s="622"/>
    </row>
    <row r="1004" spans="2:52" s="25" customFormat="1" ht="12.75" customHeight="1">
      <c r="B1004" s="645"/>
      <c r="D1004" s="529">
        <f t="shared" si="102"/>
        <v>993</v>
      </c>
      <c r="E1004" s="532"/>
      <c r="F1004" s="531"/>
      <c r="G1004" s="531"/>
      <c r="H1004" s="668"/>
      <c r="I1004" s="668"/>
      <c r="J1004" s="234"/>
      <c r="K1004" s="234"/>
      <c r="L1004" s="234"/>
      <c r="M1004" s="575"/>
      <c r="N1004" s="794" t="str">
        <f t="shared" si="92"/>
        <v/>
      </c>
      <c r="O1004" s="573"/>
      <c r="P1004" s="573"/>
      <c r="Q1004" s="623"/>
      <c r="R1004" s="573"/>
      <c r="S1004" s="573"/>
      <c r="T1004" s="573"/>
      <c r="U1004" s="639"/>
      <c r="V1004" s="639"/>
      <c r="W1004" s="573"/>
      <c r="X1004" s="639"/>
      <c r="Y1004" s="639"/>
      <c r="Z1004" s="639"/>
      <c r="AA1004" s="639"/>
      <c r="AB1004" s="4"/>
      <c r="AC1004" s="621"/>
      <c r="AD1004" s="622"/>
      <c r="AE1004" s="621"/>
      <c r="AF1004" s="637"/>
      <c r="AG1004" s="621"/>
      <c r="AH1004" s="529">
        <f t="shared" si="99"/>
        <v>993</v>
      </c>
      <c r="AI1004" s="421" t="str">
        <f t="shared" si="100"/>
        <v/>
      </c>
      <c r="AJ1004" s="529" t="str">
        <f t="shared" si="101"/>
        <v/>
      </c>
      <c r="AK1004" s="529" t="str">
        <f t="shared" si="98"/>
        <v/>
      </c>
      <c r="AL1004" s="573"/>
      <c r="AM1004" s="639"/>
      <c r="AN1004" s="573"/>
      <c r="AO1004" s="639"/>
      <c r="AP1004" s="639"/>
      <c r="AQ1004" s="573"/>
      <c r="AR1004" s="639"/>
      <c r="AS1004" s="639"/>
      <c r="AT1004" s="639"/>
      <c r="AU1004" s="639"/>
      <c r="AV1004" s="639"/>
      <c r="AW1004" s="639"/>
      <c r="AX1004" s="4"/>
      <c r="AY1004" s="621"/>
      <c r="AZ1004" s="622"/>
    </row>
    <row r="1005" spans="2:52" s="25" customFormat="1" ht="12.75" customHeight="1">
      <c r="B1005" s="645"/>
      <c r="D1005" s="529">
        <f t="shared" si="102"/>
        <v>994</v>
      </c>
      <c r="E1005" s="532"/>
      <c r="F1005" s="531"/>
      <c r="G1005" s="531"/>
      <c r="H1005" s="668"/>
      <c r="I1005" s="668"/>
      <c r="J1005" s="234"/>
      <c r="K1005" s="234"/>
      <c r="L1005" s="234"/>
      <c r="M1005" s="575"/>
      <c r="N1005" s="794" t="str">
        <f t="shared" si="92"/>
        <v/>
      </c>
      <c r="O1005" s="573"/>
      <c r="P1005" s="573"/>
      <c r="Q1005" s="623"/>
      <c r="R1005" s="573"/>
      <c r="S1005" s="573"/>
      <c r="T1005" s="573"/>
      <c r="U1005" s="639"/>
      <c r="V1005" s="639"/>
      <c r="W1005" s="573"/>
      <c r="X1005" s="639"/>
      <c r="Y1005" s="639"/>
      <c r="Z1005" s="639"/>
      <c r="AA1005" s="639"/>
      <c r="AB1005" s="4"/>
      <c r="AC1005" s="621"/>
      <c r="AD1005" s="622"/>
      <c r="AE1005" s="621"/>
      <c r="AF1005" s="637"/>
      <c r="AG1005" s="621"/>
      <c r="AH1005" s="529">
        <f t="shared" si="99"/>
        <v>994</v>
      </c>
      <c r="AI1005" s="421" t="str">
        <f t="shared" si="100"/>
        <v/>
      </c>
      <c r="AJ1005" s="529" t="str">
        <f t="shared" si="101"/>
        <v/>
      </c>
      <c r="AK1005" s="529" t="str">
        <f t="shared" si="98"/>
        <v/>
      </c>
      <c r="AL1005" s="573"/>
      <c r="AM1005" s="639"/>
      <c r="AN1005" s="573"/>
      <c r="AO1005" s="639"/>
      <c r="AP1005" s="639"/>
      <c r="AQ1005" s="573"/>
      <c r="AR1005" s="639"/>
      <c r="AS1005" s="639"/>
      <c r="AT1005" s="639"/>
      <c r="AU1005" s="639"/>
      <c r="AV1005" s="639"/>
      <c r="AW1005" s="639"/>
      <c r="AX1005" s="4"/>
      <c r="AY1005" s="621"/>
      <c r="AZ1005" s="622"/>
    </row>
    <row r="1006" spans="2:52" s="25" customFormat="1" ht="12.75" customHeight="1">
      <c r="B1006" s="645"/>
      <c r="D1006" s="529">
        <f t="shared" si="102"/>
        <v>995</v>
      </c>
      <c r="E1006" s="532"/>
      <c r="F1006" s="531"/>
      <c r="G1006" s="531"/>
      <c r="H1006" s="668"/>
      <c r="I1006" s="668"/>
      <c r="J1006" s="234"/>
      <c r="K1006" s="234"/>
      <c r="L1006" s="234"/>
      <c r="M1006" s="575"/>
      <c r="N1006" s="794" t="str">
        <f t="shared" si="92"/>
        <v/>
      </c>
      <c r="O1006" s="573"/>
      <c r="P1006" s="573"/>
      <c r="Q1006" s="623"/>
      <c r="R1006" s="573"/>
      <c r="S1006" s="573"/>
      <c r="T1006" s="573"/>
      <c r="U1006" s="639"/>
      <c r="V1006" s="639"/>
      <c r="W1006" s="573"/>
      <c r="X1006" s="639"/>
      <c r="Y1006" s="639"/>
      <c r="Z1006" s="639"/>
      <c r="AA1006" s="639"/>
      <c r="AB1006" s="4"/>
      <c r="AC1006" s="621"/>
      <c r="AD1006" s="622"/>
      <c r="AE1006" s="621"/>
      <c r="AF1006" s="637"/>
      <c r="AG1006" s="621"/>
      <c r="AH1006" s="529">
        <f t="shared" si="99"/>
        <v>995</v>
      </c>
      <c r="AI1006" s="421" t="str">
        <f t="shared" si="100"/>
        <v/>
      </c>
      <c r="AJ1006" s="529" t="str">
        <f t="shared" si="101"/>
        <v/>
      </c>
      <c r="AK1006" s="529" t="str">
        <f t="shared" si="98"/>
        <v/>
      </c>
      <c r="AL1006" s="573"/>
      <c r="AM1006" s="639"/>
      <c r="AN1006" s="573"/>
      <c r="AO1006" s="639"/>
      <c r="AP1006" s="639"/>
      <c r="AQ1006" s="573"/>
      <c r="AR1006" s="639"/>
      <c r="AS1006" s="639"/>
      <c r="AT1006" s="639"/>
      <c r="AU1006" s="639"/>
      <c r="AV1006" s="639"/>
      <c r="AW1006" s="639"/>
      <c r="AX1006" s="4"/>
      <c r="AY1006" s="621"/>
      <c r="AZ1006" s="622"/>
    </row>
    <row r="1007" spans="2:52" s="25" customFormat="1" ht="12.75" customHeight="1">
      <c r="B1007" s="645"/>
      <c r="D1007" s="529">
        <f t="shared" si="102"/>
        <v>996</v>
      </c>
      <c r="E1007" s="532"/>
      <c r="F1007" s="531"/>
      <c r="G1007" s="531"/>
      <c r="H1007" s="668"/>
      <c r="I1007" s="668"/>
      <c r="J1007" s="234"/>
      <c r="K1007" s="234"/>
      <c r="L1007" s="234"/>
      <c r="M1007" s="575"/>
      <c r="N1007" s="794" t="str">
        <f t="shared" si="92"/>
        <v/>
      </c>
      <c r="O1007" s="573"/>
      <c r="P1007" s="573"/>
      <c r="Q1007" s="623"/>
      <c r="R1007" s="573"/>
      <c r="S1007" s="573"/>
      <c r="T1007" s="573"/>
      <c r="U1007" s="639"/>
      <c r="V1007" s="639"/>
      <c r="W1007" s="573"/>
      <c r="X1007" s="639"/>
      <c r="Y1007" s="639"/>
      <c r="Z1007" s="639"/>
      <c r="AA1007" s="639"/>
      <c r="AB1007" s="4"/>
      <c r="AC1007" s="621"/>
      <c r="AD1007" s="622"/>
      <c r="AE1007" s="621"/>
      <c r="AF1007" s="637"/>
      <c r="AG1007" s="621"/>
      <c r="AH1007" s="529">
        <f t="shared" si="99"/>
        <v>996</v>
      </c>
      <c r="AI1007" s="421" t="str">
        <f t="shared" si="100"/>
        <v/>
      </c>
      <c r="AJ1007" s="529" t="str">
        <f t="shared" si="101"/>
        <v/>
      </c>
      <c r="AK1007" s="529" t="str">
        <f t="shared" si="98"/>
        <v/>
      </c>
      <c r="AL1007" s="573"/>
      <c r="AM1007" s="639"/>
      <c r="AN1007" s="573"/>
      <c r="AO1007" s="639"/>
      <c r="AP1007" s="639"/>
      <c r="AQ1007" s="573"/>
      <c r="AR1007" s="639"/>
      <c r="AS1007" s="639"/>
      <c r="AT1007" s="639"/>
      <c r="AU1007" s="639"/>
      <c r="AV1007" s="639"/>
      <c r="AW1007" s="639"/>
      <c r="AX1007" s="4"/>
      <c r="AY1007" s="621"/>
      <c r="AZ1007" s="622"/>
    </row>
    <row r="1008" spans="2:52" s="25" customFormat="1" ht="12.75" customHeight="1">
      <c r="B1008" s="645"/>
      <c r="D1008" s="529">
        <f t="shared" si="102"/>
        <v>997</v>
      </c>
      <c r="E1008" s="532"/>
      <c r="F1008" s="531"/>
      <c r="G1008" s="531"/>
      <c r="H1008" s="668"/>
      <c r="I1008" s="668"/>
      <c r="J1008" s="234"/>
      <c r="K1008" s="234"/>
      <c r="L1008" s="234"/>
      <c r="M1008" s="575"/>
      <c r="N1008" s="794" t="str">
        <f t="shared" si="92"/>
        <v/>
      </c>
      <c r="O1008" s="573"/>
      <c r="P1008" s="573"/>
      <c r="Q1008" s="623"/>
      <c r="R1008" s="573"/>
      <c r="S1008" s="573"/>
      <c r="T1008" s="573"/>
      <c r="U1008" s="639"/>
      <c r="V1008" s="639"/>
      <c r="W1008" s="573"/>
      <c r="X1008" s="639"/>
      <c r="Y1008" s="639"/>
      <c r="Z1008" s="639"/>
      <c r="AA1008" s="639"/>
      <c r="AB1008" s="4"/>
      <c r="AC1008" s="621"/>
      <c r="AD1008" s="622"/>
      <c r="AE1008" s="621"/>
      <c r="AF1008" s="637"/>
      <c r="AG1008" s="621"/>
      <c r="AH1008" s="529">
        <f t="shared" si="99"/>
        <v>997</v>
      </c>
      <c r="AI1008" s="421" t="str">
        <f t="shared" si="100"/>
        <v/>
      </c>
      <c r="AJ1008" s="529" t="str">
        <f t="shared" si="101"/>
        <v/>
      </c>
      <c r="AK1008" s="529" t="str">
        <f t="shared" si="98"/>
        <v/>
      </c>
      <c r="AL1008" s="573"/>
      <c r="AM1008" s="639"/>
      <c r="AN1008" s="573"/>
      <c r="AO1008" s="639"/>
      <c r="AP1008" s="639"/>
      <c r="AQ1008" s="573"/>
      <c r="AR1008" s="639"/>
      <c r="AS1008" s="639"/>
      <c r="AT1008" s="639"/>
      <c r="AU1008" s="639"/>
      <c r="AV1008" s="639"/>
      <c r="AW1008" s="639"/>
      <c r="AX1008" s="4"/>
      <c r="AY1008" s="621"/>
      <c r="AZ1008" s="622"/>
    </row>
    <row r="1009" spans="2:52" s="25" customFormat="1" ht="12.75" customHeight="1">
      <c r="B1009" s="645"/>
      <c r="D1009" s="529">
        <f t="shared" si="102"/>
        <v>998</v>
      </c>
      <c r="E1009" s="532"/>
      <c r="F1009" s="531"/>
      <c r="G1009" s="531"/>
      <c r="H1009" s="668"/>
      <c r="I1009" s="668"/>
      <c r="J1009" s="234"/>
      <c r="K1009" s="234"/>
      <c r="L1009" s="234"/>
      <c r="M1009" s="575"/>
      <c r="N1009" s="794" t="str">
        <f t="shared" si="92"/>
        <v/>
      </c>
      <c r="O1009" s="573"/>
      <c r="P1009" s="573"/>
      <c r="Q1009" s="623"/>
      <c r="R1009" s="573"/>
      <c r="S1009" s="573"/>
      <c r="T1009" s="573"/>
      <c r="U1009" s="639"/>
      <c r="V1009" s="639"/>
      <c r="W1009" s="573"/>
      <c r="X1009" s="639"/>
      <c r="Y1009" s="639"/>
      <c r="Z1009" s="639"/>
      <c r="AA1009" s="639"/>
      <c r="AB1009" s="4"/>
      <c r="AC1009" s="621"/>
      <c r="AD1009" s="622"/>
      <c r="AE1009" s="621"/>
      <c r="AF1009" s="637"/>
      <c r="AG1009" s="621"/>
      <c r="AH1009" s="529">
        <f t="shared" si="99"/>
        <v>998</v>
      </c>
      <c r="AI1009" s="421" t="str">
        <f t="shared" si="100"/>
        <v/>
      </c>
      <c r="AJ1009" s="529" t="str">
        <f t="shared" si="101"/>
        <v/>
      </c>
      <c r="AK1009" s="529" t="str">
        <f t="shared" si="98"/>
        <v/>
      </c>
      <c r="AL1009" s="573"/>
      <c r="AM1009" s="639"/>
      <c r="AN1009" s="573"/>
      <c r="AO1009" s="639"/>
      <c r="AP1009" s="639"/>
      <c r="AQ1009" s="573"/>
      <c r="AR1009" s="639"/>
      <c r="AS1009" s="639"/>
      <c r="AT1009" s="639"/>
      <c r="AU1009" s="639"/>
      <c r="AV1009" s="639"/>
      <c r="AW1009" s="639"/>
      <c r="AX1009" s="4"/>
      <c r="AY1009" s="621"/>
      <c r="AZ1009" s="622"/>
    </row>
    <row r="1010" spans="2:52" s="25" customFormat="1" ht="12.75" customHeight="1">
      <c r="B1010" s="645"/>
      <c r="D1010" s="529">
        <f t="shared" si="102"/>
        <v>999</v>
      </c>
      <c r="E1010" s="532"/>
      <c r="F1010" s="531"/>
      <c r="G1010" s="531"/>
      <c r="H1010" s="668"/>
      <c r="I1010" s="668"/>
      <c r="J1010" s="234"/>
      <c r="K1010" s="234"/>
      <c r="L1010" s="234"/>
      <c r="M1010" s="575"/>
      <c r="N1010" s="794" t="str">
        <f t="shared" si="92"/>
        <v/>
      </c>
      <c r="O1010" s="573"/>
      <c r="P1010" s="573"/>
      <c r="Q1010" s="623"/>
      <c r="R1010" s="573"/>
      <c r="S1010" s="573"/>
      <c r="T1010" s="573"/>
      <c r="U1010" s="639"/>
      <c r="V1010" s="639"/>
      <c r="W1010" s="573"/>
      <c r="X1010" s="639"/>
      <c r="Y1010" s="639"/>
      <c r="Z1010" s="639"/>
      <c r="AA1010" s="639"/>
      <c r="AB1010" s="4"/>
      <c r="AC1010" s="621"/>
      <c r="AD1010" s="622"/>
      <c r="AE1010" s="621"/>
      <c r="AF1010" s="637"/>
      <c r="AG1010" s="621"/>
      <c r="AH1010" s="529">
        <f t="shared" si="99"/>
        <v>999</v>
      </c>
      <c r="AI1010" s="421" t="str">
        <f t="shared" si="100"/>
        <v/>
      </c>
      <c r="AJ1010" s="529" t="str">
        <f t="shared" si="101"/>
        <v/>
      </c>
      <c r="AK1010" s="529" t="str">
        <f t="shared" si="98"/>
        <v/>
      </c>
      <c r="AL1010" s="573"/>
      <c r="AM1010" s="639"/>
      <c r="AN1010" s="573"/>
      <c r="AO1010" s="639"/>
      <c r="AP1010" s="639"/>
      <c r="AQ1010" s="573"/>
      <c r="AR1010" s="639"/>
      <c r="AS1010" s="639"/>
      <c r="AT1010" s="639"/>
      <c r="AU1010" s="639"/>
      <c r="AV1010" s="639"/>
      <c r="AW1010" s="639"/>
      <c r="AX1010" s="4"/>
      <c r="AY1010" s="621"/>
      <c r="AZ1010" s="622"/>
    </row>
    <row r="1011" spans="2:52" s="25" customFormat="1" ht="12.75" customHeight="1">
      <c r="B1011" s="645"/>
      <c r="D1011" s="529">
        <f t="shared" si="102"/>
        <v>1000</v>
      </c>
      <c r="E1011" s="532"/>
      <c r="F1011" s="531"/>
      <c r="G1011" s="531"/>
      <c r="H1011" s="668"/>
      <c r="I1011" s="668"/>
      <c r="J1011" s="234"/>
      <c r="K1011" s="234"/>
      <c r="L1011" s="234"/>
      <c r="M1011" s="575"/>
      <c r="N1011" s="794" t="str">
        <f t="shared" si="92"/>
        <v/>
      </c>
      <c r="O1011" s="573"/>
      <c r="P1011" s="573"/>
      <c r="Q1011" s="623"/>
      <c r="R1011" s="573"/>
      <c r="S1011" s="573"/>
      <c r="T1011" s="573"/>
      <c r="U1011" s="639"/>
      <c r="V1011" s="639"/>
      <c r="W1011" s="573"/>
      <c r="X1011" s="639"/>
      <c r="Y1011" s="639"/>
      <c r="Z1011" s="639"/>
      <c r="AA1011" s="639"/>
      <c r="AB1011" s="4"/>
      <c r="AC1011" s="621"/>
      <c r="AD1011" s="622"/>
      <c r="AE1011" s="621"/>
      <c r="AF1011" s="637"/>
      <c r="AG1011" s="621"/>
      <c r="AH1011" s="529">
        <f t="shared" si="99"/>
        <v>1000</v>
      </c>
      <c r="AI1011" s="421" t="str">
        <f t="shared" si="100"/>
        <v/>
      </c>
      <c r="AJ1011" s="529" t="str">
        <f t="shared" si="101"/>
        <v/>
      </c>
      <c r="AK1011" s="529" t="str">
        <f t="shared" si="98"/>
        <v/>
      </c>
      <c r="AL1011" s="573"/>
      <c r="AM1011" s="639"/>
      <c r="AN1011" s="573"/>
      <c r="AO1011" s="639"/>
      <c r="AP1011" s="639"/>
      <c r="AQ1011" s="573"/>
      <c r="AR1011" s="639"/>
      <c r="AS1011" s="639"/>
      <c r="AT1011" s="639"/>
      <c r="AU1011" s="639"/>
      <c r="AV1011" s="639"/>
      <c r="AW1011" s="639"/>
      <c r="AX1011" s="4"/>
      <c r="AY1011" s="621"/>
      <c r="AZ1011" s="622"/>
    </row>
    <row r="1012" spans="2:52" s="25" customFormat="1" ht="12.75" customHeight="1">
      <c r="B1012" s="645"/>
      <c r="D1012" s="529">
        <f t="shared" si="102"/>
        <v>1001</v>
      </c>
      <c r="E1012" s="532"/>
      <c r="F1012" s="531"/>
      <c r="G1012" s="531"/>
      <c r="H1012" s="668"/>
      <c r="I1012" s="668"/>
      <c r="J1012" s="234"/>
      <c r="K1012" s="234"/>
      <c r="L1012" s="234"/>
      <c r="M1012" s="575"/>
      <c r="N1012" s="794" t="str">
        <f t="shared" si="92"/>
        <v/>
      </c>
      <c r="O1012" s="573"/>
      <c r="P1012" s="573"/>
      <c r="Q1012" s="623"/>
      <c r="R1012" s="573"/>
      <c r="S1012" s="573"/>
      <c r="T1012" s="573"/>
      <c r="U1012" s="639"/>
      <c r="V1012" s="639"/>
      <c r="W1012" s="573"/>
      <c r="X1012" s="639"/>
      <c r="Y1012" s="639"/>
      <c r="Z1012" s="639"/>
      <c r="AA1012" s="639"/>
      <c r="AB1012" s="4"/>
      <c r="AC1012" s="621"/>
      <c r="AD1012" s="622"/>
      <c r="AE1012" s="621"/>
      <c r="AF1012" s="637"/>
      <c r="AG1012" s="621"/>
      <c r="AH1012" s="529">
        <f t="shared" si="99"/>
        <v>1001</v>
      </c>
      <c r="AI1012" s="421" t="str">
        <f t="shared" si="100"/>
        <v/>
      </c>
      <c r="AJ1012" s="529" t="str">
        <f t="shared" si="101"/>
        <v/>
      </c>
      <c r="AK1012" s="529" t="str">
        <f t="shared" si="98"/>
        <v/>
      </c>
      <c r="AL1012" s="573"/>
      <c r="AM1012" s="639"/>
      <c r="AN1012" s="573"/>
      <c r="AO1012" s="639"/>
      <c r="AP1012" s="639"/>
      <c r="AQ1012" s="573"/>
      <c r="AR1012" s="639"/>
      <c r="AS1012" s="639"/>
      <c r="AT1012" s="639"/>
      <c r="AU1012" s="639"/>
      <c r="AV1012" s="639"/>
      <c r="AW1012" s="639"/>
      <c r="AX1012" s="4"/>
      <c r="AY1012" s="621"/>
      <c r="AZ1012" s="622"/>
    </row>
    <row r="1013" spans="2:52" s="25" customFormat="1" ht="12.75" customHeight="1">
      <c r="B1013" s="645"/>
      <c r="D1013" s="529">
        <f t="shared" si="102"/>
        <v>1002</v>
      </c>
      <c r="E1013" s="532"/>
      <c r="F1013" s="531"/>
      <c r="G1013" s="531"/>
      <c r="H1013" s="668"/>
      <c r="I1013" s="668"/>
      <c r="J1013" s="234"/>
      <c r="K1013" s="234"/>
      <c r="L1013" s="234"/>
      <c r="M1013" s="575"/>
      <c r="N1013" s="794" t="str">
        <f t="shared" si="92"/>
        <v/>
      </c>
      <c r="O1013" s="573"/>
      <c r="P1013" s="573"/>
      <c r="Q1013" s="623"/>
      <c r="R1013" s="573"/>
      <c r="S1013" s="573"/>
      <c r="T1013" s="573"/>
      <c r="U1013" s="639"/>
      <c r="V1013" s="639"/>
      <c r="W1013" s="573"/>
      <c r="X1013" s="639"/>
      <c r="Y1013" s="639"/>
      <c r="Z1013" s="639"/>
      <c r="AA1013" s="639"/>
      <c r="AB1013" s="4"/>
      <c r="AC1013" s="621"/>
      <c r="AD1013" s="622"/>
      <c r="AE1013" s="621"/>
      <c r="AF1013" s="637"/>
      <c r="AG1013" s="621"/>
      <c r="AH1013" s="529">
        <f t="shared" si="99"/>
        <v>1002</v>
      </c>
      <c r="AI1013" s="421" t="str">
        <f t="shared" si="100"/>
        <v/>
      </c>
      <c r="AJ1013" s="529" t="str">
        <f t="shared" si="101"/>
        <v/>
      </c>
      <c r="AK1013" s="529" t="str">
        <f t="shared" si="98"/>
        <v/>
      </c>
      <c r="AL1013" s="573"/>
      <c r="AM1013" s="639"/>
      <c r="AN1013" s="573"/>
      <c r="AO1013" s="639"/>
      <c r="AP1013" s="639"/>
      <c r="AQ1013" s="573"/>
      <c r="AR1013" s="639"/>
      <c r="AS1013" s="639"/>
      <c r="AT1013" s="639"/>
      <c r="AU1013" s="639"/>
      <c r="AV1013" s="639"/>
      <c r="AW1013" s="639"/>
      <c r="AX1013" s="4"/>
      <c r="AY1013" s="621"/>
      <c r="AZ1013" s="622"/>
    </row>
    <row r="1014" spans="2:52" s="25" customFormat="1" ht="12.75" customHeight="1">
      <c r="B1014" s="645"/>
      <c r="D1014" s="529">
        <f t="shared" si="102"/>
        <v>1003</v>
      </c>
      <c r="E1014" s="532"/>
      <c r="F1014" s="531"/>
      <c r="G1014" s="531"/>
      <c r="H1014" s="668"/>
      <c r="I1014" s="668"/>
      <c r="J1014" s="234"/>
      <c r="K1014" s="234"/>
      <c r="L1014" s="234"/>
      <c r="M1014" s="575"/>
      <c r="N1014" s="794" t="str">
        <f t="shared" si="92"/>
        <v/>
      </c>
      <c r="O1014" s="573"/>
      <c r="P1014" s="573"/>
      <c r="Q1014" s="623"/>
      <c r="R1014" s="573"/>
      <c r="S1014" s="573"/>
      <c r="T1014" s="573"/>
      <c r="U1014" s="639"/>
      <c r="V1014" s="639"/>
      <c r="W1014" s="573"/>
      <c r="X1014" s="639"/>
      <c r="Y1014" s="639"/>
      <c r="Z1014" s="639"/>
      <c r="AA1014" s="639"/>
      <c r="AB1014" s="4"/>
      <c r="AC1014" s="621"/>
      <c r="AD1014" s="622"/>
      <c r="AE1014" s="621"/>
      <c r="AF1014" s="637"/>
      <c r="AG1014" s="621"/>
      <c r="AH1014" s="529">
        <f t="shared" si="99"/>
        <v>1003</v>
      </c>
      <c r="AI1014" s="421" t="str">
        <f t="shared" si="100"/>
        <v/>
      </c>
      <c r="AJ1014" s="529" t="str">
        <f t="shared" si="101"/>
        <v/>
      </c>
      <c r="AK1014" s="529" t="str">
        <f t="shared" si="98"/>
        <v/>
      </c>
      <c r="AL1014" s="573"/>
      <c r="AM1014" s="639"/>
      <c r="AN1014" s="573"/>
      <c r="AO1014" s="639"/>
      <c r="AP1014" s="639"/>
      <c r="AQ1014" s="573"/>
      <c r="AR1014" s="639"/>
      <c r="AS1014" s="639"/>
      <c r="AT1014" s="639"/>
      <c r="AU1014" s="639"/>
      <c r="AV1014" s="639"/>
      <c r="AW1014" s="639"/>
      <c r="AX1014" s="4"/>
      <c r="AY1014" s="621"/>
      <c r="AZ1014" s="622"/>
    </row>
    <row r="1015" spans="2:52" s="25" customFormat="1" ht="12.75" customHeight="1">
      <c r="B1015" s="645"/>
      <c r="D1015" s="529">
        <f t="shared" si="102"/>
        <v>1004</v>
      </c>
      <c r="E1015" s="532"/>
      <c r="F1015" s="531"/>
      <c r="G1015" s="531"/>
      <c r="H1015" s="668"/>
      <c r="I1015" s="668"/>
      <c r="J1015" s="234"/>
      <c r="K1015" s="234"/>
      <c r="L1015" s="234"/>
      <c r="M1015" s="575"/>
      <c r="N1015" s="794" t="str">
        <f t="shared" si="92"/>
        <v/>
      </c>
      <c r="O1015" s="573"/>
      <c r="P1015" s="573"/>
      <c r="Q1015" s="623"/>
      <c r="R1015" s="573"/>
      <c r="S1015" s="573"/>
      <c r="T1015" s="573"/>
      <c r="U1015" s="639"/>
      <c r="V1015" s="639"/>
      <c r="W1015" s="573"/>
      <c r="X1015" s="639"/>
      <c r="Y1015" s="639"/>
      <c r="Z1015" s="639"/>
      <c r="AA1015" s="639"/>
      <c r="AB1015" s="4"/>
      <c r="AC1015" s="621"/>
      <c r="AD1015" s="622"/>
      <c r="AE1015" s="621"/>
      <c r="AF1015" s="637"/>
      <c r="AG1015" s="621"/>
      <c r="AH1015" s="529">
        <f t="shared" si="99"/>
        <v>1004</v>
      </c>
      <c r="AI1015" s="421" t="str">
        <f t="shared" si="100"/>
        <v/>
      </c>
      <c r="AJ1015" s="529" t="str">
        <f t="shared" si="101"/>
        <v/>
      </c>
      <c r="AK1015" s="529" t="str">
        <f t="shared" si="98"/>
        <v/>
      </c>
      <c r="AL1015" s="573"/>
      <c r="AM1015" s="639"/>
      <c r="AN1015" s="573"/>
      <c r="AO1015" s="639"/>
      <c r="AP1015" s="639"/>
      <c r="AQ1015" s="573"/>
      <c r="AR1015" s="639"/>
      <c r="AS1015" s="639"/>
      <c r="AT1015" s="639"/>
      <c r="AU1015" s="639"/>
      <c r="AV1015" s="639"/>
      <c r="AW1015" s="639"/>
      <c r="AX1015" s="4"/>
      <c r="AY1015" s="621"/>
      <c r="AZ1015" s="622"/>
    </row>
    <row r="1016" spans="2:52" s="25" customFormat="1" ht="12.75" customHeight="1">
      <c r="B1016" s="645"/>
      <c r="D1016" s="529">
        <f t="shared" si="102"/>
        <v>1005</v>
      </c>
      <c r="E1016" s="532"/>
      <c r="F1016" s="531"/>
      <c r="G1016" s="531"/>
      <c r="H1016" s="668"/>
      <c r="I1016" s="668"/>
      <c r="J1016" s="234"/>
      <c r="K1016" s="234"/>
      <c r="L1016" s="234"/>
      <c r="M1016" s="575"/>
      <c r="N1016" s="794" t="str">
        <f t="shared" si="92"/>
        <v/>
      </c>
      <c r="O1016" s="573"/>
      <c r="P1016" s="573"/>
      <c r="Q1016" s="623"/>
      <c r="R1016" s="573"/>
      <c r="S1016" s="573"/>
      <c r="T1016" s="573"/>
      <c r="U1016" s="639"/>
      <c r="V1016" s="639"/>
      <c r="W1016" s="573"/>
      <c r="X1016" s="639"/>
      <c r="Y1016" s="639"/>
      <c r="Z1016" s="639"/>
      <c r="AA1016" s="639"/>
      <c r="AB1016" s="4"/>
      <c r="AC1016" s="621"/>
      <c r="AD1016" s="622"/>
      <c r="AE1016" s="621"/>
      <c r="AF1016" s="637"/>
      <c r="AG1016" s="621"/>
      <c r="AH1016" s="529">
        <f t="shared" si="99"/>
        <v>1005</v>
      </c>
      <c r="AI1016" s="421" t="str">
        <f t="shared" si="100"/>
        <v/>
      </c>
      <c r="AJ1016" s="529" t="str">
        <f t="shared" si="101"/>
        <v/>
      </c>
      <c r="AK1016" s="529" t="str">
        <f t="shared" si="98"/>
        <v/>
      </c>
      <c r="AL1016" s="573"/>
      <c r="AM1016" s="639"/>
      <c r="AN1016" s="573"/>
      <c r="AO1016" s="639"/>
      <c r="AP1016" s="639"/>
      <c r="AQ1016" s="573"/>
      <c r="AR1016" s="639"/>
      <c r="AS1016" s="639"/>
      <c r="AT1016" s="639"/>
      <c r="AU1016" s="639"/>
      <c r="AV1016" s="639"/>
      <c r="AW1016" s="639"/>
      <c r="AX1016" s="4"/>
      <c r="AY1016" s="621"/>
      <c r="AZ1016" s="622"/>
    </row>
    <row r="1017" spans="2:52" s="25" customFormat="1" ht="12.75" customHeight="1">
      <c r="B1017" s="645"/>
      <c r="D1017" s="529">
        <f t="shared" si="102"/>
        <v>1006</v>
      </c>
      <c r="E1017" s="532"/>
      <c r="F1017" s="531"/>
      <c r="G1017" s="531"/>
      <c r="H1017" s="668"/>
      <c r="I1017" s="668"/>
      <c r="J1017" s="234"/>
      <c r="K1017" s="234"/>
      <c r="L1017" s="234"/>
      <c r="M1017" s="575"/>
      <c r="N1017" s="794" t="str">
        <f t="shared" ref="N1017:N1136" si="103">IF($H1017="","",IF(O1017="○","",IF($H1017=$I1017,"","○")))</f>
        <v/>
      </c>
      <c r="O1017" s="573"/>
      <c r="P1017" s="573"/>
      <c r="Q1017" s="623"/>
      <c r="R1017" s="573"/>
      <c r="S1017" s="573"/>
      <c r="T1017" s="573"/>
      <c r="U1017" s="639"/>
      <c r="V1017" s="639"/>
      <c r="W1017" s="573"/>
      <c r="X1017" s="639"/>
      <c r="Y1017" s="639"/>
      <c r="Z1017" s="639"/>
      <c r="AA1017" s="639"/>
      <c r="AB1017" s="4"/>
      <c r="AC1017" s="621"/>
      <c r="AD1017" s="622"/>
      <c r="AE1017" s="621"/>
      <c r="AF1017" s="637"/>
      <c r="AG1017" s="621"/>
      <c r="AH1017" s="529">
        <f t="shared" si="99"/>
        <v>1006</v>
      </c>
      <c r="AI1017" s="421" t="str">
        <f t="shared" si="100"/>
        <v/>
      </c>
      <c r="AJ1017" s="529" t="str">
        <f t="shared" si="101"/>
        <v/>
      </c>
      <c r="AK1017" s="529" t="str">
        <f t="shared" si="98"/>
        <v/>
      </c>
      <c r="AL1017" s="573"/>
      <c r="AM1017" s="639"/>
      <c r="AN1017" s="573"/>
      <c r="AO1017" s="639"/>
      <c r="AP1017" s="639"/>
      <c r="AQ1017" s="573"/>
      <c r="AR1017" s="639"/>
      <c r="AS1017" s="639"/>
      <c r="AT1017" s="639"/>
      <c r="AU1017" s="639"/>
      <c r="AV1017" s="639"/>
      <c r="AW1017" s="639"/>
      <c r="AX1017" s="4"/>
      <c r="AY1017" s="621"/>
      <c r="AZ1017" s="622"/>
    </row>
    <row r="1018" spans="2:52" s="25" customFormat="1" ht="12.75" customHeight="1">
      <c r="B1018" s="645"/>
      <c r="D1018" s="529">
        <f t="shared" si="102"/>
        <v>1007</v>
      </c>
      <c r="E1018" s="532"/>
      <c r="F1018" s="531"/>
      <c r="G1018" s="531"/>
      <c r="H1018" s="668"/>
      <c r="I1018" s="668"/>
      <c r="J1018" s="234"/>
      <c r="K1018" s="234"/>
      <c r="L1018" s="234"/>
      <c r="M1018" s="575"/>
      <c r="N1018" s="794" t="str">
        <f t="shared" si="103"/>
        <v/>
      </c>
      <c r="O1018" s="573"/>
      <c r="P1018" s="573"/>
      <c r="Q1018" s="623"/>
      <c r="R1018" s="573"/>
      <c r="S1018" s="573"/>
      <c r="T1018" s="573"/>
      <c r="U1018" s="639"/>
      <c r="V1018" s="639"/>
      <c r="W1018" s="573"/>
      <c r="X1018" s="639"/>
      <c r="Y1018" s="639"/>
      <c r="Z1018" s="639"/>
      <c r="AA1018" s="639"/>
      <c r="AB1018" s="4"/>
      <c r="AC1018" s="621"/>
      <c r="AD1018" s="622"/>
      <c r="AE1018" s="621"/>
      <c r="AF1018" s="637"/>
      <c r="AG1018" s="621"/>
      <c r="AH1018" s="529">
        <f t="shared" si="99"/>
        <v>1007</v>
      </c>
      <c r="AI1018" s="421" t="str">
        <f t="shared" si="100"/>
        <v/>
      </c>
      <c r="AJ1018" s="529" t="str">
        <f t="shared" si="101"/>
        <v/>
      </c>
      <c r="AK1018" s="529" t="str">
        <f t="shared" si="98"/>
        <v/>
      </c>
      <c r="AL1018" s="573"/>
      <c r="AM1018" s="639"/>
      <c r="AN1018" s="573"/>
      <c r="AO1018" s="639"/>
      <c r="AP1018" s="639"/>
      <c r="AQ1018" s="573"/>
      <c r="AR1018" s="639"/>
      <c r="AS1018" s="639"/>
      <c r="AT1018" s="639"/>
      <c r="AU1018" s="639"/>
      <c r="AV1018" s="639"/>
      <c r="AW1018" s="639"/>
      <c r="AX1018" s="4"/>
      <c r="AY1018" s="621"/>
      <c r="AZ1018" s="622"/>
    </row>
    <row r="1019" spans="2:52" s="25" customFormat="1" ht="12.75" customHeight="1">
      <c r="B1019" s="645"/>
      <c r="D1019" s="529">
        <f t="shared" si="102"/>
        <v>1008</v>
      </c>
      <c r="E1019" s="532"/>
      <c r="F1019" s="531"/>
      <c r="G1019" s="531"/>
      <c r="H1019" s="668"/>
      <c r="I1019" s="668"/>
      <c r="J1019" s="234"/>
      <c r="K1019" s="234"/>
      <c r="L1019" s="234"/>
      <c r="M1019" s="575"/>
      <c r="N1019" s="794" t="str">
        <f t="shared" si="103"/>
        <v/>
      </c>
      <c r="O1019" s="573"/>
      <c r="P1019" s="573"/>
      <c r="Q1019" s="623"/>
      <c r="R1019" s="573"/>
      <c r="S1019" s="573"/>
      <c r="T1019" s="573"/>
      <c r="U1019" s="639"/>
      <c r="V1019" s="639"/>
      <c r="W1019" s="573"/>
      <c r="X1019" s="639"/>
      <c r="Y1019" s="639"/>
      <c r="Z1019" s="639"/>
      <c r="AA1019" s="639"/>
      <c r="AB1019" s="4"/>
      <c r="AC1019" s="621"/>
      <c r="AD1019" s="622"/>
      <c r="AE1019" s="621"/>
      <c r="AF1019" s="637"/>
      <c r="AG1019" s="621"/>
      <c r="AH1019" s="529">
        <f t="shared" si="99"/>
        <v>1008</v>
      </c>
      <c r="AI1019" s="421" t="str">
        <f t="shared" si="100"/>
        <v/>
      </c>
      <c r="AJ1019" s="529" t="str">
        <f t="shared" si="101"/>
        <v/>
      </c>
      <c r="AK1019" s="529" t="str">
        <f t="shared" si="98"/>
        <v/>
      </c>
      <c r="AL1019" s="573"/>
      <c r="AM1019" s="639"/>
      <c r="AN1019" s="573"/>
      <c r="AO1019" s="639"/>
      <c r="AP1019" s="639"/>
      <c r="AQ1019" s="573"/>
      <c r="AR1019" s="639"/>
      <c r="AS1019" s="639"/>
      <c r="AT1019" s="639"/>
      <c r="AU1019" s="639"/>
      <c r="AV1019" s="639"/>
      <c r="AW1019" s="639"/>
      <c r="AX1019" s="4"/>
      <c r="AY1019" s="621"/>
      <c r="AZ1019" s="622"/>
    </row>
    <row r="1020" spans="2:52" s="25" customFormat="1" ht="12.75" customHeight="1">
      <c r="B1020" s="645"/>
      <c r="D1020" s="529">
        <f t="shared" si="102"/>
        <v>1009</v>
      </c>
      <c r="E1020" s="532"/>
      <c r="F1020" s="531"/>
      <c r="G1020" s="531"/>
      <c r="H1020" s="668"/>
      <c r="I1020" s="668"/>
      <c r="J1020" s="234"/>
      <c r="K1020" s="234"/>
      <c r="L1020" s="234"/>
      <c r="M1020" s="575"/>
      <c r="N1020" s="794" t="str">
        <f t="shared" si="103"/>
        <v/>
      </c>
      <c r="O1020" s="573"/>
      <c r="P1020" s="573"/>
      <c r="Q1020" s="623"/>
      <c r="R1020" s="573"/>
      <c r="S1020" s="573"/>
      <c r="T1020" s="573"/>
      <c r="U1020" s="639"/>
      <c r="V1020" s="639"/>
      <c r="W1020" s="573"/>
      <c r="X1020" s="639"/>
      <c r="Y1020" s="639"/>
      <c r="Z1020" s="639"/>
      <c r="AA1020" s="639"/>
      <c r="AB1020" s="4"/>
      <c r="AC1020" s="621"/>
      <c r="AD1020" s="622"/>
      <c r="AE1020" s="621"/>
      <c r="AF1020" s="637"/>
      <c r="AG1020" s="621"/>
      <c r="AH1020" s="529">
        <f t="shared" si="99"/>
        <v>1009</v>
      </c>
      <c r="AI1020" s="421" t="str">
        <f t="shared" si="100"/>
        <v/>
      </c>
      <c r="AJ1020" s="529" t="str">
        <f t="shared" si="101"/>
        <v/>
      </c>
      <c r="AK1020" s="529" t="str">
        <f t="shared" si="98"/>
        <v/>
      </c>
      <c r="AL1020" s="573"/>
      <c r="AM1020" s="639"/>
      <c r="AN1020" s="573"/>
      <c r="AO1020" s="639"/>
      <c r="AP1020" s="639"/>
      <c r="AQ1020" s="573"/>
      <c r="AR1020" s="639"/>
      <c r="AS1020" s="639"/>
      <c r="AT1020" s="639"/>
      <c r="AU1020" s="639"/>
      <c r="AV1020" s="639"/>
      <c r="AW1020" s="639"/>
      <c r="AX1020" s="4"/>
      <c r="AY1020" s="621"/>
      <c r="AZ1020" s="622"/>
    </row>
    <row r="1021" spans="2:52" s="25" customFormat="1" ht="12.75" customHeight="1">
      <c r="B1021" s="645"/>
      <c r="D1021" s="529">
        <f t="shared" si="102"/>
        <v>1010</v>
      </c>
      <c r="E1021" s="532"/>
      <c r="F1021" s="531"/>
      <c r="G1021" s="531"/>
      <c r="H1021" s="668"/>
      <c r="I1021" s="668"/>
      <c r="J1021" s="234"/>
      <c r="K1021" s="234"/>
      <c r="L1021" s="234"/>
      <c r="M1021" s="575"/>
      <c r="N1021" s="794" t="str">
        <f t="shared" si="103"/>
        <v/>
      </c>
      <c r="O1021" s="573"/>
      <c r="P1021" s="573"/>
      <c r="Q1021" s="623"/>
      <c r="R1021" s="573"/>
      <c r="S1021" s="573"/>
      <c r="T1021" s="573"/>
      <c r="U1021" s="639"/>
      <c r="V1021" s="639"/>
      <c r="W1021" s="573"/>
      <c r="X1021" s="639"/>
      <c r="Y1021" s="639"/>
      <c r="Z1021" s="639"/>
      <c r="AA1021" s="639"/>
      <c r="AB1021" s="4"/>
      <c r="AC1021" s="621"/>
      <c r="AD1021" s="622"/>
      <c r="AE1021" s="621"/>
      <c r="AF1021" s="637"/>
      <c r="AG1021" s="621"/>
      <c r="AH1021" s="529">
        <f t="shared" si="99"/>
        <v>1010</v>
      </c>
      <c r="AI1021" s="421" t="str">
        <f t="shared" si="100"/>
        <v/>
      </c>
      <c r="AJ1021" s="529" t="str">
        <f t="shared" si="101"/>
        <v/>
      </c>
      <c r="AK1021" s="529" t="str">
        <f t="shared" si="98"/>
        <v/>
      </c>
      <c r="AL1021" s="573"/>
      <c r="AM1021" s="639"/>
      <c r="AN1021" s="573"/>
      <c r="AO1021" s="639"/>
      <c r="AP1021" s="639"/>
      <c r="AQ1021" s="573"/>
      <c r="AR1021" s="639"/>
      <c r="AS1021" s="639"/>
      <c r="AT1021" s="639"/>
      <c r="AU1021" s="639"/>
      <c r="AV1021" s="639"/>
      <c r="AW1021" s="639"/>
      <c r="AX1021" s="4"/>
      <c r="AY1021" s="621"/>
      <c r="AZ1021" s="622"/>
    </row>
    <row r="1022" spans="2:52" s="25" customFormat="1" ht="12.75" customHeight="1">
      <c r="B1022" s="645"/>
      <c r="D1022" s="529">
        <f t="shared" si="102"/>
        <v>1011</v>
      </c>
      <c r="E1022" s="532"/>
      <c r="F1022" s="531"/>
      <c r="G1022" s="531"/>
      <c r="H1022" s="668"/>
      <c r="I1022" s="668"/>
      <c r="J1022" s="234"/>
      <c r="K1022" s="234"/>
      <c r="L1022" s="234"/>
      <c r="M1022" s="575"/>
      <c r="N1022" s="794" t="str">
        <f t="shared" si="103"/>
        <v/>
      </c>
      <c r="O1022" s="573"/>
      <c r="P1022" s="573"/>
      <c r="Q1022" s="623"/>
      <c r="R1022" s="573"/>
      <c r="S1022" s="573"/>
      <c r="T1022" s="573"/>
      <c r="U1022" s="639"/>
      <c r="V1022" s="639"/>
      <c r="W1022" s="573"/>
      <c r="X1022" s="639"/>
      <c r="Y1022" s="639"/>
      <c r="Z1022" s="639"/>
      <c r="AA1022" s="639"/>
      <c r="AB1022" s="4"/>
      <c r="AC1022" s="621"/>
      <c r="AD1022" s="622"/>
      <c r="AE1022" s="621"/>
      <c r="AF1022" s="637"/>
      <c r="AG1022" s="621"/>
      <c r="AH1022" s="529">
        <f t="shared" si="99"/>
        <v>1011</v>
      </c>
      <c r="AI1022" s="421" t="str">
        <f t="shared" si="100"/>
        <v/>
      </c>
      <c r="AJ1022" s="529" t="str">
        <f t="shared" si="101"/>
        <v/>
      </c>
      <c r="AK1022" s="529" t="str">
        <f t="shared" si="98"/>
        <v/>
      </c>
      <c r="AL1022" s="573"/>
      <c r="AM1022" s="639"/>
      <c r="AN1022" s="573"/>
      <c r="AO1022" s="639"/>
      <c r="AP1022" s="639"/>
      <c r="AQ1022" s="573"/>
      <c r="AR1022" s="639"/>
      <c r="AS1022" s="639"/>
      <c r="AT1022" s="639"/>
      <c r="AU1022" s="639"/>
      <c r="AV1022" s="639"/>
      <c r="AW1022" s="639"/>
      <c r="AX1022" s="4"/>
      <c r="AY1022" s="621"/>
      <c r="AZ1022" s="622"/>
    </row>
    <row r="1023" spans="2:52" s="25" customFormat="1" ht="12.75" customHeight="1">
      <c r="B1023" s="645"/>
      <c r="D1023" s="529">
        <f t="shared" si="102"/>
        <v>1012</v>
      </c>
      <c r="E1023" s="532"/>
      <c r="F1023" s="531"/>
      <c r="G1023" s="531"/>
      <c r="H1023" s="668"/>
      <c r="I1023" s="668"/>
      <c r="J1023" s="234"/>
      <c r="K1023" s="234"/>
      <c r="L1023" s="234"/>
      <c r="M1023" s="575"/>
      <c r="N1023" s="794" t="str">
        <f t="shared" si="103"/>
        <v/>
      </c>
      <c r="O1023" s="573"/>
      <c r="P1023" s="573"/>
      <c r="Q1023" s="623"/>
      <c r="R1023" s="573"/>
      <c r="S1023" s="573"/>
      <c r="T1023" s="573"/>
      <c r="U1023" s="639"/>
      <c r="V1023" s="639"/>
      <c r="W1023" s="573"/>
      <c r="X1023" s="639"/>
      <c r="Y1023" s="639"/>
      <c r="Z1023" s="639"/>
      <c r="AA1023" s="639"/>
      <c r="AB1023" s="4"/>
      <c r="AC1023" s="621"/>
      <c r="AD1023" s="622"/>
      <c r="AE1023" s="621"/>
      <c r="AF1023" s="637"/>
      <c r="AG1023" s="621"/>
      <c r="AH1023" s="529">
        <f t="shared" si="99"/>
        <v>1012</v>
      </c>
      <c r="AI1023" s="421" t="str">
        <f t="shared" si="100"/>
        <v/>
      </c>
      <c r="AJ1023" s="529" t="str">
        <f t="shared" si="101"/>
        <v/>
      </c>
      <c r="AK1023" s="529" t="str">
        <f t="shared" si="98"/>
        <v/>
      </c>
      <c r="AL1023" s="573"/>
      <c r="AM1023" s="639"/>
      <c r="AN1023" s="573"/>
      <c r="AO1023" s="639"/>
      <c r="AP1023" s="639"/>
      <c r="AQ1023" s="573"/>
      <c r="AR1023" s="639"/>
      <c r="AS1023" s="639"/>
      <c r="AT1023" s="639"/>
      <c r="AU1023" s="639"/>
      <c r="AV1023" s="639"/>
      <c r="AW1023" s="639"/>
      <c r="AX1023" s="4"/>
      <c r="AY1023" s="621"/>
      <c r="AZ1023" s="622"/>
    </row>
    <row r="1024" spans="2:52" s="25" customFormat="1" ht="12.75" customHeight="1">
      <c r="B1024" s="645"/>
      <c r="D1024" s="529">
        <f t="shared" si="102"/>
        <v>1013</v>
      </c>
      <c r="E1024" s="532"/>
      <c r="F1024" s="531"/>
      <c r="G1024" s="531"/>
      <c r="H1024" s="668"/>
      <c r="I1024" s="668"/>
      <c r="J1024" s="234"/>
      <c r="K1024" s="234"/>
      <c r="L1024" s="234"/>
      <c r="M1024" s="575"/>
      <c r="N1024" s="794" t="str">
        <f t="shared" si="103"/>
        <v/>
      </c>
      <c r="O1024" s="573"/>
      <c r="P1024" s="573"/>
      <c r="Q1024" s="623"/>
      <c r="R1024" s="573"/>
      <c r="S1024" s="573"/>
      <c r="T1024" s="573"/>
      <c r="U1024" s="639"/>
      <c r="V1024" s="639"/>
      <c r="W1024" s="573"/>
      <c r="X1024" s="639"/>
      <c r="Y1024" s="639"/>
      <c r="Z1024" s="639"/>
      <c r="AA1024" s="639"/>
      <c r="AB1024" s="4"/>
      <c r="AC1024" s="621"/>
      <c r="AD1024" s="622"/>
      <c r="AE1024" s="621"/>
      <c r="AF1024" s="637"/>
      <c r="AG1024" s="621"/>
      <c r="AH1024" s="529">
        <f t="shared" si="99"/>
        <v>1013</v>
      </c>
      <c r="AI1024" s="421" t="str">
        <f t="shared" si="100"/>
        <v/>
      </c>
      <c r="AJ1024" s="529" t="str">
        <f t="shared" si="101"/>
        <v/>
      </c>
      <c r="AK1024" s="529" t="str">
        <f t="shared" si="98"/>
        <v/>
      </c>
      <c r="AL1024" s="573"/>
      <c r="AM1024" s="639"/>
      <c r="AN1024" s="573"/>
      <c r="AO1024" s="639"/>
      <c r="AP1024" s="639"/>
      <c r="AQ1024" s="573"/>
      <c r="AR1024" s="639"/>
      <c r="AS1024" s="639"/>
      <c r="AT1024" s="639"/>
      <c r="AU1024" s="639"/>
      <c r="AV1024" s="639"/>
      <c r="AW1024" s="639"/>
      <c r="AX1024" s="4"/>
      <c r="AY1024" s="621"/>
      <c r="AZ1024" s="622"/>
    </row>
    <row r="1025" spans="2:52" s="25" customFormat="1" ht="12.75" customHeight="1">
      <c r="B1025" s="645"/>
      <c r="D1025" s="529">
        <f t="shared" si="102"/>
        <v>1014</v>
      </c>
      <c r="E1025" s="532"/>
      <c r="F1025" s="531"/>
      <c r="G1025" s="531"/>
      <c r="H1025" s="668"/>
      <c r="I1025" s="668"/>
      <c r="J1025" s="234"/>
      <c r="K1025" s="234"/>
      <c r="L1025" s="234"/>
      <c r="M1025" s="575"/>
      <c r="N1025" s="794" t="str">
        <f t="shared" si="103"/>
        <v/>
      </c>
      <c r="O1025" s="573"/>
      <c r="P1025" s="573"/>
      <c r="Q1025" s="623"/>
      <c r="R1025" s="573"/>
      <c r="S1025" s="573"/>
      <c r="T1025" s="573"/>
      <c r="U1025" s="639"/>
      <c r="V1025" s="639"/>
      <c r="W1025" s="573"/>
      <c r="X1025" s="639"/>
      <c r="Y1025" s="639"/>
      <c r="Z1025" s="639"/>
      <c r="AA1025" s="639"/>
      <c r="AB1025" s="4"/>
      <c r="AC1025" s="621"/>
      <c r="AD1025" s="622"/>
      <c r="AE1025" s="621"/>
      <c r="AF1025" s="637"/>
      <c r="AG1025" s="621"/>
      <c r="AH1025" s="529">
        <f t="shared" si="99"/>
        <v>1014</v>
      </c>
      <c r="AI1025" s="421" t="str">
        <f t="shared" si="100"/>
        <v/>
      </c>
      <c r="AJ1025" s="529" t="str">
        <f t="shared" si="101"/>
        <v/>
      </c>
      <c r="AK1025" s="529" t="str">
        <f t="shared" si="98"/>
        <v/>
      </c>
      <c r="AL1025" s="573"/>
      <c r="AM1025" s="639"/>
      <c r="AN1025" s="573"/>
      <c r="AO1025" s="639"/>
      <c r="AP1025" s="639"/>
      <c r="AQ1025" s="573"/>
      <c r="AR1025" s="639"/>
      <c r="AS1025" s="639"/>
      <c r="AT1025" s="639"/>
      <c r="AU1025" s="639"/>
      <c r="AV1025" s="639"/>
      <c r="AW1025" s="639"/>
      <c r="AX1025" s="4"/>
      <c r="AY1025" s="621"/>
      <c r="AZ1025" s="622"/>
    </row>
    <row r="1026" spans="2:52" s="25" customFormat="1" ht="12.75" customHeight="1">
      <c r="B1026" s="645"/>
      <c r="D1026" s="529">
        <f t="shared" si="102"/>
        <v>1015</v>
      </c>
      <c r="E1026" s="532"/>
      <c r="F1026" s="531"/>
      <c r="G1026" s="531"/>
      <c r="H1026" s="668"/>
      <c r="I1026" s="668"/>
      <c r="J1026" s="234"/>
      <c r="K1026" s="234"/>
      <c r="L1026" s="234"/>
      <c r="M1026" s="575"/>
      <c r="N1026" s="794" t="str">
        <f t="shared" si="103"/>
        <v/>
      </c>
      <c r="O1026" s="573"/>
      <c r="P1026" s="573"/>
      <c r="Q1026" s="623"/>
      <c r="R1026" s="573"/>
      <c r="S1026" s="573"/>
      <c r="T1026" s="573"/>
      <c r="U1026" s="639"/>
      <c r="V1026" s="639"/>
      <c r="W1026" s="573"/>
      <c r="X1026" s="639"/>
      <c r="Y1026" s="639"/>
      <c r="Z1026" s="639"/>
      <c r="AA1026" s="639"/>
      <c r="AB1026" s="4"/>
      <c r="AC1026" s="621"/>
      <c r="AD1026" s="622"/>
      <c r="AE1026" s="621"/>
      <c r="AF1026" s="637"/>
      <c r="AG1026" s="621"/>
      <c r="AH1026" s="529">
        <f t="shared" si="99"/>
        <v>1015</v>
      </c>
      <c r="AI1026" s="421" t="str">
        <f t="shared" si="100"/>
        <v/>
      </c>
      <c r="AJ1026" s="529" t="str">
        <f t="shared" si="101"/>
        <v/>
      </c>
      <c r="AK1026" s="529" t="str">
        <f t="shared" si="98"/>
        <v/>
      </c>
      <c r="AL1026" s="573"/>
      <c r="AM1026" s="639"/>
      <c r="AN1026" s="573"/>
      <c r="AO1026" s="639"/>
      <c r="AP1026" s="639"/>
      <c r="AQ1026" s="573"/>
      <c r="AR1026" s="639"/>
      <c r="AS1026" s="639"/>
      <c r="AT1026" s="639"/>
      <c r="AU1026" s="639"/>
      <c r="AV1026" s="639"/>
      <c r="AW1026" s="639"/>
      <c r="AX1026" s="4"/>
      <c r="AY1026" s="621"/>
      <c r="AZ1026" s="622"/>
    </row>
    <row r="1027" spans="2:52" s="25" customFormat="1" ht="12.75" customHeight="1">
      <c r="B1027" s="645"/>
      <c r="D1027" s="529">
        <f t="shared" si="102"/>
        <v>1016</v>
      </c>
      <c r="E1027" s="532"/>
      <c r="F1027" s="531"/>
      <c r="G1027" s="531"/>
      <c r="H1027" s="668"/>
      <c r="I1027" s="668"/>
      <c r="J1027" s="234"/>
      <c r="K1027" s="234"/>
      <c r="L1027" s="234"/>
      <c r="M1027" s="575"/>
      <c r="N1027" s="794" t="str">
        <f t="shared" si="103"/>
        <v/>
      </c>
      <c r="O1027" s="573"/>
      <c r="P1027" s="573"/>
      <c r="Q1027" s="623"/>
      <c r="R1027" s="573"/>
      <c r="S1027" s="573"/>
      <c r="T1027" s="573"/>
      <c r="U1027" s="639"/>
      <c r="V1027" s="639"/>
      <c r="W1027" s="573"/>
      <c r="X1027" s="639"/>
      <c r="Y1027" s="639"/>
      <c r="Z1027" s="639"/>
      <c r="AA1027" s="639"/>
      <c r="AB1027" s="4"/>
      <c r="AC1027" s="621"/>
      <c r="AD1027" s="622"/>
      <c r="AE1027" s="621"/>
      <c r="AF1027" s="637"/>
      <c r="AG1027" s="621"/>
      <c r="AH1027" s="529">
        <f t="shared" si="99"/>
        <v>1016</v>
      </c>
      <c r="AI1027" s="421" t="str">
        <f t="shared" si="100"/>
        <v/>
      </c>
      <c r="AJ1027" s="529" t="str">
        <f t="shared" si="101"/>
        <v/>
      </c>
      <c r="AK1027" s="529" t="str">
        <f t="shared" si="98"/>
        <v/>
      </c>
      <c r="AL1027" s="573"/>
      <c r="AM1027" s="639"/>
      <c r="AN1027" s="573"/>
      <c r="AO1027" s="639"/>
      <c r="AP1027" s="639"/>
      <c r="AQ1027" s="573"/>
      <c r="AR1027" s="639"/>
      <c r="AS1027" s="639"/>
      <c r="AT1027" s="639"/>
      <c r="AU1027" s="639"/>
      <c r="AV1027" s="639"/>
      <c r="AW1027" s="639"/>
      <c r="AX1027" s="4"/>
      <c r="AY1027" s="621"/>
      <c r="AZ1027" s="622"/>
    </row>
    <row r="1028" spans="2:52" s="25" customFormat="1" ht="12.75" customHeight="1">
      <c r="B1028" s="645"/>
      <c r="D1028" s="529">
        <f t="shared" si="102"/>
        <v>1017</v>
      </c>
      <c r="E1028" s="532"/>
      <c r="F1028" s="531"/>
      <c r="G1028" s="531"/>
      <c r="H1028" s="668"/>
      <c r="I1028" s="668"/>
      <c r="J1028" s="234"/>
      <c r="K1028" s="234"/>
      <c r="L1028" s="234"/>
      <c r="M1028" s="575"/>
      <c r="N1028" s="794" t="str">
        <f t="shared" si="103"/>
        <v/>
      </c>
      <c r="O1028" s="573"/>
      <c r="P1028" s="573"/>
      <c r="Q1028" s="623"/>
      <c r="R1028" s="573"/>
      <c r="S1028" s="573"/>
      <c r="T1028" s="573"/>
      <c r="U1028" s="639"/>
      <c r="V1028" s="639"/>
      <c r="W1028" s="573"/>
      <c r="X1028" s="639"/>
      <c r="Y1028" s="639"/>
      <c r="Z1028" s="639"/>
      <c r="AA1028" s="639"/>
      <c r="AB1028" s="4"/>
      <c r="AC1028" s="621"/>
      <c r="AD1028" s="622"/>
      <c r="AE1028" s="621"/>
      <c r="AF1028" s="637"/>
      <c r="AG1028" s="621"/>
      <c r="AH1028" s="529">
        <f t="shared" si="99"/>
        <v>1017</v>
      </c>
      <c r="AI1028" s="421" t="str">
        <f t="shared" si="100"/>
        <v/>
      </c>
      <c r="AJ1028" s="529" t="str">
        <f t="shared" si="101"/>
        <v/>
      </c>
      <c r="AK1028" s="529" t="str">
        <f t="shared" ref="AK1028:AK1091" si="104">IF(G1028="","",G1028)</f>
        <v/>
      </c>
      <c r="AL1028" s="573"/>
      <c r="AM1028" s="639"/>
      <c r="AN1028" s="573"/>
      <c r="AO1028" s="639"/>
      <c r="AP1028" s="639"/>
      <c r="AQ1028" s="573"/>
      <c r="AR1028" s="639"/>
      <c r="AS1028" s="639"/>
      <c r="AT1028" s="639"/>
      <c r="AU1028" s="639"/>
      <c r="AV1028" s="639"/>
      <c r="AW1028" s="639"/>
      <c r="AX1028" s="4"/>
      <c r="AY1028" s="621"/>
      <c r="AZ1028" s="622"/>
    </row>
    <row r="1029" spans="2:52" s="25" customFormat="1" ht="12.75" customHeight="1">
      <c r="B1029" s="645"/>
      <c r="D1029" s="529">
        <f t="shared" si="102"/>
        <v>1018</v>
      </c>
      <c r="E1029" s="532"/>
      <c r="F1029" s="531"/>
      <c r="G1029" s="531"/>
      <c r="H1029" s="668"/>
      <c r="I1029" s="668"/>
      <c r="J1029" s="234"/>
      <c r="K1029" s="234"/>
      <c r="L1029" s="234"/>
      <c r="M1029" s="575"/>
      <c r="N1029" s="794" t="str">
        <f t="shared" si="103"/>
        <v/>
      </c>
      <c r="O1029" s="573"/>
      <c r="P1029" s="573"/>
      <c r="Q1029" s="623"/>
      <c r="R1029" s="573"/>
      <c r="S1029" s="573"/>
      <c r="T1029" s="573"/>
      <c r="U1029" s="639"/>
      <c r="V1029" s="639"/>
      <c r="W1029" s="573"/>
      <c r="X1029" s="639"/>
      <c r="Y1029" s="639"/>
      <c r="Z1029" s="639"/>
      <c r="AA1029" s="639"/>
      <c r="AB1029" s="4"/>
      <c r="AC1029" s="621"/>
      <c r="AD1029" s="622"/>
      <c r="AE1029" s="621"/>
      <c r="AF1029" s="637"/>
      <c r="AG1029" s="621"/>
      <c r="AH1029" s="529">
        <f t="shared" ref="AH1029:AH1092" si="105">IF(D1029="","",D1029)</f>
        <v>1018</v>
      </c>
      <c r="AI1029" s="421" t="str">
        <f t="shared" ref="AI1029:AI1092" si="106">IF(E1029="","",E1029)</f>
        <v/>
      </c>
      <c r="AJ1029" s="529" t="str">
        <f t="shared" ref="AJ1029:AJ1092" si="107">IF(F1029="","",F1029)</f>
        <v/>
      </c>
      <c r="AK1029" s="529" t="str">
        <f t="shared" si="104"/>
        <v/>
      </c>
      <c r="AL1029" s="573"/>
      <c r="AM1029" s="639"/>
      <c r="AN1029" s="573"/>
      <c r="AO1029" s="639"/>
      <c r="AP1029" s="639"/>
      <c r="AQ1029" s="573"/>
      <c r="AR1029" s="639"/>
      <c r="AS1029" s="639"/>
      <c r="AT1029" s="639"/>
      <c r="AU1029" s="639"/>
      <c r="AV1029" s="639"/>
      <c r="AW1029" s="639"/>
      <c r="AX1029" s="4"/>
      <c r="AY1029" s="621"/>
      <c r="AZ1029" s="622"/>
    </row>
    <row r="1030" spans="2:52" s="25" customFormat="1" ht="12.75" customHeight="1">
      <c r="B1030" s="645"/>
      <c r="D1030" s="529">
        <f t="shared" si="102"/>
        <v>1019</v>
      </c>
      <c r="E1030" s="532"/>
      <c r="F1030" s="531"/>
      <c r="G1030" s="531"/>
      <c r="H1030" s="668"/>
      <c r="I1030" s="668"/>
      <c r="J1030" s="234"/>
      <c r="K1030" s="234"/>
      <c r="L1030" s="234"/>
      <c r="M1030" s="575"/>
      <c r="N1030" s="794" t="str">
        <f t="shared" si="103"/>
        <v/>
      </c>
      <c r="O1030" s="573"/>
      <c r="P1030" s="573"/>
      <c r="Q1030" s="623"/>
      <c r="R1030" s="573"/>
      <c r="S1030" s="573"/>
      <c r="T1030" s="573"/>
      <c r="U1030" s="639"/>
      <c r="V1030" s="639"/>
      <c r="W1030" s="573"/>
      <c r="X1030" s="639"/>
      <c r="Y1030" s="639"/>
      <c r="Z1030" s="639"/>
      <c r="AA1030" s="639"/>
      <c r="AB1030" s="4"/>
      <c r="AC1030" s="621"/>
      <c r="AD1030" s="622"/>
      <c r="AE1030" s="621"/>
      <c r="AF1030" s="637"/>
      <c r="AG1030" s="621"/>
      <c r="AH1030" s="529">
        <f t="shared" si="105"/>
        <v>1019</v>
      </c>
      <c r="AI1030" s="421" t="str">
        <f t="shared" si="106"/>
        <v/>
      </c>
      <c r="AJ1030" s="529" t="str">
        <f t="shared" si="107"/>
        <v/>
      </c>
      <c r="AK1030" s="529" t="str">
        <f t="shared" si="104"/>
        <v/>
      </c>
      <c r="AL1030" s="573"/>
      <c r="AM1030" s="639"/>
      <c r="AN1030" s="573"/>
      <c r="AO1030" s="639"/>
      <c r="AP1030" s="639"/>
      <c r="AQ1030" s="573"/>
      <c r="AR1030" s="639"/>
      <c r="AS1030" s="639"/>
      <c r="AT1030" s="639"/>
      <c r="AU1030" s="639"/>
      <c r="AV1030" s="639"/>
      <c r="AW1030" s="639"/>
      <c r="AX1030" s="4"/>
      <c r="AY1030" s="621"/>
      <c r="AZ1030" s="622"/>
    </row>
    <row r="1031" spans="2:52" s="25" customFormat="1" ht="12.75" customHeight="1">
      <c r="B1031" s="645"/>
      <c r="D1031" s="529">
        <f t="shared" si="102"/>
        <v>1020</v>
      </c>
      <c r="E1031" s="532"/>
      <c r="F1031" s="531"/>
      <c r="G1031" s="531"/>
      <c r="H1031" s="668"/>
      <c r="I1031" s="668"/>
      <c r="J1031" s="234"/>
      <c r="K1031" s="234"/>
      <c r="L1031" s="234"/>
      <c r="M1031" s="575"/>
      <c r="N1031" s="794" t="str">
        <f t="shared" si="103"/>
        <v/>
      </c>
      <c r="O1031" s="573"/>
      <c r="P1031" s="573"/>
      <c r="Q1031" s="623"/>
      <c r="R1031" s="573"/>
      <c r="S1031" s="573"/>
      <c r="T1031" s="573"/>
      <c r="U1031" s="639"/>
      <c r="V1031" s="639"/>
      <c r="W1031" s="573"/>
      <c r="X1031" s="639"/>
      <c r="Y1031" s="639"/>
      <c r="Z1031" s="639"/>
      <c r="AA1031" s="639"/>
      <c r="AB1031" s="4"/>
      <c r="AC1031" s="621"/>
      <c r="AD1031" s="622"/>
      <c r="AE1031" s="621"/>
      <c r="AF1031" s="637"/>
      <c r="AG1031" s="621"/>
      <c r="AH1031" s="529">
        <f t="shared" si="105"/>
        <v>1020</v>
      </c>
      <c r="AI1031" s="421" t="str">
        <f t="shared" si="106"/>
        <v/>
      </c>
      <c r="AJ1031" s="529" t="str">
        <f t="shared" si="107"/>
        <v/>
      </c>
      <c r="AK1031" s="529" t="str">
        <f t="shared" si="104"/>
        <v/>
      </c>
      <c r="AL1031" s="573"/>
      <c r="AM1031" s="639"/>
      <c r="AN1031" s="573"/>
      <c r="AO1031" s="639"/>
      <c r="AP1031" s="639"/>
      <c r="AQ1031" s="573"/>
      <c r="AR1031" s="639"/>
      <c r="AS1031" s="639"/>
      <c r="AT1031" s="639"/>
      <c r="AU1031" s="639"/>
      <c r="AV1031" s="639"/>
      <c r="AW1031" s="639"/>
      <c r="AX1031" s="4"/>
      <c r="AY1031" s="621"/>
      <c r="AZ1031" s="622"/>
    </row>
    <row r="1032" spans="2:52" s="25" customFormat="1" ht="12.75" customHeight="1">
      <c r="B1032" s="645"/>
      <c r="D1032" s="529">
        <f t="shared" si="102"/>
        <v>1021</v>
      </c>
      <c r="E1032" s="532"/>
      <c r="F1032" s="531"/>
      <c r="G1032" s="531"/>
      <c r="H1032" s="668"/>
      <c r="I1032" s="668"/>
      <c r="J1032" s="234"/>
      <c r="K1032" s="234"/>
      <c r="L1032" s="234"/>
      <c r="M1032" s="575"/>
      <c r="N1032" s="794" t="str">
        <f t="shared" si="103"/>
        <v/>
      </c>
      <c r="O1032" s="573"/>
      <c r="P1032" s="573"/>
      <c r="Q1032" s="623"/>
      <c r="R1032" s="573"/>
      <c r="S1032" s="573"/>
      <c r="T1032" s="573"/>
      <c r="U1032" s="639"/>
      <c r="V1032" s="639"/>
      <c r="W1032" s="573"/>
      <c r="X1032" s="639"/>
      <c r="Y1032" s="639"/>
      <c r="Z1032" s="639"/>
      <c r="AA1032" s="639"/>
      <c r="AB1032" s="4"/>
      <c r="AC1032" s="621"/>
      <c r="AD1032" s="622"/>
      <c r="AE1032" s="621"/>
      <c r="AF1032" s="637"/>
      <c r="AG1032" s="621"/>
      <c r="AH1032" s="529">
        <f t="shared" si="105"/>
        <v>1021</v>
      </c>
      <c r="AI1032" s="421" t="str">
        <f t="shared" si="106"/>
        <v/>
      </c>
      <c r="AJ1032" s="529" t="str">
        <f t="shared" si="107"/>
        <v/>
      </c>
      <c r="AK1032" s="529" t="str">
        <f t="shared" si="104"/>
        <v/>
      </c>
      <c r="AL1032" s="573"/>
      <c r="AM1032" s="639"/>
      <c r="AN1032" s="573"/>
      <c r="AO1032" s="639"/>
      <c r="AP1032" s="639"/>
      <c r="AQ1032" s="573"/>
      <c r="AR1032" s="639"/>
      <c r="AS1032" s="639"/>
      <c r="AT1032" s="639"/>
      <c r="AU1032" s="639"/>
      <c r="AV1032" s="639"/>
      <c r="AW1032" s="639"/>
      <c r="AX1032" s="4"/>
      <c r="AY1032" s="621"/>
      <c r="AZ1032" s="622"/>
    </row>
    <row r="1033" spans="2:52" s="25" customFormat="1" ht="12.75" customHeight="1">
      <c r="B1033" s="645"/>
      <c r="D1033" s="529">
        <f t="shared" si="102"/>
        <v>1022</v>
      </c>
      <c r="E1033" s="532"/>
      <c r="F1033" s="531"/>
      <c r="G1033" s="531"/>
      <c r="H1033" s="668"/>
      <c r="I1033" s="668"/>
      <c r="J1033" s="234"/>
      <c r="K1033" s="234"/>
      <c r="L1033" s="234"/>
      <c r="M1033" s="575"/>
      <c r="N1033" s="794" t="str">
        <f t="shared" si="103"/>
        <v/>
      </c>
      <c r="O1033" s="573"/>
      <c r="P1033" s="573"/>
      <c r="Q1033" s="623"/>
      <c r="R1033" s="573"/>
      <c r="S1033" s="573"/>
      <c r="T1033" s="573"/>
      <c r="U1033" s="639"/>
      <c r="V1033" s="639"/>
      <c r="W1033" s="573"/>
      <c r="X1033" s="639"/>
      <c r="Y1033" s="639"/>
      <c r="Z1033" s="639"/>
      <c r="AA1033" s="639"/>
      <c r="AB1033" s="4"/>
      <c r="AC1033" s="621"/>
      <c r="AD1033" s="622"/>
      <c r="AE1033" s="621"/>
      <c r="AF1033" s="637"/>
      <c r="AG1033" s="621"/>
      <c r="AH1033" s="529">
        <f t="shared" si="105"/>
        <v>1022</v>
      </c>
      <c r="AI1033" s="421" t="str">
        <f t="shared" si="106"/>
        <v/>
      </c>
      <c r="AJ1033" s="529" t="str">
        <f t="shared" si="107"/>
        <v/>
      </c>
      <c r="AK1033" s="529" t="str">
        <f t="shared" si="104"/>
        <v/>
      </c>
      <c r="AL1033" s="573"/>
      <c r="AM1033" s="639"/>
      <c r="AN1033" s="573"/>
      <c r="AO1033" s="639"/>
      <c r="AP1033" s="639"/>
      <c r="AQ1033" s="573"/>
      <c r="AR1033" s="639"/>
      <c r="AS1033" s="639"/>
      <c r="AT1033" s="639"/>
      <c r="AU1033" s="639"/>
      <c r="AV1033" s="639"/>
      <c r="AW1033" s="639"/>
      <c r="AX1033" s="4"/>
      <c r="AY1033" s="621"/>
      <c r="AZ1033" s="622"/>
    </row>
    <row r="1034" spans="2:52" s="25" customFormat="1" ht="12.75" customHeight="1">
      <c r="B1034" s="645"/>
      <c r="D1034" s="529">
        <f t="shared" si="102"/>
        <v>1023</v>
      </c>
      <c r="E1034" s="532"/>
      <c r="F1034" s="531"/>
      <c r="G1034" s="531"/>
      <c r="H1034" s="668"/>
      <c r="I1034" s="668"/>
      <c r="J1034" s="234"/>
      <c r="K1034" s="234"/>
      <c r="L1034" s="234"/>
      <c r="M1034" s="575"/>
      <c r="N1034" s="794" t="str">
        <f t="shared" si="103"/>
        <v/>
      </c>
      <c r="O1034" s="573"/>
      <c r="P1034" s="573"/>
      <c r="Q1034" s="623"/>
      <c r="R1034" s="573"/>
      <c r="S1034" s="573"/>
      <c r="T1034" s="573"/>
      <c r="U1034" s="639"/>
      <c r="V1034" s="639"/>
      <c r="W1034" s="573"/>
      <c r="X1034" s="639"/>
      <c r="Y1034" s="639"/>
      <c r="Z1034" s="639"/>
      <c r="AA1034" s="639"/>
      <c r="AB1034" s="4"/>
      <c r="AC1034" s="621"/>
      <c r="AD1034" s="622"/>
      <c r="AE1034" s="621"/>
      <c r="AF1034" s="637"/>
      <c r="AG1034" s="621"/>
      <c r="AH1034" s="529">
        <f t="shared" si="105"/>
        <v>1023</v>
      </c>
      <c r="AI1034" s="421" t="str">
        <f t="shared" si="106"/>
        <v/>
      </c>
      <c r="AJ1034" s="529" t="str">
        <f t="shared" si="107"/>
        <v/>
      </c>
      <c r="AK1034" s="529" t="str">
        <f t="shared" si="104"/>
        <v/>
      </c>
      <c r="AL1034" s="573"/>
      <c r="AM1034" s="639"/>
      <c r="AN1034" s="573"/>
      <c r="AO1034" s="639"/>
      <c r="AP1034" s="639"/>
      <c r="AQ1034" s="573"/>
      <c r="AR1034" s="639"/>
      <c r="AS1034" s="639"/>
      <c r="AT1034" s="639"/>
      <c r="AU1034" s="639"/>
      <c r="AV1034" s="639"/>
      <c r="AW1034" s="639"/>
      <c r="AX1034" s="4"/>
      <c r="AY1034" s="621"/>
      <c r="AZ1034" s="622"/>
    </row>
    <row r="1035" spans="2:52" s="25" customFormat="1" ht="12.75" customHeight="1">
      <c r="B1035" s="645"/>
      <c r="D1035" s="529">
        <f t="shared" si="102"/>
        <v>1024</v>
      </c>
      <c r="E1035" s="532"/>
      <c r="F1035" s="531"/>
      <c r="G1035" s="531"/>
      <c r="H1035" s="668"/>
      <c r="I1035" s="668"/>
      <c r="J1035" s="234"/>
      <c r="K1035" s="234"/>
      <c r="L1035" s="234"/>
      <c r="M1035" s="575"/>
      <c r="N1035" s="794" t="str">
        <f t="shared" si="103"/>
        <v/>
      </c>
      <c r="O1035" s="573"/>
      <c r="P1035" s="573"/>
      <c r="Q1035" s="623"/>
      <c r="R1035" s="573"/>
      <c r="S1035" s="573"/>
      <c r="T1035" s="573"/>
      <c r="U1035" s="639"/>
      <c r="V1035" s="639"/>
      <c r="W1035" s="573"/>
      <c r="X1035" s="639"/>
      <c r="Y1035" s="639"/>
      <c r="Z1035" s="639"/>
      <c r="AA1035" s="639"/>
      <c r="AB1035" s="4"/>
      <c r="AC1035" s="621"/>
      <c r="AD1035" s="622"/>
      <c r="AE1035" s="621"/>
      <c r="AF1035" s="637"/>
      <c r="AG1035" s="621"/>
      <c r="AH1035" s="529">
        <f t="shared" si="105"/>
        <v>1024</v>
      </c>
      <c r="AI1035" s="421" t="str">
        <f t="shared" si="106"/>
        <v/>
      </c>
      <c r="AJ1035" s="529" t="str">
        <f t="shared" si="107"/>
        <v/>
      </c>
      <c r="AK1035" s="529" t="str">
        <f t="shared" si="104"/>
        <v/>
      </c>
      <c r="AL1035" s="573"/>
      <c r="AM1035" s="639"/>
      <c r="AN1035" s="573"/>
      <c r="AO1035" s="639"/>
      <c r="AP1035" s="639"/>
      <c r="AQ1035" s="573"/>
      <c r="AR1035" s="639"/>
      <c r="AS1035" s="639"/>
      <c r="AT1035" s="639"/>
      <c r="AU1035" s="639"/>
      <c r="AV1035" s="639"/>
      <c r="AW1035" s="639"/>
      <c r="AX1035" s="4"/>
      <c r="AY1035" s="621"/>
      <c r="AZ1035" s="622"/>
    </row>
    <row r="1036" spans="2:52" s="25" customFormat="1" ht="12.75" customHeight="1">
      <c r="B1036" s="645"/>
      <c r="D1036" s="529">
        <f t="shared" si="102"/>
        <v>1025</v>
      </c>
      <c r="E1036" s="532"/>
      <c r="F1036" s="531"/>
      <c r="G1036" s="531"/>
      <c r="H1036" s="668"/>
      <c r="I1036" s="668"/>
      <c r="J1036" s="234"/>
      <c r="K1036" s="234"/>
      <c r="L1036" s="234"/>
      <c r="M1036" s="575"/>
      <c r="N1036" s="794" t="str">
        <f t="shared" si="103"/>
        <v/>
      </c>
      <c r="O1036" s="573"/>
      <c r="P1036" s="573"/>
      <c r="Q1036" s="623"/>
      <c r="R1036" s="573"/>
      <c r="S1036" s="573"/>
      <c r="T1036" s="573"/>
      <c r="U1036" s="639"/>
      <c r="V1036" s="639"/>
      <c r="W1036" s="573"/>
      <c r="X1036" s="639"/>
      <c r="Y1036" s="639"/>
      <c r="Z1036" s="639"/>
      <c r="AA1036" s="639"/>
      <c r="AB1036" s="4"/>
      <c r="AC1036" s="621"/>
      <c r="AD1036" s="622"/>
      <c r="AE1036" s="621"/>
      <c r="AF1036" s="637"/>
      <c r="AG1036" s="621"/>
      <c r="AH1036" s="529">
        <f t="shared" si="105"/>
        <v>1025</v>
      </c>
      <c r="AI1036" s="421" t="str">
        <f t="shared" si="106"/>
        <v/>
      </c>
      <c r="AJ1036" s="529" t="str">
        <f t="shared" si="107"/>
        <v/>
      </c>
      <c r="AK1036" s="529" t="str">
        <f t="shared" si="104"/>
        <v/>
      </c>
      <c r="AL1036" s="573"/>
      <c r="AM1036" s="639"/>
      <c r="AN1036" s="573"/>
      <c r="AO1036" s="639"/>
      <c r="AP1036" s="639"/>
      <c r="AQ1036" s="573"/>
      <c r="AR1036" s="639"/>
      <c r="AS1036" s="639"/>
      <c r="AT1036" s="639"/>
      <c r="AU1036" s="639"/>
      <c r="AV1036" s="639"/>
      <c r="AW1036" s="639"/>
      <c r="AX1036" s="4"/>
      <c r="AY1036" s="621"/>
      <c r="AZ1036" s="622"/>
    </row>
    <row r="1037" spans="2:52" s="25" customFormat="1" ht="12.75" customHeight="1">
      <c r="B1037" s="645"/>
      <c r="D1037" s="529">
        <f t="shared" si="102"/>
        <v>1026</v>
      </c>
      <c r="E1037" s="532"/>
      <c r="F1037" s="531"/>
      <c r="G1037" s="531"/>
      <c r="H1037" s="668"/>
      <c r="I1037" s="668"/>
      <c r="J1037" s="234"/>
      <c r="K1037" s="234"/>
      <c r="L1037" s="234"/>
      <c r="M1037" s="575"/>
      <c r="N1037" s="794" t="str">
        <f t="shared" si="103"/>
        <v/>
      </c>
      <c r="O1037" s="573"/>
      <c r="P1037" s="573"/>
      <c r="Q1037" s="623"/>
      <c r="R1037" s="573"/>
      <c r="S1037" s="573"/>
      <c r="T1037" s="573"/>
      <c r="U1037" s="639"/>
      <c r="V1037" s="639"/>
      <c r="W1037" s="573"/>
      <c r="X1037" s="639"/>
      <c r="Y1037" s="639"/>
      <c r="Z1037" s="639"/>
      <c r="AA1037" s="639"/>
      <c r="AB1037" s="4"/>
      <c r="AC1037" s="621"/>
      <c r="AD1037" s="622"/>
      <c r="AE1037" s="621"/>
      <c r="AF1037" s="637"/>
      <c r="AG1037" s="621"/>
      <c r="AH1037" s="529">
        <f t="shared" si="105"/>
        <v>1026</v>
      </c>
      <c r="AI1037" s="421" t="str">
        <f t="shared" si="106"/>
        <v/>
      </c>
      <c r="AJ1037" s="529" t="str">
        <f t="shared" si="107"/>
        <v/>
      </c>
      <c r="AK1037" s="529" t="str">
        <f t="shared" si="104"/>
        <v/>
      </c>
      <c r="AL1037" s="573"/>
      <c r="AM1037" s="639"/>
      <c r="AN1037" s="573"/>
      <c r="AO1037" s="639"/>
      <c r="AP1037" s="639"/>
      <c r="AQ1037" s="573"/>
      <c r="AR1037" s="639"/>
      <c r="AS1037" s="639"/>
      <c r="AT1037" s="639"/>
      <c r="AU1037" s="639"/>
      <c r="AV1037" s="639"/>
      <c r="AW1037" s="639"/>
      <c r="AX1037" s="4"/>
      <c r="AY1037" s="621"/>
      <c r="AZ1037" s="622"/>
    </row>
    <row r="1038" spans="2:52" s="25" customFormat="1" ht="12.75" customHeight="1">
      <c r="B1038" s="645"/>
      <c r="D1038" s="529">
        <f t="shared" si="102"/>
        <v>1027</v>
      </c>
      <c r="E1038" s="532"/>
      <c r="F1038" s="531"/>
      <c r="G1038" s="531"/>
      <c r="H1038" s="668"/>
      <c r="I1038" s="668"/>
      <c r="J1038" s="234"/>
      <c r="K1038" s="234"/>
      <c r="L1038" s="234"/>
      <c r="M1038" s="575"/>
      <c r="N1038" s="794" t="str">
        <f t="shared" si="103"/>
        <v/>
      </c>
      <c r="O1038" s="573"/>
      <c r="P1038" s="573"/>
      <c r="Q1038" s="623"/>
      <c r="R1038" s="573"/>
      <c r="S1038" s="573"/>
      <c r="T1038" s="573"/>
      <c r="U1038" s="639"/>
      <c r="V1038" s="639"/>
      <c r="W1038" s="573"/>
      <c r="X1038" s="639"/>
      <c r="Y1038" s="639"/>
      <c r="Z1038" s="639"/>
      <c r="AA1038" s="639"/>
      <c r="AB1038" s="4"/>
      <c r="AC1038" s="621"/>
      <c r="AD1038" s="622"/>
      <c r="AE1038" s="621"/>
      <c r="AF1038" s="637"/>
      <c r="AG1038" s="621"/>
      <c r="AH1038" s="529">
        <f t="shared" si="105"/>
        <v>1027</v>
      </c>
      <c r="AI1038" s="421" t="str">
        <f t="shared" si="106"/>
        <v/>
      </c>
      <c r="AJ1038" s="529" t="str">
        <f t="shared" si="107"/>
        <v/>
      </c>
      <c r="AK1038" s="529" t="str">
        <f t="shared" si="104"/>
        <v/>
      </c>
      <c r="AL1038" s="573"/>
      <c r="AM1038" s="639"/>
      <c r="AN1038" s="573"/>
      <c r="AO1038" s="639"/>
      <c r="AP1038" s="639"/>
      <c r="AQ1038" s="573"/>
      <c r="AR1038" s="639"/>
      <c r="AS1038" s="639"/>
      <c r="AT1038" s="639"/>
      <c r="AU1038" s="639"/>
      <c r="AV1038" s="639"/>
      <c r="AW1038" s="639"/>
      <c r="AX1038" s="4"/>
      <c r="AY1038" s="621"/>
      <c r="AZ1038" s="622"/>
    </row>
    <row r="1039" spans="2:52" s="25" customFormat="1" ht="12.75" customHeight="1">
      <c r="B1039" s="645"/>
      <c r="D1039" s="529">
        <f t="shared" si="102"/>
        <v>1028</v>
      </c>
      <c r="E1039" s="532"/>
      <c r="F1039" s="531"/>
      <c r="G1039" s="531"/>
      <c r="H1039" s="668"/>
      <c r="I1039" s="668"/>
      <c r="J1039" s="234"/>
      <c r="K1039" s="234"/>
      <c r="L1039" s="234"/>
      <c r="M1039" s="575"/>
      <c r="N1039" s="794" t="str">
        <f t="shared" si="103"/>
        <v/>
      </c>
      <c r="O1039" s="573"/>
      <c r="P1039" s="573"/>
      <c r="Q1039" s="623"/>
      <c r="R1039" s="573"/>
      <c r="S1039" s="573"/>
      <c r="T1039" s="573"/>
      <c r="U1039" s="639"/>
      <c r="V1039" s="639"/>
      <c r="W1039" s="573"/>
      <c r="X1039" s="639"/>
      <c r="Y1039" s="639"/>
      <c r="Z1039" s="639"/>
      <c r="AA1039" s="639"/>
      <c r="AB1039" s="4"/>
      <c r="AC1039" s="621"/>
      <c r="AD1039" s="622"/>
      <c r="AE1039" s="621"/>
      <c r="AF1039" s="637"/>
      <c r="AG1039" s="621"/>
      <c r="AH1039" s="529">
        <f t="shared" si="105"/>
        <v>1028</v>
      </c>
      <c r="AI1039" s="421" t="str">
        <f t="shared" si="106"/>
        <v/>
      </c>
      <c r="AJ1039" s="529" t="str">
        <f t="shared" si="107"/>
        <v/>
      </c>
      <c r="AK1039" s="529" t="str">
        <f t="shared" si="104"/>
        <v/>
      </c>
      <c r="AL1039" s="573"/>
      <c r="AM1039" s="639"/>
      <c r="AN1039" s="573"/>
      <c r="AO1039" s="639"/>
      <c r="AP1039" s="639"/>
      <c r="AQ1039" s="573"/>
      <c r="AR1039" s="639"/>
      <c r="AS1039" s="639"/>
      <c r="AT1039" s="639"/>
      <c r="AU1039" s="639"/>
      <c r="AV1039" s="639"/>
      <c r="AW1039" s="639"/>
      <c r="AX1039" s="4"/>
      <c r="AY1039" s="621"/>
      <c r="AZ1039" s="622"/>
    </row>
    <row r="1040" spans="2:52" s="25" customFormat="1" ht="12.75" customHeight="1">
      <c r="B1040" s="645"/>
      <c r="D1040" s="529">
        <f t="shared" si="102"/>
        <v>1029</v>
      </c>
      <c r="E1040" s="532"/>
      <c r="F1040" s="531"/>
      <c r="G1040" s="531"/>
      <c r="H1040" s="668"/>
      <c r="I1040" s="668"/>
      <c r="J1040" s="234"/>
      <c r="K1040" s="234"/>
      <c r="L1040" s="234"/>
      <c r="M1040" s="575"/>
      <c r="N1040" s="794" t="str">
        <f t="shared" si="103"/>
        <v/>
      </c>
      <c r="O1040" s="573"/>
      <c r="P1040" s="573"/>
      <c r="Q1040" s="623"/>
      <c r="R1040" s="573"/>
      <c r="S1040" s="573"/>
      <c r="T1040" s="573"/>
      <c r="U1040" s="639"/>
      <c r="V1040" s="639"/>
      <c r="W1040" s="573"/>
      <c r="X1040" s="639"/>
      <c r="Y1040" s="639"/>
      <c r="Z1040" s="639"/>
      <c r="AA1040" s="639"/>
      <c r="AB1040" s="4"/>
      <c r="AC1040" s="621"/>
      <c r="AD1040" s="622"/>
      <c r="AE1040" s="621"/>
      <c r="AF1040" s="637"/>
      <c r="AG1040" s="621"/>
      <c r="AH1040" s="529">
        <f t="shared" si="105"/>
        <v>1029</v>
      </c>
      <c r="AI1040" s="421" t="str">
        <f t="shared" si="106"/>
        <v/>
      </c>
      <c r="AJ1040" s="529" t="str">
        <f t="shared" si="107"/>
        <v/>
      </c>
      <c r="AK1040" s="529" t="str">
        <f t="shared" si="104"/>
        <v/>
      </c>
      <c r="AL1040" s="573"/>
      <c r="AM1040" s="639"/>
      <c r="AN1040" s="573"/>
      <c r="AO1040" s="639"/>
      <c r="AP1040" s="639"/>
      <c r="AQ1040" s="573"/>
      <c r="AR1040" s="639"/>
      <c r="AS1040" s="639"/>
      <c r="AT1040" s="639"/>
      <c r="AU1040" s="639"/>
      <c r="AV1040" s="639"/>
      <c r="AW1040" s="639"/>
      <c r="AX1040" s="4"/>
      <c r="AY1040" s="621"/>
      <c r="AZ1040" s="622"/>
    </row>
    <row r="1041" spans="2:52" s="25" customFormat="1" ht="12.75" customHeight="1">
      <c r="B1041" s="645"/>
      <c r="D1041" s="529">
        <f t="shared" si="102"/>
        <v>1030</v>
      </c>
      <c r="E1041" s="532"/>
      <c r="F1041" s="531"/>
      <c r="G1041" s="531"/>
      <c r="H1041" s="668"/>
      <c r="I1041" s="668"/>
      <c r="J1041" s="234"/>
      <c r="K1041" s="234"/>
      <c r="L1041" s="234"/>
      <c r="M1041" s="575"/>
      <c r="N1041" s="794" t="str">
        <f t="shared" si="103"/>
        <v/>
      </c>
      <c r="O1041" s="573"/>
      <c r="P1041" s="573"/>
      <c r="Q1041" s="623"/>
      <c r="R1041" s="573"/>
      <c r="S1041" s="573"/>
      <c r="T1041" s="573"/>
      <c r="U1041" s="639"/>
      <c r="V1041" s="639"/>
      <c r="W1041" s="573"/>
      <c r="X1041" s="639"/>
      <c r="Y1041" s="639"/>
      <c r="Z1041" s="639"/>
      <c r="AA1041" s="639"/>
      <c r="AB1041" s="4"/>
      <c r="AC1041" s="621"/>
      <c r="AD1041" s="622"/>
      <c r="AE1041" s="621"/>
      <c r="AF1041" s="637"/>
      <c r="AG1041" s="621"/>
      <c r="AH1041" s="529">
        <f t="shared" si="105"/>
        <v>1030</v>
      </c>
      <c r="AI1041" s="421" t="str">
        <f t="shared" si="106"/>
        <v/>
      </c>
      <c r="AJ1041" s="529" t="str">
        <f t="shared" si="107"/>
        <v/>
      </c>
      <c r="AK1041" s="529" t="str">
        <f t="shared" si="104"/>
        <v/>
      </c>
      <c r="AL1041" s="573"/>
      <c r="AM1041" s="639"/>
      <c r="AN1041" s="573"/>
      <c r="AO1041" s="639"/>
      <c r="AP1041" s="639"/>
      <c r="AQ1041" s="573"/>
      <c r="AR1041" s="639"/>
      <c r="AS1041" s="639"/>
      <c r="AT1041" s="639"/>
      <c r="AU1041" s="639"/>
      <c r="AV1041" s="639"/>
      <c r="AW1041" s="639"/>
      <c r="AX1041" s="4"/>
      <c r="AY1041" s="621"/>
      <c r="AZ1041" s="622"/>
    </row>
    <row r="1042" spans="2:52" s="25" customFormat="1" ht="12.75" customHeight="1">
      <c r="B1042" s="645"/>
      <c r="D1042" s="529">
        <f t="shared" si="102"/>
        <v>1031</v>
      </c>
      <c r="E1042" s="532"/>
      <c r="F1042" s="531"/>
      <c r="G1042" s="531"/>
      <c r="H1042" s="668"/>
      <c r="I1042" s="668"/>
      <c r="J1042" s="234"/>
      <c r="K1042" s="234"/>
      <c r="L1042" s="234"/>
      <c r="M1042" s="575"/>
      <c r="N1042" s="794" t="str">
        <f t="shared" si="103"/>
        <v/>
      </c>
      <c r="O1042" s="573"/>
      <c r="P1042" s="573"/>
      <c r="Q1042" s="623"/>
      <c r="R1042" s="573"/>
      <c r="S1042" s="573"/>
      <c r="T1042" s="573"/>
      <c r="U1042" s="639"/>
      <c r="V1042" s="639"/>
      <c r="W1042" s="573"/>
      <c r="X1042" s="639"/>
      <c r="Y1042" s="639"/>
      <c r="Z1042" s="639"/>
      <c r="AA1042" s="639"/>
      <c r="AB1042" s="4"/>
      <c r="AC1042" s="621"/>
      <c r="AD1042" s="622"/>
      <c r="AE1042" s="621"/>
      <c r="AF1042" s="637"/>
      <c r="AG1042" s="621"/>
      <c r="AH1042" s="529">
        <f t="shared" si="105"/>
        <v>1031</v>
      </c>
      <c r="AI1042" s="421" t="str">
        <f t="shared" si="106"/>
        <v/>
      </c>
      <c r="AJ1042" s="529" t="str">
        <f t="shared" si="107"/>
        <v/>
      </c>
      <c r="AK1042" s="529" t="str">
        <f t="shared" si="104"/>
        <v/>
      </c>
      <c r="AL1042" s="573"/>
      <c r="AM1042" s="639"/>
      <c r="AN1042" s="573"/>
      <c r="AO1042" s="639"/>
      <c r="AP1042" s="639"/>
      <c r="AQ1042" s="573"/>
      <c r="AR1042" s="639"/>
      <c r="AS1042" s="639"/>
      <c r="AT1042" s="639"/>
      <c r="AU1042" s="639"/>
      <c r="AV1042" s="639"/>
      <c r="AW1042" s="639"/>
      <c r="AX1042" s="4"/>
      <c r="AY1042" s="621"/>
      <c r="AZ1042" s="622"/>
    </row>
    <row r="1043" spans="2:52" s="25" customFormat="1" ht="12.75" customHeight="1">
      <c r="B1043" s="645"/>
      <c r="D1043" s="529">
        <f t="shared" si="102"/>
        <v>1032</v>
      </c>
      <c r="E1043" s="532"/>
      <c r="F1043" s="531"/>
      <c r="G1043" s="531"/>
      <c r="H1043" s="668"/>
      <c r="I1043" s="668"/>
      <c r="J1043" s="234"/>
      <c r="K1043" s="234"/>
      <c r="L1043" s="234"/>
      <c r="M1043" s="575"/>
      <c r="N1043" s="794" t="str">
        <f t="shared" si="103"/>
        <v/>
      </c>
      <c r="O1043" s="573"/>
      <c r="P1043" s="573"/>
      <c r="Q1043" s="623"/>
      <c r="R1043" s="573"/>
      <c r="S1043" s="573"/>
      <c r="T1043" s="573"/>
      <c r="U1043" s="639"/>
      <c r="V1043" s="639"/>
      <c r="W1043" s="573"/>
      <c r="X1043" s="639"/>
      <c r="Y1043" s="639"/>
      <c r="Z1043" s="639"/>
      <c r="AA1043" s="639"/>
      <c r="AB1043" s="4"/>
      <c r="AC1043" s="621"/>
      <c r="AD1043" s="622"/>
      <c r="AE1043" s="621"/>
      <c r="AF1043" s="637"/>
      <c r="AG1043" s="621"/>
      <c r="AH1043" s="529">
        <f t="shared" si="105"/>
        <v>1032</v>
      </c>
      <c r="AI1043" s="421" t="str">
        <f t="shared" si="106"/>
        <v/>
      </c>
      <c r="AJ1043" s="529" t="str">
        <f t="shared" si="107"/>
        <v/>
      </c>
      <c r="AK1043" s="529" t="str">
        <f t="shared" si="104"/>
        <v/>
      </c>
      <c r="AL1043" s="573"/>
      <c r="AM1043" s="639"/>
      <c r="AN1043" s="573"/>
      <c r="AO1043" s="639"/>
      <c r="AP1043" s="639"/>
      <c r="AQ1043" s="573"/>
      <c r="AR1043" s="639"/>
      <c r="AS1043" s="639"/>
      <c r="AT1043" s="639"/>
      <c r="AU1043" s="639"/>
      <c r="AV1043" s="639"/>
      <c r="AW1043" s="639"/>
      <c r="AX1043" s="4"/>
      <c r="AY1043" s="621"/>
      <c r="AZ1043" s="622"/>
    </row>
    <row r="1044" spans="2:52" s="25" customFormat="1" ht="12.75" customHeight="1">
      <c r="B1044" s="645"/>
      <c r="D1044" s="529">
        <f t="shared" si="102"/>
        <v>1033</v>
      </c>
      <c r="E1044" s="532"/>
      <c r="F1044" s="531"/>
      <c r="G1044" s="531"/>
      <c r="H1044" s="668"/>
      <c r="I1044" s="668"/>
      <c r="J1044" s="234"/>
      <c r="K1044" s="234"/>
      <c r="L1044" s="234"/>
      <c r="M1044" s="575"/>
      <c r="N1044" s="794" t="str">
        <f t="shared" si="103"/>
        <v/>
      </c>
      <c r="O1044" s="573"/>
      <c r="P1044" s="573"/>
      <c r="Q1044" s="623"/>
      <c r="R1044" s="573"/>
      <c r="S1044" s="573"/>
      <c r="T1044" s="573"/>
      <c r="U1044" s="639"/>
      <c r="V1044" s="639"/>
      <c r="W1044" s="573"/>
      <c r="X1044" s="639"/>
      <c r="Y1044" s="639"/>
      <c r="Z1044" s="639"/>
      <c r="AA1044" s="639"/>
      <c r="AB1044" s="4"/>
      <c r="AC1044" s="621"/>
      <c r="AD1044" s="622"/>
      <c r="AE1044" s="621"/>
      <c r="AF1044" s="637"/>
      <c r="AG1044" s="621"/>
      <c r="AH1044" s="529">
        <f t="shared" si="105"/>
        <v>1033</v>
      </c>
      <c r="AI1044" s="421" t="str">
        <f t="shared" si="106"/>
        <v/>
      </c>
      <c r="AJ1044" s="529" t="str">
        <f t="shared" si="107"/>
        <v/>
      </c>
      <c r="AK1044" s="529" t="str">
        <f t="shared" si="104"/>
        <v/>
      </c>
      <c r="AL1044" s="573"/>
      <c r="AM1044" s="639"/>
      <c r="AN1044" s="573"/>
      <c r="AO1044" s="639"/>
      <c r="AP1044" s="639"/>
      <c r="AQ1044" s="573"/>
      <c r="AR1044" s="639"/>
      <c r="AS1044" s="639"/>
      <c r="AT1044" s="639"/>
      <c r="AU1044" s="639"/>
      <c r="AV1044" s="639"/>
      <c r="AW1044" s="639"/>
      <c r="AX1044" s="4"/>
      <c r="AY1044" s="621"/>
      <c r="AZ1044" s="622"/>
    </row>
    <row r="1045" spans="2:52" s="25" customFormat="1" ht="12.75" customHeight="1">
      <c r="B1045" s="645"/>
      <c r="D1045" s="529">
        <f t="shared" si="102"/>
        <v>1034</v>
      </c>
      <c r="E1045" s="532"/>
      <c r="F1045" s="531"/>
      <c r="G1045" s="531"/>
      <c r="H1045" s="668"/>
      <c r="I1045" s="668"/>
      <c r="J1045" s="234"/>
      <c r="K1045" s="234"/>
      <c r="L1045" s="234"/>
      <c r="M1045" s="575"/>
      <c r="N1045" s="794" t="str">
        <f t="shared" si="103"/>
        <v/>
      </c>
      <c r="O1045" s="573"/>
      <c r="P1045" s="573"/>
      <c r="Q1045" s="623"/>
      <c r="R1045" s="573"/>
      <c r="S1045" s="573"/>
      <c r="T1045" s="573"/>
      <c r="U1045" s="639"/>
      <c r="V1045" s="639"/>
      <c r="W1045" s="573"/>
      <c r="X1045" s="639"/>
      <c r="Y1045" s="639"/>
      <c r="Z1045" s="639"/>
      <c r="AA1045" s="639"/>
      <c r="AB1045" s="4"/>
      <c r="AC1045" s="621"/>
      <c r="AD1045" s="622"/>
      <c r="AE1045" s="621"/>
      <c r="AF1045" s="637"/>
      <c r="AG1045" s="621"/>
      <c r="AH1045" s="529">
        <f t="shared" si="105"/>
        <v>1034</v>
      </c>
      <c r="AI1045" s="421" t="str">
        <f t="shared" si="106"/>
        <v/>
      </c>
      <c r="AJ1045" s="529" t="str">
        <f t="shared" si="107"/>
        <v/>
      </c>
      <c r="AK1045" s="529" t="str">
        <f t="shared" si="104"/>
        <v/>
      </c>
      <c r="AL1045" s="573"/>
      <c r="AM1045" s="639"/>
      <c r="AN1045" s="573"/>
      <c r="AO1045" s="639"/>
      <c r="AP1045" s="639"/>
      <c r="AQ1045" s="573"/>
      <c r="AR1045" s="639"/>
      <c r="AS1045" s="639"/>
      <c r="AT1045" s="639"/>
      <c r="AU1045" s="639"/>
      <c r="AV1045" s="639"/>
      <c r="AW1045" s="639"/>
      <c r="AX1045" s="4"/>
      <c r="AY1045" s="621"/>
      <c r="AZ1045" s="622"/>
    </row>
    <row r="1046" spans="2:52" s="25" customFormat="1" ht="12.75" customHeight="1">
      <c r="B1046" s="645"/>
      <c r="D1046" s="529">
        <f t="shared" si="102"/>
        <v>1035</v>
      </c>
      <c r="E1046" s="532"/>
      <c r="F1046" s="531"/>
      <c r="G1046" s="531"/>
      <c r="H1046" s="668"/>
      <c r="I1046" s="668"/>
      <c r="J1046" s="234"/>
      <c r="K1046" s="234"/>
      <c r="L1046" s="234"/>
      <c r="M1046" s="575"/>
      <c r="N1046" s="794" t="str">
        <f t="shared" si="103"/>
        <v/>
      </c>
      <c r="O1046" s="573"/>
      <c r="P1046" s="573"/>
      <c r="Q1046" s="623"/>
      <c r="R1046" s="573"/>
      <c r="S1046" s="573"/>
      <c r="T1046" s="573"/>
      <c r="U1046" s="639"/>
      <c r="V1046" s="639"/>
      <c r="W1046" s="573"/>
      <c r="X1046" s="639"/>
      <c r="Y1046" s="639"/>
      <c r="Z1046" s="639"/>
      <c r="AA1046" s="639"/>
      <c r="AB1046" s="4"/>
      <c r="AC1046" s="621"/>
      <c r="AD1046" s="622"/>
      <c r="AE1046" s="621"/>
      <c r="AF1046" s="637"/>
      <c r="AG1046" s="621"/>
      <c r="AH1046" s="529">
        <f t="shared" si="105"/>
        <v>1035</v>
      </c>
      <c r="AI1046" s="421" t="str">
        <f t="shared" si="106"/>
        <v/>
      </c>
      <c r="AJ1046" s="529" t="str">
        <f t="shared" si="107"/>
        <v/>
      </c>
      <c r="AK1046" s="529" t="str">
        <f t="shared" si="104"/>
        <v/>
      </c>
      <c r="AL1046" s="573"/>
      <c r="AM1046" s="639"/>
      <c r="AN1046" s="573"/>
      <c r="AO1046" s="639"/>
      <c r="AP1046" s="639"/>
      <c r="AQ1046" s="573"/>
      <c r="AR1046" s="639"/>
      <c r="AS1046" s="639"/>
      <c r="AT1046" s="639"/>
      <c r="AU1046" s="639"/>
      <c r="AV1046" s="639"/>
      <c r="AW1046" s="639"/>
      <c r="AX1046" s="4"/>
      <c r="AY1046" s="621"/>
      <c r="AZ1046" s="622"/>
    </row>
    <row r="1047" spans="2:52" s="25" customFormat="1" ht="12.75" customHeight="1">
      <c r="B1047" s="645"/>
      <c r="D1047" s="529">
        <f t="shared" si="102"/>
        <v>1036</v>
      </c>
      <c r="E1047" s="532"/>
      <c r="F1047" s="531"/>
      <c r="G1047" s="531"/>
      <c r="H1047" s="668"/>
      <c r="I1047" s="668"/>
      <c r="J1047" s="234"/>
      <c r="K1047" s="234"/>
      <c r="L1047" s="234"/>
      <c r="M1047" s="575"/>
      <c r="N1047" s="794" t="str">
        <f t="shared" si="103"/>
        <v/>
      </c>
      <c r="O1047" s="573"/>
      <c r="P1047" s="573"/>
      <c r="Q1047" s="623"/>
      <c r="R1047" s="573"/>
      <c r="S1047" s="573"/>
      <c r="T1047" s="573"/>
      <c r="U1047" s="639"/>
      <c r="V1047" s="639"/>
      <c r="W1047" s="573"/>
      <c r="X1047" s="639"/>
      <c r="Y1047" s="639"/>
      <c r="Z1047" s="639"/>
      <c r="AA1047" s="639"/>
      <c r="AB1047" s="4"/>
      <c r="AC1047" s="621"/>
      <c r="AD1047" s="622"/>
      <c r="AE1047" s="621"/>
      <c r="AF1047" s="637"/>
      <c r="AG1047" s="621"/>
      <c r="AH1047" s="529">
        <f t="shared" si="105"/>
        <v>1036</v>
      </c>
      <c r="AI1047" s="421" t="str">
        <f t="shared" si="106"/>
        <v/>
      </c>
      <c r="AJ1047" s="529" t="str">
        <f t="shared" si="107"/>
        <v/>
      </c>
      <c r="AK1047" s="529" t="str">
        <f t="shared" si="104"/>
        <v/>
      </c>
      <c r="AL1047" s="573"/>
      <c r="AM1047" s="639"/>
      <c r="AN1047" s="573"/>
      <c r="AO1047" s="639"/>
      <c r="AP1047" s="639"/>
      <c r="AQ1047" s="573"/>
      <c r="AR1047" s="639"/>
      <c r="AS1047" s="639"/>
      <c r="AT1047" s="639"/>
      <c r="AU1047" s="639"/>
      <c r="AV1047" s="639"/>
      <c r="AW1047" s="639"/>
      <c r="AX1047" s="4"/>
      <c r="AY1047" s="621"/>
      <c r="AZ1047" s="622"/>
    </row>
    <row r="1048" spans="2:52" s="25" customFormat="1" ht="12.75" customHeight="1">
      <c r="B1048" s="645"/>
      <c r="D1048" s="529">
        <f t="shared" si="102"/>
        <v>1037</v>
      </c>
      <c r="E1048" s="532"/>
      <c r="F1048" s="531"/>
      <c r="G1048" s="531"/>
      <c r="H1048" s="668"/>
      <c r="I1048" s="668"/>
      <c r="J1048" s="234"/>
      <c r="K1048" s="234"/>
      <c r="L1048" s="234"/>
      <c r="M1048" s="575"/>
      <c r="N1048" s="794" t="str">
        <f t="shared" si="103"/>
        <v/>
      </c>
      <c r="O1048" s="573"/>
      <c r="P1048" s="573"/>
      <c r="Q1048" s="623"/>
      <c r="R1048" s="573"/>
      <c r="S1048" s="573"/>
      <c r="T1048" s="573"/>
      <c r="U1048" s="639"/>
      <c r="V1048" s="639"/>
      <c r="W1048" s="573"/>
      <c r="X1048" s="639"/>
      <c r="Y1048" s="639"/>
      <c r="Z1048" s="639"/>
      <c r="AA1048" s="639"/>
      <c r="AB1048" s="4"/>
      <c r="AC1048" s="621"/>
      <c r="AD1048" s="622"/>
      <c r="AE1048" s="621"/>
      <c r="AF1048" s="637"/>
      <c r="AG1048" s="621"/>
      <c r="AH1048" s="529">
        <f t="shared" si="105"/>
        <v>1037</v>
      </c>
      <c r="AI1048" s="421" t="str">
        <f t="shared" si="106"/>
        <v/>
      </c>
      <c r="AJ1048" s="529" t="str">
        <f t="shared" si="107"/>
        <v/>
      </c>
      <c r="AK1048" s="529" t="str">
        <f t="shared" si="104"/>
        <v/>
      </c>
      <c r="AL1048" s="573"/>
      <c r="AM1048" s="639"/>
      <c r="AN1048" s="573"/>
      <c r="AO1048" s="639"/>
      <c r="AP1048" s="639"/>
      <c r="AQ1048" s="573"/>
      <c r="AR1048" s="639"/>
      <c r="AS1048" s="639"/>
      <c r="AT1048" s="639"/>
      <c r="AU1048" s="639"/>
      <c r="AV1048" s="639"/>
      <c r="AW1048" s="639"/>
      <c r="AX1048" s="4"/>
      <c r="AY1048" s="621"/>
      <c r="AZ1048" s="622"/>
    </row>
    <row r="1049" spans="2:52" s="25" customFormat="1" ht="12.75" customHeight="1">
      <c r="B1049" s="645"/>
      <c r="D1049" s="529">
        <f t="shared" si="102"/>
        <v>1038</v>
      </c>
      <c r="E1049" s="532"/>
      <c r="F1049" s="531"/>
      <c r="G1049" s="531"/>
      <c r="H1049" s="668"/>
      <c r="I1049" s="668"/>
      <c r="J1049" s="234"/>
      <c r="K1049" s="234"/>
      <c r="L1049" s="234"/>
      <c r="M1049" s="575"/>
      <c r="N1049" s="794" t="str">
        <f t="shared" si="103"/>
        <v/>
      </c>
      <c r="O1049" s="573"/>
      <c r="P1049" s="573"/>
      <c r="Q1049" s="623"/>
      <c r="R1049" s="573"/>
      <c r="S1049" s="573"/>
      <c r="T1049" s="573"/>
      <c r="U1049" s="639"/>
      <c r="V1049" s="639"/>
      <c r="W1049" s="573"/>
      <c r="X1049" s="639"/>
      <c r="Y1049" s="639"/>
      <c r="Z1049" s="639"/>
      <c r="AA1049" s="639"/>
      <c r="AB1049" s="4"/>
      <c r="AC1049" s="621"/>
      <c r="AD1049" s="622"/>
      <c r="AE1049" s="621"/>
      <c r="AF1049" s="637"/>
      <c r="AG1049" s="621"/>
      <c r="AH1049" s="529">
        <f t="shared" si="105"/>
        <v>1038</v>
      </c>
      <c r="AI1049" s="421" t="str">
        <f t="shared" si="106"/>
        <v/>
      </c>
      <c r="AJ1049" s="529" t="str">
        <f t="shared" si="107"/>
        <v/>
      </c>
      <c r="AK1049" s="529" t="str">
        <f t="shared" si="104"/>
        <v/>
      </c>
      <c r="AL1049" s="573"/>
      <c r="AM1049" s="639"/>
      <c r="AN1049" s="573"/>
      <c r="AO1049" s="639"/>
      <c r="AP1049" s="639"/>
      <c r="AQ1049" s="573"/>
      <c r="AR1049" s="639"/>
      <c r="AS1049" s="639"/>
      <c r="AT1049" s="639"/>
      <c r="AU1049" s="639"/>
      <c r="AV1049" s="639"/>
      <c r="AW1049" s="639"/>
      <c r="AX1049" s="4"/>
      <c r="AY1049" s="621"/>
      <c r="AZ1049" s="622"/>
    </row>
    <row r="1050" spans="2:52" s="25" customFormat="1" ht="12.75" customHeight="1">
      <c r="B1050" s="645"/>
      <c r="D1050" s="529">
        <f t="shared" si="102"/>
        <v>1039</v>
      </c>
      <c r="E1050" s="532"/>
      <c r="F1050" s="531"/>
      <c r="G1050" s="531"/>
      <c r="H1050" s="668"/>
      <c r="I1050" s="668"/>
      <c r="J1050" s="234"/>
      <c r="K1050" s="234"/>
      <c r="L1050" s="234"/>
      <c r="M1050" s="575"/>
      <c r="N1050" s="794" t="str">
        <f t="shared" si="103"/>
        <v/>
      </c>
      <c r="O1050" s="573"/>
      <c r="P1050" s="573"/>
      <c r="Q1050" s="623"/>
      <c r="R1050" s="573"/>
      <c r="S1050" s="573"/>
      <c r="T1050" s="573"/>
      <c r="U1050" s="639"/>
      <c r="V1050" s="639"/>
      <c r="W1050" s="573"/>
      <c r="X1050" s="639"/>
      <c r="Y1050" s="639"/>
      <c r="Z1050" s="639"/>
      <c r="AA1050" s="639"/>
      <c r="AB1050" s="4"/>
      <c r="AC1050" s="621"/>
      <c r="AD1050" s="622"/>
      <c r="AE1050" s="621"/>
      <c r="AF1050" s="637"/>
      <c r="AG1050" s="621"/>
      <c r="AH1050" s="529">
        <f t="shared" si="105"/>
        <v>1039</v>
      </c>
      <c r="AI1050" s="421" t="str">
        <f t="shared" si="106"/>
        <v/>
      </c>
      <c r="AJ1050" s="529" t="str">
        <f t="shared" si="107"/>
        <v/>
      </c>
      <c r="AK1050" s="529" t="str">
        <f t="shared" si="104"/>
        <v/>
      </c>
      <c r="AL1050" s="573"/>
      <c r="AM1050" s="639"/>
      <c r="AN1050" s="573"/>
      <c r="AO1050" s="639"/>
      <c r="AP1050" s="639"/>
      <c r="AQ1050" s="573"/>
      <c r="AR1050" s="639"/>
      <c r="AS1050" s="639"/>
      <c r="AT1050" s="639"/>
      <c r="AU1050" s="639"/>
      <c r="AV1050" s="639"/>
      <c r="AW1050" s="639"/>
      <c r="AX1050" s="4"/>
      <c r="AY1050" s="621"/>
      <c r="AZ1050" s="622"/>
    </row>
    <row r="1051" spans="2:52" s="25" customFormat="1" ht="12.75" customHeight="1">
      <c r="B1051" s="645"/>
      <c r="D1051" s="529">
        <f t="shared" si="102"/>
        <v>1040</v>
      </c>
      <c r="E1051" s="532"/>
      <c r="F1051" s="531"/>
      <c r="G1051" s="531"/>
      <c r="H1051" s="668"/>
      <c r="I1051" s="668"/>
      <c r="J1051" s="234"/>
      <c r="K1051" s="234"/>
      <c r="L1051" s="234"/>
      <c r="M1051" s="575"/>
      <c r="N1051" s="794" t="str">
        <f t="shared" si="103"/>
        <v/>
      </c>
      <c r="O1051" s="573"/>
      <c r="P1051" s="573"/>
      <c r="Q1051" s="623"/>
      <c r="R1051" s="573"/>
      <c r="S1051" s="573"/>
      <c r="T1051" s="573"/>
      <c r="U1051" s="639"/>
      <c r="V1051" s="639"/>
      <c r="W1051" s="573"/>
      <c r="X1051" s="639"/>
      <c r="Y1051" s="639"/>
      <c r="Z1051" s="639"/>
      <c r="AA1051" s="639"/>
      <c r="AB1051" s="4"/>
      <c r="AC1051" s="621"/>
      <c r="AD1051" s="622"/>
      <c r="AE1051" s="621"/>
      <c r="AF1051" s="637"/>
      <c r="AG1051" s="621"/>
      <c r="AH1051" s="529">
        <f t="shared" si="105"/>
        <v>1040</v>
      </c>
      <c r="AI1051" s="421" t="str">
        <f t="shared" si="106"/>
        <v/>
      </c>
      <c r="AJ1051" s="529" t="str">
        <f t="shared" si="107"/>
        <v/>
      </c>
      <c r="AK1051" s="529" t="str">
        <f t="shared" si="104"/>
        <v/>
      </c>
      <c r="AL1051" s="573"/>
      <c r="AM1051" s="639"/>
      <c r="AN1051" s="573"/>
      <c r="AO1051" s="639"/>
      <c r="AP1051" s="639"/>
      <c r="AQ1051" s="573"/>
      <c r="AR1051" s="639"/>
      <c r="AS1051" s="639"/>
      <c r="AT1051" s="639"/>
      <c r="AU1051" s="639"/>
      <c r="AV1051" s="639"/>
      <c r="AW1051" s="639"/>
      <c r="AX1051" s="4"/>
      <c r="AY1051" s="621"/>
      <c r="AZ1051" s="622"/>
    </row>
    <row r="1052" spans="2:52" s="25" customFormat="1" ht="12.75" customHeight="1">
      <c r="B1052" s="645"/>
      <c r="D1052" s="529">
        <f t="shared" si="102"/>
        <v>1041</v>
      </c>
      <c r="E1052" s="532"/>
      <c r="F1052" s="531"/>
      <c r="G1052" s="531"/>
      <c r="H1052" s="668"/>
      <c r="I1052" s="668"/>
      <c r="J1052" s="234"/>
      <c r="K1052" s="234"/>
      <c r="L1052" s="234"/>
      <c r="M1052" s="575"/>
      <c r="N1052" s="794" t="str">
        <f t="shared" si="103"/>
        <v/>
      </c>
      <c r="O1052" s="573"/>
      <c r="P1052" s="573"/>
      <c r="Q1052" s="623"/>
      <c r="R1052" s="573"/>
      <c r="S1052" s="573"/>
      <c r="T1052" s="573"/>
      <c r="U1052" s="639"/>
      <c r="V1052" s="639"/>
      <c r="W1052" s="573"/>
      <c r="X1052" s="639"/>
      <c r="Y1052" s="639"/>
      <c r="Z1052" s="639"/>
      <c r="AA1052" s="639"/>
      <c r="AB1052" s="4"/>
      <c r="AC1052" s="621"/>
      <c r="AD1052" s="622"/>
      <c r="AE1052" s="621"/>
      <c r="AF1052" s="637"/>
      <c r="AG1052" s="621"/>
      <c r="AH1052" s="529">
        <f t="shared" si="105"/>
        <v>1041</v>
      </c>
      <c r="AI1052" s="421" t="str">
        <f t="shared" si="106"/>
        <v/>
      </c>
      <c r="AJ1052" s="529" t="str">
        <f t="shared" si="107"/>
        <v/>
      </c>
      <c r="AK1052" s="529" t="str">
        <f t="shared" si="104"/>
        <v/>
      </c>
      <c r="AL1052" s="573"/>
      <c r="AM1052" s="639"/>
      <c r="AN1052" s="573"/>
      <c r="AO1052" s="639"/>
      <c r="AP1052" s="639"/>
      <c r="AQ1052" s="573"/>
      <c r="AR1052" s="639"/>
      <c r="AS1052" s="639"/>
      <c r="AT1052" s="639"/>
      <c r="AU1052" s="639"/>
      <c r="AV1052" s="639"/>
      <c r="AW1052" s="639"/>
      <c r="AX1052" s="4"/>
      <c r="AY1052" s="621"/>
      <c r="AZ1052" s="622"/>
    </row>
    <row r="1053" spans="2:52" s="25" customFormat="1" ht="12.75" customHeight="1">
      <c r="B1053" s="645"/>
      <c r="D1053" s="529">
        <f t="shared" si="102"/>
        <v>1042</v>
      </c>
      <c r="E1053" s="532"/>
      <c r="F1053" s="531"/>
      <c r="G1053" s="531"/>
      <c r="H1053" s="668"/>
      <c r="I1053" s="668"/>
      <c r="J1053" s="234"/>
      <c r="K1053" s="234"/>
      <c r="L1053" s="234"/>
      <c r="M1053" s="575"/>
      <c r="N1053" s="794" t="str">
        <f t="shared" si="103"/>
        <v/>
      </c>
      <c r="O1053" s="573"/>
      <c r="P1053" s="573"/>
      <c r="Q1053" s="623"/>
      <c r="R1053" s="573"/>
      <c r="S1053" s="573"/>
      <c r="T1053" s="573"/>
      <c r="U1053" s="639"/>
      <c r="V1053" s="639"/>
      <c r="W1053" s="573"/>
      <c r="X1053" s="639"/>
      <c r="Y1053" s="639"/>
      <c r="Z1053" s="639"/>
      <c r="AA1053" s="639"/>
      <c r="AB1053" s="4"/>
      <c r="AC1053" s="621"/>
      <c r="AD1053" s="622"/>
      <c r="AE1053" s="621"/>
      <c r="AF1053" s="637"/>
      <c r="AG1053" s="621"/>
      <c r="AH1053" s="529">
        <f t="shared" si="105"/>
        <v>1042</v>
      </c>
      <c r="AI1053" s="421" t="str">
        <f t="shared" si="106"/>
        <v/>
      </c>
      <c r="AJ1053" s="529" t="str">
        <f t="shared" si="107"/>
        <v/>
      </c>
      <c r="AK1053" s="529" t="str">
        <f t="shared" si="104"/>
        <v/>
      </c>
      <c r="AL1053" s="573"/>
      <c r="AM1053" s="639"/>
      <c r="AN1053" s="573"/>
      <c r="AO1053" s="639"/>
      <c r="AP1053" s="639"/>
      <c r="AQ1053" s="573"/>
      <c r="AR1053" s="639"/>
      <c r="AS1053" s="639"/>
      <c r="AT1053" s="639"/>
      <c r="AU1053" s="639"/>
      <c r="AV1053" s="639"/>
      <c r="AW1053" s="639"/>
      <c r="AX1053" s="4"/>
      <c r="AY1053" s="621"/>
      <c r="AZ1053" s="622"/>
    </row>
    <row r="1054" spans="2:52" s="25" customFormat="1" ht="12.75" customHeight="1">
      <c r="B1054" s="645"/>
      <c r="D1054" s="529">
        <f t="shared" si="102"/>
        <v>1043</v>
      </c>
      <c r="E1054" s="532"/>
      <c r="F1054" s="531"/>
      <c r="G1054" s="531"/>
      <c r="H1054" s="668"/>
      <c r="I1054" s="668"/>
      <c r="J1054" s="234"/>
      <c r="K1054" s="234"/>
      <c r="L1054" s="234"/>
      <c r="M1054" s="575"/>
      <c r="N1054" s="794" t="str">
        <f t="shared" si="103"/>
        <v/>
      </c>
      <c r="O1054" s="573"/>
      <c r="P1054" s="573"/>
      <c r="Q1054" s="623"/>
      <c r="R1054" s="573"/>
      <c r="S1054" s="573"/>
      <c r="T1054" s="573"/>
      <c r="U1054" s="639"/>
      <c r="V1054" s="639"/>
      <c r="W1054" s="573"/>
      <c r="X1054" s="639"/>
      <c r="Y1054" s="639"/>
      <c r="Z1054" s="639"/>
      <c r="AA1054" s="639"/>
      <c r="AB1054" s="4"/>
      <c r="AC1054" s="621"/>
      <c r="AD1054" s="622"/>
      <c r="AE1054" s="621"/>
      <c r="AF1054" s="637"/>
      <c r="AG1054" s="621"/>
      <c r="AH1054" s="529">
        <f t="shared" si="105"/>
        <v>1043</v>
      </c>
      <c r="AI1054" s="421" t="str">
        <f t="shared" si="106"/>
        <v/>
      </c>
      <c r="AJ1054" s="529" t="str">
        <f t="shared" si="107"/>
        <v/>
      </c>
      <c r="AK1054" s="529" t="str">
        <f t="shared" si="104"/>
        <v/>
      </c>
      <c r="AL1054" s="573"/>
      <c r="AM1054" s="639"/>
      <c r="AN1054" s="573"/>
      <c r="AO1054" s="639"/>
      <c r="AP1054" s="639"/>
      <c r="AQ1054" s="573"/>
      <c r="AR1054" s="639"/>
      <c r="AS1054" s="639"/>
      <c r="AT1054" s="639"/>
      <c r="AU1054" s="639"/>
      <c r="AV1054" s="639"/>
      <c r="AW1054" s="639"/>
      <c r="AX1054" s="4"/>
      <c r="AY1054" s="621"/>
      <c r="AZ1054" s="622"/>
    </row>
    <row r="1055" spans="2:52" s="25" customFormat="1" ht="12.75" customHeight="1">
      <c r="B1055" s="645"/>
      <c r="D1055" s="529">
        <f t="shared" ref="D1055:D1118" si="108">D1054+1</f>
        <v>1044</v>
      </c>
      <c r="E1055" s="532"/>
      <c r="F1055" s="531"/>
      <c r="G1055" s="531"/>
      <c r="H1055" s="668"/>
      <c r="I1055" s="668"/>
      <c r="J1055" s="234"/>
      <c r="K1055" s="234"/>
      <c r="L1055" s="234"/>
      <c r="M1055" s="575"/>
      <c r="N1055" s="794" t="str">
        <f t="shared" si="103"/>
        <v/>
      </c>
      <c r="O1055" s="573"/>
      <c r="P1055" s="573"/>
      <c r="Q1055" s="623"/>
      <c r="R1055" s="573"/>
      <c r="S1055" s="573"/>
      <c r="T1055" s="573"/>
      <c r="U1055" s="639"/>
      <c r="V1055" s="639"/>
      <c r="W1055" s="573"/>
      <c r="X1055" s="639"/>
      <c r="Y1055" s="639"/>
      <c r="Z1055" s="639"/>
      <c r="AA1055" s="639"/>
      <c r="AB1055" s="4"/>
      <c r="AC1055" s="621"/>
      <c r="AD1055" s="622"/>
      <c r="AE1055" s="621"/>
      <c r="AF1055" s="637"/>
      <c r="AG1055" s="621"/>
      <c r="AH1055" s="529">
        <f t="shared" si="105"/>
        <v>1044</v>
      </c>
      <c r="AI1055" s="421" t="str">
        <f t="shared" si="106"/>
        <v/>
      </c>
      <c r="AJ1055" s="529" t="str">
        <f t="shared" si="107"/>
        <v/>
      </c>
      <c r="AK1055" s="529" t="str">
        <f t="shared" si="104"/>
        <v/>
      </c>
      <c r="AL1055" s="573"/>
      <c r="AM1055" s="639"/>
      <c r="AN1055" s="573"/>
      <c r="AO1055" s="639"/>
      <c r="AP1055" s="639"/>
      <c r="AQ1055" s="573"/>
      <c r="AR1055" s="639"/>
      <c r="AS1055" s="639"/>
      <c r="AT1055" s="639"/>
      <c r="AU1055" s="639"/>
      <c r="AV1055" s="639"/>
      <c r="AW1055" s="639"/>
      <c r="AX1055" s="4"/>
      <c r="AY1055" s="621"/>
      <c r="AZ1055" s="622"/>
    </row>
    <row r="1056" spans="2:52" s="25" customFormat="1" ht="12.75" customHeight="1">
      <c r="B1056" s="645"/>
      <c r="D1056" s="529">
        <f t="shared" si="108"/>
        <v>1045</v>
      </c>
      <c r="E1056" s="532"/>
      <c r="F1056" s="531"/>
      <c r="G1056" s="531"/>
      <c r="H1056" s="668"/>
      <c r="I1056" s="668"/>
      <c r="J1056" s="234"/>
      <c r="K1056" s="234"/>
      <c r="L1056" s="234"/>
      <c r="M1056" s="575"/>
      <c r="N1056" s="794" t="str">
        <f t="shared" si="103"/>
        <v/>
      </c>
      <c r="O1056" s="573"/>
      <c r="P1056" s="573"/>
      <c r="Q1056" s="623"/>
      <c r="R1056" s="573"/>
      <c r="S1056" s="573"/>
      <c r="T1056" s="573"/>
      <c r="U1056" s="639"/>
      <c r="V1056" s="639"/>
      <c r="W1056" s="573"/>
      <c r="X1056" s="639"/>
      <c r="Y1056" s="639"/>
      <c r="Z1056" s="639"/>
      <c r="AA1056" s="639"/>
      <c r="AB1056" s="4"/>
      <c r="AC1056" s="621"/>
      <c r="AD1056" s="622"/>
      <c r="AE1056" s="621"/>
      <c r="AF1056" s="637"/>
      <c r="AG1056" s="621"/>
      <c r="AH1056" s="529">
        <f t="shared" si="105"/>
        <v>1045</v>
      </c>
      <c r="AI1056" s="421" t="str">
        <f t="shared" si="106"/>
        <v/>
      </c>
      <c r="AJ1056" s="529" t="str">
        <f t="shared" si="107"/>
        <v/>
      </c>
      <c r="AK1056" s="529" t="str">
        <f t="shared" si="104"/>
        <v/>
      </c>
      <c r="AL1056" s="573"/>
      <c r="AM1056" s="639"/>
      <c r="AN1056" s="573"/>
      <c r="AO1056" s="639"/>
      <c r="AP1056" s="639"/>
      <c r="AQ1056" s="573"/>
      <c r="AR1056" s="639"/>
      <c r="AS1056" s="639"/>
      <c r="AT1056" s="639"/>
      <c r="AU1056" s="639"/>
      <c r="AV1056" s="639"/>
      <c r="AW1056" s="639"/>
      <c r="AX1056" s="4"/>
      <c r="AY1056" s="621"/>
      <c r="AZ1056" s="622"/>
    </row>
    <row r="1057" spans="2:52" s="25" customFormat="1" ht="12.75" customHeight="1">
      <c r="B1057" s="645"/>
      <c r="D1057" s="529">
        <f t="shared" si="108"/>
        <v>1046</v>
      </c>
      <c r="E1057" s="532"/>
      <c r="F1057" s="531"/>
      <c r="G1057" s="531"/>
      <c r="H1057" s="668"/>
      <c r="I1057" s="668"/>
      <c r="J1057" s="234"/>
      <c r="K1057" s="234"/>
      <c r="L1057" s="234"/>
      <c r="M1057" s="575"/>
      <c r="N1057" s="794" t="str">
        <f t="shared" si="103"/>
        <v/>
      </c>
      <c r="O1057" s="573"/>
      <c r="P1057" s="573"/>
      <c r="Q1057" s="623"/>
      <c r="R1057" s="573"/>
      <c r="S1057" s="573"/>
      <c r="T1057" s="573"/>
      <c r="U1057" s="639"/>
      <c r="V1057" s="639"/>
      <c r="W1057" s="573"/>
      <c r="X1057" s="639"/>
      <c r="Y1057" s="639"/>
      <c r="Z1057" s="639"/>
      <c r="AA1057" s="639"/>
      <c r="AB1057" s="4"/>
      <c r="AC1057" s="621"/>
      <c r="AD1057" s="622"/>
      <c r="AE1057" s="621"/>
      <c r="AF1057" s="637"/>
      <c r="AG1057" s="621"/>
      <c r="AH1057" s="529">
        <f t="shared" si="105"/>
        <v>1046</v>
      </c>
      <c r="AI1057" s="421" t="str">
        <f t="shared" si="106"/>
        <v/>
      </c>
      <c r="AJ1057" s="529" t="str">
        <f t="shared" si="107"/>
        <v/>
      </c>
      <c r="AK1057" s="529" t="str">
        <f t="shared" si="104"/>
        <v/>
      </c>
      <c r="AL1057" s="573"/>
      <c r="AM1057" s="639"/>
      <c r="AN1057" s="573"/>
      <c r="AO1057" s="639"/>
      <c r="AP1057" s="639"/>
      <c r="AQ1057" s="573"/>
      <c r="AR1057" s="639"/>
      <c r="AS1057" s="639"/>
      <c r="AT1057" s="639"/>
      <c r="AU1057" s="639"/>
      <c r="AV1057" s="639"/>
      <c r="AW1057" s="639"/>
      <c r="AX1057" s="4"/>
      <c r="AY1057" s="621"/>
      <c r="AZ1057" s="622"/>
    </row>
    <row r="1058" spans="2:52" s="25" customFormat="1" ht="12.75" customHeight="1">
      <c r="B1058" s="645"/>
      <c r="D1058" s="529">
        <f t="shared" si="108"/>
        <v>1047</v>
      </c>
      <c r="E1058" s="532"/>
      <c r="F1058" s="531"/>
      <c r="G1058" s="531"/>
      <c r="H1058" s="668"/>
      <c r="I1058" s="668"/>
      <c r="J1058" s="234"/>
      <c r="K1058" s="234"/>
      <c r="L1058" s="234"/>
      <c r="M1058" s="575"/>
      <c r="N1058" s="794" t="str">
        <f t="shared" si="103"/>
        <v/>
      </c>
      <c r="O1058" s="573"/>
      <c r="P1058" s="573"/>
      <c r="Q1058" s="623"/>
      <c r="R1058" s="573"/>
      <c r="S1058" s="573"/>
      <c r="T1058" s="573"/>
      <c r="U1058" s="639"/>
      <c r="V1058" s="639"/>
      <c r="W1058" s="573"/>
      <c r="X1058" s="639"/>
      <c r="Y1058" s="639"/>
      <c r="Z1058" s="639"/>
      <c r="AA1058" s="639"/>
      <c r="AB1058" s="4"/>
      <c r="AC1058" s="621"/>
      <c r="AD1058" s="622"/>
      <c r="AE1058" s="621"/>
      <c r="AF1058" s="637"/>
      <c r="AG1058" s="621"/>
      <c r="AH1058" s="529">
        <f t="shared" si="105"/>
        <v>1047</v>
      </c>
      <c r="AI1058" s="421" t="str">
        <f t="shared" si="106"/>
        <v/>
      </c>
      <c r="AJ1058" s="529" t="str">
        <f t="shared" si="107"/>
        <v/>
      </c>
      <c r="AK1058" s="529" t="str">
        <f t="shared" si="104"/>
        <v/>
      </c>
      <c r="AL1058" s="573"/>
      <c r="AM1058" s="639"/>
      <c r="AN1058" s="573"/>
      <c r="AO1058" s="639"/>
      <c r="AP1058" s="639"/>
      <c r="AQ1058" s="573"/>
      <c r="AR1058" s="639"/>
      <c r="AS1058" s="639"/>
      <c r="AT1058" s="639"/>
      <c r="AU1058" s="639"/>
      <c r="AV1058" s="639"/>
      <c r="AW1058" s="639"/>
      <c r="AX1058" s="4"/>
      <c r="AY1058" s="621"/>
      <c r="AZ1058" s="622"/>
    </row>
    <row r="1059" spans="2:52" s="25" customFormat="1" ht="12.75" customHeight="1">
      <c r="B1059" s="645"/>
      <c r="D1059" s="529">
        <f t="shared" si="108"/>
        <v>1048</v>
      </c>
      <c r="E1059" s="532"/>
      <c r="F1059" s="531"/>
      <c r="G1059" s="531"/>
      <c r="H1059" s="668"/>
      <c r="I1059" s="668"/>
      <c r="J1059" s="234"/>
      <c r="K1059" s="234"/>
      <c r="L1059" s="234"/>
      <c r="M1059" s="575"/>
      <c r="N1059" s="794" t="str">
        <f t="shared" si="103"/>
        <v/>
      </c>
      <c r="O1059" s="573"/>
      <c r="P1059" s="573"/>
      <c r="Q1059" s="623"/>
      <c r="R1059" s="573"/>
      <c r="S1059" s="573"/>
      <c r="T1059" s="573"/>
      <c r="U1059" s="639"/>
      <c r="V1059" s="639"/>
      <c r="W1059" s="573"/>
      <c r="X1059" s="639"/>
      <c r="Y1059" s="639"/>
      <c r="Z1059" s="639"/>
      <c r="AA1059" s="639"/>
      <c r="AB1059" s="4"/>
      <c r="AC1059" s="621"/>
      <c r="AD1059" s="622"/>
      <c r="AE1059" s="621"/>
      <c r="AF1059" s="637"/>
      <c r="AG1059" s="621"/>
      <c r="AH1059" s="529">
        <f t="shared" si="105"/>
        <v>1048</v>
      </c>
      <c r="AI1059" s="421" t="str">
        <f t="shared" si="106"/>
        <v/>
      </c>
      <c r="AJ1059" s="529" t="str">
        <f t="shared" si="107"/>
        <v/>
      </c>
      <c r="AK1059" s="529" t="str">
        <f t="shared" si="104"/>
        <v/>
      </c>
      <c r="AL1059" s="573"/>
      <c r="AM1059" s="639"/>
      <c r="AN1059" s="573"/>
      <c r="AO1059" s="639"/>
      <c r="AP1059" s="639"/>
      <c r="AQ1059" s="573"/>
      <c r="AR1059" s="639"/>
      <c r="AS1059" s="639"/>
      <c r="AT1059" s="639"/>
      <c r="AU1059" s="639"/>
      <c r="AV1059" s="639"/>
      <c r="AW1059" s="639"/>
      <c r="AX1059" s="4"/>
      <c r="AY1059" s="621"/>
      <c r="AZ1059" s="622"/>
    </row>
    <row r="1060" spans="2:52" s="25" customFormat="1" ht="12.75" customHeight="1">
      <c r="B1060" s="645"/>
      <c r="D1060" s="529">
        <f t="shared" si="108"/>
        <v>1049</v>
      </c>
      <c r="E1060" s="532"/>
      <c r="F1060" s="531"/>
      <c r="G1060" s="531"/>
      <c r="H1060" s="668"/>
      <c r="I1060" s="668"/>
      <c r="J1060" s="234"/>
      <c r="K1060" s="234"/>
      <c r="L1060" s="234"/>
      <c r="M1060" s="575"/>
      <c r="N1060" s="794" t="str">
        <f t="shared" si="103"/>
        <v/>
      </c>
      <c r="O1060" s="573"/>
      <c r="P1060" s="573"/>
      <c r="Q1060" s="623"/>
      <c r="R1060" s="573"/>
      <c r="S1060" s="573"/>
      <c r="T1060" s="573"/>
      <c r="U1060" s="639"/>
      <c r="V1060" s="639"/>
      <c r="W1060" s="573"/>
      <c r="X1060" s="639"/>
      <c r="Y1060" s="639"/>
      <c r="Z1060" s="639"/>
      <c r="AA1060" s="639"/>
      <c r="AB1060" s="4"/>
      <c r="AC1060" s="621"/>
      <c r="AD1060" s="622"/>
      <c r="AE1060" s="621"/>
      <c r="AF1060" s="637"/>
      <c r="AG1060" s="621"/>
      <c r="AH1060" s="529">
        <f t="shared" si="105"/>
        <v>1049</v>
      </c>
      <c r="AI1060" s="421" t="str">
        <f t="shared" si="106"/>
        <v/>
      </c>
      <c r="AJ1060" s="529" t="str">
        <f t="shared" si="107"/>
        <v/>
      </c>
      <c r="AK1060" s="529" t="str">
        <f t="shared" si="104"/>
        <v/>
      </c>
      <c r="AL1060" s="573"/>
      <c r="AM1060" s="639"/>
      <c r="AN1060" s="573"/>
      <c r="AO1060" s="639"/>
      <c r="AP1060" s="639"/>
      <c r="AQ1060" s="573"/>
      <c r="AR1060" s="639"/>
      <c r="AS1060" s="639"/>
      <c r="AT1060" s="639"/>
      <c r="AU1060" s="639"/>
      <c r="AV1060" s="639"/>
      <c r="AW1060" s="639"/>
      <c r="AX1060" s="4"/>
      <c r="AY1060" s="621"/>
      <c r="AZ1060" s="622"/>
    </row>
    <row r="1061" spans="2:52" s="25" customFormat="1" ht="12.75" customHeight="1">
      <c r="B1061" s="645"/>
      <c r="D1061" s="529">
        <f t="shared" si="108"/>
        <v>1050</v>
      </c>
      <c r="E1061" s="532"/>
      <c r="F1061" s="531"/>
      <c r="G1061" s="531"/>
      <c r="H1061" s="668"/>
      <c r="I1061" s="668"/>
      <c r="J1061" s="234"/>
      <c r="K1061" s="234"/>
      <c r="L1061" s="234"/>
      <c r="M1061" s="575"/>
      <c r="N1061" s="794" t="str">
        <f t="shared" si="103"/>
        <v/>
      </c>
      <c r="O1061" s="573"/>
      <c r="P1061" s="573"/>
      <c r="Q1061" s="623"/>
      <c r="R1061" s="573"/>
      <c r="S1061" s="573"/>
      <c r="T1061" s="573"/>
      <c r="U1061" s="639"/>
      <c r="V1061" s="639"/>
      <c r="W1061" s="573"/>
      <c r="X1061" s="639"/>
      <c r="Y1061" s="639"/>
      <c r="Z1061" s="639"/>
      <c r="AA1061" s="639"/>
      <c r="AB1061" s="4"/>
      <c r="AC1061" s="621"/>
      <c r="AD1061" s="622"/>
      <c r="AE1061" s="621"/>
      <c r="AF1061" s="637"/>
      <c r="AG1061" s="621"/>
      <c r="AH1061" s="529">
        <f t="shared" si="105"/>
        <v>1050</v>
      </c>
      <c r="AI1061" s="421" t="str">
        <f t="shared" si="106"/>
        <v/>
      </c>
      <c r="AJ1061" s="529" t="str">
        <f t="shared" si="107"/>
        <v/>
      </c>
      <c r="AK1061" s="529" t="str">
        <f t="shared" si="104"/>
        <v/>
      </c>
      <c r="AL1061" s="573"/>
      <c r="AM1061" s="639"/>
      <c r="AN1061" s="573"/>
      <c r="AO1061" s="639"/>
      <c r="AP1061" s="639"/>
      <c r="AQ1061" s="573"/>
      <c r="AR1061" s="639"/>
      <c r="AS1061" s="639"/>
      <c r="AT1061" s="639"/>
      <c r="AU1061" s="639"/>
      <c r="AV1061" s="639"/>
      <c r="AW1061" s="639"/>
      <c r="AX1061" s="4"/>
      <c r="AY1061" s="621"/>
      <c r="AZ1061" s="622"/>
    </row>
    <row r="1062" spans="2:52" s="25" customFormat="1" ht="12.75" customHeight="1">
      <c r="B1062" s="645"/>
      <c r="D1062" s="529">
        <f t="shared" si="108"/>
        <v>1051</v>
      </c>
      <c r="E1062" s="532"/>
      <c r="F1062" s="531"/>
      <c r="G1062" s="531"/>
      <c r="H1062" s="668"/>
      <c r="I1062" s="668"/>
      <c r="J1062" s="234"/>
      <c r="K1062" s="234"/>
      <c r="L1062" s="234"/>
      <c r="M1062" s="575"/>
      <c r="N1062" s="794" t="str">
        <f t="shared" si="103"/>
        <v/>
      </c>
      <c r="O1062" s="573"/>
      <c r="P1062" s="573"/>
      <c r="Q1062" s="623"/>
      <c r="R1062" s="573"/>
      <c r="S1062" s="573"/>
      <c r="T1062" s="573"/>
      <c r="U1062" s="639"/>
      <c r="V1062" s="639"/>
      <c r="W1062" s="573"/>
      <c r="X1062" s="639"/>
      <c r="Y1062" s="639"/>
      <c r="Z1062" s="639"/>
      <c r="AA1062" s="639"/>
      <c r="AB1062" s="4"/>
      <c r="AC1062" s="621"/>
      <c r="AD1062" s="622"/>
      <c r="AE1062" s="621"/>
      <c r="AF1062" s="637"/>
      <c r="AG1062" s="621"/>
      <c r="AH1062" s="529">
        <f t="shared" si="105"/>
        <v>1051</v>
      </c>
      <c r="AI1062" s="421" t="str">
        <f t="shared" si="106"/>
        <v/>
      </c>
      <c r="AJ1062" s="529" t="str">
        <f t="shared" si="107"/>
        <v/>
      </c>
      <c r="AK1062" s="529" t="str">
        <f t="shared" si="104"/>
        <v/>
      </c>
      <c r="AL1062" s="573"/>
      <c r="AM1062" s="639"/>
      <c r="AN1062" s="573"/>
      <c r="AO1062" s="639"/>
      <c r="AP1062" s="639"/>
      <c r="AQ1062" s="573"/>
      <c r="AR1062" s="639"/>
      <c r="AS1062" s="639"/>
      <c r="AT1062" s="639"/>
      <c r="AU1062" s="639"/>
      <c r="AV1062" s="639"/>
      <c r="AW1062" s="639"/>
      <c r="AX1062" s="4"/>
      <c r="AY1062" s="621"/>
      <c r="AZ1062" s="622"/>
    </row>
    <row r="1063" spans="2:52" s="25" customFormat="1" ht="12.75" customHeight="1">
      <c r="B1063" s="645"/>
      <c r="D1063" s="529">
        <f t="shared" si="108"/>
        <v>1052</v>
      </c>
      <c r="E1063" s="532"/>
      <c r="F1063" s="531"/>
      <c r="G1063" s="531"/>
      <c r="H1063" s="668"/>
      <c r="I1063" s="668"/>
      <c r="J1063" s="234"/>
      <c r="K1063" s="234"/>
      <c r="L1063" s="234"/>
      <c r="M1063" s="575"/>
      <c r="N1063" s="794" t="str">
        <f t="shared" si="103"/>
        <v/>
      </c>
      <c r="O1063" s="573"/>
      <c r="P1063" s="573"/>
      <c r="Q1063" s="623"/>
      <c r="R1063" s="573"/>
      <c r="S1063" s="573"/>
      <c r="T1063" s="573"/>
      <c r="U1063" s="639"/>
      <c r="V1063" s="639"/>
      <c r="W1063" s="573"/>
      <c r="X1063" s="639"/>
      <c r="Y1063" s="639"/>
      <c r="Z1063" s="639"/>
      <c r="AA1063" s="639"/>
      <c r="AB1063" s="4"/>
      <c r="AC1063" s="621"/>
      <c r="AD1063" s="622"/>
      <c r="AE1063" s="621"/>
      <c r="AF1063" s="637"/>
      <c r="AG1063" s="621"/>
      <c r="AH1063" s="529">
        <f t="shared" si="105"/>
        <v>1052</v>
      </c>
      <c r="AI1063" s="421" t="str">
        <f t="shared" si="106"/>
        <v/>
      </c>
      <c r="AJ1063" s="529" t="str">
        <f t="shared" si="107"/>
        <v/>
      </c>
      <c r="AK1063" s="529" t="str">
        <f t="shared" si="104"/>
        <v/>
      </c>
      <c r="AL1063" s="573"/>
      <c r="AM1063" s="639"/>
      <c r="AN1063" s="573"/>
      <c r="AO1063" s="639"/>
      <c r="AP1063" s="639"/>
      <c r="AQ1063" s="573"/>
      <c r="AR1063" s="639"/>
      <c r="AS1063" s="639"/>
      <c r="AT1063" s="639"/>
      <c r="AU1063" s="639"/>
      <c r="AV1063" s="639"/>
      <c r="AW1063" s="639"/>
      <c r="AX1063" s="4"/>
      <c r="AY1063" s="621"/>
      <c r="AZ1063" s="622"/>
    </row>
    <row r="1064" spans="2:52" s="25" customFormat="1" ht="12.75" customHeight="1">
      <c r="B1064" s="645"/>
      <c r="D1064" s="529">
        <f t="shared" si="108"/>
        <v>1053</v>
      </c>
      <c r="E1064" s="532"/>
      <c r="F1064" s="531"/>
      <c r="G1064" s="531"/>
      <c r="H1064" s="668"/>
      <c r="I1064" s="668"/>
      <c r="J1064" s="234"/>
      <c r="K1064" s="234"/>
      <c r="L1064" s="234"/>
      <c r="M1064" s="575"/>
      <c r="N1064" s="794" t="str">
        <f t="shared" si="103"/>
        <v/>
      </c>
      <c r="O1064" s="573"/>
      <c r="P1064" s="573"/>
      <c r="Q1064" s="623"/>
      <c r="R1064" s="573"/>
      <c r="S1064" s="573"/>
      <c r="T1064" s="573"/>
      <c r="U1064" s="639"/>
      <c r="V1064" s="639"/>
      <c r="W1064" s="573"/>
      <c r="X1064" s="639"/>
      <c r="Y1064" s="639"/>
      <c r="Z1064" s="639"/>
      <c r="AA1064" s="639"/>
      <c r="AB1064" s="4"/>
      <c r="AC1064" s="621"/>
      <c r="AD1064" s="622"/>
      <c r="AE1064" s="621"/>
      <c r="AF1064" s="637"/>
      <c r="AG1064" s="621"/>
      <c r="AH1064" s="529">
        <f t="shared" si="105"/>
        <v>1053</v>
      </c>
      <c r="AI1064" s="421" t="str">
        <f t="shared" si="106"/>
        <v/>
      </c>
      <c r="AJ1064" s="529" t="str">
        <f t="shared" si="107"/>
        <v/>
      </c>
      <c r="AK1064" s="529" t="str">
        <f t="shared" si="104"/>
        <v/>
      </c>
      <c r="AL1064" s="573"/>
      <c r="AM1064" s="639"/>
      <c r="AN1064" s="573"/>
      <c r="AO1064" s="639"/>
      <c r="AP1064" s="639"/>
      <c r="AQ1064" s="573"/>
      <c r="AR1064" s="639"/>
      <c r="AS1064" s="639"/>
      <c r="AT1064" s="639"/>
      <c r="AU1064" s="639"/>
      <c r="AV1064" s="639"/>
      <c r="AW1064" s="639"/>
      <c r="AX1064" s="4"/>
      <c r="AY1064" s="621"/>
      <c r="AZ1064" s="622"/>
    </row>
    <row r="1065" spans="2:52" s="25" customFormat="1" ht="12.75" customHeight="1">
      <c r="B1065" s="645"/>
      <c r="D1065" s="529">
        <f t="shared" si="108"/>
        <v>1054</v>
      </c>
      <c r="E1065" s="532"/>
      <c r="F1065" s="531"/>
      <c r="G1065" s="531"/>
      <c r="H1065" s="668"/>
      <c r="I1065" s="668"/>
      <c r="J1065" s="234"/>
      <c r="K1065" s="234"/>
      <c r="L1065" s="234"/>
      <c r="M1065" s="575"/>
      <c r="N1065" s="794" t="str">
        <f t="shared" si="103"/>
        <v/>
      </c>
      <c r="O1065" s="573"/>
      <c r="P1065" s="573"/>
      <c r="Q1065" s="623"/>
      <c r="R1065" s="573"/>
      <c r="S1065" s="573"/>
      <c r="T1065" s="573"/>
      <c r="U1065" s="639"/>
      <c r="V1065" s="639"/>
      <c r="W1065" s="573"/>
      <c r="X1065" s="639"/>
      <c r="Y1065" s="639"/>
      <c r="Z1065" s="639"/>
      <c r="AA1065" s="639"/>
      <c r="AB1065" s="4"/>
      <c r="AC1065" s="621"/>
      <c r="AD1065" s="622"/>
      <c r="AE1065" s="621"/>
      <c r="AF1065" s="637"/>
      <c r="AG1065" s="621"/>
      <c r="AH1065" s="529">
        <f t="shared" si="105"/>
        <v>1054</v>
      </c>
      <c r="AI1065" s="421" t="str">
        <f t="shared" si="106"/>
        <v/>
      </c>
      <c r="AJ1065" s="529" t="str">
        <f t="shared" si="107"/>
        <v/>
      </c>
      <c r="AK1065" s="529" t="str">
        <f t="shared" si="104"/>
        <v/>
      </c>
      <c r="AL1065" s="573"/>
      <c r="AM1065" s="639"/>
      <c r="AN1065" s="573"/>
      <c r="AO1065" s="639"/>
      <c r="AP1065" s="639"/>
      <c r="AQ1065" s="573"/>
      <c r="AR1065" s="639"/>
      <c r="AS1065" s="639"/>
      <c r="AT1065" s="639"/>
      <c r="AU1065" s="639"/>
      <c r="AV1065" s="639"/>
      <c r="AW1065" s="639"/>
      <c r="AX1065" s="4"/>
      <c r="AY1065" s="621"/>
      <c r="AZ1065" s="622"/>
    </row>
    <row r="1066" spans="2:52" s="25" customFormat="1" ht="12.75" customHeight="1">
      <c r="B1066" s="645"/>
      <c r="D1066" s="529">
        <f t="shared" si="108"/>
        <v>1055</v>
      </c>
      <c r="E1066" s="532"/>
      <c r="F1066" s="531"/>
      <c r="G1066" s="531"/>
      <c r="H1066" s="668"/>
      <c r="I1066" s="668"/>
      <c r="J1066" s="234"/>
      <c r="K1066" s="234"/>
      <c r="L1066" s="234"/>
      <c r="M1066" s="575"/>
      <c r="N1066" s="794" t="str">
        <f t="shared" si="103"/>
        <v/>
      </c>
      <c r="O1066" s="573"/>
      <c r="P1066" s="573"/>
      <c r="Q1066" s="623"/>
      <c r="R1066" s="573"/>
      <c r="S1066" s="573"/>
      <c r="T1066" s="573"/>
      <c r="U1066" s="639"/>
      <c r="V1066" s="639"/>
      <c r="W1066" s="573"/>
      <c r="X1066" s="639"/>
      <c r="Y1066" s="639"/>
      <c r="Z1066" s="639"/>
      <c r="AA1066" s="639"/>
      <c r="AB1066" s="4"/>
      <c r="AC1066" s="621"/>
      <c r="AD1066" s="622"/>
      <c r="AE1066" s="621"/>
      <c r="AF1066" s="637"/>
      <c r="AG1066" s="621"/>
      <c r="AH1066" s="529">
        <f t="shared" si="105"/>
        <v>1055</v>
      </c>
      <c r="AI1066" s="421" t="str">
        <f t="shared" si="106"/>
        <v/>
      </c>
      <c r="AJ1066" s="529" t="str">
        <f t="shared" si="107"/>
        <v/>
      </c>
      <c r="AK1066" s="529" t="str">
        <f t="shared" si="104"/>
        <v/>
      </c>
      <c r="AL1066" s="573"/>
      <c r="AM1066" s="639"/>
      <c r="AN1066" s="573"/>
      <c r="AO1066" s="639"/>
      <c r="AP1066" s="639"/>
      <c r="AQ1066" s="573"/>
      <c r="AR1066" s="639"/>
      <c r="AS1066" s="639"/>
      <c r="AT1066" s="639"/>
      <c r="AU1066" s="639"/>
      <c r="AV1066" s="639"/>
      <c r="AW1066" s="639"/>
      <c r="AX1066" s="4"/>
      <c r="AY1066" s="621"/>
      <c r="AZ1066" s="622"/>
    </row>
    <row r="1067" spans="2:52" s="25" customFormat="1" ht="12.75" customHeight="1">
      <c r="B1067" s="645"/>
      <c r="D1067" s="529">
        <f t="shared" si="108"/>
        <v>1056</v>
      </c>
      <c r="E1067" s="532"/>
      <c r="F1067" s="531"/>
      <c r="G1067" s="531"/>
      <c r="H1067" s="668"/>
      <c r="I1067" s="668"/>
      <c r="J1067" s="234"/>
      <c r="K1067" s="234"/>
      <c r="L1067" s="234"/>
      <c r="M1067" s="575"/>
      <c r="N1067" s="794" t="str">
        <f t="shared" si="103"/>
        <v/>
      </c>
      <c r="O1067" s="573"/>
      <c r="P1067" s="573"/>
      <c r="Q1067" s="623"/>
      <c r="R1067" s="573"/>
      <c r="S1067" s="573"/>
      <c r="T1067" s="573"/>
      <c r="U1067" s="639"/>
      <c r="V1067" s="639"/>
      <c r="W1067" s="573"/>
      <c r="X1067" s="639"/>
      <c r="Y1067" s="639"/>
      <c r="Z1067" s="639"/>
      <c r="AA1067" s="639"/>
      <c r="AB1067" s="4"/>
      <c r="AC1067" s="621"/>
      <c r="AD1067" s="622"/>
      <c r="AE1067" s="621"/>
      <c r="AF1067" s="637"/>
      <c r="AG1067" s="621"/>
      <c r="AH1067" s="529">
        <f t="shared" si="105"/>
        <v>1056</v>
      </c>
      <c r="AI1067" s="421" t="str">
        <f t="shared" si="106"/>
        <v/>
      </c>
      <c r="AJ1067" s="529" t="str">
        <f t="shared" si="107"/>
        <v/>
      </c>
      <c r="AK1067" s="529" t="str">
        <f t="shared" si="104"/>
        <v/>
      </c>
      <c r="AL1067" s="573"/>
      <c r="AM1067" s="639"/>
      <c r="AN1067" s="573"/>
      <c r="AO1067" s="639"/>
      <c r="AP1067" s="639"/>
      <c r="AQ1067" s="573"/>
      <c r="AR1067" s="639"/>
      <c r="AS1067" s="639"/>
      <c r="AT1067" s="639"/>
      <c r="AU1067" s="639"/>
      <c r="AV1067" s="639"/>
      <c r="AW1067" s="639"/>
      <c r="AX1067" s="4"/>
      <c r="AY1067" s="621"/>
      <c r="AZ1067" s="622"/>
    </row>
    <row r="1068" spans="2:52" s="25" customFormat="1" ht="12.75" customHeight="1">
      <c r="B1068" s="645"/>
      <c r="D1068" s="529">
        <f t="shared" si="108"/>
        <v>1057</v>
      </c>
      <c r="E1068" s="532"/>
      <c r="F1068" s="531"/>
      <c r="G1068" s="531"/>
      <c r="H1068" s="668"/>
      <c r="I1068" s="668"/>
      <c r="J1068" s="234"/>
      <c r="K1068" s="234"/>
      <c r="L1068" s="234"/>
      <c r="M1068" s="575"/>
      <c r="N1068" s="794" t="str">
        <f t="shared" si="103"/>
        <v/>
      </c>
      <c r="O1068" s="573"/>
      <c r="P1068" s="573"/>
      <c r="Q1068" s="623"/>
      <c r="R1068" s="573"/>
      <c r="S1068" s="573"/>
      <c r="T1068" s="573"/>
      <c r="U1068" s="639"/>
      <c r="V1068" s="639"/>
      <c r="W1068" s="573"/>
      <c r="X1068" s="639"/>
      <c r="Y1068" s="639"/>
      <c r="Z1068" s="639"/>
      <c r="AA1068" s="639"/>
      <c r="AB1068" s="4"/>
      <c r="AC1068" s="621"/>
      <c r="AD1068" s="622"/>
      <c r="AE1068" s="621"/>
      <c r="AF1068" s="637"/>
      <c r="AG1068" s="621"/>
      <c r="AH1068" s="529">
        <f t="shared" si="105"/>
        <v>1057</v>
      </c>
      <c r="AI1068" s="421" t="str">
        <f t="shared" si="106"/>
        <v/>
      </c>
      <c r="AJ1068" s="529" t="str">
        <f t="shared" si="107"/>
        <v/>
      </c>
      <c r="AK1068" s="529" t="str">
        <f t="shared" si="104"/>
        <v/>
      </c>
      <c r="AL1068" s="573"/>
      <c r="AM1068" s="639"/>
      <c r="AN1068" s="573"/>
      <c r="AO1068" s="639"/>
      <c r="AP1068" s="639"/>
      <c r="AQ1068" s="573"/>
      <c r="AR1068" s="639"/>
      <c r="AS1068" s="639"/>
      <c r="AT1068" s="639"/>
      <c r="AU1068" s="639"/>
      <c r="AV1068" s="639"/>
      <c r="AW1068" s="639"/>
      <c r="AX1068" s="4"/>
      <c r="AY1068" s="621"/>
      <c r="AZ1068" s="622"/>
    </row>
    <row r="1069" spans="2:52" s="25" customFormat="1" ht="12.75" customHeight="1">
      <c r="B1069" s="645"/>
      <c r="D1069" s="529">
        <f t="shared" si="108"/>
        <v>1058</v>
      </c>
      <c r="E1069" s="532"/>
      <c r="F1069" s="531"/>
      <c r="G1069" s="531"/>
      <c r="H1069" s="668"/>
      <c r="I1069" s="668"/>
      <c r="J1069" s="234"/>
      <c r="K1069" s="234"/>
      <c r="L1069" s="234"/>
      <c r="M1069" s="575"/>
      <c r="N1069" s="794" t="str">
        <f t="shared" si="103"/>
        <v/>
      </c>
      <c r="O1069" s="573"/>
      <c r="P1069" s="573"/>
      <c r="Q1069" s="623"/>
      <c r="R1069" s="573"/>
      <c r="S1069" s="573"/>
      <c r="T1069" s="573"/>
      <c r="U1069" s="639"/>
      <c r="V1069" s="639"/>
      <c r="W1069" s="573"/>
      <c r="X1069" s="639"/>
      <c r="Y1069" s="639"/>
      <c r="Z1069" s="639"/>
      <c r="AA1069" s="639"/>
      <c r="AB1069" s="4"/>
      <c r="AC1069" s="621"/>
      <c r="AD1069" s="622"/>
      <c r="AE1069" s="621"/>
      <c r="AF1069" s="637"/>
      <c r="AG1069" s="621"/>
      <c r="AH1069" s="529">
        <f t="shared" si="105"/>
        <v>1058</v>
      </c>
      <c r="AI1069" s="421" t="str">
        <f t="shared" si="106"/>
        <v/>
      </c>
      <c r="AJ1069" s="529" t="str">
        <f t="shared" si="107"/>
        <v/>
      </c>
      <c r="AK1069" s="529" t="str">
        <f t="shared" si="104"/>
        <v/>
      </c>
      <c r="AL1069" s="573"/>
      <c r="AM1069" s="639"/>
      <c r="AN1069" s="573"/>
      <c r="AO1069" s="639"/>
      <c r="AP1069" s="639"/>
      <c r="AQ1069" s="573"/>
      <c r="AR1069" s="639"/>
      <c r="AS1069" s="639"/>
      <c r="AT1069" s="639"/>
      <c r="AU1069" s="639"/>
      <c r="AV1069" s="639"/>
      <c r="AW1069" s="639"/>
      <c r="AX1069" s="4"/>
      <c r="AY1069" s="621"/>
      <c r="AZ1069" s="622"/>
    </row>
    <row r="1070" spans="2:52" s="25" customFormat="1" ht="12.75" customHeight="1">
      <c r="B1070" s="645"/>
      <c r="D1070" s="529">
        <f t="shared" si="108"/>
        <v>1059</v>
      </c>
      <c r="E1070" s="532"/>
      <c r="F1070" s="531"/>
      <c r="G1070" s="531"/>
      <c r="H1070" s="668"/>
      <c r="I1070" s="668"/>
      <c r="J1070" s="234"/>
      <c r="K1070" s="234"/>
      <c r="L1070" s="234"/>
      <c r="M1070" s="575"/>
      <c r="N1070" s="794" t="str">
        <f t="shared" si="103"/>
        <v/>
      </c>
      <c r="O1070" s="573"/>
      <c r="P1070" s="573"/>
      <c r="Q1070" s="623"/>
      <c r="R1070" s="573"/>
      <c r="S1070" s="573"/>
      <c r="T1070" s="573"/>
      <c r="U1070" s="639"/>
      <c r="V1070" s="639"/>
      <c r="W1070" s="573"/>
      <c r="X1070" s="639"/>
      <c r="Y1070" s="639"/>
      <c r="Z1070" s="639"/>
      <c r="AA1070" s="639"/>
      <c r="AB1070" s="4"/>
      <c r="AC1070" s="621"/>
      <c r="AD1070" s="622"/>
      <c r="AE1070" s="621"/>
      <c r="AF1070" s="637"/>
      <c r="AG1070" s="621"/>
      <c r="AH1070" s="529">
        <f t="shared" si="105"/>
        <v>1059</v>
      </c>
      <c r="AI1070" s="421" t="str">
        <f t="shared" si="106"/>
        <v/>
      </c>
      <c r="AJ1070" s="529" t="str">
        <f t="shared" si="107"/>
        <v/>
      </c>
      <c r="AK1070" s="529" t="str">
        <f t="shared" si="104"/>
        <v/>
      </c>
      <c r="AL1070" s="573"/>
      <c r="AM1070" s="639"/>
      <c r="AN1070" s="573"/>
      <c r="AO1070" s="639"/>
      <c r="AP1070" s="639"/>
      <c r="AQ1070" s="573"/>
      <c r="AR1070" s="639"/>
      <c r="AS1070" s="639"/>
      <c r="AT1070" s="639"/>
      <c r="AU1070" s="639"/>
      <c r="AV1070" s="639"/>
      <c r="AW1070" s="639"/>
      <c r="AX1070" s="4"/>
      <c r="AY1070" s="621"/>
      <c r="AZ1070" s="622"/>
    </row>
    <row r="1071" spans="2:52" s="25" customFormat="1" ht="12.75" customHeight="1">
      <c r="B1071" s="645"/>
      <c r="D1071" s="529">
        <f t="shared" si="108"/>
        <v>1060</v>
      </c>
      <c r="E1071" s="532"/>
      <c r="F1071" s="531"/>
      <c r="G1071" s="531"/>
      <c r="H1071" s="668"/>
      <c r="I1071" s="668"/>
      <c r="J1071" s="234"/>
      <c r="K1071" s="234"/>
      <c r="L1071" s="234"/>
      <c r="M1071" s="575"/>
      <c r="N1071" s="794" t="str">
        <f t="shared" si="103"/>
        <v/>
      </c>
      <c r="O1071" s="573"/>
      <c r="P1071" s="573"/>
      <c r="Q1071" s="623"/>
      <c r="R1071" s="573"/>
      <c r="S1071" s="573"/>
      <c r="T1071" s="573"/>
      <c r="U1071" s="639"/>
      <c r="V1071" s="639"/>
      <c r="W1071" s="573"/>
      <c r="X1071" s="639"/>
      <c r="Y1071" s="639"/>
      <c r="Z1071" s="639"/>
      <c r="AA1071" s="639"/>
      <c r="AB1071" s="4"/>
      <c r="AC1071" s="621"/>
      <c r="AD1071" s="622"/>
      <c r="AE1071" s="621"/>
      <c r="AF1071" s="637"/>
      <c r="AG1071" s="621"/>
      <c r="AH1071" s="529">
        <f t="shared" si="105"/>
        <v>1060</v>
      </c>
      <c r="AI1071" s="421" t="str">
        <f t="shared" si="106"/>
        <v/>
      </c>
      <c r="AJ1071" s="529" t="str">
        <f t="shared" si="107"/>
        <v/>
      </c>
      <c r="AK1071" s="529" t="str">
        <f t="shared" si="104"/>
        <v/>
      </c>
      <c r="AL1071" s="573"/>
      <c r="AM1071" s="639"/>
      <c r="AN1071" s="573"/>
      <c r="AO1071" s="639"/>
      <c r="AP1071" s="639"/>
      <c r="AQ1071" s="573"/>
      <c r="AR1071" s="639"/>
      <c r="AS1071" s="639"/>
      <c r="AT1071" s="639"/>
      <c r="AU1071" s="639"/>
      <c r="AV1071" s="639"/>
      <c r="AW1071" s="639"/>
      <c r="AX1071" s="4"/>
      <c r="AY1071" s="621"/>
      <c r="AZ1071" s="622"/>
    </row>
    <row r="1072" spans="2:52" s="25" customFormat="1" ht="12.75" customHeight="1">
      <c r="B1072" s="645"/>
      <c r="D1072" s="529">
        <f t="shared" si="108"/>
        <v>1061</v>
      </c>
      <c r="E1072" s="532"/>
      <c r="F1072" s="531"/>
      <c r="G1072" s="531"/>
      <c r="H1072" s="668"/>
      <c r="I1072" s="668"/>
      <c r="J1072" s="234"/>
      <c r="K1072" s="234"/>
      <c r="L1072" s="234"/>
      <c r="M1072" s="575"/>
      <c r="N1072" s="794" t="str">
        <f t="shared" si="103"/>
        <v/>
      </c>
      <c r="O1072" s="573"/>
      <c r="P1072" s="573"/>
      <c r="Q1072" s="623"/>
      <c r="R1072" s="573"/>
      <c r="S1072" s="573"/>
      <c r="T1072" s="573"/>
      <c r="U1072" s="639"/>
      <c r="V1072" s="639"/>
      <c r="W1072" s="573"/>
      <c r="X1072" s="639"/>
      <c r="Y1072" s="639"/>
      <c r="Z1072" s="639"/>
      <c r="AA1072" s="639"/>
      <c r="AB1072" s="4"/>
      <c r="AC1072" s="621"/>
      <c r="AD1072" s="622"/>
      <c r="AE1072" s="621"/>
      <c r="AF1072" s="637"/>
      <c r="AG1072" s="621"/>
      <c r="AH1072" s="529">
        <f t="shared" si="105"/>
        <v>1061</v>
      </c>
      <c r="AI1072" s="421" t="str">
        <f t="shared" si="106"/>
        <v/>
      </c>
      <c r="AJ1072" s="529" t="str">
        <f t="shared" si="107"/>
        <v/>
      </c>
      <c r="AK1072" s="529" t="str">
        <f t="shared" si="104"/>
        <v/>
      </c>
      <c r="AL1072" s="573"/>
      <c r="AM1072" s="639"/>
      <c r="AN1072" s="573"/>
      <c r="AO1072" s="639"/>
      <c r="AP1072" s="639"/>
      <c r="AQ1072" s="573"/>
      <c r="AR1072" s="639"/>
      <c r="AS1072" s="639"/>
      <c r="AT1072" s="639"/>
      <c r="AU1072" s="639"/>
      <c r="AV1072" s="639"/>
      <c r="AW1072" s="639"/>
      <c r="AX1072" s="4"/>
      <c r="AY1072" s="621"/>
      <c r="AZ1072" s="622"/>
    </row>
    <row r="1073" spans="2:52" s="25" customFormat="1" ht="12.75" customHeight="1">
      <c r="B1073" s="645"/>
      <c r="D1073" s="529">
        <f t="shared" si="108"/>
        <v>1062</v>
      </c>
      <c r="E1073" s="532"/>
      <c r="F1073" s="531"/>
      <c r="G1073" s="531"/>
      <c r="H1073" s="668"/>
      <c r="I1073" s="668"/>
      <c r="J1073" s="234"/>
      <c r="K1073" s="234"/>
      <c r="L1073" s="234"/>
      <c r="M1073" s="575"/>
      <c r="N1073" s="794" t="str">
        <f t="shared" si="103"/>
        <v/>
      </c>
      <c r="O1073" s="573"/>
      <c r="P1073" s="573"/>
      <c r="Q1073" s="623"/>
      <c r="R1073" s="573"/>
      <c r="S1073" s="573"/>
      <c r="T1073" s="573"/>
      <c r="U1073" s="639"/>
      <c r="V1073" s="639"/>
      <c r="W1073" s="573"/>
      <c r="X1073" s="639"/>
      <c r="Y1073" s="639"/>
      <c r="Z1073" s="639"/>
      <c r="AA1073" s="639"/>
      <c r="AB1073" s="4"/>
      <c r="AC1073" s="621"/>
      <c r="AD1073" s="622"/>
      <c r="AE1073" s="621"/>
      <c r="AF1073" s="637"/>
      <c r="AG1073" s="621"/>
      <c r="AH1073" s="529">
        <f t="shared" si="105"/>
        <v>1062</v>
      </c>
      <c r="AI1073" s="421" t="str">
        <f t="shared" si="106"/>
        <v/>
      </c>
      <c r="AJ1073" s="529" t="str">
        <f t="shared" si="107"/>
        <v/>
      </c>
      <c r="AK1073" s="529" t="str">
        <f t="shared" si="104"/>
        <v/>
      </c>
      <c r="AL1073" s="573"/>
      <c r="AM1073" s="639"/>
      <c r="AN1073" s="573"/>
      <c r="AO1073" s="639"/>
      <c r="AP1073" s="639"/>
      <c r="AQ1073" s="573"/>
      <c r="AR1073" s="639"/>
      <c r="AS1073" s="639"/>
      <c r="AT1073" s="639"/>
      <c r="AU1073" s="639"/>
      <c r="AV1073" s="639"/>
      <c r="AW1073" s="639"/>
      <c r="AX1073" s="4"/>
      <c r="AY1073" s="621"/>
      <c r="AZ1073" s="622"/>
    </row>
    <row r="1074" spans="2:52" s="25" customFormat="1" ht="12.75" customHeight="1">
      <c r="B1074" s="645"/>
      <c r="D1074" s="529">
        <f t="shared" si="108"/>
        <v>1063</v>
      </c>
      <c r="E1074" s="532"/>
      <c r="F1074" s="531"/>
      <c r="G1074" s="531"/>
      <c r="H1074" s="668"/>
      <c r="I1074" s="668"/>
      <c r="J1074" s="234"/>
      <c r="K1074" s="234"/>
      <c r="L1074" s="234"/>
      <c r="M1074" s="575"/>
      <c r="N1074" s="794" t="str">
        <f t="shared" si="103"/>
        <v/>
      </c>
      <c r="O1074" s="573"/>
      <c r="P1074" s="573"/>
      <c r="Q1074" s="623"/>
      <c r="R1074" s="573"/>
      <c r="S1074" s="573"/>
      <c r="T1074" s="573"/>
      <c r="U1074" s="639"/>
      <c r="V1074" s="639"/>
      <c r="W1074" s="573"/>
      <c r="X1074" s="639"/>
      <c r="Y1074" s="639"/>
      <c r="Z1074" s="639"/>
      <c r="AA1074" s="639"/>
      <c r="AB1074" s="4"/>
      <c r="AC1074" s="621"/>
      <c r="AD1074" s="622"/>
      <c r="AE1074" s="621"/>
      <c r="AF1074" s="637"/>
      <c r="AG1074" s="621"/>
      <c r="AH1074" s="529">
        <f t="shared" si="105"/>
        <v>1063</v>
      </c>
      <c r="AI1074" s="421" t="str">
        <f t="shared" si="106"/>
        <v/>
      </c>
      <c r="AJ1074" s="529" t="str">
        <f t="shared" si="107"/>
        <v/>
      </c>
      <c r="AK1074" s="529" t="str">
        <f t="shared" si="104"/>
        <v/>
      </c>
      <c r="AL1074" s="573"/>
      <c r="AM1074" s="639"/>
      <c r="AN1074" s="573"/>
      <c r="AO1074" s="639"/>
      <c r="AP1074" s="639"/>
      <c r="AQ1074" s="573"/>
      <c r="AR1074" s="639"/>
      <c r="AS1074" s="639"/>
      <c r="AT1074" s="639"/>
      <c r="AU1074" s="639"/>
      <c r="AV1074" s="639"/>
      <c r="AW1074" s="639"/>
      <c r="AX1074" s="4"/>
      <c r="AY1074" s="621"/>
      <c r="AZ1074" s="622"/>
    </row>
    <row r="1075" spans="2:52" s="25" customFormat="1" ht="12.75" customHeight="1">
      <c r="B1075" s="645"/>
      <c r="D1075" s="529">
        <f t="shared" si="108"/>
        <v>1064</v>
      </c>
      <c r="E1075" s="532"/>
      <c r="F1075" s="531"/>
      <c r="G1075" s="531"/>
      <c r="H1075" s="668"/>
      <c r="I1075" s="668"/>
      <c r="J1075" s="234"/>
      <c r="K1075" s="234"/>
      <c r="L1075" s="234"/>
      <c r="M1075" s="575"/>
      <c r="N1075" s="794" t="str">
        <f t="shared" si="103"/>
        <v/>
      </c>
      <c r="O1075" s="573"/>
      <c r="P1075" s="573"/>
      <c r="Q1075" s="623"/>
      <c r="R1075" s="573"/>
      <c r="S1075" s="573"/>
      <c r="T1075" s="573"/>
      <c r="U1075" s="639"/>
      <c r="V1075" s="639"/>
      <c r="W1075" s="573"/>
      <c r="X1075" s="639"/>
      <c r="Y1075" s="639"/>
      <c r="Z1075" s="639"/>
      <c r="AA1075" s="639"/>
      <c r="AB1075" s="4"/>
      <c r="AC1075" s="621"/>
      <c r="AD1075" s="622"/>
      <c r="AE1075" s="621"/>
      <c r="AF1075" s="637"/>
      <c r="AG1075" s="621"/>
      <c r="AH1075" s="529">
        <f t="shared" si="105"/>
        <v>1064</v>
      </c>
      <c r="AI1075" s="421" t="str">
        <f t="shared" si="106"/>
        <v/>
      </c>
      <c r="AJ1075" s="529" t="str">
        <f t="shared" si="107"/>
        <v/>
      </c>
      <c r="AK1075" s="529" t="str">
        <f t="shared" si="104"/>
        <v/>
      </c>
      <c r="AL1075" s="573"/>
      <c r="AM1075" s="639"/>
      <c r="AN1075" s="573"/>
      <c r="AO1075" s="639"/>
      <c r="AP1075" s="639"/>
      <c r="AQ1075" s="573"/>
      <c r="AR1075" s="639"/>
      <c r="AS1075" s="639"/>
      <c r="AT1075" s="639"/>
      <c r="AU1075" s="639"/>
      <c r="AV1075" s="639"/>
      <c r="AW1075" s="639"/>
      <c r="AX1075" s="4"/>
      <c r="AY1075" s="621"/>
      <c r="AZ1075" s="622"/>
    </row>
    <row r="1076" spans="2:52" s="25" customFormat="1" ht="12.75" customHeight="1">
      <c r="B1076" s="645"/>
      <c r="D1076" s="529">
        <f t="shared" si="108"/>
        <v>1065</v>
      </c>
      <c r="E1076" s="532"/>
      <c r="F1076" s="531"/>
      <c r="G1076" s="531"/>
      <c r="H1076" s="668"/>
      <c r="I1076" s="668"/>
      <c r="J1076" s="234"/>
      <c r="K1076" s="234"/>
      <c r="L1076" s="234"/>
      <c r="M1076" s="575"/>
      <c r="N1076" s="794" t="str">
        <f t="shared" si="103"/>
        <v/>
      </c>
      <c r="O1076" s="573"/>
      <c r="P1076" s="573"/>
      <c r="Q1076" s="623"/>
      <c r="R1076" s="573"/>
      <c r="S1076" s="573"/>
      <c r="T1076" s="573"/>
      <c r="U1076" s="639"/>
      <c r="V1076" s="639"/>
      <c r="W1076" s="573"/>
      <c r="X1076" s="639"/>
      <c r="Y1076" s="639"/>
      <c r="Z1076" s="639"/>
      <c r="AA1076" s="639"/>
      <c r="AB1076" s="4"/>
      <c r="AC1076" s="621"/>
      <c r="AD1076" s="622"/>
      <c r="AE1076" s="621"/>
      <c r="AF1076" s="637"/>
      <c r="AG1076" s="621"/>
      <c r="AH1076" s="529">
        <f t="shared" si="105"/>
        <v>1065</v>
      </c>
      <c r="AI1076" s="421" t="str">
        <f t="shared" si="106"/>
        <v/>
      </c>
      <c r="AJ1076" s="529" t="str">
        <f t="shared" si="107"/>
        <v/>
      </c>
      <c r="AK1076" s="529" t="str">
        <f t="shared" si="104"/>
        <v/>
      </c>
      <c r="AL1076" s="573"/>
      <c r="AM1076" s="639"/>
      <c r="AN1076" s="573"/>
      <c r="AO1076" s="639"/>
      <c r="AP1076" s="639"/>
      <c r="AQ1076" s="573"/>
      <c r="AR1076" s="639"/>
      <c r="AS1076" s="639"/>
      <c r="AT1076" s="639"/>
      <c r="AU1076" s="639"/>
      <c r="AV1076" s="639"/>
      <c r="AW1076" s="639"/>
      <c r="AX1076" s="4"/>
      <c r="AY1076" s="621"/>
      <c r="AZ1076" s="622"/>
    </row>
    <row r="1077" spans="2:52" s="25" customFormat="1" ht="12.75" customHeight="1">
      <c r="B1077" s="645"/>
      <c r="D1077" s="529">
        <f t="shared" si="108"/>
        <v>1066</v>
      </c>
      <c r="E1077" s="532"/>
      <c r="F1077" s="531"/>
      <c r="G1077" s="531"/>
      <c r="H1077" s="668"/>
      <c r="I1077" s="668"/>
      <c r="J1077" s="234"/>
      <c r="K1077" s="234"/>
      <c r="L1077" s="234"/>
      <c r="M1077" s="575"/>
      <c r="N1077" s="794" t="str">
        <f t="shared" si="103"/>
        <v/>
      </c>
      <c r="O1077" s="573"/>
      <c r="P1077" s="573"/>
      <c r="Q1077" s="623"/>
      <c r="R1077" s="573"/>
      <c r="S1077" s="573"/>
      <c r="T1077" s="573"/>
      <c r="U1077" s="639"/>
      <c r="V1077" s="639"/>
      <c r="W1077" s="573"/>
      <c r="X1077" s="639"/>
      <c r="Y1077" s="639"/>
      <c r="Z1077" s="639"/>
      <c r="AA1077" s="639"/>
      <c r="AB1077" s="4"/>
      <c r="AC1077" s="621"/>
      <c r="AD1077" s="622"/>
      <c r="AE1077" s="621"/>
      <c r="AF1077" s="637"/>
      <c r="AG1077" s="621"/>
      <c r="AH1077" s="529">
        <f t="shared" si="105"/>
        <v>1066</v>
      </c>
      <c r="AI1077" s="421" t="str">
        <f t="shared" si="106"/>
        <v/>
      </c>
      <c r="AJ1077" s="529" t="str">
        <f t="shared" si="107"/>
        <v/>
      </c>
      <c r="AK1077" s="529" t="str">
        <f t="shared" si="104"/>
        <v/>
      </c>
      <c r="AL1077" s="573"/>
      <c r="AM1077" s="639"/>
      <c r="AN1077" s="573"/>
      <c r="AO1077" s="639"/>
      <c r="AP1077" s="639"/>
      <c r="AQ1077" s="573"/>
      <c r="AR1077" s="639"/>
      <c r="AS1077" s="639"/>
      <c r="AT1077" s="639"/>
      <c r="AU1077" s="639"/>
      <c r="AV1077" s="639"/>
      <c r="AW1077" s="639"/>
      <c r="AX1077" s="4"/>
      <c r="AY1077" s="621"/>
      <c r="AZ1077" s="622"/>
    </row>
    <row r="1078" spans="2:52" s="25" customFormat="1" ht="12.75" customHeight="1">
      <c r="B1078" s="645"/>
      <c r="D1078" s="529">
        <f t="shared" si="108"/>
        <v>1067</v>
      </c>
      <c r="E1078" s="532"/>
      <c r="F1078" s="531"/>
      <c r="G1078" s="531"/>
      <c r="H1078" s="668"/>
      <c r="I1078" s="668"/>
      <c r="J1078" s="234"/>
      <c r="K1078" s="234"/>
      <c r="L1078" s="234"/>
      <c r="M1078" s="575"/>
      <c r="N1078" s="794" t="str">
        <f t="shared" si="103"/>
        <v/>
      </c>
      <c r="O1078" s="573"/>
      <c r="P1078" s="573"/>
      <c r="Q1078" s="623"/>
      <c r="R1078" s="573"/>
      <c r="S1078" s="573"/>
      <c r="T1078" s="573"/>
      <c r="U1078" s="639"/>
      <c r="V1078" s="639"/>
      <c r="W1078" s="573"/>
      <c r="X1078" s="639"/>
      <c r="Y1078" s="639"/>
      <c r="Z1078" s="639"/>
      <c r="AA1078" s="639"/>
      <c r="AB1078" s="4"/>
      <c r="AC1078" s="621"/>
      <c r="AD1078" s="622"/>
      <c r="AE1078" s="621"/>
      <c r="AF1078" s="637"/>
      <c r="AG1078" s="621"/>
      <c r="AH1078" s="529">
        <f t="shared" si="105"/>
        <v>1067</v>
      </c>
      <c r="AI1078" s="421" t="str">
        <f t="shared" si="106"/>
        <v/>
      </c>
      <c r="AJ1078" s="529" t="str">
        <f t="shared" si="107"/>
        <v/>
      </c>
      <c r="AK1078" s="529" t="str">
        <f t="shared" si="104"/>
        <v/>
      </c>
      <c r="AL1078" s="573"/>
      <c r="AM1078" s="639"/>
      <c r="AN1078" s="573"/>
      <c r="AO1078" s="639"/>
      <c r="AP1078" s="639"/>
      <c r="AQ1078" s="573"/>
      <c r="AR1078" s="639"/>
      <c r="AS1078" s="639"/>
      <c r="AT1078" s="639"/>
      <c r="AU1078" s="639"/>
      <c r="AV1078" s="639"/>
      <c r="AW1078" s="639"/>
      <c r="AX1078" s="4"/>
      <c r="AY1078" s="621"/>
      <c r="AZ1078" s="622"/>
    </row>
    <row r="1079" spans="2:52" s="25" customFormat="1" ht="12.75" customHeight="1">
      <c r="B1079" s="645"/>
      <c r="D1079" s="529">
        <f t="shared" si="108"/>
        <v>1068</v>
      </c>
      <c r="E1079" s="532"/>
      <c r="F1079" s="531"/>
      <c r="G1079" s="531"/>
      <c r="H1079" s="668"/>
      <c r="I1079" s="668"/>
      <c r="J1079" s="234"/>
      <c r="K1079" s="234"/>
      <c r="L1079" s="234"/>
      <c r="M1079" s="575"/>
      <c r="N1079" s="794" t="str">
        <f t="shared" si="103"/>
        <v/>
      </c>
      <c r="O1079" s="573"/>
      <c r="P1079" s="573"/>
      <c r="Q1079" s="623"/>
      <c r="R1079" s="573"/>
      <c r="S1079" s="573"/>
      <c r="T1079" s="573"/>
      <c r="U1079" s="639"/>
      <c r="V1079" s="639"/>
      <c r="W1079" s="573"/>
      <c r="X1079" s="639"/>
      <c r="Y1079" s="639"/>
      <c r="Z1079" s="639"/>
      <c r="AA1079" s="639"/>
      <c r="AB1079" s="4"/>
      <c r="AC1079" s="621"/>
      <c r="AD1079" s="622"/>
      <c r="AE1079" s="621"/>
      <c r="AF1079" s="637"/>
      <c r="AG1079" s="621"/>
      <c r="AH1079" s="529">
        <f t="shared" si="105"/>
        <v>1068</v>
      </c>
      <c r="AI1079" s="421" t="str">
        <f t="shared" si="106"/>
        <v/>
      </c>
      <c r="AJ1079" s="529" t="str">
        <f t="shared" si="107"/>
        <v/>
      </c>
      <c r="AK1079" s="529" t="str">
        <f t="shared" si="104"/>
        <v/>
      </c>
      <c r="AL1079" s="573"/>
      <c r="AM1079" s="639"/>
      <c r="AN1079" s="573"/>
      <c r="AO1079" s="639"/>
      <c r="AP1079" s="639"/>
      <c r="AQ1079" s="573"/>
      <c r="AR1079" s="639"/>
      <c r="AS1079" s="639"/>
      <c r="AT1079" s="639"/>
      <c r="AU1079" s="639"/>
      <c r="AV1079" s="639"/>
      <c r="AW1079" s="639"/>
      <c r="AX1079" s="4"/>
      <c r="AY1079" s="621"/>
      <c r="AZ1079" s="622"/>
    </row>
    <row r="1080" spans="2:52" s="25" customFormat="1" ht="12.75" customHeight="1">
      <c r="B1080" s="645"/>
      <c r="D1080" s="529">
        <f t="shared" si="108"/>
        <v>1069</v>
      </c>
      <c r="E1080" s="532"/>
      <c r="F1080" s="531"/>
      <c r="G1080" s="531"/>
      <c r="H1080" s="668"/>
      <c r="I1080" s="668"/>
      <c r="J1080" s="234"/>
      <c r="K1080" s="234"/>
      <c r="L1080" s="234"/>
      <c r="M1080" s="575"/>
      <c r="N1080" s="794" t="str">
        <f t="shared" si="103"/>
        <v/>
      </c>
      <c r="O1080" s="573"/>
      <c r="P1080" s="573"/>
      <c r="Q1080" s="623"/>
      <c r="R1080" s="573"/>
      <c r="S1080" s="573"/>
      <c r="T1080" s="573"/>
      <c r="U1080" s="639"/>
      <c r="V1080" s="639"/>
      <c r="W1080" s="573"/>
      <c r="X1080" s="639"/>
      <c r="Y1080" s="639"/>
      <c r="Z1080" s="639"/>
      <c r="AA1080" s="639"/>
      <c r="AB1080" s="4"/>
      <c r="AC1080" s="621"/>
      <c r="AD1080" s="622"/>
      <c r="AE1080" s="621"/>
      <c r="AF1080" s="637"/>
      <c r="AG1080" s="621"/>
      <c r="AH1080" s="529">
        <f t="shared" si="105"/>
        <v>1069</v>
      </c>
      <c r="AI1080" s="421" t="str">
        <f t="shared" si="106"/>
        <v/>
      </c>
      <c r="AJ1080" s="529" t="str">
        <f t="shared" si="107"/>
        <v/>
      </c>
      <c r="AK1080" s="529" t="str">
        <f t="shared" si="104"/>
        <v/>
      </c>
      <c r="AL1080" s="573"/>
      <c r="AM1080" s="639"/>
      <c r="AN1080" s="573"/>
      <c r="AO1080" s="639"/>
      <c r="AP1080" s="639"/>
      <c r="AQ1080" s="573"/>
      <c r="AR1080" s="639"/>
      <c r="AS1080" s="639"/>
      <c r="AT1080" s="639"/>
      <c r="AU1080" s="639"/>
      <c r="AV1080" s="639"/>
      <c r="AW1080" s="639"/>
      <c r="AX1080" s="4"/>
      <c r="AY1080" s="621"/>
      <c r="AZ1080" s="622"/>
    </row>
    <row r="1081" spans="2:52" s="25" customFormat="1" ht="12.75" customHeight="1">
      <c r="B1081" s="645"/>
      <c r="D1081" s="529">
        <f t="shared" si="108"/>
        <v>1070</v>
      </c>
      <c r="E1081" s="532"/>
      <c r="F1081" s="531"/>
      <c r="G1081" s="531"/>
      <c r="H1081" s="668"/>
      <c r="I1081" s="668"/>
      <c r="J1081" s="234"/>
      <c r="K1081" s="234"/>
      <c r="L1081" s="234"/>
      <c r="M1081" s="575"/>
      <c r="N1081" s="794" t="str">
        <f t="shared" si="103"/>
        <v/>
      </c>
      <c r="O1081" s="573"/>
      <c r="P1081" s="573"/>
      <c r="Q1081" s="623"/>
      <c r="R1081" s="573"/>
      <c r="S1081" s="573"/>
      <c r="T1081" s="573"/>
      <c r="U1081" s="639"/>
      <c r="V1081" s="639"/>
      <c r="W1081" s="573"/>
      <c r="X1081" s="639"/>
      <c r="Y1081" s="639"/>
      <c r="Z1081" s="639"/>
      <c r="AA1081" s="639"/>
      <c r="AB1081" s="4"/>
      <c r="AC1081" s="621"/>
      <c r="AD1081" s="622"/>
      <c r="AE1081" s="621"/>
      <c r="AF1081" s="637"/>
      <c r="AG1081" s="621"/>
      <c r="AH1081" s="529">
        <f t="shared" si="105"/>
        <v>1070</v>
      </c>
      <c r="AI1081" s="421" t="str">
        <f t="shared" si="106"/>
        <v/>
      </c>
      <c r="AJ1081" s="529" t="str">
        <f t="shared" si="107"/>
        <v/>
      </c>
      <c r="AK1081" s="529" t="str">
        <f t="shared" si="104"/>
        <v/>
      </c>
      <c r="AL1081" s="573"/>
      <c r="AM1081" s="639"/>
      <c r="AN1081" s="573"/>
      <c r="AO1081" s="639"/>
      <c r="AP1081" s="639"/>
      <c r="AQ1081" s="573"/>
      <c r="AR1081" s="639"/>
      <c r="AS1081" s="639"/>
      <c r="AT1081" s="639"/>
      <c r="AU1081" s="639"/>
      <c r="AV1081" s="639"/>
      <c r="AW1081" s="639"/>
      <c r="AX1081" s="4"/>
      <c r="AY1081" s="621"/>
      <c r="AZ1081" s="622"/>
    </row>
    <row r="1082" spans="2:52" s="25" customFormat="1" ht="12.75" customHeight="1">
      <c r="B1082" s="645"/>
      <c r="D1082" s="529">
        <f t="shared" si="108"/>
        <v>1071</v>
      </c>
      <c r="E1082" s="532"/>
      <c r="F1082" s="531"/>
      <c r="G1082" s="531"/>
      <c r="H1082" s="668"/>
      <c r="I1082" s="668"/>
      <c r="J1082" s="234"/>
      <c r="K1082" s="234"/>
      <c r="L1082" s="234"/>
      <c r="M1082" s="575"/>
      <c r="N1082" s="794" t="str">
        <f t="shared" si="103"/>
        <v/>
      </c>
      <c r="O1082" s="573"/>
      <c r="P1082" s="573"/>
      <c r="Q1082" s="623"/>
      <c r="R1082" s="573"/>
      <c r="S1082" s="573"/>
      <c r="T1082" s="573"/>
      <c r="U1082" s="639"/>
      <c r="V1082" s="639"/>
      <c r="W1082" s="573"/>
      <c r="X1082" s="639"/>
      <c r="Y1082" s="639"/>
      <c r="Z1082" s="639"/>
      <c r="AA1082" s="639"/>
      <c r="AB1082" s="4"/>
      <c r="AC1082" s="621"/>
      <c r="AD1082" s="622"/>
      <c r="AE1082" s="621"/>
      <c r="AF1082" s="637"/>
      <c r="AG1082" s="621"/>
      <c r="AH1082" s="529">
        <f t="shared" si="105"/>
        <v>1071</v>
      </c>
      <c r="AI1082" s="421" t="str">
        <f t="shared" si="106"/>
        <v/>
      </c>
      <c r="AJ1082" s="529" t="str">
        <f t="shared" si="107"/>
        <v/>
      </c>
      <c r="AK1082" s="529" t="str">
        <f t="shared" si="104"/>
        <v/>
      </c>
      <c r="AL1082" s="573"/>
      <c r="AM1082" s="639"/>
      <c r="AN1082" s="573"/>
      <c r="AO1082" s="639"/>
      <c r="AP1082" s="639"/>
      <c r="AQ1082" s="573"/>
      <c r="AR1082" s="639"/>
      <c r="AS1082" s="639"/>
      <c r="AT1082" s="639"/>
      <c r="AU1082" s="639"/>
      <c r="AV1082" s="639"/>
      <c r="AW1082" s="639"/>
      <c r="AX1082" s="4"/>
      <c r="AY1082" s="621"/>
      <c r="AZ1082" s="622"/>
    </row>
    <row r="1083" spans="2:52" s="25" customFormat="1" ht="12.75" customHeight="1">
      <c r="B1083" s="645"/>
      <c r="D1083" s="529">
        <f t="shared" si="108"/>
        <v>1072</v>
      </c>
      <c r="E1083" s="532"/>
      <c r="F1083" s="531"/>
      <c r="G1083" s="531"/>
      <c r="H1083" s="668"/>
      <c r="I1083" s="668"/>
      <c r="J1083" s="234"/>
      <c r="K1083" s="234"/>
      <c r="L1083" s="234"/>
      <c r="M1083" s="575"/>
      <c r="N1083" s="794" t="str">
        <f t="shared" si="103"/>
        <v/>
      </c>
      <c r="O1083" s="573"/>
      <c r="P1083" s="573"/>
      <c r="Q1083" s="623"/>
      <c r="R1083" s="573"/>
      <c r="S1083" s="573"/>
      <c r="T1083" s="573"/>
      <c r="U1083" s="639"/>
      <c r="V1083" s="639"/>
      <c r="W1083" s="573"/>
      <c r="X1083" s="639"/>
      <c r="Y1083" s="639"/>
      <c r="Z1083" s="639"/>
      <c r="AA1083" s="639"/>
      <c r="AB1083" s="4"/>
      <c r="AC1083" s="621"/>
      <c r="AD1083" s="622"/>
      <c r="AE1083" s="621"/>
      <c r="AF1083" s="637"/>
      <c r="AG1083" s="621"/>
      <c r="AH1083" s="529">
        <f t="shared" si="105"/>
        <v>1072</v>
      </c>
      <c r="AI1083" s="421" t="str">
        <f t="shared" si="106"/>
        <v/>
      </c>
      <c r="AJ1083" s="529" t="str">
        <f t="shared" si="107"/>
        <v/>
      </c>
      <c r="AK1083" s="529" t="str">
        <f t="shared" si="104"/>
        <v/>
      </c>
      <c r="AL1083" s="573"/>
      <c r="AM1083" s="639"/>
      <c r="AN1083" s="573"/>
      <c r="AO1083" s="639"/>
      <c r="AP1083" s="639"/>
      <c r="AQ1083" s="573"/>
      <c r="AR1083" s="639"/>
      <c r="AS1083" s="639"/>
      <c r="AT1083" s="639"/>
      <c r="AU1083" s="639"/>
      <c r="AV1083" s="639"/>
      <c r="AW1083" s="639"/>
      <c r="AX1083" s="4"/>
      <c r="AY1083" s="621"/>
      <c r="AZ1083" s="622"/>
    </row>
    <row r="1084" spans="2:52" s="25" customFormat="1" ht="12.75" customHeight="1">
      <c r="B1084" s="645"/>
      <c r="D1084" s="529">
        <f t="shared" si="108"/>
        <v>1073</v>
      </c>
      <c r="E1084" s="532"/>
      <c r="F1084" s="531"/>
      <c r="G1084" s="531"/>
      <c r="H1084" s="668"/>
      <c r="I1084" s="668"/>
      <c r="J1084" s="234"/>
      <c r="K1084" s="234"/>
      <c r="L1084" s="234"/>
      <c r="M1084" s="575"/>
      <c r="N1084" s="794" t="str">
        <f t="shared" si="103"/>
        <v/>
      </c>
      <c r="O1084" s="573"/>
      <c r="P1084" s="573"/>
      <c r="Q1084" s="623"/>
      <c r="R1084" s="573"/>
      <c r="S1084" s="573"/>
      <c r="T1084" s="573"/>
      <c r="U1084" s="639"/>
      <c r="V1084" s="639"/>
      <c r="W1084" s="573"/>
      <c r="X1084" s="639"/>
      <c r="Y1084" s="639"/>
      <c r="Z1084" s="639"/>
      <c r="AA1084" s="639"/>
      <c r="AB1084" s="4"/>
      <c r="AC1084" s="621"/>
      <c r="AD1084" s="622"/>
      <c r="AE1084" s="621"/>
      <c r="AF1084" s="637"/>
      <c r="AG1084" s="621"/>
      <c r="AH1084" s="529">
        <f t="shared" si="105"/>
        <v>1073</v>
      </c>
      <c r="AI1084" s="421" t="str">
        <f t="shared" si="106"/>
        <v/>
      </c>
      <c r="AJ1084" s="529" t="str">
        <f t="shared" si="107"/>
        <v/>
      </c>
      <c r="AK1084" s="529" t="str">
        <f t="shared" si="104"/>
        <v/>
      </c>
      <c r="AL1084" s="573"/>
      <c r="AM1084" s="639"/>
      <c r="AN1084" s="573"/>
      <c r="AO1084" s="639"/>
      <c r="AP1084" s="639"/>
      <c r="AQ1084" s="573"/>
      <c r="AR1084" s="639"/>
      <c r="AS1084" s="639"/>
      <c r="AT1084" s="639"/>
      <c r="AU1084" s="639"/>
      <c r="AV1084" s="639"/>
      <c r="AW1084" s="639"/>
      <c r="AX1084" s="4"/>
      <c r="AY1084" s="621"/>
      <c r="AZ1084" s="622"/>
    </row>
    <row r="1085" spans="2:52" s="25" customFormat="1" ht="12.75" customHeight="1">
      <c r="B1085" s="645"/>
      <c r="D1085" s="529">
        <f t="shared" si="108"/>
        <v>1074</v>
      </c>
      <c r="E1085" s="532"/>
      <c r="F1085" s="531"/>
      <c r="G1085" s="531"/>
      <c r="H1085" s="668"/>
      <c r="I1085" s="668"/>
      <c r="J1085" s="234"/>
      <c r="K1085" s="234"/>
      <c r="L1085" s="234"/>
      <c r="M1085" s="575"/>
      <c r="N1085" s="794" t="str">
        <f t="shared" si="103"/>
        <v/>
      </c>
      <c r="O1085" s="573"/>
      <c r="P1085" s="573"/>
      <c r="Q1085" s="623"/>
      <c r="R1085" s="573"/>
      <c r="S1085" s="573"/>
      <c r="T1085" s="573"/>
      <c r="U1085" s="639"/>
      <c r="V1085" s="639"/>
      <c r="W1085" s="573"/>
      <c r="X1085" s="639"/>
      <c r="Y1085" s="639"/>
      <c r="Z1085" s="639"/>
      <c r="AA1085" s="639"/>
      <c r="AB1085" s="4"/>
      <c r="AC1085" s="621"/>
      <c r="AD1085" s="622"/>
      <c r="AE1085" s="621"/>
      <c r="AF1085" s="637"/>
      <c r="AG1085" s="621"/>
      <c r="AH1085" s="529">
        <f t="shared" si="105"/>
        <v>1074</v>
      </c>
      <c r="AI1085" s="421" t="str">
        <f t="shared" si="106"/>
        <v/>
      </c>
      <c r="AJ1085" s="529" t="str">
        <f t="shared" si="107"/>
        <v/>
      </c>
      <c r="AK1085" s="529" t="str">
        <f t="shared" si="104"/>
        <v/>
      </c>
      <c r="AL1085" s="573"/>
      <c r="AM1085" s="639"/>
      <c r="AN1085" s="573"/>
      <c r="AO1085" s="639"/>
      <c r="AP1085" s="639"/>
      <c r="AQ1085" s="573"/>
      <c r="AR1085" s="639"/>
      <c r="AS1085" s="639"/>
      <c r="AT1085" s="639"/>
      <c r="AU1085" s="639"/>
      <c r="AV1085" s="639"/>
      <c r="AW1085" s="639"/>
      <c r="AX1085" s="4"/>
      <c r="AY1085" s="621"/>
      <c r="AZ1085" s="622"/>
    </row>
    <row r="1086" spans="2:52" s="25" customFormat="1" ht="12.75" customHeight="1">
      <c r="B1086" s="645"/>
      <c r="D1086" s="529">
        <f t="shared" si="108"/>
        <v>1075</v>
      </c>
      <c r="E1086" s="532"/>
      <c r="F1086" s="531"/>
      <c r="G1086" s="531"/>
      <c r="H1086" s="668"/>
      <c r="I1086" s="668"/>
      <c r="J1086" s="234"/>
      <c r="K1086" s="234"/>
      <c r="L1086" s="234"/>
      <c r="M1086" s="575"/>
      <c r="N1086" s="794" t="str">
        <f t="shared" si="103"/>
        <v/>
      </c>
      <c r="O1086" s="573"/>
      <c r="P1086" s="573"/>
      <c r="Q1086" s="623"/>
      <c r="R1086" s="573"/>
      <c r="S1086" s="573"/>
      <c r="T1086" s="573"/>
      <c r="U1086" s="639"/>
      <c r="V1086" s="639"/>
      <c r="W1086" s="573"/>
      <c r="X1086" s="639"/>
      <c r="Y1086" s="639"/>
      <c r="Z1086" s="639"/>
      <c r="AA1086" s="639"/>
      <c r="AB1086" s="4"/>
      <c r="AC1086" s="621"/>
      <c r="AD1086" s="622"/>
      <c r="AE1086" s="621"/>
      <c r="AF1086" s="637"/>
      <c r="AG1086" s="621"/>
      <c r="AH1086" s="529">
        <f t="shared" si="105"/>
        <v>1075</v>
      </c>
      <c r="AI1086" s="421" t="str">
        <f t="shared" si="106"/>
        <v/>
      </c>
      <c r="AJ1086" s="529" t="str">
        <f t="shared" si="107"/>
        <v/>
      </c>
      <c r="AK1086" s="529" t="str">
        <f t="shared" si="104"/>
        <v/>
      </c>
      <c r="AL1086" s="573"/>
      <c r="AM1086" s="639"/>
      <c r="AN1086" s="573"/>
      <c r="AO1086" s="639"/>
      <c r="AP1086" s="639"/>
      <c r="AQ1086" s="573"/>
      <c r="AR1086" s="639"/>
      <c r="AS1086" s="639"/>
      <c r="AT1086" s="639"/>
      <c r="AU1086" s="639"/>
      <c r="AV1086" s="639"/>
      <c r="AW1086" s="639"/>
      <c r="AX1086" s="4"/>
      <c r="AY1086" s="621"/>
      <c r="AZ1086" s="622"/>
    </row>
    <row r="1087" spans="2:52" s="25" customFormat="1" ht="12.75" customHeight="1">
      <c r="B1087" s="645"/>
      <c r="D1087" s="529">
        <f t="shared" si="108"/>
        <v>1076</v>
      </c>
      <c r="E1087" s="532"/>
      <c r="F1087" s="531"/>
      <c r="G1087" s="531"/>
      <c r="H1087" s="668"/>
      <c r="I1087" s="668"/>
      <c r="J1087" s="234"/>
      <c r="K1087" s="234"/>
      <c r="L1087" s="234"/>
      <c r="M1087" s="575"/>
      <c r="N1087" s="794" t="str">
        <f t="shared" si="103"/>
        <v/>
      </c>
      <c r="O1087" s="573"/>
      <c r="P1087" s="573"/>
      <c r="Q1087" s="623"/>
      <c r="R1087" s="573"/>
      <c r="S1087" s="573"/>
      <c r="T1087" s="573"/>
      <c r="U1087" s="639"/>
      <c r="V1087" s="639"/>
      <c r="W1087" s="573"/>
      <c r="X1087" s="639"/>
      <c r="Y1087" s="639"/>
      <c r="Z1087" s="639"/>
      <c r="AA1087" s="639"/>
      <c r="AB1087" s="4"/>
      <c r="AC1087" s="621"/>
      <c r="AD1087" s="622"/>
      <c r="AE1087" s="621"/>
      <c r="AF1087" s="637"/>
      <c r="AG1087" s="621"/>
      <c r="AH1087" s="529">
        <f t="shared" si="105"/>
        <v>1076</v>
      </c>
      <c r="AI1087" s="421" t="str">
        <f t="shared" si="106"/>
        <v/>
      </c>
      <c r="AJ1087" s="529" t="str">
        <f t="shared" si="107"/>
        <v/>
      </c>
      <c r="AK1087" s="529" t="str">
        <f t="shared" si="104"/>
        <v/>
      </c>
      <c r="AL1087" s="573"/>
      <c r="AM1087" s="639"/>
      <c r="AN1087" s="573"/>
      <c r="AO1087" s="639"/>
      <c r="AP1087" s="639"/>
      <c r="AQ1087" s="573"/>
      <c r="AR1087" s="639"/>
      <c r="AS1087" s="639"/>
      <c r="AT1087" s="639"/>
      <c r="AU1087" s="639"/>
      <c r="AV1087" s="639"/>
      <c r="AW1087" s="639"/>
      <c r="AX1087" s="4"/>
      <c r="AY1087" s="621"/>
      <c r="AZ1087" s="622"/>
    </row>
    <row r="1088" spans="2:52" s="25" customFormat="1" ht="12.75" customHeight="1">
      <c r="B1088" s="645"/>
      <c r="D1088" s="529">
        <f t="shared" si="108"/>
        <v>1077</v>
      </c>
      <c r="E1088" s="532"/>
      <c r="F1088" s="531"/>
      <c r="G1088" s="531"/>
      <c r="H1088" s="668"/>
      <c r="I1088" s="668"/>
      <c r="J1088" s="234"/>
      <c r="K1088" s="234"/>
      <c r="L1088" s="234"/>
      <c r="M1088" s="575"/>
      <c r="N1088" s="794" t="str">
        <f t="shared" si="103"/>
        <v/>
      </c>
      <c r="O1088" s="573"/>
      <c r="P1088" s="573"/>
      <c r="Q1088" s="623"/>
      <c r="R1088" s="573"/>
      <c r="S1088" s="573"/>
      <c r="T1088" s="573"/>
      <c r="U1088" s="639"/>
      <c r="V1088" s="639"/>
      <c r="W1088" s="573"/>
      <c r="X1088" s="639"/>
      <c r="Y1088" s="639"/>
      <c r="Z1088" s="639"/>
      <c r="AA1088" s="639"/>
      <c r="AB1088" s="4"/>
      <c r="AC1088" s="621"/>
      <c r="AD1088" s="622"/>
      <c r="AE1088" s="621"/>
      <c r="AF1088" s="637"/>
      <c r="AG1088" s="621"/>
      <c r="AH1088" s="529">
        <f t="shared" si="105"/>
        <v>1077</v>
      </c>
      <c r="AI1088" s="421" t="str">
        <f t="shared" si="106"/>
        <v/>
      </c>
      <c r="AJ1088" s="529" t="str">
        <f t="shared" si="107"/>
        <v/>
      </c>
      <c r="AK1088" s="529" t="str">
        <f t="shared" si="104"/>
        <v/>
      </c>
      <c r="AL1088" s="573"/>
      <c r="AM1088" s="639"/>
      <c r="AN1088" s="573"/>
      <c r="AO1088" s="639"/>
      <c r="AP1088" s="639"/>
      <c r="AQ1088" s="573"/>
      <c r="AR1088" s="639"/>
      <c r="AS1088" s="639"/>
      <c r="AT1088" s="639"/>
      <c r="AU1088" s="639"/>
      <c r="AV1088" s="639"/>
      <c r="AW1088" s="639"/>
      <c r="AX1088" s="4"/>
      <c r="AY1088" s="621"/>
      <c r="AZ1088" s="622"/>
    </row>
    <row r="1089" spans="2:52" s="25" customFormat="1" ht="12.75" customHeight="1">
      <c r="B1089" s="645"/>
      <c r="D1089" s="529">
        <f t="shared" si="108"/>
        <v>1078</v>
      </c>
      <c r="E1089" s="532"/>
      <c r="F1089" s="531"/>
      <c r="G1089" s="531"/>
      <c r="H1089" s="668"/>
      <c r="I1089" s="668"/>
      <c r="J1089" s="234"/>
      <c r="K1089" s="234"/>
      <c r="L1089" s="234"/>
      <c r="M1089" s="575"/>
      <c r="N1089" s="794" t="str">
        <f t="shared" si="103"/>
        <v/>
      </c>
      <c r="O1089" s="573"/>
      <c r="P1089" s="573"/>
      <c r="Q1089" s="623"/>
      <c r="R1089" s="573"/>
      <c r="S1089" s="573"/>
      <c r="T1089" s="573"/>
      <c r="U1089" s="639"/>
      <c r="V1089" s="639"/>
      <c r="W1089" s="573"/>
      <c r="X1089" s="639"/>
      <c r="Y1089" s="639"/>
      <c r="Z1089" s="639"/>
      <c r="AA1089" s="639"/>
      <c r="AB1089" s="4"/>
      <c r="AC1089" s="621"/>
      <c r="AD1089" s="622"/>
      <c r="AE1089" s="621"/>
      <c r="AF1089" s="637"/>
      <c r="AG1089" s="621"/>
      <c r="AH1089" s="529">
        <f t="shared" si="105"/>
        <v>1078</v>
      </c>
      <c r="AI1089" s="421" t="str">
        <f t="shared" si="106"/>
        <v/>
      </c>
      <c r="AJ1089" s="529" t="str">
        <f t="shared" si="107"/>
        <v/>
      </c>
      <c r="AK1089" s="529" t="str">
        <f t="shared" si="104"/>
        <v/>
      </c>
      <c r="AL1089" s="573"/>
      <c r="AM1089" s="639"/>
      <c r="AN1089" s="573"/>
      <c r="AO1089" s="639"/>
      <c r="AP1089" s="639"/>
      <c r="AQ1089" s="573"/>
      <c r="AR1089" s="639"/>
      <c r="AS1089" s="639"/>
      <c r="AT1089" s="639"/>
      <c r="AU1089" s="639"/>
      <c r="AV1089" s="639"/>
      <c r="AW1089" s="639"/>
      <c r="AX1089" s="4"/>
      <c r="AY1089" s="621"/>
      <c r="AZ1089" s="622"/>
    </row>
    <row r="1090" spans="2:52" s="25" customFormat="1" ht="12.75" customHeight="1">
      <c r="B1090" s="645"/>
      <c r="D1090" s="529">
        <f t="shared" si="108"/>
        <v>1079</v>
      </c>
      <c r="E1090" s="532"/>
      <c r="F1090" s="531"/>
      <c r="G1090" s="531"/>
      <c r="H1090" s="668"/>
      <c r="I1090" s="668"/>
      <c r="J1090" s="234"/>
      <c r="K1090" s="234"/>
      <c r="L1090" s="234"/>
      <c r="M1090" s="575"/>
      <c r="N1090" s="794" t="str">
        <f t="shared" si="103"/>
        <v/>
      </c>
      <c r="O1090" s="573"/>
      <c r="P1090" s="573"/>
      <c r="Q1090" s="623"/>
      <c r="R1090" s="573"/>
      <c r="S1090" s="573"/>
      <c r="T1090" s="573"/>
      <c r="U1090" s="639"/>
      <c r="V1090" s="639"/>
      <c r="W1090" s="573"/>
      <c r="X1090" s="639"/>
      <c r="Y1090" s="639"/>
      <c r="Z1090" s="639"/>
      <c r="AA1090" s="639"/>
      <c r="AB1090" s="4"/>
      <c r="AC1090" s="621"/>
      <c r="AD1090" s="622"/>
      <c r="AE1090" s="621"/>
      <c r="AF1090" s="637"/>
      <c r="AG1090" s="621"/>
      <c r="AH1090" s="529">
        <f t="shared" si="105"/>
        <v>1079</v>
      </c>
      <c r="AI1090" s="421" t="str">
        <f t="shared" si="106"/>
        <v/>
      </c>
      <c r="AJ1090" s="529" t="str">
        <f t="shared" si="107"/>
        <v/>
      </c>
      <c r="AK1090" s="529" t="str">
        <f t="shared" si="104"/>
        <v/>
      </c>
      <c r="AL1090" s="573"/>
      <c r="AM1090" s="639"/>
      <c r="AN1090" s="573"/>
      <c r="AO1090" s="639"/>
      <c r="AP1090" s="639"/>
      <c r="AQ1090" s="573"/>
      <c r="AR1090" s="639"/>
      <c r="AS1090" s="639"/>
      <c r="AT1090" s="639"/>
      <c r="AU1090" s="639"/>
      <c r="AV1090" s="639"/>
      <c r="AW1090" s="639"/>
      <c r="AX1090" s="4"/>
      <c r="AY1090" s="621"/>
      <c r="AZ1090" s="622"/>
    </row>
    <row r="1091" spans="2:52" s="25" customFormat="1" ht="12.75" customHeight="1">
      <c r="B1091" s="645"/>
      <c r="D1091" s="529">
        <f t="shared" si="108"/>
        <v>1080</v>
      </c>
      <c r="E1091" s="532"/>
      <c r="F1091" s="531"/>
      <c r="G1091" s="531"/>
      <c r="H1091" s="668"/>
      <c r="I1091" s="668"/>
      <c r="J1091" s="234"/>
      <c r="K1091" s="234"/>
      <c r="L1091" s="234"/>
      <c r="M1091" s="575"/>
      <c r="N1091" s="794" t="str">
        <f t="shared" si="103"/>
        <v/>
      </c>
      <c r="O1091" s="573"/>
      <c r="P1091" s="573"/>
      <c r="Q1091" s="623"/>
      <c r="R1091" s="573"/>
      <c r="S1091" s="573"/>
      <c r="T1091" s="573"/>
      <c r="U1091" s="639"/>
      <c r="V1091" s="639"/>
      <c r="W1091" s="573"/>
      <c r="X1091" s="639"/>
      <c r="Y1091" s="639"/>
      <c r="Z1091" s="639"/>
      <c r="AA1091" s="639"/>
      <c r="AB1091" s="4"/>
      <c r="AC1091" s="621"/>
      <c r="AD1091" s="622"/>
      <c r="AE1091" s="621"/>
      <c r="AF1091" s="637"/>
      <c r="AG1091" s="621"/>
      <c r="AH1091" s="529">
        <f t="shared" si="105"/>
        <v>1080</v>
      </c>
      <c r="AI1091" s="421" t="str">
        <f t="shared" si="106"/>
        <v/>
      </c>
      <c r="AJ1091" s="529" t="str">
        <f t="shared" si="107"/>
        <v/>
      </c>
      <c r="AK1091" s="529" t="str">
        <f t="shared" si="104"/>
        <v/>
      </c>
      <c r="AL1091" s="573"/>
      <c r="AM1091" s="639"/>
      <c r="AN1091" s="573"/>
      <c r="AO1091" s="639"/>
      <c r="AP1091" s="639"/>
      <c r="AQ1091" s="573"/>
      <c r="AR1091" s="639"/>
      <c r="AS1091" s="639"/>
      <c r="AT1091" s="639"/>
      <c r="AU1091" s="639"/>
      <c r="AV1091" s="639"/>
      <c r="AW1091" s="639"/>
      <c r="AX1091" s="4"/>
      <c r="AY1091" s="621"/>
      <c r="AZ1091" s="622"/>
    </row>
    <row r="1092" spans="2:52" s="25" customFormat="1" ht="12.75" customHeight="1">
      <c r="B1092" s="645"/>
      <c r="D1092" s="529">
        <f t="shared" si="108"/>
        <v>1081</v>
      </c>
      <c r="E1092" s="532"/>
      <c r="F1092" s="531"/>
      <c r="G1092" s="531"/>
      <c r="H1092" s="668"/>
      <c r="I1092" s="668"/>
      <c r="J1092" s="234"/>
      <c r="K1092" s="234"/>
      <c r="L1092" s="234"/>
      <c r="M1092" s="575"/>
      <c r="N1092" s="794" t="str">
        <f t="shared" si="103"/>
        <v/>
      </c>
      <c r="O1092" s="573"/>
      <c r="P1092" s="573"/>
      <c r="Q1092" s="623"/>
      <c r="R1092" s="573"/>
      <c r="S1092" s="573"/>
      <c r="T1092" s="573"/>
      <c r="U1092" s="639"/>
      <c r="V1092" s="639"/>
      <c r="W1092" s="573"/>
      <c r="X1092" s="639"/>
      <c r="Y1092" s="639"/>
      <c r="Z1092" s="639"/>
      <c r="AA1092" s="639"/>
      <c r="AB1092" s="4"/>
      <c r="AC1092" s="621"/>
      <c r="AD1092" s="622"/>
      <c r="AE1092" s="621"/>
      <c r="AF1092" s="637"/>
      <c r="AG1092" s="621"/>
      <c r="AH1092" s="529">
        <f t="shared" si="105"/>
        <v>1081</v>
      </c>
      <c r="AI1092" s="421" t="str">
        <f t="shared" si="106"/>
        <v/>
      </c>
      <c r="AJ1092" s="529" t="str">
        <f t="shared" si="107"/>
        <v/>
      </c>
      <c r="AK1092" s="529" t="str">
        <f t="shared" ref="AK1092:AK1155" si="109">IF(G1092="","",G1092)</f>
        <v/>
      </c>
      <c r="AL1092" s="573"/>
      <c r="AM1092" s="639"/>
      <c r="AN1092" s="573"/>
      <c r="AO1092" s="639"/>
      <c r="AP1092" s="639"/>
      <c r="AQ1092" s="573"/>
      <c r="AR1092" s="639"/>
      <c r="AS1092" s="639"/>
      <c r="AT1092" s="639"/>
      <c r="AU1092" s="639"/>
      <c r="AV1092" s="639"/>
      <c r="AW1092" s="639"/>
      <c r="AX1092" s="4"/>
      <c r="AY1092" s="621"/>
      <c r="AZ1092" s="622"/>
    </row>
    <row r="1093" spans="2:52" s="25" customFormat="1" ht="12.75" customHeight="1">
      <c r="B1093" s="645"/>
      <c r="D1093" s="529">
        <f t="shared" si="108"/>
        <v>1082</v>
      </c>
      <c r="E1093" s="532"/>
      <c r="F1093" s="531"/>
      <c r="G1093" s="531"/>
      <c r="H1093" s="668"/>
      <c r="I1093" s="668"/>
      <c r="J1093" s="234"/>
      <c r="K1093" s="234"/>
      <c r="L1093" s="234"/>
      <c r="M1093" s="575"/>
      <c r="N1093" s="794" t="str">
        <f t="shared" si="103"/>
        <v/>
      </c>
      <c r="O1093" s="573"/>
      <c r="P1093" s="573"/>
      <c r="Q1093" s="623"/>
      <c r="R1093" s="573"/>
      <c r="S1093" s="573"/>
      <c r="T1093" s="573"/>
      <c r="U1093" s="639"/>
      <c r="V1093" s="639"/>
      <c r="W1093" s="573"/>
      <c r="X1093" s="639"/>
      <c r="Y1093" s="639"/>
      <c r="Z1093" s="639"/>
      <c r="AA1093" s="639"/>
      <c r="AB1093" s="4"/>
      <c r="AC1093" s="621"/>
      <c r="AD1093" s="622"/>
      <c r="AE1093" s="621"/>
      <c r="AF1093" s="637"/>
      <c r="AG1093" s="621"/>
      <c r="AH1093" s="529">
        <f t="shared" ref="AH1093:AH1156" si="110">IF(D1093="","",D1093)</f>
        <v>1082</v>
      </c>
      <c r="AI1093" s="421" t="str">
        <f t="shared" ref="AI1093:AI1156" si="111">IF(E1093="","",E1093)</f>
        <v/>
      </c>
      <c r="AJ1093" s="529" t="str">
        <f t="shared" ref="AJ1093:AJ1156" si="112">IF(F1093="","",F1093)</f>
        <v/>
      </c>
      <c r="AK1093" s="529" t="str">
        <f t="shared" si="109"/>
        <v/>
      </c>
      <c r="AL1093" s="573"/>
      <c r="AM1093" s="639"/>
      <c r="AN1093" s="573"/>
      <c r="AO1093" s="639"/>
      <c r="AP1093" s="639"/>
      <c r="AQ1093" s="573"/>
      <c r="AR1093" s="639"/>
      <c r="AS1093" s="639"/>
      <c r="AT1093" s="639"/>
      <c r="AU1093" s="639"/>
      <c r="AV1093" s="639"/>
      <c r="AW1093" s="639"/>
      <c r="AX1093" s="4"/>
      <c r="AY1093" s="621"/>
      <c r="AZ1093" s="622"/>
    </row>
    <row r="1094" spans="2:52" s="25" customFormat="1" ht="12.75" customHeight="1">
      <c r="B1094" s="645"/>
      <c r="D1094" s="529">
        <f t="shared" si="108"/>
        <v>1083</v>
      </c>
      <c r="E1094" s="532"/>
      <c r="F1094" s="531"/>
      <c r="G1094" s="531"/>
      <c r="H1094" s="668"/>
      <c r="I1094" s="668"/>
      <c r="J1094" s="234"/>
      <c r="K1094" s="234"/>
      <c r="L1094" s="234"/>
      <c r="M1094" s="575"/>
      <c r="N1094" s="794" t="str">
        <f t="shared" si="103"/>
        <v/>
      </c>
      <c r="O1094" s="573"/>
      <c r="P1094" s="573"/>
      <c r="Q1094" s="623"/>
      <c r="R1094" s="573"/>
      <c r="S1094" s="573"/>
      <c r="T1094" s="573"/>
      <c r="U1094" s="639"/>
      <c r="V1094" s="639"/>
      <c r="W1094" s="573"/>
      <c r="X1094" s="639"/>
      <c r="Y1094" s="639"/>
      <c r="Z1094" s="639"/>
      <c r="AA1094" s="639"/>
      <c r="AB1094" s="4"/>
      <c r="AC1094" s="621"/>
      <c r="AD1094" s="622"/>
      <c r="AE1094" s="621"/>
      <c r="AF1094" s="637"/>
      <c r="AG1094" s="621"/>
      <c r="AH1094" s="529">
        <f t="shared" si="110"/>
        <v>1083</v>
      </c>
      <c r="AI1094" s="421" t="str">
        <f t="shared" si="111"/>
        <v/>
      </c>
      <c r="AJ1094" s="529" t="str">
        <f t="shared" si="112"/>
        <v/>
      </c>
      <c r="AK1094" s="529" t="str">
        <f t="shared" si="109"/>
        <v/>
      </c>
      <c r="AL1094" s="573"/>
      <c r="AM1094" s="639"/>
      <c r="AN1094" s="573"/>
      <c r="AO1094" s="639"/>
      <c r="AP1094" s="639"/>
      <c r="AQ1094" s="573"/>
      <c r="AR1094" s="639"/>
      <c r="AS1094" s="639"/>
      <c r="AT1094" s="639"/>
      <c r="AU1094" s="639"/>
      <c r="AV1094" s="639"/>
      <c r="AW1094" s="639"/>
      <c r="AX1094" s="4"/>
      <c r="AY1094" s="621"/>
      <c r="AZ1094" s="622"/>
    </row>
    <row r="1095" spans="2:52" s="25" customFormat="1" ht="12.75" customHeight="1">
      <c r="B1095" s="645"/>
      <c r="D1095" s="529">
        <f t="shared" si="108"/>
        <v>1084</v>
      </c>
      <c r="E1095" s="532"/>
      <c r="F1095" s="531"/>
      <c r="G1095" s="531"/>
      <c r="H1095" s="668"/>
      <c r="I1095" s="668"/>
      <c r="J1095" s="234"/>
      <c r="K1095" s="234"/>
      <c r="L1095" s="234"/>
      <c r="M1095" s="575"/>
      <c r="N1095" s="794" t="str">
        <f t="shared" si="103"/>
        <v/>
      </c>
      <c r="O1095" s="573"/>
      <c r="P1095" s="573"/>
      <c r="Q1095" s="623"/>
      <c r="R1095" s="573"/>
      <c r="S1095" s="573"/>
      <c r="T1095" s="573"/>
      <c r="U1095" s="639"/>
      <c r="V1095" s="639"/>
      <c r="W1095" s="573"/>
      <c r="X1095" s="639"/>
      <c r="Y1095" s="639"/>
      <c r="Z1095" s="639"/>
      <c r="AA1095" s="639"/>
      <c r="AB1095" s="4"/>
      <c r="AC1095" s="621"/>
      <c r="AD1095" s="622"/>
      <c r="AE1095" s="621"/>
      <c r="AF1095" s="637"/>
      <c r="AG1095" s="621"/>
      <c r="AH1095" s="529">
        <f t="shared" si="110"/>
        <v>1084</v>
      </c>
      <c r="AI1095" s="421" t="str">
        <f t="shared" si="111"/>
        <v/>
      </c>
      <c r="AJ1095" s="529" t="str">
        <f t="shared" si="112"/>
        <v/>
      </c>
      <c r="AK1095" s="529" t="str">
        <f t="shared" si="109"/>
        <v/>
      </c>
      <c r="AL1095" s="573"/>
      <c r="AM1095" s="639"/>
      <c r="AN1095" s="573"/>
      <c r="AO1095" s="639"/>
      <c r="AP1095" s="639"/>
      <c r="AQ1095" s="573"/>
      <c r="AR1095" s="639"/>
      <c r="AS1095" s="639"/>
      <c r="AT1095" s="639"/>
      <c r="AU1095" s="639"/>
      <c r="AV1095" s="639"/>
      <c r="AW1095" s="639"/>
      <c r="AX1095" s="4"/>
      <c r="AY1095" s="621"/>
      <c r="AZ1095" s="622"/>
    </row>
    <row r="1096" spans="2:52" s="25" customFormat="1" ht="12.75" customHeight="1">
      <c r="B1096" s="645"/>
      <c r="D1096" s="529">
        <f t="shared" si="108"/>
        <v>1085</v>
      </c>
      <c r="E1096" s="532"/>
      <c r="F1096" s="531"/>
      <c r="G1096" s="531"/>
      <c r="H1096" s="668"/>
      <c r="I1096" s="668"/>
      <c r="J1096" s="234"/>
      <c r="K1096" s="234"/>
      <c r="L1096" s="234"/>
      <c r="M1096" s="575"/>
      <c r="N1096" s="794" t="str">
        <f t="shared" si="103"/>
        <v/>
      </c>
      <c r="O1096" s="573"/>
      <c r="P1096" s="573"/>
      <c r="Q1096" s="623"/>
      <c r="R1096" s="573"/>
      <c r="S1096" s="573"/>
      <c r="T1096" s="573"/>
      <c r="U1096" s="639"/>
      <c r="V1096" s="639"/>
      <c r="W1096" s="573"/>
      <c r="X1096" s="639"/>
      <c r="Y1096" s="639"/>
      <c r="Z1096" s="639"/>
      <c r="AA1096" s="639"/>
      <c r="AB1096" s="4"/>
      <c r="AC1096" s="621"/>
      <c r="AD1096" s="622"/>
      <c r="AE1096" s="621"/>
      <c r="AF1096" s="637"/>
      <c r="AG1096" s="621"/>
      <c r="AH1096" s="529">
        <f t="shared" si="110"/>
        <v>1085</v>
      </c>
      <c r="AI1096" s="421" t="str">
        <f t="shared" si="111"/>
        <v/>
      </c>
      <c r="AJ1096" s="529" t="str">
        <f t="shared" si="112"/>
        <v/>
      </c>
      <c r="AK1096" s="529" t="str">
        <f t="shared" si="109"/>
        <v/>
      </c>
      <c r="AL1096" s="573"/>
      <c r="AM1096" s="639"/>
      <c r="AN1096" s="573"/>
      <c r="AO1096" s="639"/>
      <c r="AP1096" s="639"/>
      <c r="AQ1096" s="573"/>
      <c r="AR1096" s="639"/>
      <c r="AS1096" s="639"/>
      <c r="AT1096" s="639"/>
      <c r="AU1096" s="639"/>
      <c r="AV1096" s="639"/>
      <c r="AW1096" s="639"/>
      <c r="AX1096" s="4"/>
      <c r="AY1096" s="621"/>
      <c r="AZ1096" s="622"/>
    </row>
    <row r="1097" spans="2:52" s="25" customFormat="1" ht="12.75" customHeight="1">
      <c r="B1097" s="645"/>
      <c r="D1097" s="529">
        <f t="shared" si="108"/>
        <v>1086</v>
      </c>
      <c r="E1097" s="532"/>
      <c r="F1097" s="531"/>
      <c r="G1097" s="531"/>
      <c r="H1097" s="668"/>
      <c r="I1097" s="668"/>
      <c r="J1097" s="234"/>
      <c r="K1097" s="234"/>
      <c r="L1097" s="234"/>
      <c r="M1097" s="575"/>
      <c r="N1097" s="794" t="str">
        <f t="shared" si="103"/>
        <v/>
      </c>
      <c r="O1097" s="573"/>
      <c r="P1097" s="573"/>
      <c r="Q1097" s="623"/>
      <c r="R1097" s="573"/>
      <c r="S1097" s="573"/>
      <c r="T1097" s="573"/>
      <c r="U1097" s="639"/>
      <c r="V1097" s="639"/>
      <c r="W1097" s="573"/>
      <c r="X1097" s="639"/>
      <c r="Y1097" s="639"/>
      <c r="Z1097" s="639"/>
      <c r="AA1097" s="639"/>
      <c r="AB1097" s="4"/>
      <c r="AC1097" s="621"/>
      <c r="AD1097" s="622"/>
      <c r="AE1097" s="621"/>
      <c r="AF1097" s="637"/>
      <c r="AG1097" s="621"/>
      <c r="AH1097" s="529">
        <f t="shared" si="110"/>
        <v>1086</v>
      </c>
      <c r="AI1097" s="421" t="str">
        <f t="shared" si="111"/>
        <v/>
      </c>
      <c r="AJ1097" s="529" t="str">
        <f t="shared" si="112"/>
        <v/>
      </c>
      <c r="AK1097" s="529" t="str">
        <f t="shared" si="109"/>
        <v/>
      </c>
      <c r="AL1097" s="573"/>
      <c r="AM1097" s="639"/>
      <c r="AN1097" s="573"/>
      <c r="AO1097" s="639"/>
      <c r="AP1097" s="639"/>
      <c r="AQ1097" s="573"/>
      <c r="AR1097" s="639"/>
      <c r="AS1097" s="639"/>
      <c r="AT1097" s="639"/>
      <c r="AU1097" s="639"/>
      <c r="AV1097" s="639"/>
      <c r="AW1097" s="639"/>
      <c r="AX1097" s="4"/>
      <c r="AY1097" s="621"/>
      <c r="AZ1097" s="622"/>
    </row>
    <row r="1098" spans="2:52" s="25" customFormat="1" ht="12.75" customHeight="1">
      <c r="B1098" s="645"/>
      <c r="D1098" s="529">
        <f t="shared" si="108"/>
        <v>1087</v>
      </c>
      <c r="E1098" s="532"/>
      <c r="F1098" s="531"/>
      <c r="G1098" s="531"/>
      <c r="H1098" s="668"/>
      <c r="I1098" s="668"/>
      <c r="J1098" s="234"/>
      <c r="K1098" s="234"/>
      <c r="L1098" s="234"/>
      <c r="M1098" s="575"/>
      <c r="N1098" s="794" t="str">
        <f t="shared" si="103"/>
        <v/>
      </c>
      <c r="O1098" s="573"/>
      <c r="P1098" s="573"/>
      <c r="Q1098" s="623"/>
      <c r="R1098" s="573"/>
      <c r="S1098" s="573"/>
      <c r="T1098" s="573"/>
      <c r="U1098" s="639"/>
      <c r="V1098" s="639"/>
      <c r="W1098" s="573"/>
      <c r="X1098" s="639"/>
      <c r="Y1098" s="639"/>
      <c r="Z1098" s="639"/>
      <c r="AA1098" s="639"/>
      <c r="AB1098" s="4"/>
      <c r="AC1098" s="621"/>
      <c r="AD1098" s="622"/>
      <c r="AE1098" s="621"/>
      <c r="AF1098" s="637"/>
      <c r="AG1098" s="621"/>
      <c r="AH1098" s="529">
        <f t="shared" si="110"/>
        <v>1087</v>
      </c>
      <c r="AI1098" s="421" t="str">
        <f t="shared" si="111"/>
        <v/>
      </c>
      <c r="AJ1098" s="529" t="str">
        <f t="shared" si="112"/>
        <v/>
      </c>
      <c r="AK1098" s="529" t="str">
        <f t="shared" si="109"/>
        <v/>
      </c>
      <c r="AL1098" s="573"/>
      <c r="AM1098" s="639"/>
      <c r="AN1098" s="573"/>
      <c r="AO1098" s="639"/>
      <c r="AP1098" s="639"/>
      <c r="AQ1098" s="573"/>
      <c r="AR1098" s="639"/>
      <c r="AS1098" s="639"/>
      <c r="AT1098" s="639"/>
      <c r="AU1098" s="639"/>
      <c r="AV1098" s="639"/>
      <c r="AW1098" s="639"/>
      <c r="AX1098" s="4"/>
      <c r="AY1098" s="621"/>
      <c r="AZ1098" s="622"/>
    </row>
    <row r="1099" spans="2:52" s="25" customFormat="1" ht="12.75" customHeight="1">
      <c r="B1099" s="645"/>
      <c r="D1099" s="529">
        <f t="shared" si="108"/>
        <v>1088</v>
      </c>
      <c r="E1099" s="532"/>
      <c r="F1099" s="531"/>
      <c r="G1099" s="531"/>
      <c r="H1099" s="668"/>
      <c r="I1099" s="668"/>
      <c r="J1099" s="234"/>
      <c r="K1099" s="234"/>
      <c r="L1099" s="234"/>
      <c r="M1099" s="575"/>
      <c r="N1099" s="794" t="str">
        <f t="shared" si="103"/>
        <v/>
      </c>
      <c r="O1099" s="573"/>
      <c r="P1099" s="573"/>
      <c r="Q1099" s="623"/>
      <c r="R1099" s="573"/>
      <c r="S1099" s="573"/>
      <c r="T1099" s="573"/>
      <c r="U1099" s="639"/>
      <c r="V1099" s="639"/>
      <c r="W1099" s="573"/>
      <c r="X1099" s="639"/>
      <c r="Y1099" s="639"/>
      <c r="Z1099" s="639"/>
      <c r="AA1099" s="639"/>
      <c r="AB1099" s="4"/>
      <c r="AC1099" s="621"/>
      <c r="AD1099" s="622"/>
      <c r="AE1099" s="621"/>
      <c r="AF1099" s="637"/>
      <c r="AG1099" s="621"/>
      <c r="AH1099" s="529">
        <f t="shared" si="110"/>
        <v>1088</v>
      </c>
      <c r="AI1099" s="421" t="str">
        <f t="shared" si="111"/>
        <v/>
      </c>
      <c r="AJ1099" s="529" t="str">
        <f t="shared" si="112"/>
        <v/>
      </c>
      <c r="AK1099" s="529" t="str">
        <f t="shared" si="109"/>
        <v/>
      </c>
      <c r="AL1099" s="573"/>
      <c r="AM1099" s="639"/>
      <c r="AN1099" s="573"/>
      <c r="AO1099" s="639"/>
      <c r="AP1099" s="639"/>
      <c r="AQ1099" s="573"/>
      <c r="AR1099" s="639"/>
      <c r="AS1099" s="639"/>
      <c r="AT1099" s="639"/>
      <c r="AU1099" s="639"/>
      <c r="AV1099" s="639"/>
      <c r="AW1099" s="639"/>
      <c r="AX1099" s="4"/>
      <c r="AY1099" s="621"/>
      <c r="AZ1099" s="622"/>
    </row>
    <row r="1100" spans="2:52" s="25" customFormat="1" ht="12.75" customHeight="1">
      <c r="B1100" s="645"/>
      <c r="D1100" s="529">
        <f t="shared" si="108"/>
        <v>1089</v>
      </c>
      <c r="E1100" s="532"/>
      <c r="F1100" s="531"/>
      <c r="G1100" s="531"/>
      <c r="H1100" s="668"/>
      <c r="I1100" s="668"/>
      <c r="J1100" s="234"/>
      <c r="K1100" s="234"/>
      <c r="L1100" s="234"/>
      <c r="M1100" s="575"/>
      <c r="N1100" s="794" t="str">
        <f t="shared" si="103"/>
        <v/>
      </c>
      <c r="O1100" s="573"/>
      <c r="P1100" s="573"/>
      <c r="Q1100" s="623"/>
      <c r="R1100" s="573"/>
      <c r="S1100" s="573"/>
      <c r="T1100" s="573"/>
      <c r="U1100" s="639"/>
      <c r="V1100" s="639"/>
      <c r="W1100" s="573"/>
      <c r="X1100" s="639"/>
      <c r="Y1100" s="639"/>
      <c r="Z1100" s="639"/>
      <c r="AA1100" s="639"/>
      <c r="AB1100" s="4"/>
      <c r="AC1100" s="621"/>
      <c r="AD1100" s="622"/>
      <c r="AE1100" s="621"/>
      <c r="AF1100" s="637"/>
      <c r="AG1100" s="621"/>
      <c r="AH1100" s="529">
        <f t="shared" si="110"/>
        <v>1089</v>
      </c>
      <c r="AI1100" s="421" t="str">
        <f t="shared" si="111"/>
        <v/>
      </c>
      <c r="AJ1100" s="529" t="str">
        <f t="shared" si="112"/>
        <v/>
      </c>
      <c r="AK1100" s="529" t="str">
        <f t="shared" si="109"/>
        <v/>
      </c>
      <c r="AL1100" s="573"/>
      <c r="AM1100" s="639"/>
      <c r="AN1100" s="573"/>
      <c r="AO1100" s="639"/>
      <c r="AP1100" s="639"/>
      <c r="AQ1100" s="573"/>
      <c r="AR1100" s="639"/>
      <c r="AS1100" s="639"/>
      <c r="AT1100" s="639"/>
      <c r="AU1100" s="639"/>
      <c r="AV1100" s="639"/>
      <c r="AW1100" s="639"/>
      <c r="AX1100" s="4"/>
      <c r="AY1100" s="621"/>
      <c r="AZ1100" s="622"/>
    </row>
    <row r="1101" spans="2:52" s="25" customFormat="1" ht="12.75" customHeight="1">
      <c r="B1101" s="645"/>
      <c r="D1101" s="529">
        <f t="shared" si="108"/>
        <v>1090</v>
      </c>
      <c r="E1101" s="532"/>
      <c r="F1101" s="531"/>
      <c r="G1101" s="531"/>
      <c r="H1101" s="668"/>
      <c r="I1101" s="668"/>
      <c r="J1101" s="234"/>
      <c r="K1101" s="234"/>
      <c r="L1101" s="234"/>
      <c r="M1101" s="575"/>
      <c r="N1101" s="794" t="str">
        <f t="shared" si="103"/>
        <v/>
      </c>
      <c r="O1101" s="573"/>
      <c r="P1101" s="573"/>
      <c r="Q1101" s="623"/>
      <c r="R1101" s="573"/>
      <c r="S1101" s="573"/>
      <c r="T1101" s="573"/>
      <c r="U1101" s="639"/>
      <c r="V1101" s="639"/>
      <c r="W1101" s="573"/>
      <c r="X1101" s="639"/>
      <c r="Y1101" s="639"/>
      <c r="Z1101" s="639"/>
      <c r="AA1101" s="639"/>
      <c r="AB1101" s="4"/>
      <c r="AC1101" s="621"/>
      <c r="AD1101" s="622"/>
      <c r="AE1101" s="621"/>
      <c r="AF1101" s="637"/>
      <c r="AG1101" s="621"/>
      <c r="AH1101" s="529">
        <f t="shared" si="110"/>
        <v>1090</v>
      </c>
      <c r="AI1101" s="421" t="str">
        <f t="shared" si="111"/>
        <v/>
      </c>
      <c r="AJ1101" s="529" t="str">
        <f t="shared" si="112"/>
        <v/>
      </c>
      <c r="AK1101" s="529" t="str">
        <f t="shared" si="109"/>
        <v/>
      </c>
      <c r="AL1101" s="573"/>
      <c r="AM1101" s="639"/>
      <c r="AN1101" s="573"/>
      <c r="AO1101" s="639"/>
      <c r="AP1101" s="639"/>
      <c r="AQ1101" s="573"/>
      <c r="AR1101" s="639"/>
      <c r="AS1101" s="639"/>
      <c r="AT1101" s="639"/>
      <c r="AU1101" s="639"/>
      <c r="AV1101" s="639"/>
      <c r="AW1101" s="639"/>
      <c r="AX1101" s="4"/>
      <c r="AY1101" s="621"/>
      <c r="AZ1101" s="622"/>
    </row>
    <row r="1102" spans="2:52" s="25" customFormat="1" ht="12.75" customHeight="1">
      <c r="B1102" s="645"/>
      <c r="D1102" s="529">
        <f t="shared" si="108"/>
        <v>1091</v>
      </c>
      <c r="E1102" s="532"/>
      <c r="F1102" s="531"/>
      <c r="G1102" s="531"/>
      <c r="H1102" s="668"/>
      <c r="I1102" s="668"/>
      <c r="J1102" s="234"/>
      <c r="K1102" s="234"/>
      <c r="L1102" s="234"/>
      <c r="M1102" s="575"/>
      <c r="N1102" s="794" t="str">
        <f t="shared" si="103"/>
        <v/>
      </c>
      <c r="O1102" s="573"/>
      <c r="P1102" s="573"/>
      <c r="Q1102" s="623"/>
      <c r="R1102" s="573"/>
      <c r="S1102" s="573"/>
      <c r="T1102" s="573"/>
      <c r="U1102" s="639"/>
      <c r="V1102" s="639"/>
      <c r="W1102" s="573"/>
      <c r="X1102" s="639"/>
      <c r="Y1102" s="639"/>
      <c r="Z1102" s="639"/>
      <c r="AA1102" s="639"/>
      <c r="AB1102" s="4"/>
      <c r="AC1102" s="621"/>
      <c r="AD1102" s="622"/>
      <c r="AE1102" s="621"/>
      <c r="AF1102" s="637"/>
      <c r="AG1102" s="621"/>
      <c r="AH1102" s="529">
        <f t="shared" si="110"/>
        <v>1091</v>
      </c>
      <c r="AI1102" s="421" t="str">
        <f t="shared" si="111"/>
        <v/>
      </c>
      <c r="AJ1102" s="529" t="str">
        <f t="shared" si="112"/>
        <v/>
      </c>
      <c r="AK1102" s="529" t="str">
        <f t="shared" si="109"/>
        <v/>
      </c>
      <c r="AL1102" s="573"/>
      <c r="AM1102" s="639"/>
      <c r="AN1102" s="573"/>
      <c r="AO1102" s="639"/>
      <c r="AP1102" s="639"/>
      <c r="AQ1102" s="573"/>
      <c r="AR1102" s="639"/>
      <c r="AS1102" s="639"/>
      <c r="AT1102" s="639"/>
      <c r="AU1102" s="639"/>
      <c r="AV1102" s="639"/>
      <c r="AW1102" s="639"/>
      <c r="AX1102" s="4"/>
      <c r="AY1102" s="621"/>
      <c r="AZ1102" s="622"/>
    </row>
    <row r="1103" spans="2:52" s="25" customFormat="1" ht="12.75" customHeight="1">
      <c r="B1103" s="645"/>
      <c r="D1103" s="529">
        <f t="shared" si="108"/>
        <v>1092</v>
      </c>
      <c r="E1103" s="532"/>
      <c r="F1103" s="531"/>
      <c r="G1103" s="531"/>
      <c r="H1103" s="668"/>
      <c r="I1103" s="668"/>
      <c r="J1103" s="234"/>
      <c r="K1103" s="234"/>
      <c r="L1103" s="234"/>
      <c r="M1103" s="575"/>
      <c r="N1103" s="794" t="str">
        <f t="shared" si="103"/>
        <v/>
      </c>
      <c r="O1103" s="573"/>
      <c r="P1103" s="573"/>
      <c r="Q1103" s="623"/>
      <c r="R1103" s="573"/>
      <c r="S1103" s="573"/>
      <c r="T1103" s="573"/>
      <c r="U1103" s="639"/>
      <c r="V1103" s="639"/>
      <c r="W1103" s="573"/>
      <c r="X1103" s="639"/>
      <c r="Y1103" s="639"/>
      <c r="Z1103" s="639"/>
      <c r="AA1103" s="639"/>
      <c r="AB1103" s="4"/>
      <c r="AC1103" s="621"/>
      <c r="AD1103" s="622"/>
      <c r="AE1103" s="621"/>
      <c r="AF1103" s="637"/>
      <c r="AG1103" s="621"/>
      <c r="AH1103" s="529">
        <f t="shared" si="110"/>
        <v>1092</v>
      </c>
      <c r="AI1103" s="421" t="str">
        <f t="shared" si="111"/>
        <v/>
      </c>
      <c r="AJ1103" s="529" t="str">
        <f t="shared" si="112"/>
        <v/>
      </c>
      <c r="AK1103" s="529" t="str">
        <f t="shared" si="109"/>
        <v/>
      </c>
      <c r="AL1103" s="573"/>
      <c r="AM1103" s="639"/>
      <c r="AN1103" s="573"/>
      <c r="AO1103" s="639"/>
      <c r="AP1103" s="639"/>
      <c r="AQ1103" s="573"/>
      <c r="AR1103" s="639"/>
      <c r="AS1103" s="639"/>
      <c r="AT1103" s="639"/>
      <c r="AU1103" s="639"/>
      <c r="AV1103" s="639"/>
      <c r="AW1103" s="639"/>
      <c r="AX1103" s="4"/>
      <c r="AY1103" s="621"/>
      <c r="AZ1103" s="622"/>
    </row>
    <row r="1104" spans="2:52" s="25" customFormat="1" ht="12.75" customHeight="1">
      <c r="B1104" s="645"/>
      <c r="D1104" s="529">
        <f t="shared" si="108"/>
        <v>1093</v>
      </c>
      <c r="E1104" s="532"/>
      <c r="F1104" s="531"/>
      <c r="G1104" s="531"/>
      <c r="H1104" s="668"/>
      <c r="I1104" s="668"/>
      <c r="J1104" s="234"/>
      <c r="K1104" s="234"/>
      <c r="L1104" s="234"/>
      <c r="M1104" s="575"/>
      <c r="N1104" s="794" t="str">
        <f t="shared" si="103"/>
        <v/>
      </c>
      <c r="O1104" s="573"/>
      <c r="P1104" s="573"/>
      <c r="Q1104" s="623"/>
      <c r="R1104" s="573"/>
      <c r="S1104" s="573"/>
      <c r="T1104" s="573"/>
      <c r="U1104" s="639"/>
      <c r="V1104" s="639"/>
      <c r="W1104" s="573"/>
      <c r="X1104" s="639"/>
      <c r="Y1104" s="639"/>
      <c r="Z1104" s="639"/>
      <c r="AA1104" s="639"/>
      <c r="AB1104" s="4"/>
      <c r="AC1104" s="621"/>
      <c r="AD1104" s="622"/>
      <c r="AE1104" s="621"/>
      <c r="AF1104" s="637"/>
      <c r="AG1104" s="621"/>
      <c r="AH1104" s="529">
        <f t="shared" si="110"/>
        <v>1093</v>
      </c>
      <c r="AI1104" s="421" t="str">
        <f t="shared" si="111"/>
        <v/>
      </c>
      <c r="AJ1104" s="529" t="str">
        <f t="shared" si="112"/>
        <v/>
      </c>
      <c r="AK1104" s="529" t="str">
        <f t="shared" si="109"/>
        <v/>
      </c>
      <c r="AL1104" s="573"/>
      <c r="AM1104" s="639"/>
      <c r="AN1104" s="573"/>
      <c r="AO1104" s="639"/>
      <c r="AP1104" s="639"/>
      <c r="AQ1104" s="573"/>
      <c r="AR1104" s="639"/>
      <c r="AS1104" s="639"/>
      <c r="AT1104" s="639"/>
      <c r="AU1104" s="639"/>
      <c r="AV1104" s="639"/>
      <c r="AW1104" s="639"/>
      <c r="AX1104" s="4"/>
      <c r="AY1104" s="621"/>
      <c r="AZ1104" s="622"/>
    </row>
    <row r="1105" spans="2:52" s="25" customFormat="1" ht="12.75" customHeight="1">
      <c r="B1105" s="645"/>
      <c r="D1105" s="529">
        <f t="shared" si="108"/>
        <v>1094</v>
      </c>
      <c r="E1105" s="532"/>
      <c r="F1105" s="531"/>
      <c r="G1105" s="531"/>
      <c r="H1105" s="668"/>
      <c r="I1105" s="668"/>
      <c r="J1105" s="234"/>
      <c r="K1105" s="234"/>
      <c r="L1105" s="234"/>
      <c r="M1105" s="575"/>
      <c r="N1105" s="794" t="str">
        <f t="shared" si="103"/>
        <v/>
      </c>
      <c r="O1105" s="573"/>
      <c r="P1105" s="573"/>
      <c r="Q1105" s="623"/>
      <c r="R1105" s="573"/>
      <c r="S1105" s="573"/>
      <c r="T1105" s="573"/>
      <c r="U1105" s="639"/>
      <c r="V1105" s="639"/>
      <c r="W1105" s="573"/>
      <c r="X1105" s="639"/>
      <c r="Y1105" s="639"/>
      <c r="Z1105" s="639"/>
      <c r="AA1105" s="639"/>
      <c r="AB1105" s="4"/>
      <c r="AC1105" s="621"/>
      <c r="AD1105" s="622"/>
      <c r="AE1105" s="621"/>
      <c r="AF1105" s="637"/>
      <c r="AG1105" s="621"/>
      <c r="AH1105" s="529">
        <f t="shared" si="110"/>
        <v>1094</v>
      </c>
      <c r="AI1105" s="421" t="str">
        <f t="shared" si="111"/>
        <v/>
      </c>
      <c r="AJ1105" s="529" t="str">
        <f t="shared" si="112"/>
        <v/>
      </c>
      <c r="AK1105" s="529" t="str">
        <f t="shared" si="109"/>
        <v/>
      </c>
      <c r="AL1105" s="573"/>
      <c r="AM1105" s="639"/>
      <c r="AN1105" s="573"/>
      <c r="AO1105" s="639"/>
      <c r="AP1105" s="639"/>
      <c r="AQ1105" s="573"/>
      <c r="AR1105" s="639"/>
      <c r="AS1105" s="639"/>
      <c r="AT1105" s="639"/>
      <c r="AU1105" s="639"/>
      <c r="AV1105" s="639"/>
      <c r="AW1105" s="639"/>
      <c r="AX1105" s="4"/>
      <c r="AY1105" s="621"/>
      <c r="AZ1105" s="622"/>
    </row>
    <row r="1106" spans="2:52" s="25" customFormat="1" ht="12.75" customHeight="1">
      <c r="B1106" s="645"/>
      <c r="D1106" s="529">
        <f t="shared" si="108"/>
        <v>1095</v>
      </c>
      <c r="E1106" s="532"/>
      <c r="F1106" s="531"/>
      <c r="G1106" s="531"/>
      <c r="H1106" s="668"/>
      <c r="I1106" s="668"/>
      <c r="J1106" s="234"/>
      <c r="K1106" s="234"/>
      <c r="L1106" s="234"/>
      <c r="M1106" s="575"/>
      <c r="N1106" s="794" t="str">
        <f t="shared" si="103"/>
        <v/>
      </c>
      <c r="O1106" s="573"/>
      <c r="P1106" s="573"/>
      <c r="Q1106" s="623"/>
      <c r="R1106" s="573"/>
      <c r="S1106" s="573"/>
      <c r="T1106" s="573"/>
      <c r="U1106" s="639"/>
      <c r="V1106" s="639"/>
      <c r="W1106" s="573"/>
      <c r="X1106" s="639"/>
      <c r="Y1106" s="639"/>
      <c r="Z1106" s="639"/>
      <c r="AA1106" s="639"/>
      <c r="AB1106" s="4"/>
      <c r="AC1106" s="621"/>
      <c r="AD1106" s="622"/>
      <c r="AE1106" s="621"/>
      <c r="AF1106" s="637"/>
      <c r="AG1106" s="621"/>
      <c r="AH1106" s="529">
        <f t="shared" si="110"/>
        <v>1095</v>
      </c>
      <c r="AI1106" s="421" t="str">
        <f t="shared" si="111"/>
        <v/>
      </c>
      <c r="AJ1106" s="529" t="str">
        <f t="shared" si="112"/>
        <v/>
      </c>
      <c r="AK1106" s="529" t="str">
        <f t="shared" si="109"/>
        <v/>
      </c>
      <c r="AL1106" s="573"/>
      <c r="AM1106" s="639"/>
      <c r="AN1106" s="573"/>
      <c r="AO1106" s="639"/>
      <c r="AP1106" s="639"/>
      <c r="AQ1106" s="573"/>
      <c r="AR1106" s="639"/>
      <c r="AS1106" s="639"/>
      <c r="AT1106" s="639"/>
      <c r="AU1106" s="639"/>
      <c r="AV1106" s="639"/>
      <c r="AW1106" s="639"/>
      <c r="AX1106" s="4"/>
      <c r="AY1106" s="621"/>
      <c r="AZ1106" s="622"/>
    </row>
    <row r="1107" spans="2:52" s="25" customFormat="1" ht="12.75" customHeight="1">
      <c r="B1107" s="645"/>
      <c r="D1107" s="529">
        <f t="shared" si="108"/>
        <v>1096</v>
      </c>
      <c r="E1107" s="532"/>
      <c r="F1107" s="531"/>
      <c r="G1107" s="531"/>
      <c r="H1107" s="668"/>
      <c r="I1107" s="668"/>
      <c r="J1107" s="234"/>
      <c r="K1107" s="234"/>
      <c r="L1107" s="234"/>
      <c r="M1107" s="575"/>
      <c r="N1107" s="794" t="str">
        <f t="shared" si="103"/>
        <v/>
      </c>
      <c r="O1107" s="573"/>
      <c r="P1107" s="573"/>
      <c r="Q1107" s="623"/>
      <c r="R1107" s="573"/>
      <c r="S1107" s="573"/>
      <c r="T1107" s="573"/>
      <c r="U1107" s="639"/>
      <c r="V1107" s="639"/>
      <c r="W1107" s="573"/>
      <c r="X1107" s="639"/>
      <c r="Y1107" s="639"/>
      <c r="Z1107" s="639"/>
      <c r="AA1107" s="639"/>
      <c r="AB1107" s="4"/>
      <c r="AC1107" s="621"/>
      <c r="AD1107" s="622"/>
      <c r="AE1107" s="621"/>
      <c r="AF1107" s="637"/>
      <c r="AG1107" s="621"/>
      <c r="AH1107" s="529">
        <f t="shared" si="110"/>
        <v>1096</v>
      </c>
      <c r="AI1107" s="421" t="str">
        <f t="shared" si="111"/>
        <v/>
      </c>
      <c r="AJ1107" s="529" t="str">
        <f t="shared" si="112"/>
        <v/>
      </c>
      <c r="AK1107" s="529" t="str">
        <f t="shared" si="109"/>
        <v/>
      </c>
      <c r="AL1107" s="573"/>
      <c r="AM1107" s="639"/>
      <c r="AN1107" s="573"/>
      <c r="AO1107" s="639"/>
      <c r="AP1107" s="639"/>
      <c r="AQ1107" s="573"/>
      <c r="AR1107" s="639"/>
      <c r="AS1107" s="639"/>
      <c r="AT1107" s="639"/>
      <c r="AU1107" s="639"/>
      <c r="AV1107" s="639"/>
      <c r="AW1107" s="639"/>
      <c r="AX1107" s="4"/>
      <c r="AY1107" s="621"/>
      <c r="AZ1107" s="622"/>
    </row>
    <row r="1108" spans="2:52" s="25" customFormat="1" ht="12.75" customHeight="1">
      <c r="B1108" s="645"/>
      <c r="D1108" s="529">
        <f t="shared" si="108"/>
        <v>1097</v>
      </c>
      <c r="E1108" s="532"/>
      <c r="F1108" s="531"/>
      <c r="G1108" s="531"/>
      <c r="H1108" s="668"/>
      <c r="I1108" s="668"/>
      <c r="J1108" s="234"/>
      <c r="K1108" s="234"/>
      <c r="L1108" s="234"/>
      <c r="M1108" s="575"/>
      <c r="N1108" s="794" t="str">
        <f t="shared" si="103"/>
        <v/>
      </c>
      <c r="O1108" s="573"/>
      <c r="P1108" s="573"/>
      <c r="Q1108" s="623"/>
      <c r="R1108" s="573"/>
      <c r="S1108" s="573"/>
      <c r="T1108" s="573"/>
      <c r="U1108" s="639"/>
      <c r="V1108" s="639"/>
      <c r="W1108" s="573"/>
      <c r="X1108" s="639"/>
      <c r="Y1108" s="639"/>
      <c r="Z1108" s="639"/>
      <c r="AA1108" s="639"/>
      <c r="AB1108" s="4"/>
      <c r="AC1108" s="621"/>
      <c r="AD1108" s="622"/>
      <c r="AE1108" s="621"/>
      <c r="AF1108" s="637"/>
      <c r="AG1108" s="621"/>
      <c r="AH1108" s="529">
        <f t="shared" si="110"/>
        <v>1097</v>
      </c>
      <c r="AI1108" s="421" t="str">
        <f t="shared" si="111"/>
        <v/>
      </c>
      <c r="AJ1108" s="529" t="str">
        <f t="shared" si="112"/>
        <v/>
      </c>
      <c r="AK1108" s="529" t="str">
        <f t="shared" si="109"/>
        <v/>
      </c>
      <c r="AL1108" s="573"/>
      <c r="AM1108" s="639"/>
      <c r="AN1108" s="573"/>
      <c r="AO1108" s="639"/>
      <c r="AP1108" s="639"/>
      <c r="AQ1108" s="573"/>
      <c r="AR1108" s="639"/>
      <c r="AS1108" s="639"/>
      <c r="AT1108" s="639"/>
      <c r="AU1108" s="639"/>
      <c r="AV1108" s="639"/>
      <c r="AW1108" s="639"/>
      <c r="AX1108" s="4"/>
      <c r="AY1108" s="621"/>
      <c r="AZ1108" s="622"/>
    </row>
    <row r="1109" spans="2:52" s="25" customFormat="1" ht="12.75" customHeight="1">
      <c r="B1109" s="645"/>
      <c r="D1109" s="529">
        <f t="shared" si="108"/>
        <v>1098</v>
      </c>
      <c r="E1109" s="532"/>
      <c r="F1109" s="531"/>
      <c r="G1109" s="531"/>
      <c r="H1109" s="668"/>
      <c r="I1109" s="668"/>
      <c r="J1109" s="234"/>
      <c r="K1109" s="234"/>
      <c r="L1109" s="234"/>
      <c r="M1109" s="575"/>
      <c r="N1109" s="794" t="str">
        <f t="shared" si="103"/>
        <v/>
      </c>
      <c r="O1109" s="573"/>
      <c r="P1109" s="573"/>
      <c r="Q1109" s="623"/>
      <c r="R1109" s="573"/>
      <c r="S1109" s="573"/>
      <c r="T1109" s="573"/>
      <c r="U1109" s="639"/>
      <c r="V1109" s="639"/>
      <c r="W1109" s="573"/>
      <c r="X1109" s="639"/>
      <c r="Y1109" s="639"/>
      <c r="Z1109" s="639"/>
      <c r="AA1109" s="639"/>
      <c r="AB1109" s="4"/>
      <c r="AC1109" s="621"/>
      <c r="AD1109" s="622"/>
      <c r="AE1109" s="621"/>
      <c r="AF1109" s="637"/>
      <c r="AG1109" s="621"/>
      <c r="AH1109" s="529">
        <f t="shared" si="110"/>
        <v>1098</v>
      </c>
      <c r="AI1109" s="421" t="str">
        <f t="shared" si="111"/>
        <v/>
      </c>
      <c r="AJ1109" s="529" t="str">
        <f t="shared" si="112"/>
        <v/>
      </c>
      <c r="AK1109" s="529" t="str">
        <f t="shared" si="109"/>
        <v/>
      </c>
      <c r="AL1109" s="573"/>
      <c r="AM1109" s="639"/>
      <c r="AN1109" s="573"/>
      <c r="AO1109" s="639"/>
      <c r="AP1109" s="639"/>
      <c r="AQ1109" s="573"/>
      <c r="AR1109" s="639"/>
      <c r="AS1109" s="639"/>
      <c r="AT1109" s="639"/>
      <c r="AU1109" s="639"/>
      <c r="AV1109" s="639"/>
      <c r="AW1109" s="639"/>
      <c r="AX1109" s="4"/>
      <c r="AY1109" s="621"/>
      <c r="AZ1109" s="622"/>
    </row>
    <row r="1110" spans="2:52" s="25" customFormat="1" ht="12.75" customHeight="1">
      <c r="B1110" s="645"/>
      <c r="D1110" s="529">
        <f t="shared" si="108"/>
        <v>1099</v>
      </c>
      <c r="E1110" s="532"/>
      <c r="F1110" s="531"/>
      <c r="G1110" s="531"/>
      <c r="H1110" s="668"/>
      <c r="I1110" s="668"/>
      <c r="J1110" s="234"/>
      <c r="K1110" s="234"/>
      <c r="L1110" s="234"/>
      <c r="M1110" s="575"/>
      <c r="N1110" s="794" t="str">
        <f t="shared" si="103"/>
        <v/>
      </c>
      <c r="O1110" s="573"/>
      <c r="P1110" s="573"/>
      <c r="Q1110" s="623"/>
      <c r="R1110" s="573"/>
      <c r="S1110" s="573"/>
      <c r="T1110" s="573"/>
      <c r="U1110" s="639"/>
      <c r="V1110" s="639"/>
      <c r="W1110" s="573"/>
      <c r="X1110" s="639"/>
      <c r="Y1110" s="639"/>
      <c r="Z1110" s="639"/>
      <c r="AA1110" s="639"/>
      <c r="AB1110" s="4"/>
      <c r="AC1110" s="621"/>
      <c r="AD1110" s="622"/>
      <c r="AE1110" s="621"/>
      <c r="AF1110" s="637"/>
      <c r="AG1110" s="621"/>
      <c r="AH1110" s="529">
        <f t="shared" si="110"/>
        <v>1099</v>
      </c>
      <c r="AI1110" s="421" t="str">
        <f t="shared" si="111"/>
        <v/>
      </c>
      <c r="AJ1110" s="529" t="str">
        <f t="shared" si="112"/>
        <v/>
      </c>
      <c r="AK1110" s="529" t="str">
        <f t="shared" si="109"/>
        <v/>
      </c>
      <c r="AL1110" s="573"/>
      <c r="AM1110" s="639"/>
      <c r="AN1110" s="573"/>
      <c r="AO1110" s="639"/>
      <c r="AP1110" s="639"/>
      <c r="AQ1110" s="573"/>
      <c r="AR1110" s="639"/>
      <c r="AS1110" s="639"/>
      <c r="AT1110" s="639"/>
      <c r="AU1110" s="639"/>
      <c r="AV1110" s="639"/>
      <c r="AW1110" s="639"/>
      <c r="AX1110" s="4"/>
      <c r="AY1110" s="621"/>
      <c r="AZ1110" s="622"/>
    </row>
    <row r="1111" spans="2:52" s="25" customFormat="1" ht="12.75" customHeight="1">
      <c r="B1111" s="645"/>
      <c r="D1111" s="529">
        <f t="shared" si="108"/>
        <v>1100</v>
      </c>
      <c r="E1111" s="532"/>
      <c r="F1111" s="531"/>
      <c r="G1111" s="531"/>
      <c r="H1111" s="668"/>
      <c r="I1111" s="668"/>
      <c r="J1111" s="234"/>
      <c r="K1111" s="234"/>
      <c r="L1111" s="234"/>
      <c r="M1111" s="575"/>
      <c r="N1111" s="794" t="str">
        <f t="shared" si="103"/>
        <v/>
      </c>
      <c r="O1111" s="573"/>
      <c r="P1111" s="573"/>
      <c r="Q1111" s="623"/>
      <c r="R1111" s="573"/>
      <c r="S1111" s="573"/>
      <c r="T1111" s="573"/>
      <c r="U1111" s="639"/>
      <c r="V1111" s="639"/>
      <c r="W1111" s="573"/>
      <c r="X1111" s="639"/>
      <c r="Y1111" s="639"/>
      <c r="Z1111" s="639"/>
      <c r="AA1111" s="639"/>
      <c r="AB1111" s="4"/>
      <c r="AC1111" s="621"/>
      <c r="AD1111" s="622"/>
      <c r="AE1111" s="621"/>
      <c r="AF1111" s="637"/>
      <c r="AG1111" s="621"/>
      <c r="AH1111" s="529">
        <f t="shared" si="110"/>
        <v>1100</v>
      </c>
      <c r="AI1111" s="421" t="str">
        <f t="shared" si="111"/>
        <v/>
      </c>
      <c r="AJ1111" s="529" t="str">
        <f t="shared" si="112"/>
        <v/>
      </c>
      <c r="AK1111" s="529" t="str">
        <f t="shared" si="109"/>
        <v/>
      </c>
      <c r="AL1111" s="573"/>
      <c r="AM1111" s="639"/>
      <c r="AN1111" s="573"/>
      <c r="AO1111" s="639"/>
      <c r="AP1111" s="639"/>
      <c r="AQ1111" s="573"/>
      <c r="AR1111" s="639"/>
      <c r="AS1111" s="639"/>
      <c r="AT1111" s="639"/>
      <c r="AU1111" s="639"/>
      <c r="AV1111" s="639"/>
      <c r="AW1111" s="639"/>
      <c r="AX1111" s="4"/>
      <c r="AY1111" s="621"/>
      <c r="AZ1111" s="622"/>
    </row>
    <row r="1112" spans="2:52" s="25" customFormat="1" ht="12.75" customHeight="1">
      <c r="B1112" s="645"/>
      <c r="D1112" s="529">
        <f t="shared" si="108"/>
        <v>1101</v>
      </c>
      <c r="E1112" s="532"/>
      <c r="F1112" s="531"/>
      <c r="G1112" s="531"/>
      <c r="H1112" s="668"/>
      <c r="I1112" s="668"/>
      <c r="J1112" s="234"/>
      <c r="K1112" s="234"/>
      <c r="L1112" s="234"/>
      <c r="M1112" s="575"/>
      <c r="N1112" s="794" t="str">
        <f t="shared" si="103"/>
        <v/>
      </c>
      <c r="O1112" s="573"/>
      <c r="P1112" s="573"/>
      <c r="Q1112" s="623"/>
      <c r="R1112" s="573"/>
      <c r="S1112" s="573"/>
      <c r="T1112" s="573"/>
      <c r="U1112" s="639"/>
      <c r="V1112" s="639"/>
      <c r="W1112" s="573"/>
      <c r="X1112" s="639"/>
      <c r="Y1112" s="639"/>
      <c r="Z1112" s="639"/>
      <c r="AA1112" s="639"/>
      <c r="AB1112" s="4"/>
      <c r="AC1112" s="621"/>
      <c r="AD1112" s="622"/>
      <c r="AE1112" s="621"/>
      <c r="AF1112" s="637"/>
      <c r="AG1112" s="621"/>
      <c r="AH1112" s="529">
        <f t="shared" si="110"/>
        <v>1101</v>
      </c>
      <c r="AI1112" s="421" t="str">
        <f t="shared" si="111"/>
        <v/>
      </c>
      <c r="AJ1112" s="529" t="str">
        <f t="shared" si="112"/>
        <v/>
      </c>
      <c r="AK1112" s="529" t="str">
        <f t="shared" si="109"/>
        <v/>
      </c>
      <c r="AL1112" s="573"/>
      <c r="AM1112" s="639"/>
      <c r="AN1112" s="573"/>
      <c r="AO1112" s="639"/>
      <c r="AP1112" s="639"/>
      <c r="AQ1112" s="573"/>
      <c r="AR1112" s="639"/>
      <c r="AS1112" s="639"/>
      <c r="AT1112" s="639"/>
      <c r="AU1112" s="639"/>
      <c r="AV1112" s="639"/>
      <c r="AW1112" s="639"/>
      <c r="AX1112" s="4"/>
      <c r="AY1112" s="621"/>
      <c r="AZ1112" s="622"/>
    </row>
    <row r="1113" spans="2:52" s="25" customFormat="1" ht="12.75" customHeight="1">
      <c r="B1113" s="645"/>
      <c r="D1113" s="529">
        <f t="shared" si="108"/>
        <v>1102</v>
      </c>
      <c r="E1113" s="532"/>
      <c r="F1113" s="531"/>
      <c r="G1113" s="531"/>
      <c r="H1113" s="668"/>
      <c r="I1113" s="668"/>
      <c r="J1113" s="234"/>
      <c r="K1113" s="234"/>
      <c r="L1113" s="234"/>
      <c r="M1113" s="575"/>
      <c r="N1113" s="794" t="str">
        <f t="shared" si="103"/>
        <v/>
      </c>
      <c r="O1113" s="573"/>
      <c r="P1113" s="573"/>
      <c r="Q1113" s="623"/>
      <c r="R1113" s="573"/>
      <c r="S1113" s="573"/>
      <c r="T1113" s="573"/>
      <c r="U1113" s="639"/>
      <c r="V1113" s="639"/>
      <c r="W1113" s="573"/>
      <c r="X1113" s="639"/>
      <c r="Y1113" s="639"/>
      <c r="Z1113" s="639"/>
      <c r="AA1113" s="639"/>
      <c r="AB1113" s="4"/>
      <c r="AC1113" s="621"/>
      <c r="AD1113" s="622"/>
      <c r="AE1113" s="621"/>
      <c r="AF1113" s="637"/>
      <c r="AG1113" s="621"/>
      <c r="AH1113" s="529">
        <f t="shared" si="110"/>
        <v>1102</v>
      </c>
      <c r="AI1113" s="421" t="str">
        <f t="shared" si="111"/>
        <v/>
      </c>
      <c r="AJ1113" s="529" t="str">
        <f t="shared" si="112"/>
        <v/>
      </c>
      <c r="AK1113" s="529" t="str">
        <f t="shared" si="109"/>
        <v/>
      </c>
      <c r="AL1113" s="573"/>
      <c r="AM1113" s="639"/>
      <c r="AN1113" s="573"/>
      <c r="AO1113" s="639"/>
      <c r="AP1113" s="639"/>
      <c r="AQ1113" s="573"/>
      <c r="AR1113" s="639"/>
      <c r="AS1113" s="639"/>
      <c r="AT1113" s="639"/>
      <c r="AU1113" s="639"/>
      <c r="AV1113" s="639"/>
      <c r="AW1113" s="639"/>
      <c r="AX1113" s="4"/>
      <c r="AY1113" s="621"/>
      <c r="AZ1113" s="622"/>
    </row>
    <row r="1114" spans="2:52" s="25" customFormat="1" ht="12.75" customHeight="1">
      <c r="B1114" s="645"/>
      <c r="D1114" s="529">
        <f t="shared" si="108"/>
        <v>1103</v>
      </c>
      <c r="E1114" s="532"/>
      <c r="F1114" s="531"/>
      <c r="G1114" s="531"/>
      <c r="H1114" s="668"/>
      <c r="I1114" s="668"/>
      <c r="J1114" s="234"/>
      <c r="K1114" s="234"/>
      <c r="L1114" s="234"/>
      <c r="M1114" s="575"/>
      <c r="N1114" s="794" t="str">
        <f t="shared" si="103"/>
        <v/>
      </c>
      <c r="O1114" s="573"/>
      <c r="P1114" s="573"/>
      <c r="Q1114" s="623"/>
      <c r="R1114" s="573"/>
      <c r="S1114" s="573"/>
      <c r="T1114" s="573"/>
      <c r="U1114" s="639"/>
      <c r="V1114" s="639"/>
      <c r="W1114" s="573"/>
      <c r="X1114" s="639"/>
      <c r="Y1114" s="639"/>
      <c r="Z1114" s="639"/>
      <c r="AA1114" s="639"/>
      <c r="AB1114" s="4"/>
      <c r="AC1114" s="621"/>
      <c r="AD1114" s="622"/>
      <c r="AE1114" s="621"/>
      <c r="AF1114" s="637"/>
      <c r="AG1114" s="621"/>
      <c r="AH1114" s="529">
        <f t="shared" si="110"/>
        <v>1103</v>
      </c>
      <c r="AI1114" s="421" t="str">
        <f t="shared" si="111"/>
        <v/>
      </c>
      <c r="AJ1114" s="529" t="str">
        <f t="shared" si="112"/>
        <v/>
      </c>
      <c r="AK1114" s="529" t="str">
        <f t="shared" si="109"/>
        <v/>
      </c>
      <c r="AL1114" s="573"/>
      <c r="AM1114" s="639"/>
      <c r="AN1114" s="573"/>
      <c r="AO1114" s="639"/>
      <c r="AP1114" s="639"/>
      <c r="AQ1114" s="573"/>
      <c r="AR1114" s="639"/>
      <c r="AS1114" s="639"/>
      <c r="AT1114" s="639"/>
      <c r="AU1114" s="639"/>
      <c r="AV1114" s="639"/>
      <c r="AW1114" s="639"/>
      <c r="AX1114" s="4"/>
      <c r="AY1114" s="621"/>
      <c r="AZ1114" s="622"/>
    </row>
    <row r="1115" spans="2:52" s="25" customFormat="1" ht="12.75" customHeight="1">
      <c r="B1115" s="645"/>
      <c r="D1115" s="529">
        <f t="shared" si="108"/>
        <v>1104</v>
      </c>
      <c r="E1115" s="532"/>
      <c r="F1115" s="531"/>
      <c r="G1115" s="531"/>
      <c r="H1115" s="668"/>
      <c r="I1115" s="668"/>
      <c r="J1115" s="234"/>
      <c r="K1115" s="234"/>
      <c r="L1115" s="234"/>
      <c r="M1115" s="575"/>
      <c r="N1115" s="794" t="str">
        <f t="shared" si="103"/>
        <v/>
      </c>
      <c r="O1115" s="573"/>
      <c r="P1115" s="573"/>
      <c r="Q1115" s="623"/>
      <c r="R1115" s="573"/>
      <c r="S1115" s="573"/>
      <c r="T1115" s="573"/>
      <c r="U1115" s="639"/>
      <c r="V1115" s="639"/>
      <c r="W1115" s="573"/>
      <c r="X1115" s="639"/>
      <c r="Y1115" s="639"/>
      <c r="Z1115" s="639"/>
      <c r="AA1115" s="639"/>
      <c r="AB1115" s="4"/>
      <c r="AC1115" s="621"/>
      <c r="AD1115" s="622"/>
      <c r="AE1115" s="621"/>
      <c r="AF1115" s="637"/>
      <c r="AG1115" s="621"/>
      <c r="AH1115" s="529">
        <f t="shared" si="110"/>
        <v>1104</v>
      </c>
      <c r="AI1115" s="421" t="str">
        <f t="shared" si="111"/>
        <v/>
      </c>
      <c r="AJ1115" s="529" t="str">
        <f t="shared" si="112"/>
        <v/>
      </c>
      <c r="AK1115" s="529" t="str">
        <f t="shared" si="109"/>
        <v/>
      </c>
      <c r="AL1115" s="573"/>
      <c r="AM1115" s="639"/>
      <c r="AN1115" s="573"/>
      <c r="AO1115" s="639"/>
      <c r="AP1115" s="639"/>
      <c r="AQ1115" s="573"/>
      <c r="AR1115" s="639"/>
      <c r="AS1115" s="639"/>
      <c r="AT1115" s="639"/>
      <c r="AU1115" s="639"/>
      <c r="AV1115" s="639"/>
      <c r="AW1115" s="639"/>
      <c r="AX1115" s="4"/>
      <c r="AY1115" s="621"/>
      <c r="AZ1115" s="622"/>
    </row>
    <row r="1116" spans="2:52" s="25" customFormat="1" ht="12.75" customHeight="1">
      <c r="B1116" s="645"/>
      <c r="D1116" s="529">
        <f t="shared" si="108"/>
        <v>1105</v>
      </c>
      <c r="E1116" s="532"/>
      <c r="F1116" s="531"/>
      <c r="G1116" s="531"/>
      <c r="H1116" s="668"/>
      <c r="I1116" s="668"/>
      <c r="J1116" s="234"/>
      <c r="K1116" s="234"/>
      <c r="L1116" s="234"/>
      <c r="M1116" s="575"/>
      <c r="N1116" s="794" t="str">
        <f t="shared" si="103"/>
        <v/>
      </c>
      <c r="O1116" s="573"/>
      <c r="P1116" s="573"/>
      <c r="Q1116" s="623"/>
      <c r="R1116" s="573"/>
      <c r="S1116" s="573"/>
      <c r="T1116" s="573"/>
      <c r="U1116" s="639"/>
      <c r="V1116" s="639"/>
      <c r="W1116" s="573"/>
      <c r="X1116" s="639"/>
      <c r="Y1116" s="639"/>
      <c r="Z1116" s="639"/>
      <c r="AA1116" s="639"/>
      <c r="AB1116" s="4"/>
      <c r="AC1116" s="621"/>
      <c r="AD1116" s="622"/>
      <c r="AE1116" s="621"/>
      <c r="AF1116" s="637"/>
      <c r="AG1116" s="621"/>
      <c r="AH1116" s="529">
        <f t="shared" si="110"/>
        <v>1105</v>
      </c>
      <c r="AI1116" s="421" t="str">
        <f t="shared" si="111"/>
        <v/>
      </c>
      <c r="AJ1116" s="529" t="str">
        <f t="shared" si="112"/>
        <v/>
      </c>
      <c r="AK1116" s="529" t="str">
        <f t="shared" si="109"/>
        <v/>
      </c>
      <c r="AL1116" s="573"/>
      <c r="AM1116" s="639"/>
      <c r="AN1116" s="573"/>
      <c r="AO1116" s="639"/>
      <c r="AP1116" s="639"/>
      <c r="AQ1116" s="573"/>
      <c r="AR1116" s="639"/>
      <c r="AS1116" s="639"/>
      <c r="AT1116" s="639"/>
      <c r="AU1116" s="639"/>
      <c r="AV1116" s="639"/>
      <c r="AW1116" s="639"/>
      <c r="AX1116" s="4"/>
      <c r="AY1116" s="621"/>
      <c r="AZ1116" s="622"/>
    </row>
    <row r="1117" spans="2:52" s="25" customFormat="1" ht="12.75" customHeight="1">
      <c r="B1117" s="645"/>
      <c r="D1117" s="529">
        <f t="shared" si="108"/>
        <v>1106</v>
      </c>
      <c r="E1117" s="532"/>
      <c r="F1117" s="531"/>
      <c r="G1117" s="531"/>
      <c r="H1117" s="668"/>
      <c r="I1117" s="668"/>
      <c r="J1117" s="234"/>
      <c r="K1117" s="234"/>
      <c r="L1117" s="234"/>
      <c r="M1117" s="575"/>
      <c r="N1117" s="794" t="str">
        <f t="shared" si="103"/>
        <v/>
      </c>
      <c r="O1117" s="573"/>
      <c r="P1117" s="573"/>
      <c r="Q1117" s="623"/>
      <c r="R1117" s="573"/>
      <c r="S1117" s="573"/>
      <c r="T1117" s="573"/>
      <c r="U1117" s="639"/>
      <c r="V1117" s="639"/>
      <c r="W1117" s="573"/>
      <c r="X1117" s="639"/>
      <c r="Y1117" s="639"/>
      <c r="Z1117" s="639"/>
      <c r="AA1117" s="639"/>
      <c r="AB1117" s="4"/>
      <c r="AC1117" s="621"/>
      <c r="AD1117" s="622"/>
      <c r="AE1117" s="621"/>
      <c r="AF1117" s="637"/>
      <c r="AG1117" s="621"/>
      <c r="AH1117" s="529">
        <f t="shared" si="110"/>
        <v>1106</v>
      </c>
      <c r="AI1117" s="421" t="str">
        <f t="shared" si="111"/>
        <v/>
      </c>
      <c r="AJ1117" s="529" t="str">
        <f t="shared" si="112"/>
        <v/>
      </c>
      <c r="AK1117" s="529" t="str">
        <f t="shared" si="109"/>
        <v/>
      </c>
      <c r="AL1117" s="573"/>
      <c r="AM1117" s="639"/>
      <c r="AN1117" s="573"/>
      <c r="AO1117" s="639"/>
      <c r="AP1117" s="639"/>
      <c r="AQ1117" s="573"/>
      <c r="AR1117" s="639"/>
      <c r="AS1117" s="639"/>
      <c r="AT1117" s="639"/>
      <c r="AU1117" s="639"/>
      <c r="AV1117" s="639"/>
      <c r="AW1117" s="639"/>
      <c r="AX1117" s="4"/>
      <c r="AY1117" s="621"/>
      <c r="AZ1117" s="622"/>
    </row>
    <row r="1118" spans="2:52" s="25" customFormat="1" ht="12.75" customHeight="1">
      <c r="B1118" s="645"/>
      <c r="D1118" s="529">
        <f t="shared" si="108"/>
        <v>1107</v>
      </c>
      <c r="E1118" s="532"/>
      <c r="F1118" s="531"/>
      <c r="G1118" s="531"/>
      <c r="H1118" s="668"/>
      <c r="I1118" s="668"/>
      <c r="J1118" s="234"/>
      <c r="K1118" s="234"/>
      <c r="L1118" s="234"/>
      <c r="M1118" s="575"/>
      <c r="N1118" s="794" t="str">
        <f t="shared" si="103"/>
        <v/>
      </c>
      <c r="O1118" s="573"/>
      <c r="P1118" s="573"/>
      <c r="Q1118" s="623"/>
      <c r="R1118" s="573"/>
      <c r="S1118" s="573"/>
      <c r="T1118" s="573"/>
      <c r="U1118" s="639"/>
      <c r="V1118" s="639"/>
      <c r="W1118" s="573"/>
      <c r="X1118" s="639"/>
      <c r="Y1118" s="639"/>
      <c r="Z1118" s="639"/>
      <c r="AA1118" s="639"/>
      <c r="AB1118" s="4"/>
      <c r="AC1118" s="621"/>
      <c r="AD1118" s="622"/>
      <c r="AE1118" s="621"/>
      <c r="AF1118" s="637"/>
      <c r="AG1118" s="621"/>
      <c r="AH1118" s="529">
        <f t="shared" si="110"/>
        <v>1107</v>
      </c>
      <c r="AI1118" s="421" t="str">
        <f t="shared" si="111"/>
        <v/>
      </c>
      <c r="AJ1118" s="529" t="str">
        <f t="shared" si="112"/>
        <v/>
      </c>
      <c r="AK1118" s="529" t="str">
        <f t="shared" si="109"/>
        <v/>
      </c>
      <c r="AL1118" s="573"/>
      <c r="AM1118" s="639"/>
      <c r="AN1118" s="573"/>
      <c r="AO1118" s="639"/>
      <c r="AP1118" s="639"/>
      <c r="AQ1118" s="573"/>
      <c r="AR1118" s="639"/>
      <c r="AS1118" s="639"/>
      <c r="AT1118" s="639"/>
      <c r="AU1118" s="639"/>
      <c r="AV1118" s="639"/>
      <c r="AW1118" s="639"/>
      <c r="AX1118" s="4"/>
      <c r="AY1118" s="621"/>
      <c r="AZ1118" s="622"/>
    </row>
    <row r="1119" spans="2:52" s="25" customFormat="1" ht="12.75" customHeight="1">
      <c r="B1119" s="645"/>
      <c r="D1119" s="529">
        <f t="shared" ref="D1119:D1182" si="113">D1118+1</f>
        <v>1108</v>
      </c>
      <c r="E1119" s="532"/>
      <c r="F1119" s="531"/>
      <c r="G1119" s="531"/>
      <c r="H1119" s="668"/>
      <c r="I1119" s="668"/>
      <c r="J1119" s="234"/>
      <c r="K1119" s="234"/>
      <c r="L1119" s="234"/>
      <c r="M1119" s="575"/>
      <c r="N1119" s="794" t="str">
        <f t="shared" si="103"/>
        <v/>
      </c>
      <c r="O1119" s="573"/>
      <c r="P1119" s="573"/>
      <c r="Q1119" s="623"/>
      <c r="R1119" s="573"/>
      <c r="S1119" s="573"/>
      <c r="T1119" s="573"/>
      <c r="U1119" s="639"/>
      <c r="V1119" s="639"/>
      <c r="W1119" s="573"/>
      <c r="X1119" s="639"/>
      <c r="Y1119" s="639"/>
      <c r="Z1119" s="639"/>
      <c r="AA1119" s="639"/>
      <c r="AB1119" s="4"/>
      <c r="AC1119" s="621"/>
      <c r="AD1119" s="622"/>
      <c r="AE1119" s="621"/>
      <c r="AF1119" s="637"/>
      <c r="AG1119" s="621"/>
      <c r="AH1119" s="529">
        <f t="shared" si="110"/>
        <v>1108</v>
      </c>
      <c r="AI1119" s="421" t="str">
        <f t="shared" si="111"/>
        <v/>
      </c>
      <c r="AJ1119" s="529" t="str">
        <f t="shared" si="112"/>
        <v/>
      </c>
      <c r="AK1119" s="529" t="str">
        <f t="shared" si="109"/>
        <v/>
      </c>
      <c r="AL1119" s="573"/>
      <c r="AM1119" s="639"/>
      <c r="AN1119" s="573"/>
      <c r="AO1119" s="639"/>
      <c r="AP1119" s="639"/>
      <c r="AQ1119" s="573"/>
      <c r="AR1119" s="639"/>
      <c r="AS1119" s="639"/>
      <c r="AT1119" s="639"/>
      <c r="AU1119" s="639"/>
      <c r="AV1119" s="639"/>
      <c r="AW1119" s="639"/>
      <c r="AX1119" s="4"/>
      <c r="AY1119" s="621"/>
      <c r="AZ1119" s="622"/>
    </row>
    <row r="1120" spans="2:52" s="25" customFormat="1" ht="12.75" customHeight="1">
      <c r="B1120" s="645"/>
      <c r="D1120" s="529">
        <f t="shared" si="113"/>
        <v>1109</v>
      </c>
      <c r="E1120" s="532"/>
      <c r="F1120" s="531"/>
      <c r="G1120" s="531"/>
      <c r="H1120" s="668"/>
      <c r="I1120" s="668"/>
      <c r="J1120" s="234"/>
      <c r="K1120" s="234"/>
      <c r="L1120" s="234"/>
      <c r="M1120" s="575"/>
      <c r="N1120" s="794" t="str">
        <f t="shared" si="103"/>
        <v/>
      </c>
      <c r="O1120" s="573"/>
      <c r="P1120" s="573"/>
      <c r="Q1120" s="623"/>
      <c r="R1120" s="573"/>
      <c r="S1120" s="573"/>
      <c r="T1120" s="573"/>
      <c r="U1120" s="639"/>
      <c r="V1120" s="639"/>
      <c r="W1120" s="573"/>
      <c r="X1120" s="639"/>
      <c r="Y1120" s="639"/>
      <c r="Z1120" s="639"/>
      <c r="AA1120" s="639"/>
      <c r="AB1120" s="4"/>
      <c r="AC1120" s="621"/>
      <c r="AD1120" s="622"/>
      <c r="AE1120" s="621"/>
      <c r="AF1120" s="637"/>
      <c r="AG1120" s="621"/>
      <c r="AH1120" s="529">
        <f t="shared" si="110"/>
        <v>1109</v>
      </c>
      <c r="AI1120" s="421" t="str">
        <f t="shared" si="111"/>
        <v/>
      </c>
      <c r="AJ1120" s="529" t="str">
        <f t="shared" si="112"/>
        <v/>
      </c>
      <c r="AK1120" s="529" t="str">
        <f t="shared" si="109"/>
        <v/>
      </c>
      <c r="AL1120" s="573"/>
      <c r="AM1120" s="639"/>
      <c r="AN1120" s="573"/>
      <c r="AO1120" s="639"/>
      <c r="AP1120" s="639"/>
      <c r="AQ1120" s="573"/>
      <c r="AR1120" s="639"/>
      <c r="AS1120" s="639"/>
      <c r="AT1120" s="639"/>
      <c r="AU1120" s="639"/>
      <c r="AV1120" s="639"/>
      <c r="AW1120" s="639"/>
      <c r="AX1120" s="4"/>
      <c r="AY1120" s="621"/>
      <c r="AZ1120" s="622"/>
    </row>
    <row r="1121" spans="2:52" s="25" customFormat="1" ht="12.75" customHeight="1">
      <c r="B1121" s="645"/>
      <c r="D1121" s="529">
        <f t="shared" si="113"/>
        <v>1110</v>
      </c>
      <c r="E1121" s="532"/>
      <c r="F1121" s="531"/>
      <c r="G1121" s="531"/>
      <c r="H1121" s="668"/>
      <c r="I1121" s="668"/>
      <c r="J1121" s="234"/>
      <c r="K1121" s="234"/>
      <c r="L1121" s="234"/>
      <c r="M1121" s="575"/>
      <c r="N1121" s="794" t="str">
        <f t="shared" si="103"/>
        <v/>
      </c>
      <c r="O1121" s="573"/>
      <c r="P1121" s="573"/>
      <c r="Q1121" s="623"/>
      <c r="R1121" s="573"/>
      <c r="S1121" s="573"/>
      <c r="T1121" s="573"/>
      <c r="U1121" s="639"/>
      <c r="V1121" s="639"/>
      <c r="W1121" s="573"/>
      <c r="X1121" s="639"/>
      <c r="Y1121" s="639"/>
      <c r="Z1121" s="639"/>
      <c r="AA1121" s="639"/>
      <c r="AB1121" s="4"/>
      <c r="AC1121" s="621"/>
      <c r="AD1121" s="622"/>
      <c r="AE1121" s="621"/>
      <c r="AF1121" s="637"/>
      <c r="AG1121" s="621"/>
      <c r="AH1121" s="529">
        <f t="shared" si="110"/>
        <v>1110</v>
      </c>
      <c r="AI1121" s="421" t="str">
        <f t="shared" si="111"/>
        <v/>
      </c>
      <c r="AJ1121" s="529" t="str">
        <f t="shared" si="112"/>
        <v/>
      </c>
      <c r="AK1121" s="529" t="str">
        <f t="shared" si="109"/>
        <v/>
      </c>
      <c r="AL1121" s="573"/>
      <c r="AM1121" s="639"/>
      <c r="AN1121" s="573"/>
      <c r="AO1121" s="639"/>
      <c r="AP1121" s="639"/>
      <c r="AQ1121" s="573"/>
      <c r="AR1121" s="639"/>
      <c r="AS1121" s="639"/>
      <c r="AT1121" s="639"/>
      <c r="AU1121" s="639"/>
      <c r="AV1121" s="639"/>
      <c r="AW1121" s="639"/>
      <c r="AX1121" s="4"/>
      <c r="AY1121" s="621"/>
      <c r="AZ1121" s="622"/>
    </row>
    <row r="1122" spans="2:52" s="25" customFormat="1" ht="12.75" customHeight="1">
      <c r="B1122" s="645"/>
      <c r="D1122" s="529">
        <f t="shared" si="113"/>
        <v>1111</v>
      </c>
      <c r="E1122" s="532"/>
      <c r="F1122" s="531"/>
      <c r="G1122" s="531"/>
      <c r="H1122" s="668"/>
      <c r="I1122" s="668"/>
      <c r="J1122" s="234"/>
      <c r="K1122" s="234"/>
      <c r="L1122" s="234"/>
      <c r="M1122" s="575"/>
      <c r="N1122" s="794" t="str">
        <f t="shared" si="103"/>
        <v/>
      </c>
      <c r="O1122" s="573"/>
      <c r="P1122" s="573"/>
      <c r="Q1122" s="623"/>
      <c r="R1122" s="573"/>
      <c r="S1122" s="573"/>
      <c r="T1122" s="573"/>
      <c r="U1122" s="639"/>
      <c r="V1122" s="639"/>
      <c r="W1122" s="573"/>
      <c r="X1122" s="639"/>
      <c r="Y1122" s="639"/>
      <c r="Z1122" s="639"/>
      <c r="AA1122" s="639"/>
      <c r="AB1122" s="4"/>
      <c r="AC1122" s="621"/>
      <c r="AD1122" s="622"/>
      <c r="AE1122" s="621"/>
      <c r="AF1122" s="637"/>
      <c r="AG1122" s="621"/>
      <c r="AH1122" s="529">
        <f t="shared" si="110"/>
        <v>1111</v>
      </c>
      <c r="AI1122" s="421" t="str">
        <f t="shared" si="111"/>
        <v/>
      </c>
      <c r="AJ1122" s="529" t="str">
        <f t="shared" si="112"/>
        <v/>
      </c>
      <c r="AK1122" s="529" t="str">
        <f t="shared" si="109"/>
        <v/>
      </c>
      <c r="AL1122" s="573"/>
      <c r="AM1122" s="639"/>
      <c r="AN1122" s="573"/>
      <c r="AO1122" s="639"/>
      <c r="AP1122" s="639"/>
      <c r="AQ1122" s="573"/>
      <c r="AR1122" s="639"/>
      <c r="AS1122" s="639"/>
      <c r="AT1122" s="639"/>
      <c r="AU1122" s="639"/>
      <c r="AV1122" s="639"/>
      <c r="AW1122" s="639"/>
      <c r="AX1122" s="4"/>
      <c r="AY1122" s="621"/>
      <c r="AZ1122" s="622"/>
    </row>
    <row r="1123" spans="2:52" s="25" customFormat="1" ht="12.75" customHeight="1">
      <c r="B1123" s="645"/>
      <c r="D1123" s="529">
        <f t="shared" si="113"/>
        <v>1112</v>
      </c>
      <c r="E1123" s="532"/>
      <c r="F1123" s="531"/>
      <c r="G1123" s="531"/>
      <c r="H1123" s="668"/>
      <c r="I1123" s="668"/>
      <c r="J1123" s="234"/>
      <c r="K1123" s="234"/>
      <c r="L1123" s="234"/>
      <c r="M1123" s="575"/>
      <c r="N1123" s="794" t="str">
        <f t="shared" si="103"/>
        <v/>
      </c>
      <c r="O1123" s="573"/>
      <c r="P1123" s="573"/>
      <c r="Q1123" s="623"/>
      <c r="R1123" s="573"/>
      <c r="S1123" s="573"/>
      <c r="T1123" s="573"/>
      <c r="U1123" s="639"/>
      <c r="V1123" s="639"/>
      <c r="W1123" s="573"/>
      <c r="X1123" s="639"/>
      <c r="Y1123" s="639"/>
      <c r="Z1123" s="639"/>
      <c r="AA1123" s="639"/>
      <c r="AB1123" s="4"/>
      <c r="AC1123" s="621"/>
      <c r="AD1123" s="622"/>
      <c r="AE1123" s="621"/>
      <c r="AF1123" s="637"/>
      <c r="AG1123" s="621"/>
      <c r="AH1123" s="529">
        <f t="shared" si="110"/>
        <v>1112</v>
      </c>
      <c r="AI1123" s="421" t="str">
        <f t="shared" si="111"/>
        <v/>
      </c>
      <c r="AJ1123" s="529" t="str">
        <f t="shared" si="112"/>
        <v/>
      </c>
      <c r="AK1123" s="529" t="str">
        <f t="shared" si="109"/>
        <v/>
      </c>
      <c r="AL1123" s="573"/>
      <c r="AM1123" s="639"/>
      <c r="AN1123" s="573"/>
      <c r="AO1123" s="639"/>
      <c r="AP1123" s="639"/>
      <c r="AQ1123" s="573"/>
      <c r="AR1123" s="639"/>
      <c r="AS1123" s="639"/>
      <c r="AT1123" s="639"/>
      <c r="AU1123" s="639"/>
      <c r="AV1123" s="639"/>
      <c r="AW1123" s="639"/>
      <c r="AX1123" s="4"/>
      <c r="AY1123" s="621"/>
      <c r="AZ1123" s="622"/>
    </row>
    <row r="1124" spans="2:52" s="25" customFormat="1" ht="12.75" customHeight="1">
      <c r="B1124" s="645"/>
      <c r="D1124" s="529">
        <f t="shared" si="113"/>
        <v>1113</v>
      </c>
      <c r="E1124" s="532"/>
      <c r="F1124" s="531"/>
      <c r="G1124" s="531"/>
      <c r="H1124" s="668"/>
      <c r="I1124" s="668"/>
      <c r="J1124" s="234"/>
      <c r="K1124" s="234"/>
      <c r="L1124" s="234"/>
      <c r="M1124" s="575"/>
      <c r="N1124" s="794" t="str">
        <f t="shared" si="103"/>
        <v/>
      </c>
      <c r="O1124" s="573"/>
      <c r="P1124" s="573"/>
      <c r="Q1124" s="623"/>
      <c r="R1124" s="573"/>
      <c r="S1124" s="573"/>
      <c r="T1124" s="573"/>
      <c r="U1124" s="639"/>
      <c r="V1124" s="639"/>
      <c r="W1124" s="573"/>
      <c r="X1124" s="639"/>
      <c r="Y1124" s="639"/>
      <c r="Z1124" s="639"/>
      <c r="AA1124" s="639"/>
      <c r="AB1124" s="4"/>
      <c r="AC1124" s="621"/>
      <c r="AD1124" s="622"/>
      <c r="AE1124" s="621"/>
      <c r="AF1124" s="637"/>
      <c r="AG1124" s="621"/>
      <c r="AH1124" s="529">
        <f t="shared" si="110"/>
        <v>1113</v>
      </c>
      <c r="AI1124" s="421" t="str">
        <f t="shared" si="111"/>
        <v/>
      </c>
      <c r="AJ1124" s="529" t="str">
        <f t="shared" si="112"/>
        <v/>
      </c>
      <c r="AK1124" s="529" t="str">
        <f t="shared" si="109"/>
        <v/>
      </c>
      <c r="AL1124" s="573"/>
      <c r="AM1124" s="639"/>
      <c r="AN1124" s="573"/>
      <c r="AO1124" s="639"/>
      <c r="AP1124" s="639"/>
      <c r="AQ1124" s="573"/>
      <c r="AR1124" s="639"/>
      <c r="AS1124" s="639"/>
      <c r="AT1124" s="639"/>
      <c r="AU1124" s="639"/>
      <c r="AV1124" s="639"/>
      <c r="AW1124" s="639"/>
      <c r="AX1124" s="4"/>
      <c r="AY1124" s="621"/>
      <c r="AZ1124" s="622"/>
    </row>
    <row r="1125" spans="2:52" s="25" customFormat="1" ht="12.75" customHeight="1">
      <c r="B1125" s="645"/>
      <c r="D1125" s="529">
        <f t="shared" si="113"/>
        <v>1114</v>
      </c>
      <c r="E1125" s="532"/>
      <c r="F1125" s="531"/>
      <c r="G1125" s="531"/>
      <c r="H1125" s="668"/>
      <c r="I1125" s="668"/>
      <c r="J1125" s="234"/>
      <c r="K1125" s="234"/>
      <c r="L1125" s="234"/>
      <c r="M1125" s="575"/>
      <c r="N1125" s="794" t="str">
        <f t="shared" si="103"/>
        <v/>
      </c>
      <c r="O1125" s="573"/>
      <c r="P1125" s="573"/>
      <c r="Q1125" s="623"/>
      <c r="R1125" s="573"/>
      <c r="S1125" s="573"/>
      <c r="T1125" s="573"/>
      <c r="U1125" s="639"/>
      <c r="V1125" s="639"/>
      <c r="W1125" s="573"/>
      <c r="X1125" s="639"/>
      <c r="Y1125" s="639"/>
      <c r="Z1125" s="639"/>
      <c r="AA1125" s="639"/>
      <c r="AB1125" s="4"/>
      <c r="AC1125" s="621"/>
      <c r="AD1125" s="622"/>
      <c r="AE1125" s="621"/>
      <c r="AF1125" s="637"/>
      <c r="AG1125" s="621"/>
      <c r="AH1125" s="529">
        <f t="shared" si="110"/>
        <v>1114</v>
      </c>
      <c r="AI1125" s="421" t="str">
        <f t="shared" si="111"/>
        <v/>
      </c>
      <c r="AJ1125" s="529" t="str">
        <f t="shared" si="112"/>
        <v/>
      </c>
      <c r="AK1125" s="529" t="str">
        <f t="shared" si="109"/>
        <v/>
      </c>
      <c r="AL1125" s="573"/>
      <c r="AM1125" s="639"/>
      <c r="AN1125" s="573"/>
      <c r="AO1125" s="639"/>
      <c r="AP1125" s="639"/>
      <c r="AQ1125" s="573"/>
      <c r="AR1125" s="639"/>
      <c r="AS1125" s="639"/>
      <c r="AT1125" s="639"/>
      <c r="AU1125" s="639"/>
      <c r="AV1125" s="639"/>
      <c r="AW1125" s="639"/>
      <c r="AX1125" s="4"/>
      <c r="AY1125" s="621"/>
      <c r="AZ1125" s="622"/>
    </row>
    <row r="1126" spans="2:52" s="25" customFormat="1" ht="12.75" customHeight="1">
      <c r="B1126" s="645"/>
      <c r="D1126" s="529">
        <f t="shared" si="113"/>
        <v>1115</v>
      </c>
      <c r="E1126" s="532"/>
      <c r="F1126" s="531"/>
      <c r="G1126" s="531"/>
      <c r="H1126" s="668"/>
      <c r="I1126" s="668"/>
      <c r="J1126" s="234"/>
      <c r="K1126" s="234"/>
      <c r="L1126" s="234"/>
      <c r="M1126" s="575"/>
      <c r="N1126" s="794" t="str">
        <f t="shared" si="103"/>
        <v/>
      </c>
      <c r="O1126" s="573"/>
      <c r="P1126" s="573"/>
      <c r="Q1126" s="623"/>
      <c r="R1126" s="573"/>
      <c r="S1126" s="573"/>
      <c r="T1126" s="573"/>
      <c r="U1126" s="639"/>
      <c r="V1126" s="639"/>
      <c r="W1126" s="573"/>
      <c r="X1126" s="639"/>
      <c r="Y1126" s="639"/>
      <c r="Z1126" s="639"/>
      <c r="AA1126" s="639"/>
      <c r="AB1126" s="4"/>
      <c r="AC1126" s="621"/>
      <c r="AD1126" s="622"/>
      <c r="AE1126" s="621"/>
      <c r="AF1126" s="637"/>
      <c r="AG1126" s="621"/>
      <c r="AH1126" s="529">
        <f t="shared" si="110"/>
        <v>1115</v>
      </c>
      <c r="AI1126" s="421" t="str">
        <f t="shared" si="111"/>
        <v/>
      </c>
      <c r="AJ1126" s="529" t="str">
        <f t="shared" si="112"/>
        <v/>
      </c>
      <c r="AK1126" s="529" t="str">
        <f t="shared" si="109"/>
        <v/>
      </c>
      <c r="AL1126" s="573"/>
      <c r="AM1126" s="639"/>
      <c r="AN1126" s="573"/>
      <c r="AO1126" s="639"/>
      <c r="AP1126" s="639"/>
      <c r="AQ1126" s="573"/>
      <c r="AR1126" s="639"/>
      <c r="AS1126" s="639"/>
      <c r="AT1126" s="639"/>
      <c r="AU1126" s="639"/>
      <c r="AV1126" s="639"/>
      <c r="AW1126" s="639"/>
      <c r="AX1126" s="4"/>
      <c r="AY1126" s="621"/>
      <c r="AZ1126" s="622"/>
    </row>
    <row r="1127" spans="2:52" s="25" customFormat="1" ht="12.75" customHeight="1">
      <c r="B1127" s="645"/>
      <c r="D1127" s="529">
        <f t="shared" si="113"/>
        <v>1116</v>
      </c>
      <c r="E1127" s="532"/>
      <c r="F1127" s="531"/>
      <c r="G1127" s="531"/>
      <c r="H1127" s="668"/>
      <c r="I1127" s="668"/>
      <c r="J1127" s="234"/>
      <c r="K1127" s="234"/>
      <c r="L1127" s="234"/>
      <c r="M1127" s="575"/>
      <c r="N1127" s="794" t="str">
        <f t="shared" si="103"/>
        <v/>
      </c>
      <c r="O1127" s="573"/>
      <c r="P1127" s="573"/>
      <c r="Q1127" s="623"/>
      <c r="R1127" s="573"/>
      <c r="S1127" s="573"/>
      <c r="T1127" s="573"/>
      <c r="U1127" s="639"/>
      <c r="V1127" s="639"/>
      <c r="W1127" s="573"/>
      <c r="X1127" s="639"/>
      <c r="Y1127" s="639"/>
      <c r="Z1127" s="639"/>
      <c r="AA1127" s="639"/>
      <c r="AB1127" s="4"/>
      <c r="AC1127" s="621"/>
      <c r="AD1127" s="622"/>
      <c r="AE1127" s="621"/>
      <c r="AF1127" s="637"/>
      <c r="AG1127" s="621"/>
      <c r="AH1127" s="529">
        <f t="shared" si="110"/>
        <v>1116</v>
      </c>
      <c r="AI1127" s="421" t="str">
        <f t="shared" si="111"/>
        <v/>
      </c>
      <c r="AJ1127" s="529" t="str">
        <f t="shared" si="112"/>
        <v/>
      </c>
      <c r="AK1127" s="529" t="str">
        <f t="shared" si="109"/>
        <v/>
      </c>
      <c r="AL1127" s="573"/>
      <c r="AM1127" s="639"/>
      <c r="AN1127" s="573"/>
      <c r="AO1127" s="639"/>
      <c r="AP1127" s="639"/>
      <c r="AQ1127" s="573"/>
      <c r="AR1127" s="639"/>
      <c r="AS1127" s="639"/>
      <c r="AT1127" s="639"/>
      <c r="AU1127" s="639"/>
      <c r="AV1127" s="639"/>
      <c r="AW1127" s="639"/>
      <c r="AX1127" s="4"/>
      <c r="AY1127" s="621"/>
      <c r="AZ1127" s="622"/>
    </row>
    <row r="1128" spans="2:52" s="25" customFormat="1" ht="12.75" customHeight="1">
      <c r="B1128" s="645"/>
      <c r="D1128" s="529">
        <f t="shared" si="113"/>
        <v>1117</v>
      </c>
      <c r="E1128" s="532"/>
      <c r="F1128" s="531"/>
      <c r="G1128" s="531"/>
      <c r="H1128" s="668"/>
      <c r="I1128" s="668"/>
      <c r="J1128" s="234"/>
      <c r="K1128" s="234"/>
      <c r="L1128" s="234"/>
      <c r="M1128" s="575"/>
      <c r="N1128" s="794" t="str">
        <f t="shared" si="103"/>
        <v/>
      </c>
      <c r="O1128" s="573"/>
      <c r="P1128" s="573"/>
      <c r="Q1128" s="623"/>
      <c r="R1128" s="573"/>
      <c r="S1128" s="573"/>
      <c r="T1128" s="573"/>
      <c r="U1128" s="639"/>
      <c r="V1128" s="639"/>
      <c r="W1128" s="573"/>
      <c r="X1128" s="639"/>
      <c r="Y1128" s="639"/>
      <c r="Z1128" s="639"/>
      <c r="AA1128" s="639"/>
      <c r="AB1128" s="4"/>
      <c r="AC1128" s="621"/>
      <c r="AD1128" s="622"/>
      <c r="AE1128" s="621"/>
      <c r="AF1128" s="637"/>
      <c r="AG1128" s="621"/>
      <c r="AH1128" s="529">
        <f t="shared" si="110"/>
        <v>1117</v>
      </c>
      <c r="AI1128" s="421" t="str">
        <f t="shared" si="111"/>
        <v/>
      </c>
      <c r="AJ1128" s="529" t="str">
        <f t="shared" si="112"/>
        <v/>
      </c>
      <c r="AK1128" s="529" t="str">
        <f t="shared" si="109"/>
        <v/>
      </c>
      <c r="AL1128" s="573"/>
      <c r="AM1128" s="639"/>
      <c r="AN1128" s="573"/>
      <c r="AO1128" s="639"/>
      <c r="AP1128" s="639"/>
      <c r="AQ1128" s="573"/>
      <c r="AR1128" s="639"/>
      <c r="AS1128" s="639"/>
      <c r="AT1128" s="639"/>
      <c r="AU1128" s="639"/>
      <c r="AV1128" s="639"/>
      <c r="AW1128" s="639"/>
      <c r="AX1128" s="4"/>
      <c r="AY1128" s="621"/>
      <c r="AZ1128" s="622"/>
    </row>
    <row r="1129" spans="2:52" s="25" customFormat="1" ht="12.75" customHeight="1">
      <c r="B1129" s="645"/>
      <c r="D1129" s="529">
        <f t="shared" si="113"/>
        <v>1118</v>
      </c>
      <c r="E1129" s="532"/>
      <c r="F1129" s="531"/>
      <c r="G1129" s="531"/>
      <c r="H1129" s="668"/>
      <c r="I1129" s="668"/>
      <c r="J1129" s="234"/>
      <c r="K1129" s="234"/>
      <c r="L1129" s="234"/>
      <c r="M1129" s="575"/>
      <c r="N1129" s="794" t="str">
        <f t="shared" si="103"/>
        <v/>
      </c>
      <c r="O1129" s="573"/>
      <c r="P1129" s="573"/>
      <c r="Q1129" s="623"/>
      <c r="R1129" s="573"/>
      <c r="S1129" s="573"/>
      <c r="T1129" s="573"/>
      <c r="U1129" s="639"/>
      <c r="V1129" s="639"/>
      <c r="W1129" s="573"/>
      <c r="X1129" s="639"/>
      <c r="Y1129" s="639"/>
      <c r="Z1129" s="639"/>
      <c r="AA1129" s="639"/>
      <c r="AB1129" s="4"/>
      <c r="AC1129" s="621"/>
      <c r="AD1129" s="622"/>
      <c r="AE1129" s="621"/>
      <c r="AF1129" s="637"/>
      <c r="AG1129" s="621"/>
      <c r="AH1129" s="529">
        <f t="shared" si="110"/>
        <v>1118</v>
      </c>
      <c r="AI1129" s="421" t="str">
        <f t="shared" si="111"/>
        <v/>
      </c>
      <c r="AJ1129" s="529" t="str">
        <f t="shared" si="112"/>
        <v/>
      </c>
      <c r="AK1129" s="529" t="str">
        <f t="shared" si="109"/>
        <v/>
      </c>
      <c r="AL1129" s="573"/>
      <c r="AM1129" s="639"/>
      <c r="AN1129" s="573"/>
      <c r="AO1129" s="639"/>
      <c r="AP1129" s="639"/>
      <c r="AQ1129" s="573"/>
      <c r="AR1129" s="639"/>
      <c r="AS1129" s="639"/>
      <c r="AT1129" s="639"/>
      <c r="AU1129" s="639"/>
      <c r="AV1129" s="639"/>
      <c r="AW1129" s="639"/>
      <c r="AX1129" s="4"/>
      <c r="AY1129" s="621"/>
      <c r="AZ1129" s="622"/>
    </row>
    <row r="1130" spans="2:52" s="25" customFormat="1" ht="12.75" customHeight="1">
      <c r="B1130" s="645"/>
      <c r="D1130" s="529">
        <f t="shared" si="113"/>
        <v>1119</v>
      </c>
      <c r="E1130" s="532"/>
      <c r="F1130" s="531"/>
      <c r="G1130" s="531"/>
      <c r="H1130" s="668"/>
      <c r="I1130" s="668"/>
      <c r="J1130" s="234"/>
      <c r="K1130" s="234"/>
      <c r="L1130" s="234"/>
      <c r="M1130" s="575"/>
      <c r="N1130" s="794" t="str">
        <f t="shared" si="103"/>
        <v/>
      </c>
      <c r="O1130" s="573"/>
      <c r="P1130" s="573"/>
      <c r="Q1130" s="623"/>
      <c r="R1130" s="573"/>
      <c r="S1130" s="573"/>
      <c r="T1130" s="573"/>
      <c r="U1130" s="639"/>
      <c r="V1130" s="639"/>
      <c r="W1130" s="573"/>
      <c r="X1130" s="639"/>
      <c r="Y1130" s="639"/>
      <c r="Z1130" s="639"/>
      <c r="AA1130" s="639"/>
      <c r="AB1130" s="4"/>
      <c r="AC1130" s="621"/>
      <c r="AD1130" s="622"/>
      <c r="AE1130" s="621"/>
      <c r="AF1130" s="637"/>
      <c r="AG1130" s="621"/>
      <c r="AH1130" s="529">
        <f t="shared" si="110"/>
        <v>1119</v>
      </c>
      <c r="AI1130" s="421" t="str">
        <f t="shared" si="111"/>
        <v/>
      </c>
      <c r="AJ1130" s="529" t="str">
        <f t="shared" si="112"/>
        <v/>
      </c>
      <c r="AK1130" s="529" t="str">
        <f t="shared" si="109"/>
        <v/>
      </c>
      <c r="AL1130" s="573"/>
      <c r="AM1130" s="639"/>
      <c r="AN1130" s="573"/>
      <c r="AO1130" s="639"/>
      <c r="AP1130" s="639"/>
      <c r="AQ1130" s="573"/>
      <c r="AR1130" s="639"/>
      <c r="AS1130" s="639"/>
      <c r="AT1130" s="639"/>
      <c r="AU1130" s="639"/>
      <c r="AV1130" s="639"/>
      <c r="AW1130" s="639"/>
      <c r="AX1130" s="4"/>
      <c r="AY1130" s="621"/>
      <c r="AZ1130" s="622"/>
    </row>
    <row r="1131" spans="2:52" s="25" customFormat="1" ht="12.75" customHeight="1">
      <c r="B1131" s="645"/>
      <c r="D1131" s="529">
        <f t="shared" si="113"/>
        <v>1120</v>
      </c>
      <c r="E1131" s="532"/>
      <c r="F1131" s="531"/>
      <c r="G1131" s="531"/>
      <c r="H1131" s="668"/>
      <c r="I1131" s="668"/>
      <c r="J1131" s="234"/>
      <c r="K1131" s="234"/>
      <c r="L1131" s="234"/>
      <c r="M1131" s="575"/>
      <c r="N1131" s="794" t="str">
        <f t="shared" si="103"/>
        <v/>
      </c>
      <c r="O1131" s="573"/>
      <c r="P1131" s="573"/>
      <c r="Q1131" s="623"/>
      <c r="R1131" s="573"/>
      <c r="S1131" s="573"/>
      <c r="T1131" s="573"/>
      <c r="U1131" s="639"/>
      <c r="V1131" s="639"/>
      <c r="W1131" s="573"/>
      <c r="X1131" s="639"/>
      <c r="Y1131" s="639"/>
      <c r="Z1131" s="639"/>
      <c r="AA1131" s="639"/>
      <c r="AB1131" s="4"/>
      <c r="AC1131" s="621"/>
      <c r="AD1131" s="622"/>
      <c r="AE1131" s="621"/>
      <c r="AF1131" s="637"/>
      <c r="AG1131" s="621"/>
      <c r="AH1131" s="529">
        <f t="shared" si="110"/>
        <v>1120</v>
      </c>
      <c r="AI1131" s="421" t="str">
        <f t="shared" si="111"/>
        <v/>
      </c>
      <c r="AJ1131" s="529" t="str">
        <f t="shared" si="112"/>
        <v/>
      </c>
      <c r="AK1131" s="529" t="str">
        <f t="shared" si="109"/>
        <v/>
      </c>
      <c r="AL1131" s="573"/>
      <c r="AM1131" s="639"/>
      <c r="AN1131" s="573"/>
      <c r="AO1131" s="639"/>
      <c r="AP1131" s="639"/>
      <c r="AQ1131" s="573"/>
      <c r="AR1131" s="639"/>
      <c r="AS1131" s="639"/>
      <c r="AT1131" s="639"/>
      <c r="AU1131" s="639"/>
      <c r="AV1131" s="639"/>
      <c r="AW1131" s="639"/>
      <c r="AX1131" s="4"/>
      <c r="AY1131" s="621"/>
      <c r="AZ1131" s="622"/>
    </row>
    <row r="1132" spans="2:52" s="25" customFormat="1" ht="12.75" customHeight="1">
      <c r="B1132" s="645"/>
      <c r="D1132" s="529">
        <f t="shared" si="113"/>
        <v>1121</v>
      </c>
      <c r="E1132" s="532"/>
      <c r="F1132" s="531"/>
      <c r="G1132" s="531"/>
      <c r="H1132" s="668"/>
      <c r="I1132" s="668"/>
      <c r="J1132" s="234"/>
      <c r="K1132" s="234"/>
      <c r="L1132" s="234"/>
      <c r="M1132" s="575"/>
      <c r="N1132" s="794" t="str">
        <f t="shared" si="103"/>
        <v/>
      </c>
      <c r="O1132" s="573"/>
      <c r="P1132" s="573"/>
      <c r="Q1132" s="623"/>
      <c r="R1132" s="573"/>
      <c r="S1132" s="573"/>
      <c r="T1132" s="573"/>
      <c r="U1132" s="639"/>
      <c r="V1132" s="639"/>
      <c r="W1132" s="573"/>
      <c r="X1132" s="639"/>
      <c r="Y1132" s="639"/>
      <c r="Z1132" s="639"/>
      <c r="AA1132" s="639"/>
      <c r="AB1132" s="4"/>
      <c r="AC1132" s="621"/>
      <c r="AD1132" s="622"/>
      <c r="AE1132" s="621"/>
      <c r="AF1132" s="637"/>
      <c r="AG1132" s="621"/>
      <c r="AH1132" s="529">
        <f t="shared" si="110"/>
        <v>1121</v>
      </c>
      <c r="AI1132" s="421" t="str">
        <f t="shared" si="111"/>
        <v/>
      </c>
      <c r="AJ1132" s="529" t="str">
        <f t="shared" si="112"/>
        <v/>
      </c>
      <c r="AK1132" s="529" t="str">
        <f t="shared" si="109"/>
        <v/>
      </c>
      <c r="AL1132" s="573"/>
      <c r="AM1132" s="639"/>
      <c r="AN1132" s="573"/>
      <c r="AO1132" s="639"/>
      <c r="AP1132" s="639"/>
      <c r="AQ1132" s="573"/>
      <c r="AR1132" s="639"/>
      <c r="AS1132" s="639"/>
      <c r="AT1132" s="639"/>
      <c r="AU1132" s="639"/>
      <c r="AV1132" s="639"/>
      <c r="AW1132" s="639"/>
      <c r="AX1132" s="4"/>
      <c r="AY1132" s="621"/>
      <c r="AZ1132" s="622"/>
    </row>
    <row r="1133" spans="2:52" s="25" customFormat="1" ht="12.75" customHeight="1">
      <c r="B1133" s="645"/>
      <c r="D1133" s="529">
        <f t="shared" si="113"/>
        <v>1122</v>
      </c>
      <c r="E1133" s="532"/>
      <c r="F1133" s="531"/>
      <c r="G1133" s="531"/>
      <c r="H1133" s="668"/>
      <c r="I1133" s="668"/>
      <c r="J1133" s="234"/>
      <c r="K1133" s="234"/>
      <c r="L1133" s="234"/>
      <c r="M1133" s="575"/>
      <c r="N1133" s="794" t="str">
        <f t="shared" si="103"/>
        <v/>
      </c>
      <c r="O1133" s="573"/>
      <c r="P1133" s="573"/>
      <c r="Q1133" s="623"/>
      <c r="R1133" s="573"/>
      <c r="S1133" s="573"/>
      <c r="T1133" s="573"/>
      <c r="U1133" s="639"/>
      <c r="V1133" s="639"/>
      <c r="W1133" s="573"/>
      <c r="X1133" s="639"/>
      <c r="Y1133" s="639"/>
      <c r="Z1133" s="639"/>
      <c r="AA1133" s="639"/>
      <c r="AB1133" s="4"/>
      <c r="AC1133" s="621"/>
      <c r="AD1133" s="622"/>
      <c r="AE1133" s="621"/>
      <c r="AF1133" s="637"/>
      <c r="AG1133" s="621"/>
      <c r="AH1133" s="529">
        <f t="shared" si="110"/>
        <v>1122</v>
      </c>
      <c r="AI1133" s="421" t="str">
        <f t="shared" si="111"/>
        <v/>
      </c>
      <c r="AJ1133" s="529" t="str">
        <f t="shared" si="112"/>
        <v/>
      </c>
      <c r="AK1133" s="529" t="str">
        <f t="shared" si="109"/>
        <v/>
      </c>
      <c r="AL1133" s="573"/>
      <c r="AM1133" s="639"/>
      <c r="AN1133" s="573"/>
      <c r="AO1133" s="639"/>
      <c r="AP1133" s="639"/>
      <c r="AQ1133" s="573"/>
      <c r="AR1133" s="639"/>
      <c r="AS1133" s="639"/>
      <c r="AT1133" s="639"/>
      <c r="AU1133" s="639"/>
      <c r="AV1133" s="639"/>
      <c r="AW1133" s="639"/>
      <c r="AX1133" s="4"/>
      <c r="AY1133" s="621"/>
      <c r="AZ1133" s="622"/>
    </row>
    <row r="1134" spans="2:52" s="25" customFormat="1" ht="12.75" customHeight="1">
      <c r="B1134" s="645"/>
      <c r="D1134" s="529">
        <f t="shared" si="113"/>
        <v>1123</v>
      </c>
      <c r="E1134" s="532"/>
      <c r="F1134" s="531"/>
      <c r="G1134" s="531"/>
      <c r="H1134" s="668"/>
      <c r="I1134" s="668"/>
      <c r="J1134" s="234"/>
      <c r="K1134" s="234"/>
      <c r="L1134" s="234"/>
      <c r="M1134" s="575"/>
      <c r="N1134" s="794" t="str">
        <f t="shared" si="103"/>
        <v/>
      </c>
      <c r="O1134" s="573"/>
      <c r="P1134" s="573"/>
      <c r="Q1134" s="623"/>
      <c r="R1134" s="573"/>
      <c r="S1134" s="573"/>
      <c r="T1134" s="573"/>
      <c r="U1134" s="639"/>
      <c r="V1134" s="639"/>
      <c r="W1134" s="573"/>
      <c r="X1134" s="639"/>
      <c r="Y1134" s="639"/>
      <c r="Z1134" s="639"/>
      <c r="AA1134" s="639"/>
      <c r="AB1134" s="4"/>
      <c r="AC1134" s="621"/>
      <c r="AD1134" s="622"/>
      <c r="AE1134" s="621"/>
      <c r="AF1134" s="637"/>
      <c r="AG1134" s="621"/>
      <c r="AH1134" s="529">
        <f t="shared" si="110"/>
        <v>1123</v>
      </c>
      <c r="AI1134" s="421" t="str">
        <f t="shared" si="111"/>
        <v/>
      </c>
      <c r="AJ1134" s="529" t="str">
        <f t="shared" si="112"/>
        <v/>
      </c>
      <c r="AK1134" s="529" t="str">
        <f t="shared" si="109"/>
        <v/>
      </c>
      <c r="AL1134" s="573"/>
      <c r="AM1134" s="639"/>
      <c r="AN1134" s="573"/>
      <c r="AO1134" s="639"/>
      <c r="AP1134" s="639"/>
      <c r="AQ1134" s="573"/>
      <c r="AR1134" s="639"/>
      <c r="AS1134" s="639"/>
      <c r="AT1134" s="639"/>
      <c r="AU1134" s="639"/>
      <c r="AV1134" s="639"/>
      <c r="AW1134" s="639"/>
      <c r="AX1134" s="4"/>
      <c r="AY1134" s="621"/>
      <c r="AZ1134" s="622"/>
    </row>
    <row r="1135" spans="2:52" s="25" customFormat="1" ht="12.75" customHeight="1">
      <c r="B1135" s="645"/>
      <c r="D1135" s="529">
        <f t="shared" si="113"/>
        <v>1124</v>
      </c>
      <c r="E1135" s="532"/>
      <c r="F1135" s="531"/>
      <c r="G1135" s="531"/>
      <c r="H1135" s="668"/>
      <c r="I1135" s="668"/>
      <c r="J1135" s="234"/>
      <c r="K1135" s="234"/>
      <c r="L1135" s="234"/>
      <c r="M1135" s="575"/>
      <c r="N1135" s="794" t="str">
        <f t="shared" si="103"/>
        <v/>
      </c>
      <c r="O1135" s="573"/>
      <c r="P1135" s="573"/>
      <c r="Q1135" s="623"/>
      <c r="R1135" s="573"/>
      <c r="S1135" s="573"/>
      <c r="T1135" s="573"/>
      <c r="U1135" s="639"/>
      <c r="V1135" s="639"/>
      <c r="W1135" s="573"/>
      <c r="X1135" s="639"/>
      <c r="Y1135" s="639"/>
      <c r="Z1135" s="639"/>
      <c r="AA1135" s="639"/>
      <c r="AB1135" s="4"/>
      <c r="AC1135" s="621"/>
      <c r="AD1135" s="622"/>
      <c r="AE1135" s="621"/>
      <c r="AF1135" s="637"/>
      <c r="AG1135" s="621"/>
      <c r="AH1135" s="529">
        <f t="shared" si="110"/>
        <v>1124</v>
      </c>
      <c r="AI1135" s="421" t="str">
        <f t="shared" si="111"/>
        <v/>
      </c>
      <c r="AJ1135" s="529" t="str">
        <f t="shared" si="112"/>
        <v/>
      </c>
      <c r="AK1135" s="529" t="str">
        <f t="shared" si="109"/>
        <v/>
      </c>
      <c r="AL1135" s="573"/>
      <c r="AM1135" s="639"/>
      <c r="AN1135" s="573"/>
      <c r="AO1135" s="639"/>
      <c r="AP1135" s="639"/>
      <c r="AQ1135" s="573"/>
      <c r="AR1135" s="639"/>
      <c r="AS1135" s="639"/>
      <c r="AT1135" s="639"/>
      <c r="AU1135" s="639"/>
      <c r="AV1135" s="639"/>
      <c r="AW1135" s="639"/>
      <c r="AX1135" s="4"/>
      <c r="AY1135" s="621"/>
      <c r="AZ1135" s="622"/>
    </row>
    <row r="1136" spans="2:52" s="25" customFormat="1" ht="12.75" customHeight="1">
      <c r="B1136" s="645"/>
      <c r="D1136" s="529">
        <f t="shared" si="113"/>
        <v>1125</v>
      </c>
      <c r="E1136" s="532"/>
      <c r="F1136" s="531"/>
      <c r="G1136" s="531"/>
      <c r="H1136" s="668"/>
      <c r="I1136" s="668"/>
      <c r="J1136" s="234"/>
      <c r="K1136" s="234"/>
      <c r="L1136" s="234"/>
      <c r="M1136" s="575"/>
      <c r="N1136" s="794" t="str">
        <f t="shared" si="103"/>
        <v/>
      </c>
      <c r="O1136" s="573"/>
      <c r="P1136" s="573"/>
      <c r="Q1136" s="623"/>
      <c r="R1136" s="573"/>
      <c r="S1136" s="573"/>
      <c r="T1136" s="573"/>
      <c r="U1136" s="639"/>
      <c r="V1136" s="639"/>
      <c r="W1136" s="573"/>
      <c r="X1136" s="639"/>
      <c r="Y1136" s="639"/>
      <c r="Z1136" s="639"/>
      <c r="AA1136" s="639"/>
      <c r="AB1136" s="4"/>
      <c r="AC1136" s="621"/>
      <c r="AD1136" s="622"/>
      <c r="AE1136" s="621"/>
      <c r="AF1136" s="637"/>
      <c r="AG1136" s="621"/>
      <c r="AH1136" s="529">
        <f t="shared" si="110"/>
        <v>1125</v>
      </c>
      <c r="AI1136" s="421" t="str">
        <f t="shared" si="111"/>
        <v/>
      </c>
      <c r="AJ1136" s="529" t="str">
        <f t="shared" si="112"/>
        <v/>
      </c>
      <c r="AK1136" s="529" t="str">
        <f t="shared" si="109"/>
        <v/>
      </c>
      <c r="AL1136" s="573"/>
      <c r="AM1136" s="639"/>
      <c r="AN1136" s="573"/>
      <c r="AO1136" s="639"/>
      <c r="AP1136" s="639"/>
      <c r="AQ1136" s="573"/>
      <c r="AR1136" s="639"/>
      <c r="AS1136" s="639"/>
      <c r="AT1136" s="639"/>
      <c r="AU1136" s="639"/>
      <c r="AV1136" s="639"/>
      <c r="AW1136" s="639"/>
      <c r="AX1136" s="4"/>
      <c r="AY1136" s="621"/>
      <c r="AZ1136" s="622"/>
    </row>
    <row r="1137" spans="2:52" s="25" customFormat="1" ht="12.75" customHeight="1">
      <c r="B1137" s="645"/>
      <c r="D1137" s="529">
        <f t="shared" si="113"/>
        <v>1126</v>
      </c>
      <c r="E1137" s="532"/>
      <c r="F1137" s="531"/>
      <c r="G1137" s="531"/>
      <c r="H1137" s="668"/>
      <c r="I1137" s="668"/>
      <c r="J1137" s="234"/>
      <c r="K1137" s="234"/>
      <c r="L1137" s="234"/>
      <c r="M1137" s="575"/>
      <c r="N1137" s="794" t="str">
        <f t="shared" ref="N1137:N1179" si="114">IF($H1137="","",IF(O1137="○","",IF($H1137=$I1137,"","○")))</f>
        <v/>
      </c>
      <c r="O1137" s="573"/>
      <c r="P1137" s="573"/>
      <c r="Q1137" s="623"/>
      <c r="R1137" s="573"/>
      <c r="S1137" s="573"/>
      <c r="T1137" s="573"/>
      <c r="U1137" s="639"/>
      <c r="V1137" s="639"/>
      <c r="W1137" s="573"/>
      <c r="X1137" s="639"/>
      <c r="Y1137" s="639"/>
      <c r="Z1137" s="639"/>
      <c r="AA1137" s="639"/>
      <c r="AB1137" s="4"/>
      <c r="AC1137" s="621"/>
      <c r="AD1137" s="622"/>
      <c r="AE1137" s="621"/>
      <c r="AF1137" s="637"/>
      <c r="AG1137" s="621"/>
      <c r="AH1137" s="529">
        <f t="shared" si="110"/>
        <v>1126</v>
      </c>
      <c r="AI1137" s="421" t="str">
        <f t="shared" si="111"/>
        <v/>
      </c>
      <c r="AJ1137" s="529" t="str">
        <f t="shared" si="112"/>
        <v/>
      </c>
      <c r="AK1137" s="529" t="str">
        <f t="shared" si="109"/>
        <v/>
      </c>
      <c r="AL1137" s="573"/>
      <c r="AM1137" s="639"/>
      <c r="AN1137" s="573"/>
      <c r="AO1137" s="639"/>
      <c r="AP1137" s="639"/>
      <c r="AQ1137" s="573"/>
      <c r="AR1137" s="639"/>
      <c r="AS1137" s="639"/>
      <c r="AT1137" s="639"/>
      <c r="AU1137" s="639"/>
      <c r="AV1137" s="639"/>
      <c r="AW1137" s="639"/>
      <c r="AX1137" s="4"/>
      <c r="AY1137" s="621"/>
      <c r="AZ1137" s="622"/>
    </row>
    <row r="1138" spans="2:52" s="25" customFormat="1" ht="12.75" customHeight="1">
      <c r="B1138" s="645"/>
      <c r="D1138" s="529">
        <f t="shared" si="113"/>
        <v>1127</v>
      </c>
      <c r="E1138" s="532"/>
      <c r="F1138" s="531"/>
      <c r="G1138" s="531"/>
      <c r="H1138" s="668"/>
      <c r="I1138" s="668"/>
      <c r="J1138" s="234"/>
      <c r="K1138" s="234"/>
      <c r="L1138" s="234"/>
      <c r="M1138" s="575"/>
      <c r="N1138" s="794" t="str">
        <f t="shared" si="114"/>
        <v/>
      </c>
      <c r="O1138" s="573"/>
      <c r="P1138" s="573"/>
      <c r="Q1138" s="623"/>
      <c r="R1138" s="573"/>
      <c r="S1138" s="573"/>
      <c r="T1138" s="573"/>
      <c r="U1138" s="639"/>
      <c r="V1138" s="639"/>
      <c r="W1138" s="573"/>
      <c r="X1138" s="639"/>
      <c r="Y1138" s="639"/>
      <c r="Z1138" s="639"/>
      <c r="AA1138" s="639"/>
      <c r="AB1138" s="4"/>
      <c r="AC1138" s="621"/>
      <c r="AD1138" s="622"/>
      <c r="AE1138" s="621"/>
      <c r="AF1138" s="637"/>
      <c r="AG1138" s="621"/>
      <c r="AH1138" s="529">
        <f t="shared" si="110"/>
        <v>1127</v>
      </c>
      <c r="AI1138" s="421" t="str">
        <f t="shared" si="111"/>
        <v/>
      </c>
      <c r="AJ1138" s="529" t="str">
        <f t="shared" si="112"/>
        <v/>
      </c>
      <c r="AK1138" s="529" t="str">
        <f t="shared" si="109"/>
        <v/>
      </c>
      <c r="AL1138" s="573"/>
      <c r="AM1138" s="639"/>
      <c r="AN1138" s="573"/>
      <c r="AO1138" s="639"/>
      <c r="AP1138" s="639"/>
      <c r="AQ1138" s="573"/>
      <c r="AR1138" s="639"/>
      <c r="AS1138" s="639"/>
      <c r="AT1138" s="639"/>
      <c r="AU1138" s="639"/>
      <c r="AV1138" s="639"/>
      <c r="AW1138" s="639"/>
      <c r="AX1138" s="4"/>
      <c r="AY1138" s="621"/>
      <c r="AZ1138" s="622"/>
    </row>
    <row r="1139" spans="2:52" s="25" customFormat="1" ht="12.75" customHeight="1">
      <c r="B1139" s="645"/>
      <c r="D1139" s="529">
        <f t="shared" si="113"/>
        <v>1128</v>
      </c>
      <c r="E1139" s="532"/>
      <c r="F1139" s="531"/>
      <c r="G1139" s="531"/>
      <c r="H1139" s="668"/>
      <c r="I1139" s="668"/>
      <c r="J1139" s="234"/>
      <c r="K1139" s="234"/>
      <c r="L1139" s="234"/>
      <c r="M1139" s="575"/>
      <c r="N1139" s="794" t="str">
        <f t="shared" si="114"/>
        <v/>
      </c>
      <c r="O1139" s="573"/>
      <c r="P1139" s="573"/>
      <c r="Q1139" s="623"/>
      <c r="R1139" s="573"/>
      <c r="S1139" s="573"/>
      <c r="T1139" s="573"/>
      <c r="U1139" s="639"/>
      <c r="V1139" s="639"/>
      <c r="W1139" s="573"/>
      <c r="X1139" s="639"/>
      <c r="Y1139" s="639"/>
      <c r="Z1139" s="639"/>
      <c r="AA1139" s="639"/>
      <c r="AB1139" s="4"/>
      <c r="AC1139" s="621"/>
      <c r="AD1139" s="622"/>
      <c r="AE1139" s="621"/>
      <c r="AF1139" s="637"/>
      <c r="AG1139" s="621"/>
      <c r="AH1139" s="529">
        <f t="shared" si="110"/>
        <v>1128</v>
      </c>
      <c r="AI1139" s="421" t="str">
        <f t="shared" si="111"/>
        <v/>
      </c>
      <c r="AJ1139" s="529" t="str">
        <f t="shared" si="112"/>
        <v/>
      </c>
      <c r="AK1139" s="529" t="str">
        <f t="shared" si="109"/>
        <v/>
      </c>
      <c r="AL1139" s="573"/>
      <c r="AM1139" s="639"/>
      <c r="AN1139" s="573"/>
      <c r="AO1139" s="639"/>
      <c r="AP1139" s="639"/>
      <c r="AQ1139" s="573"/>
      <c r="AR1139" s="639"/>
      <c r="AS1139" s="639"/>
      <c r="AT1139" s="639"/>
      <c r="AU1139" s="639"/>
      <c r="AV1139" s="639"/>
      <c r="AW1139" s="639"/>
      <c r="AX1139" s="4"/>
      <c r="AY1139" s="621"/>
      <c r="AZ1139" s="622"/>
    </row>
    <row r="1140" spans="2:52" s="25" customFormat="1" ht="12.75" customHeight="1">
      <c r="B1140" s="645"/>
      <c r="D1140" s="529">
        <f t="shared" si="113"/>
        <v>1129</v>
      </c>
      <c r="E1140" s="532"/>
      <c r="F1140" s="531"/>
      <c r="G1140" s="531"/>
      <c r="H1140" s="668"/>
      <c r="I1140" s="668"/>
      <c r="J1140" s="234"/>
      <c r="K1140" s="234"/>
      <c r="L1140" s="234"/>
      <c r="M1140" s="575"/>
      <c r="N1140" s="794" t="str">
        <f t="shared" si="114"/>
        <v/>
      </c>
      <c r="O1140" s="573"/>
      <c r="P1140" s="573"/>
      <c r="Q1140" s="623"/>
      <c r="R1140" s="573"/>
      <c r="S1140" s="573"/>
      <c r="T1140" s="573"/>
      <c r="U1140" s="639"/>
      <c r="V1140" s="639"/>
      <c r="W1140" s="573"/>
      <c r="X1140" s="639"/>
      <c r="Y1140" s="639"/>
      <c r="Z1140" s="639"/>
      <c r="AA1140" s="639"/>
      <c r="AB1140" s="4"/>
      <c r="AC1140" s="621"/>
      <c r="AD1140" s="622"/>
      <c r="AE1140" s="621"/>
      <c r="AF1140" s="637"/>
      <c r="AG1140" s="621"/>
      <c r="AH1140" s="529">
        <f t="shared" si="110"/>
        <v>1129</v>
      </c>
      <c r="AI1140" s="421" t="str">
        <f t="shared" si="111"/>
        <v/>
      </c>
      <c r="AJ1140" s="529" t="str">
        <f t="shared" si="112"/>
        <v/>
      </c>
      <c r="AK1140" s="529" t="str">
        <f t="shared" si="109"/>
        <v/>
      </c>
      <c r="AL1140" s="573"/>
      <c r="AM1140" s="639"/>
      <c r="AN1140" s="573"/>
      <c r="AO1140" s="639"/>
      <c r="AP1140" s="639"/>
      <c r="AQ1140" s="573"/>
      <c r="AR1140" s="639"/>
      <c r="AS1140" s="639"/>
      <c r="AT1140" s="639"/>
      <c r="AU1140" s="639"/>
      <c r="AV1140" s="639"/>
      <c r="AW1140" s="639"/>
      <c r="AX1140" s="4"/>
      <c r="AY1140" s="621"/>
      <c r="AZ1140" s="622"/>
    </row>
    <row r="1141" spans="2:52" s="25" customFormat="1" ht="12.75" customHeight="1">
      <c r="B1141" s="645"/>
      <c r="D1141" s="529">
        <f t="shared" si="113"/>
        <v>1130</v>
      </c>
      <c r="E1141" s="532"/>
      <c r="F1141" s="531"/>
      <c r="G1141" s="531"/>
      <c r="H1141" s="668"/>
      <c r="I1141" s="668"/>
      <c r="J1141" s="234"/>
      <c r="K1141" s="234"/>
      <c r="L1141" s="234"/>
      <c r="M1141" s="575"/>
      <c r="N1141" s="794" t="str">
        <f t="shared" si="114"/>
        <v/>
      </c>
      <c r="O1141" s="573"/>
      <c r="P1141" s="573"/>
      <c r="Q1141" s="623"/>
      <c r="R1141" s="573"/>
      <c r="S1141" s="573"/>
      <c r="T1141" s="573"/>
      <c r="U1141" s="639"/>
      <c r="V1141" s="639"/>
      <c r="W1141" s="573"/>
      <c r="X1141" s="639"/>
      <c r="Y1141" s="639"/>
      <c r="Z1141" s="639"/>
      <c r="AA1141" s="639"/>
      <c r="AB1141" s="4"/>
      <c r="AC1141" s="621"/>
      <c r="AD1141" s="622"/>
      <c r="AE1141" s="621"/>
      <c r="AF1141" s="637"/>
      <c r="AG1141" s="621"/>
      <c r="AH1141" s="529">
        <f t="shared" si="110"/>
        <v>1130</v>
      </c>
      <c r="AI1141" s="421" t="str">
        <f t="shared" si="111"/>
        <v/>
      </c>
      <c r="AJ1141" s="529" t="str">
        <f t="shared" si="112"/>
        <v/>
      </c>
      <c r="AK1141" s="529" t="str">
        <f t="shared" si="109"/>
        <v/>
      </c>
      <c r="AL1141" s="573"/>
      <c r="AM1141" s="639"/>
      <c r="AN1141" s="573"/>
      <c r="AO1141" s="639"/>
      <c r="AP1141" s="639"/>
      <c r="AQ1141" s="573"/>
      <c r="AR1141" s="639"/>
      <c r="AS1141" s="639"/>
      <c r="AT1141" s="639"/>
      <c r="AU1141" s="639"/>
      <c r="AV1141" s="639"/>
      <c r="AW1141" s="639"/>
      <c r="AX1141" s="4"/>
      <c r="AY1141" s="621"/>
      <c r="AZ1141" s="622"/>
    </row>
    <row r="1142" spans="2:52" s="25" customFormat="1" ht="12.75" customHeight="1">
      <c r="B1142" s="645"/>
      <c r="D1142" s="529">
        <f t="shared" si="113"/>
        <v>1131</v>
      </c>
      <c r="E1142" s="532"/>
      <c r="F1142" s="531"/>
      <c r="G1142" s="531"/>
      <c r="H1142" s="668"/>
      <c r="I1142" s="668"/>
      <c r="J1142" s="234"/>
      <c r="K1142" s="234"/>
      <c r="L1142" s="234"/>
      <c r="M1142" s="575"/>
      <c r="N1142" s="794" t="str">
        <f t="shared" si="114"/>
        <v/>
      </c>
      <c r="O1142" s="573"/>
      <c r="P1142" s="573"/>
      <c r="Q1142" s="623"/>
      <c r="R1142" s="573"/>
      <c r="S1142" s="573"/>
      <c r="T1142" s="573"/>
      <c r="U1142" s="639"/>
      <c r="V1142" s="639"/>
      <c r="W1142" s="573"/>
      <c r="X1142" s="639"/>
      <c r="Y1142" s="639"/>
      <c r="Z1142" s="639"/>
      <c r="AA1142" s="639"/>
      <c r="AB1142" s="4"/>
      <c r="AC1142" s="621"/>
      <c r="AD1142" s="622"/>
      <c r="AE1142" s="621"/>
      <c r="AF1142" s="637"/>
      <c r="AG1142" s="621"/>
      <c r="AH1142" s="529">
        <f t="shared" si="110"/>
        <v>1131</v>
      </c>
      <c r="AI1142" s="421" t="str">
        <f t="shared" si="111"/>
        <v/>
      </c>
      <c r="AJ1142" s="529" t="str">
        <f t="shared" si="112"/>
        <v/>
      </c>
      <c r="AK1142" s="529" t="str">
        <f t="shared" si="109"/>
        <v/>
      </c>
      <c r="AL1142" s="573"/>
      <c r="AM1142" s="639"/>
      <c r="AN1142" s="573"/>
      <c r="AO1142" s="639"/>
      <c r="AP1142" s="639"/>
      <c r="AQ1142" s="573"/>
      <c r="AR1142" s="639"/>
      <c r="AS1142" s="639"/>
      <c r="AT1142" s="639"/>
      <c r="AU1142" s="639"/>
      <c r="AV1142" s="639"/>
      <c r="AW1142" s="639"/>
      <c r="AX1142" s="4"/>
      <c r="AY1142" s="621"/>
      <c r="AZ1142" s="622"/>
    </row>
    <row r="1143" spans="2:52" s="25" customFormat="1" ht="12.75" customHeight="1">
      <c r="B1143" s="645"/>
      <c r="D1143" s="529">
        <f t="shared" si="113"/>
        <v>1132</v>
      </c>
      <c r="E1143" s="532"/>
      <c r="F1143" s="531"/>
      <c r="G1143" s="531"/>
      <c r="H1143" s="668"/>
      <c r="I1143" s="668"/>
      <c r="J1143" s="234"/>
      <c r="K1143" s="234"/>
      <c r="L1143" s="234"/>
      <c r="M1143" s="575"/>
      <c r="N1143" s="794" t="str">
        <f t="shared" si="114"/>
        <v/>
      </c>
      <c r="O1143" s="573"/>
      <c r="P1143" s="573"/>
      <c r="Q1143" s="623"/>
      <c r="R1143" s="573"/>
      <c r="S1143" s="573"/>
      <c r="T1143" s="573"/>
      <c r="U1143" s="639"/>
      <c r="V1143" s="639"/>
      <c r="W1143" s="573"/>
      <c r="X1143" s="639"/>
      <c r="Y1143" s="639"/>
      <c r="Z1143" s="639"/>
      <c r="AA1143" s="639"/>
      <c r="AB1143" s="4"/>
      <c r="AC1143" s="621"/>
      <c r="AD1143" s="622"/>
      <c r="AE1143" s="621"/>
      <c r="AF1143" s="637"/>
      <c r="AG1143" s="621"/>
      <c r="AH1143" s="529">
        <f t="shared" si="110"/>
        <v>1132</v>
      </c>
      <c r="AI1143" s="421" t="str">
        <f t="shared" si="111"/>
        <v/>
      </c>
      <c r="AJ1143" s="529" t="str">
        <f t="shared" si="112"/>
        <v/>
      </c>
      <c r="AK1143" s="529" t="str">
        <f t="shared" si="109"/>
        <v/>
      </c>
      <c r="AL1143" s="573"/>
      <c r="AM1143" s="639"/>
      <c r="AN1143" s="573"/>
      <c r="AO1143" s="639"/>
      <c r="AP1143" s="639"/>
      <c r="AQ1143" s="573"/>
      <c r="AR1143" s="639"/>
      <c r="AS1143" s="639"/>
      <c r="AT1143" s="639"/>
      <c r="AU1143" s="639"/>
      <c r="AV1143" s="639"/>
      <c r="AW1143" s="639"/>
      <c r="AX1143" s="4"/>
      <c r="AY1143" s="621"/>
      <c r="AZ1143" s="622"/>
    </row>
    <row r="1144" spans="2:52" s="25" customFormat="1" ht="12.75" customHeight="1">
      <c r="B1144" s="645"/>
      <c r="D1144" s="529">
        <f t="shared" si="113"/>
        <v>1133</v>
      </c>
      <c r="E1144" s="532"/>
      <c r="F1144" s="531"/>
      <c r="G1144" s="531"/>
      <c r="H1144" s="668"/>
      <c r="I1144" s="668"/>
      <c r="J1144" s="234"/>
      <c r="K1144" s="234"/>
      <c r="L1144" s="234"/>
      <c r="M1144" s="575"/>
      <c r="N1144" s="794" t="str">
        <f t="shared" si="114"/>
        <v/>
      </c>
      <c r="O1144" s="573"/>
      <c r="P1144" s="573"/>
      <c r="Q1144" s="623"/>
      <c r="R1144" s="573"/>
      <c r="S1144" s="573"/>
      <c r="T1144" s="573"/>
      <c r="U1144" s="639"/>
      <c r="V1144" s="639"/>
      <c r="W1144" s="573"/>
      <c r="X1144" s="639"/>
      <c r="Y1144" s="639"/>
      <c r="Z1144" s="639"/>
      <c r="AA1144" s="639"/>
      <c r="AB1144" s="4"/>
      <c r="AC1144" s="621"/>
      <c r="AD1144" s="622"/>
      <c r="AE1144" s="621"/>
      <c r="AF1144" s="637"/>
      <c r="AG1144" s="621"/>
      <c r="AH1144" s="529">
        <f t="shared" si="110"/>
        <v>1133</v>
      </c>
      <c r="AI1144" s="421" t="str">
        <f t="shared" si="111"/>
        <v/>
      </c>
      <c r="AJ1144" s="529" t="str">
        <f t="shared" si="112"/>
        <v/>
      </c>
      <c r="AK1144" s="529" t="str">
        <f t="shared" si="109"/>
        <v/>
      </c>
      <c r="AL1144" s="573"/>
      <c r="AM1144" s="639"/>
      <c r="AN1144" s="573"/>
      <c r="AO1144" s="639"/>
      <c r="AP1144" s="639"/>
      <c r="AQ1144" s="573"/>
      <c r="AR1144" s="639"/>
      <c r="AS1144" s="639"/>
      <c r="AT1144" s="639"/>
      <c r="AU1144" s="639"/>
      <c r="AV1144" s="639"/>
      <c r="AW1144" s="639"/>
      <c r="AX1144" s="4"/>
      <c r="AY1144" s="621"/>
      <c r="AZ1144" s="622"/>
    </row>
    <row r="1145" spans="2:52" s="25" customFormat="1" ht="12.75" customHeight="1">
      <c r="B1145" s="645"/>
      <c r="D1145" s="529">
        <f t="shared" si="113"/>
        <v>1134</v>
      </c>
      <c r="E1145" s="532"/>
      <c r="F1145" s="531"/>
      <c r="G1145" s="531"/>
      <c r="H1145" s="668"/>
      <c r="I1145" s="668"/>
      <c r="J1145" s="234"/>
      <c r="K1145" s="234"/>
      <c r="L1145" s="234"/>
      <c r="M1145" s="575"/>
      <c r="N1145" s="794" t="str">
        <f t="shared" si="114"/>
        <v/>
      </c>
      <c r="O1145" s="573"/>
      <c r="P1145" s="573"/>
      <c r="Q1145" s="623"/>
      <c r="R1145" s="573"/>
      <c r="S1145" s="573"/>
      <c r="T1145" s="573"/>
      <c r="U1145" s="639"/>
      <c r="V1145" s="639"/>
      <c r="W1145" s="573"/>
      <c r="X1145" s="639"/>
      <c r="Y1145" s="639"/>
      <c r="Z1145" s="639"/>
      <c r="AA1145" s="639"/>
      <c r="AB1145" s="4"/>
      <c r="AC1145" s="621"/>
      <c r="AD1145" s="622"/>
      <c r="AE1145" s="621"/>
      <c r="AF1145" s="637"/>
      <c r="AG1145" s="621"/>
      <c r="AH1145" s="529">
        <f t="shared" si="110"/>
        <v>1134</v>
      </c>
      <c r="AI1145" s="421" t="str">
        <f t="shared" si="111"/>
        <v/>
      </c>
      <c r="AJ1145" s="529" t="str">
        <f t="shared" si="112"/>
        <v/>
      </c>
      <c r="AK1145" s="529" t="str">
        <f t="shared" si="109"/>
        <v/>
      </c>
      <c r="AL1145" s="573"/>
      <c r="AM1145" s="639"/>
      <c r="AN1145" s="573"/>
      <c r="AO1145" s="639"/>
      <c r="AP1145" s="639"/>
      <c r="AQ1145" s="573"/>
      <c r="AR1145" s="639"/>
      <c r="AS1145" s="639"/>
      <c r="AT1145" s="639"/>
      <c r="AU1145" s="639"/>
      <c r="AV1145" s="639"/>
      <c r="AW1145" s="639"/>
      <c r="AX1145" s="4"/>
      <c r="AY1145" s="621"/>
      <c r="AZ1145" s="622"/>
    </row>
    <row r="1146" spans="2:52" s="25" customFormat="1" ht="12.75" customHeight="1">
      <c r="B1146" s="645"/>
      <c r="D1146" s="529">
        <f t="shared" si="113"/>
        <v>1135</v>
      </c>
      <c r="E1146" s="532"/>
      <c r="F1146" s="531"/>
      <c r="G1146" s="531"/>
      <c r="H1146" s="668"/>
      <c r="I1146" s="668"/>
      <c r="J1146" s="234"/>
      <c r="K1146" s="234"/>
      <c r="L1146" s="234"/>
      <c r="M1146" s="575"/>
      <c r="N1146" s="794" t="str">
        <f t="shared" si="114"/>
        <v/>
      </c>
      <c r="O1146" s="573"/>
      <c r="P1146" s="573"/>
      <c r="Q1146" s="623"/>
      <c r="R1146" s="573"/>
      <c r="S1146" s="573"/>
      <c r="T1146" s="573"/>
      <c r="U1146" s="639"/>
      <c r="V1146" s="639"/>
      <c r="W1146" s="573"/>
      <c r="X1146" s="639"/>
      <c r="Y1146" s="639"/>
      <c r="Z1146" s="639"/>
      <c r="AA1146" s="639"/>
      <c r="AB1146" s="4"/>
      <c r="AC1146" s="621"/>
      <c r="AD1146" s="622"/>
      <c r="AE1146" s="621"/>
      <c r="AF1146" s="637"/>
      <c r="AG1146" s="621"/>
      <c r="AH1146" s="529">
        <f t="shared" si="110"/>
        <v>1135</v>
      </c>
      <c r="AI1146" s="421" t="str">
        <f t="shared" si="111"/>
        <v/>
      </c>
      <c r="AJ1146" s="529" t="str">
        <f t="shared" si="112"/>
        <v/>
      </c>
      <c r="AK1146" s="529" t="str">
        <f t="shared" si="109"/>
        <v/>
      </c>
      <c r="AL1146" s="573"/>
      <c r="AM1146" s="639"/>
      <c r="AN1146" s="573"/>
      <c r="AO1146" s="639"/>
      <c r="AP1146" s="639"/>
      <c r="AQ1146" s="573"/>
      <c r="AR1146" s="639"/>
      <c r="AS1146" s="639"/>
      <c r="AT1146" s="639"/>
      <c r="AU1146" s="639"/>
      <c r="AV1146" s="639"/>
      <c r="AW1146" s="639"/>
      <c r="AX1146" s="4"/>
      <c r="AY1146" s="621"/>
      <c r="AZ1146" s="622"/>
    </row>
    <row r="1147" spans="2:52" s="25" customFormat="1" ht="12.75" customHeight="1">
      <c r="B1147" s="645"/>
      <c r="D1147" s="529">
        <f t="shared" si="113"/>
        <v>1136</v>
      </c>
      <c r="E1147" s="532"/>
      <c r="F1147" s="531"/>
      <c r="G1147" s="531"/>
      <c r="H1147" s="668"/>
      <c r="I1147" s="668"/>
      <c r="J1147" s="234"/>
      <c r="K1147" s="234"/>
      <c r="L1147" s="234"/>
      <c r="M1147" s="575"/>
      <c r="N1147" s="794" t="str">
        <f t="shared" si="114"/>
        <v/>
      </c>
      <c r="O1147" s="573"/>
      <c r="P1147" s="573"/>
      <c r="Q1147" s="623"/>
      <c r="R1147" s="573"/>
      <c r="S1147" s="573"/>
      <c r="T1147" s="573"/>
      <c r="U1147" s="639"/>
      <c r="V1147" s="639"/>
      <c r="W1147" s="573"/>
      <c r="X1147" s="639"/>
      <c r="Y1147" s="639"/>
      <c r="Z1147" s="639"/>
      <c r="AA1147" s="639"/>
      <c r="AB1147" s="4"/>
      <c r="AC1147" s="621"/>
      <c r="AD1147" s="622"/>
      <c r="AE1147" s="621"/>
      <c r="AF1147" s="637"/>
      <c r="AG1147" s="621"/>
      <c r="AH1147" s="529">
        <f t="shared" si="110"/>
        <v>1136</v>
      </c>
      <c r="AI1147" s="421" t="str">
        <f t="shared" si="111"/>
        <v/>
      </c>
      <c r="AJ1147" s="529" t="str">
        <f t="shared" si="112"/>
        <v/>
      </c>
      <c r="AK1147" s="529" t="str">
        <f t="shared" si="109"/>
        <v/>
      </c>
      <c r="AL1147" s="573"/>
      <c r="AM1147" s="639"/>
      <c r="AN1147" s="573"/>
      <c r="AO1147" s="639"/>
      <c r="AP1147" s="639"/>
      <c r="AQ1147" s="573"/>
      <c r="AR1147" s="639"/>
      <c r="AS1147" s="639"/>
      <c r="AT1147" s="639"/>
      <c r="AU1147" s="639"/>
      <c r="AV1147" s="639"/>
      <c r="AW1147" s="639"/>
      <c r="AX1147" s="4"/>
      <c r="AY1147" s="621"/>
      <c r="AZ1147" s="622"/>
    </row>
    <row r="1148" spans="2:52" s="25" customFormat="1" ht="12.75" customHeight="1">
      <c r="B1148" s="645"/>
      <c r="D1148" s="529">
        <f t="shared" si="113"/>
        <v>1137</v>
      </c>
      <c r="E1148" s="532"/>
      <c r="F1148" s="531"/>
      <c r="G1148" s="531"/>
      <c r="H1148" s="668"/>
      <c r="I1148" s="668"/>
      <c r="J1148" s="234"/>
      <c r="K1148" s="234"/>
      <c r="L1148" s="234"/>
      <c r="M1148" s="575"/>
      <c r="N1148" s="794" t="str">
        <f t="shared" si="114"/>
        <v/>
      </c>
      <c r="O1148" s="573"/>
      <c r="P1148" s="573"/>
      <c r="Q1148" s="623"/>
      <c r="R1148" s="573"/>
      <c r="S1148" s="573"/>
      <c r="T1148" s="573"/>
      <c r="U1148" s="639"/>
      <c r="V1148" s="639"/>
      <c r="W1148" s="573"/>
      <c r="X1148" s="639"/>
      <c r="Y1148" s="639"/>
      <c r="Z1148" s="639"/>
      <c r="AA1148" s="639"/>
      <c r="AB1148" s="4"/>
      <c r="AC1148" s="621"/>
      <c r="AD1148" s="622"/>
      <c r="AE1148" s="621"/>
      <c r="AF1148" s="637"/>
      <c r="AG1148" s="621"/>
      <c r="AH1148" s="529">
        <f t="shared" si="110"/>
        <v>1137</v>
      </c>
      <c r="AI1148" s="421" t="str">
        <f t="shared" si="111"/>
        <v/>
      </c>
      <c r="AJ1148" s="529" t="str">
        <f t="shared" si="112"/>
        <v/>
      </c>
      <c r="AK1148" s="529" t="str">
        <f t="shared" si="109"/>
        <v/>
      </c>
      <c r="AL1148" s="573"/>
      <c r="AM1148" s="639"/>
      <c r="AN1148" s="573"/>
      <c r="AO1148" s="639"/>
      <c r="AP1148" s="639"/>
      <c r="AQ1148" s="573"/>
      <c r="AR1148" s="639"/>
      <c r="AS1148" s="639"/>
      <c r="AT1148" s="639"/>
      <c r="AU1148" s="639"/>
      <c r="AV1148" s="639"/>
      <c r="AW1148" s="639"/>
      <c r="AX1148" s="4"/>
      <c r="AY1148" s="621"/>
      <c r="AZ1148" s="622"/>
    </row>
    <row r="1149" spans="2:52" s="25" customFormat="1" ht="12.75" customHeight="1">
      <c r="B1149" s="645"/>
      <c r="D1149" s="529">
        <f t="shared" si="113"/>
        <v>1138</v>
      </c>
      <c r="E1149" s="532"/>
      <c r="F1149" s="531"/>
      <c r="G1149" s="531"/>
      <c r="H1149" s="668"/>
      <c r="I1149" s="668"/>
      <c r="J1149" s="234"/>
      <c r="K1149" s="234"/>
      <c r="L1149" s="234"/>
      <c r="M1149" s="575"/>
      <c r="N1149" s="794" t="str">
        <f t="shared" si="114"/>
        <v/>
      </c>
      <c r="O1149" s="573"/>
      <c r="P1149" s="573"/>
      <c r="Q1149" s="623"/>
      <c r="R1149" s="573"/>
      <c r="S1149" s="573"/>
      <c r="T1149" s="573"/>
      <c r="U1149" s="639"/>
      <c r="V1149" s="639"/>
      <c r="W1149" s="573"/>
      <c r="X1149" s="639"/>
      <c r="Y1149" s="639"/>
      <c r="Z1149" s="639"/>
      <c r="AA1149" s="639"/>
      <c r="AB1149" s="4"/>
      <c r="AC1149" s="621"/>
      <c r="AD1149" s="622"/>
      <c r="AE1149" s="621"/>
      <c r="AF1149" s="637"/>
      <c r="AG1149" s="621"/>
      <c r="AH1149" s="529">
        <f t="shared" si="110"/>
        <v>1138</v>
      </c>
      <c r="AI1149" s="421" t="str">
        <f t="shared" si="111"/>
        <v/>
      </c>
      <c r="AJ1149" s="529" t="str">
        <f t="shared" si="112"/>
        <v/>
      </c>
      <c r="AK1149" s="529" t="str">
        <f t="shared" si="109"/>
        <v/>
      </c>
      <c r="AL1149" s="573"/>
      <c r="AM1149" s="639"/>
      <c r="AN1149" s="573"/>
      <c r="AO1149" s="639"/>
      <c r="AP1149" s="639"/>
      <c r="AQ1149" s="573"/>
      <c r="AR1149" s="639"/>
      <c r="AS1149" s="639"/>
      <c r="AT1149" s="639"/>
      <c r="AU1149" s="639"/>
      <c r="AV1149" s="639"/>
      <c r="AW1149" s="639"/>
      <c r="AX1149" s="4"/>
      <c r="AY1149" s="621"/>
      <c r="AZ1149" s="622"/>
    </row>
    <row r="1150" spans="2:52" s="25" customFormat="1" ht="12.75" customHeight="1">
      <c r="B1150" s="645"/>
      <c r="D1150" s="529">
        <f t="shared" si="113"/>
        <v>1139</v>
      </c>
      <c r="E1150" s="532"/>
      <c r="F1150" s="531"/>
      <c r="G1150" s="531"/>
      <c r="H1150" s="668"/>
      <c r="I1150" s="668"/>
      <c r="J1150" s="234"/>
      <c r="K1150" s="234"/>
      <c r="L1150" s="234"/>
      <c r="M1150" s="575"/>
      <c r="N1150" s="794" t="str">
        <f t="shared" si="114"/>
        <v/>
      </c>
      <c r="O1150" s="573"/>
      <c r="P1150" s="573"/>
      <c r="Q1150" s="623"/>
      <c r="R1150" s="573"/>
      <c r="S1150" s="573"/>
      <c r="T1150" s="573"/>
      <c r="U1150" s="639"/>
      <c r="V1150" s="639"/>
      <c r="W1150" s="573"/>
      <c r="X1150" s="639"/>
      <c r="Y1150" s="639"/>
      <c r="Z1150" s="639"/>
      <c r="AA1150" s="639"/>
      <c r="AB1150" s="4"/>
      <c r="AC1150" s="621"/>
      <c r="AD1150" s="622"/>
      <c r="AE1150" s="621"/>
      <c r="AF1150" s="637"/>
      <c r="AG1150" s="621"/>
      <c r="AH1150" s="529">
        <f t="shared" si="110"/>
        <v>1139</v>
      </c>
      <c r="AI1150" s="421" t="str">
        <f t="shared" si="111"/>
        <v/>
      </c>
      <c r="AJ1150" s="529" t="str">
        <f t="shared" si="112"/>
        <v/>
      </c>
      <c r="AK1150" s="529" t="str">
        <f t="shared" si="109"/>
        <v/>
      </c>
      <c r="AL1150" s="573"/>
      <c r="AM1150" s="639"/>
      <c r="AN1150" s="573"/>
      <c r="AO1150" s="639"/>
      <c r="AP1150" s="639"/>
      <c r="AQ1150" s="573"/>
      <c r="AR1150" s="639"/>
      <c r="AS1150" s="639"/>
      <c r="AT1150" s="639"/>
      <c r="AU1150" s="639"/>
      <c r="AV1150" s="639"/>
      <c r="AW1150" s="639"/>
      <c r="AX1150" s="4"/>
      <c r="AY1150" s="621"/>
      <c r="AZ1150" s="622"/>
    </row>
    <row r="1151" spans="2:52" s="25" customFormat="1" ht="12.75" customHeight="1">
      <c r="B1151" s="645"/>
      <c r="D1151" s="529">
        <f t="shared" si="113"/>
        <v>1140</v>
      </c>
      <c r="E1151" s="532"/>
      <c r="F1151" s="531"/>
      <c r="G1151" s="531"/>
      <c r="H1151" s="668"/>
      <c r="I1151" s="668"/>
      <c r="J1151" s="234"/>
      <c r="K1151" s="234"/>
      <c r="L1151" s="234"/>
      <c r="M1151" s="575"/>
      <c r="N1151" s="794" t="str">
        <f t="shared" si="114"/>
        <v/>
      </c>
      <c r="O1151" s="573"/>
      <c r="P1151" s="573"/>
      <c r="Q1151" s="623"/>
      <c r="R1151" s="573"/>
      <c r="S1151" s="573"/>
      <c r="T1151" s="573"/>
      <c r="U1151" s="639"/>
      <c r="V1151" s="639"/>
      <c r="W1151" s="573"/>
      <c r="X1151" s="639"/>
      <c r="Y1151" s="639"/>
      <c r="Z1151" s="639"/>
      <c r="AA1151" s="639"/>
      <c r="AB1151" s="4"/>
      <c r="AC1151" s="621"/>
      <c r="AD1151" s="622"/>
      <c r="AE1151" s="621"/>
      <c r="AF1151" s="637"/>
      <c r="AG1151" s="621"/>
      <c r="AH1151" s="529">
        <f t="shared" si="110"/>
        <v>1140</v>
      </c>
      <c r="AI1151" s="421" t="str">
        <f t="shared" si="111"/>
        <v/>
      </c>
      <c r="AJ1151" s="529" t="str">
        <f t="shared" si="112"/>
        <v/>
      </c>
      <c r="AK1151" s="529" t="str">
        <f t="shared" si="109"/>
        <v/>
      </c>
      <c r="AL1151" s="573"/>
      <c r="AM1151" s="639"/>
      <c r="AN1151" s="573"/>
      <c r="AO1151" s="639"/>
      <c r="AP1151" s="639"/>
      <c r="AQ1151" s="573"/>
      <c r="AR1151" s="639"/>
      <c r="AS1151" s="639"/>
      <c r="AT1151" s="639"/>
      <c r="AU1151" s="639"/>
      <c r="AV1151" s="639"/>
      <c r="AW1151" s="639"/>
      <c r="AX1151" s="4"/>
      <c r="AY1151" s="621"/>
      <c r="AZ1151" s="622"/>
    </row>
    <row r="1152" spans="2:52" s="25" customFormat="1" ht="12.75" customHeight="1">
      <c r="B1152" s="645"/>
      <c r="D1152" s="529">
        <f t="shared" si="113"/>
        <v>1141</v>
      </c>
      <c r="E1152" s="532"/>
      <c r="F1152" s="531"/>
      <c r="G1152" s="531"/>
      <c r="H1152" s="668"/>
      <c r="I1152" s="668"/>
      <c r="J1152" s="234"/>
      <c r="K1152" s="234"/>
      <c r="L1152" s="234"/>
      <c r="M1152" s="575"/>
      <c r="N1152" s="794" t="str">
        <f t="shared" si="114"/>
        <v/>
      </c>
      <c r="O1152" s="573"/>
      <c r="P1152" s="573"/>
      <c r="Q1152" s="623"/>
      <c r="R1152" s="573"/>
      <c r="S1152" s="573"/>
      <c r="T1152" s="573"/>
      <c r="U1152" s="639"/>
      <c r="V1152" s="639"/>
      <c r="W1152" s="573"/>
      <c r="X1152" s="639"/>
      <c r="Y1152" s="639"/>
      <c r="Z1152" s="639"/>
      <c r="AA1152" s="639"/>
      <c r="AB1152" s="4"/>
      <c r="AC1152" s="621"/>
      <c r="AD1152" s="622"/>
      <c r="AE1152" s="621"/>
      <c r="AF1152" s="637"/>
      <c r="AG1152" s="621"/>
      <c r="AH1152" s="529">
        <f t="shared" si="110"/>
        <v>1141</v>
      </c>
      <c r="AI1152" s="421" t="str">
        <f t="shared" si="111"/>
        <v/>
      </c>
      <c r="AJ1152" s="529" t="str">
        <f t="shared" si="112"/>
        <v/>
      </c>
      <c r="AK1152" s="529" t="str">
        <f t="shared" si="109"/>
        <v/>
      </c>
      <c r="AL1152" s="573"/>
      <c r="AM1152" s="639"/>
      <c r="AN1152" s="573"/>
      <c r="AO1152" s="639"/>
      <c r="AP1152" s="639"/>
      <c r="AQ1152" s="573"/>
      <c r="AR1152" s="639"/>
      <c r="AS1152" s="639"/>
      <c r="AT1152" s="639"/>
      <c r="AU1152" s="639"/>
      <c r="AV1152" s="639"/>
      <c r="AW1152" s="639"/>
      <c r="AX1152" s="4"/>
      <c r="AY1152" s="621"/>
      <c r="AZ1152" s="622"/>
    </row>
    <row r="1153" spans="2:52" s="25" customFormat="1" ht="12.75" customHeight="1">
      <c r="B1153" s="645"/>
      <c r="D1153" s="529">
        <f t="shared" si="113"/>
        <v>1142</v>
      </c>
      <c r="E1153" s="532"/>
      <c r="F1153" s="531"/>
      <c r="G1153" s="531"/>
      <c r="H1153" s="668"/>
      <c r="I1153" s="668"/>
      <c r="J1153" s="234"/>
      <c r="K1153" s="234"/>
      <c r="L1153" s="234"/>
      <c r="M1153" s="575"/>
      <c r="N1153" s="794" t="str">
        <f t="shared" si="114"/>
        <v/>
      </c>
      <c r="O1153" s="573"/>
      <c r="P1153" s="573"/>
      <c r="Q1153" s="623"/>
      <c r="R1153" s="573"/>
      <c r="S1153" s="573"/>
      <c r="T1153" s="573"/>
      <c r="U1153" s="639"/>
      <c r="V1153" s="639"/>
      <c r="W1153" s="573"/>
      <c r="X1153" s="639"/>
      <c r="Y1153" s="639"/>
      <c r="Z1153" s="639"/>
      <c r="AA1153" s="639"/>
      <c r="AB1153" s="4"/>
      <c r="AC1153" s="621"/>
      <c r="AD1153" s="622"/>
      <c r="AE1153" s="621"/>
      <c r="AF1153" s="637"/>
      <c r="AG1153" s="621"/>
      <c r="AH1153" s="529">
        <f t="shared" si="110"/>
        <v>1142</v>
      </c>
      <c r="AI1153" s="421" t="str">
        <f t="shared" si="111"/>
        <v/>
      </c>
      <c r="AJ1153" s="529" t="str">
        <f t="shared" si="112"/>
        <v/>
      </c>
      <c r="AK1153" s="529" t="str">
        <f t="shared" si="109"/>
        <v/>
      </c>
      <c r="AL1153" s="573"/>
      <c r="AM1153" s="639"/>
      <c r="AN1153" s="573"/>
      <c r="AO1153" s="639"/>
      <c r="AP1153" s="639"/>
      <c r="AQ1153" s="573"/>
      <c r="AR1153" s="639"/>
      <c r="AS1153" s="639"/>
      <c r="AT1153" s="639"/>
      <c r="AU1153" s="639"/>
      <c r="AV1153" s="639"/>
      <c r="AW1153" s="639"/>
      <c r="AX1153" s="4"/>
      <c r="AY1153" s="621"/>
      <c r="AZ1153" s="622"/>
    </row>
    <row r="1154" spans="2:52" s="25" customFormat="1" ht="12.75" customHeight="1">
      <c r="B1154" s="645"/>
      <c r="D1154" s="529">
        <f t="shared" si="113"/>
        <v>1143</v>
      </c>
      <c r="E1154" s="532"/>
      <c r="F1154" s="531"/>
      <c r="G1154" s="531"/>
      <c r="H1154" s="668"/>
      <c r="I1154" s="668"/>
      <c r="J1154" s="234"/>
      <c r="K1154" s="234"/>
      <c r="L1154" s="234"/>
      <c r="M1154" s="575"/>
      <c r="N1154" s="794" t="str">
        <f t="shared" si="114"/>
        <v/>
      </c>
      <c r="O1154" s="573"/>
      <c r="P1154" s="573"/>
      <c r="Q1154" s="623"/>
      <c r="R1154" s="573"/>
      <c r="S1154" s="573"/>
      <c r="T1154" s="573"/>
      <c r="U1154" s="639"/>
      <c r="V1154" s="639"/>
      <c r="W1154" s="573"/>
      <c r="X1154" s="639"/>
      <c r="Y1154" s="639"/>
      <c r="Z1154" s="639"/>
      <c r="AA1154" s="639"/>
      <c r="AB1154" s="4"/>
      <c r="AC1154" s="621"/>
      <c r="AD1154" s="622"/>
      <c r="AE1154" s="621"/>
      <c r="AF1154" s="637"/>
      <c r="AG1154" s="621"/>
      <c r="AH1154" s="529">
        <f t="shared" si="110"/>
        <v>1143</v>
      </c>
      <c r="AI1154" s="421" t="str">
        <f t="shared" si="111"/>
        <v/>
      </c>
      <c r="AJ1154" s="529" t="str">
        <f t="shared" si="112"/>
        <v/>
      </c>
      <c r="AK1154" s="529" t="str">
        <f t="shared" si="109"/>
        <v/>
      </c>
      <c r="AL1154" s="573"/>
      <c r="AM1154" s="639"/>
      <c r="AN1154" s="573"/>
      <c r="AO1154" s="639"/>
      <c r="AP1154" s="639"/>
      <c r="AQ1154" s="573"/>
      <c r="AR1154" s="639"/>
      <c r="AS1154" s="639"/>
      <c r="AT1154" s="639"/>
      <c r="AU1154" s="639"/>
      <c r="AV1154" s="639"/>
      <c r="AW1154" s="639"/>
      <c r="AX1154" s="4"/>
      <c r="AY1154" s="621"/>
      <c r="AZ1154" s="622"/>
    </row>
    <row r="1155" spans="2:52" s="25" customFormat="1" ht="12.75" customHeight="1">
      <c r="B1155" s="645"/>
      <c r="D1155" s="529">
        <f t="shared" si="113"/>
        <v>1144</v>
      </c>
      <c r="E1155" s="532"/>
      <c r="F1155" s="531"/>
      <c r="G1155" s="531"/>
      <c r="H1155" s="668"/>
      <c r="I1155" s="668"/>
      <c r="J1155" s="234"/>
      <c r="K1155" s="234"/>
      <c r="L1155" s="234"/>
      <c r="M1155" s="575"/>
      <c r="N1155" s="794" t="str">
        <f t="shared" si="114"/>
        <v/>
      </c>
      <c r="O1155" s="573"/>
      <c r="P1155" s="573"/>
      <c r="Q1155" s="623"/>
      <c r="R1155" s="573"/>
      <c r="S1155" s="573"/>
      <c r="T1155" s="573"/>
      <c r="U1155" s="639"/>
      <c r="V1155" s="639"/>
      <c r="W1155" s="573"/>
      <c r="X1155" s="639"/>
      <c r="Y1155" s="639"/>
      <c r="Z1155" s="639"/>
      <c r="AA1155" s="639"/>
      <c r="AB1155" s="4"/>
      <c r="AC1155" s="621"/>
      <c r="AD1155" s="622"/>
      <c r="AE1155" s="621"/>
      <c r="AF1155" s="637"/>
      <c r="AG1155" s="621"/>
      <c r="AH1155" s="529">
        <f t="shared" si="110"/>
        <v>1144</v>
      </c>
      <c r="AI1155" s="421" t="str">
        <f t="shared" si="111"/>
        <v/>
      </c>
      <c r="AJ1155" s="529" t="str">
        <f t="shared" si="112"/>
        <v/>
      </c>
      <c r="AK1155" s="529" t="str">
        <f t="shared" si="109"/>
        <v/>
      </c>
      <c r="AL1155" s="573"/>
      <c r="AM1155" s="639"/>
      <c r="AN1155" s="573"/>
      <c r="AO1155" s="639"/>
      <c r="AP1155" s="639"/>
      <c r="AQ1155" s="573"/>
      <c r="AR1155" s="639"/>
      <c r="AS1155" s="639"/>
      <c r="AT1155" s="639"/>
      <c r="AU1155" s="639"/>
      <c r="AV1155" s="639"/>
      <c r="AW1155" s="639"/>
      <c r="AX1155" s="4"/>
      <c r="AY1155" s="621"/>
      <c r="AZ1155" s="622"/>
    </row>
    <row r="1156" spans="2:52" s="25" customFormat="1" ht="12.75" customHeight="1">
      <c r="B1156" s="645"/>
      <c r="D1156" s="529">
        <f t="shared" si="113"/>
        <v>1145</v>
      </c>
      <c r="E1156" s="532"/>
      <c r="F1156" s="531"/>
      <c r="G1156" s="531"/>
      <c r="H1156" s="668"/>
      <c r="I1156" s="668"/>
      <c r="J1156" s="234"/>
      <c r="K1156" s="234"/>
      <c r="L1156" s="234"/>
      <c r="M1156" s="575"/>
      <c r="N1156" s="794" t="str">
        <f t="shared" si="114"/>
        <v/>
      </c>
      <c r="O1156" s="573"/>
      <c r="P1156" s="573"/>
      <c r="Q1156" s="623"/>
      <c r="R1156" s="573"/>
      <c r="S1156" s="573"/>
      <c r="T1156" s="573"/>
      <c r="U1156" s="639"/>
      <c r="V1156" s="639"/>
      <c r="W1156" s="573"/>
      <c r="X1156" s="639"/>
      <c r="Y1156" s="639"/>
      <c r="Z1156" s="639"/>
      <c r="AA1156" s="639"/>
      <c r="AB1156" s="4"/>
      <c r="AC1156" s="621"/>
      <c r="AD1156" s="622"/>
      <c r="AE1156" s="621"/>
      <c r="AF1156" s="637"/>
      <c r="AG1156" s="621"/>
      <c r="AH1156" s="529">
        <f t="shared" si="110"/>
        <v>1145</v>
      </c>
      <c r="AI1156" s="421" t="str">
        <f t="shared" si="111"/>
        <v/>
      </c>
      <c r="AJ1156" s="529" t="str">
        <f t="shared" si="112"/>
        <v/>
      </c>
      <c r="AK1156" s="529" t="str">
        <f t="shared" ref="AK1156:AK1179" si="115">IF(G1156="","",G1156)</f>
        <v/>
      </c>
      <c r="AL1156" s="573"/>
      <c r="AM1156" s="639"/>
      <c r="AN1156" s="573"/>
      <c r="AO1156" s="639"/>
      <c r="AP1156" s="639"/>
      <c r="AQ1156" s="573"/>
      <c r="AR1156" s="639"/>
      <c r="AS1156" s="639"/>
      <c r="AT1156" s="639"/>
      <c r="AU1156" s="639"/>
      <c r="AV1156" s="639"/>
      <c r="AW1156" s="639"/>
      <c r="AX1156" s="4"/>
      <c r="AY1156" s="621"/>
      <c r="AZ1156" s="622"/>
    </row>
    <row r="1157" spans="2:52" s="25" customFormat="1" ht="12.75" customHeight="1">
      <c r="B1157" s="645"/>
      <c r="D1157" s="529">
        <f t="shared" si="113"/>
        <v>1146</v>
      </c>
      <c r="E1157" s="532"/>
      <c r="F1157" s="531"/>
      <c r="G1157" s="531"/>
      <c r="H1157" s="668"/>
      <c r="I1157" s="668"/>
      <c r="J1157" s="234"/>
      <c r="K1157" s="234"/>
      <c r="L1157" s="234"/>
      <c r="M1157" s="575"/>
      <c r="N1157" s="794" t="str">
        <f t="shared" si="114"/>
        <v/>
      </c>
      <c r="O1157" s="573"/>
      <c r="P1157" s="573"/>
      <c r="Q1157" s="623"/>
      <c r="R1157" s="573"/>
      <c r="S1157" s="573"/>
      <c r="T1157" s="573"/>
      <c r="U1157" s="639"/>
      <c r="V1157" s="639"/>
      <c r="W1157" s="573"/>
      <c r="X1157" s="639"/>
      <c r="Y1157" s="639"/>
      <c r="Z1157" s="639"/>
      <c r="AA1157" s="639"/>
      <c r="AB1157" s="4"/>
      <c r="AC1157" s="621"/>
      <c r="AD1157" s="622"/>
      <c r="AE1157" s="621"/>
      <c r="AF1157" s="637"/>
      <c r="AG1157" s="621"/>
      <c r="AH1157" s="529">
        <f t="shared" ref="AH1157:AK1186" si="116">IF(D1157="","",D1157)</f>
        <v>1146</v>
      </c>
      <c r="AI1157" s="421" t="str">
        <f t="shared" ref="AI1157:AI1179" si="117">IF(E1157="","",E1157)</f>
        <v/>
      </c>
      <c r="AJ1157" s="529" t="str">
        <f t="shared" ref="AJ1157:AJ1179" si="118">IF(F1157="","",F1157)</f>
        <v/>
      </c>
      <c r="AK1157" s="529" t="str">
        <f t="shared" si="115"/>
        <v/>
      </c>
      <c r="AL1157" s="573"/>
      <c r="AM1157" s="639"/>
      <c r="AN1157" s="573"/>
      <c r="AO1157" s="639"/>
      <c r="AP1157" s="639"/>
      <c r="AQ1157" s="573"/>
      <c r="AR1157" s="639"/>
      <c r="AS1157" s="639"/>
      <c r="AT1157" s="639"/>
      <c r="AU1157" s="639"/>
      <c r="AV1157" s="639"/>
      <c r="AW1157" s="639"/>
      <c r="AX1157" s="4"/>
      <c r="AY1157" s="621"/>
      <c r="AZ1157" s="622"/>
    </row>
    <row r="1158" spans="2:52" s="25" customFormat="1" ht="12.75" customHeight="1">
      <c r="B1158" s="645"/>
      <c r="D1158" s="529">
        <f t="shared" si="113"/>
        <v>1147</v>
      </c>
      <c r="E1158" s="532"/>
      <c r="F1158" s="531"/>
      <c r="G1158" s="531"/>
      <c r="H1158" s="668"/>
      <c r="I1158" s="668"/>
      <c r="J1158" s="234"/>
      <c r="K1158" s="234"/>
      <c r="L1158" s="234"/>
      <c r="M1158" s="575"/>
      <c r="N1158" s="794" t="str">
        <f t="shared" si="114"/>
        <v/>
      </c>
      <c r="O1158" s="573"/>
      <c r="P1158" s="573"/>
      <c r="Q1158" s="623"/>
      <c r="R1158" s="573"/>
      <c r="S1158" s="573"/>
      <c r="T1158" s="573"/>
      <c r="U1158" s="639"/>
      <c r="V1158" s="639"/>
      <c r="W1158" s="573"/>
      <c r="X1158" s="639"/>
      <c r="Y1158" s="639"/>
      <c r="Z1158" s="639"/>
      <c r="AA1158" s="639"/>
      <c r="AB1158" s="4"/>
      <c r="AC1158" s="621"/>
      <c r="AD1158" s="622"/>
      <c r="AE1158" s="621"/>
      <c r="AF1158" s="637"/>
      <c r="AG1158" s="621"/>
      <c r="AH1158" s="529">
        <f t="shared" si="116"/>
        <v>1147</v>
      </c>
      <c r="AI1158" s="421" t="str">
        <f t="shared" si="117"/>
        <v/>
      </c>
      <c r="AJ1158" s="529" t="str">
        <f t="shared" si="118"/>
        <v/>
      </c>
      <c r="AK1158" s="529" t="str">
        <f t="shared" si="115"/>
        <v/>
      </c>
      <c r="AL1158" s="573"/>
      <c r="AM1158" s="639"/>
      <c r="AN1158" s="573"/>
      <c r="AO1158" s="639"/>
      <c r="AP1158" s="639"/>
      <c r="AQ1158" s="573"/>
      <c r="AR1158" s="639"/>
      <c r="AS1158" s="639"/>
      <c r="AT1158" s="639"/>
      <c r="AU1158" s="639"/>
      <c r="AV1158" s="639"/>
      <c r="AW1158" s="639"/>
      <c r="AX1158" s="4"/>
      <c r="AY1158" s="621"/>
      <c r="AZ1158" s="622"/>
    </row>
    <row r="1159" spans="2:52" s="25" customFormat="1" ht="12.75" customHeight="1">
      <c r="B1159" s="645"/>
      <c r="D1159" s="529">
        <f t="shared" si="113"/>
        <v>1148</v>
      </c>
      <c r="E1159" s="532"/>
      <c r="F1159" s="531"/>
      <c r="G1159" s="531"/>
      <c r="H1159" s="668"/>
      <c r="I1159" s="668"/>
      <c r="J1159" s="234"/>
      <c r="K1159" s="234"/>
      <c r="L1159" s="234"/>
      <c r="M1159" s="575"/>
      <c r="N1159" s="794" t="str">
        <f t="shared" si="114"/>
        <v/>
      </c>
      <c r="O1159" s="573"/>
      <c r="P1159" s="573"/>
      <c r="Q1159" s="623"/>
      <c r="R1159" s="573"/>
      <c r="S1159" s="573"/>
      <c r="T1159" s="573"/>
      <c r="U1159" s="639"/>
      <c r="V1159" s="639"/>
      <c r="W1159" s="573"/>
      <c r="X1159" s="639"/>
      <c r="Y1159" s="639"/>
      <c r="Z1159" s="639"/>
      <c r="AA1159" s="639"/>
      <c r="AB1159" s="4"/>
      <c r="AC1159" s="621"/>
      <c r="AD1159" s="622"/>
      <c r="AE1159" s="621"/>
      <c r="AF1159" s="637"/>
      <c r="AG1159" s="621"/>
      <c r="AH1159" s="529">
        <f t="shared" si="116"/>
        <v>1148</v>
      </c>
      <c r="AI1159" s="421" t="str">
        <f t="shared" si="117"/>
        <v/>
      </c>
      <c r="AJ1159" s="529" t="str">
        <f t="shared" si="118"/>
        <v/>
      </c>
      <c r="AK1159" s="529" t="str">
        <f t="shared" si="115"/>
        <v/>
      </c>
      <c r="AL1159" s="573"/>
      <c r="AM1159" s="639"/>
      <c r="AN1159" s="573"/>
      <c r="AO1159" s="639"/>
      <c r="AP1159" s="639"/>
      <c r="AQ1159" s="573"/>
      <c r="AR1159" s="639"/>
      <c r="AS1159" s="639"/>
      <c r="AT1159" s="639"/>
      <c r="AU1159" s="639"/>
      <c r="AV1159" s="639"/>
      <c r="AW1159" s="639"/>
      <c r="AX1159" s="4"/>
      <c r="AY1159" s="621"/>
      <c r="AZ1159" s="622"/>
    </row>
    <row r="1160" spans="2:52" s="25" customFormat="1" ht="12.75" customHeight="1">
      <c r="B1160" s="645"/>
      <c r="D1160" s="529">
        <f t="shared" si="113"/>
        <v>1149</v>
      </c>
      <c r="E1160" s="532"/>
      <c r="F1160" s="531"/>
      <c r="G1160" s="531"/>
      <c r="H1160" s="668"/>
      <c r="I1160" s="668"/>
      <c r="J1160" s="234"/>
      <c r="K1160" s="234"/>
      <c r="L1160" s="234"/>
      <c r="M1160" s="575"/>
      <c r="N1160" s="794" t="str">
        <f t="shared" si="114"/>
        <v/>
      </c>
      <c r="O1160" s="573"/>
      <c r="P1160" s="573"/>
      <c r="Q1160" s="623"/>
      <c r="R1160" s="573"/>
      <c r="S1160" s="573"/>
      <c r="T1160" s="573"/>
      <c r="U1160" s="639"/>
      <c r="V1160" s="639"/>
      <c r="W1160" s="573"/>
      <c r="X1160" s="639"/>
      <c r="Y1160" s="639"/>
      <c r="Z1160" s="639"/>
      <c r="AA1160" s="639"/>
      <c r="AB1160" s="4"/>
      <c r="AC1160" s="621"/>
      <c r="AD1160" s="622"/>
      <c r="AE1160" s="621"/>
      <c r="AF1160" s="637"/>
      <c r="AG1160" s="621"/>
      <c r="AH1160" s="529">
        <f t="shared" si="116"/>
        <v>1149</v>
      </c>
      <c r="AI1160" s="421" t="str">
        <f t="shared" si="117"/>
        <v/>
      </c>
      <c r="AJ1160" s="529" t="str">
        <f t="shared" si="118"/>
        <v/>
      </c>
      <c r="AK1160" s="529" t="str">
        <f t="shared" si="115"/>
        <v/>
      </c>
      <c r="AL1160" s="573"/>
      <c r="AM1160" s="639"/>
      <c r="AN1160" s="573"/>
      <c r="AO1160" s="639"/>
      <c r="AP1160" s="639"/>
      <c r="AQ1160" s="573"/>
      <c r="AR1160" s="639"/>
      <c r="AS1160" s="639"/>
      <c r="AT1160" s="639"/>
      <c r="AU1160" s="639"/>
      <c r="AV1160" s="639"/>
      <c r="AW1160" s="639"/>
      <c r="AX1160" s="4"/>
      <c r="AY1160" s="621"/>
      <c r="AZ1160" s="622"/>
    </row>
    <row r="1161" spans="2:52" s="25" customFormat="1" ht="12.75" customHeight="1">
      <c r="B1161" s="645"/>
      <c r="D1161" s="529">
        <f t="shared" si="113"/>
        <v>1150</v>
      </c>
      <c r="E1161" s="532"/>
      <c r="F1161" s="531"/>
      <c r="G1161" s="531"/>
      <c r="H1161" s="668"/>
      <c r="I1161" s="668"/>
      <c r="J1161" s="234"/>
      <c r="K1161" s="234"/>
      <c r="L1161" s="234"/>
      <c r="M1161" s="575"/>
      <c r="N1161" s="794" t="str">
        <f t="shared" si="114"/>
        <v/>
      </c>
      <c r="O1161" s="573"/>
      <c r="P1161" s="573"/>
      <c r="Q1161" s="623"/>
      <c r="R1161" s="573"/>
      <c r="S1161" s="573"/>
      <c r="T1161" s="573"/>
      <c r="U1161" s="639"/>
      <c r="V1161" s="639"/>
      <c r="W1161" s="573"/>
      <c r="X1161" s="639"/>
      <c r="Y1161" s="639"/>
      <c r="Z1161" s="639"/>
      <c r="AA1161" s="639"/>
      <c r="AB1161" s="4"/>
      <c r="AC1161" s="621"/>
      <c r="AD1161" s="622"/>
      <c r="AE1161" s="621"/>
      <c r="AF1161" s="637"/>
      <c r="AG1161" s="621"/>
      <c r="AH1161" s="529">
        <f t="shared" si="116"/>
        <v>1150</v>
      </c>
      <c r="AI1161" s="421" t="str">
        <f t="shared" si="117"/>
        <v/>
      </c>
      <c r="AJ1161" s="529" t="str">
        <f t="shared" si="118"/>
        <v/>
      </c>
      <c r="AK1161" s="529" t="str">
        <f t="shared" si="115"/>
        <v/>
      </c>
      <c r="AL1161" s="573"/>
      <c r="AM1161" s="639"/>
      <c r="AN1161" s="573"/>
      <c r="AO1161" s="639"/>
      <c r="AP1161" s="639"/>
      <c r="AQ1161" s="573"/>
      <c r="AR1161" s="639"/>
      <c r="AS1161" s="639"/>
      <c r="AT1161" s="639"/>
      <c r="AU1161" s="639"/>
      <c r="AV1161" s="639"/>
      <c r="AW1161" s="639"/>
      <c r="AX1161" s="4"/>
      <c r="AY1161" s="621"/>
      <c r="AZ1161" s="622"/>
    </row>
    <row r="1162" spans="2:52" s="25" customFormat="1" ht="12.75" customHeight="1">
      <c r="B1162" s="645"/>
      <c r="D1162" s="529">
        <f t="shared" si="113"/>
        <v>1151</v>
      </c>
      <c r="E1162" s="532"/>
      <c r="F1162" s="531"/>
      <c r="G1162" s="531"/>
      <c r="H1162" s="668"/>
      <c r="I1162" s="668"/>
      <c r="J1162" s="234"/>
      <c r="K1162" s="234"/>
      <c r="L1162" s="234"/>
      <c r="M1162" s="575"/>
      <c r="N1162" s="794" t="str">
        <f t="shared" si="114"/>
        <v/>
      </c>
      <c r="O1162" s="573"/>
      <c r="P1162" s="573"/>
      <c r="Q1162" s="623"/>
      <c r="R1162" s="573"/>
      <c r="S1162" s="573"/>
      <c r="T1162" s="573"/>
      <c r="U1162" s="639"/>
      <c r="V1162" s="639"/>
      <c r="W1162" s="573"/>
      <c r="X1162" s="639"/>
      <c r="Y1162" s="639"/>
      <c r="Z1162" s="639"/>
      <c r="AA1162" s="639"/>
      <c r="AB1162" s="4"/>
      <c r="AC1162" s="621"/>
      <c r="AD1162" s="622"/>
      <c r="AE1162" s="621"/>
      <c r="AF1162" s="637"/>
      <c r="AG1162" s="621"/>
      <c r="AH1162" s="529">
        <f t="shared" si="116"/>
        <v>1151</v>
      </c>
      <c r="AI1162" s="421" t="str">
        <f t="shared" si="117"/>
        <v/>
      </c>
      <c r="AJ1162" s="529" t="str">
        <f t="shared" si="118"/>
        <v/>
      </c>
      <c r="AK1162" s="529" t="str">
        <f t="shared" si="115"/>
        <v/>
      </c>
      <c r="AL1162" s="573"/>
      <c r="AM1162" s="639"/>
      <c r="AN1162" s="573"/>
      <c r="AO1162" s="639"/>
      <c r="AP1162" s="639"/>
      <c r="AQ1162" s="573"/>
      <c r="AR1162" s="639"/>
      <c r="AS1162" s="639"/>
      <c r="AT1162" s="639"/>
      <c r="AU1162" s="639"/>
      <c r="AV1162" s="639"/>
      <c r="AW1162" s="639"/>
      <c r="AX1162" s="4"/>
      <c r="AY1162" s="621"/>
      <c r="AZ1162" s="622"/>
    </row>
    <row r="1163" spans="2:52" s="25" customFormat="1" ht="12.75" customHeight="1">
      <c r="B1163" s="645"/>
      <c r="D1163" s="529">
        <f t="shared" si="113"/>
        <v>1152</v>
      </c>
      <c r="E1163" s="532"/>
      <c r="F1163" s="531"/>
      <c r="G1163" s="531"/>
      <c r="H1163" s="668"/>
      <c r="I1163" s="668"/>
      <c r="J1163" s="234"/>
      <c r="K1163" s="234"/>
      <c r="L1163" s="234"/>
      <c r="M1163" s="575"/>
      <c r="N1163" s="794" t="str">
        <f t="shared" si="114"/>
        <v/>
      </c>
      <c r="O1163" s="573"/>
      <c r="P1163" s="573"/>
      <c r="Q1163" s="623"/>
      <c r="R1163" s="573"/>
      <c r="S1163" s="573"/>
      <c r="T1163" s="573"/>
      <c r="U1163" s="639"/>
      <c r="V1163" s="639"/>
      <c r="W1163" s="573"/>
      <c r="X1163" s="639"/>
      <c r="Y1163" s="639"/>
      <c r="Z1163" s="639"/>
      <c r="AA1163" s="639"/>
      <c r="AB1163" s="4"/>
      <c r="AC1163" s="621"/>
      <c r="AD1163" s="622"/>
      <c r="AE1163" s="621"/>
      <c r="AF1163" s="637"/>
      <c r="AG1163" s="621"/>
      <c r="AH1163" s="529">
        <f t="shared" si="116"/>
        <v>1152</v>
      </c>
      <c r="AI1163" s="421" t="str">
        <f t="shared" si="117"/>
        <v/>
      </c>
      <c r="AJ1163" s="529" t="str">
        <f t="shared" si="118"/>
        <v/>
      </c>
      <c r="AK1163" s="529" t="str">
        <f t="shared" si="115"/>
        <v/>
      </c>
      <c r="AL1163" s="573"/>
      <c r="AM1163" s="639"/>
      <c r="AN1163" s="573"/>
      <c r="AO1163" s="639"/>
      <c r="AP1163" s="639"/>
      <c r="AQ1163" s="573"/>
      <c r="AR1163" s="639"/>
      <c r="AS1163" s="639"/>
      <c r="AT1163" s="639"/>
      <c r="AU1163" s="639"/>
      <c r="AV1163" s="639"/>
      <c r="AW1163" s="639"/>
      <c r="AX1163" s="4"/>
      <c r="AY1163" s="621"/>
      <c r="AZ1163" s="622"/>
    </row>
    <row r="1164" spans="2:52" s="25" customFormat="1" ht="12.75" customHeight="1">
      <c r="B1164" s="645"/>
      <c r="D1164" s="529">
        <f t="shared" si="113"/>
        <v>1153</v>
      </c>
      <c r="E1164" s="532"/>
      <c r="F1164" s="531"/>
      <c r="G1164" s="531"/>
      <c r="H1164" s="668"/>
      <c r="I1164" s="668"/>
      <c r="J1164" s="234"/>
      <c r="K1164" s="234"/>
      <c r="L1164" s="234"/>
      <c r="M1164" s="575"/>
      <c r="N1164" s="794" t="str">
        <f t="shared" si="114"/>
        <v/>
      </c>
      <c r="O1164" s="573"/>
      <c r="P1164" s="573"/>
      <c r="Q1164" s="623"/>
      <c r="R1164" s="573"/>
      <c r="S1164" s="573"/>
      <c r="T1164" s="573"/>
      <c r="U1164" s="639"/>
      <c r="V1164" s="639"/>
      <c r="W1164" s="573"/>
      <c r="X1164" s="639"/>
      <c r="Y1164" s="639"/>
      <c r="Z1164" s="639"/>
      <c r="AA1164" s="639"/>
      <c r="AB1164" s="4"/>
      <c r="AC1164" s="621"/>
      <c r="AD1164" s="622"/>
      <c r="AE1164" s="621"/>
      <c r="AF1164" s="637"/>
      <c r="AG1164" s="621"/>
      <c r="AH1164" s="529">
        <f t="shared" si="116"/>
        <v>1153</v>
      </c>
      <c r="AI1164" s="421" t="str">
        <f t="shared" si="117"/>
        <v/>
      </c>
      <c r="AJ1164" s="529" t="str">
        <f t="shared" si="118"/>
        <v/>
      </c>
      <c r="AK1164" s="529" t="str">
        <f t="shared" si="115"/>
        <v/>
      </c>
      <c r="AL1164" s="573"/>
      <c r="AM1164" s="639"/>
      <c r="AN1164" s="573"/>
      <c r="AO1164" s="639"/>
      <c r="AP1164" s="639"/>
      <c r="AQ1164" s="573"/>
      <c r="AR1164" s="639"/>
      <c r="AS1164" s="639"/>
      <c r="AT1164" s="639"/>
      <c r="AU1164" s="639"/>
      <c r="AV1164" s="639"/>
      <c r="AW1164" s="639"/>
      <c r="AX1164" s="4"/>
      <c r="AY1164" s="621"/>
      <c r="AZ1164" s="622"/>
    </row>
    <row r="1165" spans="2:52" s="25" customFormat="1" ht="12.75" customHeight="1">
      <c r="B1165" s="645"/>
      <c r="D1165" s="529">
        <f t="shared" si="113"/>
        <v>1154</v>
      </c>
      <c r="E1165" s="532"/>
      <c r="F1165" s="531"/>
      <c r="G1165" s="531"/>
      <c r="H1165" s="668"/>
      <c r="I1165" s="668"/>
      <c r="J1165" s="234"/>
      <c r="K1165" s="234"/>
      <c r="L1165" s="234"/>
      <c r="M1165" s="575"/>
      <c r="N1165" s="794" t="str">
        <f t="shared" si="114"/>
        <v/>
      </c>
      <c r="O1165" s="573"/>
      <c r="P1165" s="573"/>
      <c r="Q1165" s="623"/>
      <c r="R1165" s="573"/>
      <c r="S1165" s="573"/>
      <c r="T1165" s="573"/>
      <c r="U1165" s="639"/>
      <c r="V1165" s="639"/>
      <c r="W1165" s="573"/>
      <c r="X1165" s="639"/>
      <c r="Y1165" s="639"/>
      <c r="Z1165" s="639"/>
      <c r="AA1165" s="639"/>
      <c r="AB1165" s="4"/>
      <c r="AC1165" s="621"/>
      <c r="AD1165" s="622"/>
      <c r="AE1165" s="621"/>
      <c r="AF1165" s="637"/>
      <c r="AG1165" s="621"/>
      <c r="AH1165" s="529">
        <f t="shared" si="116"/>
        <v>1154</v>
      </c>
      <c r="AI1165" s="421" t="str">
        <f t="shared" si="117"/>
        <v/>
      </c>
      <c r="AJ1165" s="529" t="str">
        <f t="shared" si="118"/>
        <v/>
      </c>
      <c r="AK1165" s="529" t="str">
        <f t="shared" si="115"/>
        <v/>
      </c>
      <c r="AL1165" s="573"/>
      <c r="AM1165" s="639"/>
      <c r="AN1165" s="573"/>
      <c r="AO1165" s="639"/>
      <c r="AP1165" s="639"/>
      <c r="AQ1165" s="573"/>
      <c r="AR1165" s="639"/>
      <c r="AS1165" s="639"/>
      <c r="AT1165" s="639"/>
      <c r="AU1165" s="639"/>
      <c r="AV1165" s="639"/>
      <c r="AW1165" s="639"/>
      <c r="AX1165" s="4"/>
      <c r="AY1165" s="621"/>
      <c r="AZ1165" s="622"/>
    </row>
    <row r="1166" spans="2:52" s="25" customFormat="1" ht="12.75" customHeight="1">
      <c r="B1166" s="645"/>
      <c r="D1166" s="529">
        <f t="shared" si="113"/>
        <v>1155</v>
      </c>
      <c r="E1166" s="532"/>
      <c r="F1166" s="531"/>
      <c r="G1166" s="531"/>
      <c r="H1166" s="668"/>
      <c r="I1166" s="668"/>
      <c r="J1166" s="234"/>
      <c r="K1166" s="234"/>
      <c r="L1166" s="234"/>
      <c r="M1166" s="575"/>
      <c r="N1166" s="794" t="str">
        <f t="shared" si="114"/>
        <v/>
      </c>
      <c r="O1166" s="573"/>
      <c r="P1166" s="573"/>
      <c r="Q1166" s="623"/>
      <c r="R1166" s="573"/>
      <c r="S1166" s="573"/>
      <c r="T1166" s="573"/>
      <c r="U1166" s="639"/>
      <c r="V1166" s="639"/>
      <c r="W1166" s="573"/>
      <c r="X1166" s="639"/>
      <c r="Y1166" s="639"/>
      <c r="Z1166" s="639"/>
      <c r="AA1166" s="639"/>
      <c r="AB1166" s="4"/>
      <c r="AC1166" s="621"/>
      <c r="AD1166" s="622"/>
      <c r="AE1166" s="621"/>
      <c r="AF1166" s="637"/>
      <c r="AG1166" s="621"/>
      <c r="AH1166" s="529">
        <f t="shared" si="116"/>
        <v>1155</v>
      </c>
      <c r="AI1166" s="421" t="str">
        <f t="shared" si="117"/>
        <v/>
      </c>
      <c r="AJ1166" s="529" t="str">
        <f t="shared" si="118"/>
        <v/>
      </c>
      <c r="AK1166" s="529" t="str">
        <f t="shared" si="115"/>
        <v/>
      </c>
      <c r="AL1166" s="573"/>
      <c r="AM1166" s="639"/>
      <c r="AN1166" s="573"/>
      <c r="AO1166" s="639"/>
      <c r="AP1166" s="639"/>
      <c r="AQ1166" s="573"/>
      <c r="AR1166" s="639"/>
      <c r="AS1166" s="639"/>
      <c r="AT1166" s="639"/>
      <c r="AU1166" s="639"/>
      <c r="AV1166" s="639"/>
      <c r="AW1166" s="639"/>
      <c r="AX1166" s="4"/>
      <c r="AY1166" s="621"/>
      <c r="AZ1166" s="622"/>
    </row>
    <row r="1167" spans="2:52" s="25" customFormat="1" ht="12.75" customHeight="1">
      <c r="B1167" s="645"/>
      <c r="D1167" s="529">
        <f t="shared" si="113"/>
        <v>1156</v>
      </c>
      <c r="E1167" s="532"/>
      <c r="F1167" s="531"/>
      <c r="G1167" s="531"/>
      <c r="H1167" s="668"/>
      <c r="I1167" s="668"/>
      <c r="J1167" s="234"/>
      <c r="K1167" s="234"/>
      <c r="L1167" s="234"/>
      <c r="M1167" s="575"/>
      <c r="N1167" s="794" t="str">
        <f t="shared" si="114"/>
        <v/>
      </c>
      <c r="O1167" s="573"/>
      <c r="P1167" s="573"/>
      <c r="Q1167" s="623"/>
      <c r="R1167" s="573"/>
      <c r="S1167" s="573"/>
      <c r="T1167" s="573"/>
      <c r="U1167" s="639"/>
      <c r="V1167" s="639"/>
      <c r="W1167" s="573"/>
      <c r="X1167" s="639"/>
      <c r="Y1167" s="639"/>
      <c r="Z1167" s="639"/>
      <c r="AA1167" s="639"/>
      <c r="AB1167" s="4"/>
      <c r="AC1167" s="621"/>
      <c r="AD1167" s="622"/>
      <c r="AE1167" s="621"/>
      <c r="AF1167" s="637"/>
      <c r="AG1167" s="621"/>
      <c r="AH1167" s="529">
        <f t="shared" si="116"/>
        <v>1156</v>
      </c>
      <c r="AI1167" s="421" t="str">
        <f t="shared" si="117"/>
        <v/>
      </c>
      <c r="AJ1167" s="529" t="str">
        <f t="shared" si="118"/>
        <v/>
      </c>
      <c r="AK1167" s="529" t="str">
        <f t="shared" si="115"/>
        <v/>
      </c>
      <c r="AL1167" s="573"/>
      <c r="AM1167" s="639"/>
      <c r="AN1167" s="573"/>
      <c r="AO1167" s="639"/>
      <c r="AP1167" s="639"/>
      <c r="AQ1167" s="573"/>
      <c r="AR1167" s="639"/>
      <c r="AS1167" s="639"/>
      <c r="AT1167" s="639"/>
      <c r="AU1167" s="639"/>
      <c r="AV1167" s="639"/>
      <c r="AW1167" s="639"/>
      <c r="AX1167" s="4"/>
      <c r="AY1167" s="621"/>
      <c r="AZ1167" s="622"/>
    </row>
    <row r="1168" spans="2:52" s="25" customFormat="1" ht="12.75" customHeight="1">
      <c r="B1168" s="645"/>
      <c r="D1168" s="529">
        <f t="shared" si="113"/>
        <v>1157</v>
      </c>
      <c r="E1168" s="532"/>
      <c r="F1168" s="531"/>
      <c r="G1168" s="531"/>
      <c r="H1168" s="668"/>
      <c r="I1168" s="668"/>
      <c r="J1168" s="234"/>
      <c r="K1168" s="234"/>
      <c r="L1168" s="234"/>
      <c r="M1168" s="575"/>
      <c r="N1168" s="794" t="str">
        <f t="shared" si="114"/>
        <v/>
      </c>
      <c r="O1168" s="573"/>
      <c r="P1168" s="573"/>
      <c r="Q1168" s="623"/>
      <c r="R1168" s="573"/>
      <c r="S1168" s="573"/>
      <c r="T1168" s="573"/>
      <c r="U1168" s="639"/>
      <c r="V1168" s="639"/>
      <c r="W1168" s="573"/>
      <c r="X1168" s="639"/>
      <c r="Y1168" s="639"/>
      <c r="Z1168" s="639"/>
      <c r="AA1168" s="639"/>
      <c r="AB1168" s="4"/>
      <c r="AC1168" s="621"/>
      <c r="AD1168" s="622"/>
      <c r="AE1168" s="621"/>
      <c r="AF1168" s="637"/>
      <c r="AG1168" s="621"/>
      <c r="AH1168" s="529">
        <f t="shared" si="116"/>
        <v>1157</v>
      </c>
      <c r="AI1168" s="421" t="str">
        <f t="shared" si="117"/>
        <v/>
      </c>
      <c r="AJ1168" s="529" t="str">
        <f t="shared" si="118"/>
        <v/>
      </c>
      <c r="AK1168" s="529" t="str">
        <f t="shared" si="115"/>
        <v/>
      </c>
      <c r="AL1168" s="573"/>
      <c r="AM1168" s="639"/>
      <c r="AN1168" s="573"/>
      <c r="AO1168" s="639"/>
      <c r="AP1168" s="639"/>
      <c r="AQ1168" s="573"/>
      <c r="AR1168" s="639"/>
      <c r="AS1168" s="639"/>
      <c r="AT1168" s="639"/>
      <c r="AU1168" s="639"/>
      <c r="AV1168" s="639"/>
      <c r="AW1168" s="639"/>
      <c r="AX1168" s="4"/>
      <c r="AY1168" s="621"/>
      <c r="AZ1168" s="622"/>
    </row>
    <row r="1169" spans="2:52" s="25" customFormat="1" ht="12.75" customHeight="1">
      <c r="B1169" s="645"/>
      <c r="D1169" s="529">
        <f t="shared" si="113"/>
        <v>1158</v>
      </c>
      <c r="E1169" s="532"/>
      <c r="F1169" s="531"/>
      <c r="G1169" s="531"/>
      <c r="H1169" s="668"/>
      <c r="I1169" s="668"/>
      <c r="J1169" s="234"/>
      <c r="K1169" s="234"/>
      <c r="L1169" s="234"/>
      <c r="M1169" s="575"/>
      <c r="N1169" s="794" t="str">
        <f t="shared" si="114"/>
        <v/>
      </c>
      <c r="O1169" s="573"/>
      <c r="P1169" s="573"/>
      <c r="Q1169" s="623"/>
      <c r="R1169" s="573"/>
      <c r="S1169" s="573"/>
      <c r="T1169" s="573"/>
      <c r="U1169" s="639"/>
      <c r="V1169" s="639"/>
      <c r="W1169" s="573"/>
      <c r="X1169" s="639"/>
      <c r="Y1169" s="639"/>
      <c r="Z1169" s="639"/>
      <c r="AA1169" s="639"/>
      <c r="AB1169" s="4"/>
      <c r="AC1169" s="621"/>
      <c r="AD1169" s="622"/>
      <c r="AE1169" s="621"/>
      <c r="AF1169" s="637"/>
      <c r="AG1169" s="621"/>
      <c r="AH1169" s="529">
        <f t="shared" si="116"/>
        <v>1158</v>
      </c>
      <c r="AI1169" s="421" t="str">
        <f t="shared" si="117"/>
        <v/>
      </c>
      <c r="AJ1169" s="529" t="str">
        <f t="shared" si="118"/>
        <v/>
      </c>
      <c r="AK1169" s="529" t="str">
        <f t="shared" si="115"/>
        <v/>
      </c>
      <c r="AL1169" s="573"/>
      <c r="AM1169" s="639"/>
      <c r="AN1169" s="573"/>
      <c r="AO1169" s="639"/>
      <c r="AP1169" s="639"/>
      <c r="AQ1169" s="573"/>
      <c r="AR1169" s="639"/>
      <c r="AS1169" s="639"/>
      <c r="AT1169" s="639"/>
      <c r="AU1169" s="639"/>
      <c r="AV1169" s="639"/>
      <c r="AW1169" s="639"/>
      <c r="AX1169" s="4"/>
      <c r="AY1169" s="621"/>
      <c r="AZ1169" s="622"/>
    </row>
    <row r="1170" spans="2:52" s="25" customFormat="1" ht="12.75" customHeight="1">
      <c r="B1170" s="645"/>
      <c r="D1170" s="529">
        <f t="shared" si="113"/>
        <v>1159</v>
      </c>
      <c r="E1170" s="532"/>
      <c r="F1170" s="531"/>
      <c r="G1170" s="531"/>
      <c r="H1170" s="668"/>
      <c r="I1170" s="668"/>
      <c r="J1170" s="234"/>
      <c r="K1170" s="234"/>
      <c r="L1170" s="234"/>
      <c r="M1170" s="575"/>
      <c r="N1170" s="794" t="str">
        <f t="shared" si="114"/>
        <v/>
      </c>
      <c r="O1170" s="573"/>
      <c r="P1170" s="573"/>
      <c r="Q1170" s="623"/>
      <c r="R1170" s="573"/>
      <c r="S1170" s="573"/>
      <c r="T1170" s="573"/>
      <c r="U1170" s="639"/>
      <c r="V1170" s="639"/>
      <c r="W1170" s="573"/>
      <c r="X1170" s="639"/>
      <c r="Y1170" s="639"/>
      <c r="Z1170" s="639"/>
      <c r="AA1170" s="639"/>
      <c r="AB1170" s="4"/>
      <c r="AC1170" s="621"/>
      <c r="AD1170" s="622"/>
      <c r="AE1170" s="621"/>
      <c r="AF1170" s="637"/>
      <c r="AG1170" s="621"/>
      <c r="AH1170" s="529">
        <f t="shared" si="116"/>
        <v>1159</v>
      </c>
      <c r="AI1170" s="421" t="str">
        <f t="shared" si="117"/>
        <v/>
      </c>
      <c r="AJ1170" s="529" t="str">
        <f t="shared" si="118"/>
        <v/>
      </c>
      <c r="AK1170" s="529" t="str">
        <f t="shared" si="115"/>
        <v/>
      </c>
      <c r="AL1170" s="573"/>
      <c r="AM1170" s="639"/>
      <c r="AN1170" s="573"/>
      <c r="AO1170" s="639"/>
      <c r="AP1170" s="639"/>
      <c r="AQ1170" s="573"/>
      <c r="AR1170" s="639"/>
      <c r="AS1170" s="639"/>
      <c r="AT1170" s="639"/>
      <c r="AU1170" s="639"/>
      <c r="AV1170" s="639"/>
      <c r="AW1170" s="639"/>
      <c r="AX1170" s="4"/>
      <c r="AY1170" s="621"/>
      <c r="AZ1170" s="622"/>
    </row>
    <row r="1171" spans="2:52" s="25" customFormat="1" ht="12.75" customHeight="1">
      <c r="B1171" s="645"/>
      <c r="D1171" s="529">
        <f t="shared" si="113"/>
        <v>1160</v>
      </c>
      <c r="E1171" s="532"/>
      <c r="F1171" s="531"/>
      <c r="G1171" s="531"/>
      <c r="H1171" s="668"/>
      <c r="I1171" s="668"/>
      <c r="J1171" s="234"/>
      <c r="K1171" s="234"/>
      <c r="L1171" s="234"/>
      <c r="M1171" s="575"/>
      <c r="N1171" s="794" t="str">
        <f t="shared" si="114"/>
        <v/>
      </c>
      <c r="O1171" s="573"/>
      <c r="P1171" s="573"/>
      <c r="Q1171" s="623"/>
      <c r="R1171" s="573"/>
      <c r="S1171" s="573"/>
      <c r="T1171" s="573"/>
      <c r="U1171" s="639"/>
      <c r="V1171" s="639"/>
      <c r="W1171" s="573"/>
      <c r="X1171" s="639"/>
      <c r="Y1171" s="639"/>
      <c r="Z1171" s="639"/>
      <c r="AA1171" s="639"/>
      <c r="AB1171" s="4"/>
      <c r="AC1171" s="621"/>
      <c r="AD1171" s="622"/>
      <c r="AE1171" s="621"/>
      <c r="AF1171" s="637"/>
      <c r="AG1171" s="621"/>
      <c r="AH1171" s="529">
        <f t="shared" si="116"/>
        <v>1160</v>
      </c>
      <c r="AI1171" s="421" t="str">
        <f t="shared" si="117"/>
        <v/>
      </c>
      <c r="AJ1171" s="529" t="str">
        <f t="shared" si="118"/>
        <v/>
      </c>
      <c r="AK1171" s="529" t="str">
        <f t="shared" si="115"/>
        <v/>
      </c>
      <c r="AL1171" s="573"/>
      <c r="AM1171" s="639"/>
      <c r="AN1171" s="573"/>
      <c r="AO1171" s="639"/>
      <c r="AP1171" s="639"/>
      <c r="AQ1171" s="573"/>
      <c r="AR1171" s="639"/>
      <c r="AS1171" s="639"/>
      <c r="AT1171" s="639"/>
      <c r="AU1171" s="639"/>
      <c r="AV1171" s="639"/>
      <c r="AW1171" s="639"/>
      <c r="AX1171" s="4"/>
      <c r="AY1171" s="621"/>
      <c r="AZ1171" s="622"/>
    </row>
    <row r="1172" spans="2:52" s="25" customFormat="1" ht="12.75" customHeight="1">
      <c r="B1172" s="645"/>
      <c r="D1172" s="529">
        <f t="shared" si="113"/>
        <v>1161</v>
      </c>
      <c r="E1172" s="532"/>
      <c r="F1172" s="531"/>
      <c r="G1172" s="531"/>
      <c r="H1172" s="668"/>
      <c r="I1172" s="668"/>
      <c r="J1172" s="234"/>
      <c r="K1172" s="234"/>
      <c r="L1172" s="234"/>
      <c r="M1172" s="575"/>
      <c r="N1172" s="794" t="str">
        <f t="shared" si="114"/>
        <v/>
      </c>
      <c r="O1172" s="573"/>
      <c r="P1172" s="573"/>
      <c r="Q1172" s="623"/>
      <c r="R1172" s="573"/>
      <c r="S1172" s="573"/>
      <c r="T1172" s="573"/>
      <c r="U1172" s="639"/>
      <c r="V1172" s="639"/>
      <c r="W1172" s="573"/>
      <c r="X1172" s="639"/>
      <c r="Y1172" s="639"/>
      <c r="Z1172" s="639"/>
      <c r="AA1172" s="639"/>
      <c r="AB1172" s="4"/>
      <c r="AC1172" s="621"/>
      <c r="AD1172" s="622"/>
      <c r="AE1172" s="621"/>
      <c r="AF1172" s="637"/>
      <c r="AG1172" s="621"/>
      <c r="AH1172" s="529">
        <f t="shared" si="116"/>
        <v>1161</v>
      </c>
      <c r="AI1172" s="421" t="str">
        <f t="shared" si="117"/>
        <v/>
      </c>
      <c r="AJ1172" s="529" t="str">
        <f t="shared" si="118"/>
        <v/>
      </c>
      <c r="AK1172" s="529" t="str">
        <f t="shared" si="115"/>
        <v/>
      </c>
      <c r="AL1172" s="573"/>
      <c r="AM1172" s="639"/>
      <c r="AN1172" s="573"/>
      <c r="AO1172" s="639"/>
      <c r="AP1172" s="639"/>
      <c r="AQ1172" s="573"/>
      <c r="AR1172" s="639"/>
      <c r="AS1172" s="639"/>
      <c r="AT1172" s="639"/>
      <c r="AU1172" s="639"/>
      <c r="AV1172" s="639"/>
      <c r="AW1172" s="639"/>
      <c r="AX1172" s="4"/>
      <c r="AY1172" s="621"/>
      <c r="AZ1172" s="622"/>
    </row>
    <row r="1173" spans="2:52" s="25" customFormat="1" ht="12.75" customHeight="1">
      <c r="B1173" s="645"/>
      <c r="D1173" s="529">
        <f t="shared" si="113"/>
        <v>1162</v>
      </c>
      <c r="E1173" s="532"/>
      <c r="F1173" s="531"/>
      <c r="G1173" s="531"/>
      <c r="H1173" s="668"/>
      <c r="I1173" s="668"/>
      <c r="J1173" s="234"/>
      <c r="K1173" s="234"/>
      <c r="L1173" s="234"/>
      <c r="M1173" s="575"/>
      <c r="N1173" s="794" t="str">
        <f t="shared" si="114"/>
        <v/>
      </c>
      <c r="O1173" s="573"/>
      <c r="P1173" s="573"/>
      <c r="Q1173" s="623"/>
      <c r="R1173" s="573"/>
      <c r="S1173" s="573"/>
      <c r="T1173" s="573"/>
      <c r="U1173" s="639"/>
      <c r="V1173" s="639"/>
      <c r="W1173" s="573"/>
      <c r="X1173" s="639"/>
      <c r="Y1173" s="639"/>
      <c r="Z1173" s="639"/>
      <c r="AA1173" s="639"/>
      <c r="AB1173" s="4"/>
      <c r="AC1173" s="621"/>
      <c r="AD1173" s="622"/>
      <c r="AE1173" s="621"/>
      <c r="AF1173" s="637"/>
      <c r="AG1173" s="621"/>
      <c r="AH1173" s="529">
        <f t="shared" si="116"/>
        <v>1162</v>
      </c>
      <c r="AI1173" s="421" t="str">
        <f t="shared" si="117"/>
        <v/>
      </c>
      <c r="AJ1173" s="529" t="str">
        <f t="shared" si="118"/>
        <v/>
      </c>
      <c r="AK1173" s="529" t="str">
        <f t="shared" si="115"/>
        <v/>
      </c>
      <c r="AL1173" s="573"/>
      <c r="AM1173" s="639"/>
      <c r="AN1173" s="573"/>
      <c r="AO1173" s="639"/>
      <c r="AP1173" s="639"/>
      <c r="AQ1173" s="573"/>
      <c r="AR1173" s="639"/>
      <c r="AS1173" s="639"/>
      <c r="AT1173" s="639"/>
      <c r="AU1173" s="639"/>
      <c r="AV1173" s="639"/>
      <c r="AW1173" s="639"/>
      <c r="AX1173" s="4"/>
      <c r="AY1173" s="621"/>
      <c r="AZ1173" s="622"/>
    </row>
    <row r="1174" spans="2:52" s="25" customFormat="1" ht="12.75" customHeight="1">
      <c r="B1174" s="645"/>
      <c r="D1174" s="529">
        <f t="shared" si="113"/>
        <v>1163</v>
      </c>
      <c r="E1174" s="532"/>
      <c r="F1174" s="531"/>
      <c r="G1174" s="531"/>
      <c r="H1174" s="668"/>
      <c r="I1174" s="668"/>
      <c r="J1174" s="234"/>
      <c r="K1174" s="234"/>
      <c r="L1174" s="234"/>
      <c r="M1174" s="575"/>
      <c r="N1174" s="794" t="str">
        <f t="shared" si="114"/>
        <v/>
      </c>
      <c r="O1174" s="573"/>
      <c r="P1174" s="573"/>
      <c r="Q1174" s="623"/>
      <c r="R1174" s="573"/>
      <c r="S1174" s="573"/>
      <c r="T1174" s="573"/>
      <c r="U1174" s="639"/>
      <c r="V1174" s="639"/>
      <c r="W1174" s="573"/>
      <c r="X1174" s="639"/>
      <c r="Y1174" s="639"/>
      <c r="Z1174" s="639"/>
      <c r="AA1174" s="639"/>
      <c r="AB1174" s="4"/>
      <c r="AC1174" s="621"/>
      <c r="AD1174" s="622"/>
      <c r="AE1174" s="621"/>
      <c r="AF1174" s="637"/>
      <c r="AG1174" s="621"/>
      <c r="AH1174" s="529">
        <f t="shared" si="116"/>
        <v>1163</v>
      </c>
      <c r="AI1174" s="421" t="str">
        <f t="shared" si="117"/>
        <v/>
      </c>
      <c r="AJ1174" s="529" t="str">
        <f t="shared" si="118"/>
        <v/>
      </c>
      <c r="AK1174" s="529" t="str">
        <f t="shared" si="115"/>
        <v/>
      </c>
      <c r="AL1174" s="573"/>
      <c r="AM1174" s="639"/>
      <c r="AN1174" s="573"/>
      <c r="AO1174" s="639"/>
      <c r="AP1174" s="639"/>
      <c r="AQ1174" s="573"/>
      <c r="AR1174" s="639"/>
      <c r="AS1174" s="639"/>
      <c r="AT1174" s="639"/>
      <c r="AU1174" s="639"/>
      <c r="AV1174" s="639"/>
      <c r="AW1174" s="639"/>
      <c r="AX1174" s="4"/>
      <c r="AY1174" s="621"/>
      <c r="AZ1174" s="622"/>
    </row>
    <row r="1175" spans="2:52" s="25" customFormat="1" ht="12.75" customHeight="1">
      <c r="B1175" s="645"/>
      <c r="D1175" s="529">
        <f t="shared" si="113"/>
        <v>1164</v>
      </c>
      <c r="E1175" s="532"/>
      <c r="F1175" s="531"/>
      <c r="G1175" s="531"/>
      <c r="H1175" s="668"/>
      <c r="I1175" s="668"/>
      <c r="J1175" s="234"/>
      <c r="K1175" s="234"/>
      <c r="L1175" s="234"/>
      <c r="M1175" s="575"/>
      <c r="N1175" s="794" t="str">
        <f t="shared" si="114"/>
        <v/>
      </c>
      <c r="O1175" s="573"/>
      <c r="P1175" s="573"/>
      <c r="Q1175" s="623"/>
      <c r="R1175" s="573"/>
      <c r="S1175" s="573"/>
      <c r="T1175" s="573"/>
      <c r="U1175" s="639"/>
      <c r="V1175" s="639"/>
      <c r="W1175" s="573"/>
      <c r="X1175" s="639"/>
      <c r="Y1175" s="639"/>
      <c r="Z1175" s="639"/>
      <c r="AA1175" s="639"/>
      <c r="AB1175" s="4"/>
      <c r="AC1175" s="621"/>
      <c r="AD1175" s="622"/>
      <c r="AE1175" s="621"/>
      <c r="AF1175" s="637"/>
      <c r="AG1175" s="621"/>
      <c r="AH1175" s="529">
        <f t="shared" si="116"/>
        <v>1164</v>
      </c>
      <c r="AI1175" s="421" t="str">
        <f t="shared" si="117"/>
        <v/>
      </c>
      <c r="AJ1175" s="529" t="str">
        <f t="shared" si="118"/>
        <v/>
      </c>
      <c r="AK1175" s="529" t="str">
        <f t="shared" si="115"/>
        <v/>
      </c>
      <c r="AL1175" s="573"/>
      <c r="AM1175" s="639"/>
      <c r="AN1175" s="573"/>
      <c r="AO1175" s="639"/>
      <c r="AP1175" s="639"/>
      <c r="AQ1175" s="573"/>
      <c r="AR1175" s="639"/>
      <c r="AS1175" s="639"/>
      <c r="AT1175" s="639"/>
      <c r="AU1175" s="639"/>
      <c r="AV1175" s="639"/>
      <c r="AW1175" s="639"/>
      <c r="AX1175" s="4"/>
      <c r="AY1175" s="621"/>
      <c r="AZ1175" s="622"/>
    </row>
    <row r="1176" spans="2:52" s="25" customFormat="1" ht="12.75" customHeight="1">
      <c r="B1176" s="645"/>
      <c r="D1176" s="529">
        <f t="shared" si="113"/>
        <v>1165</v>
      </c>
      <c r="E1176" s="532"/>
      <c r="F1176" s="531"/>
      <c r="G1176" s="531"/>
      <c r="H1176" s="668"/>
      <c r="I1176" s="668"/>
      <c r="J1176" s="234"/>
      <c r="K1176" s="234"/>
      <c r="L1176" s="234"/>
      <c r="M1176" s="575"/>
      <c r="N1176" s="794" t="str">
        <f t="shared" si="114"/>
        <v/>
      </c>
      <c r="O1176" s="573"/>
      <c r="P1176" s="573"/>
      <c r="Q1176" s="623"/>
      <c r="R1176" s="573"/>
      <c r="S1176" s="573"/>
      <c r="T1176" s="573"/>
      <c r="U1176" s="639"/>
      <c r="V1176" s="639"/>
      <c r="W1176" s="573"/>
      <c r="X1176" s="639"/>
      <c r="Y1176" s="639"/>
      <c r="Z1176" s="639"/>
      <c r="AA1176" s="639"/>
      <c r="AB1176" s="4"/>
      <c r="AC1176" s="621"/>
      <c r="AD1176" s="622"/>
      <c r="AE1176" s="621"/>
      <c r="AF1176" s="637"/>
      <c r="AG1176" s="621"/>
      <c r="AH1176" s="529">
        <f t="shared" si="116"/>
        <v>1165</v>
      </c>
      <c r="AI1176" s="421" t="str">
        <f t="shared" si="117"/>
        <v/>
      </c>
      <c r="AJ1176" s="529" t="str">
        <f t="shared" si="118"/>
        <v/>
      </c>
      <c r="AK1176" s="529" t="str">
        <f t="shared" si="115"/>
        <v/>
      </c>
      <c r="AL1176" s="573"/>
      <c r="AM1176" s="639"/>
      <c r="AN1176" s="573"/>
      <c r="AO1176" s="639"/>
      <c r="AP1176" s="639"/>
      <c r="AQ1176" s="573"/>
      <c r="AR1176" s="639"/>
      <c r="AS1176" s="639"/>
      <c r="AT1176" s="639"/>
      <c r="AU1176" s="639"/>
      <c r="AV1176" s="639"/>
      <c r="AW1176" s="639"/>
      <c r="AX1176" s="4"/>
      <c r="AY1176" s="621"/>
      <c r="AZ1176" s="622"/>
    </row>
    <row r="1177" spans="2:52" s="25" customFormat="1" ht="12.75" customHeight="1">
      <c r="B1177" s="645"/>
      <c r="D1177" s="529">
        <f t="shared" si="113"/>
        <v>1166</v>
      </c>
      <c r="E1177" s="532"/>
      <c r="F1177" s="531"/>
      <c r="G1177" s="531"/>
      <c r="H1177" s="668"/>
      <c r="I1177" s="668"/>
      <c r="J1177" s="234"/>
      <c r="K1177" s="234"/>
      <c r="L1177" s="234"/>
      <c r="M1177" s="575"/>
      <c r="N1177" s="794" t="str">
        <f t="shared" si="114"/>
        <v/>
      </c>
      <c r="O1177" s="573"/>
      <c r="P1177" s="573"/>
      <c r="Q1177" s="623"/>
      <c r="R1177" s="573"/>
      <c r="S1177" s="573"/>
      <c r="T1177" s="573"/>
      <c r="U1177" s="639"/>
      <c r="V1177" s="639"/>
      <c r="W1177" s="573"/>
      <c r="X1177" s="639"/>
      <c r="Y1177" s="639"/>
      <c r="Z1177" s="639"/>
      <c r="AA1177" s="639"/>
      <c r="AB1177" s="4"/>
      <c r="AC1177" s="621"/>
      <c r="AD1177" s="622"/>
      <c r="AE1177" s="621"/>
      <c r="AF1177" s="637"/>
      <c r="AG1177" s="621"/>
      <c r="AH1177" s="529">
        <f t="shared" si="116"/>
        <v>1166</v>
      </c>
      <c r="AI1177" s="421" t="str">
        <f t="shared" si="117"/>
        <v/>
      </c>
      <c r="AJ1177" s="529" t="str">
        <f t="shared" si="118"/>
        <v/>
      </c>
      <c r="AK1177" s="529" t="str">
        <f t="shared" si="115"/>
        <v/>
      </c>
      <c r="AL1177" s="573"/>
      <c r="AM1177" s="639"/>
      <c r="AN1177" s="573"/>
      <c r="AO1177" s="639"/>
      <c r="AP1177" s="639"/>
      <c r="AQ1177" s="573"/>
      <c r="AR1177" s="639"/>
      <c r="AS1177" s="639"/>
      <c r="AT1177" s="639"/>
      <c r="AU1177" s="639"/>
      <c r="AV1177" s="639"/>
      <c r="AW1177" s="639"/>
      <c r="AX1177" s="4"/>
      <c r="AY1177" s="621"/>
      <c r="AZ1177" s="622"/>
    </row>
    <row r="1178" spans="2:52" s="25" customFormat="1" ht="12.75" customHeight="1">
      <c r="B1178" s="645"/>
      <c r="D1178" s="529">
        <f t="shared" si="113"/>
        <v>1167</v>
      </c>
      <c r="E1178" s="532"/>
      <c r="F1178" s="531"/>
      <c r="G1178" s="531"/>
      <c r="H1178" s="668"/>
      <c r="I1178" s="668"/>
      <c r="J1178" s="234"/>
      <c r="K1178" s="234"/>
      <c r="L1178" s="234"/>
      <c r="M1178" s="575"/>
      <c r="N1178" s="794" t="str">
        <f t="shared" si="114"/>
        <v/>
      </c>
      <c r="O1178" s="573"/>
      <c r="P1178" s="573"/>
      <c r="Q1178" s="623"/>
      <c r="R1178" s="573"/>
      <c r="S1178" s="573"/>
      <c r="T1178" s="573"/>
      <c r="U1178" s="639"/>
      <c r="V1178" s="639"/>
      <c r="W1178" s="573"/>
      <c r="X1178" s="639"/>
      <c r="Y1178" s="639"/>
      <c r="Z1178" s="639"/>
      <c r="AA1178" s="639"/>
      <c r="AB1178" s="4"/>
      <c r="AC1178" s="621"/>
      <c r="AD1178" s="622"/>
      <c r="AE1178" s="621"/>
      <c r="AF1178" s="637"/>
      <c r="AG1178" s="621"/>
      <c r="AH1178" s="529">
        <f t="shared" si="116"/>
        <v>1167</v>
      </c>
      <c r="AI1178" s="421" t="str">
        <f t="shared" si="117"/>
        <v/>
      </c>
      <c r="AJ1178" s="529" t="str">
        <f t="shared" si="118"/>
        <v/>
      </c>
      <c r="AK1178" s="529" t="str">
        <f t="shared" si="115"/>
        <v/>
      </c>
      <c r="AL1178" s="573"/>
      <c r="AM1178" s="639"/>
      <c r="AN1178" s="573"/>
      <c r="AO1178" s="639"/>
      <c r="AP1178" s="639"/>
      <c r="AQ1178" s="573"/>
      <c r="AR1178" s="639"/>
      <c r="AS1178" s="639"/>
      <c r="AT1178" s="639"/>
      <c r="AU1178" s="639"/>
      <c r="AV1178" s="639"/>
      <c r="AW1178" s="639"/>
      <c r="AX1178" s="4"/>
      <c r="AY1178" s="621"/>
      <c r="AZ1178" s="622"/>
    </row>
    <row r="1179" spans="2:52" s="25" customFormat="1" ht="12.75" customHeight="1">
      <c r="B1179" s="645"/>
      <c r="D1179" s="529">
        <f t="shared" si="113"/>
        <v>1168</v>
      </c>
      <c r="E1179" s="532"/>
      <c r="F1179" s="531"/>
      <c r="G1179" s="531"/>
      <c r="H1179" s="668"/>
      <c r="I1179" s="668"/>
      <c r="J1179" s="234"/>
      <c r="K1179" s="234"/>
      <c r="L1179" s="234"/>
      <c r="M1179" s="575"/>
      <c r="N1179" s="794" t="str">
        <f t="shared" si="114"/>
        <v/>
      </c>
      <c r="O1179" s="573"/>
      <c r="P1179" s="573"/>
      <c r="Q1179" s="623"/>
      <c r="R1179" s="573"/>
      <c r="S1179" s="573"/>
      <c r="T1179" s="573"/>
      <c r="U1179" s="639"/>
      <c r="V1179" s="639"/>
      <c r="W1179" s="573"/>
      <c r="X1179" s="639"/>
      <c r="Y1179" s="639"/>
      <c r="Z1179" s="639"/>
      <c r="AA1179" s="639"/>
      <c r="AB1179" s="4"/>
      <c r="AC1179" s="621"/>
      <c r="AD1179" s="622"/>
      <c r="AE1179" s="621"/>
      <c r="AF1179" s="637"/>
      <c r="AG1179" s="621"/>
      <c r="AH1179" s="529">
        <f t="shared" si="116"/>
        <v>1168</v>
      </c>
      <c r="AI1179" s="421" t="str">
        <f t="shared" si="117"/>
        <v/>
      </c>
      <c r="AJ1179" s="529" t="str">
        <f t="shared" si="118"/>
        <v/>
      </c>
      <c r="AK1179" s="529" t="str">
        <f t="shared" si="115"/>
        <v/>
      </c>
      <c r="AL1179" s="573"/>
      <c r="AM1179" s="639"/>
      <c r="AN1179" s="573"/>
      <c r="AO1179" s="639"/>
      <c r="AP1179" s="639"/>
      <c r="AQ1179" s="573"/>
      <c r="AR1179" s="639"/>
      <c r="AS1179" s="639"/>
      <c r="AT1179" s="639"/>
      <c r="AU1179" s="639"/>
      <c r="AV1179" s="639"/>
      <c r="AW1179" s="639"/>
      <c r="AX1179" s="4"/>
      <c r="AY1179" s="621"/>
      <c r="AZ1179" s="622"/>
    </row>
    <row r="1180" spans="2:52" s="25" customFormat="1" ht="12.75" customHeight="1">
      <c r="B1180" s="645"/>
      <c r="D1180" s="529">
        <f t="shared" si="113"/>
        <v>1169</v>
      </c>
      <c r="E1180" s="532"/>
      <c r="F1180" s="531"/>
      <c r="G1180" s="531"/>
      <c r="H1180" s="668"/>
      <c r="I1180" s="668"/>
      <c r="J1180" s="234"/>
      <c r="K1180" s="234"/>
      <c r="L1180" s="234"/>
      <c r="M1180" s="575"/>
      <c r="N1180" s="794" t="str">
        <f>IF($H1180="","",IF(O1180="○","",IF($H1180=$I1180,"","○")))</f>
        <v/>
      </c>
      <c r="O1180" s="573"/>
      <c r="P1180" s="573"/>
      <c r="Q1180" s="623"/>
      <c r="R1180" s="573"/>
      <c r="S1180" s="573"/>
      <c r="T1180" s="573"/>
      <c r="U1180" s="639"/>
      <c r="V1180" s="639"/>
      <c r="W1180" s="573"/>
      <c r="X1180" s="639"/>
      <c r="Y1180" s="639"/>
      <c r="Z1180" s="639"/>
      <c r="AA1180" s="639"/>
      <c r="AB1180" s="4"/>
      <c r="AC1180" s="621"/>
      <c r="AD1180" s="622"/>
      <c r="AE1180" s="621"/>
      <c r="AF1180" s="637"/>
      <c r="AG1180" s="621"/>
      <c r="AH1180" s="529">
        <f t="shared" si="116"/>
        <v>1169</v>
      </c>
      <c r="AI1180" s="421" t="str">
        <f t="shared" si="116"/>
        <v/>
      </c>
      <c r="AJ1180" s="529" t="str">
        <f t="shared" si="116"/>
        <v/>
      </c>
      <c r="AK1180" s="529" t="str">
        <f t="shared" si="116"/>
        <v/>
      </c>
      <c r="AL1180" s="573"/>
      <c r="AM1180" s="639"/>
      <c r="AN1180" s="573"/>
      <c r="AO1180" s="639"/>
      <c r="AP1180" s="639"/>
      <c r="AQ1180" s="573"/>
      <c r="AR1180" s="639"/>
      <c r="AS1180" s="639"/>
      <c r="AT1180" s="639"/>
      <c r="AU1180" s="639"/>
      <c r="AV1180" s="639"/>
      <c r="AW1180" s="639"/>
      <c r="AX1180" s="4"/>
      <c r="AY1180" s="621"/>
      <c r="AZ1180" s="622"/>
    </row>
    <row r="1181" spans="2:52" s="25" customFormat="1" ht="12.75" customHeight="1">
      <c r="B1181" s="645"/>
      <c r="D1181" s="529">
        <f t="shared" si="113"/>
        <v>1170</v>
      </c>
      <c r="E1181" s="532"/>
      <c r="F1181" s="531"/>
      <c r="G1181" s="531"/>
      <c r="H1181" s="668"/>
      <c r="I1181" s="668"/>
      <c r="J1181" s="234"/>
      <c r="K1181" s="234"/>
      <c r="L1181" s="234"/>
      <c r="M1181" s="575"/>
      <c r="N1181" s="794" t="str">
        <f>IF($H1181="","",IF(O1181="○","",IF($H1181=$I1181,"","○")))</f>
        <v/>
      </c>
      <c r="O1181" s="573"/>
      <c r="P1181" s="573"/>
      <c r="Q1181" s="623"/>
      <c r="R1181" s="573"/>
      <c r="S1181" s="573"/>
      <c r="T1181" s="573"/>
      <c r="U1181" s="639"/>
      <c r="V1181" s="639"/>
      <c r="W1181" s="573"/>
      <c r="X1181" s="639"/>
      <c r="Y1181" s="639"/>
      <c r="Z1181" s="639"/>
      <c r="AA1181" s="639"/>
      <c r="AB1181" s="4"/>
      <c r="AC1181" s="621"/>
      <c r="AD1181" s="622"/>
      <c r="AE1181" s="621"/>
      <c r="AF1181" s="637"/>
      <c r="AG1181" s="621"/>
      <c r="AH1181" s="529">
        <f t="shared" si="116"/>
        <v>1170</v>
      </c>
      <c r="AI1181" s="421" t="str">
        <f t="shared" si="116"/>
        <v/>
      </c>
      <c r="AJ1181" s="529" t="str">
        <f t="shared" si="116"/>
        <v/>
      </c>
      <c r="AK1181" s="529" t="str">
        <f t="shared" si="116"/>
        <v/>
      </c>
      <c r="AL1181" s="573"/>
      <c r="AM1181" s="639"/>
      <c r="AN1181" s="573"/>
      <c r="AO1181" s="639"/>
      <c r="AP1181" s="639"/>
      <c r="AQ1181" s="573"/>
      <c r="AR1181" s="639"/>
      <c r="AS1181" s="639"/>
      <c r="AT1181" s="639"/>
      <c r="AU1181" s="639"/>
      <c r="AV1181" s="639"/>
      <c r="AW1181" s="639"/>
      <c r="AX1181" s="4"/>
      <c r="AY1181" s="621"/>
      <c r="AZ1181" s="622"/>
    </row>
    <row r="1182" spans="2:52" s="25" customFormat="1" ht="12.75" customHeight="1">
      <c r="B1182" s="645"/>
      <c r="D1182" s="529">
        <f t="shared" si="113"/>
        <v>1171</v>
      </c>
      <c r="E1182" s="532"/>
      <c r="F1182" s="531"/>
      <c r="G1182" s="531"/>
      <c r="H1182" s="668"/>
      <c r="I1182" s="668"/>
      <c r="J1182" s="234"/>
      <c r="K1182" s="234"/>
      <c r="L1182" s="234"/>
      <c r="M1182" s="575"/>
      <c r="N1182" s="794" t="str">
        <f>IF($H1182="","",IF(O1182="○","",IF($H1182=$I1182,"","○")))</f>
        <v/>
      </c>
      <c r="O1182" s="573"/>
      <c r="P1182" s="573"/>
      <c r="Q1182" s="623"/>
      <c r="R1182" s="573"/>
      <c r="S1182" s="573"/>
      <c r="T1182" s="573"/>
      <c r="U1182" s="639"/>
      <c r="V1182" s="639"/>
      <c r="W1182" s="573"/>
      <c r="X1182" s="639"/>
      <c r="Y1182" s="639"/>
      <c r="Z1182" s="639"/>
      <c r="AA1182" s="639"/>
      <c r="AB1182" s="4"/>
      <c r="AC1182" s="621"/>
      <c r="AD1182" s="622"/>
      <c r="AE1182" s="621"/>
      <c r="AF1182" s="637"/>
      <c r="AG1182" s="621"/>
      <c r="AH1182" s="529">
        <f t="shared" si="116"/>
        <v>1171</v>
      </c>
      <c r="AI1182" s="421" t="str">
        <f t="shared" si="116"/>
        <v/>
      </c>
      <c r="AJ1182" s="529" t="str">
        <f t="shared" si="116"/>
        <v/>
      </c>
      <c r="AK1182" s="529" t="str">
        <f t="shared" si="116"/>
        <v/>
      </c>
      <c r="AL1182" s="573"/>
      <c r="AM1182" s="639"/>
      <c r="AN1182" s="573"/>
      <c r="AO1182" s="639"/>
      <c r="AP1182" s="639"/>
      <c r="AQ1182" s="573"/>
      <c r="AR1182" s="639"/>
      <c r="AS1182" s="639"/>
      <c r="AT1182" s="639"/>
      <c r="AU1182" s="639"/>
      <c r="AV1182" s="639"/>
      <c r="AW1182" s="639"/>
      <c r="AX1182" s="4"/>
      <c r="AY1182" s="621"/>
      <c r="AZ1182" s="622"/>
    </row>
    <row r="1183" spans="2:52" s="25" customFormat="1" ht="12.75" customHeight="1">
      <c r="B1183" s="645"/>
      <c r="D1183" s="529">
        <f t="shared" ref="D1183:D1210" si="119">D1182+1</f>
        <v>1172</v>
      </c>
      <c r="E1183" s="532"/>
      <c r="F1183" s="531"/>
      <c r="G1183" s="531"/>
      <c r="H1183" s="668"/>
      <c r="I1183" s="668"/>
      <c r="J1183" s="234"/>
      <c r="K1183" s="234"/>
      <c r="L1183" s="234"/>
      <c r="M1183" s="575"/>
      <c r="N1183" s="794" t="str">
        <f>IF($H1183="","",IF(O1183="○","",IF($H1183=$I1183,"","○")))</f>
        <v/>
      </c>
      <c r="O1183" s="573"/>
      <c r="P1183" s="573"/>
      <c r="Q1183" s="623"/>
      <c r="R1183" s="573"/>
      <c r="S1183" s="573"/>
      <c r="T1183" s="573"/>
      <c r="U1183" s="639"/>
      <c r="V1183" s="639"/>
      <c r="W1183" s="573"/>
      <c r="X1183" s="639"/>
      <c r="Y1183" s="639"/>
      <c r="Z1183" s="639"/>
      <c r="AA1183" s="639"/>
      <c r="AB1183" s="4"/>
      <c r="AC1183" s="621"/>
      <c r="AD1183" s="622"/>
      <c r="AE1183" s="621"/>
      <c r="AF1183" s="637"/>
      <c r="AG1183" s="621"/>
      <c r="AH1183" s="529">
        <f t="shared" si="116"/>
        <v>1172</v>
      </c>
      <c r="AI1183" s="421" t="str">
        <f t="shared" si="116"/>
        <v/>
      </c>
      <c r="AJ1183" s="529" t="str">
        <f t="shared" si="116"/>
        <v/>
      </c>
      <c r="AK1183" s="529" t="str">
        <f t="shared" si="116"/>
        <v/>
      </c>
      <c r="AL1183" s="573"/>
      <c r="AM1183" s="639"/>
      <c r="AN1183" s="573"/>
      <c r="AO1183" s="639"/>
      <c r="AP1183" s="639"/>
      <c r="AQ1183" s="573"/>
      <c r="AR1183" s="639"/>
      <c r="AS1183" s="639"/>
      <c r="AT1183" s="639"/>
      <c r="AU1183" s="639"/>
      <c r="AV1183" s="639"/>
      <c r="AW1183" s="639"/>
      <c r="AX1183" s="4"/>
      <c r="AY1183" s="621"/>
      <c r="AZ1183" s="622"/>
    </row>
    <row r="1184" spans="2:52" s="25" customFormat="1" ht="12.75" customHeight="1">
      <c r="B1184" s="645"/>
      <c r="D1184" s="529">
        <f t="shared" si="119"/>
        <v>1173</v>
      </c>
      <c r="E1184" s="532"/>
      <c r="F1184" s="531"/>
      <c r="G1184" s="531"/>
      <c r="H1184" s="668"/>
      <c r="I1184" s="668"/>
      <c r="J1184" s="234"/>
      <c r="K1184" s="234"/>
      <c r="L1184" s="234"/>
      <c r="M1184" s="575"/>
      <c r="N1184" s="794" t="str">
        <f t="shared" ref="N1184:N1208" si="120">IF($H1184="","",IF(O1184="○","",IF($H1184=$I1184,"","○")))</f>
        <v/>
      </c>
      <c r="O1184" s="573"/>
      <c r="P1184" s="573"/>
      <c r="Q1184" s="623"/>
      <c r="R1184" s="573"/>
      <c r="S1184" s="573"/>
      <c r="T1184" s="573"/>
      <c r="U1184" s="639"/>
      <c r="V1184" s="639"/>
      <c r="W1184" s="573"/>
      <c r="X1184" s="639"/>
      <c r="Y1184" s="639"/>
      <c r="Z1184" s="639"/>
      <c r="AA1184" s="639"/>
      <c r="AB1184" s="4"/>
      <c r="AC1184" s="621"/>
      <c r="AD1184" s="622"/>
      <c r="AE1184" s="621"/>
      <c r="AF1184" s="637"/>
      <c r="AG1184" s="621"/>
      <c r="AH1184" s="529">
        <f t="shared" si="116"/>
        <v>1173</v>
      </c>
      <c r="AI1184" s="421" t="str">
        <f t="shared" si="116"/>
        <v/>
      </c>
      <c r="AJ1184" s="529" t="str">
        <f t="shared" si="116"/>
        <v/>
      </c>
      <c r="AK1184" s="529" t="str">
        <f t="shared" si="116"/>
        <v/>
      </c>
      <c r="AL1184" s="573"/>
      <c r="AM1184" s="639"/>
      <c r="AN1184" s="573"/>
      <c r="AO1184" s="639"/>
      <c r="AP1184" s="639"/>
      <c r="AQ1184" s="573"/>
      <c r="AR1184" s="639"/>
      <c r="AS1184" s="639"/>
      <c r="AT1184" s="639"/>
      <c r="AU1184" s="639"/>
      <c r="AV1184" s="639"/>
      <c r="AW1184" s="639"/>
      <c r="AX1184" s="4"/>
      <c r="AY1184" s="621"/>
      <c r="AZ1184" s="622"/>
    </row>
    <row r="1185" spans="2:52" s="25" customFormat="1" ht="12.75" customHeight="1">
      <c r="B1185" s="645"/>
      <c r="D1185" s="529">
        <f t="shared" si="119"/>
        <v>1174</v>
      </c>
      <c r="E1185" s="532"/>
      <c r="F1185" s="531"/>
      <c r="G1185" s="531"/>
      <c r="H1185" s="668"/>
      <c r="I1185" s="668"/>
      <c r="J1185" s="234"/>
      <c r="K1185" s="234"/>
      <c r="L1185" s="234"/>
      <c r="M1185" s="575"/>
      <c r="N1185" s="794" t="str">
        <f t="shared" si="120"/>
        <v/>
      </c>
      <c r="O1185" s="573"/>
      <c r="P1185" s="573"/>
      <c r="Q1185" s="623"/>
      <c r="R1185" s="573"/>
      <c r="S1185" s="573"/>
      <c r="T1185" s="573"/>
      <c r="U1185" s="639"/>
      <c r="V1185" s="639"/>
      <c r="W1185" s="573"/>
      <c r="X1185" s="639"/>
      <c r="Y1185" s="639"/>
      <c r="Z1185" s="639"/>
      <c r="AA1185" s="639"/>
      <c r="AB1185" s="4"/>
      <c r="AC1185" s="621"/>
      <c r="AD1185" s="622"/>
      <c r="AE1185" s="621"/>
      <c r="AF1185" s="637"/>
      <c r="AG1185" s="621"/>
      <c r="AH1185" s="529">
        <f t="shared" si="116"/>
        <v>1174</v>
      </c>
      <c r="AI1185" s="421" t="str">
        <f t="shared" si="116"/>
        <v/>
      </c>
      <c r="AJ1185" s="529" t="str">
        <f t="shared" si="116"/>
        <v/>
      </c>
      <c r="AK1185" s="529" t="str">
        <f t="shared" si="116"/>
        <v/>
      </c>
      <c r="AL1185" s="573"/>
      <c r="AM1185" s="639"/>
      <c r="AN1185" s="573"/>
      <c r="AO1185" s="639"/>
      <c r="AP1185" s="639"/>
      <c r="AQ1185" s="573"/>
      <c r="AR1185" s="639"/>
      <c r="AS1185" s="639"/>
      <c r="AT1185" s="639"/>
      <c r="AU1185" s="639"/>
      <c r="AV1185" s="639"/>
      <c r="AW1185" s="639"/>
      <c r="AX1185" s="4"/>
      <c r="AY1185" s="621"/>
      <c r="AZ1185" s="622"/>
    </row>
    <row r="1186" spans="2:52" s="25" customFormat="1" ht="12.75" customHeight="1">
      <c r="B1186" s="645"/>
      <c r="D1186" s="529">
        <f t="shared" si="119"/>
        <v>1175</v>
      </c>
      <c r="E1186" s="532"/>
      <c r="F1186" s="531"/>
      <c r="G1186" s="531"/>
      <c r="H1186" s="668"/>
      <c r="I1186" s="668"/>
      <c r="J1186" s="234"/>
      <c r="K1186" s="234"/>
      <c r="L1186" s="234"/>
      <c r="M1186" s="575"/>
      <c r="N1186" s="794" t="str">
        <f t="shared" si="120"/>
        <v/>
      </c>
      <c r="O1186" s="573"/>
      <c r="P1186" s="573"/>
      <c r="Q1186" s="623"/>
      <c r="R1186" s="573"/>
      <c r="S1186" s="573"/>
      <c r="T1186" s="573"/>
      <c r="U1186" s="639"/>
      <c r="V1186" s="639"/>
      <c r="W1186" s="573"/>
      <c r="X1186" s="639"/>
      <c r="Y1186" s="639"/>
      <c r="Z1186" s="639"/>
      <c r="AA1186" s="639"/>
      <c r="AB1186" s="4"/>
      <c r="AC1186" s="621"/>
      <c r="AD1186" s="622"/>
      <c r="AE1186" s="621"/>
      <c r="AF1186" s="637"/>
      <c r="AG1186" s="621"/>
      <c r="AH1186" s="529">
        <f t="shared" si="116"/>
        <v>1175</v>
      </c>
      <c r="AI1186" s="421" t="str">
        <f t="shared" si="116"/>
        <v/>
      </c>
      <c r="AJ1186" s="529" t="str">
        <f t="shared" si="116"/>
        <v/>
      </c>
      <c r="AK1186" s="529" t="str">
        <f t="shared" si="116"/>
        <v/>
      </c>
      <c r="AL1186" s="573"/>
      <c r="AM1186" s="639"/>
      <c r="AN1186" s="573"/>
      <c r="AO1186" s="639"/>
      <c r="AP1186" s="639"/>
      <c r="AQ1186" s="573"/>
      <c r="AR1186" s="639"/>
      <c r="AS1186" s="639"/>
      <c r="AT1186" s="639"/>
      <c r="AU1186" s="639"/>
      <c r="AV1186" s="639"/>
      <c r="AW1186" s="639"/>
      <c r="AX1186" s="4"/>
      <c r="AY1186" s="621"/>
      <c r="AZ1186" s="622"/>
    </row>
    <row r="1187" spans="2:52" s="25" customFormat="1" ht="12.75" customHeight="1">
      <c r="B1187" s="645"/>
      <c r="D1187" s="529">
        <f t="shared" si="119"/>
        <v>1176</v>
      </c>
      <c r="E1187" s="532"/>
      <c r="F1187" s="531"/>
      <c r="G1187" s="531"/>
      <c r="H1187" s="668"/>
      <c r="I1187" s="668"/>
      <c r="J1187" s="234"/>
      <c r="K1187" s="234"/>
      <c r="L1187" s="234"/>
      <c r="M1187" s="575"/>
      <c r="N1187" s="794" t="str">
        <f t="shared" si="120"/>
        <v/>
      </c>
      <c r="O1187" s="573"/>
      <c r="P1187" s="573"/>
      <c r="Q1187" s="623"/>
      <c r="R1187" s="573"/>
      <c r="S1187" s="573"/>
      <c r="T1187" s="573"/>
      <c r="U1187" s="639"/>
      <c r="V1187" s="639"/>
      <c r="W1187" s="573"/>
      <c r="X1187" s="639"/>
      <c r="Y1187" s="639"/>
      <c r="Z1187" s="639"/>
      <c r="AA1187" s="639"/>
      <c r="AB1187" s="4"/>
      <c r="AC1187" s="621"/>
      <c r="AD1187" s="622"/>
      <c r="AE1187" s="621"/>
      <c r="AF1187" s="637"/>
      <c r="AG1187" s="621"/>
      <c r="AH1187" s="529">
        <f t="shared" ref="AH1187:AK1208" si="121">IF(D1187="","",D1187)</f>
        <v>1176</v>
      </c>
      <c r="AI1187" s="421" t="str">
        <f t="shared" si="121"/>
        <v/>
      </c>
      <c r="AJ1187" s="529" t="str">
        <f t="shared" si="121"/>
        <v/>
      </c>
      <c r="AK1187" s="529" t="str">
        <f t="shared" si="121"/>
        <v/>
      </c>
      <c r="AL1187" s="573"/>
      <c r="AM1187" s="639"/>
      <c r="AN1187" s="573"/>
      <c r="AO1187" s="639"/>
      <c r="AP1187" s="639"/>
      <c r="AQ1187" s="573"/>
      <c r="AR1187" s="639"/>
      <c r="AS1187" s="639"/>
      <c r="AT1187" s="639"/>
      <c r="AU1187" s="639"/>
      <c r="AV1187" s="639"/>
      <c r="AW1187" s="639"/>
      <c r="AX1187" s="4"/>
      <c r="AY1187" s="621"/>
      <c r="AZ1187" s="622"/>
    </row>
    <row r="1188" spans="2:52" s="25" customFormat="1" ht="12.75" customHeight="1">
      <c r="B1188" s="645"/>
      <c r="D1188" s="529">
        <f t="shared" si="119"/>
        <v>1177</v>
      </c>
      <c r="E1188" s="532"/>
      <c r="F1188" s="531"/>
      <c r="G1188" s="531"/>
      <c r="H1188" s="668"/>
      <c r="I1188" s="668"/>
      <c r="J1188" s="234"/>
      <c r="K1188" s="234"/>
      <c r="L1188" s="234"/>
      <c r="M1188" s="575"/>
      <c r="N1188" s="794" t="str">
        <f t="shared" si="120"/>
        <v/>
      </c>
      <c r="O1188" s="573"/>
      <c r="P1188" s="573"/>
      <c r="Q1188" s="623"/>
      <c r="R1188" s="573"/>
      <c r="S1188" s="573"/>
      <c r="T1188" s="573"/>
      <c r="U1188" s="639"/>
      <c r="V1188" s="639"/>
      <c r="W1188" s="573"/>
      <c r="X1188" s="639"/>
      <c r="Y1188" s="639"/>
      <c r="Z1188" s="639"/>
      <c r="AA1188" s="639"/>
      <c r="AB1188" s="4"/>
      <c r="AC1188" s="621"/>
      <c r="AD1188" s="622"/>
      <c r="AE1188" s="621"/>
      <c r="AF1188" s="637"/>
      <c r="AG1188" s="621"/>
      <c r="AH1188" s="529">
        <f t="shared" si="121"/>
        <v>1177</v>
      </c>
      <c r="AI1188" s="421" t="str">
        <f t="shared" si="121"/>
        <v/>
      </c>
      <c r="AJ1188" s="529" t="str">
        <f t="shared" si="121"/>
        <v/>
      </c>
      <c r="AK1188" s="529" t="str">
        <f t="shared" si="121"/>
        <v/>
      </c>
      <c r="AL1188" s="573"/>
      <c r="AM1188" s="639"/>
      <c r="AN1188" s="573"/>
      <c r="AO1188" s="639"/>
      <c r="AP1188" s="639"/>
      <c r="AQ1188" s="573"/>
      <c r="AR1188" s="639"/>
      <c r="AS1188" s="639"/>
      <c r="AT1188" s="639"/>
      <c r="AU1188" s="639"/>
      <c r="AV1188" s="639"/>
      <c r="AW1188" s="639"/>
      <c r="AX1188" s="4"/>
      <c r="AY1188" s="621"/>
      <c r="AZ1188" s="622"/>
    </row>
    <row r="1189" spans="2:52" s="25" customFormat="1" ht="12.75" customHeight="1">
      <c r="B1189" s="645"/>
      <c r="D1189" s="529">
        <f t="shared" si="119"/>
        <v>1178</v>
      </c>
      <c r="E1189" s="532"/>
      <c r="F1189" s="531"/>
      <c r="G1189" s="531"/>
      <c r="H1189" s="668"/>
      <c r="I1189" s="668"/>
      <c r="J1189" s="234"/>
      <c r="K1189" s="234"/>
      <c r="L1189" s="234"/>
      <c r="M1189" s="575"/>
      <c r="N1189" s="794" t="str">
        <f t="shared" si="120"/>
        <v/>
      </c>
      <c r="O1189" s="573"/>
      <c r="P1189" s="573"/>
      <c r="Q1189" s="623"/>
      <c r="R1189" s="573"/>
      <c r="S1189" s="573"/>
      <c r="T1189" s="573"/>
      <c r="U1189" s="639"/>
      <c r="V1189" s="639"/>
      <c r="W1189" s="573"/>
      <c r="X1189" s="639"/>
      <c r="Y1189" s="639"/>
      <c r="Z1189" s="639"/>
      <c r="AA1189" s="639"/>
      <c r="AB1189" s="4"/>
      <c r="AC1189" s="621"/>
      <c r="AD1189" s="622"/>
      <c r="AE1189" s="621"/>
      <c r="AF1189" s="637"/>
      <c r="AG1189" s="621"/>
      <c r="AH1189" s="529">
        <f t="shared" si="121"/>
        <v>1178</v>
      </c>
      <c r="AI1189" s="421" t="str">
        <f t="shared" si="121"/>
        <v/>
      </c>
      <c r="AJ1189" s="529" t="str">
        <f t="shared" si="121"/>
        <v/>
      </c>
      <c r="AK1189" s="529" t="str">
        <f t="shared" si="121"/>
        <v/>
      </c>
      <c r="AL1189" s="573"/>
      <c r="AM1189" s="639"/>
      <c r="AN1189" s="573"/>
      <c r="AO1189" s="639"/>
      <c r="AP1189" s="639"/>
      <c r="AQ1189" s="573"/>
      <c r="AR1189" s="639"/>
      <c r="AS1189" s="639"/>
      <c r="AT1189" s="639"/>
      <c r="AU1189" s="639"/>
      <c r="AV1189" s="639"/>
      <c r="AW1189" s="639"/>
      <c r="AX1189" s="4"/>
      <c r="AY1189" s="621"/>
      <c r="AZ1189" s="622"/>
    </row>
    <row r="1190" spans="2:52" s="25" customFormat="1" ht="12.75" customHeight="1">
      <c r="B1190" s="645"/>
      <c r="D1190" s="529">
        <f t="shared" si="119"/>
        <v>1179</v>
      </c>
      <c r="E1190" s="532"/>
      <c r="F1190" s="531"/>
      <c r="G1190" s="531"/>
      <c r="H1190" s="668"/>
      <c r="I1190" s="668"/>
      <c r="J1190" s="234"/>
      <c r="K1190" s="234"/>
      <c r="L1190" s="234"/>
      <c r="M1190" s="575"/>
      <c r="N1190" s="794" t="str">
        <f t="shared" si="120"/>
        <v/>
      </c>
      <c r="O1190" s="573"/>
      <c r="P1190" s="573"/>
      <c r="Q1190" s="623"/>
      <c r="R1190" s="573"/>
      <c r="S1190" s="573"/>
      <c r="T1190" s="573"/>
      <c r="U1190" s="639"/>
      <c r="V1190" s="639"/>
      <c r="W1190" s="573"/>
      <c r="X1190" s="639"/>
      <c r="Y1190" s="639"/>
      <c r="Z1190" s="639"/>
      <c r="AA1190" s="639"/>
      <c r="AB1190" s="4"/>
      <c r="AC1190" s="621"/>
      <c r="AD1190" s="622"/>
      <c r="AE1190" s="621"/>
      <c r="AF1190" s="637"/>
      <c r="AG1190" s="621"/>
      <c r="AH1190" s="529">
        <f t="shared" si="121"/>
        <v>1179</v>
      </c>
      <c r="AI1190" s="421" t="str">
        <f t="shared" si="121"/>
        <v/>
      </c>
      <c r="AJ1190" s="529" t="str">
        <f t="shared" si="121"/>
        <v/>
      </c>
      <c r="AK1190" s="529" t="str">
        <f t="shared" si="121"/>
        <v/>
      </c>
      <c r="AL1190" s="573"/>
      <c r="AM1190" s="639"/>
      <c r="AN1190" s="573"/>
      <c r="AO1190" s="639"/>
      <c r="AP1190" s="639"/>
      <c r="AQ1190" s="573"/>
      <c r="AR1190" s="639"/>
      <c r="AS1190" s="639"/>
      <c r="AT1190" s="639"/>
      <c r="AU1190" s="639"/>
      <c r="AV1190" s="639"/>
      <c r="AW1190" s="639"/>
      <c r="AX1190" s="4"/>
      <c r="AY1190" s="621"/>
      <c r="AZ1190" s="622"/>
    </row>
    <row r="1191" spans="2:52" s="25" customFormat="1" ht="12.75" customHeight="1">
      <c r="B1191" s="645"/>
      <c r="D1191" s="529">
        <f t="shared" si="119"/>
        <v>1180</v>
      </c>
      <c r="E1191" s="532"/>
      <c r="F1191" s="531"/>
      <c r="G1191" s="531"/>
      <c r="H1191" s="668"/>
      <c r="I1191" s="668"/>
      <c r="J1191" s="234"/>
      <c r="K1191" s="234"/>
      <c r="L1191" s="234"/>
      <c r="M1191" s="575"/>
      <c r="N1191" s="794" t="str">
        <f t="shared" si="120"/>
        <v/>
      </c>
      <c r="O1191" s="573"/>
      <c r="P1191" s="573"/>
      <c r="Q1191" s="623"/>
      <c r="R1191" s="573"/>
      <c r="S1191" s="573"/>
      <c r="T1191" s="573"/>
      <c r="U1191" s="639"/>
      <c r="V1191" s="639"/>
      <c r="W1191" s="573"/>
      <c r="X1191" s="639"/>
      <c r="Y1191" s="639"/>
      <c r="Z1191" s="639"/>
      <c r="AA1191" s="639"/>
      <c r="AB1191" s="4"/>
      <c r="AC1191" s="621"/>
      <c r="AD1191" s="622"/>
      <c r="AE1191" s="621"/>
      <c r="AF1191" s="637"/>
      <c r="AG1191" s="621"/>
      <c r="AH1191" s="529">
        <f t="shared" si="121"/>
        <v>1180</v>
      </c>
      <c r="AI1191" s="421" t="str">
        <f t="shared" si="121"/>
        <v/>
      </c>
      <c r="AJ1191" s="529" t="str">
        <f t="shared" si="121"/>
        <v/>
      </c>
      <c r="AK1191" s="529" t="str">
        <f t="shared" si="121"/>
        <v/>
      </c>
      <c r="AL1191" s="573"/>
      <c r="AM1191" s="639"/>
      <c r="AN1191" s="573"/>
      <c r="AO1191" s="639"/>
      <c r="AP1191" s="639"/>
      <c r="AQ1191" s="573"/>
      <c r="AR1191" s="639"/>
      <c r="AS1191" s="639"/>
      <c r="AT1191" s="639"/>
      <c r="AU1191" s="639"/>
      <c r="AV1191" s="639"/>
      <c r="AW1191" s="639"/>
      <c r="AX1191" s="4"/>
      <c r="AY1191" s="621"/>
      <c r="AZ1191" s="622"/>
    </row>
    <row r="1192" spans="2:52" s="25" customFormat="1" ht="12.75" customHeight="1">
      <c r="B1192" s="645"/>
      <c r="D1192" s="529">
        <f t="shared" si="119"/>
        <v>1181</v>
      </c>
      <c r="E1192" s="532"/>
      <c r="F1192" s="531"/>
      <c r="G1192" s="531"/>
      <c r="H1192" s="668"/>
      <c r="I1192" s="668"/>
      <c r="J1192" s="234"/>
      <c r="K1192" s="234"/>
      <c r="L1192" s="234"/>
      <c r="M1192" s="575"/>
      <c r="N1192" s="794" t="str">
        <f t="shared" si="120"/>
        <v/>
      </c>
      <c r="O1192" s="573"/>
      <c r="P1192" s="573"/>
      <c r="Q1192" s="623"/>
      <c r="R1192" s="573"/>
      <c r="S1192" s="573"/>
      <c r="T1192" s="573"/>
      <c r="U1192" s="639"/>
      <c r="V1192" s="639"/>
      <c r="W1192" s="573"/>
      <c r="X1192" s="639"/>
      <c r="Y1192" s="639"/>
      <c r="Z1192" s="639"/>
      <c r="AA1192" s="639"/>
      <c r="AB1192" s="4"/>
      <c r="AC1192" s="621"/>
      <c r="AD1192" s="622"/>
      <c r="AE1192" s="621"/>
      <c r="AF1192" s="637"/>
      <c r="AG1192" s="621"/>
      <c r="AH1192" s="529">
        <f t="shared" si="121"/>
        <v>1181</v>
      </c>
      <c r="AI1192" s="421" t="str">
        <f t="shared" si="121"/>
        <v/>
      </c>
      <c r="AJ1192" s="529" t="str">
        <f t="shared" si="121"/>
        <v/>
      </c>
      <c r="AK1192" s="529" t="str">
        <f t="shared" si="121"/>
        <v/>
      </c>
      <c r="AL1192" s="573"/>
      <c r="AM1192" s="639"/>
      <c r="AN1192" s="573"/>
      <c r="AO1192" s="639"/>
      <c r="AP1192" s="639"/>
      <c r="AQ1192" s="573"/>
      <c r="AR1192" s="639"/>
      <c r="AS1192" s="639"/>
      <c r="AT1192" s="639"/>
      <c r="AU1192" s="639"/>
      <c r="AV1192" s="639"/>
      <c r="AW1192" s="639"/>
      <c r="AX1192" s="4"/>
      <c r="AY1192" s="621"/>
      <c r="AZ1192" s="622"/>
    </row>
    <row r="1193" spans="2:52" s="25" customFormat="1" ht="12.75" customHeight="1">
      <c r="B1193" s="645"/>
      <c r="D1193" s="529">
        <f t="shared" si="119"/>
        <v>1182</v>
      </c>
      <c r="E1193" s="532"/>
      <c r="F1193" s="531"/>
      <c r="G1193" s="531"/>
      <c r="H1193" s="668"/>
      <c r="I1193" s="668"/>
      <c r="J1193" s="234"/>
      <c r="K1193" s="234"/>
      <c r="L1193" s="234"/>
      <c r="M1193" s="575"/>
      <c r="N1193" s="794" t="str">
        <f t="shared" si="120"/>
        <v/>
      </c>
      <c r="O1193" s="573"/>
      <c r="P1193" s="573"/>
      <c r="Q1193" s="623"/>
      <c r="R1193" s="573"/>
      <c r="S1193" s="573"/>
      <c r="T1193" s="573"/>
      <c r="U1193" s="639"/>
      <c r="V1193" s="639"/>
      <c r="W1193" s="573"/>
      <c r="X1193" s="639"/>
      <c r="Y1193" s="639"/>
      <c r="Z1193" s="639"/>
      <c r="AA1193" s="639"/>
      <c r="AB1193" s="4"/>
      <c r="AC1193" s="621"/>
      <c r="AD1193" s="622"/>
      <c r="AE1193" s="621"/>
      <c r="AF1193" s="637"/>
      <c r="AG1193" s="621"/>
      <c r="AH1193" s="529">
        <f t="shared" si="121"/>
        <v>1182</v>
      </c>
      <c r="AI1193" s="421" t="str">
        <f t="shared" si="121"/>
        <v/>
      </c>
      <c r="AJ1193" s="529" t="str">
        <f t="shared" si="121"/>
        <v/>
      </c>
      <c r="AK1193" s="529" t="str">
        <f t="shared" si="121"/>
        <v/>
      </c>
      <c r="AL1193" s="573"/>
      <c r="AM1193" s="639"/>
      <c r="AN1193" s="573"/>
      <c r="AO1193" s="639"/>
      <c r="AP1193" s="639"/>
      <c r="AQ1193" s="573"/>
      <c r="AR1193" s="639"/>
      <c r="AS1193" s="639"/>
      <c r="AT1193" s="639"/>
      <c r="AU1193" s="639"/>
      <c r="AV1193" s="639"/>
      <c r="AW1193" s="639"/>
      <c r="AX1193" s="4"/>
      <c r="AY1193" s="621"/>
      <c r="AZ1193" s="622"/>
    </row>
    <row r="1194" spans="2:52" s="25" customFormat="1" ht="12.75" customHeight="1">
      <c r="B1194" s="645"/>
      <c r="D1194" s="529">
        <f t="shared" si="119"/>
        <v>1183</v>
      </c>
      <c r="E1194" s="532"/>
      <c r="F1194" s="531"/>
      <c r="G1194" s="531"/>
      <c r="H1194" s="668"/>
      <c r="I1194" s="668"/>
      <c r="J1194" s="234"/>
      <c r="K1194" s="234"/>
      <c r="L1194" s="234"/>
      <c r="M1194" s="575"/>
      <c r="N1194" s="794" t="str">
        <f t="shared" si="120"/>
        <v/>
      </c>
      <c r="O1194" s="573"/>
      <c r="P1194" s="573"/>
      <c r="Q1194" s="623"/>
      <c r="R1194" s="573"/>
      <c r="S1194" s="573"/>
      <c r="T1194" s="573"/>
      <c r="U1194" s="639"/>
      <c r="V1194" s="639"/>
      <c r="W1194" s="573"/>
      <c r="X1194" s="639"/>
      <c r="Y1194" s="639"/>
      <c r="Z1194" s="639"/>
      <c r="AA1194" s="639"/>
      <c r="AB1194" s="4"/>
      <c r="AC1194" s="621"/>
      <c r="AD1194" s="622"/>
      <c r="AE1194" s="621"/>
      <c r="AF1194" s="637"/>
      <c r="AG1194" s="621"/>
      <c r="AH1194" s="529">
        <f t="shared" si="121"/>
        <v>1183</v>
      </c>
      <c r="AI1194" s="421" t="str">
        <f t="shared" si="121"/>
        <v/>
      </c>
      <c r="AJ1194" s="529" t="str">
        <f t="shared" si="121"/>
        <v/>
      </c>
      <c r="AK1194" s="529" t="str">
        <f t="shared" si="121"/>
        <v/>
      </c>
      <c r="AL1194" s="573"/>
      <c r="AM1194" s="639"/>
      <c r="AN1194" s="573"/>
      <c r="AO1194" s="639"/>
      <c r="AP1194" s="639"/>
      <c r="AQ1194" s="573"/>
      <c r="AR1194" s="639"/>
      <c r="AS1194" s="639"/>
      <c r="AT1194" s="639"/>
      <c r="AU1194" s="639"/>
      <c r="AV1194" s="639"/>
      <c r="AW1194" s="639"/>
      <c r="AX1194" s="4"/>
      <c r="AY1194" s="621"/>
      <c r="AZ1194" s="622"/>
    </row>
    <row r="1195" spans="2:52" s="25" customFormat="1" ht="12.75" customHeight="1">
      <c r="B1195" s="645"/>
      <c r="D1195" s="529">
        <f t="shared" si="119"/>
        <v>1184</v>
      </c>
      <c r="E1195" s="532"/>
      <c r="F1195" s="531"/>
      <c r="G1195" s="531"/>
      <c r="H1195" s="668"/>
      <c r="I1195" s="668"/>
      <c r="J1195" s="234"/>
      <c r="K1195" s="234"/>
      <c r="L1195" s="234"/>
      <c r="M1195" s="575"/>
      <c r="N1195" s="794" t="str">
        <f t="shared" si="120"/>
        <v/>
      </c>
      <c r="O1195" s="573"/>
      <c r="P1195" s="573"/>
      <c r="Q1195" s="623"/>
      <c r="R1195" s="573"/>
      <c r="S1195" s="573"/>
      <c r="T1195" s="573"/>
      <c r="U1195" s="639"/>
      <c r="V1195" s="639"/>
      <c r="W1195" s="573"/>
      <c r="X1195" s="639"/>
      <c r="Y1195" s="639"/>
      <c r="Z1195" s="639"/>
      <c r="AA1195" s="639"/>
      <c r="AB1195" s="4"/>
      <c r="AC1195" s="621"/>
      <c r="AD1195" s="622"/>
      <c r="AE1195" s="621"/>
      <c r="AF1195" s="637"/>
      <c r="AG1195" s="621"/>
      <c r="AH1195" s="529">
        <f t="shared" si="121"/>
        <v>1184</v>
      </c>
      <c r="AI1195" s="421" t="str">
        <f t="shared" si="121"/>
        <v/>
      </c>
      <c r="AJ1195" s="529" t="str">
        <f t="shared" si="121"/>
        <v/>
      </c>
      <c r="AK1195" s="529" t="str">
        <f t="shared" si="121"/>
        <v/>
      </c>
      <c r="AL1195" s="573"/>
      <c r="AM1195" s="639"/>
      <c r="AN1195" s="573"/>
      <c r="AO1195" s="639"/>
      <c r="AP1195" s="639"/>
      <c r="AQ1195" s="573"/>
      <c r="AR1195" s="639"/>
      <c r="AS1195" s="639"/>
      <c r="AT1195" s="639"/>
      <c r="AU1195" s="639"/>
      <c r="AV1195" s="639"/>
      <c r="AW1195" s="639"/>
      <c r="AX1195" s="4"/>
      <c r="AY1195" s="621"/>
      <c r="AZ1195" s="622"/>
    </row>
    <row r="1196" spans="2:52" s="25" customFormat="1" ht="12.75" customHeight="1">
      <c r="B1196" s="645"/>
      <c r="D1196" s="529">
        <f t="shared" si="119"/>
        <v>1185</v>
      </c>
      <c r="E1196" s="532"/>
      <c r="F1196" s="531"/>
      <c r="G1196" s="531"/>
      <c r="H1196" s="668"/>
      <c r="I1196" s="668"/>
      <c r="J1196" s="234"/>
      <c r="K1196" s="234"/>
      <c r="L1196" s="234"/>
      <c r="M1196" s="575"/>
      <c r="N1196" s="794" t="str">
        <f t="shared" si="120"/>
        <v/>
      </c>
      <c r="O1196" s="573"/>
      <c r="P1196" s="573"/>
      <c r="Q1196" s="623"/>
      <c r="R1196" s="573"/>
      <c r="S1196" s="573"/>
      <c r="T1196" s="573"/>
      <c r="U1196" s="639"/>
      <c r="V1196" s="639"/>
      <c r="W1196" s="573"/>
      <c r="X1196" s="639"/>
      <c r="Y1196" s="639"/>
      <c r="Z1196" s="639"/>
      <c r="AA1196" s="639"/>
      <c r="AB1196" s="4"/>
      <c r="AC1196" s="621"/>
      <c r="AD1196" s="622"/>
      <c r="AE1196" s="621"/>
      <c r="AF1196" s="637"/>
      <c r="AG1196" s="621"/>
      <c r="AH1196" s="529">
        <f t="shared" si="121"/>
        <v>1185</v>
      </c>
      <c r="AI1196" s="421" t="str">
        <f t="shared" si="121"/>
        <v/>
      </c>
      <c r="AJ1196" s="529" t="str">
        <f t="shared" si="121"/>
        <v/>
      </c>
      <c r="AK1196" s="529" t="str">
        <f t="shared" si="121"/>
        <v/>
      </c>
      <c r="AL1196" s="573"/>
      <c r="AM1196" s="639"/>
      <c r="AN1196" s="573"/>
      <c r="AO1196" s="639"/>
      <c r="AP1196" s="639"/>
      <c r="AQ1196" s="573"/>
      <c r="AR1196" s="639"/>
      <c r="AS1196" s="639"/>
      <c r="AT1196" s="639"/>
      <c r="AU1196" s="639"/>
      <c r="AV1196" s="639"/>
      <c r="AW1196" s="639"/>
      <c r="AX1196" s="4"/>
      <c r="AY1196" s="621"/>
      <c r="AZ1196" s="622"/>
    </row>
    <row r="1197" spans="2:52" s="25" customFormat="1" ht="12.75" customHeight="1">
      <c r="B1197" s="645"/>
      <c r="D1197" s="529">
        <f t="shared" si="119"/>
        <v>1186</v>
      </c>
      <c r="E1197" s="532"/>
      <c r="F1197" s="531"/>
      <c r="G1197" s="531"/>
      <c r="H1197" s="668"/>
      <c r="I1197" s="668"/>
      <c r="J1197" s="234"/>
      <c r="K1197" s="234"/>
      <c r="L1197" s="234"/>
      <c r="M1197" s="575"/>
      <c r="N1197" s="794" t="str">
        <f t="shared" si="120"/>
        <v/>
      </c>
      <c r="O1197" s="573"/>
      <c r="P1197" s="573"/>
      <c r="Q1197" s="623"/>
      <c r="R1197" s="573"/>
      <c r="S1197" s="573"/>
      <c r="T1197" s="573"/>
      <c r="U1197" s="639"/>
      <c r="V1197" s="639"/>
      <c r="W1197" s="573"/>
      <c r="X1197" s="639"/>
      <c r="Y1197" s="639"/>
      <c r="Z1197" s="639"/>
      <c r="AA1197" s="639"/>
      <c r="AB1197" s="4"/>
      <c r="AC1197" s="621"/>
      <c r="AD1197" s="622"/>
      <c r="AE1197" s="621"/>
      <c r="AF1197" s="637"/>
      <c r="AG1197" s="621"/>
      <c r="AH1197" s="529">
        <f t="shared" si="121"/>
        <v>1186</v>
      </c>
      <c r="AI1197" s="421" t="str">
        <f t="shared" si="121"/>
        <v/>
      </c>
      <c r="AJ1197" s="529" t="str">
        <f t="shared" si="121"/>
        <v/>
      </c>
      <c r="AK1197" s="529" t="str">
        <f t="shared" si="121"/>
        <v/>
      </c>
      <c r="AL1197" s="573"/>
      <c r="AM1197" s="639"/>
      <c r="AN1197" s="573"/>
      <c r="AO1197" s="639"/>
      <c r="AP1197" s="639"/>
      <c r="AQ1197" s="573"/>
      <c r="AR1197" s="639"/>
      <c r="AS1197" s="639"/>
      <c r="AT1197" s="639"/>
      <c r="AU1197" s="639"/>
      <c r="AV1197" s="639"/>
      <c r="AW1197" s="639"/>
      <c r="AX1197" s="4"/>
      <c r="AY1197" s="621"/>
      <c r="AZ1197" s="622"/>
    </row>
    <row r="1198" spans="2:52" s="25" customFormat="1" ht="12.75" customHeight="1">
      <c r="B1198" s="645"/>
      <c r="D1198" s="529">
        <f t="shared" si="119"/>
        <v>1187</v>
      </c>
      <c r="E1198" s="532"/>
      <c r="F1198" s="531"/>
      <c r="G1198" s="531"/>
      <c r="H1198" s="668"/>
      <c r="I1198" s="668"/>
      <c r="J1198" s="234"/>
      <c r="K1198" s="234"/>
      <c r="L1198" s="234"/>
      <c r="M1198" s="575"/>
      <c r="N1198" s="794" t="str">
        <f t="shared" si="120"/>
        <v/>
      </c>
      <c r="O1198" s="573"/>
      <c r="P1198" s="573"/>
      <c r="Q1198" s="623"/>
      <c r="R1198" s="573"/>
      <c r="S1198" s="573"/>
      <c r="T1198" s="573"/>
      <c r="U1198" s="639"/>
      <c r="V1198" s="639"/>
      <c r="W1198" s="573"/>
      <c r="X1198" s="639"/>
      <c r="Y1198" s="639"/>
      <c r="Z1198" s="639"/>
      <c r="AA1198" s="639"/>
      <c r="AB1198" s="4"/>
      <c r="AC1198" s="621"/>
      <c r="AD1198" s="622"/>
      <c r="AE1198" s="621"/>
      <c r="AF1198" s="637"/>
      <c r="AG1198" s="621"/>
      <c r="AH1198" s="529">
        <f t="shared" si="121"/>
        <v>1187</v>
      </c>
      <c r="AI1198" s="421" t="str">
        <f t="shared" si="121"/>
        <v/>
      </c>
      <c r="AJ1198" s="529" t="str">
        <f t="shared" si="121"/>
        <v/>
      </c>
      <c r="AK1198" s="529" t="str">
        <f t="shared" si="121"/>
        <v/>
      </c>
      <c r="AL1198" s="573"/>
      <c r="AM1198" s="639"/>
      <c r="AN1198" s="573"/>
      <c r="AO1198" s="639"/>
      <c r="AP1198" s="639"/>
      <c r="AQ1198" s="573"/>
      <c r="AR1198" s="639"/>
      <c r="AS1198" s="639"/>
      <c r="AT1198" s="639"/>
      <c r="AU1198" s="639"/>
      <c r="AV1198" s="639"/>
      <c r="AW1198" s="639"/>
      <c r="AX1198" s="4"/>
      <c r="AY1198" s="621"/>
      <c r="AZ1198" s="622"/>
    </row>
    <row r="1199" spans="2:52" s="25" customFormat="1" ht="12.75" customHeight="1">
      <c r="B1199" s="645"/>
      <c r="D1199" s="529">
        <f t="shared" si="119"/>
        <v>1188</v>
      </c>
      <c r="E1199" s="532"/>
      <c r="F1199" s="531"/>
      <c r="G1199" s="531"/>
      <c r="H1199" s="668"/>
      <c r="I1199" s="668"/>
      <c r="J1199" s="234"/>
      <c r="K1199" s="234"/>
      <c r="L1199" s="234"/>
      <c r="M1199" s="575"/>
      <c r="N1199" s="794" t="str">
        <f t="shared" si="120"/>
        <v/>
      </c>
      <c r="O1199" s="573"/>
      <c r="P1199" s="573"/>
      <c r="Q1199" s="623"/>
      <c r="R1199" s="573"/>
      <c r="S1199" s="573"/>
      <c r="T1199" s="573"/>
      <c r="U1199" s="639"/>
      <c r="V1199" s="639"/>
      <c r="W1199" s="573"/>
      <c r="X1199" s="639"/>
      <c r="Y1199" s="639"/>
      <c r="Z1199" s="639"/>
      <c r="AA1199" s="639"/>
      <c r="AB1199" s="4"/>
      <c r="AC1199" s="621"/>
      <c r="AD1199" s="622"/>
      <c r="AE1199" s="621"/>
      <c r="AF1199" s="637"/>
      <c r="AG1199" s="621"/>
      <c r="AH1199" s="529">
        <f t="shared" si="121"/>
        <v>1188</v>
      </c>
      <c r="AI1199" s="421" t="str">
        <f t="shared" si="121"/>
        <v/>
      </c>
      <c r="AJ1199" s="529" t="str">
        <f t="shared" si="121"/>
        <v/>
      </c>
      <c r="AK1199" s="529" t="str">
        <f t="shared" si="121"/>
        <v/>
      </c>
      <c r="AL1199" s="573"/>
      <c r="AM1199" s="639"/>
      <c r="AN1199" s="573"/>
      <c r="AO1199" s="639"/>
      <c r="AP1199" s="639"/>
      <c r="AQ1199" s="573"/>
      <c r="AR1199" s="639"/>
      <c r="AS1199" s="639"/>
      <c r="AT1199" s="639"/>
      <c r="AU1199" s="639"/>
      <c r="AV1199" s="639"/>
      <c r="AW1199" s="639"/>
      <c r="AX1199" s="4"/>
      <c r="AY1199" s="621"/>
      <c r="AZ1199" s="622"/>
    </row>
    <row r="1200" spans="2:52" s="25" customFormat="1" ht="12.75" customHeight="1">
      <c r="B1200" s="645"/>
      <c r="D1200" s="529">
        <f t="shared" si="119"/>
        <v>1189</v>
      </c>
      <c r="E1200" s="532"/>
      <c r="F1200" s="531"/>
      <c r="G1200" s="531"/>
      <c r="H1200" s="668"/>
      <c r="I1200" s="668"/>
      <c r="J1200" s="234"/>
      <c r="K1200" s="234"/>
      <c r="L1200" s="234"/>
      <c r="M1200" s="575"/>
      <c r="N1200" s="794" t="str">
        <f t="shared" si="120"/>
        <v/>
      </c>
      <c r="O1200" s="573"/>
      <c r="P1200" s="573"/>
      <c r="Q1200" s="623"/>
      <c r="R1200" s="573"/>
      <c r="S1200" s="573"/>
      <c r="T1200" s="573"/>
      <c r="U1200" s="639"/>
      <c r="V1200" s="639"/>
      <c r="W1200" s="573"/>
      <c r="X1200" s="639"/>
      <c r="Y1200" s="639"/>
      <c r="Z1200" s="639"/>
      <c r="AA1200" s="639"/>
      <c r="AB1200" s="4"/>
      <c r="AC1200" s="621"/>
      <c r="AD1200" s="622"/>
      <c r="AE1200" s="621"/>
      <c r="AF1200" s="637"/>
      <c r="AG1200" s="621"/>
      <c r="AH1200" s="529">
        <f t="shared" si="121"/>
        <v>1189</v>
      </c>
      <c r="AI1200" s="421" t="str">
        <f t="shared" si="121"/>
        <v/>
      </c>
      <c r="AJ1200" s="529" t="str">
        <f t="shared" si="121"/>
        <v/>
      </c>
      <c r="AK1200" s="529" t="str">
        <f t="shared" si="121"/>
        <v/>
      </c>
      <c r="AL1200" s="573"/>
      <c r="AM1200" s="639"/>
      <c r="AN1200" s="573"/>
      <c r="AO1200" s="639"/>
      <c r="AP1200" s="639"/>
      <c r="AQ1200" s="573"/>
      <c r="AR1200" s="639"/>
      <c r="AS1200" s="639"/>
      <c r="AT1200" s="639"/>
      <c r="AU1200" s="639"/>
      <c r="AV1200" s="639"/>
      <c r="AW1200" s="639"/>
      <c r="AX1200" s="4"/>
      <c r="AY1200" s="621"/>
      <c r="AZ1200" s="622"/>
    </row>
    <row r="1201" spans="2:52" s="25" customFormat="1" ht="12.75" customHeight="1">
      <c r="B1201" s="645"/>
      <c r="D1201" s="529">
        <f t="shared" si="119"/>
        <v>1190</v>
      </c>
      <c r="E1201" s="532"/>
      <c r="F1201" s="531"/>
      <c r="G1201" s="531"/>
      <c r="H1201" s="668"/>
      <c r="I1201" s="668"/>
      <c r="J1201" s="234"/>
      <c r="K1201" s="234"/>
      <c r="L1201" s="234"/>
      <c r="M1201" s="575"/>
      <c r="N1201" s="794" t="str">
        <f t="shared" si="120"/>
        <v/>
      </c>
      <c r="O1201" s="573"/>
      <c r="P1201" s="573"/>
      <c r="Q1201" s="623"/>
      <c r="R1201" s="573"/>
      <c r="S1201" s="573"/>
      <c r="T1201" s="573"/>
      <c r="U1201" s="639"/>
      <c r="V1201" s="639"/>
      <c r="W1201" s="573"/>
      <c r="X1201" s="639"/>
      <c r="Y1201" s="639"/>
      <c r="Z1201" s="639"/>
      <c r="AA1201" s="639"/>
      <c r="AB1201" s="4"/>
      <c r="AC1201" s="621"/>
      <c r="AD1201" s="622"/>
      <c r="AE1201" s="621"/>
      <c r="AF1201" s="637"/>
      <c r="AG1201" s="621"/>
      <c r="AH1201" s="529">
        <f t="shared" si="121"/>
        <v>1190</v>
      </c>
      <c r="AI1201" s="421" t="str">
        <f t="shared" si="121"/>
        <v/>
      </c>
      <c r="AJ1201" s="529" t="str">
        <f t="shared" si="121"/>
        <v/>
      </c>
      <c r="AK1201" s="529" t="str">
        <f t="shared" si="121"/>
        <v/>
      </c>
      <c r="AL1201" s="573"/>
      <c r="AM1201" s="639"/>
      <c r="AN1201" s="573"/>
      <c r="AO1201" s="639"/>
      <c r="AP1201" s="639"/>
      <c r="AQ1201" s="573"/>
      <c r="AR1201" s="639"/>
      <c r="AS1201" s="639"/>
      <c r="AT1201" s="639"/>
      <c r="AU1201" s="639"/>
      <c r="AV1201" s="639"/>
      <c r="AW1201" s="639"/>
      <c r="AX1201" s="4"/>
      <c r="AY1201" s="621"/>
      <c r="AZ1201" s="622"/>
    </row>
    <row r="1202" spans="2:52" s="25" customFormat="1" ht="12.75" customHeight="1">
      <c r="B1202" s="645"/>
      <c r="D1202" s="529">
        <f t="shared" si="119"/>
        <v>1191</v>
      </c>
      <c r="E1202" s="532"/>
      <c r="F1202" s="531"/>
      <c r="G1202" s="531"/>
      <c r="H1202" s="668"/>
      <c r="I1202" s="668"/>
      <c r="J1202" s="234"/>
      <c r="K1202" s="234"/>
      <c r="L1202" s="234"/>
      <c r="M1202" s="575"/>
      <c r="N1202" s="794" t="str">
        <f t="shared" si="120"/>
        <v/>
      </c>
      <c r="O1202" s="573"/>
      <c r="P1202" s="573"/>
      <c r="Q1202" s="623"/>
      <c r="R1202" s="573"/>
      <c r="S1202" s="573"/>
      <c r="T1202" s="573"/>
      <c r="U1202" s="639"/>
      <c r="V1202" s="639"/>
      <c r="W1202" s="573"/>
      <c r="X1202" s="639"/>
      <c r="Y1202" s="639"/>
      <c r="Z1202" s="639"/>
      <c r="AA1202" s="639"/>
      <c r="AB1202" s="4"/>
      <c r="AC1202" s="621"/>
      <c r="AD1202" s="622"/>
      <c r="AE1202" s="621"/>
      <c r="AF1202" s="637"/>
      <c r="AG1202" s="621"/>
      <c r="AH1202" s="529">
        <f t="shared" si="121"/>
        <v>1191</v>
      </c>
      <c r="AI1202" s="421" t="str">
        <f t="shared" si="121"/>
        <v/>
      </c>
      <c r="AJ1202" s="529" t="str">
        <f t="shared" si="121"/>
        <v/>
      </c>
      <c r="AK1202" s="529" t="str">
        <f t="shared" si="121"/>
        <v/>
      </c>
      <c r="AL1202" s="573"/>
      <c r="AM1202" s="639"/>
      <c r="AN1202" s="573"/>
      <c r="AO1202" s="639"/>
      <c r="AP1202" s="639"/>
      <c r="AQ1202" s="573"/>
      <c r="AR1202" s="639"/>
      <c r="AS1202" s="639"/>
      <c r="AT1202" s="639"/>
      <c r="AU1202" s="639"/>
      <c r="AV1202" s="639"/>
      <c r="AW1202" s="639"/>
      <c r="AX1202" s="4"/>
      <c r="AY1202" s="621"/>
      <c r="AZ1202" s="622"/>
    </row>
    <row r="1203" spans="2:52" s="25" customFormat="1" ht="12.75" customHeight="1">
      <c r="B1203" s="645"/>
      <c r="D1203" s="529">
        <f t="shared" si="119"/>
        <v>1192</v>
      </c>
      <c r="E1203" s="532"/>
      <c r="F1203" s="531"/>
      <c r="G1203" s="531"/>
      <c r="H1203" s="668"/>
      <c r="I1203" s="668"/>
      <c r="J1203" s="234"/>
      <c r="K1203" s="234"/>
      <c r="L1203" s="234"/>
      <c r="M1203" s="575"/>
      <c r="N1203" s="794" t="str">
        <f t="shared" si="120"/>
        <v/>
      </c>
      <c r="O1203" s="573"/>
      <c r="P1203" s="573"/>
      <c r="Q1203" s="623"/>
      <c r="R1203" s="573"/>
      <c r="S1203" s="573"/>
      <c r="T1203" s="573"/>
      <c r="U1203" s="639"/>
      <c r="V1203" s="639"/>
      <c r="W1203" s="573"/>
      <c r="X1203" s="639"/>
      <c r="Y1203" s="639"/>
      <c r="Z1203" s="639"/>
      <c r="AA1203" s="639"/>
      <c r="AB1203" s="4"/>
      <c r="AC1203" s="621"/>
      <c r="AD1203" s="622"/>
      <c r="AE1203" s="621"/>
      <c r="AF1203" s="637"/>
      <c r="AG1203" s="621"/>
      <c r="AH1203" s="529">
        <f t="shared" si="121"/>
        <v>1192</v>
      </c>
      <c r="AI1203" s="421" t="str">
        <f t="shared" si="121"/>
        <v/>
      </c>
      <c r="AJ1203" s="529" t="str">
        <f t="shared" si="121"/>
        <v/>
      </c>
      <c r="AK1203" s="529" t="str">
        <f t="shared" si="121"/>
        <v/>
      </c>
      <c r="AL1203" s="573"/>
      <c r="AM1203" s="639"/>
      <c r="AN1203" s="573"/>
      <c r="AO1203" s="639"/>
      <c r="AP1203" s="639"/>
      <c r="AQ1203" s="573"/>
      <c r="AR1203" s="639"/>
      <c r="AS1203" s="639"/>
      <c r="AT1203" s="639"/>
      <c r="AU1203" s="639"/>
      <c r="AV1203" s="639"/>
      <c r="AW1203" s="639"/>
      <c r="AX1203" s="4"/>
      <c r="AY1203" s="621"/>
      <c r="AZ1203" s="622"/>
    </row>
    <row r="1204" spans="2:52" s="25" customFormat="1" ht="12.75" customHeight="1">
      <c r="B1204" s="645"/>
      <c r="D1204" s="529">
        <f t="shared" si="119"/>
        <v>1193</v>
      </c>
      <c r="E1204" s="532"/>
      <c r="F1204" s="531"/>
      <c r="G1204" s="531"/>
      <c r="H1204" s="668"/>
      <c r="I1204" s="668"/>
      <c r="J1204" s="234"/>
      <c r="K1204" s="234"/>
      <c r="L1204" s="234"/>
      <c r="M1204" s="575"/>
      <c r="N1204" s="794" t="str">
        <f t="shared" si="120"/>
        <v/>
      </c>
      <c r="O1204" s="573"/>
      <c r="P1204" s="573"/>
      <c r="Q1204" s="623"/>
      <c r="R1204" s="573"/>
      <c r="S1204" s="573"/>
      <c r="T1204" s="573"/>
      <c r="U1204" s="639"/>
      <c r="V1204" s="639"/>
      <c r="W1204" s="573"/>
      <c r="X1204" s="639"/>
      <c r="Y1204" s="639"/>
      <c r="Z1204" s="639"/>
      <c r="AA1204" s="639"/>
      <c r="AB1204" s="4"/>
      <c r="AC1204" s="621"/>
      <c r="AD1204" s="622"/>
      <c r="AE1204" s="621"/>
      <c r="AF1204" s="637"/>
      <c r="AG1204" s="621"/>
      <c r="AH1204" s="529">
        <f t="shared" si="121"/>
        <v>1193</v>
      </c>
      <c r="AI1204" s="421" t="str">
        <f t="shared" si="121"/>
        <v/>
      </c>
      <c r="AJ1204" s="529" t="str">
        <f t="shared" si="121"/>
        <v/>
      </c>
      <c r="AK1204" s="529" t="str">
        <f t="shared" si="121"/>
        <v/>
      </c>
      <c r="AL1204" s="573"/>
      <c r="AM1204" s="639"/>
      <c r="AN1204" s="573"/>
      <c r="AO1204" s="639"/>
      <c r="AP1204" s="639"/>
      <c r="AQ1204" s="573"/>
      <c r="AR1204" s="639"/>
      <c r="AS1204" s="639"/>
      <c r="AT1204" s="639"/>
      <c r="AU1204" s="639"/>
      <c r="AV1204" s="639"/>
      <c r="AW1204" s="639"/>
      <c r="AX1204" s="4"/>
      <c r="AY1204" s="621"/>
      <c r="AZ1204" s="622"/>
    </row>
    <row r="1205" spans="2:52" s="25" customFormat="1" ht="12.75" customHeight="1">
      <c r="B1205" s="645"/>
      <c r="D1205" s="529">
        <f t="shared" si="119"/>
        <v>1194</v>
      </c>
      <c r="E1205" s="532"/>
      <c r="F1205" s="531"/>
      <c r="G1205" s="531"/>
      <c r="H1205" s="668"/>
      <c r="I1205" s="668"/>
      <c r="J1205" s="234"/>
      <c r="K1205" s="234"/>
      <c r="L1205" s="234"/>
      <c r="M1205" s="575"/>
      <c r="N1205" s="794" t="str">
        <f t="shared" si="120"/>
        <v/>
      </c>
      <c r="O1205" s="573"/>
      <c r="P1205" s="573"/>
      <c r="Q1205" s="623"/>
      <c r="R1205" s="573"/>
      <c r="S1205" s="573"/>
      <c r="T1205" s="573"/>
      <c r="U1205" s="639"/>
      <c r="V1205" s="639"/>
      <c r="W1205" s="573"/>
      <c r="X1205" s="639"/>
      <c r="Y1205" s="639"/>
      <c r="Z1205" s="639"/>
      <c r="AA1205" s="639"/>
      <c r="AB1205" s="4"/>
      <c r="AC1205" s="621"/>
      <c r="AD1205" s="622"/>
      <c r="AE1205" s="621"/>
      <c r="AF1205" s="637"/>
      <c r="AG1205" s="621"/>
      <c r="AH1205" s="529">
        <f t="shared" si="121"/>
        <v>1194</v>
      </c>
      <c r="AI1205" s="421" t="str">
        <f t="shared" si="121"/>
        <v/>
      </c>
      <c r="AJ1205" s="529" t="str">
        <f t="shared" si="121"/>
        <v/>
      </c>
      <c r="AK1205" s="529" t="str">
        <f t="shared" si="121"/>
        <v/>
      </c>
      <c r="AL1205" s="573"/>
      <c r="AM1205" s="639"/>
      <c r="AN1205" s="573"/>
      <c r="AO1205" s="639"/>
      <c r="AP1205" s="639"/>
      <c r="AQ1205" s="573"/>
      <c r="AR1205" s="639"/>
      <c r="AS1205" s="639"/>
      <c r="AT1205" s="639"/>
      <c r="AU1205" s="639"/>
      <c r="AV1205" s="639"/>
      <c r="AW1205" s="639"/>
      <c r="AX1205" s="4"/>
      <c r="AY1205" s="621"/>
      <c r="AZ1205" s="622"/>
    </row>
    <row r="1206" spans="2:52" s="25" customFormat="1" ht="12.75" customHeight="1">
      <c r="B1206" s="645"/>
      <c r="D1206" s="529">
        <f t="shared" si="119"/>
        <v>1195</v>
      </c>
      <c r="E1206" s="532"/>
      <c r="F1206" s="531"/>
      <c r="G1206" s="531"/>
      <c r="H1206" s="668"/>
      <c r="I1206" s="668"/>
      <c r="J1206" s="234"/>
      <c r="K1206" s="234"/>
      <c r="L1206" s="234"/>
      <c r="M1206" s="575"/>
      <c r="N1206" s="794" t="str">
        <f t="shared" si="120"/>
        <v/>
      </c>
      <c r="O1206" s="573"/>
      <c r="P1206" s="573"/>
      <c r="Q1206" s="623"/>
      <c r="R1206" s="573"/>
      <c r="S1206" s="573"/>
      <c r="T1206" s="573"/>
      <c r="U1206" s="639"/>
      <c r="V1206" s="639"/>
      <c r="W1206" s="573"/>
      <c r="X1206" s="639"/>
      <c r="Y1206" s="639"/>
      <c r="Z1206" s="639"/>
      <c r="AA1206" s="639"/>
      <c r="AB1206" s="4"/>
      <c r="AC1206" s="621"/>
      <c r="AD1206" s="622"/>
      <c r="AE1206" s="621"/>
      <c r="AF1206" s="637"/>
      <c r="AG1206" s="621"/>
      <c r="AH1206" s="529">
        <f t="shared" si="121"/>
        <v>1195</v>
      </c>
      <c r="AI1206" s="421" t="str">
        <f t="shared" si="121"/>
        <v/>
      </c>
      <c r="AJ1206" s="529" t="str">
        <f t="shared" si="121"/>
        <v/>
      </c>
      <c r="AK1206" s="529" t="str">
        <f t="shared" si="121"/>
        <v/>
      </c>
      <c r="AL1206" s="573"/>
      <c r="AM1206" s="639"/>
      <c r="AN1206" s="573"/>
      <c r="AO1206" s="639"/>
      <c r="AP1206" s="639"/>
      <c r="AQ1206" s="573"/>
      <c r="AR1206" s="639"/>
      <c r="AS1206" s="639"/>
      <c r="AT1206" s="639"/>
      <c r="AU1206" s="639"/>
      <c r="AV1206" s="639"/>
      <c r="AW1206" s="639"/>
      <c r="AX1206" s="4"/>
      <c r="AY1206" s="621"/>
      <c r="AZ1206" s="622"/>
    </row>
    <row r="1207" spans="2:52" s="25" customFormat="1" ht="12.75" customHeight="1">
      <c r="B1207" s="645"/>
      <c r="D1207" s="529">
        <f t="shared" si="119"/>
        <v>1196</v>
      </c>
      <c r="E1207" s="532"/>
      <c r="F1207" s="531"/>
      <c r="G1207" s="531"/>
      <c r="H1207" s="668"/>
      <c r="I1207" s="668"/>
      <c r="J1207" s="234"/>
      <c r="K1207" s="234"/>
      <c r="L1207" s="234"/>
      <c r="M1207" s="575"/>
      <c r="N1207" s="794" t="str">
        <f t="shared" si="120"/>
        <v/>
      </c>
      <c r="O1207" s="573"/>
      <c r="P1207" s="573"/>
      <c r="Q1207" s="623"/>
      <c r="R1207" s="573"/>
      <c r="S1207" s="573"/>
      <c r="T1207" s="573"/>
      <c r="U1207" s="639"/>
      <c r="V1207" s="639"/>
      <c r="W1207" s="573"/>
      <c r="X1207" s="639"/>
      <c r="Y1207" s="639"/>
      <c r="Z1207" s="639"/>
      <c r="AA1207" s="639"/>
      <c r="AB1207" s="4"/>
      <c r="AC1207" s="621"/>
      <c r="AD1207" s="622"/>
      <c r="AE1207" s="621"/>
      <c r="AF1207" s="637"/>
      <c r="AG1207" s="621"/>
      <c r="AH1207" s="529">
        <f t="shared" si="121"/>
        <v>1196</v>
      </c>
      <c r="AI1207" s="421" t="str">
        <f t="shared" si="121"/>
        <v/>
      </c>
      <c r="AJ1207" s="529" t="str">
        <f t="shared" si="121"/>
        <v/>
      </c>
      <c r="AK1207" s="529" t="str">
        <f t="shared" si="121"/>
        <v/>
      </c>
      <c r="AL1207" s="573"/>
      <c r="AM1207" s="639"/>
      <c r="AN1207" s="573"/>
      <c r="AO1207" s="639"/>
      <c r="AP1207" s="639"/>
      <c r="AQ1207" s="573"/>
      <c r="AR1207" s="639"/>
      <c r="AS1207" s="639"/>
      <c r="AT1207" s="639"/>
      <c r="AU1207" s="639"/>
      <c r="AV1207" s="639"/>
      <c r="AW1207" s="639"/>
      <c r="AX1207" s="4"/>
      <c r="AY1207" s="621"/>
      <c r="AZ1207" s="622"/>
    </row>
    <row r="1208" spans="2:52" s="25" customFormat="1" ht="12.75" customHeight="1">
      <c r="B1208" s="645"/>
      <c r="D1208" s="529">
        <f t="shared" si="119"/>
        <v>1197</v>
      </c>
      <c r="E1208" s="532"/>
      <c r="F1208" s="531"/>
      <c r="G1208" s="531"/>
      <c r="H1208" s="668"/>
      <c r="I1208" s="668"/>
      <c r="J1208" s="234"/>
      <c r="K1208" s="234"/>
      <c r="L1208" s="234"/>
      <c r="M1208" s="575"/>
      <c r="N1208" s="794" t="str">
        <f t="shared" si="120"/>
        <v/>
      </c>
      <c r="O1208" s="573"/>
      <c r="P1208" s="573"/>
      <c r="Q1208" s="623"/>
      <c r="R1208" s="573"/>
      <c r="S1208" s="573"/>
      <c r="T1208" s="573"/>
      <c r="U1208" s="639"/>
      <c r="V1208" s="639"/>
      <c r="W1208" s="573"/>
      <c r="X1208" s="639"/>
      <c r="Y1208" s="639"/>
      <c r="Z1208" s="639"/>
      <c r="AA1208" s="639"/>
      <c r="AB1208" s="4"/>
      <c r="AC1208" s="621"/>
      <c r="AD1208" s="622"/>
      <c r="AE1208" s="621"/>
      <c r="AF1208" s="637"/>
      <c r="AG1208" s="621"/>
      <c r="AH1208" s="529">
        <f t="shared" si="121"/>
        <v>1197</v>
      </c>
      <c r="AI1208" s="421" t="str">
        <f t="shared" si="121"/>
        <v/>
      </c>
      <c r="AJ1208" s="529" t="str">
        <f t="shared" si="121"/>
        <v/>
      </c>
      <c r="AK1208" s="529" t="str">
        <f t="shared" si="121"/>
        <v/>
      </c>
      <c r="AL1208" s="573"/>
      <c r="AM1208" s="639"/>
      <c r="AN1208" s="573"/>
      <c r="AO1208" s="639"/>
      <c r="AP1208" s="639"/>
      <c r="AQ1208" s="573"/>
      <c r="AR1208" s="639"/>
      <c r="AS1208" s="639"/>
      <c r="AT1208" s="639"/>
      <c r="AU1208" s="639"/>
      <c r="AV1208" s="639"/>
      <c r="AW1208" s="639"/>
      <c r="AX1208" s="4"/>
      <c r="AY1208" s="621"/>
      <c r="AZ1208" s="622"/>
    </row>
    <row r="1209" spans="2:52" s="25" customFormat="1" ht="12.75" customHeight="1">
      <c r="B1209" s="645"/>
      <c r="D1209" s="529">
        <f t="shared" si="119"/>
        <v>1198</v>
      </c>
      <c r="E1209" s="532"/>
      <c r="F1209" s="531"/>
      <c r="G1209" s="531"/>
      <c r="H1209" s="668"/>
      <c r="I1209" s="668"/>
      <c r="J1209" s="234"/>
      <c r="K1209" s="234"/>
      <c r="L1209" s="234"/>
      <c r="M1209" s="575"/>
      <c r="N1209" s="794" t="str">
        <f t="shared" ref="N1209:N1210" si="122">IF($H1209="","",IF(O1209="○","",IF($H1209=$I1209,"","○")))</f>
        <v/>
      </c>
      <c r="O1209" s="573"/>
      <c r="P1209" s="573"/>
      <c r="Q1209" s="623"/>
      <c r="R1209" s="573"/>
      <c r="S1209" s="573"/>
      <c r="T1209" s="573"/>
      <c r="U1209" s="639"/>
      <c r="V1209" s="639"/>
      <c r="W1209" s="573"/>
      <c r="X1209" s="639"/>
      <c r="Y1209" s="639"/>
      <c r="Z1209" s="639"/>
      <c r="AA1209" s="639"/>
      <c r="AB1209" s="4"/>
      <c r="AC1209" s="621"/>
      <c r="AD1209" s="622"/>
      <c r="AE1209" s="621"/>
      <c r="AF1209" s="637"/>
      <c r="AG1209" s="621"/>
      <c r="AH1209" s="529">
        <f t="shared" ref="AH1209:AH1210" si="123">IF(D1209="","",D1209)</f>
        <v>1198</v>
      </c>
      <c r="AI1209" s="421" t="str">
        <f t="shared" ref="AI1209:AI1210" si="124">IF(E1209="","",E1209)</f>
        <v/>
      </c>
      <c r="AJ1209" s="529" t="str">
        <f t="shared" ref="AJ1209:AJ1210" si="125">IF(F1209="","",F1209)</f>
        <v/>
      </c>
      <c r="AK1209" s="529" t="str">
        <f t="shared" ref="AK1209:AK1210" si="126">IF(G1209="","",G1209)</f>
        <v/>
      </c>
      <c r="AL1209" s="573"/>
      <c r="AM1209" s="639"/>
      <c r="AN1209" s="573"/>
      <c r="AO1209" s="639"/>
      <c r="AP1209" s="639"/>
      <c r="AQ1209" s="573"/>
      <c r="AR1209" s="639"/>
      <c r="AS1209" s="639"/>
      <c r="AT1209" s="639"/>
      <c r="AU1209" s="639"/>
      <c r="AV1209" s="639"/>
      <c r="AW1209" s="639"/>
      <c r="AX1209" s="4"/>
      <c r="AY1209" s="621"/>
      <c r="AZ1209" s="622"/>
    </row>
    <row r="1210" spans="2:52" s="25" customFormat="1" ht="12.75" customHeight="1">
      <c r="B1210" s="645"/>
      <c r="D1210" s="529">
        <f t="shared" si="119"/>
        <v>1199</v>
      </c>
      <c r="E1210" s="532"/>
      <c r="F1210" s="531"/>
      <c r="G1210" s="531"/>
      <c r="H1210" s="668"/>
      <c r="I1210" s="668"/>
      <c r="J1210" s="234"/>
      <c r="K1210" s="234"/>
      <c r="L1210" s="234"/>
      <c r="M1210" s="575"/>
      <c r="N1210" s="794" t="str">
        <f t="shared" si="122"/>
        <v/>
      </c>
      <c r="O1210" s="573"/>
      <c r="P1210" s="573"/>
      <c r="Q1210" s="623"/>
      <c r="R1210" s="573"/>
      <c r="S1210" s="573"/>
      <c r="T1210" s="573"/>
      <c r="U1210" s="639"/>
      <c r="V1210" s="639"/>
      <c r="W1210" s="573"/>
      <c r="X1210" s="639"/>
      <c r="Y1210" s="639"/>
      <c r="Z1210" s="639"/>
      <c r="AA1210" s="639"/>
      <c r="AB1210" s="4"/>
      <c r="AC1210" s="621"/>
      <c r="AD1210" s="622"/>
      <c r="AE1210" s="621"/>
      <c r="AF1210" s="637"/>
      <c r="AG1210" s="621"/>
      <c r="AH1210" s="529">
        <f t="shared" si="123"/>
        <v>1199</v>
      </c>
      <c r="AI1210" s="421" t="str">
        <f t="shared" si="124"/>
        <v/>
      </c>
      <c r="AJ1210" s="529" t="str">
        <f t="shared" si="125"/>
        <v/>
      </c>
      <c r="AK1210" s="529" t="str">
        <f t="shared" si="126"/>
        <v/>
      </c>
      <c r="AL1210" s="573"/>
      <c r="AM1210" s="639"/>
      <c r="AN1210" s="573"/>
      <c r="AO1210" s="639"/>
      <c r="AP1210" s="639"/>
      <c r="AQ1210" s="573"/>
      <c r="AR1210" s="639"/>
      <c r="AS1210" s="639"/>
      <c r="AT1210" s="639"/>
      <c r="AU1210" s="639"/>
      <c r="AV1210" s="639"/>
      <c r="AW1210" s="639"/>
      <c r="AX1210" s="4"/>
      <c r="AY1210" s="621"/>
      <c r="AZ1210" s="622"/>
    </row>
    <row r="1211" spans="2:52" s="25" customFormat="1" ht="12.75" customHeight="1">
      <c r="B1211" s="645"/>
      <c r="D1211" s="529">
        <f>D1210+1</f>
        <v>1200</v>
      </c>
      <c r="E1211" s="532"/>
      <c r="F1211" s="531"/>
      <c r="G1211" s="531"/>
      <c r="H1211" s="668"/>
      <c r="I1211" s="668"/>
      <c r="J1211" s="234"/>
      <c r="K1211" s="234"/>
      <c r="L1211" s="234"/>
      <c r="M1211" s="575"/>
      <c r="N1211" s="794" t="str">
        <f t="shared" si="65"/>
        <v/>
      </c>
      <c r="O1211" s="573"/>
      <c r="P1211" s="573"/>
      <c r="Q1211" s="623"/>
      <c r="R1211" s="573"/>
      <c r="S1211" s="573"/>
      <c r="T1211" s="573"/>
      <c r="U1211" s="639"/>
      <c r="V1211" s="639"/>
      <c r="W1211" s="573"/>
      <c r="X1211" s="639"/>
      <c r="Y1211" s="639"/>
      <c r="Z1211" s="639"/>
      <c r="AA1211" s="639"/>
      <c r="AB1211" s="4"/>
      <c r="AC1211" s="621"/>
      <c r="AD1211" s="622"/>
      <c r="AE1211" s="621"/>
      <c r="AF1211" s="637"/>
      <c r="AG1211" s="621"/>
      <c r="AH1211" s="529">
        <f t="shared" si="63"/>
        <v>1200</v>
      </c>
      <c r="AI1211" s="421" t="str">
        <f t="shared" si="63"/>
        <v/>
      </c>
      <c r="AJ1211" s="529" t="str">
        <f t="shared" si="63"/>
        <v/>
      </c>
      <c r="AK1211" s="529" t="str">
        <f t="shared" si="63"/>
        <v/>
      </c>
      <c r="AL1211" s="573"/>
      <c r="AM1211" s="639"/>
      <c r="AN1211" s="573"/>
      <c r="AO1211" s="639"/>
      <c r="AP1211" s="639"/>
      <c r="AQ1211" s="573"/>
      <c r="AR1211" s="639"/>
      <c r="AS1211" s="639"/>
      <c r="AT1211" s="639"/>
      <c r="AU1211" s="639"/>
      <c r="AV1211" s="639"/>
      <c r="AW1211" s="639"/>
      <c r="AX1211" s="4"/>
      <c r="AY1211" s="621"/>
      <c r="AZ1211" s="622"/>
    </row>
    <row r="1212" spans="2:52" s="25" customFormat="1" ht="12.75" customHeight="1">
      <c r="B1212" s="645"/>
      <c r="D1212" s="3"/>
      <c r="E1212" s="1"/>
      <c r="F1212" s="3"/>
      <c r="G1212" s="3"/>
      <c r="H1212" s="811"/>
      <c r="I1212" s="811"/>
      <c r="J1212" s="812"/>
      <c r="K1212" s="812"/>
      <c r="L1212" s="812"/>
      <c r="M1212" s="147"/>
      <c r="N1212" s="4"/>
      <c r="O1212" s="4"/>
      <c r="P1212" s="4"/>
      <c r="Q1212" s="4"/>
      <c r="R1212" s="4"/>
      <c r="S1212" s="4"/>
      <c r="T1212" s="4"/>
      <c r="U1212" s="4"/>
      <c r="V1212" s="4"/>
      <c r="W1212" s="4"/>
      <c r="X1212" s="4"/>
      <c r="Y1212" s="4"/>
      <c r="Z1212" s="4"/>
      <c r="AA1212" s="4"/>
      <c r="AB1212" s="4"/>
      <c r="AC1212" s="621"/>
      <c r="AD1212" s="622"/>
      <c r="AE1212" s="622"/>
      <c r="AF1212" s="637"/>
      <c r="AG1212" s="622"/>
      <c r="AH1212" s="3"/>
      <c r="AI1212" s="1"/>
      <c r="AJ1212" s="3"/>
      <c r="AK1212" s="3"/>
      <c r="AL1212" s="4"/>
      <c r="AM1212" s="4"/>
      <c r="AN1212" s="4"/>
      <c r="AO1212" s="4"/>
      <c r="AP1212" s="4"/>
      <c r="AQ1212" s="4"/>
      <c r="AR1212" s="4"/>
      <c r="AS1212" s="4"/>
      <c r="AT1212" s="4"/>
      <c r="AU1212" s="4"/>
      <c r="AV1212" s="4"/>
      <c r="AW1212" s="4"/>
      <c r="AX1212" s="4"/>
      <c r="AY1212" s="621"/>
      <c r="AZ1212" s="622"/>
    </row>
    <row r="1213" spans="2:52" ht="3" customHeight="1">
      <c r="B1213" s="396"/>
      <c r="C1213" s="1086"/>
      <c r="D1213" s="1040"/>
      <c r="E1213" s="1040"/>
      <c r="F1213" s="1040"/>
      <c r="G1213" s="1115"/>
      <c r="H1213" s="1097"/>
      <c r="I1213" s="1040"/>
      <c r="J1213" s="1097"/>
      <c r="K1213" s="1097"/>
      <c r="L1213" s="1097"/>
      <c r="M1213" s="1097"/>
      <c r="N1213" s="1040"/>
      <c r="O1213" s="1040"/>
      <c r="P1213" s="1040"/>
      <c r="Q1213" s="1040"/>
      <c r="R1213" s="1097"/>
      <c r="S1213" s="1097"/>
      <c r="T1213" s="1040"/>
      <c r="U1213" s="1040"/>
      <c r="V1213" s="1040"/>
      <c r="W1213" s="1040"/>
      <c r="X1213" s="1040"/>
      <c r="Y1213" s="1040"/>
      <c r="Z1213" s="1040"/>
      <c r="AA1213" s="1040"/>
      <c r="AB1213" s="1040"/>
      <c r="AC1213" s="120"/>
      <c r="AF1213" s="493"/>
      <c r="AG1213" s="1040"/>
      <c r="AH1213" s="1040"/>
      <c r="AI1213" s="1040"/>
      <c r="AJ1213" s="1040"/>
      <c r="AK1213" s="1115"/>
      <c r="AL1213" s="1040"/>
      <c r="AM1213" s="1040"/>
      <c r="AN1213" s="1040"/>
      <c r="AO1213" s="1040"/>
      <c r="AP1213" s="1040"/>
      <c r="AQ1213" s="1040"/>
      <c r="AR1213" s="1040"/>
      <c r="AS1213" s="1040"/>
      <c r="AT1213" s="1040"/>
      <c r="AU1213" s="1040"/>
      <c r="AV1213" s="1040"/>
      <c r="AW1213" s="1040"/>
      <c r="AX1213" s="1040"/>
      <c r="AY1213" s="120"/>
    </row>
    <row r="1214" spans="2:52">
      <c r="AC1214" s="502"/>
      <c r="AD1214" s="669"/>
      <c r="AY1214" s="502"/>
    </row>
  </sheetData>
  <sheetProtection algorithmName="SHA-512" hashValue="7oaFzs7ggIAVHbtKkPf/SmsTzx/EIT7R9okTYGFHomx2meE/UhToc2sqrJQfrtCjbWuSOUuYkl5KLTs1Pkop7A==" saltValue="LOATbVPhL8yUt6Is1IXADg==" spinCount="100000" sheet="1" objects="1" scenarios="1" selectLockedCells="1"/>
  <mergeCells count="41">
    <mergeCell ref="AP7:AP8"/>
    <mergeCell ref="AM7:AM8"/>
    <mergeCell ref="AR7:AR8"/>
    <mergeCell ref="AS7:AS8"/>
    <mergeCell ref="D10:G10"/>
    <mergeCell ref="AH10:AK10"/>
    <mergeCell ref="W7:W8"/>
    <mergeCell ref="X7:X8"/>
    <mergeCell ref="D6:D8"/>
    <mergeCell ref="E6:E8"/>
    <mergeCell ref="AO7:AO8"/>
    <mergeCell ref="AN7:AN8"/>
    <mergeCell ref="BA7:BA8"/>
    <mergeCell ref="AT7:AT8"/>
    <mergeCell ref="AU7:AU8"/>
    <mergeCell ref="AV7:AV8"/>
    <mergeCell ref="AQ7:AQ8"/>
    <mergeCell ref="AW7:AW8"/>
    <mergeCell ref="I4:L4"/>
    <mergeCell ref="M7:M8"/>
    <mergeCell ref="V7:V8"/>
    <mergeCell ref="Y7:Y8"/>
    <mergeCell ref="H7:H8"/>
    <mergeCell ref="J7:J8"/>
    <mergeCell ref="K7:K8"/>
    <mergeCell ref="L7:L8"/>
    <mergeCell ref="D11:G11"/>
    <mergeCell ref="AH11:AK11"/>
    <mergeCell ref="G6:G8"/>
    <mergeCell ref="AL7:AL8"/>
    <mergeCell ref="AH6:AH8"/>
    <mergeCell ref="Z7:Z8"/>
    <mergeCell ref="I7:I8"/>
    <mergeCell ref="AI6:AI8"/>
    <mergeCell ref="F6:F8"/>
    <mergeCell ref="AJ6:AJ8"/>
    <mergeCell ref="AK6:AK8"/>
    <mergeCell ref="N7:S7"/>
    <mergeCell ref="AA7:AA8"/>
    <mergeCell ref="V6:AA6"/>
    <mergeCell ref="U7:U8"/>
  </mergeCells>
  <phoneticPr fontId="4"/>
  <conditionalFormatting sqref="U12:U1211">
    <cfRule type="expression" dxfId="85" priority="78" stopIfTrue="1">
      <formula>AND(U12="○",V12="○")</formula>
    </cfRule>
  </conditionalFormatting>
  <conditionalFormatting sqref="U12:V1211">
    <cfRule type="expression" dxfId="84" priority="79" stopIfTrue="1">
      <formula>AND($L12="",U12="○")</formula>
    </cfRule>
  </conditionalFormatting>
  <conditionalFormatting sqref="V12:V1211">
    <cfRule type="expression" dxfId="83" priority="77" stopIfTrue="1">
      <formula>AND(U12="○",V12="○")</formula>
    </cfRule>
  </conditionalFormatting>
  <conditionalFormatting sqref="W12:W1211">
    <cfRule type="expression" dxfId="82" priority="124" stopIfTrue="1">
      <formula>AND(L12="",W12="○")</formula>
    </cfRule>
  </conditionalFormatting>
  <conditionalFormatting sqref="X12:X1211">
    <cfRule type="expression" dxfId="81" priority="105" stopIfTrue="1">
      <formula>AND(X12="○",OR(Y12="○",Z12="○"))</formula>
    </cfRule>
  </conditionalFormatting>
  <conditionalFormatting sqref="X12:AA1211">
    <cfRule type="expression" dxfId="80" priority="106" stopIfTrue="1">
      <formula>AND($L12="",X12="○")</formula>
    </cfRule>
  </conditionalFormatting>
  <conditionalFormatting sqref="Y12:Y1211">
    <cfRule type="expression" dxfId="79" priority="104" stopIfTrue="1">
      <formula>AND(Y12="○",OR(X12="○",Z12="○"))</formula>
    </cfRule>
  </conditionalFormatting>
  <conditionalFormatting sqref="Z12:Z1211">
    <cfRule type="expression" dxfId="78" priority="103" stopIfTrue="1">
      <formula>AND(Z12="○",OR(X12="○",Y12="○"))</formula>
    </cfRule>
  </conditionalFormatting>
  <conditionalFormatting sqref="AL12:AL1211">
    <cfRule type="expression" dxfId="77" priority="131" stopIfTrue="1">
      <formula>AND(P12="○",AL12="○")</formula>
    </cfRule>
    <cfRule type="expression" dxfId="76" priority="132" stopIfTrue="1">
      <formula>AND(I12="",AL12="○")</formula>
    </cfRule>
  </conditionalFormatting>
  <conditionalFormatting sqref="AM12:AM1211">
    <cfRule type="expression" dxfId="75" priority="151" stopIfTrue="1">
      <formula>AND(AM12="○",AW12="○")</formula>
    </cfRule>
    <cfRule type="expression" dxfId="74" priority="152" stopIfTrue="1">
      <formula>AND(OR($L12="",$N12=""),AM12="○")</formula>
    </cfRule>
  </conditionalFormatting>
  <conditionalFormatting sqref="AN12:AO1211">
    <cfRule type="expression" dxfId="73" priority="71" stopIfTrue="1">
      <formula>AND(OR($Q12="○",$R12="○"),AN12="○")</formula>
    </cfRule>
    <cfRule type="expression" dxfId="72" priority="72" stopIfTrue="1">
      <formula>AND($I12="",AN12="○")</formula>
    </cfRule>
  </conditionalFormatting>
  <conditionalFormatting sqref="AP12:AP1211">
    <cfRule type="expression" dxfId="71" priority="115" stopIfTrue="1">
      <formula>AND(S12="",AP12="○")</formula>
    </cfRule>
  </conditionalFormatting>
  <conditionalFormatting sqref="AQ12:AQ1211">
    <cfRule type="expression" dxfId="70" priority="73" stopIfTrue="1">
      <formula>AND(OR($Q12="○",$R12="○"),AQ12="○")</formula>
    </cfRule>
    <cfRule type="expression" dxfId="69" priority="74" stopIfTrue="1">
      <formula>AND($I12="",AQ12="○")</formula>
    </cfRule>
  </conditionalFormatting>
  <conditionalFormatting sqref="AR12:AR1211">
    <cfRule type="expression" dxfId="68" priority="88" stopIfTrue="1">
      <formula>AND($N12="",AR12="○")</formula>
    </cfRule>
    <cfRule type="expression" dxfId="67" priority="89" stopIfTrue="1">
      <formula>AND($L12="",AR12="○")</formula>
    </cfRule>
  </conditionalFormatting>
  <conditionalFormatting sqref="AS12:AS1211">
    <cfRule type="expression" dxfId="66" priority="75" stopIfTrue="1">
      <formula>AND(OR($Q12="○",$R12="○"),AS12="○")</formula>
    </cfRule>
    <cfRule type="expression" dxfId="65" priority="76" stopIfTrue="1">
      <formula>AND($I12="",AS12="○")</formula>
    </cfRule>
  </conditionalFormatting>
  <conditionalFormatting sqref="AT12:AT1211">
    <cfRule type="expression" dxfId="64" priority="143" stopIfTrue="1">
      <formula>AND($N12="",AT12="○")</formula>
    </cfRule>
    <cfRule type="expression" dxfId="63" priority="144" stopIfTrue="1">
      <formula>AND($L12="",AT12="○")</formula>
    </cfRule>
  </conditionalFormatting>
  <conditionalFormatting sqref="AU12:AU1211">
    <cfRule type="expression" dxfId="62" priority="98" stopIfTrue="1">
      <formula>AND(Q12="",AU12="○")</formula>
    </cfRule>
  </conditionalFormatting>
  <conditionalFormatting sqref="AV12:AV1211">
    <cfRule type="expression" dxfId="61" priority="99" stopIfTrue="1">
      <formula>AND(Q12="",AV12="○")</formula>
    </cfRule>
  </conditionalFormatting>
  <conditionalFormatting sqref="AW12:AW1211">
    <cfRule type="expression" dxfId="60" priority="159" stopIfTrue="1">
      <formula>AND(AM12="○",AW12="○")</formula>
    </cfRule>
    <cfRule type="expression" dxfId="59" priority="160" stopIfTrue="1">
      <formula>AND(L12="",AW12="○")</formula>
    </cfRule>
  </conditionalFormatting>
  <dataValidations count="2">
    <dataValidation type="list" allowBlank="1" showInputMessage="1" showErrorMessage="1" sqref="AL12:AM669 AL670:AL1212 AB12:AB1212 AS13:AS1211 AT12:AW1211 AQ13:AQ1211 AR12:AR1211 AP12:AP1211 AO13:AO1211 AM670:AM1211" xr:uid="{00000000-0002-0000-0D00-000000000000}">
      <formula1>$BA$1:$BC$1</formula1>
    </dataValidation>
    <dataValidation type="list" allowBlank="1" showInputMessage="1" showErrorMessage="1" sqref="AO12 AS12 AQ12 AN12:AN1211 O12:AA1211" xr:uid="{00000000-0002-0000-0D00-000001000000}">
      <formula1>$BA$1:$BA$2</formula1>
    </dataValidation>
  </dataValidations>
  <printOptions horizontalCentered="1"/>
  <pageMargins left="0.19685039370078741" right="0.19685039370078741" top="0.59055118110236227" bottom="0.39370078740157483" header="0.39370078740157483" footer="0.19685039370078741"/>
  <pageSetup paperSize="9" scale="95" firstPageNumber="19" orientation="landscape" blackAndWhite="1" horizontalDpi="300" verticalDpi="300" r:id="rId1"/>
  <headerFooter alignWithMargins="0">
    <oddFooter>&amp;C&amp;P</oddFooter>
  </headerFooter>
  <rowBreaks count="2" manualBreakCount="2">
    <brk id="41" min="31" max="50" man="1"/>
    <brk id="581" min="1" max="53" man="1"/>
  </rowBreaks>
  <colBreaks count="1" manualBreakCount="1">
    <brk id="30" min="2" max="43" man="1"/>
  </colBreaks>
  <ignoredErrors>
    <ignoredError sqref="N1211 N12:N15 N17:N41 N43:N71 N582:N610" unlockedFormula="1"/>
    <ignoredError sqref="AQ11:AR11 AS10:AS11 AM11" formula="1"/>
  </ignoredError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T914"/>
  <sheetViews>
    <sheetView showGridLines="0" zoomScaleNormal="100" zoomScaleSheetLayoutView="100" workbookViewId="0">
      <pane ySplit="11" topLeftCell="A12" activePane="bottomLeft" state="frozen"/>
      <selection activeCell="D13" sqref="D13:E13"/>
      <selection pane="bottomLeft" activeCell="E12" sqref="E12"/>
    </sheetView>
  </sheetViews>
  <sheetFormatPr defaultColWidth="0" defaultRowHeight="13.5" zeroHeight="1"/>
  <cols>
    <col min="1" max="1" width="2.125" customWidth="1"/>
    <col min="2" max="2" width="0.5" customWidth="1"/>
    <col min="3" max="3" width="2.625" customWidth="1"/>
    <col min="4" max="4" width="3.625" customWidth="1"/>
    <col min="5" max="5" width="4.625" customWidth="1"/>
    <col min="6" max="6" width="6.625" customWidth="1"/>
    <col min="7" max="7" width="11.125" customWidth="1"/>
    <col min="8" max="14" width="5.125" customWidth="1"/>
    <col min="15" max="15" width="5.125" style="1" customWidth="1"/>
    <col min="16" max="16" width="4.625" customWidth="1"/>
    <col min="17" max="19" width="5.125" customWidth="1"/>
    <col min="20" max="20" width="0.25" customWidth="1"/>
    <col min="21" max="35" width="5.125" customWidth="1"/>
    <col min="36" max="36" width="2.625" style="1" customWidth="1"/>
    <col min="37" max="37" width="0.5" style="1" customWidth="1"/>
    <col min="38" max="38" width="2.625" style="1" customWidth="1"/>
    <col min="39" max="39" width="6.625" hidden="1" customWidth="1"/>
    <col min="40" max="251" width="9" hidden="1" customWidth="1"/>
    <col min="252" max="252" width="2.125" hidden="1" customWidth="1"/>
    <col min="253" max="253" width="2.625" hidden="1" customWidth="1"/>
    <col min="254" max="254" width="3.625" hidden="1" customWidth="1"/>
    <col min="255" max="16384" width="4.625" hidden="1"/>
  </cols>
  <sheetData>
    <row r="1" spans="2:47" ht="13.5" customHeight="1">
      <c r="B1" s="1"/>
      <c r="C1" s="252" t="s">
        <v>2316</v>
      </c>
      <c r="D1" s="1"/>
      <c r="E1" s="1"/>
      <c r="F1" s="1"/>
      <c r="G1" s="1"/>
      <c r="H1" s="1"/>
      <c r="I1" s="1"/>
      <c r="J1" s="1"/>
      <c r="K1" s="1"/>
      <c r="L1" s="1"/>
      <c r="M1" s="1"/>
      <c r="N1" s="1"/>
      <c r="P1" s="1"/>
      <c r="Q1" s="1"/>
      <c r="R1" s="1"/>
      <c r="S1" s="1"/>
      <c r="T1" s="1"/>
      <c r="U1" s="1"/>
      <c r="V1" s="1"/>
      <c r="W1" s="1"/>
      <c r="X1" s="1"/>
      <c r="Y1" s="1"/>
      <c r="Z1" s="1"/>
      <c r="AA1" s="1"/>
      <c r="AB1" s="1"/>
      <c r="AC1" s="1"/>
      <c r="AD1" s="1"/>
      <c r="AE1" s="1"/>
      <c r="AF1" s="1"/>
      <c r="AG1" s="1"/>
      <c r="AH1" s="1"/>
      <c r="AI1" s="1"/>
      <c r="AJ1" s="930"/>
      <c r="AN1" t="s">
        <v>1070</v>
      </c>
      <c r="AO1" t="s">
        <v>2196</v>
      </c>
      <c r="AQ1" s="11" t="s">
        <v>2317</v>
      </c>
      <c r="AR1" s="11" t="s">
        <v>2318</v>
      </c>
      <c r="AS1" s="11" t="s">
        <v>2319</v>
      </c>
    </row>
    <row r="2" spans="2:47" ht="3" customHeight="1">
      <c r="B2" s="248"/>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346"/>
      <c r="AQ2" s="420"/>
      <c r="AR2" s="1"/>
    </row>
    <row r="3" spans="2:47" ht="13.5" customHeight="1" thickBot="1">
      <c r="B3" s="12"/>
      <c r="C3" s="1"/>
      <c r="D3" s="1" t="s">
        <v>2320</v>
      </c>
      <c r="E3" s="1"/>
      <c r="F3" s="1"/>
      <c r="G3" s="1"/>
      <c r="H3" s="1"/>
      <c r="I3" s="1"/>
      <c r="J3" s="1"/>
      <c r="K3" s="1"/>
      <c r="L3" s="1"/>
      <c r="M3" s="1"/>
      <c r="N3" s="1"/>
      <c r="P3" s="1"/>
      <c r="Q3" s="1"/>
      <c r="R3" s="1"/>
      <c r="S3" s="1"/>
      <c r="T3" s="1"/>
      <c r="U3" s="1"/>
      <c r="V3" s="1"/>
      <c r="W3" s="1"/>
      <c r="X3" s="1"/>
      <c r="Y3" s="1"/>
      <c r="Z3" s="1"/>
      <c r="AA3" s="1"/>
      <c r="AB3" s="1"/>
      <c r="AC3" s="1"/>
      <c r="AD3" s="1"/>
      <c r="AE3" s="1"/>
      <c r="AF3" s="1"/>
      <c r="AG3" s="1"/>
      <c r="AH3" s="1"/>
      <c r="AI3" s="1"/>
      <c r="AK3" s="317"/>
      <c r="AQ3" s="670">
        <v>30</v>
      </c>
      <c r="AR3" s="670">
        <v>60</v>
      </c>
      <c r="AS3" s="670">
        <v>90</v>
      </c>
      <c r="AT3" s="670">
        <v>120</v>
      </c>
      <c r="AU3" s="670">
        <v>165</v>
      </c>
    </row>
    <row r="4" spans="2:47" ht="13.5" customHeight="1" thickBot="1">
      <c r="B4" s="12"/>
      <c r="C4" s="1"/>
      <c r="D4" s="1"/>
      <c r="E4" s="1"/>
      <c r="F4" s="1"/>
      <c r="H4" s="1404" t="s">
        <v>2228</v>
      </c>
      <c r="I4" s="1404"/>
      <c r="J4" s="1404"/>
      <c r="K4" s="1405"/>
      <c r="L4" s="534" t="str">
        <f>IF(COUNT(E12:E911)=0,"",MIN(E12:E911))</f>
        <v/>
      </c>
      <c r="M4" s="1408">
        <f>取組状況入力!$Q$2+1</f>
        <v>2013</v>
      </c>
      <c r="N4" s="1406"/>
      <c r="O4" s="1406"/>
      <c r="P4" s="1406"/>
      <c r="Q4" s="1406"/>
      <c r="R4" s="588">
        <f t="array" ref="R4">SUM(IF(E12:E911&gt;=$M$4,$M12:$M911*$P12:$P911/$M$11,0))</f>
        <v>0</v>
      </c>
      <c r="S4" s="642"/>
      <c r="V4" s="1"/>
      <c r="W4" s="1"/>
      <c r="X4" s="1"/>
      <c r="Y4" s="1"/>
      <c r="Z4" s="1"/>
      <c r="AA4" s="1"/>
      <c r="AB4" s="1"/>
      <c r="AC4" s="1"/>
      <c r="AD4" s="1"/>
      <c r="AE4" s="1"/>
      <c r="AF4" s="1"/>
      <c r="AG4" s="1"/>
      <c r="AH4" s="1"/>
      <c r="AI4" s="1"/>
      <c r="AK4" s="317"/>
      <c r="AM4" s="1"/>
      <c r="AN4" s="420" t="s">
        <v>1440</v>
      </c>
      <c r="AO4" s="420" t="s">
        <v>1441</v>
      </c>
      <c r="AP4" s="420" t="s">
        <v>1442</v>
      </c>
    </row>
    <row r="5" spans="2:47" ht="4.5" customHeight="1">
      <c r="B5" s="12"/>
      <c r="C5" s="1"/>
      <c r="D5" s="1"/>
      <c r="E5" s="1"/>
      <c r="F5" s="1"/>
      <c r="G5" s="1"/>
      <c r="H5" s="1"/>
      <c r="I5" s="1"/>
      <c r="J5" s="1"/>
      <c r="K5" s="1"/>
      <c r="L5" s="1"/>
      <c r="M5" s="1"/>
      <c r="N5" s="1"/>
      <c r="P5" s="1"/>
      <c r="Q5" s="1"/>
      <c r="R5" s="1"/>
      <c r="S5" s="1"/>
      <c r="T5" s="1"/>
      <c r="U5" s="1"/>
      <c r="V5" s="1"/>
      <c r="W5" s="1"/>
      <c r="X5" s="1"/>
      <c r="Y5" s="1"/>
      <c r="Z5" s="1"/>
      <c r="AA5" s="1"/>
      <c r="AB5" s="1"/>
      <c r="AC5" s="1"/>
      <c r="AD5" s="1"/>
      <c r="AE5" s="1"/>
      <c r="AF5" s="1"/>
      <c r="AG5" s="1"/>
      <c r="AH5" s="1"/>
      <c r="AI5" s="1"/>
      <c r="AK5" s="317"/>
      <c r="AM5" s="1"/>
      <c r="AN5" s="1"/>
      <c r="AO5" s="420"/>
      <c r="AP5" s="1"/>
    </row>
    <row r="6" spans="2:47" ht="15" customHeight="1">
      <c r="B6" s="395"/>
      <c r="D6" s="1152" t="s">
        <v>2205</v>
      </c>
      <c r="E6" s="1266" t="s">
        <v>2206</v>
      </c>
      <c r="F6" s="1266" t="s">
        <v>2207</v>
      </c>
      <c r="G6" s="1152" t="s">
        <v>2230</v>
      </c>
      <c r="H6" s="535">
        <f>基本情報!$E$14</f>
        <v>8</v>
      </c>
      <c r="I6" s="535">
        <f>基本情報!$E$15</f>
        <v>9</v>
      </c>
      <c r="J6" s="26" t="s">
        <v>853</v>
      </c>
      <c r="K6" s="26" t="s">
        <v>853</v>
      </c>
      <c r="L6" s="26" t="s">
        <v>853</v>
      </c>
      <c r="M6" s="26" t="s">
        <v>853</v>
      </c>
      <c r="N6" s="26" t="s">
        <v>853</v>
      </c>
      <c r="O6" s="26" t="s">
        <v>853</v>
      </c>
      <c r="P6" s="482" t="s">
        <v>853</v>
      </c>
      <c r="Q6" s="26" t="s">
        <v>853</v>
      </c>
      <c r="R6" s="535">
        <f>基本情報!$E$51</f>
        <v>30</v>
      </c>
      <c r="S6" s="26" t="s">
        <v>853</v>
      </c>
      <c r="T6" s="411"/>
      <c r="U6" s="1141" t="s">
        <v>2321</v>
      </c>
      <c r="V6" s="1400"/>
      <c r="W6" s="1400"/>
      <c r="X6" s="1400"/>
      <c r="Y6" s="1400"/>
      <c r="Z6" s="1400"/>
      <c r="AA6" s="1400"/>
      <c r="AB6" s="1400"/>
      <c r="AC6" s="1142"/>
      <c r="AD6" s="8" t="s">
        <v>2276</v>
      </c>
      <c r="AE6" s="8" t="s">
        <v>2278</v>
      </c>
      <c r="AF6" s="8" t="s">
        <v>2279</v>
      </c>
      <c r="AG6" s="8" t="s">
        <v>2281</v>
      </c>
      <c r="AH6" s="8" t="s">
        <v>2285</v>
      </c>
      <c r="AI6" s="8" t="s">
        <v>2286</v>
      </c>
      <c r="AJ6" s="643"/>
      <c r="AK6" s="591"/>
      <c r="AL6" s="592"/>
      <c r="AM6" s="1" t="s">
        <v>1445</v>
      </c>
      <c r="AN6" s="1">
        <f>取組状況入力!Z320</f>
        <v>4.4000000000000004</v>
      </c>
      <c r="AO6" s="1">
        <f>取組状況入力!AA320</f>
        <v>1.6</v>
      </c>
      <c r="AP6" s="4" t="str">
        <f>取組状況入力!AB320</f>
        <v>－</v>
      </c>
    </row>
    <row r="7" spans="2:47" ht="15" customHeight="1">
      <c r="B7" s="395"/>
      <c r="D7" s="1290"/>
      <c r="E7" s="1384"/>
      <c r="F7" s="1290"/>
      <c r="G7" s="1290"/>
      <c r="H7" s="1213" t="s">
        <v>1306</v>
      </c>
      <c r="I7" s="1214"/>
      <c r="J7" s="1214"/>
      <c r="K7" s="1214"/>
      <c r="L7" s="1212"/>
      <c r="M7" s="1266" t="s">
        <v>2322</v>
      </c>
      <c r="N7" s="1266" t="s">
        <v>2323</v>
      </c>
      <c r="O7" s="1266" t="s">
        <v>2324</v>
      </c>
      <c r="P7" s="1329" t="s">
        <v>1312</v>
      </c>
      <c r="Q7" s="1171" t="s">
        <v>2292</v>
      </c>
      <c r="R7" s="1172"/>
      <c r="S7" s="1173"/>
      <c r="T7" s="525"/>
      <c r="U7" s="1171" t="s">
        <v>2325</v>
      </c>
      <c r="V7" s="1172"/>
      <c r="W7" s="1172"/>
      <c r="X7" s="1172"/>
      <c r="Y7" s="1172"/>
      <c r="Z7" s="1173"/>
      <c r="AA7" s="1171" t="s">
        <v>1464</v>
      </c>
      <c r="AB7" s="1172"/>
      <c r="AC7" s="1173"/>
      <c r="AD7" s="1266" t="s">
        <v>2297</v>
      </c>
      <c r="AE7" s="1266" t="s">
        <v>2326</v>
      </c>
      <c r="AF7" s="1266" t="s">
        <v>2327</v>
      </c>
      <c r="AG7" s="1266" t="s">
        <v>2302</v>
      </c>
      <c r="AH7" s="1291" t="s">
        <v>2328</v>
      </c>
      <c r="AI7" s="1291" t="s">
        <v>2329</v>
      </c>
      <c r="AJ7" s="626"/>
      <c r="AK7" s="671"/>
      <c r="AL7" s="672"/>
      <c r="AM7" s="1" t="s">
        <v>1446</v>
      </c>
      <c r="AN7" s="1">
        <f>取組状況入力!Z321</f>
        <v>3.5</v>
      </c>
      <c r="AO7" s="1">
        <f>取組状況入力!AA321</f>
        <v>1.3</v>
      </c>
      <c r="AP7" s="1">
        <f>取組状況入力!AB321</f>
        <v>2.2999999999999998</v>
      </c>
    </row>
    <row r="8" spans="2:47" ht="84" customHeight="1">
      <c r="B8" s="395"/>
      <c r="D8" s="1290"/>
      <c r="E8" s="1384"/>
      <c r="F8" s="1290"/>
      <c r="G8" s="1290"/>
      <c r="H8" s="525" t="s">
        <v>2330</v>
      </c>
      <c r="I8" s="525" t="s">
        <v>2331</v>
      </c>
      <c r="J8" s="525" t="s">
        <v>2332</v>
      </c>
      <c r="K8" s="525" t="s">
        <v>2333</v>
      </c>
      <c r="L8" s="525" t="s">
        <v>2334</v>
      </c>
      <c r="M8" s="1415"/>
      <c r="N8" s="1415"/>
      <c r="O8" s="1384"/>
      <c r="P8" s="1332"/>
      <c r="Q8" s="525" t="s">
        <v>2335</v>
      </c>
      <c r="R8" s="223" t="s">
        <v>2312</v>
      </c>
      <c r="S8" s="223" t="s">
        <v>2336</v>
      </c>
      <c r="T8" s="525"/>
      <c r="U8" s="223" t="s">
        <v>1457</v>
      </c>
      <c r="V8" s="223" t="s">
        <v>1459</v>
      </c>
      <c r="W8" s="223" t="s">
        <v>2261</v>
      </c>
      <c r="X8" s="223" t="s">
        <v>2337</v>
      </c>
      <c r="Y8" s="223" t="s">
        <v>2338</v>
      </c>
      <c r="Z8" s="223" t="s">
        <v>1463</v>
      </c>
      <c r="AA8" s="223" t="s">
        <v>2339</v>
      </c>
      <c r="AB8" s="223" t="s">
        <v>2340</v>
      </c>
      <c r="AC8" s="223" t="s">
        <v>2341</v>
      </c>
      <c r="AD8" s="1267"/>
      <c r="AE8" s="1267"/>
      <c r="AF8" s="1267"/>
      <c r="AG8" s="1267"/>
      <c r="AH8" s="1291"/>
      <c r="AI8" s="1291"/>
      <c r="AJ8" s="626"/>
      <c r="AK8" s="671"/>
      <c r="AL8" s="672"/>
      <c r="AN8" s="911" t="s">
        <v>2342</v>
      </c>
      <c r="AO8" s="911"/>
      <c r="AP8" s="912"/>
      <c r="AQ8" s="911" t="s">
        <v>2343</v>
      </c>
      <c r="AR8" s="911"/>
      <c r="AS8" s="912"/>
    </row>
    <row r="9" spans="2:47" ht="2.1" customHeight="1" thickBot="1">
      <c r="B9" s="395"/>
      <c r="D9" s="482"/>
      <c r="E9" s="515"/>
      <c r="F9" s="510"/>
      <c r="G9" s="510"/>
      <c r="H9" s="187"/>
      <c r="I9" s="187"/>
      <c r="J9" s="187"/>
      <c r="K9" s="187"/>
      <c r="L9" s="187"/>
      <c r="M9" s="421"/>
      <c r="N9" s="421"/>
      <c r="O9" s="187"/>
      <c r="P9" s="514"/>
      <c r="Q9" s="187"/>
      <c r="R9" s="187"/>
      <c r="S9" s="187"/>
      <c r="T9" s="187"/>
      <c r="U9" s="512" t="s">
        <v>2344</v>
      </c>
      <c r="V9" s="512"/>
      <c r="W9" s="512"/>
      <c r="X9" s="223"/>
      <c r="Y9" s="223"/>
      <c r="Z9" s="223"/>
      <c r="AA9" s="223"/>
      <c r="AB9" s="223"/>
      <c r="AC9" s="223"/>
      <c r="AD9" s="187"/>
      <c r="AE9" s="187"/>
      <c r="AF9" s="187"/>
      <c r="AG9" s="187"/>
      <c r="AH9" s="187"/>
      <c r="AI9" s="187"/>
      <c r="AJ9" s="538"/>
      <c r="AK9" s="671"/>
      <c r="AL9" s="672"/>
      <c r="AP9" s="913"/>
      <c r="AQ9" s="1"/>
    </row>
    <row r="10" spans="2:47" ht="15" customHeight="1" thickBot="1">
      <c r="B10" s="395"/>
      <c r="D10" s="1146" t="s">
        <v>1016</v>
      </c>
      <c r="E10" s="1147"/>
      <c r="F10" s="1147"/>
      <c r="G10" s="1147"/>
      <c r="H10" s="524" t="s">
        <v>853</v>
      </c>
      <c r="I10" s="524" t="s">
        <v>853</v>
      </c>
      <c r="J10" s="26"/>
      <c r="K10" s="26"/>
      <c r="L10" s="26"/>
      <c r="M10" s="508" t="s">
        <v>853</v>
      </c>
      <c r="N10" s="508" t="s">
        <v>853</v>
      </c>
      <c r="O10" s="524" t="s">
        <v>853</v>
      </c>
      <c r="P10" s="507" t="s">
        <v>853</v>
      </c>
      <c r="Q10" s="524" t="s">
        <v>853</v>
      </c>
      <c r="R10" s="673" t="s">
        <v>853</v>
      </c>
      <c r="S10" s="524" t="s">
        <v>853</v>
      </c>
      <c r="T10" s="674"/>
      <c r="U10" s="628" t="str">
        <f t="shared" ref="U10:Z10" si="0">IF($M$11=0,"   －",ROUND(U$11/$M$11,3))</f>
        <v xml:space="preserve">   －</v>
      </c>
      <c r="V10" s="596" t="str">
        <f t="shared" si="0"/>
        <v xml:space="preserve">   －</v>
      </c>
      <c r="W10" s="596" t="str">
        <f t="shared" si="0"/>
        <v xml:space="preserve">   －</v>
      </c>
      <c r="X10" s="596" t="str">
        <f t="shared" si="0"/>
        <v xml:space="preserve">   －</v>
      </c>
      <c r="Y10" s="596" t="str">
        <f t="shared" si="0"/>
        <v xml:space="preserve">   －</v>
      </c>
      <c r="Z10" s="596" t="str">
        <f t="shared" si="0"/>
        <v xml:space="preserve">   －</v>
      </c>
      <c r="AA10" s="914" t="str">
        <f>IF(M11=0,"   －",SUMPRODUCT($M12:$M911*$P12:$P911*$AA12:$AA911)/M11-20)</f>
        <v xml:space="preserve">   －</v>
      </c>
      <c r="AB10" s="596" t="str">
        <f>IF($H$11=0,"   －",ROUND(AB$11/$M$11,3))</f>
        <v xml:space="preserve">   －</v>
      </c>
      <c r="AC10" s="646" t="str">
        <f>IF($H$11=0,"   －",ROUND(AC$11/$M$11,3))</f>
        <v xml:space="preserve">   －</v>
      </c>
      <c r="AD10" s="511" t="s">
        <v>853</v>
      </c>
      <c r="AE10" s="508" t="s">
        <v>853</v>
      </c>
      <c r="AF10" s="508" t="s">
        <v>853</v>
      </c>
      <c r="AG10" s="508" t="s">
        <v>853</v>
      </c>
      <c r="AH10" s="508" t="s">
        <v>853</v>
      </c>
      <c r="AI10" s="508" t="s">
        <v>853</v>
      </c>
      <c r="AJ10" s="399"/>
      <c r="AK10" s="648"/>
      <c r="AL10" s="649"/>
      <c r="AN10" s="420" t="s">
        <v>1440</v>
      </c>
      <c r="AO10" s="420" t="s">
        <v>1441</v>
      </c>
      <c r="AP10" s="420" t="s">
        <v>1442</v>
      </c>
      <c r="AQ10" s="420" t="s">
        <v>1440</v>
      </c>
      <c r="AR10" s="420" t="s">
        <v>1441</v>
      </c>
      <c r="AS10" s="420" t="s">
        <v>1442</v>
      </c>
    </row>
    <row r="11" spans="2:47" ht="15" customHeight="1" thickBot="1">
      <c r="B11" s="395"/>
      <c r="D11" s="1213" t="s">
        <v>58</v>
      </c>
      <c r="E11" s="1214"/>
      <c r="F11" s="1214"/>
      <c r="G11" s="1214"/>
      <c r="H11" s="657">
        <f t="array" ref="H11">SUM(IF(H12:H911="○",$M12:$M911*$P12:$P911,0))</f>
        <v>0</v>
      </c>
      <c r="I11" s="659">
        <f t="array" ref="I11">SUM(IF(I12:I911="○",$M12:$M911*$P12:$P911,0))</f>
        <v>0</v>
      </c>
      <c r="J11" s="659">
        <f t="array" ref="J11">SUM(IF(J12:J911="○",$M12:$M911*$P12:$P911,0))</f>
        <v>0</v>
      </c>
      <c r="K11" s="659">
        <f t="array" ref="K11">SUM(IF(K12:K911="○",$M12:$M911*$P12:$P911,0))</f>
        <v>0</v>
      </c>
      <c r="L11" s="659">
        <f t="array" ref="L11">SUM(IF(L12:L911="○",$M12:$M911*$P12:$P911,0))</f>
        <v>0</v>
      </c>
      <c r="M11" s="659">
        <f>SUMPRODUCT(M12:M911,$P12:$P911)</f>
        <v>0</v>
      </c>
      <c r="N11" s="606">
        <f>SUMPRODUCT(N12:N911,$P12:$P911)</f>
        <v>0</v>
      </c>
      <c r="O11" s="660">
        <f>SUMPRODUCT(O12:O911,$P12:$P911)</f>
        <v>0</v>
      </c>
      <c r="P11" s="1113">
        <f>SUM(P12:P911)</f>
        <v>0</v>
      </c>
      <c r="Q11" s="660">
        <f t="array" ref="Q11">SUM(IF(Q12:Q911="○",$O12:$O911*$P12:$P911,0))</f>
        <v>0</v>
      </c>
      <c r="R11" s="660">
        <f t="array" ref="R11">SUM(IF(R12:R911="○",$O12:$O911*$P12:$P911,0))</f>
        <v>0</v>
      </c>
      <c r="S11" s="660">
        <f t="array" ref="S11">SUM(IF(S12:S911="○",$O12:$O911*$P12:$P911,0))</f>
        <v>0</v>
      </c>
      <c r="T11" s="661"/>
      <c r="U11" s="675">
        <f>SUM(AN11:AO11)</f>
        <v>0</v>
      </c>
      <c r="V11" s="675">
        <f>SUM(AQ11:AS11)</f>
        <v>0</v>
      </c>
      <c r="W11" s="675">
        <f t="array" ref="W11">SUM(IF(W12:W911="○",$M12:$M911*$P12:$P911,0))</f>
        <v>0</v>
      </c>
      <c r="X11" s="675">
        <f t="array" ref="X11">SUM(IF(X12:X911="○",$M12:$M911*$P12:$P911,0))</f>
        <v>0</v>
      </c>
      <c r="Y11" s="675">
        <f t="array" ref="Y11">SUM(IF(Y12:Y911="○",$M12:$M911*$P12:$P911,0))</f>
        <v>0</v>
      </c>
      <c r="Z11" s="675">
        <f t="array" ref="Z11">SUM(IF(Z12:Z911="○",$M12:$M911*$P12:$P911,0))</f>
        <v>0</v>
      </c>
      <c r="AA11" s="676" t="s">
        <v>853</v>
      </c>
      <c r="AB11" s="675">
        <f t="array" ref="AB11">SUM(IF(AB12:AB911="○",$M12:$M911*$P12:$P911,0))</f>
        <v>0</v>
      </c>
      <c r="AC11" s="675">
        <f t="array" ref="AC11">SUM(IF(AC12:AC911="○",$M12:$M911*$P12:$P911,0))</f>
        <v>0</v>
      </c>
      <c r="AD11" s="660">
        <f t="array" ref="AD11">SUM(IF(AD12:AD911="○",$O12:$O911*$P12:$P911,0))</f>
        <v>0</v>
      </c>
      <c r="AE11" s="660">
        <f t="array" ref="AE11">SUM(IF(AE12:AE911="○",$O12:$O911*$P12:$P911,0))</f>
        <v>0</v>
      </c>
      <c r="AF11" s="660">
        <f t="array" ref="AF11">SUM(IF(AF12:AF911="○",$O12:$O911*$P12:$P911,0))</f>
        <v>0</v>
      </c>
      <c r="AG11" s="660">
        <f t="array" ref="AG11">SUM(IF(AG12:AG911="○",$O12:$O911*$P12:$P911,0))</f>
        <v>0</v>
      </c>
      <c r="AH11" s="660">
        <f t="array" ref="AH11">SUM(IF(AH12:AH911="○",$O12:$O911*$P12:$P911,0))</f>
        <v>0</v>
      </c>
      <c r="AI11" s="660">
        <f t="array" ref="AI11">SUM(IF(AI12:AI911="○",$O12:$O911*$P12:$P911,0))</f>
        <v>0</v>
      </c>
      <c r="AJ11" s="664"/>
      <c r="AK11" s="662"/>
      <c r="AL11" s="503"/>
      <c r="AN11" s="1">
        <f t="array" ref="AN11">SUM(IF(J12:J911="○",IF($U12:$U911&gt;=AN$6,$M12:$M911*$P12:$P911,0)))</f>
        <v>0</v>
      </c>
      <c r="AO11" s="1">
        <f t="array" ref="AO11">SUM(IF(K12:K911="○",IF($U12:$U911&gt;=AO$6,$M12:$M911*$P12:$P911,0)))</f>
        <v>0</v>
      </c>
      <c r="AP11" s="4" t="s">
        <v>853</v>
      </c>
      <c r="AQ11" s="1">
        <f t="array" ref="AQ11">SUM(IF(J12:J911="○",IF($V12:$V911&gt;=AN$7,$M12:$M911*$P12:$P911,0)))</f>
        <v>0</v>
      </c>
      <c r="AR11" s="1">
        <f t="array" ref="AR11">SUM(IF(K12:K911="○",IF($V12:$V911&gt;=AO$7,$M12:$M911*$P12:$P911,0)))</f>
        <v>0</v>
      </c>
      <c r="AS11" s="1">
        <f t="array" ref="AS11">SUM(IF(L12:L911="○",IF($V12:$V911&gt;=AP$7,$M12:$M911*$P12:$P911,0)))</f>
        <v>0</v>
      </c>
    </row>
    <row r="12" spans="2:47" ht="13.5" customHeight="1">
      <c r="B12" s="395"/>
      <c r="D12" s="526">
        <v>1</v>
      </c>
      <c r="E12" s="532"/>
      <c r="F12" s="531"/>
      <c r="G12" s="531"/>
      <c r="H12" s="616"/>
      <c r="I12" s="616"/>
      <c r="J12" s="616"/>
      <c r="K12" s="616"/>
      <c r="L12" s="616"/>
      <c r="M12" s="234"/>
      <c r="N12" s="234"/>
      <c r="O12" s="667"/>
      <c r="P12" s="619"/>
      <c r="Q12" s="616"/>
      <c r="R12" s="616"/>
      <c r="S12" s="616"/>
      <c r="T12" s="616"/>
      <c r="U12" s="677"/>
      <c r="V12" s="677"/>
      <c r="W12" s="573"/>
      <c r="X12" s="616"/>
      <c r="Y12" s="616"/>
      <c r="Z12" s="616"/>
      <c r="AA12" s="678"/>
      <c r="AB12" s="573"/>
      <c r="AC12" s="573"/>
      <c r="AD12" s="573"/>
      <c r="AE12" s="616"/>
      <c r="AF12" s="616"/>
      <c r="AG12" s="616"/>
      <c r="AH12" s="616"/>
      <c r="AI12" s="616"/>
      <c r="AJ12" s="4"/>
      <c r="AK12" s="621"/>
      <c r="AL12" s="622"/>
      <c r="AM12" s="679"/>
    </row>
    <row r="13" spans="2:47" ht="13.5" customHeight="1">
      <c r="B13" s="395"/>
      <c r="D13" s="529">
        <f>D12+1</f>
        <v>2</v>
      </c>
      <c r="E13" s="532"/>
      <c r="F13" s="531"/>
      <c r="G13" s="531"/>
      <c r="H13" s="573"/>
      <c r="I13" s="573"/>
      <c r="J13" s="573"/>
      <c r="K13" s="573"/>
      <c r="L13" s="573"/>
      <c r="M13" s="234"/>
      <c r="N13" s="234"/>
      <c r="O13" s="668"/>
      <c r="P13" s="575"/>
      <c r="Q13" s="573"/>
      <c r="R13" s="573"/>
      <c r="S13" s="573"/>
      <c r="T13" s="573"/>
      <c r="U13" s="677"/>
      <c r="V13" s="677"/>
      <c r="W13" s="573"/>
      <c r="X13" s="573"/>
      <c r="Y13" s="573"/>
      <c r="Z13" s="573"/>
      <c r="AA13" s="678"/>
      <c r="AB13" s="573"/>
      <c r="AC13" s="623"/>
      <c r="AD13" s="573"/>
      <c r="AE13" s="573"/>
      <c r="AF13" s="573"/>
      <c r="AG13" s="639"/>
      <c r="AH13" s="639"/>
      <c r="AI13" s="639"/>
      <c r="AJ13" s="4"/>
      <c r="AK13" s="621"/>
      <c r="AL13" s="622"/>
      <c r="AM13" s="680"/>
      <c r="AN13" t="b">
        <f>AND($E12&gt;=$M$4,W12="○",OR($J12="○",$K12="○",$L12="○"))</f>
        <v>0</v>
      </c>
    </row>
    <row r="14" spans="2:47" ht="13.5" customHeight="1">
      <c r="B14" s="395"/>
      <c r="D14" s="529">
        <f>D13+1</f>
        <v>3</v>
      </c>
      <c r="E14" s="532"/>
      <c r="F14" s="531"/>
      <c r="G14" s="531"/>
      <c r="H14" s="573"/>
      <c r="I14" s="573"/>
      <c r="J14" s="573"/>
      <c r="K14" s="573"/>
      <c r="L14" s="573"/>
      <c r="M14" s="234"/>
      <c r="N14" s="234"/>
      <c r="O14" s="668"/>
      <c r="P14" s="575"/>
      <c r="Q14" s="573"/>
      <c r="R14" s="573"/>
      <c r="S14" s="573"/>
      <c r="T14" s="573"/>
      <c r="U14" s="677"/>
      <c r="V14" s="677"/>
      <c r="W14" s="573"/>
      <c r="X14" s="573"/>
      <c r="Y14" s="573"/>
      <c r="Z14" s="573"/>
      <c r="AA14" s="678"/>
      <c r="AB14" s="573"/>
      <c r="AC14" s="623"/>
      <c r="AD14" s="573"/>
      <c r="AE14" s="573"/>
      <c r="AF14" s="573"/>
      <c r="AG14" s="639"/>
      <c r="AH14" s="639"/>
      <c r="AI14" s="639"/>
      <c r="AJ14" s="4"/>
      <c r="AK14" s="621"/>
      <c r="AL14" s="622"/>
      <c r="AM14" s="680"/>
    </row>
    <row r="15" spans="2:47" ht="13.5" customHeight="1">
      <c r="B15" s="395"/>
      <c r="D15" s="529">
        <f t="shared" ref="D15:D42" si="1">D14+1</f>
        <v>4</v>
      </c>
      <c r="E15" s="532"/>
      <c r="F15" s="531"/>
      <c r="G15" s="531"/>
      <c r="H15" s="573"/>
      <c r="I15" s="573"/>
      <c r="J15" s="573"/>
      <c r="K15" s="573"/>
      <c r="L15" s="573"/>
      <c r="M15" s="234"/>
      <c r="N15" s="234"/>
      <c r="O15" s="668"/>
      <c r="P15" s="575"/>
      <c r="Q15" s="573"/>
      <c r="R15" s="573"/>
      <c r="S15" s="573"/>
      <c r="T15" s="573"/>
      <c r="U15" s="677"/>
      <c r="V15" s="677"/>
      <c r="W15" s="573"/>
      <c r="X15" s="573"/>
      <c r="Y15" s="573"/>
      <c r="Z15" s="573"/>
      <c r="AA15" s="678"/>
      <c r="AB15" s="573"/>
      <c r="AC15" s="623"/>
      <c r="AD15" s="573"/>
      <c r="AE15" s="573"/>
      <c r="AF15" s="573"/>
      <c r="AG15" s="639"/>
      <c r="AH15" s="639"/>
      <c r="AI15" s="639"/>
      <c r="AJ15" s="4"/>
      <c r="AK15" s="621"/>
      <c r="AL15" s="622"/>
      <c r="AM15" s="680"/>
    </row>
    <row r="16" spans="2:47" ht="13.5" customHeight="1">
      <c r="B16" s="395"/>
      <c r="D16" s="529">
        <f t="shared" si="1"/>
        <v>5</v>
      </c>
      <c r="E16" s="532"/>
      <c r="F16" s="531"/>
      <c r="G16" s="531"/>
      <c r="H16" s="573"/>
      <c r="I16" s="573"/>
      <c r="J16" s="573"/>
      <c r="K16" s="573"/>
      <c r="L16" s="573"/>
      <c r="M16" s="234"/>
      <c r="N16" s="234"/>
      <c r="O16" s="668"/>
      <c r="P16" s="575"/>
      <c r="Q16" s="573"/>
      <c r="R16" s="573"/>
      <c r="S16" s="573"/>
      <c r="T16" s="573"/>
      <c r="U16" s="677"/>
      <c r="V16" s="677"/>
      <c r="W16" s="573"/>
      <c r="X16" s="573"/>
      <c r="Y16" s="573"/>
      <c r="Z16" s="573"/>
      <c r="AA16" s="678"/>
      <c r="AB16" s="573"/>
      <c r="AC16" s="623"/>
      <c r="AD16" s="573"/>
      <c r="AE16" s="573"/>
      <c r="AF16" s="573"/>
      <c r="AG16" s="639"/>
      <c r="AH16" s="639"/>
      <c r="AI16" s="639"/>
      <c r="AJ16" s="4"/>
      <c r="AK16" s="621"/>
      <c r="AL16" s="622"/>
      <c r="AM16" s="680"/>
    </row>
    <row r="17" spans="2:39" ht="13.5" customHeight="1">
      <c r="B17" s="395"/>
      <c r="D17" s="529">
        <f t="shared" si="1"/>
        <v>6</v>
      </c>
      <c r="E17" s="532"/>
      <c r="F17" s="531"/>
      <c r="G17" s="531"/>
      <c r="H17" s="573"/>
      <c r="I17" s="573"/>
      <c r="J17" s="573"/>
      <c r="K17" s="573"/>
      <c r="L17" s="573"/>
      <c r="M17" s="234"/>
      <c r="N17" s="234"/>
      <c r="O17" s="668"/>
      <c r="P17" s="575"/>
      <c r="Q17" s="573"/>
      <c r="R17" s="573"/>
      <c r="S17" s="573"/>
      <c r="T17" s="573"/>
      <c r="U17" s="677"/>
      <c r="V17" s="677"/>
      <c r="W17" s="573"/>
      <c r="X17" s="573"/>
      <c r="Y17" s="573"/>
      <c r="Z17" s="573"/>
      <c r="AA17" s="678"/>
      <c r="AB17" s="573"/>
      <c r="AC17" s="623"/>
      <c r="AD17" s="573"/>
      <c r="AE17" s="573"/>
      <c r="AF17" s="573"/>
      <c r="AG17" s="639"/>
      <c r="AH17" s="639"/>
      <c r="AI17" s="639"/>
      <c r="AJ17" s="4"/>
      <c r="AK17" s="621"/>
      <c r="AL17" s="622"/>
      <c r="AM17" s="680"/>
    </row>
    <row r="18" spans="2:39" ht="13.5" customHeight="1">
      <c r="B18" s="395"/>
      <c r="D18" s="529">
        <f t="shared" si="1"/>
        <v>7</v>
      </c>
      <c r="E18" s="532"/>
      <c r="F18" s="531"/>
      <c r="G18" s="531"/>
      <c r="H18" s="573"/>
      <c r="I18" s="573"/>
      <c r="J18" s="573"/>
      <c r="K18" s="573"/>
      <c r="L18" s="573"/>
      <c r="M18" s="234"/>
      <c r="N18" s="234"/>
      <c r="O18" s="668"/>
      <c r="P18" s="575"/>
      <c r="Q18" s="573"/>
      <c r="R18" s="573"/>
      <c r="S18" s="573"/>
      <c r="T18" s="573"/>
      <c r="U18" s="677"/>
      <c r="V18" s="677"/>
      <c r="W18" s="573"/>
      <c r="X18" s="573"/>
      <c r="Y18" s="573"/>
      <c r="Z18" s="573"/>
      <c r="AA18" s="678"/>
      <c r="AB18" s="573"/>
      <c r="AC18" s="623"/>
      <c r="AD18" s="573"/>
      <c r="AE18" s="573"/>
      <c r="AF18" s="573"/>
      <c r="AG18" s="639"/>
      <c r="AH18" s="639"/>
      <c r="AI18" s="639"/>
      <c r="AJ18" s="4"/>
      <c r="AK18" s="621"/>
      <c r="AL18" s="622"/>
      <c r="AM18" s="680"/>
    </row>
    <row r="19" spans="2:39" ht="13.5" customHeight="1">
      <c r="B19" s="395"/>
      <c r="D19" s="529">
        <f t="shared" si="1"/>
        <v>8</v>
      </c>
      <c r="E19" s="532"/>
      <c r="F19" s="531"/>
      <c r="G19" s="531"/>
      <c r="H19" s="573"/>
      <c r="I19" s="573"/>
      <c r="J19" s="573"/>
      <c r="K19" s="573"/>
      <c r="L19" s="573"/>
      <c r="M19" s="234"/>
      <c r="N19" s="234"/>
      <c r="O19" s="668"/>
      <c r="P19" s="575"/>
      <c r="Q19" s="573"/>
      <c r="R19" s="573"/>
      <c r="S19" s="573"/>
      <c r="T19" s="573"/>
      <c r="U19" s="677"/>
      <c r="V19" s="677"/>
      <c r="W19" s="573"/>
      <c r="X19" s="573"/>
      <c r="Y19" s="573"/>
      <c r="Z19" s="573"/>
      <c r="AA19" s="678"/>
      <c r="AB19" s="573"/>
      <c r="AC19" s="623"/>
      <c r="AD19" s="573"/>
      <c r="AE19" s="573"/>
      <c r="AF19" s="573"/>
      <c r="AG19" s="639"/>
      <c r="AH19" s="639"/>
      <c r="AI19" s="639"/>
      <c r="AJ19" s="4"/>
      <c r="AK19" s="621"/>
      <c r="AL19" s="622"/>
      <c r="AM19" s="680"/>
    </row>
    <row r="20" spans="2:39" ht="13.5" customHeight="1">
      <c r="B20" s="395"/>
      <c r="D20" s="529">
        <f t="shared" si="1"/>
        <v>9</v>
      </c>
      <c r="E20" s="532"/>
      <c r="F20" s="531"/>
      <c r="G20" s="531"/>
      <c r="H20" s="573"/>
      <c r="I20" s="573"/>
      <c r="J20" s="573"/>
      <c r="K20" s="573"/>
      <c r="L20" s="573"/>
      <c r="M20" s="234"/>
      <c r="N20" s="234"/>
      <c r="O20" s="668"/>
      <c r="P20" s="575"/>
      <c r="Q20" s="573"/>
      <c r="R20" s="573"/>
      <c r="S20" s="573"/>
      <c r="T20" s="573"/>
      <c r="U20" s="677"/>
      <c r="V20" s="677"/>
      <c r="W20" s="573"/>
      <c r="X20" s="573"/>
      <c r="Y20" s="573"/>
      <c r="Z20" s="573"/>
      <c r="AA20" s="678"/>
      <c r="AB20" s="573"/>
      <c r="AC20" s="623"/>
      <c r="AD20" s="573"/>
      <c r="AE20" s="573"/>
      <c r="AF20" s="573"/>
      <c r="AG20" s="639"/>
      <c r="AH20" s="639"/>
      <c r="AI20" s="639"/>
      <c r="AJ20" s="4"/>
      <c r="AK20" s="621"/>
      <c r="AL20" s="622"/>
      <c r="AM20" s="680"/>
    </row>
    <row r="21" spans="2:39" ht="13.5" customHeight="1">
      <c r="B21" s="395"/>
      <c r="D21" s="529">
        <f t="shared" si="1"/>
        <v>10</v>
      </c>
      <c r="E21" s="532"/>
      <c r="F21" s="531"/>
      <c r="G21" s="531"/>
      <c r="H21" s="573"/>
      <c r="I21" s="573"/>
      <c r="J21" s="573"/>
      <c r="K21" s="573"/>
      <c r="L21" s="573"/>
      <c r="M21" s="234"/>
      <c r="N21" s="234"/>
      <c r="O21" s="668"/>
      <c r="P21" s="575"/>
      <c r="Q21" s="573"/>
      <c r="R21" s="573"/>
      <c r="S21" s="573"/>
      <c r="T21" s="573"/>
      <c r="U21" s="677"/>
      <c r="V21" s="677"/>
      <c r="W21" s="573"/>
      <c r="X21" s="573"/>
      <c r="Y21" s="573"/>
      <c r="Z21" s="573"/>
      <c r="AA21" s="678"/>
      <c r="AB21" s="573"/>
      <c r="AC21" s="623"/>
      <c r="AD21" s="573"/>
      <c r="AE21" s="573"/>
      <c r="AF21" s="573"/>
      <c r="AG21" s="639"/>
      <c r="AH21" s="639"/>
      <c r="AI21" s="639"/>
      <c r="AJ21" s="4"/>
      <c r="AK21" s="621"/>
      <c r="AL21" s="622"/>
      <c r="AM21" s="680"/>
    </row>
    <row r="22" spans="2:39" ht="13.5" customHeight="1">
      <c r="B22" s="395"/>
      <c r="D22" s="529">
        <f t="shared" si="1"/>
        <v>11</v>
      </c>
      <c r="E22" s="532"/>
      <c r="F22" s="531"/>
      <c r="G22" s="531"/>
      <c r="H22" s="573"/>
      <c r="I22" s="573"/>
      <c r="J22" s="573"/>
      <c r="K22" s="573"/>
      <c r="L22" s="573"/>
      <c r="M22" s="234"/>
      <c r="N22" s="234"/>
      <c r="O22" s="668"/>
      <c r="P22" s="575"/>
      <c r="Q22" s="573"/>
      <c r="R22" s="573"/>
      <c r="S22" s="573"/>
      <c r="T22" s="573"/>
      <c r="U22" s="677"/>
      <c r="V22" s="677"/>
      <c r="W22" s="573"/>
      <c r="X22" s="573"/>
      <c r="Y22" s="573"/>
      <c r="Z22" s="573"/>
      <c r="AA22" s="678"/>
      <c r="AB22" s="573"/>
      <c r="AC22" s="623"/>
      <c r="AD22" s="573"/>
      <c r="AE22" s="573"/>
      <c r="AF22" s="573"/>
      <c r="AG22" s="639"/>
      <c r="AH22" s="639"/>
      <c r="AI22" s="639"/>
      <c r="AJ22" s="4"/>
      <c r="AK22" s="621"/>
      <c r="AL22" s="622"/>
      <c r="AM22" s="680"/>
    </row>
    <row r="23" spans="2:39" ht="13.5" customHeight="1">
      <c r="B23" s="395"/>
      <c r="D23" s="529">
        <f t="shared" si="1"/>
        <v>12</v>
      </c>
      <c r="E23" s="532"/>
      <c r="F23" s="531"/>
      <c r="G23" s="531"/>
      <c r="H23" s="573"/>
      <c r="I23" s="573"/>
      <c r="J23" s="573"/>
      <c r="K23" s="573"/>
      <c r="L23" s="573"/>
      <c r="M23" s="234"/>
      <c r="N23" s="234"/>
      <c r="O23" s="668"/>
      <c r="P23" s="575"/>
      <c r="Q23" s="573"/>
      <c r="R23" s="573"/>
      <c r="S23" s="573"/>
      <c r="T23" s="573"/>
      <c r="U23" s="677"/>
      <c r="V23" s="677"/>
      <c r="W23" s="573"/>
      <c r="X23" s="573"/>
      <c r="Y23" s="573"/>
      <c r="Z23" s="573"/>
      <c r="AA23" s="678"/>
      <c r="AB23" s="573"/>
      <c r="AC23" s="623"/>
      <c r="AD23" s="573"/>
      <c r="AE23" s="573"/>
      <c r="AF23" s="573"/>
      <c r="AG23" s="639"/>
      <c r="AH23" s="639"/>
      <c r="AI23" s="639"/>
      <c r="AJ23" s="4"/>
      <c r="AK23" s="621"/>
      <c r="AL23" s="622"/>
      <c r="AM23" s="680"/>
    </row>
    <row r="24" spans="2:39" ht="13.5" customHeight="1">
      <c r="B24" s="395"/>
      <c r="D24" s="529">
        <f t="shared" si="1"/>
        <v>13</v>
      </c>
      <c r="E24" s="532"/>
      <c r="F24" s="531"/>
      <c r="G24" s="531"/>
      <c r="H24" s="573"/>
      <c r="I24" s="573"/>
      <c r="J24" s="573"/>
      <c r="K24" s="573"/>
      <c r="L24" s="573"/>
      <c r="M24" s="234"/>
      <c r="N24" s="234"/>
      <c r="O24" s="668"/>
      <c r="P24" s="575"/>
      <c r="Q24" s="573"/>
      <c r="R24" s="573"/>
      <c r="S24" s="573"/>
      <c r="T24" s="573"/>
      <c r="U24" s="677"/>
      <c r="V24" s="677"/>
      <c r="W24" s="573"/>
      <c r="X24" s="573"/>
      <c r="Y24" s="573"/>
      <c r="Z24" s="573"/>
      <c r="AA24" s="678"/>
      <c r="AB24" s="573"/>
      <c r="AC24" s="623"/>
      <c r="AD24" s="573"/>
      <c r="AE24" s="573"/>
      <c r="AF24" s="573"/>
      <c r="AG24" s="639"/>
      <c r="AH24" s="639"/>
      <c r="AI24" s="639"/>
      <c r="AJ24" s="4"/>
      <c r="AK24" s="621"/>
      <c r="AL24" s="622"/>
      <c r="AM24" s="680"/>
    </row>
    <row r="25" spans="2:39" ht="13.5" customHeight="1">
      <c r="B25" s="395"/>
      <c r="D25" s="529">
        <f t="shared" si="1"/>
        <v>14</v>
      </c>
      <c r="E25" s="532"/>
      <c r="F25" s="531"/>
      <c r="G25" s="531"/>
      <c r="H25" s="573"/>
      <c r="I25" s="573"/>
      <c r="J25" s="573"/>
      <c r="K25" s="573"/>
      <c r="L25" s="573"/>
      <c r="M25" s="234"/>
      <c r="N25" s="234"/>
      <c r="O25" s="668"/>
      <c r="P25" s="575"/>
      <c r="Q25" s="573"/>
      <c r="R25" s="573"/>
      <c r="S25" s="573"/>
      <c r="T25" s="573"/>
      <c r="U25" s="677"/>
      <c r="V25" s="677"/>
      <c r="W25" s="573"/>
      <c r="X25" s="573"/>
      <c r="Y25" s="573"/>
      <c r="Z25" s="573"/>
      <c r="AA25" s="678"/>
      <c r="AB25" s="573"/>
      <c r="AC25" s="623"/>
      <c r="AD25" s="573"/>
      <c r="AE25" s="573"/>
      <c r="AF25" s="573"/>
      <c r="AG25" s="639"/>
      <c r="AH25" s="639"/>
      <c r="AI25" s="639"/>
      <c r="AJ25" s="4"/>
      <c r="AK25" s="621"/>
      <c r="AL25" s="622"/>
      <c r="AM25" s="680"/>
    </row>
    <row r="26" spans="2:39" ht="13.5" customHeight="1">
      <c r="B26" s="395"/>
      <c r="D26" s="529">
        <f t="shared" si="1"/>
        <v>15</v>
      </c>
      <c r="E26" s="532"/>
      <c r="F26" s="531"/>
      <c r="G26" s="531"/>
      <c r="H26" s="573"/>
      <c r="I26" s="573"/>
      <c r="J26" s="573"/>
      <c r="K26" s="573"/>
      <c r="L26" s="573"/>
      <c r="M26" s="234"/>
      <c r="N26" s="234"/>
      <c r="O26" s="668"/>
      <c r="P26" s="575"/>
      <c r="Q26" s="573"/>
      <c r="R26" s="573"/>
      <c r="S26" s="573"/>
      <c r="T26" s="573"/>
      <c r="U26" s="677"/>
      <c r="V26" s="677"/>
      <c r="W26" s="573"/>
      <c r="X26" s="573"/>
      <c r="Y26" s="573"/>
      <c r="Z26" s="573"/>
      <c r="AA26" s="678"/>
      <c r="AB26" s="573"/>
      <c r="AC26" s="623"/>
      <c r="AD26" s="573"/>
      <c r="AE26" s="573"/>
      <c r="AF26" s="573"/>
      <c r="AG26" s="639"/>
      <c r="AH26" s="639"/>
      <c r="AI26" s="639"/>
      <c r="AJ26" s="4"/>
      <c r="AK26" s="621"/>
      <c r="AL26" s="622"/>
      <c r="AM26" s="680"/>
    </row>
    <row r="27" spans="2:39" ht="13.5" customHeight="1">
      <c r="B27" s="395"/>
      <c r="D27" s="529">
        <f t="shared" si="1"/>
        <v>16</v>
      </c>
      <c r="E27" s="532"/>
      <c r="F27" s="531"/>
      <c r="G27" s="531"/>
      <c r="H27" s="573"/>
      <c r="I27" s="573"/>
      <c r="J27" s="573"/>
      <c r="K27" s="573"/>
      <c r="L27" s="573"/>
      <c r="M27" s="234"/>
      <c r="N27" s="234"/>
      <c r="O27" s="668"/>
      <c r="P27" s="575"/>
      <c r="Q27" s="573"/>
      <c r="R27" s="573"/>
      <c r="S27" s="573"/>
      <c r="T27" s="573"/>
      <c r="U27" s="677"/>
      <c r="V27" s="677"/>
      <c r="W27" s="573"/>
      <c r="X27" s="573"/>
      <c r="Y27" s="573"/>
      <c r="Z27" s="573"/>
      <c r="AA27" s="678"/>
      <c r="AB27" s="573"/>
      <c r="AC27" s="623"/>
      <c r="AD27" s="573"/>
      <c r="AE27" s="573"/>
      <c r="AF27" s="573"/>
      <c r="AG27" s="639"/>
      <c r="AH27" s="639"/>
      <c r="AI27" s="639"/>
      <c r="AJ27" s="4"/>
      <c r="AK27" s="621"/>
      <c r="AL27" s="622"/>
      <c r="AM27" s="680"/>
    </row>
    <row r="28" spans="2:39" ht="13.5" customHeight="1">
      <c r="B28" s="395"/>
      <c r="D28" s="529">
        <f t="shared" si="1"/>
        <v>17</v>
      </c>
      <c r="E28" s="532"/>
      <c r="F28" s="531"/>
      <c r="G28" s="531"/>
      <c r="H28" s="573"/>
      <c r="I28" s="573"/>
      <c r="J28" s="573"/>
      <c r="K28" s="573"/>
      <c r="L28" s="573"/>
      <c r="M28" s="234"/>
      <c r="N28" s="234"/>
      <c r="O28" s="668"/>
      <c r="P28" s="575"/>
      <c r="Q28" s="573"/>
      <c r="R28" s="573"/>
      <c r="S28" s="573"/>
      <c r="T28" s="573"/>
      <c r="U28" s="677"/>
      <c r="V28" s="677"/>
      <c r="W28" s="573"/>
      <c r="X28" s="573"/>
      <c r="Y28" s="573"/>
      <c r="Z28" s="573"/>
      <c r="AA28" s="678"/>
      <c r="AB28" s="573"/>
      <c r="AC28" s="623"/>
      <c r="AD28" s="573"/>
      <c r="AE28" s="573"/>
      <c r="AF28" s="573"/>
      <c r="AG28" s="639"/>
      <c r="AH28" s="639"/>
      <c r="AI28" s="639"/>
      <c r="AJ28" s="4"/>
      <c r="AK28" s="621"/>
      <c r="AL28" s="622"/>
      <c r="AM28" s="680"/>
    </row>
    <row r="29" spans="2:39" ht="13.5" customHeight="1">
      <c r="B29" s="395"/>
      <c r="D29" s="529">
        <f t="shared" si="1"/>
        <v>18</v>
      </c>
      <c r="E29" s="532"/>
      <c r="F29" s="531"/>
      <c r="G29" s="531"/>
      <c r="H29" s="573"/>
      <c r="I29" s="573"/>
      <c r="J29" s="573"/>
      <c r="K29" s="573"/>
      <c r="L29" s="573"/>
      <c r="M29" s="234"/>
      <c r="N29" s="234"/>
      <c r="O29" s="668"/>
      <c r="P29" s="575"/>
      <c r="Q29" s="573"/>
      <c r="R29" s="573"/>
      <c r="S29" s="573"/>
      <c r="T29" s="573"/>
      <c r="U29" s="677"/>
      <c r="V29" s="677"/>
      <c r="W29" s="573"/>
      <c r="X29" s="573"/>
      <c r="Y29" s="573"/>
      <c r="Z29" s="573"/>
      <c r="AA29" s="678"/>
      <c r="AB29" s="573"/>
      <c r="AC29" s="623"/>
      <c r="AD29" s="573"/>
      <c r="AE29" s="573"/>
      <c r="AF29" s="573"/>
      <c r="AG29" s="639"/>
      <c r="AH29" s="639"/>
      <c r="AI29" s="639"/>
      <c r="AJ29" s="4"/>
      <c r="AK29" s="621"/>
      <c r="AL29" s="622"/>
      <c r="AM29" s="680"/>
    </row>
    <row r="30" spans="2:39" ht="13.5" customHeight="1">
      <c r="B30" s="395"/>
      <c r="D30" s="529">
        <f t="shared" si="1"/>
        <v>19</v>
      </c>
      <c r="E30" s="532"/>
      <c r="F30" s="531"/>
      <c r="G30" s="531"/>
      <c r="H30" s="573"/>
      <c r="I30" s="573"/>
      <c r="J30" s="573"/>
      <c r="K30" s="573"/>
      <c r="L30" s="573"/>
      <c r="M30" s="234"/>
      <c r="N30" s="234"/>
      <c r="O30" s="668"/>
      <c r="P30" s="575"/>
      <c r="Q30" s="573"/>
      <c r="R30" s="573"/>
      <c r="S30" s="573"/>
      <c r="T30" s="573"/>
      <c r="U30" s="677"/>
      <c r="V30" s="677"/>
      <c r="W30" s="573"/>
      <c r="X30" s="573"/>
      <c r="Y30" s="573"/>
      <c r="Z30" s="573"/>
      <c r="AA30" s="678"/>
      <c r="AB30" s="573"/>
      <c r="AC30" s="623"/>
      <c r="AD30" s="573"/>
      <c r="AE30" s="573"/>
      <c r="AF30" s="573"/>
      <c r="AG30" s="639"/>
      <c r="AH30" s="639"/>
      <c r="AI30" s="639"/>
      <c r="AJ30" s="4"/>
      <c r="AK30" s="621"/>
      <c r="AL30" s="622"/>
      <c r="AM30" s="680"/>
    </row>
    <row r="31" spans="2:39" ht="13.5" customHeight="1">
      <c r="B31" s="395"/>
      <c r="D31" s="529">
        <f t="shared" si="1"/>
        <v>20</v>
      </c>
      <c r="E31" s="532"/>
      <c r="F31" s="531"/>
      <c r="G31" s="531"/>
      <c r="H31" s="573"/>
      <c r="I31" s="573"/>
      <c r="J31" s="573"/>
      <c r="K31" s="573"/>
      <c r="L31" s="573"/>
      <c r="M31" s="234"/>
      <c r="N31" s="234"/>
      <c r="O31" s="668"/>
      <c r="P31" s="575"/>
      <c r="Q31" s="573"/>
      <c r="R31" s="573"/>
      <c r="S31" s="573"/>
      <c r="T31" s="573"/>
      <c r="U31" s="677"/>
      <c r="V31" s="677"/>
      <c r="W31" s="573"/>
      <c r="X31" s="573"/>
      <c r="Y31" s="573"/>
      <c r="Z31" s="573"/>
      <c r="AA31" s="678"/>
      <c r="AB31" s="573"/>
      <c r="AC31" s="623"/>
      <c r="AD31" s="573"/>
      <c r="AE31" s="573"/>
      <c r="AF31" s="573"/>
      <c r="AG31" s="639"/>
      <c r="AH31" s="639"/>
      <c r="AI31" s="639"/>
      <c r="AJ31" s="4"/>
      <c r="AK31" s="621"/>
      <c r="AL31" s="622"/>
      <c r="AM31" s="680"/>
    </row>
    <row r="32" spans="2:39" ht="13.5" customHeight="1">
      <c r="B32" s="395"/>
      <c r="D32" s="529">
        <f t="shared" si="1"/>
        <v>21</v>
      </c>
      <c r="E32" s="532"/>
      <c r="F32" s="531"/>
      <c r="G32" s="531"/>
      <c r="H32" s="573"/>
      <c r="I32" s="573"/>
      <c r="J32" s="573"/>
      <c r="K32" s="573"/>
      <c r="L32" s="573"/>
      <c r="M32" s="234"/>
      <c r="N32" s="234"/>
      <c r="O32" s="668"/>
      <c r="P32" s="575"/>
      <c r="Q32" s="573"/>
      <c r="R32" s="573"/>
      <c r="S32" s="573"/>
      <c r="T32" s="573"/>
      <c r="U32" s="677"/>
      <c r="V32" s="677"/>
      <c r="W32" s="573"/>
      <c r="X32" s="573"/>
      <c r="Y32" s="573"/>
      <c r="Z32" s="573"/>
      <c r="AA32" s="678"/>
      <c r="AB32" s="573"/>
      <c r="AC32" s="623"/>
      <c r="AD32" s="573"/>
      <c r="AE32" s="573"/>
      <c r="AF32" s="573"/>
      <c r="AG32" s="639"/>
      <c r="AH32" s="639"/>
      <c r="AI32" s="639"/>
      <c r="AJ32" s="4"/>
      <c r="AK32" s="621"/>
      <c r="AL32" s="622"/>
      <c r="AM32" s="680"/>
    </row>
    <row r="33" spans="2:39" ht="13.5" customHeight="1">
      <c r="B33" s="395"/>
      <c r="D33" s="529">
        <f t="shared" si="1"/>
        <v>22</v>
      </c>
      <c r="E33" s="532"/>
      <c r="F33" s="531"/>
      <c r="G33" s="531"/>
      <c r="H33" s="573"/>
      <c r="I33" s="573"/>
      <c r="J33" s="573"/>
      <c r="K33" s="573"/>
      <c r="L33" s="573"/>
      <c r="M33" s="234"/>
      <c r="N33" s="234"/>
      <c r="O33" s="668"/>
      <c r="P33" s="575"/>
      <c r="Q33" s="573"/>
      <c r="R33" s="573"/>
      <c r="S33" s="573"/>
      <c r="T33" s="573"/>
      <c r="U33" s="677"/>
      <c r="V33" s="677"/>
      <c r="W33" s="573"/>
      <c r="X33" s="573"/>
      <c r="Y33" s="573"/>
      <c r="Z33" s="573"/>
      <c r="AA33" s="678"/>
      <c r="AB33" s="573"/>
      <c r="AC33" s="623"/>
      <c r="AD33" s="573"/>
      <c r="AE33" s="573"/>
      <c r="AF33" s="573"/>
      <c r="AG33" s="639"/>
      <c r="AH33" s="639"/>
      <c r="AI33" s="639"/>
      <c r="AJ33" s="4"/>
      <c r="AK33" s="621"/>
      <c r="AL33" s="622"/>
      <c r="AM33" s="680"/>
    </row>
    <row r="34" spans="2:39" ht="13.5" customHeight="1">
      <c r="B34" s="395"/>
      <c r="D34" s="529">
        <f t="shared" si="1"/>
        <v>23</v>
      </c>
      <c r="E34" s="532"/>
      <c r="F34" s="531"/>
      <c r="G34" s="531"/>
      <c r="H34" s="573"/>
      <c r="I34" s="573"/>
      <c r="J34" s="573"/>
      <c r="K34" s="573"/>
      <c r="L34" s="573"/>
      <c r="M34" s="234"/>
      <c r="N34" s="234"/>
      <c r="O34" s="668"/>
      <c r="P34" s="575"/>
      <c r="Q34" s="573"/>
      <c r="R34" s="573"/>
      <c r="S34" s="573"/>
      <c r="T34" s="573"/>
      <c r="U34" s="677"/>
      <c r="V34" s="677"/>
      <c r="W34" s="573"/>
      <c r="X34" s="573"/>
      <c r="Y34" s="573"/>
      <c r="Z34" s="573"/>
      <c r="AA34" s="678"/>
      <c r="AB34" s="573"/>
      <c r="AC34" s="623"/>
      <c r="AD34" s="573"/>
      <c r="AE34" s="573"/>
      <c r="AF34" s="573"/>
      <c r="AG34" s="639"/>
      <c r="AH34" s="639"/>
      <c r="AI34" s="639"/>
      <c r="AJ34" s="4"/>
      <c r="AK34" s="621"/>
      <c r="AL34" s="622"/>
      <c r="AM34" s="680"/>
    </row>
    <row r="35" spans="2:39" ht="13.5" customHeight="1">
      <c r="B35" s="395"/>
      <c r="D35" s="529">
        <f t="shared" si="1"/>
        <v>24</v>
      </c>
      <c r="E35" s="532"/>
      <c r="F35" s="531"/>
      <c r="G35" s="531"/>
      <c r="H35" s="573"/>
      <c r="I35" s="573"/>
      <c r="J35" s="573"/>
      <c r="K35" s="573"/>
      <c r="L35" s="573"/>
      <c r="M35" s="234"/>
      <c r="N35" s="234"/>
      <c r="O35" s="668"/>
      <c r="P35" s="575"/>
      <c r="Q35" s="573"/>
      <c r="R35" s="573"/>
      <c r="S35" s="573"/>
      <c r="T35" s="573"/>
      <c r="U35" s="677"/>
      <c r="V35" s="677"/>
      <c r="W35" s="573"/>
      <c r="X35" s="573"/>
      <c r="Y35" s="573"/>
      <c r="Z35" s="573"/>
      <c r="AA35" s="678"/>
      <c r="AB35" s="573"/>
      <c r="AC35" s="623"/>
      <c r="AD35" s="573"/>
      <c r="AE35" s="573"/>
      <c r="AF35" s="573"/>
      <c r="AG35" s="639"/>
      <c r="AH35" s="639"/>
      <c r="AI35" s="639"/>
      <c r="AJ35" s="4"/>
      <c r="AK35" s="621"/>
      <c r="AL35" s="622"/>
      <c r="AM35" s="680"/>
    </row>
    <row r="36" spans="2:39" ht="13.5" customHeight="1">
      <c r="B36" s="395"/>
      <c r="D36" s="529">
        <f t="shared" si="1"/>
        <v>25</v>
      </c>
      <c r="E36" s="532"/>
      <c r="F36" s="531"/>
      <c r="G36" s="531"/>
      <c r="H36" s="573"/>
      <c r="I36" s="573"/>
      <c r="J36" s="573"/>
      <c r="K36" s="573"/>
      <c r="L36" s="573"/>
      <c r="M36" s="234"/>
      <c r="N36" s="234"/>
      <c r="O36" s="668"/>
      <c r="P36" s="575"/>
      <c r="Q36" s="573"/>
      <c r="R36" s="573"/>
      <c r="S36" s="573"/>
      <c r="T36" s="573"/>
      <c r="U36" s="677"/>
      <c r="V36" s="677"/>
      <c r="W36" s="573"/>
      <c r="X36" s="573"/>
      <c r="Y36" s="573"/>
      <c r="Z36" s="573"/>
      <c r="AA36" s="678"/>
      <c r="AB36" s="573"/>
      <c r="AC36" s="623"/>
      <c r="AD36" s="573"/>
      <c r="AE36" s="573"/>
      <c r="AF36" s="573"/>
      <c r="AG36" s="639"/>
      <c r="AH36" s="639"/>
      <c r="AI36" s="639"/>
      <c r="AJ36" s="4"/>
      <c r="AK36" s="621"/>
      <c r="AL36" s="622"/>
      <c r="AM36" s="680"/>
    </row>
    <row r="37" spans="2:39" ht="13.5" customHeight="1">
      <c r="B37" s="395"/>
      <c r="D37" s="529">
        <f t="shared" si="1"/>
        <v>26</v>
      </c>
      <c r="E37" s="532"/>
      <c r="F37" s="531"/>
      <c r="G37" s="531"/>
      <c r="H37" s="573"/>
      <c r="I37" s="573"/>
      <c r="J37" s="573"/>
      <c r="K37" s="573"/>
      <c r="L37" s="573"/>
      <c r="M37" s="234"/>
      <c r="N37" s="234"/>
      <c r="O37" s="668"/>
      <c r="P37" s="575"/>
      <c r="Q37" s="573"/>
      <c r="R37" s="573"/>
      <c r="S37" s="573"/>
      <c r="T37" s="573"/>
      <c r="U37" s="677"/>
      <c r="V37" s="677"/>
      <c r="W37" s="573"/>
      <c r="X37" s="573"/>
      <c r="Y37" s="573"/>
      <c r="Z37" s="573"/>
      <c r="AA37" s="678"/>
      <c r="AB37" s="573"/>
      <c r="AC37" s="623"/>
      <c r="AD37" s="573"/>
      <c r="AE37" s="573"/>
      <c r="AF37" s="573"/>
      <c r="AG37" s="639"/>
      <c r="AH37" s="639"/>
      <c r="AI37" s="639"/>
      <c r="AJ37" s="4"/>
      <c r="AK37" s="621"/>
      <c r="AL37" s="622"/>
      <c r="AM37" s="680"/>
    </row>
    <row r="38" spans="2:39" ht="13.5" customHeight="1">
      <c r="B38" s="395"/>
      <c r="D38" s="529">
        <f t="shared" si="1"/>
        <v>27</v>
      </c>
      <c r="E38" s="532"/>
      <c r="F38" s="531"/>
      <c r="G38" s="531"/>
      <c r="H38" s="573"/>
      <c r="I38" s="573"/>
      <c r="J38" s="573"/>
      <c r="K38" s="573"/>
      <c r="L38" s="573"/>
      <c r="M38" s="234"/>
      <c r="N38" s="234"/>
      <c r="O38" s="668"/>
      <c r="P38" s="575"/>
      <c r="Q38" s="573"/>
      <c r="R38" s="573"/>
      <c r="S38" s="573"/>
      <c r="T38" s="573"/>
      <c r="U38" s="677"/>
      <c r="V38" s="677"/>
      <c r="W38" s="573"/>
      <c r="X38" s="573"/>
      <c r="Y38" s="573"/>
      <c r="Z38" s="573"/>
      <c r="AA38" s="678"/>
      <c r="AB38" s="573"/>
      <c r="AC38" s="623"/>
      <c r="AD38" s="573"/>
      <c r="AE38" s="573"/>
      <c r="AF38" s="573"/>
      <c r="AG38" s="639"/>
      <c r="AH38" s="639"/>
      <c r="AI38" s="639"/>
      <c r="AJ38" s="4"/>
      <c r="AK38" s="621"/>
      <c r="AL38" s="622"/>
      <c r="AM38" s="680"/>
    </row>
    <row r="39" spans="2:39" ht="13.5" customHeight="1">
      <c r="B39" s="395"/>
      <c r="D39" s="529">
        <f t="shared" si="1"/>
        <v>28</v>
      </c>
      <c r="E39" s="532"/>
      <c r="F39" s="531"/>
      <c r="G39" s="531"/>
      <c r="H39" s="573"/>
      <c r="I39" s="573"/>
      <c r="J39" s="573"/>
      <c r="K39" s="573"/>
      <c r="L39" s="573"/>
      <c r="M39" s="234"/>
      <c r="N39" s="234"/>
      <c r="O39" s="668"/>
      <c r="P39" s="575"/>
      <c r="Q39" s="573"/>
      <c r="R39" s="573"/>
      <c r="S39" s="573"/>
      <c r="T39" s="573"/>
      <c r="U39" s="677"/>
      <c r="V39" s="677"/>
      <c r="W39" s="573"/>
      <c r="X39" s="573"/>
      <c r="Y39" s="573"/>
      <c r="Z39" s="573"/>
      <c r="AA39" s="678"/>
      <c r="AB39" s="573"/>
      <c r="AC39" s="623"/>
      <c r="AD39" s="573"/>
      <c r="AE39" s="573"/>
      <c r="AF39" s="573"/>
      <c r="AG39" s="639"/>
      <c r="AH39" s="639"/>
      <c r="AI39" s="639"/>
      <c r="AJ39" s="4"/>
      <c r="AK39" s="621"/>
      <c r="AL39" s="622"/>
      <c r="AM39" s="680"/>
    </row>
    <row r="40" spans="2:39" ht="13.5" customHeight="1">
      <c r="B40" s="395"/>
      <c r="D40" s="529">
        <f t="shared" si="1"/>
        <v>29</v>
      </c>
      <c r="E40" s="532"/>
      <c r="F40" s="531"/>
      <c r="G40" s="531"/>
      <c r="H40" s="573"/>
      <c r="I40" s="573"/>
      <c r="J40" s="573"/>
      <c r="K40" s="573"/>
      <c r="L40" s="573"/>
      <c r="M40" s="234"/>
      <c r="N40" s="234"/>
      <c r="O40" s="668"/>
      <c r="P40" s="575"/>
      <c r="Q40" s="573"/>
      <c r="R40" s="573"/>
      <c r="S40" s="573"/>
      <c r="T40" s="573"/>
      <c r="U40" s="677"/>
      <c r="V40" s="677"/>
      <c r="W40" s="573"/>
      <c r="X40" s="573"/>
      <c r="Y40" s="573"/>
      <c r="Z40" s="573"/>
      <c r="AA40" s="678"/>
      <c r="AB40" s="573"/>
      <c r="AC40" s="623"/>
      <c r="AD40" s="573"/>
      <c r="AE40" s="573"/>
      <c r="AF40" s="573"/>
      <c r="AG40" s="639"/>
      <c r="AH40" s="639"/>
      <c r="AI40" s="639"/>
      <c r="AJ40" s="4"/>
      <c r="AK40" s="621"/>
      <c r="AL40" s="622"/>
      <c r="AM40" s="680"/>
    </row>
    <row r="41" spans="2:39" ht="13.5" customHeight="1">
      <c r="B41" s="395"/>
      <c r="D41" s="529">
        <f t="shared" si="1"/>
        <v>30</v>
      </c>
      <c r="E41" s="532"/>
      <c r="F41" s="531"/>
      <c r="G41" s="531"/>
      <c r="H41" s="681"/>
      <c r="I41" s="681"/>
      <c r="J41" s="681"/>
      <c r="K41" s="681"/>
      <c r="L41" s="681"/>
      <c r="M41" s="234"/>
      <c r="N41" s="234"/>
      <c r="O41" s="668"/>
      <c r="P41" s="575"/>
      <c r="Q41" s="573"/>
      <c r="R41" s="573"/>
      <c r="S41" s="573"/>
      <c r="T41" s="573"/>
      <c r="U41" s="677"/>
      <c r="V41" s="677"/>
      <c r="W41" s="573"/>
      <c r="X41" s="573"/>
      <c r="Y41" s="573"/>
      <c r="Z41" s="573"/>
      <c r="AA41" s="678"/>
      <c r="AB41" s="573"/>
      <c r="AC41" s="623"/>
      <c r="AD41" s="573"/>
      <c r="AE41" s="573"/>
      <c r="AF41" s="573"/>
      <c r="AG41" s="639"/>
      <c r="AH41" s="639"/>
      <c r="AI41" s="639"/>
      <c r="AJ41" s="4"/>
      <c r="AK41" s="621"/>
      <c r="AL41" s="622"/>
      <c r="AM41" s="680"/>
    </row>
    <row r="42" spans="2:39" ht="13.5" customHeight="1">
      <c r="B42" s="395"/>
      <c r="D42" s="529">
        <f t="shared" si="1"/>
        <v>31</v>
      </c>
      <c r="E42" s="532"/>
      <c r="F42" s="531"/>
      <c r="G42" s="531"/>
      <c r="H42" s="573"/>
      <c r="I42" s="573"/>
      <c r="J42" s="573"/>
      <c r="K42" s="573"/>
      <c r="L42" s="573"/>
      <c r="M42" s="234"/>
      <c r="N42" s="234"/>
      <c r="O42" s="668"/>
      <c r="P42" s="575"/>
      <c r="Q42" s="573"/>
      <c r="R42" s="573"/>
      <c r="S42" s="573"/>
      <c r="T42" s="573"/>
      <c r="U42" s="677"/>
      <c r="V42" s="677"/>
      <c r="W42" s="573"/>
      <c r="X42" s="573"/>
      <c r="Y42" s="573"/>
      <c r="Z42" s="573"/>
      <c r="AA42" s="678"/>
      <c r="AB42" s="573"/>
      <c r="AC42" s="623"/>
      <c r="AD42" s="573"/>
      <c r="AE42" s="573"/>
      <c r="AF42" s="573"/>
      <c r="AG42" s="639"/>
      <c r="AH42" s="639"/>
      <c r="AI42" s="639"/>
      <c r="AJ42" s="4"/>
      <c r="AK42" s="621"/>
      <c r="AL42" s="622"/>
      <c r="AM42" s="680"/>
    </row>
    <row r="43" spans="2:39" ht="13.5" customHeight="1">
      <c r="B43" s="395"/>
      <c r="D43" s="529">
        <f>D42+1</f>
        <v>32</v>
      </c>
      <c r="E43" s="532"/>
      <c r="F43" s="531"/>
      <c r="G43" s="531"/>
      <c r="H43" s="573"/>
      <c r="I43" s="573"/>
      <c r="J43" s="573"/>
      <c r="K43" s="573"/>
      <c r="L43" s="573"/>
      <c r="M43" s="234"/>
      <c r="N43" s="234"/>
      <c r="O43" s="668"/>
      <c r="P43" s="575"/>
      <c r="Q43" s="573"/>
      <c r="R43" s="573"/>
      <c r="S43" s="573"/>
      <c r="T43" s="573"/>
      <c r="U43" s="677"/>
      <c r="V43" s="677"/>
      <c r="W43" s="573"/>
      <c r="X43" s="573"/>
      <c r="Y43" s="573"/>
      <c r="Z43" s="573"/>
      <c r="AA43" s="678"/>
      <c r="AB43" s="573"/>
      <c r="AC43" s="623"/>
      <c r="AD43" s="573"/>
      <c r="AE43" s="573"/>
      <c r="AF43" s="573"/>
      <c r="AG43" s="639"/>
      <c r="AH43" s="639"/>
      <c r="AI43" s="639"/>
      <c r="AJ43" s="4"/>
      <c r="AK43" s="621"/>
      <c r="AL43" s="622"/>
      <c r="AM43" s="680"/>
    </row>
    <row r="44" spans="2:39" ht="13.5" customHeight="1">
      <c r="B44" s="395"/>
      <c r="D44" s="529">
        <f>D43+1</f>
        <v>33</v>
      </c>
      <c r="E44" s="532"/>
      <c r="F44" s="531"/>
      <c r="G44" s="531"/>
      <c r="H44" s="573"/>
      <c r="I44" s="573"/>
      <c r="J44" s="573"/>
      <c r="K44" s="573"/>
      <c r="L44" s="573"/>
      <c r="M44" s="234"/>
      <c r="N44" s="234"/>
      <c r="O44" s="668"/>
      <c r="P44" s="575"/>
      <c r="Q44" s="573"/>
      <c r="R44" s="573"/>
      <c r="S44" s="573"/>
      <c r="T44" s="573"/>
      <c r="U44" s="677"/>
      <c r="V44" s="677"/>
      <c r="W44" s="573"/>
      <c r="X44" s="573"/>
      <c r="Y44" s="573"/>
      <c r="Z44" s="573"/>
      <c r="AA44" s="678"/>
      <c r="AB44" s="573"/>
      <c r="AC44" s="623"/>
      <c r="AD44" s="573"/>
      <c r="AE44" s="573"/>
      <c r="AF44" s="573"/>
      <c r="AG44" s="639"/>
      <c r="AH44" s="639"/>
      <c r="AI44" s="639"/>
      <c r="AJ44" s="4"/>
      <c r="AK44" s="621"/>
      <c r="AL44" s="622"/>
      <c r="AM44" s="680"/>
    </row>
    <row r="45" spans="2:39" ht="13.5" customHeight="1">
      <c r="B45" s="395"/>
      <c r="D45" s="529">
        <f t="shared" ref="D45:D72" si="2">D44+1</f>
        <v>34</v>
      </c>
      <c r="E45" s="532"/>
      <c r="F45" s="531"/>
      <c r="G45" s="531"/>
      <c r="H45" s="573"/>
      <c r="I45" s="573"/>
      <c r="J45" s="573"/>
      <c r="K45" s="573"/>
      <c r="L45" s="573"/>
      <c r="M45" s="234"/>
      <c r="N45" s="234"/>
      <c r="O45" s="668"/>
      <c r="P45" s="575"/>
      <c r="Q45" s="573"/>
      <c r="R45" s="573"/>
      <c r="S45" s="573"/>
      <c r="T45" s="573"/>
      <c r="U45" s="677"/>
      <c r="V45" s="677"/>
      <c r="W45" s="573"/>
      <c r="X45" s="573"/>
      <c r="Y45" s="573"/>
      <c r="Z45" s="573"/>
      <c r="AA45" s="678"/>
      <c r="AB45" s="573"/>
      <c r="AC45" s="623"/>
      <c r="AD45" s="573"/>
      <c r="AE45" s="573"/>
      <c r="AF45" s="573"/>
      <c r="AG45" s="639"/>
      <c r="AH45" s="639"/>
      <c r="AI45" s="639"/>
      <c r="AJ45" s="4"/>
      <c r="AK45" s="621"/>
      <c r="AL45" s="622"/>
      <c r="AM45" s="680"/>
    </row>
    <row r="46" spans="2:39" ht="13.5" customHeight="1">
      <c r="B46" s="395"/>
      <c r="D46" s="529">
        <f t="shared" si="2"/>
        <v>35</v>
      </c>
      <c r="E46" s="532"/>
      <c r="F46" s="531"/>
      <c r="G46" s="531"/>
      <c r="H46" s="573"/>
      <c r="I46" s="573"/>
      <c r="J46" s="573"/>
      <c r="K46" s="573"/>
      <c r="L46" s="573"/>
      <c r="M46" s="234"/>
      <c r="N46" s="234"/>
      <c r="O46" s="668"/>
      <c r="P46" s="575"/>
      <c r="Q46" s="573"/>
      <c r="R46" s="573"/>
      <c r="S46" s="573"/>
      <c r="T46" s="573"/>
      <c r="U46" s="677"/>
      <c r="V46" s="677"/>
      <c r="W46" s="573"/>
      <c r="X46" s="573"/>
      <c r="Y46" s="573"/>
      <c r="Z46" s="573"/>
      <c r="AA46" s="678"/>
      <c r="AB46" s="573"/>
      <c r="AC46" s="623"/>
      <c r="AD46" s="573"/>
      <c r="AE46" s="573"/>
      <c r="AF46" s="573"/>
      <c r="AG46" s="639"/>
      <c r="AH46" s="639"/>
      <c r="AI46" s="639"/>
      <c r="AJ46" s="4"/>
      <c r="AK46" s="621"/>
      <c r="AL46" s="622"/>
      <c r="AM46" s="680"/>
    </row>
    <row r="47" spans="2:39" ht="13.5" customHeight="1">
      <c r="B47" s="395"/>
      <c r="D47" s="529">
        <f t="shared" si="2"/>
        <v>36</v>
      </c>
      <c r="E47" s="532"/>
      <c r="F47" s="531"/>
      <c r="G47" s="531"/>
      <c r="H47" s="573"/>
      <c r="I47" s="573"/>
      <c r="J47" s="573"/>
      <c r="K47" s="573"/>
      <c r="L47" s="573"/>
      <c r="M47" s="234"/>
      <c r="N47" s="234"/>
      <c r="O47" s="668"/>
      <c r="P47" s="575"/>
      <c r="Q47" s="573"/>
      <c r="R47" s="573"/>
      <c r="S47" s="573"/>
      <c r="T47" s="573"/>
      <c r="U47" s="677"/>
      <c r="V47" s="677"/>
      <c r="W47" s="573"/>
      <c r="X47" s="573"/>
      <c r="Y47" s="573"/>
      <c r="Z47" s="573"/>
      <c r="AA47" s="678"/>
      <c r="AB47" s="573"/>
      <c r="AC47" s="623"/>
      <c r="AD47" s="573"/>
      <c r="AE47" s="573"/>
      <c r="AF47" s="573"/>
      <c r="AG47" s="639"/>
      <c r="AH47" s="639"/>
      <c r="AI47" s="639"/>
      <c r="AJ47" s="4"/>
      <c r="AK47" s="621"/>
      <c r="AL47" s="622"/>
      <c r="AM47" s="680"/>
    </row>
    <row r="48" spans="2:39" ht="13.5" customHeight="1">
      <c r="B48" s="395"/>
      <c r="D48" s="529">
        <f t="shared" si="2"/>
        <v>37</v>
      </c>
      <c r="E48" s="532"/>
      <c r="F48" s="531"/>
      <c r="G48" s="531"/>
      <c r="H48" s="573"/>
      <c r="I48" s="573"/>
      <c r="J48" s="573"/>
      <c r="K48" s="573"/>
      <c r="L48" s="573"/>
      <c r="M48" s="234"/>
      <c r="N48" s="234"/>
      <c r="O48" s="668"/>
      <c r="P48" s="575"/>
      <c r="Q48" s="573"/>
      <c r="R48" s="573"/>
      <c r="S48" s="573"/>
      <c r="T48" s="573"/>
      <c r="U48" s="677"/>
      <c r="V48" s="677"/>
      <c r="W48" s="573"/>
      <c r="X48" s="573"/>
      <c r="Y48" s="573"/>
      <c r="Z48" s="573"/>
      <c r="AA48" s="678"/>
      <c r="AB48" s="573"/>
      <c r="AC48" s="623"/>
      <c r="AD48" s="573"/>
      <c r="AE48" s="573"/>
      <c r="AF48" s="573"/>
      <c r="AG48" s="639"/>
      <c r="AH48" s="639"/>
      <c r="AI48" s="639"/>
      <c r="AJ48" s="4"/>
      <c r="AK48" s="621"/>
      <c r="AL48" s="622"/>
      <c r="AM48" s="680"/>
    </row>
    <row r="49" spans="2:39" ht="13.5" customHeight="1">
      <c r="B49" s="395"/>
      <c r="D49" s="529">
        <f t="shared" si="2"/>
        <v>38</v>
      </c>
      <c r="E49" s="532"/>
      <c r="F49" s="531"/>
      <c r="G49" s="531"/>
      <c r="H49" s="573"/>
      <c r="I49" s="573"/>
      <c r="J49" s="573"/>
      <c r="K49" s="573"/>
      <c r="L49" s="573"/>
      <c r="M49" s="234"/>
      <c r="N49" s="234"/>
      <c r="O49" s="668"/>
      <c r="P49" s="575"/>
      <c r="Q49" s="573"/>
      <c r="R49" s="573"/>
      <c r="S49" s="573"/>
      <c r="T49" s="573"/>
      <c r="U49" s="677"/>
      <c r="V49" s="677"/>
      <c r="W49" s="573"/>
      <c r="X49" s="573"/>
      <c r="Y49" s="573"/>
      <c r="Z49" s="573"/>
      <c r="AA49" s="678"/>
      <c r="AB49" s="573"/>
      <c r="AC49" s="623"/>
      <c r="AD49" s="573"/>
      <c r="AE49" s="573"/>
      <c r="AF49" s="573"/>
      <c r="AG49" s="639"/>
      <c r="AH49" s="639"/>
      <c r="AI49" s="639"/>
      <c r="AJ49" s="4"/>
      <c r="AK49" s="621"/>
      <c r="AL49" s="622"/>
      <c r="AM49" s="680"/>
    </row>
    <row r="50" spans="2:39" ht="13.5" customHeight="1">
      <c r="B50" s="395"/>
      <c r="D50" s="529">
        <f t="shared" si="2"/>
        <v>39</v>
      </c>
      <c r="E50" s="532"/>
      <c r="F50" s="531"/>
      <c r="G50" s="531"/>
      <c r="H50" s="573"/>
      <c r="I50" s="573"/>
      <c r="J50" s="573"/>
      <c r="K50" s="573"/>
      <c r="L50" s="573"/>
      <c r="M50" s="234"/>
      <c r="N50" s="234"/>
      <c r="O50" s="668"/>
      <c r="P50" s="575"/>
      <c r="Q50" s="573"/>
      <c r="R50" s="573"/>
      <c r="S50" s="573"/>
      <c r="T50" s="573"/>
      <c r="U50" s="677"/>
      <c r="V50" s="677"/>
      <c r="W50" s="573"/>
      <c r="X50" s="573"/>
      <c r="Y50" s="573"/>
      <c r="Z50" s="573"/>
      <c r="AA50" s="678"/>
      <c r="AB50" s="573"/>
      <c r="AC50" s="623"/>
      <c r="AD50" s="573"/>
      <c r="AE50" s="573"/>
      <c r="AF50" s="573"/>
      <c r="AG50" s="639"/>
      <c r="AH50" s="639"/>
      <c r="AI50" s="639"/>
      <c r="AJ50" s="4"/>
      <c r="AK50" s="621"/>
      <c r="AL50" s="622"/>
      <c r="AM50" s="680"/>
    </row>
    <row r="51" spans="2:39" ht="13.5" customHeight="1">
      <c r="B51" s="395"/>
      <c r="D51" s="529">
        <f t="shared" si="2"/>
        <v>40</v>
      </c>
      <c r="E51" s="532"/>
      <c r="F51" s="531"/>
      <c r="G51" s="531"/>
      <c r="H51" s="573"/>
      <c r="I51" s="573"/>
      <c r="J51" s="573"/>
      <c r="K51" s="573"/>
      <c r="L51" s="573"/>
      <c r="M51" s="234"/>
      <c r="N51" s="234"/>
      <c r="O51" s="668"/>
      <c r="P51" s="575"/>
      <c r="Q51" s="573"/>
      <c r="R51" s="573"/>
      <c r="S51" s="573"/>
      <c r="T51" s="573"/>
      <c r="U51" s="677"/>
      <c r="V51" s="677"/>
      <c r="W51" s="573"/>
      <c r="X51" s="573"/>
      <c r="Y51" s="573"/>
      <c r="Z51" s="573"/>
      <c r="AA51" s="678"/>
      <c r="AB51" s="573"/>
      <c r="AC51" s="623"/>
      <c r="AD51" s="573"/>
      <c r="AE51" s="573"/>
      <c r="AF51" s="573"/>
      <c r="AG51" s="639"/>
      <c r="AH51" s="639"/>
      <c r="AI51" s="639"/>
      <c r="AJ51" s="4"/>
      <c r="AK51" s="621"/>
      <c r="AL51" s="622"/>
      <c r="AM51" s="680"/>
    </row>
    <row r="52" spans="2:39" ht="13.5" customHeight="1">
      <c r="B52" s="395"/>
      <c r="D52" s="529">
        <f t="shared" si="2"/>
        <v>41</v>
      </c>
      <c r="E52" s="532"/>
      <c r="F52" s="531"/>
      <c r="G52" s="531"/>
      <c r="H52" s="573"/>
      <c r="I52" s="573"/>
      <c r="J52" s="573"/>
      <c r="K52" s="573"/>
      <c r="L52" s="573"/>
      <c r="M52" s="234"/>
      <c r="N52" s="234"/>
      <c r="O52" s="668"/>
      <c r="P52" s="575"/>
      <c r="Q52" s="573"/>
      <c r="R52" s="573"/>
      <c r="S52" s="573"/>
      <c r="T52" s="573"/>
      <c r="U52" s="677"/>
      <c r="V52" s="677"/>
      <c r="W52" s="573"/>
      <c r="X52" s="573"/>
      <c r="Y52" s="573"/>
      <c r="Z52" s="573"/>
      <c r="AA52" s="678"/>
      <c r="AB52" s="573"/>
      <c r="AC52" s="623"/>
      <c r="AD52" s="573"/>
      <c r="AE52" s="573"/>
      <c r="AF52" s="573"/>
      <c r="AG52" s="639"/>
      <c r="AH52" s="639"/>
      <c r="AI52" s="639"/>
      <c r="AJ52" s="4"/>
      <c r="AK52" s="621"/>
      <c r="AL52" s="622"/>
      <c r="AM52" s="680"/>
    </row>
    <row r="53" spans="2:39" ht="13.5" customHeight="1">
      <c r="B53" s="395"/>
      <c r="D53" s="529">
        <f t="shared" si="2"/>
        <v>42</v>
      </c>
      <c r="E53" s="532"/>
      <c r="F53" s="531"/>
      <c r="G53" s="531"/>
      <c r="H53" s="573"/>
      <c r="I53" s="573"/>
      <c r="J53" s="573"/>
      <c r="K53" s="573"/>
      <c r="L53" s="573"/>
      <c r="M53" s="234"/>
      <c r="N53" s="234"/>
      <c r="O53" s="668"/>
      <c r="P53" s="575"/>
      <c r="Q53" s="573"/>
      <c r="R53" s="573"/>
      <c r="S53" s="573"/>
      <c r="T53" s="573"/>
      <c r="U53" s="677"/>
      <c r="V53" s="677"/>
      <c r="W53" s="573"/>
      <c r="X53" s="573"/>
      <c r="Y53" s="573"/>
      <c r="Z53" s="573"/>
      <c r="AA53" s="678"/>
      <c r="AB53" s="573"/>
      <c r="AC53" s="623"/>
      <c r="AD53" s="573"/>
      <c r="AE53" s="573"/>
      <c r="AF53" s="573"/>
      <c r="AG53" s="639"/>
      <c r="AH53" s="639"/>
      <c r="AI53" s="639"/>
      <c r="AJ53" s="4"/>
      <c r="AK53" s="621"/>
      <c r="AL53" s="622"/>
      <c r="AM53" s="680"/>
    </row>
    <row r="54" spans="2:39" ht="13.5" customHeight="1">
      <c r="B54" s="395"/>
      <c r="D54" s="529">
        <f t="shared" si="2"/>
        <v>43</v>
      </c>
      <c r="E54" s="532"/>
      <c r="F54" s="531"/>
      <c r="G54" s="531"/>
      <c r="H54" s="573"/>
      <c r="I54" s="573"/>
      <c r="J54" s="573"/>
      <c r="K54" s="573"/>
      <c r="L54" s="573"/>
      <c r="M54" s="234"/>
      <c r="N54" s="234"/>
      <c r="O54" s="668"/>
      <c r="P54" s="575"/>
      <c r="Q54" s="573"/>
      <c r="R54" s="573"/>
      <c r="S54" s="573"/>
      <c r="T54" s="573"/>
      <c r="U54" s="677"/>
      <c r="V54" s="677"/>
      <c r="W54" s="573"/>
      <c r="X54" s="573"/>
      <c r="Y54" s="573"/>
      <c r="Z54" s="573"/>
      <c r="AA54" s="678"/>
      <c r="AB54" s="573"/>
      <c r="AC54" s="623"/>
      <c r="AD54" s="573"/>
      <c r="AE54" s="573"/>
      <c r="AF54" s="573"/>
      <c r="AG54" s="639"/>
      <c r="AH54" s="639"/>
      <c r="AI54" s="639"/>
      <c r="AJ54" s="4"/>
      <c r="AK54" s="621"/>
      <c r="AL54" s="622"/>
      <c r="AM54" s="680"/>
    </row>
    <row r="55" spans="2:39" ht="13.5" customHeight="1">
      <c r="B55" s="395"/>
      <c r="D55" s="529">
        <f t="shared" si="2"/>
        <v>44</v>
      </c>
      <c r="E55" s="532"/>
      <c r="F55" s="531"/>
      <c r="G55" s="531"/>
      <c r="H55" s="573"/>
      <c r="I55" s="573"/>
      <c r="J55" s="573"/>
      <c r="K55" s="573"/>
      <c r="L55" s="573"/>
      <c r="M55" s="234"/>
      <c r="N55" s="234"/>
      <c r="O55" s="668"/>
      <c r="P55" s="575"/>
      <c r="Q55" s="573"/>
      <c r="R55" s="573"/>
      <c r="S55" s="573"/>
      <c r="T55" s="573"/>
      <c r="U55" s="677"/>
      <c r="V55" s="677"/>
      <c r="W55" s="573"/>
      <c r="X55" s="573"/>
      <c r="Y55" s="573"/>
      <c r="Z55" s="573"/>
      <c r="AA55" s="678"/>
      <c r="AB55" s="573"/>
      <c r="AC55" s="623"/>
      <c r="AD55" s="573"/>
      <c r="AE55" s="573"/>
      <c r="AF55" s="573"/>
      <c r="AG55" s="639"/>
      <c r="AH55" s="639"/>
      <c r="AI55" s="639"/>
      <c r="AJ55" s="4"/>
      <c r="AK55" s="621"/>
      <c r="AL55" s="622"/>
      <c r="AM55" s="680"/>
    </row>
    <row r="56" spans="2:39" ht="13.5" customHeight="1">
      <c r="B56" s="395"/>
      <c r="D56" s="529">
        <f t="shared" si="2"/>
        <v>45</v>
      </c>
      <c r="E56" s="532"/>
      <c r="F56" s="531"/>
      <c r="G56" s="531"/>
      <c r="H56" s="573"/>
      <c r="I56" s="573"/>
      <c r="J56" s="573"/>
      <c r="K56" s="573"/>
      <c r="L56" s="573"/>
      <c r="M56" s="234"/>
      <c r="N56" s="234"/>
      <c r="O56" s="668"/>
      <c r="P56" s="575"/>
      <c r="Q56" s="573"/>
      <c r="R56" s="573"/>
      <c r="S56" s="573"/>
      <c r="T56" s="573"/>
      <c r="U56" s="677"/>
      <c r="V56" s="677"/>
      <c r="W56" s="573"/>
      <c r="X56" s="573"/>
      <c r="Y56" s="573"/>
      <c r="Z56" s="573"/>
      <c r="AA56" s="678"/>
      <c r="AB56" s="573"/>
      <c r="AC56" s="623"/>
      <c r="AD56" s="573"/>
      <c r="AE56" s="573"/>
      <c r="AF56" s="573"/>
      <c r="AG56" s="639"/>
      <c r="AH56" s="639"/>
      <c r="AI56" s="639"/>
      <c r="AJ56" s="4"/>
      <c r="AK56" s="621"/>
      <c r="AL56" s="622"/>
      <c r="AM56" s="680"/>
    </row>
    <row r="57" spans="2:39" ht="13.5" customHeight="1">
      <c r="B57" s="395"/>
      <c r="D57" s="529">
        <f t="shared" si="2"/>
        <v>46</v>
      </c>
      <c r="E57" s="532"/>
      <c r="F57" s="531"/>
      <c r="G57" s="531"/>
      <c r="H57" s="573"/>
      <c r="I57" s="573"/>
      <c r="J57" s="573"/>
      <c r="K57" s="573"/>
      <c r="L57" s="573"/>
      <c r="M57" s="234"/>
      <c r="N57" s="234"/>
      <c r="O57" s="668"/>
      <c r="P57" s="575"/>
      <c r="Q57" s="573"/>
      <c r="R57" s="573"/>
      <c r="S57" s="573"/>
      <c r="T57" s="573"/>
      <c r="U57" s="677"/>
      <c r="V57" s="677"/>
      <c r="W57" s="573"/>
      <c r="X57" s="573"/>
      <c r="Y57" s="573"/>
      <c r="Z57" s="573"/>
      <c r="AA57" s="678"/>
      <c r="AB57" s="573"/>
      <c r="AC57" s="623"/>
      <c r="AD57" s="573"/>
      <c r="AE57" s="573"/>
      <c r="AF57" s="573"/>
      <c r="AG57" s="639"/>
      <c r="AH57" s="639"/>
      <c r="AI57" s="639"/>
      <c r="AJ57" s="4"/>
      <c r="AK57" s="621"/>
      <c r="AL57" s="622"/>
      <c r="AM57" s="680"/>
    </row>
    <row r="58" spans="2:39" ht="13.5" customHeight="1">
      <c r="B58" s="395"/>
      <c r="D58" s="529">
        <f t="shared" si="2"/>
        <v>47</v>
      </c>
      <c r="E58" s="532"/>
      <c r="F58" s="531"/>
      <c r="G58" s="531"/>
      <c r="H58" s="573"/>
      <c r="I58" s="573"/>
      <c r="J58" s="573"/>
      <c r="K58" s="573"/>
      <c r="L58" s="573"/>
      <c r="M58" s="234"/>
      <c r="N58" s="234"/>
      <c r="O58" s="668"/>
      <c r="P58" s="575"/>
      <c r="Q58" s="573"/>
      <c r="R58" s="573"/>
      <c r="S58" s="573"/>
      <c r="T58" s="573"/>
      <c r="U58" s="677"/>
      <c r="V58" s="677"/>
      <c r="W58" s="573"/>
      <c r="X58" s="573"/>
      <c r="Y58" s="573"/>
      <c r="Z58" s="573"/>
      <c r="AA58" s="678"/>
      <c r="AB58" s="573"/>
      <c r="AC58" s="623"/>
      <c r="AD58" s="573"/>
      <c r="AE58" s="573"/>
      <c r="AF58" s="573"/>
      <c r="AG58" s="639"/>
      <c r="AH58" s="639"/>
      <c r="AI58" s="639"/>
      <c r="AJ58" s="4"/>
      <c r="AK58" s="621"/>
      <c r="AL58" s="622"/>
      <c r="AM58" s="680"/>
    </row>
    <row r="59" spans="2:39" ht="13.5" customHeight="1">
      <c r="B59" s="395"/>
      <c r="D59" s="529">
        <f t="shared" si="2"/>
        <v>48</v>
      </c>
      <c r="E59" s="532"/>
      <c r="F59" s="531"/>
      <c r="G59" s="531"/>
      <c r="H59" s="573"/>
      <c r="I59" s="573"/>
      <c r="J59" s="573"/>
      <c r="K59" s="573"/>
      <c r="L59" s="573"/>
      <c r="M59" s="234"/>
      <c r="N59" s="234"/>
      <c r="O59" s="668"/>
      <c r="P59" s="575"/>
      <c r="Q59" s="573"/>
      <c r="R59" s="573"/>
      <c r="S59" s="573"/>
      <c r="T59" s="573"/>
      <c r="U59" s="677"/>
      <c r="V59" s="677"/>
      <c r="W59" s="573"/>
      <c r="X59" s="573"/>
      <c r="Y59" s="573"/>
      <c r="Z59" s="573"/>
      <c r="AA59" s="678"/>
      <c r="AB59" s="573"/>
      <c r="AC59" s="623"/>
      <c r="AD59" s="573"/>
      <c r="AE59" s="573"/>
      <c r="AF59" s="573"/>
      <c r="AG59" s="639"/>
      <c r="AH59" s="639"/>
      <c r="AI59" s="639"/>
      <c r="AJ59" s="4"/>
      <c r="AK59" s="621"/>
      <c r="AL59" s="622"/>
      <c r="AM59" s="680"/>
    </row>
    <row r="60" spans="2:39" ht="13.5" customHeight="1">
      <c r="B60" s="395"/>
      <c r="D60" s="529">
        <f t="shared" si="2"/>
        <v>49</v>
      </c>
      <c r="E60" s="532"/>
      <c r="F60" s="531"/>
      <c r="G60" s="531"/>
      <c r="H60" s="573"/>
      <c r="I60" s="573"/>
      <c r="J60" s="573"/>
      <c r="K60" s="573"/>
      <c r="L60" s="573"/>
      <c r="M60" s="234"/>
      <c r="N60" s="234"/>
      <c r="O60" s="668"/>
      <c r="P60" s="575"/>
      <c r="Q60" s="573"/>
      <c r="R60" s="573"/>
      <c r="S60" s="573"/>
      <c r="T60" s="573"/>
      <c r="U60" s="677"/>
      <c r="V60" s="677"/>
      <c r="W60" s="573"/>
      <c r="X60" s="573"/>
      <c r="Y60" s="573"/>
      <c r="Z60" s="573"/>
      <c r="AA60" s="678"/>
      <c r="AB60" s="573"/>
      <c r="AC60" s="623"/>
      <c r="AD60" s="573"/>
      <c r="AE60" s="573"/>
      <c r="AF60" s="573"/>
      <c r="AG60" s="639"/>
      <c r="AH60" s="639"/>
      <c r="AI60" s="639"/>
      <c r="AJ60" s="4"/>
      <c r="AK60" s="621"/>
      <c r="AL60" s="622"/>
      <c r="AM60" s="680"/>
    </row>
    <row r="61" spans="2:39" ht="13.5" customHeight="1">
      <c r="B61" s="395"/>
      <c r="D61" s="529">
        <f t="shared" si="2"/>
        <v>50</v>
      </c>
      <c r="E61" s="532"/>
      <c r="F61" s="531"/>
      <c r="G61" s="531"/>
      <c r="H61" s="573"/>
      <c r="I61" s="573"/>
      <c r="J61" s="573"/>
      <c r="K61" s="573"/>
      <c r="L61" s="573"/>
      <c r="M61" s="234"/>
      <c r="N61" s="234"/>
      <c r="O61" s="668"/>
      <c r="P61" s="575"/>
      <c r="Q61" s="573"/>
      <c r="R61" s="573"/>
      <c r="S61" s="573"/>
      <c r="T61" s="573"/>
      <c r="U61" s="677"/>
      <c r="V61" s="677"/>
      <c r="W61" s="573"/>
      <c r="X61" s="573"/>
      <c r="Y61" s="573"/>
      <c r="Z61" s="573"/>
      <c r="AA61" s="678"/>
      <c r="AB61" s="573"/>
      <c r="AC61" s="623"/>
      <c r="AD61" s="573"/>
      <c r="AE61" s="573"/>
      <c r="AF61" s="573"/>
      <c r="AG61" s="639"/>
      <c r="AH61" s="639"/>
      <c r="AI61" s="639"/>
      <c r="AJ61" s="4"/>
      <c r="AK61" s="621"/>
      <c r="AL61" s="622"/>
      <c r="AM61" s="680"/>
    </row>
    <row r="62" spans="2:39" ht="13.5" customHeight="1">
      <c r="B62" s="395"/>
      <c r="D62" s="529">
        <f t="shared" si="2"/>
        <v>51</v>
      </c>
      <c r="E62" s="532"/>
      <c r="F62" s="531"/>
      <c r="G62" s="531"/>
      <c r="H62" s="573"/>
      <c r="I62" s="573"/>
      <c r="J62" s="573"/>
      <c r="K62" s="573"/>
      <c r="L62" s="573"/>
      <c r="M62" s="234"/>
      <c r="N62" s="234"/>
      <c r="O62" s="668"/>
      <c r="P62" s="575"/>
      <c r="Q62" s="573"/>
      <c r="R62" s="573"/>
      <c r="S62" s="573"/>
      <c r="T62" s="573"/>
      <c r="U62" s="677"/>
      <c r="V62" s="677"/>
      <c r="W62" s="573"/>
      <c r="X62" s="573"/>
      <c r="Y62" s="573"/>
      <c r="Z62" s="573"/>
      <c r="AA62" s="678"/>
      <c r="AB62" s="573"/>
      <c r="AC62" s="623"/>
      <c r="AD62" s="573"/>
      <c r="AE62" s="573"/>
      <c r="AF62" s="573"/>
      <c r="AG62" s="639"/>
      <c r="AH62" s="639"/>
      <c r="AI62" s="639"/>
      <c r="AJ62" s="4"/>
      <c r="AK62" s="621"/>
      <c r="AL62" s="622"/>
      <c r="AM62" s="680"/>
    </row>
    <row r="63" spans="2:39" ht="13.5" customHeight="1">
      <c r="B63" s="395"/>
      <c r="D63" s="529">
        <f t="shared" si="2"/>
        <v>52</v>
      </c>
      <c r="E63" s="532"/>
      <c r="F63" s="531"/>
      <c r="G63" s="531"/>
      <c r="H63" s="573"/>
      <c r="I63" s="573"/>
      <c r="J63" s="573"/>
      <c r="K63" s="573"/>
      <c r="L63" s="573"/>
      <c r="M63" s="234"/>
      <c r="N63" s="234"/>
      <c r="O63" s="668"/>
      <c r="P63" s="575"/>
      <c r="Q63" s="573"/>
      <c r="R63" s="573"/>
      <c r="S63" s="573"/>
      <c r="T63" s="573"/>
      <c r="U63" s="677"/>
      <c r="V63" s="677"/>
      <c r="W63" s="573"/>
      <c r="X63" s="573"/>
      <c r="Y63" s="573"/>
      <c r="Z63" s="573"/>
      <c r="AA63" s="678"/>
      <c r="AB63" s="573"/>
      <c r="AC63" s="623"/>
      <c r="AD63" s="573"/>
      <c r="AE63" s="573"/>
      <c r="AF63" s="573"/>
      <c r="AG63" s="639"/>
      <c r="AH63" s="639"/>
      <c r="AI63" s="639"/>
      <c r="AJ63" s="4"/>
      <c r="AK63" s="621"/>
      <c r="AL63" s="622"/>
      <c r="AM63" s="680"/>
    </row>
    <row r="64" spans="2:39" ht="13.5" customHeight="1">
      <c r="B64" s="395"/>
      <c r="D64" s="529">
        <f t="shared" si="2"/>
        <v>53</v>
      </c>
      <c r="E64" s="532"/>
      <c r="F64" s="531"/>
      <c r="G64" s="531"/>
      <c r="H64" s="573"/>
      <c r="I64" s="573"/>
      <c r="J64" s="573"/>
      <c r="K64" s="573"/>
      <c r="L64" s="573"/>
      <c r="M64" s="234"/>
      <c r="N64" s="234"/>
      <c r="O64" s="668"/>
      <c r="P64" s="575"/>
      <c r="Q64" s="573"/>
      <c r="R64" s="573"/>
      <c r="S64" s="573"/>
      <c r="T64" s="573"/>
      <c r="U64" s="677"/>
      <c r="V64" s="677"/>
      <c r="W64" s="573"/>
      <c r="X64" s="573"/>
      <c r="Y64" s="573"/>
      <c r="Z64" s="573"/>
      <c r="AA64" s="678"/>
      <c r="AB64" s="573"/>
      <c r="AC64" s="623"/>
      <c r="AD64" s="573"/>
      <c r="AE64" s="573"/>
      <c r="AF64" s="573"/>
      <c r="AG64" s="639"/>
      <c r="AH64" s="639"/>
      <c r="AI64" s="639"/>
      <c r="AJ64" s="4"/>
      <c r="AK64" s="621"/>
      <c r="AL64" s="622"/>
      <c r="AM64" s="680"/>
    </row>
    <row r="65" spans="2:39" ht="13.5" customHeight="1">
      <c r="B65" s="395"/>
      <c r="D65" s="529">
        <f t="shared" si="2"/>
        <v>54</v>
      </c>
      <c r="E65" s="532"/>
      <c r="F65" s="531"/>
      <c r="G65" s="531"/>
      <c r="H65" s="573"/>
      <c r="I65" s="573"/>
      <c r="J65" s="573"/>
      <c r="K65" s="573"/>
      <c r="L65" s="573"/>
      <c r="M65" s="234"/>
      <c r="N65" s="234"/>
      <c r="O65" s="668"/>
      <c r="P65" s="575"/>
      <c r="Q65" s="573"/>
      <c r="R65" s="573"/>
      <c r="S65" s="573"/>
      <c r="T65" s="573"/>
      <c r="U65" s="677"/>
      <c r="V65" s="677"/>
      <c r="W65" s="573"/>
      <c r="X65" s="573"/>
      <c r="Y65" s="573"/>
      <c r="Z65" s="573"/>
      <c r="AA65" s="678"/>
      <c r="AB65" s="573"/>
      <c r="AC65" s="623"/>
      <c r="AD65" s="573"/>
      <c r="AE65" s="573"/>
      <c r="AF65" s="573"/>
      <c r="AG65" s="639"/>
      <c r="AH65" s="639"/>
      <c r="AI65" s="639"/>
      <c r="AJ65" s="4"/>
      <c r="AK65" s="621"/>
      <c r="AL65" s="622"/>
      <c r="AM65" s="680"/>
    </row>
    <row r="66" spans="2:39" ht="13.5" customHeight="1">
      <c r="B66" s="395"/>
      <c r="D66" s="529">
        <f t="shared" si="2"/>
        <v>55</v>
      </c>
      <c r="E66" s="532"/>
      <c r="F66" s="531"/>
      <c r="G66" s="531"/>
      <c r="H66" s="573"/>
      <c r="I66" s="573"/>
      <c r="J66" s="573"/>
      <c r="K66" s="573"/>
      <c r="L66" s="573"/>
      <c r="M66" s="234"/>
      <c r="N66" s="234"/>
      <c r="O66" s="668"/>
      <c r="P66" s="575"/>
      <c r="Q66" s="573"/>
      <c r="R66" s="573"/>
      <c r="S66" s="573"/>
      <c r="T66" s="573"/>
      <c r="U66" s="677"/>
      <c r="V66" s="677"/>
      <c r="W66" s="573"/>
      <c r="X66" s="573"/>
      <c r="Y66" s="573"/>
      <c r="Z66" s="573"/>
      <c r="AA66" s="678"/>
      <c r="AB66" s="573"/>
      <c r="AC66" s="623"/>
      <c r="AD66" s="573"/>
      <c r="AE66" s="573"/>
      <c r="AF66" s="573"/>
      <c r="AG66" s="639"/>
      <c r="AH66" s="639"/>
      <c r="AI66" s="639"/>
      <c r="AJ66" s="4"/>
      <c r="AK66" s="621"/>
      <c r="AL66" s="622"/>
      <c r="AM66" s="680"/>
    </row>
    <row r="67" spans="2:39" ht="13.5" customHeight="1">
      <c r="B67" s="395"/>
      <c r="D67" s="529">
        <f t="shared" si="2"/>
        <v>56</v>
      </c>
      <c r="E67" s="532"/>
      <c r="F67" s="531"/>
      <c r="G67" s="531"/>
      <c r="H67" s="573"/>
      <c r="I67" s="573"/>
      <c r="J67" s="573"/>
      <c r="K67" s="573"/>
      <c r="L67" s="573"/>
      <c r="M67" s="234"/>
      <c r="N67" s="234"/>
      <c r="O67" s="668"/>
      <c r="P67" s="575"/>
      <c r="Q67" s="573"/>
      <c r="R67" s="573"/>
      <c r="S67" s="573"/>
      <c r="T67" s="573"/>
      <c r="U67" s="677"/>
      <c r="V67" s="677"/>
      <c r="W67" s="573"/>
      <c r="X67" s="573"/>
      <c r="Y67" s="573"/>
      <c r="Z67" s="573"/>
      <c r="AA67" s="678"/>
      <c r="AB67" s="573"/>
      <c r="AC67" s="623"/>
      <c r="AD67" s="573"/>
      <c r="AE67" s="573"/>
      <c r="AF67" s="573"/>
      <c r="AG67" s="639"/>
      <c r="AH67" s="639"/>
      <c r="AI67" s="639"/>
      <c r="AJ67" s="4"/>
      <c r="AK67" s="621"/>
      <c r="AL67" s="622"/>
      <c r="AM67" s="680"/>
    </row>
    <row r="68" spans="2:39" ht="13.5" customHeight="1">
      <c r="B68" s="395"/>
      <c r="D68" s="529">
        <f t="shared" si="2"/>
        <v>57</v>
      </c>
      <c r="E68" s="532"/>
      <c r="F68" s="531"/>
      <c r="G68" s="531"/>
      <c r="H68" s="573"/>
      <c r="I68" s="573"/>
      <c r="J68" s="573"/>
      <c r="K68" s="573"/>
      <c r="L68" s="573"/>
      <c r="M68" s="234"/>
      <c r="N68" s="234"/>
      <c r="O68" s="668"/>
      <c r="P68" s="575"/>
      <c r="Q68" s="573"/>
      <c r="R68" s="573"/>
      <c r="S68" s="573"/>
      <c r="T68" s="573"/>
      <c r="U68" s="677"/>
      <c r="V68" s="677"/>
      <c r="W68" s="573"/>
      <c r="X68" s="573"/>
      <c r="Y68" s="573"/>
      <c r="Z68" s="573"/>
      <c r="AA68" s="678"/>
      <c r="AB68" s="573"/>
      <c r="AC68" s="623"/>
      <c r="AD68" s="573"/>
      <c r="AE68" s="573"/>
      <c r="AF68" s="573"/>
      <c r="AG68" s="639"/>
      <c r="AH68" s="639"/>
      <c r="AI68" s="639"/>
      <c r="AJ68" s="4"/>
      <c r="AK68" s="621"/>
      <c r="AL68" s="622"/>
      <c r="AM68" s="680"/>
    </row>
    <row r="69" spans="2:39" ht="13.5" customHeight="1">
      <c r="B69" s="395"/>
      <c r="D69" s="529">
        <f t="shared" si="2"/>
        <v>58</v>
      </c>
      <c r="E69" s="532"/>
      <c r="F69" s="531"/>
      <c r="G69" s="531"/>
      <c r="H69" s="573"/>
      <c r="I69" s="573"/>
      <c r="J69" s="573"/>
      <c r="K69" s="573"/>
      <c r="L69" s="573"/>
      <c r="M69" s="234"/>
      <c r="N69" s="234"/>
      <c r="O69" s="668"/>
      <c r="P69" s="575"/>
      <c r="Q69" s="573"/>
      <c r="R69" s="573"/>
      <c r="S69" s="573"/>
      <c r="T69" s="573"/>
      <c r="U69" s="677"/>
      <c r="V69" s="677"/>
      <c r="W69" s="573"/>
      <c r="X69" s="573"/>
      <c r="Y69" s="573"/>
      <c r="Z69" s="573"/>
      <c r="AA69" s="678"/>
      <c r="AB69" s="573"/>
      <c r="AC69" s="623"/>
      <c r="AD69" s="573"/>
      <c r="AE69" s="573"/>
      <c r="AF69" s="573"/>
      <c r="AG69" s="639"/>
      <c r="AH69" s="639"/>
      <c r="AI69" s="639"/>
      <c r="AJ69" s="4"/>
      <c r="AK69" s="621"/>
      <c r="AL69" s="622"/>
      <c r="AM69" s="680"/>
    </row>
    <row r="70" spans="2:39" ht="13.5" customHeight="1">
      <c r="B70" s="395"/>
      <c r="D70" s="529">
        <f t="shared" si="2"/>
        <v>59</v>
      </c>
      <c r="E70" s="532"/>
      <c r="F70" s="531"/>
      <c r="G70" s="531"/>
      <c r="H70" s="573"/>
      <c r="I70" s="573"/>
      <c r="J70" s="573"/>
      <c r="K70" s="573"/>
      <c r="L70" s="573"/>
      <c r="M70" s="234"/>
      <c r="N70" s="234"/>
      <c r="O70" s="668"/>
      <c r="P70" s="575"/>
      <c r="Q70" s="573"/>
      <c r="R70" s="573"/>
      <c r="S70" s="573"/>
      <c r="T70" s="573"/>
      <c r="U70" s="677"/>
      <c r="V70" s="677"/>
      <c r="W70" s="573"/>
      <c r="X70" s="573"/>
      <c r="Y70" s="573"/>
      <c r="Z70" s="573"/>
      <c r="AA70" s="678"/>
      <c r="AB70" s="573"/>
      <c r="AC70" s="623"/>
      <c r="AD70" s="573"/>
      <c r="AE70" s="573"/>
      <c r="AF70" s="573"/>
      <c r="AG70" s="639"/>
      <c r="AH70" s="639"/>
      <c r="AI70" s="639"/>
      <c r="AJ70" s="4"/>
      <c r="AK70" s="621"/>
      <c r="AL70" s="622"/>
      <c r="AM70" s="680"/>
    </row>
    <row r="71" spans="2:39" ht="13.5" customHeight="1">
      <c r="B71" s="395"/>
      <c r="D71" s="529">
        <f t="shared" si="2"/>
        <v>60</v>
      </c>
      <c r="E71" s="532"/>
      <c r="F71" s="531"/>
      <c r="G71" s="531"/>
      <c r="H71" s="681"/>
      <c r="I71" s="681"/>
      <c r="J71" s="681"/>
      <c r="K71" s="681"/>
      <c r="L71" s="681"/>
      <c r="M71" s="234"/>
      <c r="N71" s="234"/>
      <c r="O71" s="668"/>
      <c r="P71" s="575"/>
      <c r="Q71" s="573"/>
      <c r="R71" s="573"/>
      <c r="S71" s="573"/>
      <c r="T71" s="573"/>
      <c r="U71" s="677"/>
      <c r="V71" s="677"/>
      <c r="W71" s="573"/>
      <c r="X71" s="573"/>
      <c r="Y71" s="573"/>
      <c r="Z71" s="573"/>
      <c r="AA71" s="678"/>
      <c r="AB71" s="573"/>
      <c r="AC71" s="623"/>
      <c r="AD71" s="573"/>
      <c r="AE71" s="573"/>
      <c r="AF71" s="573"/>
      <c r="AG71" s="639"/>
      <c r="AH71" s="639"/>
      <c r="AI71" s="639"/>
      <c r="AJ71" s="4"/>
      <c r="AK71" s="621"/>
      <c r="AL71" s="622"/>
      <c r="AM71" s="680"/>
    </row>
    <row r="72" spans="2:39" ht="13.5" customHeight="1">
      <c r="B72" s="395"/>
      <c r="D72" s="529">
        <f t="shared" si="2"/>
        <v>61</v>
      </c>
      <c r="E72" s="532"/>
      <c r="F72" s="531"/>
      <c r="G72" s="531"/>
      <c r="H72" s="573"/>
      <c r="I72" s="573"/>
      <c r="J72" s="573"/>
      <c r="K72" s="573"/>
      <c r="L72" s="573"/>
      <c r="M72" s="234"/>
      <c r="N72" s="234"/>
      <c r="O72" s="668"/>
      <c r="P72" s="575"/>
      <c r="Q72" s="573"/>
      <c r="R72" s="573"/>
      <c r="S72" s="573"/>
      <c r="T72" s="573"/>
      <c r="U72" s="677"/>
      <c r="V72" s="677"/>
      <c r="W72" s="573"/>
      <c r="X72" s="573"/>
      <c r="Y72" s="573"/>
      <c r="Z72" s="573"/>
      <c r="AA72" s="678"/>
      <c r="AB72" s="573"/>
      <c r="AC72" s="623"/>
      <c r="AD72" s="573"/>
      <c r="AE72" s="573"/>
      <c r="AF72" s="573"/>
      <c r="AG72" s="639"/>
      <c r="AH72" s="639"/>
      <c r="AI72" s="639"/>
      <c r="AJ72" s="4"/>
      <c r="AK72" s="621"/>
      <c r="AL72" s="622"/>
      <c r="AM72" s="680"/>
    </row>
    <row r="73" spans="2:39" ht="13.5" customHeight="1">
      <c r="B73" s="395"/>
      <c r="D73" s="529">
        <f>D72+1</f>
        <v>62</v>
      </c>
      <c r="E73" s="532"/>
      <c r="F73" s="531"/>
      <c r="G73" s="531"/>
      <c r="H73" s="573"/>
      <c r="I73" s="573"/>
      <c r="J73" s="573"/>
      <c r="K73" s="573"/>
      <c r="L73" s="573"/>
      <c r="M73" s="234"/>
      <c r="N73" s="234"/>
      <c r="O73" s="668"/>
      <c r="P73" s="575"/>
      <c r="Q73" s="573"/>
      <c r="R73" s="573"/>
      <c r="S73" s="573"/>
      <c r="T73" s="573"/>
      <c r="U73" s="677"/>
      <c r="V73" s="677"/>
      <c r="W73" s="573"/>
      <c r="X73" s="573"/>
      <c r="Y73" s="573"/>
      <c r="Z73" s="573"/>
      <c r="AA73" s="678"/>
      <c r="AB73" s="573"/>
      <c r="AC73" s="623"/>
      <c r="AD73" s="573"/>
      <c r="AE73" s="573"/>
      <c r="AF73" s="573"/>
      <c r="AG73" s="639"/>
      <c r="AH73" s="639"/>
      <c r="AI73" s="639"/>
      <c r="AJ73" s="4"/>
      <c r="AK73" s="621"/>
      <c r="AL73" s="622"/>
      <c r="AM73" s="680"/>
    </row>
    <row r="74" spans="2:39" ht="13.5" customHeight="1">
      <c r="B74" s="395"/>
      <c r="D74" s="529">
        <f>D73+1</f>
        <v>63</v>
      </c>
      <c r="E74" s="532"/>
      <c r="F74" s="531"/>
      <c r="G74" s="531"/>
      <c r="H74" s="573"/>
      <c r="I74" s="573"/>
      <c r="J74" s="573"/>
      <c r="K74" s="573"/>
      <c r="L74" s="573"/>
      <c r="M74" s="234"/>
      <c r="N74" s="234"/>
      <c r="O74" s="668"/>
      <c r="P74" s="575"/>
      <c r="Q74" s="573"/>
      <c r="R74" s="573"/>
      <c r="S74" s="573"/>
      <c r="T74" s="573"/>
      <c r="U74" s="677"/>
      <c r="V74" s="677"/>
      <c r="W74" s="573"/>
      <c r="X74" s="573"/>
      <c r="Y74" s="573"/>
      <c r="Z74" s="573"/>
      <c r="AA74" s="678"/>
      <c r="AB74" s="573"/>
      <c r="AC74" s="623"/>
      <c r="AD74" s="573"/>
      <c r="AE74" s="573"/>
      <c r="AF74" s="573"/>
      <c r="AG74" s="639"/>
      <c r="AH74" s="639"/>
      <c r="AI74" s="639"/>
      <c r="AJ74" s="4"/>
      <c r="AK74" s="621"/>
      <c r="AL74" s="622"/>
      <c r="AM74" s="680"/>
    </row>
    <row r="75" spans="2:39" ht="13.5" customHeight="1">
      <c r="B75" s="395"/>
      <c r="D75" s="529">
        <f t="shared" ref="D75:D101" si="3">D74+1</f>
        <v>64</v>
      </c>
      <c r="E75" s="532"/>
      <c r="F75" s="531"/>
      <c r="G75" s="531"/>
      <c r="H75" s="573"/>
      <c r="I75" s="573"/>
      <c r="J75" s="573"/>
      <c r="K75" s="573"/>
      <c r="L75" s="573"/>
      <c r="M75" s="234"/>
      <c r="N75" s="234"/>
      <c r="O75" s="668"/>
      <c r="P75" s="575"/>
      <c r="Q75" s="573"/>
      <c r="R75" s="573"/>
      <c r="S75" s="573"/>
      <c r="T75" s="573"/>
      <c r="U75" s="677"/>
      <c r="V75" s="677"/>
      <c r="W75" s="573"/>
      <c r="X75" s="573"/>
      <c r="Y75" s="573"/>
      <c r="Z75" s="573"/>
      <c r="AA75" s="678"/>
      <c r="AB75" s="573"/>
      <c r="AC75" s="623"/>
      <c r="AD75" s="573"/>
      <c r="AE75" s="573"/>
      <c r="AF75" s="573"/>
      <c r="AG75" s="639"/>
      <c r="AH75" s="639"/>
      <c r="AI75" s="639"/>
      <c r="AJ75" s="4"/>
      <c r="AK75" s="621"/>
      <c r="AL75" s="622"/>
      <c r="AM75" s="680"/>
    </row>
    <row r="76" spans="2:39" ht="13.5" customHeight="1">
      <c r="B76" s="395"/>
      <c r="D76" s="529">
        <f t="shared" si="3"/>
        <v>65</v>
      </c>
      <c r="E76" s="532"/>
      <c r="F76" s="531"/>
      <c r="G76" s="531"/>
      <c r="H76" s="573"/>
      <c r="I76" s="573"/>
      <c r="J76" s="573"/>
      <c r="K76" s="573"/>
      <c r="L76" s="573"/>
      <c r="M76" s="234"/>
      <c r="N76" s="234"/>
      <c r="O76" s="668"/>
      <c r="P76" s="575"/>
      <c r="Q76" s="573"/>
      <c r="R76" s="573"/>
      <c r="S76" s="573"/>
      <c r="T76" s="573"/>
      <c r="U76" s="677"/>
      <c r="V76" s="677"/>
      <c r="W76" s="573"/>
      <c r="X76" s="573"/>
      <c r="Y76" s="573"/>
      <c r="Z76" s="573"/>
      <c r="AA76" s="678"/>
      <c r="AB76" s="573"/>
      <c r="AC76" s="623"/>
      <c r="AD76" s="573"/>
      <c r="AE76" s="573"/>
      <c r="AF76" s="573"/>
      <c r="AG76" s="639"/>
      <c r="AH76" s="639"/>
      <c r="AI76" s="639"/>
      <c r="AJ76" s="4"/>
      <c r="AK76" s="621"/>
      <c r="AL76" s="622"/>
      <c r="AM76" s="680"/>
    </row>
    <row r="77" spans="2:39" ht="13.5" customHeight="1">
      <c r="B77" s="395"/>
      <c r="D77" s="529">
        <f t="shared" si="3"/>
        <v>66</v>
      </c>
      <c r="E77" s="532"/>
      <c r="F77" s="531"/>
      <c r="G77" s="531"/>
      <c r="H77" s="573"/>
      <c r="I77" s="573"/>
      <c r="J77" s="573"/>
      <c r="K77" s="573"/>
      <c r="L77" s="573"/>
      <c r="M77" s="234"/>
      <c r="N77" s="234"/>
      <c r="O77" s="668"/>
      <c r="P77" s="575"/>
      <c r="Q77" s="573"/>
      <c r="R77" s="573"/>
      <c r="S77" s="573"/>
      <c r="T77" s="573"/>
      <c r="U77" s="677"/>
      <c r="V77" s="677"/>
      <c r="W77" s="573"/>
      <c r="X77" s="573"/>
      <c r="Y77" s="573"/>
      <c r="Z77" s="573"/>
      <c r="AA77" s="678"/>
      <c r="AB77" s="573"/>
      <c r="AC77" s="623"/>
      <c r="AD77" s="573"/>
      <c r="AE77" s="573"/>
      <c r="AF77" s="573"/>
      <c r="AG77" s="639"/>
      <c r="AH77" s="639"/>
      <c r="AI77" s="639"/>
      <c r="AJ77" s="4"/>
      <c r="AK77" s="621"/>
      <c r="AL77" s="622"/>
      <c r="AM77" s="680"/>
    </row>
    <row r="78" spans="2:39" ht="13.5" customHeight="1">
      <c r="B78" s="395"/>
      <c r="D78" s="529">
        <f t="shared" si="3"/>
        <v>67</v>
      </c>
      <c r="E78" s="532"/>
      <c r="F78" s="531"/>
      <c r="G78" s="531"/>
      <c r="H78" s="573"/>
      <c r="I78" s="573"/>
      <c r="J78" s="573"/>
      <c r="K78" s="573"/>
      <c r="L78" s="573"/>
      <c r="M78" s="234"/>
      <c r="N78" s="234"/>
      <c r="O78" s="668"/>
      <c r="P78" s="575"/>
      <c r="Q78" s="573"/>
      <c r="R78" s="573"/>
      <c r="S78" s="573"/>
      <c r="T78" s="573"/>
      <c r="U78" s="677"/>
      <c r="V78" s="677"/>
      <c r="W78" s="573"/>
      <c r="X78" s="573"/>
      <c r="Y78" s="573"/>
      <c r="Z78" s="573"/>
      <c r="AA78" s="678"/>
      <c r="AB78" s="573"/>
      <c r="AC78" s="623"/>
      <c r="AD78" s="573"/>
      <c r="AE78" s="573"/>
      <c r="AF78" s="573"/>
      <c r="AG78" s="639"/>
      <c r="AH78" s="639"/>
      <c r="AI78" s="639"/>
      <c r="AJ78" s="4"/>
      <c r="AK78" s="621"/>
      <c r="AL78" s="622"/>
      <c r="AM78" s="680"/>
    </row>
    <row r="79" spans="2:39" ht="13.5" customHeight="1">
      <c r="B79" s="395"/>
      <c r="D79" s="529">
        <f t="shared" si="3"/>
        <v>68</v>
      </c>
      <c r="E79" s="532"/>
      <c r="F79" s="531"/>
      <c r="G79" s="531"/>
      <c r="H79" s="573"/>
      <c r="I79" s="573"/>
      <c r="J79" s="573"/>
      <c r="K79" s="573"/>
      <c r="L79" s="573"/>
      <c r="M79" s="234"/>
      <c r="N79" s="234"/>
      <c r="O79" s="668"/>
      <c r="P79" s="575"/>
      <c r="Q79" s="573"/>
      <c r="R79" s="573"/>
      <c r="S79" s="573"/>
      <c r="T79" s="573"/>
      <c r="U79" s="677"/>
      <c r="V79" s="677"/>
      <c r="W79" s="573"/>
      <c r="X79" s="573"/>
      <c r="Y79" s="573"/>
      <c r="Z79" s="573"/>
      <c r="AA79" s="678"/>
      <c r="AB79" s="573"/>
      <c r="AC79" s="623"/>
      <c r="AD79" s="573"/>
      <c r="AE79" s="573"/>
      <c r="AF79" s="573"/>
      <c r="AG79" s="639"/>
      <c r="AH79" s="639"/>
      <c r="AI79" s="639"/>
      <c r="AJ79" s="4"/>
      <c r="AK79" s="621"/>
      <c r="AL79" s="622"/>
      <c r="AM79" s="680"/>
    </row>
    <row r="80" spans="2:39" ht="13.5" customHeight="1">
      <c r="B80" s="395"/>
      <c r="D80" s="529">
        <f t="shared" si="3"/>
        <v>69</v>
      </c>
      <c r="E80" s="532"/>
      <c r="F80" s="531"/>
      <c r="G80" s="531"/>
      <c r="H80" s="573"/>
      <c r="I80" s="573"/>
      <c r="J80" s="573"/>
      <c r="K80" s="573"/>
      <c r="L80" s="573"/>
      <c r="M80" s="234"/>
      <c r="N80" s="234"/>
      <c r="O80" s="668"/>
      <c r="P80" s="575"/>
      <c r="Q80" s="573"/>
      <c r="R80" s="573"/>
      <c r="S80" s="573"/>
      <c r="T80" s="573"/>
      <c r="U80" s="677"/>
      <c r="V80" s="677"/>
      <c r="W80" s="573"/>
      <c r="X80" s="573"/>
      <c r="Y80" s="573"/>
      <c r="Z80" s="573"/>
      <c r="AA80" s="678"/>
      <c r="AB80" s="573"/>
      <c r="AC80" s="623"/>
      <c r="AD80" s="573"/>
      <c r="AE80" s="573"/>
      <c r="AF80" s="573"/>
      <c r="AG80" s="639"/>
      <c r="AH80" s="639"/>
      <c r="AI80" s="639"/>
      <c r="AJ80" s="4"/>
      <c r="AK80" s="621"/>
      <c r="AL80" s="622"/>
      <c r="AM80" s="680"/>
    </row>
    <row r="81" spans="2:39" ht="13.5" customHeight="1">
      <c r="B81" s="395"/>
      <c r="D81" s="529">
        <f t="shared" si="3"/>
        <v>70</v>
      </c>
      <c r="E81" s="532"/>
      <c r="F81" s="531"/>
      <c r="G81" s="531"/>
      <c r="H81" s="573"/>
      <c r="I81" s="573"/>
      <c r="J81" s="573"/>
      <c r="K81" s="573"/>
      <c r="L81" s="573"/>
      <c r="M81" s="234"/>
      <c r="N81" s="234"/>
      <c r="O81" s="668"/>
      <c r="P81" s="575"/>
      <c r="Q81" s="573"/>
      <c r="R81" s="573"/>
      <c r="S81" s="573"/>
      <c r="T81" s="573"/>
      <c r="U81" s="677"/>
      <c r="V81" s="677"/>
      <c r="W81" s="573"/>
      <c r="X81" s="573"/>
      <c r="Y81" s="573"/>
      <c r="Z81" s="573"/>
      <c r="AA81" s="678"/>
      <c r="AB81" s="573"/>
      <c r="AC81" s="623"/>
      <c r="AD81" s="573"/>
      <c r="AE81" s="573"/>
      <c r="AF81" s="573"/>
      <c r="AG81" s="639"/>
      <c r="AH81" s="639"/>
      <c r="AI81" s="639"/>
      <c r="AJ81" s="4"/>
      <c r="AK81" s="621"/>
      <c r="AL81" s="622"/>
      <c r="AM81" s="680"/>
    </row>
    <row r="82" spans="2:39" ht="13.5" customHeight="1">
      <c r="B82" s="395"/>
      <c r="D82" s="529">
        <f t="shared" si="3"/>
        <v>71</v>
      </c>
      <c r="E82" s="532"/>
      <c r="F82" s="531"/>
      <c r="G82" s="531"/>
      <c r="H82" s="573"/>
      <c r="I82" s="573"/>
      <c r="J82" s="573"/>
      <c r="K82" s="573"/>
      <c r="L82" s="573"/>
      <c r="M82" s="234"/>
      <c r="N82" s="234"/>
      <c r="O82" s="668"/>
      <c r="P82" s="575"/>
      <c r="Q82" s="573"/>
      <c r="R82" s="573"/>
      <c r="S82" s="573"/>
      <c r="T82" s="573"/>
      <c r="U82" s="677"/>
      <c r="V82" s="677"/>
      <c r="W82" s="573"/>
      <c r="X82" s="573"/>
      <c r="Y82" s="573"/>
      <c r="Z82" s="573"/>
      <c r="AA82" s="678"/>
      <c r="AB82" s="573"/>
      <c r="AC82" s="623"/>
      <c r="AD82" s="573"/>
      <c r="AE82" s="573"/>
      <c r="AF82" s="573"/>
      <c r="AG82" s="639"/>
      <c r="AH82" s="639"/>
      <c r="AI82" s="639"/>
      <c r="AJ82" s="4"/>
      <c r="AK82" s="621"/>
      <c r="AL82" s="622"/>
      <c r="AM82" s="680"/>
    </row>
    <row r="83" spans="2:39" ht="13.5" customHeight="1">
      <c r="B83" s="395"/>
      <c r="D83" s="529">
        <f t="shared" si="3"/>
        <v>72</v>
      </c>
      <c r="E83" s="532"/>
      <c r="F83" s="531"/>
      <c r="G83" s="531"/>
      <c r="H83" s="573"/>
      <c r="I83" s="573"/>
      <c r="J83" s="573"/>
      <c r="K83" s="573"/>
      <c r="L83" s="573"/>
      <c r="M83" s="234"/>
      <c r="N83" s="234"/>
      <c r="O83" s="668"/>
      <c r="P83" s="575"/>
      <c r="Q83" s="573"/>
      <c r="R83" s="573"/>
      <c r="S83" s="573"/>
      <c r="T83" s="573"/>
      <c r="U83" s="677"/>
      <c r="V83" s="677"/>
      <c r="W83" s="573"/>
      <c r="X83" s="573"/>
      <c r="Y83" s="573"/>
      <c r="Z83" s="573"/>
      <c r="AA83" s="678"/>
      <c r="AB83" s="573"/>
      <c r="AC83" s="623"/>
      <c r="AD83" s="573"/>
      <c r="AE83" s="573"/>
      <c r="AF83" s="573"/>
      <c r="AG83" s="639"/>
      <c r="AH83" s="639"/>
      <c r="AI83" s="639"/>
      <c r="AJ83" s="4"/>
      <c r="AK83" s="621"/>
      <c r="AL83" s="622"/>
      <c r="AM83" s="680"/>
    </row>
    <row r="84" spans="2:39" ht="13.5" customHeight="1">
      <c r="B84" s="395"/>
      <c r="D84" s="529">
        <f t="shared" si="3"/>
        <v>73</v>
      </c>
      <c r="E84" s="532"/>
      <c r="F84" s="531"/>
      <c r="G84" s="531"/>
      <c r="H84" s="573"/>
      <c r="I84" s="573"/>
      <c r="J84" s="573"/>
      <c r="K84" s="573"/>
      <c r="L84" s="573"/>
      <c r="M84" s="234"/>
      <c r="N84" s="234"/>
      <c r="O84" s="668"/>
      <c r="P84" s="575"/>
      <c r="Q84" s="573"/>
      <c r="R84" s="573"/>
      <c r="S84" s="573"/>
      <c r="T84" s="573"/>
      <c r="U84" s="677"/>
      <c r="V84" s="677"/>
      <c r="W84" s="573"/>
      <c r="X84" s="573"/>
      <c r="Y84" s="573"/>
      <c r="Z84" s="573"/>
      <c r="AA84" s="678"/>
      <c r="AB84" s="573"/>
      <c r="AC84" s="623"/>
      <c r="AD84" s="573"/>
      <c r="AE84" s="573"/>
      <c r="AF84" s="573"/>
      <c r="AG84" s="639"/>
      <c r="AH84" s="639"/>
      <c r="AI84" s="639"/>
      <c r="AJ84" s="4"/>
      <c r="AK84" s="621"/>
      <c r="AL84" s="622"/>
      <c r="AM84" s="680"/>
    </row>
    <row r="85" spans="2:39" ht="13.5" customHeight="1">
      <c r="B85" s="395"/>
      <c r="D85" s="529">
        <f t="shared" si="3"/>
        <v>74</v>
      </c>
      <c r="E85" s="532"/>
      <c r="F85" s="531"/>
      <c r="G85" s="531"/>
      <c r="H85" s="573"/>
      <c r="I85" s="573"/>
      <c r="J85" s="573"/>
      <c r="K85" s="573"/>
      <c r="L85" s="573"/>
      <c r="M85" s="234"/>
      <c r="N85" s="234"/>
      <c r="O85" s="668"/>
      <c r="P85" s="575"/>
      <c r="Q85" s="573"/>
      <c r="R85" s="573"/>
      <c r="S85" s="573"/>
      <c r="T85" s="573"/>
      <c r="U85" s="677"/>
      <c r="V85" s="677"/>
      <c r="W85" s="573"/>
      <c r="X85" s="573"/>
      <c r="Y85" s="573"/>
      <c r="Z85" s="573"/>
      <c r="AA85" s="678"/>
      <c r="AB85" s="573"/>
      <c r="AC85" s="623"/>
      <c r="AD85" s="573"/>
      <c r="AE85" s="573"/>
      <c r="AF85" s="573"/>
      <c r="AG85" s="639"/>
      <c r="AH85" s="639"/>
      <c r="AI85" s="639"/>
      <c r="AJ85" s="4"/>
      <c r="AK85" s="621"/>
      <c r="AL85" s="622"/>
      <c r="AM85" s="680"/>
    </row>
    <row r="86" spans="2:39" ht="13.5" customHeight="1">
      <c r="B86" s="395"/>
      <c r="D86" s="529">
        <f t="shared" si="3"/>
        <v>75</v>
      </c>
      <c r="E86" s="532"/>
      <c r="F86" s="531"/>
      <c r="G86" s="531"/>
      <c r="H86" s="573"/>
      <c r="I86" s="573"/>
      <c r="J86" s="573"/>
      <c r="K86" s="573"/>
      <c r="L86" s="573"/>
      <c r="M86" s="234"/>
      <c r="N86" s="234"/>
      <c r="O86" s="668"/>
      <c r="P86" s="575"/>
      <c r="Q86" s="573"/>
      <c r="R86" s="573"/>
      <c r="S86" s="573"/>
      <c r="T86" s="573"/>
      <c r="U86" s="677"/>
      <c r="V86" s="677"/>
      <c r="W86" s="573"/>
      <c r="X86" s="573"/>
      <c r="Y86" s="573"/>
      <c r="Z86" s="573"/>
      <c r="AA86" s="678"/>
      <c r="AB86" s="573"/>
      <c r="AC86" s="623"/>
      <c r="AD86" s="573"/>
      <c r="AE86" s="573"/>
      <c r="AF86" s="573"/>
      <c r="AG86" s="639"/>
      <c r="AH86" s="639"/>
      <c r="AI86" s="639"/>
      <c r="AJ86" s="4"/>
      <c r="AK86" s="621"/>
      <c r="AL86" s="622"/>
      <c r="AM86" s="680"/>
    </row>
    <row r="87" spans="2:39" ht="13.5" customHeight="1">
      <c r="B87" s="395"/>
      <c r="D87" s="529">
        <f t="shared" si="3"/>
        <v>76</v>
      </c>
      <c r="E87" s="532"/>
      <c r="F87" s="531"/>
      <c r="G87" s="531"/>
      <c r="H87" s="573"/>
      <c r="I87" s="573"/>
      <c r="J87" s="573"/>
      <c r="K87" s="573"/>
      <c r="L87" s="573"/>
      <c r="M87" s="234"/>
      <c r="N87" s="234"/>
      <c r="O87" s="668"/>
      <c r="P87" s="575"/>
      <c r="Q87" s="573"/>
      <c r="R87" s="573"/>
      <c r="S87" s="573"/>
      <c r="T87" s="573"/>
      <c r="U87" s="677"/>
      <c r="V87" s="677"/>
      <c r="W87" s="573"/>
      <c r="X87" s="573"/>
      <c r="Y87" s="573"/>
      <c r="Z87" s="573"/>
      <c r="AA87" s="678"/>
      <c r="AB87" s="573"/>
      <c r="AC87" s="623"/>
      <c r="AD87" s="573"/>
      <c r="AE87" s="573"/>
      <c r="AF87" s="573"/>
      <c r="AG87" s="639"/>
      <c r="AH87" s="639"/>
      <c r="AI87" s="639"/>
      <c r="AJ87" s="4"/>
      <c r="AK87" s="621"/>
      <c r="AL87" s="622"/>
      <c r="AM87" s="680"/>
    </row>
    <row r="88" spans="2:39" ht="13.5" customHeight="1">
      <c r="B88" s="395"/>
      <c r="D88" s="529">
        <f t="shared" si="3"/>
        <v>77</v>
      </c>
      <c r="E88" s="532"/>
      <c r="F88" s="531"/>
      <c r="G88" s="531"/>
      <c r="H88" s="573"/>
      <c r="I88" s="573"/>
      <c r="J88" s="573"/>
      <c r="K88" s="573"/>
      <c r="L88" s="573"/>
      <c r="M88" s="234"/>
      <c r="N88" s="234"/>
      <c r="O88" s="668"/>
      <c r="P88" s="575"/>
      <c r="Q88" s="573"/>
      <c r="R88" s="573"/>
      <c r="S88" s="573"/>
      <c r="T88" s="573"/>
      <c r="U88" s="677"/>
      <c r="V88" s="677"/>
      <c r="W88" s="573"/>
      <c r="X88" s="573"/>
      <c r="Y88" s="573"/>
      <c r="Z88" s="573"/>
      <c r="AA88" s="678"/>
      <c r="AB88" s="573"/>
      <c r="AC88" s="623"/>
      <c r="AD88" s="573"/>
      <c r="AE88" s="573"/>
      <c r="AF88" s="573"/>
      <c r="AG88" s="639"/>
      <c r="AH88" s="639"/>
      <c r="AI88" s="639"/>
      <c r="AJ88" s="4"/>
      <c r="AK88" s="621"/>
      <c r="AL88" s="622"/>
      <c r="AM88" s="680"/>
    </row>
    <row r="89" spans="2:39" ht="13.5" customHeight="1">
      <c r="B89" s="395"/>
      <c r="D89" s="529">
        <f t="shared" si="3"/>
        <v>78</v>
      </c>
      <c r="E89" s="532"/>
      <c r="F89" s="531"/>
      <c r="G89" s="531"/>
      <c r="H89" s="573"/>
      <c r="I89" s="573"/>
      <c r="J89" s="573"/>
      <c r="K89" s="573"/>
      <c r="L89" s="573"/>
      <c r="M89" s="234"/>
      <c r="N89" s="234"/>
      <c r="O89" s="668"/>
      <c r="P89" s="575"/>
      <c r="Q89" s="573"/>
      <c r="R89" s="573"/>
      <c r="S89" s="573"/>
      <c r="T89" s="573"/>
      <c r="U89" s="677"/>
      <c r="V89" s="677"/>
      <c r="W89" s="573"/>
      <c r="X89" s="573"/>
      <c r="Y89" s="573"/>
      <c r="Z89" s="573"/>
      <c r="AA89" s="678"/>
      <c r="AB89" s="573"/>
      <c r="AC89" s="623"/>
      <c r="AD89" s="573"/>
      <c r="AE89" s="573"/>
      <c r="AF89" s="573"/>
      <c r="AG89" s="639"/>
      <c r="AH89" s="639"/>
      <c r="AI89" s="639"/>
      <c r="AJ89" s="4"/>
      <c r="AK89" s="621"/>
      <c r="AL89" s="622"/>
      <c r="AM89" s="680"/>
    </row>
    <row r="90" spans="2:39" ht="13.5" customHeight="1">
      <c r="B90" s="395"/>
      <c r="D90" s="529">
        <f t="shared" si="3"/>
        <v>79</v>
      </c>
      <c r="E90" s="532"/>
      <c r="F90" s="531"/>
      <c r="G90" s="531"/>
      <c r="H90" s="573"/>
      <c r="I90" s="573"/>
      <c r="J90" s="573"/>
      <c r="K90" s="573"/>
      <c r="L90" s="573"/>
      <c r="M90" s="234"/>
      <c r="N90" s="234"/>
      <c r="O90" s="668"/>
      <c r="P90" s="575"/>
      <c r="Q90" s="573"/>
      <c r="R90" s="573"/>
      <c r="S90" s="573"/>
      <c r="T90" s="573"/>
      <c r="U90" s="677"/>
      <c r="V90" s="677"/>
      <c r="W90" s="573"/>
      <c r="X90" s="573"/>
      <c r="Y90" s="573"/>
      <c r="Z90" s="573"/>
      <c r="AA90" s="678"/>
      <c r="AB90" s="573"/>
      <c r="AC90" s="623"/>
      <c r="AD90" s="573"/>
      <c r="AE90" s="573"/>
      <c r="AF90" s="573"/>
      <c r="AG90" s="639"/>
      <c r="AH90" s="639"/>
      <c r="AI90" s="639"/>
      <c r="AJ90" s="4"/>
      <c r="AK90" s="621"/>
      <c r="AL90" s="622"/>
      <c r="AM90" s="680"/>
    </row>
    <row r="91" spans="2:39" ht="13.5" customHeight="1">
      <c r="B91" s="395"/>
      <c r="D91" s="529">
        <f t="shared" si="3"/>
        <v>80</v>
      </c>
      <c r="E91" s="532"/>
      <c r="F91" s="531"/>
      <c r="G91" s="531"/>
      <c r="H91" s="573"/>
      <c r="I91" s="573"/>
      <c r="J91" s="573"/>
      <c r="K91" s="573"/>
      <c r="L91" s="573"/>
      <c r="M91" s="234"/>
      <c r="N91" s="234"/>
      <c r="O91" s="668"/>
      <c r="P91" s="575"/>
      <c r="Q91" s="573"/>
      <c r="R91" s="573"/>
      <c r="S91" s="573"/>
      <c r="T91" s="573"/>
      <c r="U91" s="677"/>
      <c r="V91" s="677"/>
      <c r="W91" s="573"/>
      <c r="X91" s="573"/>
      <c r="Y91" s="573"/>
      <c r="Z91" s="573"/>
      <c r="AA91" s="678"/>
      <c r="AB91" s="573"/>
      <c r="AC91" s="623"/>
      <c r="AD91" s="573"/>
      <c r="AE91" s="573"/>
      <c r="AF91" s="573"/>
      <c r="AG91" s="639"/>
      <c r="AH91" s="639"/>
      <c r="AI91" s="639"/>
      <c r="AJ91" s="4"/>
      <c r="AK91" s="621"/>
      <c r="AL91" s="622"/>
      <c r="AM91" s="680"/>
    </row>
    <row r="92" spans="2:39" ht="13.5" customHeight="1">
      <c r="B92" s="395"/>
      <c r="D92" s="529">
        <f t="shared" si="3"/>
        <v>81</v>
      </c>
      <c r="E92" s="532"/>
      <c r="F92" s="531"/>
      <c r="G92" s="531"/>
      <c r="H92" s="573"/>
      <c r="I92" s="573"/>
      <c r="J92" s="573"/>
      <c r="K92" s="573"/>
      <c r="L92" s="573"/>
      <c r="M92" s="234"/>
      <c r="N92" s="234"/>
      <c r="O92" s="668"/>
      <c r="P92" s="575"/>
      <c r="Q92" s="573"/>
      <c r="R92" s="573"/>
      <c r="S92" s="573"/>
      <c r="T92" s="573"/>
      <c r="U92" s="677"/>
      <c r="V92" s="677"/>
      <c r="W92" s="573"/>
      <c r="X92" s="573"/>
      <c r="Y92" s="573"/>
      <c r="Z92" s="573"/>
      <c r="AA92" s="678"/>
      <c r="AB92" s="573"/>
      <c r="AC92" s="623"/>
      <c r="AD92" s="573"/>
      <c r="AE92" s="573"/>
      <c r="AF92" s="573"/>
      <c r="AG92" s="639"/>
      <c r="AH92" s="639"/>
      <c r="AI92" s="639"/>
      <c r="AJ92" s="4"/>
      <c r="AK92" s="621"/>
      <c r="AL92" s="622"/>
      <c r="AM92" s="680"/>
    </row>
    <row r="93" spans="2:39" ht="13.5" customHeight="1">
      <c r="B93" s="395"/>
      <c r="D93" s="529">
        <f t="shared" si="3"/>
        <v>82</v>
      </c>
      <c r="E93" s="532"/>
      <c r="F93" s="531"/>
      <c r="G93" s="531"/>
      <c r="H93" s="573"/>
      <c r="I93" s="573"/>
      <c r="J93" s="573"/>
      <c r="K93" s="573"/>
      <c r="L93" s="573"/>
      <c r="M93" s="234"/>
      <c r="N93" s="234"/>
      <c r="O93" s="668"/>
      <c r="P93" s="575"/>
      <c r="Q93" s="573"/>
      <c r="R93" s="573"/>
      <c r="S93" s="573"/>
      <c r="T93" s="573"/>
      <c r="U93" s="677"/>
      <c r="V93" s="677"/>
      <c r="W93" s="573"/>
      <c r="X93" s="573"/>
      <c r="Y93" s="573"/>
      <c r="Z93" s="573"/>
      <c r="AA93" s="678"/>
      <c r="AB93" s="573"/>
      <c r="AC93" s="623"/>
      <c r="AD93" s="573"/>
      <c r="AE93" s="573"/>
      <c r="AF93" s="573"/>
      <c r="AG93" s="639"/>
      <c r="AH93" s="639"/>
      <c r="AI93" s="639"/>
      <c r="AJ93" s="4"/>
      <c r="AK93" s="621"/>
      <c r="AL93" s="622"/>
      <c r="AM93" s="680"/>
    </row>
    <row r="94" spans="2:39" ht="13.5" customHeight="1">
      <c r="B94" s="395"/>
      <c r="D94" s="529">
        <f t="shared" si="3"/>
        <v>83</v>
      </c>
      <c r="E94" s="532"/>
      <c r="F94" s="531"/>
      <c r="G94" s="531"/>
      <c r="H94" s="573"/>
      <c r="I94" s="573"/>
      <c r="J94" s="573"/>
      <c r="K94" s="573"/>
      <c r="L94" s="573"/>
      <c r="M94" s="234"/>
      <c r="N94" s="234"/>
      <c r="O94" s="668"/>
      <c r="P94" s="575"/>
      <c r="Q94" s="573"/>
      <c r="R94" s="573"/>
      <c r="S94" s="573"/>
      <c r="T94" s="573"/>
      <c r="U94" s="677"/>
      <c r="V94" s="677"/>
      <c r="W94" s="573"/>
      <c r="X94" s="573"/>
      <c r="Y94" s="573"/>
      <c r="Z94" s="573"/>
      <c r="AA94" s="678"/>
      <c r="AB94" s="573"/>
      <c r="AC94" s="623"/>
      <c r="AD94" s="573"/>
      <c r="AE94" s="573"/>
      <c r="AF94" s="573"/>
      <c r="AG94" s="639"/>
      <c r="AH94" s="639"/>
      <c r="AI94" s="639"/>
      <c r="AJ94" s="4"/>
      <c r="AK94" s="621"/>
      <c r="AL94" s="622"/>
      <c r="AM94" s="680"/>
    </row>
    <row r="95" spans="2:39" ht="13.5" customHeight="1">
      <c r="B95" s="395"/>
      <c r="D95" s="529">
        <f t="shared" si="3"/>
        <v>84</v>
      </c>
      <c r="E95" s="532"/>
      <c r="F95" s="531"/>
      <c r="G95" s="531"/>
      <c r="H95" s="573"/>
      <c r="I95" s="573"/>
      <c r="J95" s="573"/>
      <c r="K95" s="573"/>
      <c r="L95" s="573"/>
      <c r="M95" s="234"/>
      <c r="N95" s="234"/>
      <c r="O95" s="668"/>
      <c r="P95" s="575"/>
      <c r="Q95" s="573"/>
      <c r="R95" s="573"/>
      <c r="S95" s="573"/>
      <c r="T95" s="573"/>
      <c r="U95" s="677"/>
      <c r="V95" s="677"/>
      <c r="W95" s="573"/>
      <c r="X95" s="573"/>
      <c r="Y95" s="573"/>
      <c r="Z95" s="573"/>
      <c r="AA95" s="678"/>
      <c r="AB95" s="573"/>
      <c r="AC95" s="623"/>
      <c r="AD95" s="573"/>
      <c r="AE95" s="573"/>
      <c r="AF95" s="573"/>
      <c r="AG95" s="639"/>
      <c r="AH95" s="639"/>
      <c r="AI95" s="639"/>
      <c r="AJ95" s="4"/>
      <c r="AK95" s="621"/>
      <c r="AL95" s="622"/>
      <c r="AM95" s="680"/>
    </row>
    <row r="96" spans="2:39" ht="13.5" customHeight="1">
      <c r="B96" s="395"/>
      <c r="D96" s="529">
        <f t="shared" si="3"/>
        <v>85</v>
      </c>
      <c r="E96" s="532"/>
      <c r="F96" s="531"/>
      <c r="G96" s="531"/>
      <c r="H96" s="573"/>
      <c r="I96" s="573"/>
      <c r="J96" s="573"/>
      <c r="K96" s="573"/>
      <c r="L96" s="573"/>
      <c r="M96" s="234"/>
      <c r="N96" s="234"/>
      <c r="O96" s="668"/>
      <c r="P96" s="575"/>
      <c r="Q96" s="573"/>
      <c r="R96" s="573"/>
      <c r="S96" s="573"/>
      <c r="T96" s="573"/>
      <c r="U96" s="677"/>
      <c r="V96" s="677"/>
      <c r="W96" s="573"/>
      <c r="X96" s="573"/>
      <c r="Y96" s="573"/>
      <c r="Z96" s="573"/>
      <c r="AA96" s="678"/>
      <c r="AB96" s="573"/>
      <c r="AC96" s="623"/>
      <c r="AD96" s="573"/>
      <c r="AE96" s="573"/>
      <c r="AF96" s="573"/>
      <c r="AG96" s="639"/>
      <c r="AH96" s="639"/>
      <c r="AI96" s="639"/>
      <c r="AJ96" s="4"/>
      <c r="AK96" s="621"/>
      <c r="AL96" s="622"/>
      <c r="AM96" s="680"/>
    </row>
    <row r="97" spans="2:39" ht="13.5" customHeight="1">
      <c r="B97" s="395"/>
      <c r="D97" s="529">
        <f t="shared" si="3"/>
        <v>86</v>
      </c>
      <c r="E97" s="532"/>
      <c r="F97" s="531"/>
      <c r="G97" s="531"/>
      <c r="H97" s="573"/>
      <c r="I97" s="573"/>
      <c r="J97" s="573"/>
      <c r="K97" s="573"/>
      <c r="L97" s="573"/>
      <c r="M97" s="234"/>
      <c r="N97" s="234"/>
      <c r="O97" s="668"/>
      <c r="P97" s="575"/>
      <c r="Q97" s="573"/>
      <c r="R97" s="573"/>
      <c r="S97" s="573"/>
      <c r="T97" s="573"/>
      <c r="U97" s="677"/>
      <c r="V97" s="677"/>
      <c r="W97" s="573"/>
      <c r="X97" s="573"/>
      <c r="Y97" s="573"/>
      <c r="Z97" s="573"/>
      <c r="AA97" s="678"/>
      <c r="AB97" s="573"/>
      <c r="AC97" s="623"/>
      <c r="AD97" s="573"/>
      <c r="AE97" s="573"/>
      <c r="AF97" s="573"/>
      <c r="AG97" s="639"/>
      <c r="AH97" s="639"/>
      <c r="AI97" s="639"/>
      <c r="AJ97" s="4"/>
      <c r="AK97" s="621"/>
      <c r="AL97" s="622"/>
      <c r="AM97" s="680"/>
    </row>
    <row r="98" spans="2:39" ht="13.5" customHeight="1">
      <c r="B98" s="395"/>
      <c r="D98" s="529">
        <f t="shared" si="3"/>
        <v>87</v>
      </c>
      <c r="E98" s="532"/>
      <c r="F98" s="531"/>
      <c r="G98" s="531"/>
      <c r="H98" s="573"/>
      <c r="I98" s="573"/>
      <c r="J98" s="573"/>
      <c r="K98" s="573"/>
      <c r="L98" s="573"/>
      <c r="M98" s="234"/>
      <c r="N98" s="234"/>
      <c r="O98" s="668"/>
      <c r="P98" s="575"/>
      <c r="Q98" s="573"/>
      <c r="R98" s="573"/>
      <c r="S98" s="573"/>
      <c r="T98" s="573"/>
      <c r="U98" s="677"/>
      <c r="V98" s="677"/>
      <c r="W98" s="573"/>
      <c r="X98" s="573"/>
      <c r="Y98" s="573"/>
      <c r="Z98" s="573"/>
      <c r="AA98" s="678"/>
      <c r="AB98" s="573"/>
      <c r="AC98" s="623"/>
      <c r="AD98" s="573"/>
      <c r="AE98" s="573"/>
      <c r="AF98" s="573"/>
      <c r="AG98" s="639"/>
      <c r="AH98" s="639"/>
      <c r="AI98" s="639"/>
      <c r="AJ98" s="4"/>
      <c r="AK98" s="621"/>
      <c r="AL98" s="622"/>
      <c r="AM98" s="680"/>
    </row>
    <row r="99" spans="2:39" ht="13.5" customHeight="1">
      <c r="B99" s="395"/>
      <c r="D99" s="529">
        <f t="shared" si="3"/>
        <v>88</v>
      </c>
      <c r="E99" s="532"/>
      <c r="F99" s="531"/>
      <c r="G99" s="531"/>
      <c r="H99" s="573"/>
      <c r="I99" s="573"/>
      <c r="J99" s="573"/>
      <c r="K99" s="573"/>
      <c r="L99" s="573"/>
      <c r="M99" s="234"/>
      <c r="N99" s="234"/>
      <c r="O99" s="668"/>
      <c r="P99" s="575"/>
      <c r="Q99" s="573"/>
      <c r="R99" s="573"/>
      <c r="S99" s="573"/>
      <c r="T99" s="573"/>
      <c r="U99" s="677"/>
      <c r="V99" s="677"/>
      <c r="W99" s="573"/>
      <c r="X99" s="573"/>
      <c r="Y99" s="573"/>
      <c r="Z99" s="573"/>
      <c r="AA99" s="678"/>
      <c r="AB99" s="573"/>
      <c r="AC99" s="623"/>
      <c r="AD99" s="573"/>
      <c r="AE99" s="573"/>
      <c r="AF99" s="573"/>
      <c r="AG99" s="639"/>
      <c r="AH99" s="639"/>
      <c r="AI99" s="639"/>
      <c r="AJ99" s="4"/>
      <c r="AK99" s="621"/>
      <c r="AL99" s="622"/>
      <c r="AM99" s="680"/>
    </row>
    <row r="100" spans="2:39" ht="13.5" customHeight="1">
      <c r="B100" s="395"/>
      <c r="D100" s="529">
        <f t="shared" si="3"/>
        <v>89</v>
      </c>
      <c r="E100" s="532"/>
      <c r="F100" s="531"/>
      <c r="G100" s="531"/>
      <c r="H100" s="573"/>
      <c r="I100" s="573"/>
      <c r="J100" s="573"/>
      <c r="K100" s="573"/>
      <c r="L100" s="573"/>
      <c r="M100" s="234"/>
      <c r="N100" s="234"/>
      <c r="O100" s="668"/>
      <c r="P100" s="575"/>
      <c r="Q100" s="573"/>
      <c r="R100" s="573"/>
      <c r="S100" s="573"/>
      <c r="T100" s="573"/>
      <c r="U100" s="677"/>
      <c r="V100" s="677"/>
      <c r="W100" s="573"/>
      <c r="X100" s="573"/>
      <c r="Y100" s="573"/>
      <c r="Z100" s="573"/>
      <c r="AA100" s="678"/>
      <c r="AB100" s="573"/>
      <c r="AC100" s="623"/>
      <c r="AD100" s="573"/>
      <c r="AE100" s="573"/>
      <c r="AF100" s="573"/>
      <c r="AG100" s="639"/>
      <c r="AH100" s="639"/>
      <c r="AI100" s="639"/>
      <c r="AJ100" s="4"/>
      <c r="AK100" s="621"/>
      <c r="AL100" s="622"/>
      <c r="AM100" s="680"/>
    </row>
    <row r="101" spans="2:39" ht="13.5" customHeight="1">
      <c r="B101" s="395"/>
      <c r="D101" s="529">
        <f t="shared" si="3"/>
        <v>90</v>
      </c>
      <c r="E101" s="532"/>
      <c r="F101" s="531"/>
      <c r="G101" s="531"/>
      <c r="H101" s="681"/>
      <c r="I101" s="681"/>
      <c r="J101" s="681"/>
      <c r="K101" s="681"/>
      <c r="L101" s="681"/>
      <c r="M101" s="234"/>
      <c r="N101" s="234"/>
      <c r="O101" s="668"/>
      <c r="P101" s="575"/>
      <c r="Q101" s="573"/>
      <c r="R101" s="573"/>
      <c r="S101" s="573"/>
      <c r="T101" s="573"/>
      <c r="U101" s="677"/>
      <c r="V101" s="677"/>
      <c r="W101" s="573"/>
      <c r="X101" s="573"/>
      <c r="Y101" s="573"/>
      <c r="Z101" s="573"/>
      <c r="AA101" s="678"/>
      <c r="AB101" s="573"/>
      <c r="AC101" s="623"/>
      <c r="AD101" s="573"/>
      <c r="AE101" s="573"/>
      <c r="AF101" s="573"/>
      <c r="AG101" s="639"/>
      <c r="AH101" s="639"/>
      <c r="AI101" s="639"/>
      <c r="AJ101" s="4"/>
      <c r="AK101" s="621"/>
      <c r="AL101" s="622"/>
      <c r="AM101" s="680"/>
    </row>
    <row r="102" spans="2:39" ht="13.5" customHeight="1">
      <c r="B102" s="395"/>
      <c r="D102" s="529">
        <f>D101+1</f>
        <v>91</v>
      </c>
      <c r="E102" s="532"/>
      <c r="F102" s="531"/>
      <c r="G102" s="531"/>
      <c r="H102" s="573"/>
      <c r="I102" s="573"/>
      <c r="J102" s="573"/>
      <c r="K102" s="573"/>
      <c r="L102" s="573"/>
      <c r="M102" s="234"/>
      <c r="N102" s="234"/>
      <c r="O102" s="668"/>
      <c r="P102" s="575"/>
      <c r="Q102" s="573"/>
      <c r="R102" s="573"/>
      <c r="S102" s="573"/>
      <c r="T102" s="573"/>
      <c r="U102" s="677"/>
      <c r="V102" s="677"/>
      <c r="W102" s="573"/>
      <c r="X102" s="573"/>
      <c r="Y102" s="573"/>
      <c r="Z102" s="573"/>
      <c r="AA102" s="678"/>
      <c r="AB102" s="573"/>
      <c r="AC102" s="623"/>
      <c r="AD102" s="573"/>
      <c r="AE102" s="573"/>
      <c r="AF102" s="573"/>
      <c r="AG102" s="639"/>
      <c r="AH102" s="639"/>
      <c r="AI102" s="639"/>
      <c r="AJ102" s="4"/>
      <c r="AK102" s="621"/>
      <c r="AL102" s="622"/>
      <c r="AM102" s="680"/>
    </row>
    <row r="103" spans="2:39" ht="13.5" customHeight="1">
      <c r="B103" s="395"/>
      <c r="D103" s="529">
        <f>D102+1</f>
        <v>92</v>
      </c>
      <c r="E103" s="532"/>
      <c r="F103" s="531"/>
      <c r="G103" s="531"/>
      <c r="H103" s="573"/>
      <c r="I103" s="573"/>
      <c r="J103" s="573"/>
      <c r="K103" s="573"/>
      <c r="L103" s="573"/>
      <c r="M103" s="234"/>
      <c r="N103" s="234"/>
      <c r="O103" s="668"/>
      <c r="P103" s="575"/>
      <c r="Q103" s="573"/>
      <c r="R103" s="573"/>
      <c r="S103" s="573"/>
      <c r="T103" s="573"/>
      <c r="U103" s="677"/>
      <c r="V103" s="677"/>
      <c r="W103" s="573"/>
      <c r="X103" s="573"/>
      <c r="Y103" s="573"/>
      <c r="Z103" s="573"/>
      <c r="AA103" s="678"/>
      <c r="AB103" s="573"/>
      <c r="AC103" s="623"/>
      <c r="AD103" s="573"/>
      <c r="AE103" s="573"/>
      <c r="AF103" s="573"/>
      <c r="AG103" s="639"/>
      <c r="AH103" s="639"/>
      <c r="AI103" s="639"/>
      <c r="AJ103" s="4"/>
      <c r="AK103" s="621"/>
      <c r="AL103" s="622"/>
      <c r="AM103" s="680"/>
    </row>
    <row r="104" spans="2:39" ht="13.5" customHeight="1">
      <c r="B104" s="395"/>
      <c r="D104" s="529">
        <f>D103+1</f>
        <v>93</v>
      </c>
      <c r="E104" s="532"/>
      <c r="F104" s="531"/>
      <c r="G104" s="531"/>
      <c r="H104" s="573"/>
      <c r="I104" s="573"/>
      <c r="J104" s="573"/>
      <c r="K104" s="573"/>
      <c r="L104" s="573"/>
      <c r="M104" s="234"/>
      <c r="N104" s="234"/>
      <c r="O104" s="668"/>
      <c r="P104" s="575"/>
      <c r="Q104" s="573"/>
      <c r="R104" s="573"/>
      <c r="S104" s="573"/>
      <c r="T104" s="573"/>
      <c r="U104" s="677"/>
      <c r="V104" s="677"/>
      <c r="W104" s="573"/>
      <c r="X104" s="573"/>
      <c r="Y104" s="573"/>
      <c r="Z104" s="573"/>
      <c r="AA104" s="678"/>
      <c r="AB104" s="573"/>
      <c r="AC104" s="623"/>
      <c r="AD104" s="573"/>
      <c r="AE104" s="573"/>
      <c r="AF104" s="573"/>
      <c r="AG104" s="639"/>
      <c r="AH104" s="639"/>
      <c r="AI104" s="639"/>
      <c r="AJ104" s="4"/>
      <c r="AK104" s="621"/>
      <c r="AL104" s="622"/>
      <c r="AM104" s="680"/>
    </row>
    <row r="105" spans="2:39" ht="13.5" customHeight="1">
      <c r="B105" s="395"/>
      <c r="D105" s="529">
        <f t="shared" ref="D105:D162" si="4">D104+1</f>
        <v>94</v>
      </c>
      <c r="E105" s="532"/>
      <c r="F105" s="531"/>
      <c r="G105" s="531"/>
      <c r="H105" s="573"/>
      <c r="I105" s="573"/>
      <c r="J105" s="573"/>
      <c r="K105" s="573"/>
      <c r="L105" s="573"/>
      <c r="M105" s="234"/>
      <c r="N105" s="234"/>
      <c r="O105" s="668"/>
      <c r="P105" s="575"/>
      <c r="Q105" s="573"/>
      <c r="R105" s="573"/>
      <c r="S105" s="573"/>
      <c r="T105" s="573"/>
      <c r="U105" s="677"/>
      <c r="V105" s="677"/>
      <c r="W105" s="573"/>
      <c r="X105" s="573"/>
      <c r="Y105" s="573"/>
      <c r="Z105" s="573"/>
      <c r="AA105" s="678"/>
      <c r="AB105" s="573"/>
      <c r="AC105" s="623"/>
      <c r="AD105" s="573"/>
      <c r="AE105" s="573"/>
      <c r="AF105" s="573"/>
      <c r="AG105" s="639"/>
      <c r="AH105" s="639"/>
      <c r="AI105" s="639"/>
      <c r="AJ105" s="4"/>
      <c r="AK105" s="621"/>
      <c r="AL105" s="622"/>
      <c r="AM105" s="680"/>
    </row>
    <row r="106" spans="2:39" ht="13.5" customHeight="1">
      <c r="B106" s="395"/>
      <c r="D106" s="529">
        <f t="shared" si="4"/>
        <v>95</v>
      </c>
      <c r="E106" s="532"/>
      <c r="F106" s="531"/>
      <c r="G106" s="531"/>
      <c r="H106" s="573"/>
      <c r="I106" s="573"/>
      <c r="J106" s="573"/>
      <c r="K106" s="573"/>
      <c r="L106" s="573"/>
      <c r="M106" s="234"/>
      <c r="N106" s="234"/>
      <c r="O106" s="668"/>
      <c r="P106" s="575"/>
      <c r="Q106" s="573"/>
      <c r="R106" s="573"/>
      <c r="S106" s="573"/>
      <c r="T106" s="573"/>
      <c r="U106" s="677"/>
      <c r="V106" s="677"/>
      <c r="W106" s="573"/>
      <c r="X106" s="573"/>
      <c r="Y106" s="573"/>
      <c r="Z106" s="573"/>
      <c r="AA106" s="678"/>
      <c r="AB106" s="573"/>
      <c r="AC106" s="623"/>
      <c r="AD106" s="573"/>
      <c r="AE106" s="573"/>
      <c r="AF106" s="573"/>
      <c r="AG106" s="639"/>
      <c r="AH106" s="639"/>
      <c r="AI106" s="639"/>
      <c r="AJ106" s="4"/>
      <c r="AK106" s="621"/>
      <c r="AL106" s="622"/>
      <c r="AM106" s="680"/>
    </row>
    <row r="107" spans="2:39" ht="13.5" customHeight="1">
      <c r="B107" s="395"/>
      <c r="D107" s="529">
        <f t="shared" si="4"/>
        <v>96</v>
      </c>
      <c r="E107" s="532"/>
      <c r="F107" s="531"/>
      <c r="G107" s="531"/>
      <c r="H107" s="573"/>
      <c r="I107" s="573"/>
      <c r="J107" s="573"/>
      <c r="K107" s="573"/>
      <c r="L107" s="573"/>
      <c r="M107" s="234"/>
      <c r="N107" s="234"/>
      <c r="O107" s="668"/>
      <c r="P107" s="575"/>
      <c r="Q107" s="573"/>
      <c r="R107" s="573"/>
      <c r="S107" s="573"/>
      <c r="T107" s="573"/>
      <c r="U107" s="677"/>
      <c r="V107" s="677"/>
      <c r="W107" s="573"/>
      <c r="X107" s="573"/>
      <c r="Y107" s="573"/>
      <c r="Z107" s="573"/>
      <c r="AA107" s="678"/>
      <c r="AB107" s="573"/>
      <c r="AC107" s="623"/>
      <c r="AD107" s="573"/>
      <c r="AE107" s="573"/>
      <c r="AF107" s="573"/>
      <c r="AG107" s="639"/>
      <c r="AH107" s="639"/>
      <c r="AI107" s="639"/>
      <c r="AJ107" s="4"/>
      <c r="AK107" s="621"/>
      <c r="AL107" s="622"/>
      <c r="AM107" s="680"/>
    </row>
    <row r="108" spans="2:39" ht="13.5" customHeight="1">
      <c r="B108" s="395"/>
      <c r="D108" s="529">
        <f t="shared" si="4"/>
        <v>97</v>
      </c>
      <c r="E108" s="532"/>
      <c r="F108" s="531"/>
      <c r="G108" s="531"/>
      <c r="H108" s="573"/>
      <c r="I108" s="573"/>
      <c r="J108" s="573"/>
      <c r="K108" s="573"/>
      <c r="L108" s="573"/>
      <c r="M108" s="234"/>
      <c r="N108" s="234"/>
      <c r="O108" s="668"/>
      <c r="P108" s="575"/>
      <c r="Q108" s="573"/>
      <c r="R108" s="573"/>
      <c r="S108" s="573"/>
      <c r="T108" s="573"/>
      <c r="U108" s="677"/>
      <c r="V108" s="677"/>
      <c r="W108" s="573"/>
      <c r="X108" s="573"/>
      <c r="Y108" s="573"/>
      <c r="Z108" s="573"/>
      <c r="AA108" s="678"/>
      <c r="AB108" s="573"/>
      <c r="AC108" s="623"/>
      <c r="AD108" s="573"/>
      <c r="AE108" s="573"/>
      <c r="AF108" s="573"/>
      <c r="AG108" s="639"/>
      <c r="AH108" s="639"/>
      <c r="AI108" s="639"/>
      <c r="AJ108" s="4"/>
      <c r="AK108" s="621"/>
      <c r="AL108" s="622"/>
      <c r="AM108" s="680"/>
    </row>
    <row r="109" spans="2:39" ht="13.5" customHeight="1">
      <c r="B109" s="395"/>
      <c r="D109" s="529">
        <f t="shared" si="4"/>
        <v>98</v>
      </c>
      <c r="E109" s="532"/>
      <c r="F109" s="531"/>
      <c r="G109" s="531"/>
      <c r="H109" s="573"/>
      <c r="I109" s="573"/>
      <c r="J109" s="573"/>
      <c r="K109" s="573"/>
      <c r="L109" s="573"/>
      <c r="M109" s="234"/>
      <c r="N109" s="234"/>
      <c r="O109" s="668"/>
      <c r="P109" s="575"/>
      <c r="Q109" s="573"/>
      <c r="R109" s="573"/>
      <c r="S109" s="573"/>
      <c r="T109" s="573"/>
      <c r="U109" s="677"/>
      <c r="V109" s="677"/>
      <c r="W109" s="573"/>
      <c r="X109" s="573"/>
      <c r="Y109" s="573"/>
      <c r="Z109" s="573"/>
      <c r="AA109" s="678"/>
      <c r="AB109" s="573"/>
      <c r="AC109" s="623"/>
      <c r="AD109" s="573"/>
      <c r="AE109" s="573"/>
      <c r="AF109" s="573"/>
      <c r="AG109" s="639"/>
      <c r="AH109" s="639"/>
      <c r="AI109" s="639"/>
      <c r="AJ109" s="4"/>
      <c r="AK109" s="621"/>
      <c r="AL109" s="622"/>
      <c r="AM109" s="680"/>
    </row>
    <row r="110" spans="2:39" ht="13.5" customHeight="1">
      <c r="B110" s="395"/>
      <c r="D110" s="529">
        <f t="shared" si="4"/>
        <v>99</v>
      </c>
      <c r="E110" s="532"/>
      <c r="F110" s="531"/>
      <c r="G110" s="531"/>
      <c r="H110" s="573"/>
      <c r="I110" s="573"/>
      <c r="J110" s="573"/>
      <c r="K110" s="573"/>
      <c r="L110" s="573"/>
      <c r="M110" s="234"/>
      <c r="N110" s="234"/>
      <c r="O110" s="668"/>
      <c r="P110" s="575"/>
      <c r="Q110" s="573"/>
      <c r="R110" s="573"/>
      <c r="S110" s="573"/>
      <c r="T110" s="573"/>
      <c r="U110" s="677"/>
      <c r="V110" s="677"/>
      <c r="W110" s="573"/>
      <c r="X110" s="573"/>
      <c r="Y110" s="573"/>
      <c r="Z110" s="573"/>
      <c r="AA110" s="678"/>
      <c r="AB110" s="573"/>
      <c r="AC110" s="623"/>
      <c r="AD110" s="573"/>
      <c r="AE110" s="573"/>
      <c r="AF110" s="573"/>
      <c r="AG110" s="639"/>
      <c r="AH110" s="639"/>
      <c r="AI110" s="639"/>
      <c r="AJ110" s="4"/>
      <c r="AK110" s="621"/>
      <c r="AL110" s="622"/>
      <c r="AM110" s="680"/>
    </row>
    <row r="111" spans="2:39" ht="13.5" customHeight="1">
      <c r="B111" s="395"/>
      <c r="D111" s="529">
        <f t="shared" si="4"/>
        <v>100</v>
      </c>
      <c r="E111" s="532"/>
      <c r="F111" s="531"/>
      <c r="G111" s="531"/>
      <c r="H111" s="573"/>
      <c r="I111" s="573"/>
      <c r="J111" s="573"/>
      <c r="K111" s="573"/>
      <c r="L111" s="573"/>
      <c r="M111" s="234"/>
      <c r="N111" s="234"/>
      <c r="O111" s="668"/>
      <c r="P111" s="575"/>
      <c r="Q111" s="573"/>
      <c r="R111" s="573"/>
      <c r="S111" s="573"/>
      <c r="T111" s="573"/>
      <c r="U111" s="677"/>
      <c r="V111" s="677"/>
      <c r="W111" s="573"/>
      <c r="X111" s="573"/>
      <c r="Y111" s="573"/>
      <c r="Z111" s="573"/>
      <c r="AA111" s="678"/>
      <c r="AB111" s="573"/>
      <c r="AC111" s="623"/>
      <c r="AD111" s="573"/>
      <c r="AE111" s="573"/>
      <c r="AF111" s="573"/>
      <c r="AG111" s="639"/>
      <c r="AH111" s="639"/>
      <c r="AI111" s="639"/>
      <c r="AJ111" s="4"/>
      <c r="AK111" s="621"/>
      <c r="AL111" s="622"/>
      <c r="AM111" s="680"/>
    </row>
    <row r="112" spans="2:39" ht="13.5" customHeight="1">
      <c r="B112" s="395"/>
      <c r="D112" s="529">
        <f t="shared" si="4"/>
        <v>101</v>
      </c>
      <c r="E112" s="532"/>
      <c r="F112" s="531"/>
      <c r="G112" s="531"/>
      <c r="H112" s="573"/>
      <c r="I112" s="573"/>
      <c r="J112" s="573"/>
      <c r="K112" s="573"/>
      <c r="L112" s="573"/>
      <c r="M112" s="234"/>
      <c r="N112" s="234"/>
      <c r="O112" s="668"/>
      <c r="P112" s="575"/>
      <c r="Q112" s="573"/>
      <c r="R112" s="573"/>
      <c r="S112" s="573"/>
      <c r="T112" s="573"/>
      <c r="U112" s="677"/>
      <c r="V112" s="677"/>
      <c r="W112" s="573"/>
      <c r="X112" s="573"/>
      <c r="Y112" s="573"/>
      <c r="Z112" s="573"/>
      <c r="AA112" s="678"/>
      <c r="AB112" s="573"/>
      <c r="AC112" s="623"/>
      <c r="AD112" s="573"/>
      <c r="AE112" s="573"/>
      <c r="AF112" s="573"/>
      <c r="AG112" s="639"/>
      <c r="AH112" s="639"/>
      <c r="AI112" s="639"/>
      <c r="AJ112" s="4"/>
      <c r="AK112" s="621"/>
      <c r="AL112" s="622"/>
      <c r="AM112" s="680"/>
    </row>
    <row r="113" spans="2:39" ht="13.5" customHeight="1">
      <c r="B113" s="395"/>
      <c r="D113" s="529">
        <f t="shared" si="4"/>
        <v>102</v>
      </c>
      <c r="E113" s="532"/>
      <c r="F113" s="531"/>
      <c r="G113" s="531"/>
      <c r="H113" s="573"/>
      <c r="I113" s="573"/>
      <c r="J113" s="573"/>
      <c r="K113" s="573"/>
      <c r="L113" s="573"/>
      <c r="M113" s="234"/>
      <c r="N113" s="234"/>
      <c r="O113" s="668"/>
      <c r="P113" s="575"/>
      <c r="Q113" s="573"/>
      <c r="R113" s="573"/>
      <c r="S113" s="573"/>
      <c r="T113" s="573"/>
      <c r="U113" s="677"/>
      <c r="V113" s="677"/>
      <c r="W113" s="573"/>
      <c r="X113" s="573"/>
      <c r="Y113" s="573"/>
      <c r="Z113" s="573"/>
      <c r="AA113" s="678"/>
      <c r="AB113" s="573"/>
      <c r="AC113" s="623"/>
      <c r="AD113" s="573"/>
      <c r="AE113" s="573"/>
      <c r="AF113" s="573"/>
      <c r="AG113" s="639"/>
      <c r="AH113" s="639"/>
      <c r="AI113" s="639"/>
      <c r="AJ113" s="4"/>
      <c r="AK113" s="621"/>
      <c r="AL113" s="622"/>
      <c r="AM113" s="680"/>
    </row>
    <row r="114" spans="2:39" ht="13.5" customHeight="1">
      <c r="B114" s="395"/>
      <c r="D114" s="529">
        <f t="shared" si="4"/>
        <v>103</v>
      </c>
      <c r="E114" s="532"/>
      <c r="F114" s="531"/>
      <c r="G114" s="531"/>
      <c r="H114" s="573"/>
      <c r="I114" s="573"/>
      <c r="J114" s="573"/>
      <c r="K114" s="573"/>
      <c r="L114" s="573"/>
      <c r="M114" s="234"/>
      <c r="N114" s="234"/>
      <c r="O114" s="668"/>
      <c r="P114" s="575"/>
      <c r="Q114" s="573"/>
      <c r="R114" s="573"/>
      <c r="S114" s="573"/>
      <c r="T114" s="573"/>
      <c r="U114" s="677"/>
      <c r="V114" s="677"/>
      <c r="W114" s="573"/>
      <c r="X114" s="573"/>
      <c r="Y114" s="573"/>
      <c r="Z114" s="573"/>
      <c r="AA114" s="678"/>
      <c r="AB114" s="573"/>
      <c r="AC114" s="623"/>
      <c r="AD114" s="573"/>
      <c r="AE114" s="573"/>
      <c r="AF114" s="573"/>
      <c r="AG114" s="639"/>
      <c r="AH114" s="639"/>
      <c r="AI114" s="639"/>
      <c r="AJ114" s="4"/>
      <c r="AK114" s="621"/>
      <c r="AL114" s="622"/>
      <c r="AM114" s="680"/>
    </row>
    <row r="115" spans="2:39" ht="13.5" customHeight="1">
      <c r="B115" s="395"/>
      <c r="D115" s="529">
        <f t="shared" si="4"/>
        <v>104</v>
      </c>
      <c r="E115" s="532"/>
      <c r="F115" s="531"/>
      <c r="G115" s="531"/>
      <c r="H115" s="573"/>
      <c r="I115" s="573"/>
      <c r="J115" s="573"/>
      <c r="K115" s="573"/>
      <c r="L115" s="573"/>
      <c r="M115" s="234"/>
      <c r="N115" s="234"/>
      <c r="O115" s="668"/>
      <c r="P115" s="575"/>
      <c r="Q115" s="573"/>
      <c r="R115" s="573"/>
      <c r="S115" s="573"/>
      <c r="T115" s="573"/>
      <c r="U115" s="677"/>
      <c r="V115" s="677"/>
      <c r="W115" s="573"/>
      <c r="X115" s="573"/>
      <c r="Y115" s="573"/>
      <c r="Z115" s="573"/>
      <c r="AA115" s="678"/>
      <c r="AB115" s="573"/>
      <c r="AC115" s="623"/>
      <c r="AD115" s="573"/>
      <c r="AE115" s="573"/>
      <c r="AF115" s="573"/>
      <c r="AG115" s="639"/>
      <c r="AH115" s="639"/>
      <c r="AI115" s="639"/>
      <c r="AJ115" s="4"/>
      <c r="AK115" s="621"/>
      <c r="AL115" s="622"/>
      <c r="AM115" s="680"/>
    </row>
    <row r="116" spans="2:39" ht="13.5" customHeight="1">
      <c r="B116" s="395"/>
      <c r="D116" s="529">
        <f t="shared" si="4"/>
        <v>105</v>
      </c>
      <c r="E116" s="532"/>
      <c r="F116" s="531"/>
      <c r="G116" s="531"/>
      <c r="H116" s="573"/>
      <c r="I116" s="573"/>
      <c r="J116" s="573"/>
      <c r="K116" s="573"/>
      <c r="L116" s="573"/>
      <c r="M116" s="234"/>
      <c r="N116" s="234"/>
      <c r="O116" s="668"/>
      <c r="P116" s="575"/>
      <c r="Q116" s="573"/>
      <c r="R116" s="573"/>
      <c r="S116" s="573"/>
      <c r="T116" s="573"/>
      <c r="U116" s="677"/>
      <c r="V116" s="677"/>
      <c r="W116" s="573"/>
      <c r="X116" s="573"/>
      <c r="Y116" s="573"/>
      <c r="Z116" s="573"/>
      <c r="AA116" s="678"/>
      <c r="AB116" s="573"/>
      <c r="AC116" s="623"/>
      <c r="AD116" s="573"/>
      <c r="AE116" s="573"/>
      <c r="AF116" s="573"/>
      <c r="AG116" s="639"/>
      <c r="AH116" s="639"/>
      <c r="AI116" s="639"/>
      <c r="AJ116" s="4"/>
      <c r="AK116" s="621"/>
      <c r="AL116" s="622"/>
      <c r="AM116" s="680"/>
    </row>
    <row r="117" spans="2:39" ht="13.5" customHeight="1">
      <c r="B117" s="395"/>
      <c r="D117" s="529">
        <f t="shared" si="4"/>
        <v>106</v>
      </c>
      <c r="E117" s="532"/>
      <c r="F117" s="531"/>
      <c r="G117" s="531"/>
      <c r="H117" s="573"/>
      <c r="I117" s="573"/>
      <c r="J117" s="573"/>
      <c r="K117" s="573"/>
      <c r="L117" s="573"/>
      <c r="M117" s="234"/>
      <c r="N117" s="234"/>
      <c r="O117" s="668"/>
      <c r="P117" s="575"/>
      <c r="Q117" s="573"/>
      <c r="R117" s="573"/>
      <c r="S117" s="573"/>
      <c r="T117" s="573"/>
      <c r="U117" s="677"/>
      <c r="V117" s="677"/>
      <c r="W117" s="573"/>
      <c r="X117" s="573"/>
      <c r="Y117" s="573"/>
      <c r="Z117" s="573"/>
      <c r="AA117" s="678"/>
      <c r="AB117" s="573"/>
      <c r="AC117" s="623"/>
      <c r="AD117" s="573"/>
      <c r="AE117" s="573"/>
      <c r="AF117" s="573"/>
      <c r="AG117" s="639"/>
      <c r="AH117" s="639"/>
      <c r="AI117" s="639"/>
      <c r="AJ117" s="4"/>
      <c r="AK117" s="621"/>
      <c r="AL117" s="622"/>
      <c r="AM117" s="680"/>
    </row>
    <row r="118" spans="2:39" ht="13.5" customHeight="1">
      <c r="B118" s="395"/>
      <c r="D118" s="529">
        <f t="shared" si="4"/>
        <v>107</v>
      </c>
      <c r="E118" s="532"/>
      <c r="F118" s="531"/>
      <c r="G118" s="531"/>
      <c r="H118" s="573"/>
      <c r="I118" s="573"/>
      <c r="J118" s="573"/>
      <c r="K118" s="573"/>
      <c r="L118" s="573"/>
      <c r="M118" s="234"/>
      <c r="N118" s="234"/>
      <c r="O118" s="668"/>
      <c r="P118" s="575"/>
      <c r="Q118" s="573"/>
      <c r="R118" s="573"/>
      <c r="S118" s="573"/>
      <c r="T118" s="573"/>
      <c r="U118" s="677"/>
      <c r="V118" s="677"/>
      <c r="W118" s="573"/>
      <c r="X118" s="573"/>
      <c r="Y118" s="573"/>
      <c r="Z118" s="573"/>
      <c r="AA118" s="678"/>
      <c r="AB118" s="573"/>
      <c r="AC118" s="623"/>
      <c r="AD118" s="573"/>
      <c r="AE118" s="573"/>
      <c r="AF118" s="573"/>
      <c r="AG118" s="639"/>
      <c r="AH118" s="639"/>
      <c r="AI118" s="639"/>
      <c r="AJ118" s="4"/>
      <c r="AK118" s="621"/>
      <c r="AL118" s="622"/>
      <c r="AM118" s="680"/>
    </row>
    <row r="119" spans="2:39" ht="13.5" customHeight="1">
      <c r="B119" s="395"/>
      <c r="D119" s="529">
        <f t="shared" si="4"/>
        <v>108</v>
      </c>
      <c r="E119" s="532"/>
      <c r="F119" s="531"/>
      <c r="G119" s="531"/>
      <c r="H119" s="573"/>
      <c r="I119" s="573"/>
      <c r="J119" s="573"/>
      <c r="K119" s="573"/>
      <c r="L119" s="573"/>
      <c r="M119" s="234"/>
      <c r="N119" s="234"/>
      <c r="O119" s="668"/>
      <c r="P119" s="575"/>
      <c r="Q119" s="573"/>
      <c r="R119" s="573"/>
      <c r="S119" s="573"/>
      <c r="T119" s="573"/>
      <c r="U119" s="677"/>
      <c r="V119" s="677"/>
      <c r="W119" s="573"/>
      <c r="X119" s="573"/>
      <c r="Y119" s="573"/>
      <c r="Z119" s="573"/>
      <c r="AA119" s="678"/>
      <c r="AB119" s="573"/>
      <c r="AC119" s="623"/>
      <c r="AD119" s="573"/>
      <c r="AE119" s="573"/>
      <c r="AF119" s="573"/>
      <c r="AG119" s="639"/>
      <c r="AH119" s="639"/>
      <c r="AI119" s="639"/>
      <c r="AJ119" s="4"/>
      <c r="AK119" s="621"/>
      <c r="AL119" s="622"/>
      <c r="AM119" s="680"/>
    </row>
    <row r="120" spans="2:39" ht="13.5" customHeight="1">
      <c r="B120" s="395"/>
      <c r="D120" s="529">
        <f t="shared" si="4"/>
        <v>109</v>
      </c>
      <c r="E120" s="532"/>
      <c r="F120" s="531"/>
      <c r="G120" s="531"/>
      <c r="H120" s="573"/>
      <c r="I120" s="573"/>
      <c r="J120" s="573"/>
      <c r="K120" s="573"/>
      <c r="L120" s="573"/>
      <c r="M120" s="234"/>
      <c r="N120" s="234"/>
      <c r="O120" s="668"/>
      <c r="P120" s="575"/>
      <c r="Q120" s="573"/>
      <c r="R120" s="573"/>
      <c r="S120" s="573"/>
      <c r="T120" s="573"/>
      <c r="U120" s="677"/>
      <c r="V120" s="677"/>
      <c r="W120" s="573"/>
      <c r="X120" s="573"/>
      <c r="Y120" s="573"/>
      <c r="Z120" s="573"/>
      <c r="AA120" s="678"/>
      <c r="AB120" s="573"/>
      <c r="AC120" s="623"/>
      <c r="AD120" s="573"/>
      <c r="AE120" s="573"/>
      <c r="AF120" s="573"/>
      <c r="AG120" s="639"/>
      <c r="AH120" s="639"/>
      <c r="AI120" s="639"/>
      <c r="AJ120" s="4"/>
      <c r="AK120" s="621"/>
      <c r="AL120" s="622"/>
      <c r="AM120" s="680"/>
    </row>
    <row r="121" spans="2:39" ht="13.5" customHeight="1">
      <c r="B121" s="395"/>
      <c r="D121" s="529">
        <f t="shared" si="4"/>
        <v>110</v>
      </c>
      <c r="E121" s="532"/>
      <c r="F121" s="531"/>
      <c r="G121" s="531"/>
      <c r="H121" s="573"/>
      <c r="I121" s="573"/>
      <c r="J121" s="573"/>
      <c r="K121" s="573"/>
      <c r="L121" s="573"/>
      <c r="M121" s="234"/>
      <c r="N121" s="234"/>
      <c r="O121" s="668"/>
      <c r="P121" s="575"/>
      <c r="Q121" s="573"/>
      <c r="R121" s="573"/>
      <c r="S121" s="573"/>
      <c r="T121" s="573"/>
      <c r="U121" s="677"/>
      <c r="V121" s="677"/>
      <c r="W121" s="573"/>
      <c r="X121" s="573"/>
      <c r="Y121" s="573"/>
      <c r="Z121" s="573"/>
      <c r="AA121" s="678"/>
      <c r="AB121" s="573"/>
      <c r="AC121" s="623"/>
      <c r="AD121" s="573"/>
      <c r="AE121" s="573"/>
      <c r="AF121" s="573"/>
      <c r="AG121" s="639"/>
      <c r="AH121" s="639"/>
      <c r="AI121" s="639"/>
      <c r="AJ121" s="4"/>
      <c r="AK121" s="621"/>
      <c r="AL121" s="622"/>
      <c r="AM121" s="680"/>
    </row>
    <row r="122" spans="2:39" ht="13.5" customHeight="1">
      <c r="B122" s="395"/>
      <c r="D122" s="529">
        <f t="shared" si="4"/>
        <v>111</v>
      </c>
      <c r="E122" s="532"/>
      <c r="F122" s="531"/>
      <c r="G122" s="531"/>
      <c r="H122" s="573"/>
      <c r="I122" s="573"/>
      <c r="J122" s="573"/>
      <c r="K122" s="573"/>
      <c r="L122" s="573"/>
      <c r="M122" s="234"/>
      <c r="N122" s="234"/>
      <c r="O122" s="668"/>
      <c r="P122" s="575"/>
      <c r="Q122" s="573"/>
      <c r="R122" s="573"/>
      <c r="S122" s="573"/>
      <c r="T122" s="573"/>
      <c r="U122" s="677"/>
      <c r="V122" s="677"/>
      <c r="W122" s="573"/>
      <c r="X122" s="573"/>
      <c r="Y122" s="573"/>
      <c r="Z122" s="573"/>
      <c r="AA122" s="678"/>
      <c r="AB122" s="573"/>
      <c r="AC122" s="623"/>
      <c r="AD122" s="573"/>
      <c r="AE122" s="573"/>
      <c r="AF122" s="573"/>
      <c r="AG122" s="639"/>
      <c r="AH122" s="639"/>
      <c r="AI122" s="639"/>
      <c r="AJ122" s="4"/>
      <c r="AK122" s="621"/>
      <c r="AL122" s="622"/>
      <c r="AM122" s="680"/>
    </row>
    <row r="123" spans="2:39" ht="13.5" customHeight="1">
      <c r="B123" s="395"/>
      <c r="D123" s="529">
        <f t="shared" si="4"/>
        <v>112</v>
      </c>
      <c r="E123" s="532"/>
      <c r="F123" s="531"/>
      <c r="G123" s="531"/>
      <c r="H123" s="573"/>
      <c r="I123" s="573"/>
      <c r="J123" s="573"/>
      <c r="K123" s="573"/>
      <c r="L123" s="573"/>
      <c r="M123" s="234"/>
      <c r="N123" s="234"/>
      <c r="O123" s="668"/>
      <c r="P123" s="575"/>
      <c r="Q123" s="573"/>
      <c r="R123" s="573"/>
      <c r="S123" s="573"/>
      <c r="T123" s="573"/>
      <c r="U123" s="677"/>
      <c r="V123" s="677"/>
      <c r="W123" s="573"/>
      <c r="X123" s="573"/>
      <c r="Y123" s="573"/>
      <c r="Z123" s="573"/>
      <c r="AA123" s="678"/>
      <c r="AB123" s="573"/>
      <c r="AC123" s="623"/>
      <c r="AD123" s="573"/>
      <c r="AE123" s="573"/>
      <c r="AF123" s="573"/>
      <c r="AG123" s="639"/>
      <c r="AH123" s="639"/>
      <c r="AI123" s="639"/>
      <c r="AJ123" s="4"/>
      <c r="AK123" s="621"/>
      <c r="AL123" s="622"/>
      <c r="AM123" s="680"/>
    </row>
    <row r="124" spans="2:39" ht="13.5" customHeight="1">
      <c r="B124" s="395"/>
      <c r="D124" s="529">
        <f t="shared" si="4"/>
        <v>113</v>
      </c>
      <c r="E124" s="532"/>
      <c r="F124" s="531"/>
      <c r="G124" s="531"/>
      <c r="H124" s="573"/>
      <c r="I124" s="573"/>
      <c r="J124" s="573"/>
      <c r="K124" s="573"/>
      <c r="L124" s="573"/>
      <c r="M124" s="234"/>
      <c r="N124" s="234"/>
      <c r="O124" s="668"/>
      <c r="P124" s="575"/>
      <c r="Q124" s="573"/>
      <c r="R124" s="573"/>
      <c r="S124" s="573"/>
      <c r="T124" s="573"/>
      <c r="U124" s="677"/>
      <c r="V124" s="677"/>
      <c r="W124" s="573"/>
      <c r="X124" s="573"/>
      <c r="Y124" s="573"/>
      <c r="Z124" s="573"/>
      <c r="AA124" s="678"/>
      <c r="AB124" s="573"/>
      <c r="AC124" s="623"/>
      <c r="AD124" s="573"/>
      <c r="AE124" s="573"/>
      <c r="AF124" s="573"/>
      <c r="AG124" s="639"/>
      <c r="AH124" s="639"/>
      <c r="AI124" s="639"/>
      <c r="AJ124" s="4"/>
      <c r="AK124" s="621"/>
      <c r="AL124" s="622"/>
      <c r="AM124" s="680"/>
    </row>
    <row r="125" spans="2:39" ht="13.5" customHeight="1">
      <c r="B125" s="395"/>
      <c r="D125" s="529">
        <f t="shared" si="4"/>
        <v>114</v>
      </c>
      <c r="E125" s="532"/>
      <c r="F125" s="531"/>
      <c r="G125" s="531"/>
      <c r="H125" s="573"/>
      <c r="I125" s="573"/>
      <c r="J125" s="573"/>
      <c r="K125" s="573"/>
      <c r="L125" s="573"/>
      <c r="M125" s="234"/>
      <c r="N125" s="234"/>
      <c r="O125" s="668"/>
      <c r="P125" s="575"/>
      <c r="Q125" s="573"/>
      <c r="R125" s="573"/>
      <c r="S125" s="573"/>
      <c r="T125" s="573"/>
      <c r="U125" s="677"/>
      <c r="V125" s="677"/>
      <c r="W125" s="573"/>
      <c r="X125" s="573"/>
      <c r="Y125" s="573"/>
      <c r="Z125" s="573"/>
      <c r="AA125" s="678"/>
      <c r="AB125" s="573"/>
      <c r="AC125" s="623"/>
      <c r="AD125" s="573"/>
      <c r="AE125" s="573"/>
      <c r="AF125" s="573"/>
      <c r="AG125" s="639"/>
      <c r="AH125" s="639"/>
      <c r="AI125" s="639"/>
      <c r="AJ125" s="4"/>
      <c r="AK125" s="621"/>
      <c r="AL125" s="622"/>
      <c r="AM125" s="680"/>
    </row>
    <row r="126" spans="2:39" ht="13.5" customHeight="1">
      <c r="B126" s="395"/>
      <c r="D126" s="529">
        <f t="shared" si="4"/>
        <v>115</v>
      </c>
      <c r="E126" s="532"/>
      <c r="F126" s="531"/>
      <c r="G126" s="531"/>
      <c r="H126" s="573"/>
      <c r="I126" s="573"/>
      <c r="J126" s="573"/>
      <c r="K126" s="573"/>
      <c r="L126" s="573"/>
      <c r="M126" s="234"/>
      <c r="N126" s="234"/>
      <c r="O126" s="668"/>
      <c r="P126" s="575"/>
      <c r="Q126" s="573"/>
      <c r="R126" s="573"/>
      <c r="S126" s="573"/>
      <c r="T126" s="573"/>
      <c r="U126" s="677"/>
      <c r="V126" s="677"/>
      <c r="W126" s="573"/>
      <c r="X126" s="573"/>
      <c r="Y126" s="573"/>
      <c r="Z126" s="573"/>
      <c r="AA126" s="678"/>
      <c r="AB126" s="573"/>
      <c r="AC126" s="623"/>
      <c r="AD126" s="573"/>
      <c r="AE126" s="573"/>
      <c r="AF126" s="573"/>
      <c r="AG126" s="639"/>
      <c r="AH126" s="639"/>
      <c r="AI126" s="639"/>
      <c r="AJ126" s="4"/>
      <c r="AK126" s="621"/>
      <c r="AL126" s="622"/>
      <c r="AM126" s="680"/>
    </row>
    <row r="127" spans="2:39" ht="13.5" customHeight="1">
      <c r="B127" s="395"/>
      <c r="D127" s="529">
        <f t="shared" si="4"/>
        <v>116</v>
      </c>
      <c r="E127" s="532"/>
      <c r="F127" s="531"/>
      <c r="G127" s="531"/>
      <c r="H127" s="573"/>
      <c r="I127" s="573"/>
      <c r="J127" s="573"/>
      <c r="K127" s="573"/>
      <c r="L127" s="573"/>
      <c r="M127" s="234"/>
      <c r="N127" s="234"/>
      <c r="O127" s="668"/>
      <c r="P127" s="575"/>
      <c r="Q127" s="573"/>
      <c r="R127" s="573"/>
      <c r="S127" s="573"/>
      <c r="T127" s="573"/>
      <c r="U127" s="677"/>
      <c r="V127" s="677"/>
      <c r="W127" s="573"/>
      <c r="X127" s="573"/>
      <c r="Y127" s="573"/>
      <c r="Z127" s="573"/>
      <c r="AA127" s="678"/>
      <c r="AB127" s="573"/>
      <c r="AC127" s="623"/>
      <c r="AD127" s="573"/>
      <c r="AE127" s="573"/>
      <c r="AF127" s="573"/>
      <c r="AG127" s="639"/>
      <c r="AH127" s="639"/>
      <c r="AI127" s="639"/>
      <c r="AJ127" s="4"/>
      <c r="AK127" s="621"/>
      <c r="AL127" s="622"/>
      <c r="AM127" s="680"/>
    </row>
    <row r="128" spans="2:39" ht="13.5" customHeight="1">
      <c r="B128" s="395"/>
      <c r="D128" s="529">
        <f t="shared" si="4"/>
        <v>117</v>
      </c>
      <c r="E128" s="532"/>
      <c r="F128" s="531"/>
      <c r="G128" s="531"/>
      <c r="H128" s="573"/>
      <c r="I128" s="573"/>
      <c r="J128" s="573"/>
      <c r="K128" s="573"/>
      <c r="L128" s="573"/>
      <c r="M128" s="234"/>
      <c r="N128" s="234"/>
      <c r="O128" s="668"/>
      <c r="P128" s="575"/>
      <c r="Q128" s="573"/>
      <c r="R128" s="573"/>
      <c r="S128" s="573"/>
      <c r="T128" s="573"/>
      <c r="U128" s="677"/>
      <c r="V128" s="677"/>
      <c r="W128" s="573"/>
      <c r="X128" s="573"/>
      <c r="Y128" s="573"/>
      <c r="Z128" s="573"/>
      <c r="AA128" s="678"/>
      <c r="AB128" s="573"/>
      <c r="AC128" s="623"/>
      <c r="AD128" s="573"/>
      <c r="AE128" s="573"/>
      <c r="AF128" s="573"/>
      <c r="AG128" s="639"/>
      <c r="AH128" s="639"/>
      <c r="AI128" s="639"/>
      <c r="AJ128" s="4"/>
      <c r="AK128" s="621"/>
      <c r="AL128" s="622"/>
      <c r="AM128" s="680"/>
    </row>
    <row r="129" spans="2:39" ht="13.5" customHeight="1">
      <c r="B129" s="395"/>
      <c r="D129" s="529">
        <f t="shared" si="4"/>
        <v>118</v>
      </c>
      <c r="E129" s="532"/>
      <c r="F129" s="531"/>
      <c r="G129" s="531"/>
      <c r="H129" s="573"/>
      <c r="I129" s="573"/>
      <c r="J129" s="573"/>
      <c r="K129" s="573"/>
      <c r="L129" s="573"/>
      <c r="M129" s="234"/>
      <c r="N129" s="234"/>
      <c r="O129" s="668"/>
      <c r="P129" s="575"/>
      <c r="Q129" s="573"/>
      <c r="R129" s="573"/>
      <c r="S129" s="573"/>
      <c r="T129" s="573"/>
      <c r="U129" s="677"/>
      <c r="V129" s="677"/>
      <c r="W129" s="573"/>
      <c r="X129" s="573"/>
      <c r="Y129" s="573"/>
      <c r="Z129" s="573"/>
      <c r="AA129" s="678"/>
      <c r="AB129" s="573"/>
      <c r="AC129" s="623"/>
      <c r="AD129" s="573"/>
      <c r="AE129" s="573"/>
      <c r="AF129" s="573"/>
      <c r="AG129" s="639"/>
      <c r="AH129" s="639"/>
      <c r="AI129" s="639"/>
      <c r="AJ129" s="4"/>
      <c r="AK129" s="621"/>
      <c r="AL129" s="622"/>
      <c r="AM129" s="680"/>
    </row>
    <row r="130" spans="2:39" ht="13.5" customHeight="1">
      <c r="B130" s="395"/>
      <c r="D130" s="529">
        <f t="shared" si="4"/>
        <v>119</v>
      </c>
      <c r="E130" s="532"/>
      <c r="F130" s="531"/>
      <c r="G130" s="531"/>
      <c r="H130" s="573"/>
      <c r="I130" s="573"/>
      <c r="J130" s="573"/>
      <c r="K130" s="573"/>
      <c r="L130" s="573"/>
      <c r="M130" s="234"/>
      <c r="N130" s="234"/>
      <c r="O130" s="668"/>
      <c r="P130" s="575"/>
      <c r="Q130" s="573"/>
      <c r="R130" s="573"/>
      <c r="S130" s="573"/>
      <c r="T130" s="573"/>
      <c r="U130" s="677"/>
      <c r="V130" s="677"/>
      <c r="W130" s="573"/>
      <c r="X130" s="573"/>
      <c r="Y130" s="573"/>
      <c r="Z130" s="573"/>
      <c r="AA130" s="678"/>
      <c r="AB130" s="573"/>
      <c r="AC130" s="623"/>
      <c r="AD130" s="573"/>
      <c r="AE130" s="573"/>
      <c r="AF130" s="573"/>
      <c r="AG130" s="639"/>
      <c r="AH130" s="639"/>
      <c r="AI130" s="639"/>
      <c r="AJ130" s="4"/>
      <c r="AK130" s="621"/>
      <c r="AL130" s="622"/>
      <c r="AM130" s="680"/>
    </row>
    <row r="131" spans="2:39" ht="13.5" customHeight="1">
      <c r="B131" s="395"/>
      <c r="D131" s="529">
        <f t="shared" si="4"/>
        <v>120</v>
      </c>
      <c r="E131" s="532"/>
      <c r="F131" s="531"/>
      <c r="G131" s="531"/>
      <c r="H131" s="681"/>
      <c r="I131" s="681"/>
      <c r="J131" s="681"/>
      <c r="K131" s="681"/>
      <c r="L131" s="681"/>
      <c r="M131" s="234"/>
      <c r="N131" s="234"/>
      <c r="O131" s="668"/>
      <c r="P131" s="575"/>
      <c r="Q131" s="573"/>
      <c r="R131" s="573"/>
      <c r="S131" s="573"/>
      <c r="T131" s="573"/>
      <c r="U131" s="677"/>
      <c r="V131" s="677"/>
      <c r="W131" s="573"/>
      <c r="X131" s="573"/>
      <c r="Y131" s="573"/>
      <c r="Z131" s="573"/>
      <c r="AA131" s="678"/>
      <c r="AB131" s="573"/>
      <c r="AC131" s="623"/>
      <c r="AD131" s="573"/>
      <c r="AE131" s="573"/>
      <c r="AF131" s="573"/>
      <c r="AG131" s="639"/>
      <c r="AH131" s="639"/>
      <c r="AI131" s="639"/>
      <c r="AJ131" s="4"/>
      <c r="AK131" s="621"/>
      <c r="AL131" s="622"/>
      <c r="AM131" s="680"/>
    </row>
    <row r="132" spans="2:39" ht="13.5" customHeight="1">
      <c r="B132" s="395"/>
      <c r="D132" s="529">
        <f t="shared" si="4"/>
        <v>121</v>
      </c>
      <c r="E132" s="532"/>
      <c r="F132" s="531"/>
      <c r="G132" s="531"/>
      <c r="H132" s="573"/>
      <c r="I132" s="573"/>
      <c r="J132" s="573"/>
      <c r="K132" s="573"/>
      <c r="L132" s="573"/>
      <c r="M132" s="234"/>
      <c r="N132" s="234"/>
      <c r="O132" s="668"/>
      <c r="P132" s="575"/>
      <c r="Q132" s="573"/>
      <c r="R132" s="573"/>
      <c r="S132" s="573"/>
      <c r="T132" s="573"/>
      <c r="U132" s="677"/>
      <c r="V132" s="677"/>
      <c r="W132" s="573"/>
      <c r="X132" s="573"/>
      <c r="Y132" s="573"/>
      <c r="Z132" s="573"/>
      <c r="AA132" s="678"/>
      <c r="AB132" s="573"/>
      <c r="AC132" s="623"/>
      <c r="AD132" s="573"/>
      <c r="AE132" s="573"/>
      <c r="AF132" s="573"/>
      <c r="AG132" s="639"/>
      <c r="AH132" s="639"/>
      <c r="AI132" s="639"/>
      <c r="AJ132" s="4"/>
      <c r="AK132" s="621"/>
      <c r="AL132" s="622"/>
      <c r="AM132" s="680"/>
    </row>
    <row r="133" spans="2:39" ht="13.5" customHeight="1">
      <c r="B133" s="395"/>
      <c r="D133" s="529">
        <f t="shared" si="4"/>
        <v>122</v>
      </c>
      <c r="E133" s="532"/>
      <c r="F133" s="531"/>
      <c r="G133" s="531"/>
      <c r="H133" s="573"/>
      <c r="I133" s="573"/>
      <c r="J133" s="573"/>
      <c r="K133" s="573"/>
      <c r="L133" s="573"/>
      <c r="M133" s="234"/>
      <c r="N133" s="234"/>
      <c r="O133" s="668"/>
      <c r="P133" s="575"/>
      <c r="Q133" s="573"/>
      <c r="R133" s="573"/>
      <c r="S133" s="573"/>
      <c r="T133" s="573"/>
      <c r="U133" s="677"/>
      <c r="V133" s="677"/>
      <c r="W133" s="573"/>
      <c r="X133" s="573"/>
      <c r="Y133" s="573"/>
      <c r="Z133" s="573"/>
      <c r="AA133" s="678"/>
      <c r="AB133" s="573"/>
      <c r="AC133" s="623"/>
      <c r="AD133" s="573"/>
      <c r="AE133" s="573"/>
      <c r="AF133" s="573"/>
      <c r="AG133" s="639"/>
      <c r="AH133" s="639"/>
      <c r="AI133" s="639"/>
      <c r="AJ133" s="4"/>
      <c r="AK133" s="621"/>
      <c r="AL133" s="622"/>
      <c r="AM133" s="680"/>
    </row>
    <row r="134" spans="2:39" ht="13.5" customHeight="1">
      <c r="B134" s="395"/>
      <c r="D134" s="529">
        <f t="shared" si="4"/>
        <v>123</v>
      </c>
      <c r="E134" s="532"/>
      <c r="F134" s="531"/>
      <c r="G134" s="531"/>
      <c r="H134" s="573"/>
      <c r="I134" s="573"/>
      <c r="J134" s="573"/>
      <c r="K134" s="573"/>
      <c r="L134" s="573"/>
      <c r="M134" s="234"/>
      <c r="N134" s="234"/>
      <c r="O134" s="668"/>
      <c r="P134" s="575"/>
      <c r="Q134" s="573"/>
      <c r="R134" s="573"/>
      <c r="S134" s="573"/>
      <c r="T134" s="573"/>
      <c r="U134" s="677"/>
      <c r="V134" s="677"/>
      <c r="W134" s="573"/>
      <c r="X134" s="573"/>
      <c r="Y134" s="573"/>
      <c r="Z134" s="573"/>
      <c r="AA134" s="678"/>
      <c r="AB134" s="573"/>
      <c r="AC134" s="623"/>
      <c r="AD134" s="573"/>
      <c r="AE134" s="573"/>
      <c r="AF134" s="573"/>
      <c r="AG134" s="639"/>
      <c r="AH134" s="639"/>
      <c r="AI134" s="639"/>
      <c r="AJ134" s="4"/>
      <c r="AK134" s="621"/>
      <c r="AL134" s="622"/>
      <c r="AM134" s="680"/>
    </row>
    <row r="135" spans="2:39" ht="13.5" customHeight="1">
      <c r="B135" s="395"/>
      <c r="D135" s="529">
        <f t="shared" si="4"/>
        <v>124</v>
      </c>
      <c r="E135" s="532"/>
      <c r="F135" s="531"/>
      <c r="G135" s="531"/>
      <c r="H135" s="573"/>
      <c r="I135" s="573"/>
      <c r="J135" s="573"/>
      <c r="K135" s="573"/>
      <c r="L135" s="573"/>
      <c r="M135" s="234"/>
      <c r="N135" s="234"/>
      <c r="O135" s="668"/>
      <c r="P135" s="575"/>
      <c r="Q135" s="573"/>
      <c r="R135" s="573"/>
      <c r="S135" s="573"/>
      <c r="T135" s="573"/>
      <c r="U135" s="677"/>
      <c r="V135" s="677"/>
      <c r="W135" s="573"/>
      <c r="X135" s="573"/>
      <c r="Y135" s="573"/>
      <c r="Z135" s="573"/>
      <c r="AA135" s="678"/>
      <c r="AB135" s="573"/>
      <c r="AC135" s="623"/>
      <c r="AD135" s="573"/>
      <c r="AE135" s="573"/>
      <c r="AF135" s="573"/>
      <c r="AG135" s="639"/>
      <c r="AH135" s="639"/>
      <c r="AI135" s="639"/>
      <c r="AJ135" s="4"/>
      <c r="AK135" s="621"/>
      <c r="AL135" s="622"/>
      <c r="AM135" s="680"/>
    </row>
    <row r="136" spans="2:39" ht="13.5" customHeight="1">
      <c r="B136" s="395"/>
      <c r="D136" s="529">
        <f t="shared" si="4"/>
        <v>125</v>
      </c>
      <c r="E136" s="532"/>
      <c r="F136" s="531"/>
      <c r="G136" s="531"/>
      <c r="H136" s="573"/>
      <c r="I136" s="573"/>
      <c r="J136" s="573"/>
      <c r="K136" s="573"/>
      <c r="L136" s="573"/>
      <c r="M136" s="234"/>
      <c r="N136" s="234"/>
      <c r="O136" s="668"/>
      <c r="P136" s="575"/>
      <c r="Q136" s="573"/>
      <c r="R136" s="573"/>
      <c r="S136" s="573"/>
      <c r="T136" s="573"/>
      <c r="U136" s="677"/>
      <c r="V136" s="677"/>
      <c r="W136" s="573"/>
      <c r="X136" s="573"/>
      <c r="Y136" s="573"/>
      <c r="Z136" s="573"/>
      <c r="AA136" s="678"/>
      <c r="AB136" s="573"/>
      <c r="AC136" s="623"/>
      <c r="AD136" s="573"/>
      <c r="AE136" s="573"/>
      <c r="AF136" s="573"/>
      <c r="AG136" s="639"/>
      <c r="AH136" s="639"/>
      <c r="AI136" s="639"/>
      <c r="AJ136" s="4"/>
      <c r="AK136" s="621"/>
      <c r="AL136" s="622"/>
      <c r="AM136" s="680"/>
    </row>
    <row r="137" spans="2:39" ht="13.5" customHeight="1">
      <c r="B137" s="395"/>
      <c r="D137" s="529">
        <f t="shared" si="4"/>
        <v>126</v>
      </c>
      <c r="E137" s="532"/>
      <c r="F137" s="531"/>
      <c r="G137" s="531"/>
      <c r="H137" s="573"/>
      <c r="I137" s="573"/>
      <c r="J137" s="573"/>
      <c r="K137" s="573"/>
      <c r="L137" s="573"/>
      <c r="M137" s="234"/>
      <c r="N137" s="234"/>
      <c r="O137" s="668"/>
      <c r="P137" s="575"/>
      <c r="Q137" s="573"/>
      <c r="R137" s="573"/>
      <c r="S137" s="573"/>
      <c r="T137" s="573"/>
      <c r="U137" s="677"/>
      <c r="V137" s="677"/>
      <c r="W137" s="573"/>
      <c r="X137" s="573"/>
      <c r="Y137" s="573"/>
      <c r="Z137" s="573"/>
      <c r="AA137" s="678"/>
      <c r="AB137" s="573"/>
      <c r="AC137" s="623"/>
      <c r="AD137" s="573"/>
      <c r="AE137" s="573"/>
      <c r="AF137" s="573"/>
      <c r="AG137" s="639"/>
      <c r="AH137" s="639"/>
      <c r="AI137" s="639"/>
      <c r="AJ137" s="4"/>
      <c r="AK137" s="621"/>
      <c r="AL137" s="622"/>
      <c r="AM137" s="680"/>
    </row>
    <row r="138" spans="2:39" ht="13.5" customHeight="1">
      <c r="B138" s="395"/>
      <c r="D138" s="529">
        <f t="shared" si="4"/>
        <v>127</v>
      </c>
      <c r="E138" s="532"/>
      <c r="F138" s="531"/>
      <c r="G138" s="531"/>
      <c r="H138" s="573"/>
      <c r="I138" s="573"/>
      <c r="J138" s="573"/>
      <c r="K138" s="573"/>
      <c r="L138" s="573"/>
      <c r="M138" s="234"/>
      <c r="N138" s="234"/>
      <c r="O138" s="668"/>
      <c r="P138" s="575"/>
      <c r="Q138" s="573"/>
      <c r="R138" s="573"/>
      <c r="S138" s="573"/>
      <c r="T138" s="573"/>
      <c r="U138" s="677"/>
      <c r="V138" s="677"/>
      <c r="W138" s="573"/>
      <c r="X138" s="573"/>
      <c r="Y138" s="573"/>
      <c r="Z138" s="573"/>
      <c r="AA138" s="678"/>
      <c r="AB138" s="573"/>
      <c r="AC138" s="623"/>
      <c r="AD138" s="573"/>
      <c r="AE138" s="573"/>
      <c r="AF138" s="573"/>
      <c r="AG138" s="639"/>
      <c r="AH138" s="639"/>
      <c r="AI138" s="639"/>
      <c r="AJ138" s="4"/>
      <c r="AK138" s="621"/>
      <c r="AL138" s="622"/>
      <c r="AM138" s="680"/>
    </row>
    <row r="139" spans="2:39" ht="13.5" customHeight="1">
      <c r="B139" s="395"/>
      <c r="D139" s="529">
        <f t="shared" si="4"/>
        <v>128</v>
      </c>
      <c r="E139" s="532"/>
      <c r="F139" s="531"/>
      <c r="G139" s="531"/>
      <c r="H139" s="573"/>
      <c r="I139" s="573"/>
      <c r="J139" s="573"/>
      <c r="K139" s="573"/>
      <c r="L139" s="573"/>
      <c r="M139" s="234"/>
      <c r="N139" s="234"/>
      <c r="O139" s="668"/>
      <c r="P139" s="575"/>
      <c r="Q139" s="573"/>
      <c r="R139" s="573"/>
      <c r="S139" s="573"/>
      <c r="T139" s="573"/>
      <c r="U139" s="677"/>
      <c r="V139" s="677"/>
      <c r="W139" s="573"/>
      <c r="X139" s="573"/>
      <c r="Y139" s="573"/>
      <c r="Z139" s="573"/>
      <c r="AA139" s="678"/>
      <c r="AB139" s="573"/>
      <c r="AC139" s="623"/>
      <c r="AD139" s="573"/>
      <c r="AE139" s="573"/>
      <c r="AF139" s="573"/>
      <c r="AG139" s="639"/>
      <c r="AH139" s="639"/>
      <c r="AI139" s="639"/>
      <c r="AJ139" s="4"/>
      <c r="AK139" s="621"/>
      <c r="AL139" s="622"/>
      <c r="AM139" s="680"/>
    </row>
    <row r="140" spans="2:39" ht="13.5" customHeight="1">
      <c r="B140" s="395"/>
      <c r="D140" s="529">
        <f t="shared" si="4"/>
        <v>129</v>
      </c>
      <c r="E140" s="532"/>
      <c r="F140" s="531"/>
      <c r="G140" s="531"/>
      <c r="H140" s="573"/>
      <c r="I140" s="573"/>
      <c r="J140" s="573"/>
      <c r="K140" s="573"/>
      <c r="L140" s="573"/>
      <c r="M140" s="234"/>
      <c r="N140" s="234"/>
      <c r="O140" s="668"/>
      <c r="P140" s="575"/>
      <c r="Q140" s="573"/>
      <c r="R140" s="573"/>
      <c r="S140" s="573"/>
      <c r="T140" s="573"/>
      <c r="U140" s="677"/>
      <c r="V140" s="677"/>
      <c r="W140" s="573"/>
      <c r="X140" s="573"/>
      <c r="Y140" s="573"/>
      <c r="Z140" s="573"/>
      <c r="AA140" s="678"/>
      <c r="AB140" s="573"/>
      <c r="AC140" s="623"/>
      <c r="AD140" s="573"/>
      <c r="AE140" s="573"/>
      <c r="AF140" s="573"/>
      <c r="AG140" s="639"/>
      <c r="AH140" s="639"/>
      <c r="AI140" s="639"/>
      <c r="AJ140" s="4"/>
      <c r="AK140" s="621"/>
      <c r="AL140" s="622"/>
      <c r="AM140" s="680"/>
    </row>
    <row r="141" spans="2:39" ht="13.5" customHeight="1">
      <c r="B141" s="395"/>
      <c r="D141" s="529">
        <f t="shared" si="4"/>
        <v>130</v>
      </c>
      <c r="E141" s="532"/>
      <c r="F141" s="531"/>
      <c r="G141" s="531"/>
      <c r="H141" s="573"/>
      <c r="I141" s="573"/>
      <c r="J141" s="573"/>
      <c r="K141" s="573"/>
      <c r="L141" s="573"/>
      <c r="M141" s="234"/>
      <c r="N141" s="234"/>
      <c r="O141" s="668"/>
      <c r="P141" s="575"/>
      <c r="Q141" s="573"/>
      <c r="R141" s="573"/>
      <c r="S141" s="573"/>
      <c r="T141" s="573"/>
      <c r="U141" s="677"/>
      <c r="V141" s="677"/>
      <c r="W141" s="573"/>
      <c r="X141" s="573"/>
      <c r="Y141" s="573"/>
      <c r="Z141" s="573"/>
      <c r="AA141" s="678"/>
      <c r="AB141" s="573"/>
      <c r="AC141" s="623"/>
      <c r="AD141" s="573"/>
      <c r="AE141" s="573"/>
      <c r="AF141" s="573"/>
      <c r="AG141" s="639"/>
      <c r="AH141" s="639"/>
      <c r="AI141" s="639"/>
      <c r="AJ141" s="4"/>
      <c r="AK141" s="621"/>
      <c r="AL141" s="622"/>
      <c r="AM141" s="680"/>
    </row>
    <row r="142" spans="2:39" ht="13.5" customHeight="1">
      <c r="B142" s="395"/>
      <c r="D142" s="529">
        <f t="shared" si="4"/>
        <v>131</v>
      </c>
      <c r="E142" s="532"/>
      <c r="F142" s="531"/>
      <c r="G142" s="531"/>
      <c r="H142" s="573"/>
      <c r="I142" s="573"/>
      <c r="J142" s="573"/>
      <c r="K142" s="573"/>
      <c r="L142" s="573"/>
      <c r="M142" s="234"/>
      <c r="N142" s="234"/>
      <c r="O142" s="668"/>
      <c r="P142" s="575"/>
      <c r="Q142" s="573"/>
      <c r="R142" s="573"/>
      <c r="S142" s="573"/>
      <c r="T142" s="573"/>
      <c r="U142" s="677"/>
      <c r="V142" s="677"/>
      <c r="W142" s="573"/>
      <c r="X142" s="573"/>
      <c r="Y142" s="573"/>
      <c r="Z142" s="573"/>
      <c r="AA142" s="678"/>
      <c r="AB142" s="573"/>
      <c r="AC142" s="623"/>
      <c r="AD142" s="573"/>
      <c r="AE142" s="573"/>
      <c r="AF142" s="573"/>
      <c r="AG142" s="639"/>
      <c r="AH142" s="639"/>
      <c r="AI142" s="639"/>
      <c r="AJ142" s="4"/>
      <c r="AK142" s="621"/>
      <c r="AL142" s="622"/>
      <c r="AM142" s="680"/>
    </row>
    <row r="143" spans="2:39" ht="13.5" customHeight="1">
      <c r="B143" s="395"/>
      <c r="D143" s="529">
        <f t="shared" si="4"/>
        <v>132</v>
      </c>
      <c r="E143" s="532"/>
      <c r="F143" s="531"/>
      <c r="G143" s="531"/>
      <c r="H143" s="573"/>
      <c r="I143" s="573"/>
      <c r="J143" s="573"/>
      <c r="K143" s="573"/>
      <c r="L143" s="573"/>
      <c r="M143" s="234"/>
      <c r="N143" s="234"/>
      <c r="O143" s="668"/>
      <c r="P143" s="575"/>
      <c r="Q143" s="573"/>
      <c r="R143" s="573"/>
      <c r="S143" s="573"/>
      <c r="T143" s="573"/>
      <c r="U143" s="677"/>
      <c r="V143" s="677"/>
      <c r="W143" s="573"/>
      <c r="X143" s="573"/>
      <c r="Y143" s="573"/>
      <c r="Z143" s="573"/>
      <c r="AA143" s="678"/>
      <c r="AB143" s="573"/>
      <c r="AC143" s="623"/>
      <c r="AD143" s="573"/>
      <c r="AE143" s="573"/>
      <c r="AF143" s="573"/>
      <c r="AG143" s="639"/>
      <c r="AH143" s="639"/>
      <c r="AI143" s="639"/>
      <c r="AJ143" s="4"/>
      <c r="AK143" s="621"/>
      <c r="AL143" s="622"/>
      <c r="AM143" s="680"/>
    </row>
    <row r="144" spans="2:39" ht="13.5" customHeight="1">
      <c r="B144" s="395"/>
      <c r="D144" s="529">
        <f t="shared" si="4"/>
        <v>133</v>
      </c>
      <c r="E144" s="532"/>
      <c r="F144" s="531"/>
      <c r="G144" s="531"/>
      <c r="H144" s="573"/>
      <c r="I144" s="573"/>
      <c r="J144" s="573"/>
      <c r="K144" s="573"/>
      <c r="L144" s="573"/>
      <c r="M144" s="234"/>
      <c r="N144" s="234"/>
      <c r="O144" s="668"/>
      <c r="P144" s="575"/>
      <c r="Q144" s="573"/>
      <c r="R144" s="573"/>
      <c r="S144" s="573"/>
      <c r="T144" s="573"/>
      <c r="U144" s="677"/>
      <c r="V144" s="677"/>
      <c r="W144" s="573"/>
      <c r="X144" s="573"/>
      <c r="Y144" s="573"/>
      <c r="Z144" s="573"/>
      <c r="AA144" s="678"/>
      <c r="AB144" s="573"/>
      <c r="AC144" s="623"/>
      <c r="AD144" s="573"/>
      <c r="AE144" s="573"/>
      <c r="AF144" s="573"/>
      <c r="AG144" s="639"/>
      <c r="AH144" s="639"/>
      <c r="AI144" s="639"/>
      <c r="AJ144" s="4"/>
      <c r="AK144" s="621"/>
      <c r="AL144" s="622"/>
      <c r="AM144" s="680"/>
    </row>
    <row r="145" spans="2:39" ht="13.5" customHeight="1">
      <c r="B145" s="395"/>
      <c r="D145" s="529">
        <f t="shared" si="4"/>
        <v>134</v>
      </c>
      <c r="E145" s="532"/>
      <c r="F145" s="531"/>
      <c r="G145" s="531"/>
      <c r="H145" s="573"/>
      <c r="I145" s="573"/>
      <c r="J145" s="573"/>
      <c r="K145" s="573"/>
      <c r="L145" s="573"/>
      <c r="M145" s="234"/>
      <c r="N145" s="234"/>
      <c r="O145" s="668"/>
      <c r="P145" s="575"/>
      <c r="Q145" s="573"/>
      <c r="R145" s="573"/>
      <c r="S145" s="573"/>
      <c r="T145" s="573"/>
      <c r="U145" s="677"/>
      <c r="V145" s="677"/>
      <c r="W145" s="573"/>
      <c r="X145" s="573"/>
      <c r="Y145" s="573"/>
      <c r="Z145" s="573"/>
      <c r="AA145" s="678"/>
      <c r="AB145" s="573"/>
      <c r="AC145" s="623"/>
      <c r="AD145" s="573"/>
      <c r="AE145" s="573"/>
      <c r="AF145" s="573"/>
      <c r="AG145" s="639"/>
      <c r="AH145" s="639"/>
      <c r="AI145" s="639"/>
      <c r="AJ145" s="4"/>
      <c r="AK145" s="621"/>
      <c r="AL145" s="622"/>
      <c r="AM145" s="680"/>
    </row>
    <row r="146" spans="2:39" ht="13.5" customHeight="1">
      <c r="B146" s="395"/>
      <c r="D146" s="529">
        <f t="shared" si="4"/>
        <v>135</v>
      </c>
      <c r="E146" s="532"/>
      <c r="F146" s="531"/>
      <c r="G146" s="531"/>
      <c r="H146" s="573"/>
      <c r="I146" s="573"/>
      <c r="J146" s="573"/>
      <c r="K146" s="573"/>
      <c r="L146" s="573"/>
      <c r="M146" s="234"/>
      <c r="N146" s="234"/>
      <c r="O146" s="668"/>
      <c r="P146" s="575"/>
      <c r="Q146" s="573"/>
      <c r="R146" s="573"/>
      <c r="S146" s="573"/>
      <c r="T146" s="573"/>
      <c r="U146" s="677"/>
      <c r="V146" s="677"/>
      <c r="W146" s="573"/>
      <c r="X146" s="573"/>
      <c r="Y146" s="573"/>
      <c r="Z146" s="573"/>
      <c r="AA146" s="678"/>
      <c r="AB146" s="573"/>
      <c r="AC146" s="623"/>
      <c r="AD146" s="573"/>
      <c r="AE146" s="573"/>
      <c r="AF146" s="573"/>
      <c r="AG146" s="639"/>
      <c r="AH146" s="639"/>
      <c r="AI146" s="639"/>
      <c r="AJ146" s="4"/>
      <c r="AK146" s="621"/>
      <c r="AL146" s="622"/>
      <c r="AM146" s="680"/>
    </row>
    <row r="147" spans="2:39" ht="13.5" customHeight="1">
      <c r="B147" s="395"/>
      <c r="D147" s="529">
        <f t="shared" si="4"/>
        <v>136</v>
      </c>
      <c r="E147" s="532"/>
      <c r="F147" s="531"/>
      <c r="G147" s="531"/>
      <c r="H147" s="573"/>
      <c r="I147" s="573"/>
      <c r="J147" s="573"/>
      <c r="K147" s="573"/>
      <c r="L147" s="573"/>
      <c r="M147" s="234"/>
      <c r="N147" s="234"/>
      <c r="O147" s="668"/>
      <c r="P147" s="575"/>
      <c r="Q147" s="573"/>
      <c r="R147" s="573"/>
      <c r="S147" s="573"/>
      <c r="T147" s="573"/>
      <c r="U147" s="677"/>
      <c r="V147" s="677"/>
      <c r="W147" s="573"/>
      <c r="X147" s="573"/>
      <c r="Y147" s="573"/>
      <c r="Z147" s="573"/>
      <c r="AA147" s="678"/>
      <c r="AB147" s="573"/>
      <c r="AC147" s="623"/>
      <c r="AD147" s="573"/>
      <c r="AE147" s="573"/>
      <c r="AF147" s="573"/>
      <c r="AG147" s="639"/>
      <c r="AH147" s="639"/>
      <c r="AI147" s="639"/>
      <c r="AJ147" s="4"/>
      <c r="AK147" s="621"/>
      <c r="AL147" s="622"/>
      <c r="AM147" s="680"/>
    </row>
    <row r="148" spans="2:39" ht="13.5" customHeight="1">
      <c r="B148" s="395"/>
      <c r="D148" s="529">
        <f t="shared" si="4"/>
        <v>137</v>
      </c>
      <c r="E148" s="532"/>
      <c r="F148" s="531"/>
      <c r="G148" s="531"/>
      <c r="H148" s="573"/>
      <c r="I148" s="573"/>
      <c r="J148" s="573"/>
      <c r="K148" s="573"/>
      <c r="L148" s="573"/>
      <c r="M148" s="234"/>
      <c r="N148" s="234"/>
      <c r="O148" s="668"/>
      <c r="P148" s="575"/>
      <c r="Q148" s="573"/>
      <c r="R148" s="573"/>
      <c r="S148" s="573"/>
      <c r="T148" s="573"/>
      <c r="U148" s="677"/>
      <c r="V148" s="677"/>
      <c r="W148" s="573"/>
      <c r="X148" s="573"/>
      <c r="Y148" s="573"/>
      <c r="Z148" s="573"/>
      <c r="AA148" s="678"/>
      <c r="AB148" s="573"/>
      <c r="AC148" s="623"/>
      <c r="AD148" s="573"/>
      <c r="AE148" s="573"/>
      <c r="AF148" s="573"/>
      <c r="AG148" s="639"/>
      <c r="AH148" s="639"/>
      <c r="AI148" s="639"/>
      <c r="AJ148" s="4"/>
      <c r="AK148" s="621"/>
      <c r="AL148" s="622"/>
      <c r="AM148" s="680"/>
    </row>
    <row r="149" spans="2:39" ht="13.5" customHeight="1">
      <c r="B149" s="395"/>
      <c r="D149" s="529">
        <f t="shared" si="4"/>
        <v>138</v>
      </c>
      <c r="E149" s="532"/>
      <c r="F149" s="531"/>
      <c r="G149" s="531"/>
      <c r="H149" s="573"/>
      <c r="I149" s="573"/>
      <c r="J149" s="573"/>
      <c r="K149" s="573"/>
      <c r="L149" s="573"/>
      <c r="M149" s="234"/>
      <c r="N149" s="234"/>
      <c r="O149" s="668"/>
      <c r="P149" s="575"/>
      <c r="Q149" s="573"/>
      <c r="R149" s="573"/>
      <c r="S149" s="573"/>
      <c r="T149" s="573"/>
      <c r="U149" s="677"/>
      <c r="V149" s="677"/>
      <c r="W149" s="573"/>
      <c r="X149" s="573"/>
      <c r="Y149" s="573"/>
      <c r="Z149" s="573"/>
      <c r="AA149" s="678"/>
      <c r="AB149" s="573"/>
      <c r="AC149" s="623"/>
      <c r="AD149" s="573"/>
      <c r="AE149" s="573"/>
      <c r="AF149" s="573"/>
      <c r="AG149" s="639"/>
      <c r="AH149" s="639"/>
      <c r="AI149" s="639"/>
      <c r="AJ149" s="4"/>
      <c r="AK149" s="621"/>
      <c r="AL149" s="622"/>
      <c r="AM149" s="680"/>
    </row>
    <row r="150" spans="2:39" ht="13.5" customHeight="1">
      <c r="B150" s="395"/>
      <c r="D150" s="529">
        <f t="shared" si="4"/>
        <v>139</v>
      </c>
      <c r="E150" s="532"/>
      <c r="F150" s="531"/>
      <c r="G150" s="531"/>
      <c r="H150" s="573"/>
      <c r="I150" s="573"/>
      <c r="J150" s="573"/>
      <c r="K150" s="573"/>
      <c r="L150" s="573"/>
      <c r="M150" s="234"/>
      <c r="N150" s="234"/>
      <c r="O150" s="668"/>
      <c r="P150" s="575"/>
      <c r="Q150" s="573"/>
      <c r="R150" s="573"/>
      <c r="S150" s="573"/>
      <c r="T150" s="573"/>
      <c r="U150" s="677"/>
      <c r="V150" s="677"/>
      <c r="W150" s="573"/>
      <c r="X150" s="573"/>
      <c r="Y150" s="573"/>
      <c r="Z150" s="573"/>
      <c r="AA150" s="678"/>
      <c r="AB150" s="573"/>
      <c r="AC150" s="623"/>
      <c r="AD150" s="573"/>
      <c r="AE150" s="573"/>
      <c r="AF150" s="573"/>
      <c r="AG150" s="639"/>
      <c r="AH150" s="639"/>
      <c r="AI150" s="639"/>
      <c r="AJ150" s="4"/>
      <c r="AK150" s="621"/>
      <c r="AL150" s="622"/>
      <c r="AM150" s="680"/>
    </row>
    <row r="151" spans="2:39" ht="13.5" customHeight="1">
      <c r="B151" s="395"/>
      <c r="D151" s="529">
        <f t="shared" si="4"/>
        <v>140</v>
      </c>
      <c r="E151" s="532"/>
      <c r="F151" s="531"/>
      <c r="G151" s="531"/>
      <c r="H151" s="573"/>
      <c r="I151" s="573"/>
      <c r="J151" s="573"/>
      <c r="K151" s="573"/>
      <c r="L151" s="573"/>
      <c r="M151" s="234"/>
      <c r="N151" s="234"/>
      <c r="O151" s="668"/>
      <c r="P151" s="575"/>
      <c r="Q151" s="573"/>
      <c r="R151" s="573"/>
      <c r="S151" s="573"/>
      <c r="T151" s="573"/>
      <c r="U151" s="677"/>
      <c r="V151" s="677"/>
      <c r="W151" s="573"/>
      <c r="X151" s="573"/>
      <c r="Y151" s="573"/>
      <c r="Z151" s="573"/>
      <c r="AA151" s="678"/>
      <c r="AB151" s="573"/>
      <c r="AC151" s="623"/>
      <c r="AD151" s="573"/>
      <c r="AE151" s="573"/>
      <c r="AF151" s="573"/>
      <c r="AG151" s="639"/>
      <c r="AH151" s="639"/>
      <c r="AI151" s="639"/>
      <c r="AJ151" s="4"/>
      <c r="AK151" s="621"/>
      <c r="AL151" s="622"/>
      <c r="AM151" s="680"/>
    </row>
    <row r="152" spans="2:39" ht="13.5" customHeight="1">
      <c r="B152" s="395"/>
      <c r="D152" s="529">
        <f t="shared" si="4"/>
        <v>141</v>
      </c>
      <c r="E152" s="532"/>
      <c r="F152" s="531"/>
      <c r="G152" s="531"/>
      <c r="H152" s="573"/>
      <c r="I152" s="573"/>
      <c r="J152" s="573"/>
      <c r="K152" s="573"/>
      <c r="L152" s="573"/>
      <c r="M152" s="234"/>
      <c r="N152" s="234"/>
      <c r="O152" s="668"/>
      <c r="P152" s="575"/>
      <c r="Q152" s="573"/>
      <c r="R152" s="573"/>
      <c r="S152" s="573"/>
      <c r="T152" s="573"/>
      <c r="U152" s="677"/>
      <c r="V152" s="677"/>
      <c r="W152" s="573"/>
      <c r="X152" s="573"/>
      <c r="Y152" s="573"/>
      <c r="Z152" s="573"/>
      <c r="AA152" s="678"/>
      <c r="AB152" s="573"/>
      <c r="AC152" s="623"/>
      <c r="AD152" s="573"/>
      <c r="AE152" s="573"/>
      <c r="AF152" s="573"/>
      <c r="AG152" s="639"/>
      <c r="AH152" s="639"/>
      <c r="AI152" s="639"/>
      <c r="AJ152" s="4"/>
      <c r="AK152" s="621"/>
      <c r="AL152" s="622"/>
      <c r="AM152" s="680"/>
    </row>
    <row r="153" spans="2:39" ht="13.5" customHeight="1">
      <c r="B153" s="395"/>
      <c r="D153" s="529">
        <f t="shared" si="4"/>
        <v>142</v>
      </c>
      <c r="E153" s="532"/>
      <c r="F153" s="531"/>
      <c r="G153" s="531"/>
      <c r="H153" s="573"/>
      <c r="I153" s="573"/>
      <c r="J153" s="573"/>
      <c r="K153" s="573"/>
      <c r="L153" s="573"/>
      <c r="M153" s="234"/>
      <c r="N153" s="234"/>
      <c r="O153" s="668"/>
      <c r="P153" s="575"/>
      <c r="Q153" s="573"/>
      <c r="R153" s="573"/>
      <c r="S153" s="573"/>
      <c r="T153" s="573"/>
      <c r="U153" s="677"/>
      <c r="V153" s="677"/>
      <c r="W153" s="573"/>
      <c r="X153" s="573"/>
      <c r="Y153" s="573"/>
      <c r="Z153" s="573"/>
      <c r="AA153" s="678"/>
      <c r="AB153" s="573"/>
      <c r="AC153" s="623"/>
      <c r="AD153" s="573"/>
      <c r="AE153" s="573"/>
      <c r="AF153" s="573"/>
      <c r="AG153" s="639"/>
      <c r="AH153" s="639"/>
      <c r="AI153" s="639"/>
      <c r="AJ153" s="4"/>
      <c r="AK153" s="621"/>
      <c r="AL153" s="622"/>
      <c r="AM153" s="680"/>
    </row>
    <row r="154" spans="2:39" ht="13.5" customHeight="1">
      <c r="B154" s="395"/>
      <c r="D154" s="529">
        <f t="shared" si="4"/>
        <v>143</v>
      </c>
      <c r="E154" s="532"/>
      <c r="F154" s="531"/>
      <c r="G154" s="531"/>
      <c r="H154" s="573"/>
      <c r="I154" s="573"/>
      <c r="J154" s="573"/>
      <c r="K154" s="573"/>
      <c r="L154" s="573"/>
      <c r="M154" s="234"/>
      <c r="N154" s="234"/>
      <c r="O154" s="668"/>
      <c r="P154" s="575"/>
      <c r="Q154" s="573"/>
      <c r="R154" s="573"/>
      <c r="S154" s="573"/>
      <c r="T154" s="573"/>
      <c r="U154" s="677"/>
      <c r="V154" s="677"/>
      <c r="W154" s="573"/>
      <c r="X154" s="573"/>
      <c r="Y154" s="573"/>
      <c r="Z154" s="573"/>
      <c r="AA154" s="678"/>
      <c r="AB154" s="573"/>
      <c r="AC154" s="623"/>
      <c r="AD154" s="573"/>
      <c r="AE154" s="573"/>
      <c r="AF154" s="573"/>
      <c r="AG154" s="639"/>
      <c r="AH154" s="639"/>
      <c r="AI154" s="639"/>
      <c r="AJ154" s="4"/>
      <c r="AK154" s="621"/>
      <c r="AL154" s="622"/>
      <c r="AM154" s="680"/>
    </row>
    <row r="155" spans="2:39" ht="13.5" customHeight="1">
      <c r="B155" s="395"/>
      <c r="D155" s="529">
        <f t="shared" si="4"/>
        <v>144</v>
      </c>
      <c r="E155" s="532"/>
      <c r="F155" s="531"/>
      <c r="G155" s="531"/>
      <c r="H155" s="573"/>
      <c r="I155" s="573"/>
      <c r="J155" s="573"/>
      <c r="K155" s="573"/>
      <c r="L155" s="573"/>
      <c r="M155" s="234"/>
      <c r="N155" s="234"/>
      <c r="O155" s="668"/>
      <c r="P155" s="575"/>
      <c r="Q155" s="573"/>
      <c r="R155" s="573"/>
      <c r="S155" s="573"/>
      <c r="T155" s="573"/>
      <c r="U155" s="677"/>
      <c r="V155" s="677"/>
      <c r="W155" s="573"/>
      <c r="X155" s="573"/>
      <c r="Y155" s="573"/>
      <c r="Z155" s="573"/>
      <c r="AA155" s="678"/>
      <c r="AB155" s="573"/>
      <c r="AC155" s="623"/>
      <c r="AD155" s="573"/>
      <c r="AE155" s="573"/>
      <c r="AF155" s="573"/>
      <c r="AG155" s="639"/>
      <c r="AH155" s="639"/>
      <c r="AI155" s="639"/>
      <c r="AJ155" s="4"/>
      <c r="AK155" s="621"/>
      <c r="AL155" s="622"/>
      <c r="AM155" s="680"/>
    </row>
    <row r="156" spans="2:39" ht="13.5" customHeight="1">
      <c r="B156" s="395"/>
      <c r="D156" s="529">
        <f t="shared" si="4"/>
        <v>145</v>
      </c>
      <c r="E156" s="532"/>
      <c r="F156" s="531"/>
      <c r="G156" s="531"/>
      <c r="H156" s="573"/>
      <c r="I156" s="573"/>
      <c r="J156" s="573"/>
      <c r="K156" s="573"/>
      <c r="L156" s="573"/>
      <c r="M156" s="234"/>
      <c r="N156" s="234"/>
      <c r="O156" s="668"/>
      <c r="P156" s="575"/>
      <c r="Q156" s="573"/>
      <c r="R156" s="573"/>
      <c r="S156" s="573"/>
      <c r="T156" s="573"/>
      <c r="U156" s="677"/>
      <c r="V156" s="677"/>
      <c r="W156" s="573"/>
      <c r="X156" s="573"/>
      <c r="Y156" s="573"/>
      <c r="Z156" s="573"/>
      <c r="AA156" s="678"/>
      <c r="AB156" s="573"/>
      <c r="AC156" s="623"/>
      <c r="AD156" s="573"/>
      <c r="AE156" s="573"/>
      <c r="AF156" s="573"/>
      <c r="AG156" s="639"/>
      <c r="AH156" s="639"/>
      <c r="AI156" s="639"/>
      <c r="AJ156" s="4"/>
      <c r="AK156" s="621"/>
      <c r="AL156" s="622"/>
      <c r="AM156" s="680"/>
    </row>
    <row r="157" spans="2:39" ht="13.5" customHeight="1">
      <c r="B157" s="395"/>
      <c r="D157" s="529">
        <f t="shared" si="4"/>
        <v>146</v>
      </c>
      <c r="E157" s="532"/>
      <c r="F157" s="531"/>
      <c r="G157" s="531"/>
      <c r="H157" s="573"/>
      <c r="I157" s="573"/>
      <c r="J157" s="573"/>
      <c r="K157" s="573"/>
      <c r="L157" s="573"/>
      <c r="M157" s="234"/>
      <c r="N157" s="234"/>
      <c r="O157" s="668"/>
      <c r="P157" s="575"/>
      <c r="Q157" s="573"/>
      <c r="R157" s="573"/>
      <c r="S157" s="573"/>
      <c r="T157" s="573"/>
      <c r="U157" s="677"/>
      <c r="V157" s="677"/>
      <c r="W157" s="573"/>
      <c r="X157" s="573"/>
      <c r="Y157" s="573"/>
      <c r="Z157" s="573"/>
      <c r="AA157" s="678"/>
      <c r="AB157" s="573"/>
      <c r="AC157" s="623"/>
      <c r="AD157" s="573"/>
      <c r="AE157" s="573"/>
      <c r="AF157" s="573"/>
      <c r="AG157" s="639"/>
      <c r="AH157" s="639"/>
      <c r="AI157" s="639"/>
      <c r="AJ157" s="4"/>
      <c r="AK157" s="621"/>
      <c r="AL157" s="622"/>
      <c r="AM157" s="680"/>
    </row>
    <row r="158" spans="2:39" ht="13.5" customHeight="1">
      <c r="B158" s="395"/>
      <c r="D158" s="529">
        <f t="shared" si="4"/>
        <v>147</v>
      </c>
      <c r="E158" s="532"/>
      <c r="F158" s="531"/>
      <c r="G158" s="531"/>
      <c r="H158" s="573"/>
      <c r="I158" s="573"/>
      <c r="J158" s="573"/>
      <c r="K158" s="573"/>
      <c r="L158" s="573"/>
      <c r="M158" s="234"/>
      <c r="N158" s="234"/>
      <c r="O158" s="668"/>
      <c r="P158" s="575"/>
      <c r="Q158" s="573"/>
      <c r="R158" s="573"/>
      <c r="S158" s="573"/>
      <c r="T158" s="573"/>
      <c r="U158" s="677"/>
      <c r="V158" s="677"/>
      <c r="W158" s="573"/>
      <c r="X158" s="573"/>
      <c r="Y158" s="573"/>
      <c r="Z158" s="573"/>
      <c r="AA158" s="678"/>
      <c r="AB158" s="573"/>
      <c r="AC158" s="623"/>
      <c r="AD158" s="573"/>
      <c r="AE158" s="573"/>
      <c r="AF158" s="573"/>
      <c r="AG158" s="639"/>
      <c r="AH158" s="639"/>
      <c r="AI158" s="639"/>
      <c r="AJ158" s="4"/>
      <c r="AK158" s="621"/>
      <c r="AL158" s="622"/>
      <c r="AM158" s="680"/>
    </row>
    <row r="159" spans="2:39" ht="13.5" customHeight="1">
      <c r="B159" s="395"/>
      <c r="D159" s="529">
        <f t="shared" si="4"/>
        <v>148</v>
      </c>
      <c r="E159" s="532"/>
      <c r="F159" s="531"/>
      <c r="G159" s="531"/>
      <c r="H159" s="573"/>
      <c r="I159" s="573"/>
      <c r="J159" s="573"/>
      <c r="K159" s="573"/>
      <c r="L159" s="573"/>
      <c r="M159" s="234"/>
      <c r="N159" s="234"/>
      <c r="O159" s="668"/>
      <c r="P159" s="575"/>
      <c r="Q159" s="573"/>
      <c r="R159" s="573"/>
      <c r="S159" s="573"/>
      <c r="T159" s="573"/>
      <c r="U159" s="677"/>
      <c r="V159" s="677"/>
      <c r="W159" s="573"/>
      <c r="X159" s="573"/>
      <c r="Y159" s="573"/>
      <c r="Z159" s="573"/>
      <c r="AA159" s="678"/>
      <c r="AB159" s="573"/>
      <c r="AC159" s="623"/>
      <c r="AD159" s="573"/>
      <c r="AE159" s="573"/>
      <c r="AF159" s="573"/>
      <c r="AG159" s="639"/>
      <c r="AH159" s="639"/>
      <c r="AI159" s="639"/>
      <c r="AJ159" s="4"/>
      <c r="AK159" s="621"/>
      <c r="AL159" s="622"/>
      <c r="AM159" s="680"/>
    </row>
    <row r="160" spans="2:39" ht="13.5" customHeight="1">
      <c r="B160" s="395"/>
      <c r="D160" s="529">
        <f t="shared" si="4"/>
        <v>149</v>
      </c>
      <c r="E160" s="532"/>
      <c r="F160" s="531"/>
      <c r="G160" s="531"/>
      <c r="H160" s="573"/>
      <c r="I160" s="573"/>
      <c r="J160" s="573"/>
      <c r="K160" s="573"/>
      <c r="L160" s="573"/>
      <c r="M160" s="234"/>
      <c r="N160" s="234"/>
      <c r="O160" s="668"/>
      <c r="P160" s="575"/>
      <c r="Q160" s="573"/>
      <c r="R160" s="573"/>
      <c r="S160" s="573"/>
      <c r="T160" s="573"/>
      <c r="U160" s="677"/>
      <c r="V160" s="677"/>
      <c r="W160" s="573"/>
      <c r="X160" s="573"/>
      <c r="Y160" s="573"/>
      <c r="Z160" s="573"/>
      <c r="AA160" s="678"/>
      <c r="AB160" s="573"/>
      <c r="AC160" s="623"/>
      <c r="AD160" s="573"/>
      <c r="AE160" s="573"/>
      <c r="AF160" s="573"/>
      <c r="AG160" s="639"/>
      <c r="AH160" s="639"/>
      <c r="AI160" s="639"/>
      <c r="AJ160" s="4"/>
      <c r="AK160" s="621"/>
      <c r="AL160" s="622"/>
      <c r="AM160" s="680"/>
    </row>
    <row r="161" spans="2:39" ht="13.5" customHeight="1">
      <c r="B161" s="395"/>
      <c r="D161" s="529">
        <f t="shared" si="4"/>
        <v>150</v>
      </c>
      <c r="E161" s="532"/>
      <c r="F161" s="531"/>
      <c r="G161" s="531"/>
      <c r="H161" s="681"/>
      <c r="I161" s="681"/>
      <c r="J161" s="681"/>
      <c r="K161" s="681"/>
      <c r="L161" s="681"/>
      <c r="M161" s="234"/>
      <c r="N161" s="234"/>
      <c r="O161" s="668"/>
      <c r="P161" s="575"/>
      <c r="Q161" s="573"/>
      <c r="R161" s="573"/>
      <c r="S161" s="573"/>
      <c r="T161" s="573"/>
      <c r="U161" s="677"/>
      <c r="V161" s="677"/>
      <c r="W161" s="573"/>
      <c r="X161" s="573"/>
      <c r="Y161" s="573"/>
      <c r="Z161" s="573"/>
      <c r="AA161" s="678"/>
      <c r="AB161" s="573"/>
      <c r="AC161" s="623"/>
      <c r="AD161" s="573"/>
      <c r="AE161" s="573"/>
      <c r="AF161" s="573"/>
      <c r="AG161" s="639"/>
      <c r="AH161" s="639"/>
      <c r="AI161" s="639"/>
      <c r="AJ161" s="4"/>
      <c r="AK161" s="621"/>
      <c r="AL161" s="622"/>
      <c r="AM161" s="680"/>
    </row>
    <row r="162" spans="2:39" ht="13.5" customHeight="1">
      <c r="B162" s="395"/>
      <c r="D162" s="529">
        <f t="shared" si="4"/>
        <v>151</v>
      </c>
      <c r="E162" s="532"/>
      <c r="F162" s="531"/>
      <c r="G162" s="531"/>
      <c r="H162" s="573"/>
      <c r="I162" s="573"/>
      <c r="J162" s="573"/>
      <c r="K162" s="573"/>
      <c r="L162" s="573"/>
      <c r="M162" s="234"/>
      <c r="N162" s="234"/>
      <c r="O162" s="668"/>
      <c r="P162" s="575"/>
      <c r="Q162" s="573"/>
      <c r="R162" s="573"/>
      <c r="S162" s="573"/>
      <c r="T162" s="573"/>
      <c r="U162" s="677"/>
      <c r="V162" s="677"/>
      <c r="W162" s="573"/>
      <c r="X162" s="573"/>
      <c r="Y162" s="573"/>
      <c r="Z162" s="573"/>
      <c r="AA162" s="678"/>
      <c r="AB162" s="573"/>
      <c r="AC162" s="623"/>
      <c r="AD162" s="573"/>
      <c r="AE162" s="573"/>
      <c r="AF162" s="573"/>
      <c r="AG162" s="639"/>
      <c r="AH162" s="639"/>
      <c r="AI162" s="639"/>
      <c r="AJ162" s="4"/>
      <c r="AK162" s="621"/>
      <c r="AL162" s="622"/>
      <c r="AM162" s="680"/>
    </row>
    <row r="163" spans="2:39" ht="13.5" customHeight="1">
      <c r="B163" s="395"/>
      <c r="D163" s="529">
        <f>D162+1</f>
        <v>152</v>
      </c>
      <c r="E163" s="532"/>
      <c r="F163" s="531"/>
      <c r="G163" s="531"/>
      <c r="H163" s="573"/>
      <c r="I163" s="573"/>
      <c r="J163" s="573"/>
      <c r="K163" s="573"/>
      <c r="L163" s="573"/>
      <c r="M163" s="234"/>
      <c r="N163" s="234"/>
      <c r="O163" s="668"/>
      <c r="P163" s="575"/>
      <c r="Q163" s="573"/>
      <c r="R163" s="573"/>
      <c r="S163" s="573"/>
      <c r="T163" s="573"/>
      <c r="U163" s="677"/>
      <c r="V163" s="677"/>
      <c r="W163" s="573"/>
      <c r="X163" s="573"/>
      <c r="Y163" s="573"/>
      <c r="Z163" s="573"/>
      <c r="AA163" s="678"/>
      <c r="AB163" s="573"/>
      <c r="AC163" s="623"/>
      <c r="AD163" s="573"/>
      <c r="AE163" s="573"/>
      <c r="AF163" s="573"/>
      <c r="AG163" s="639"/>
      <c r="AH163" s="639"/>
      <c r="AI163" s="639"/>
      <c r="AJ163" s="4"/>
      <c r="AK163" s="621"/>
      <c r="AL163" s="622"/>
      <c r="AM163" s="680"/>
    </row>
    <row r="164" spans="2:39" ht="13.5" customHeight="1">
      <c r="B164" s="395"/>
      <c r="D164" s="529">
        <f>D163+1</f>
        <v>153</v>
      </c>
      <c r="E164" s="532"/>
      <c r="F164" s="531"/>
      <c r="G164" s="531"/>
      <c r="H164" s="573"/>
      <c r="I164" s="573"/>
      <c r="J164" s="573"/>
      <c r="K164" s="573"/>
      <c r="L164" s="573"/>
      <c r="M164" s="234"/>
      <c r="N164" s="234"/>
      <c r="O164" s="668"/>
      <c r="P164" s="575"/>
      <c r="Q164" s="573"/>
      <c r="R164" s="573"/>
      <c r="S164" s="573"/>
      <c r="T164" s="573"/>
      <c r="U164" s="677"/>
      <c r="V164" s="677"/>
      <c r="W164" s="573"/>
      <c r="X164" s="573"/>
      <c r="Y164" s="573"/>
      <c r="Z164" s="573"/>
      <c r="AA164" s="678"/>
      <c r="AB164" s="573"/>
      <c r="AC164" s="623"/>
      <c r="AD164" s="573"/>
      <c r="AE164" s="573"/>
      <c r="AF164" s="573"/>
      <c r="AG164" s="639"/>
      <c r="AH164" s="639"/>
      <c r="AI164" s="639"/>
      <c r="AJ164" s="4"/>
      <c r="AK164" s="621"/>
      <c r="AL164" s="622"/>
      <c r="AM164" s="680"/>
    </row>
    <row r="165" spans="2:39" ht="13.5" customHeight="1">
      <c r="B165" s="395"/>
      <c r="D165" s="529">
        <f t="shared" ref="D165:D192" si="5">D164+1</f>
        <v>154</v>
      </c>
      <c r="E165" s="532"/>
      <c r="F165" s="531"/>
      <c r="G165" s="531"/>
      <c r="H165" s="573"/>
      <c r="I165" s="573"/>
      <c r="J165" s="573"/>
      <c r="K165" s="573"/>
      <c r="L165" s="573"/>
      <c r="M165" s="234"/>
      <c r="N165" s="234"/>
      <c r="O165" s="668"/>
      <c r="P165" s="575"/>
      <c r="Q165" s="573"/>
      <c r="R165" s="573"/>
      <c r="S165" s="573"/>
      <c r="T165" s="573"/>
      <c r="U165" s="677"/>
      <c r="V165" s="677"/>
      <c r="W165" s="573"/>
      <c r="X165" s="573"/>
      <c r="Y165" s="573"/>
      <c r="Z165" s="573"/>
      <c r="AA165" s="678"/>
      <c r="AB165" s="573"/>
      <c r="AC165" s="623"/>
      <c r="AD165" s="573"/>
      <c r="AE165" s="573"/>
      <c r="AF165" s="573"/>
      <c r="AG165" s="639"/>
      <c r="AH165" s="639"/>
      <c r="AI165" s="639"/>
      <c r="AJ165" s="4"/>
      <c r="AK165" s="621"/>
      <c r="AL165" s="622"/>
      <c r="AM165" s="680"/>
    </row>
    <row r="166" spans="2:39" ht="13.5" customHeight="1">
      <c r="B166" s="395"/>
      <c r="D166" s="529">
        <f t="shared" si="5"/>
        <v>155</v>
      </c>
      <c r="E166" s="532"/>
      <c r="F166" s="531"/>
      <c r="G166" s="531"/>
      <c r="H166" s="573"/>
      <c r="I166" s="573"/>
      <c r="J166" s="573"/>
      <c r="K166" s="573"/>
      <c r="L166" s="573"/>
      <c r="M166" s="234"/>
      <c r="N166" s="234"/>
      <c r="O166" s="668"/>
      <c r="P166" s="575"/>
      <c r="Q166" s="573"/>
      <c r="R166" s="573"/>
      <c r="S166" s="573"/>
      <c r="T166" s="573"/>
      <c r="U166" s="677"/>
      <c r="V166" s="677"/>
      <c r="W166" s="573"/>
      <c r="X166" s="573"/>
      <c r="Y166" s="573"/>
      <c r="Z166" s="573"/>
      <c r="AA166" s="678"/>
      <c r="AB166" s="573"/>
      <c r="AC166" s="623"/>
      <c r="AD166" s="573"/>
      <c r="AE166" s="573"/>
      <c r="AF166" s="573"/>
      <c r="AG166" s="639"/>
      <c r="AH166" s="639"/>
      <c r="AI166" s="639"/>
      <c r="AJ166" s="4"/>
      <c r="AK166" s="621"/>
      <c r="AL166" s="622"/>
      <c r="AM166" s="680"/>
    </row>
    <row r="167" spans="2:39" ht="13.5" customHeight="1">
      <c r="B167" s="395"/>
      <c r="D167" s="529">
        <f t="shared" si="5"/>
        <v>156</v>
      </c>
      <c r="E167" s="532"/>
      <c r="F167" s="531"/>
      <c r="G167" s="531"/>
      <c r="H167" s="573"/>
      <c r="I167" s="573"/>
      <c r="J167" s="573"/>
      <c r="K167" s="573"/>
      <c r="L167" s="573"/>
      <c r="M167" s="234"/>
      <c r="N167" s="234"/>
      <c r="O167" s="668"/>
      <c r="P167" s="575"/>
      <c r="Q167" s="573"/>
      <c r="R167" s="573"/>
      <c r="S167" s="573"/>
      <c r="T167" s="573"/>
      <c r="U167" s="677"/>
      <c r="V167" s="677"/>
      <c r="W167" s="573"/>
      <c r="X167" s="573"/>
      <c r="Y167" s="573"/>
      <c r="Z167" s="573"/>
      <c r="AA167" s="678"/>
      <c r="AB167" s="573"/>
      <c r="AC167" s="623"/>
      <c r="AD167" s="573"/>
      <c r="AE167" s="573"/>
      <c r="AF167" s="573"/>
      <c r="AG167" s="639"/>
      <c r="AH167" s="639"/>
      <c r="AI167" s="639"/>
      <c r="AJ167" s="4"/>
      <c r="AK167" s="621"/>
      <c r="AL167" s="622"/>
      <c r="AM167" s="680"/>
    </row>
    <row r="168" spans="2:39" ht="13.5" customHeight="1">
      <c r="B168" s="395"/>
      <c r="D168" s="529">
        <f t="shared" si="5"/>
        <v>157</v>
      </c>
      <c r="E168" s="532"/>
      <c r="F168" s="531"/>
      <c r="G168" s="531"/>
      <c r="H168" s="573"/>
      <c r="I168" s="573"/>
      <c r="J168" s="573"/>
      <c r="K168" s="573"/>
      <c r="L168" s="573"/>
      <c r="M168" s="234"/>
      <c r="N168" s="234"/>
      <c r="O168" s="668"/>
      <c r="P168" s="575"/>
      <c r="Q168" s="573"/>
      <c r="R168" s="573"/>
      <c r="S168" s="573"/>
      <c r="T168" s="573"/>
      <c r="U168" s="677"/>
      <c r="V168" s="677"/>
      <c r="W168" s="573"/>
      <c r="X168" s="573"/>
      <c r="Y168" s="573"/>
      <c r="Z168" s="573"/>
      <c r="AA168" s="678"/>
      <c r="AB168" s="573"/>
      <c r="AC168" s="623"/>
      <c r="AD168" s="573"/>
      <c r="AE168" s="573"/>
      <c r="AF168" s="573"/>
      <c r="AG168" s="639"/>
      <c r="AH168" s="639"/>
      <c r="AI168" s="639"/>
      <c r="AJ168" s="4"/>
      <c r="AK168" s="621"/>
      <c r="AL168" s="622"/>
      <c r="AM168" s="680"/>
    </row>
    <row r="169" spans="2:39" ht="13.5" customHeight="1">
      <c r="B169" s="395"/>
      <c r="D169" s="529">
        <f t="shared" si="5"/>
        <v>158</v>
      </c>
      <c r="E169" s="532"/>
      <c r="F169" s="531"/>
      <c r="G169" s="531"/>
      <c r="H169" s="573"/>
      <c r="I169" s="573"/>
      <c r="J169" s="573"/>
      <c r="K169" s="573"/>
      <c r="L169" s="573"/>
      <c r="M169" s="234"/>
      <c r="N169" s="234"/>
      <c r="O169" s="668"/>
      <c r="P169" s="575"/>
      <c r="Q169" s="573"/>
      <c r="R169" s="573"/>
      <c r="S169" s="573"/>
      <c r="T169" s="573"/>
      <c r="U169" s="677"/>
      <c r="V169" s="677"/>
      <c r="W169" s="573"/>
      <c r="X169" s="573"/>
      <c r="Y169" s="573"/>
      <c r="Z169" s="573"/>
      <c r="AA169" s="678"/>
      <c r="AB169" s="573"/>
      <c r="AC169" s="623"/>
      <c r="AD169" s="573"/>
      <c r="AE169" s="573"/>
      <c r="AF169" s="573"/>
      <c r="AG169" s="639"/>
      <c r="AH169" s="639"/>
      <c r="AI169" s="639"/>
      <c r="AJ169" s="4"/>
      <c r="AK169" s="621"/>
      <c r="AL169" s="622"/>
      <c r="AM169" s="680"/>
    </row>
    <row r="170" spans="2:39" ht="13.5" customHeight="1">
      <c r="B170" s="395"/>
      <c r="D170" s="529">
        <f t="shared" si="5"/>
        <v>159</v>
      </c>
      <c r="E170" s="532"/>
      <c r="F170" s="531"/>
      <c r="G170" s="531"/>
      <c r="H170" s="573"/>
      <c r="I170" s="573"/>
      <c r="J170" s="573"/>
      <c r="K170" s="573"/>
      <c r="L170" s="573"/>
      <c r="M170" s="234"/>
      <c r="N170" s="234"/>
      <c r="O170" s="668"/>
      <c r="P170" s="575"/>
      <c r="Q170" s="573"/>
      <c r="R170" s="573"/>
      <c r="S170" s="573"/>
      <c r="T170" s="573"/>
      <c r="U170" s="677"/>
      <c r="V170" s="677"/>
      <c r="W170" s="573"/>
      <c r="X170" s="573"/>
      <c r="Y170" s="573"/>
      <c r="Z170" s="573"/>
      <c r="AA170" s="678"/>
      <c r="AB170" s="573"/>
      <c r="AC170" s="623"/>
      <c r="AD170" s="573"/>
      <c r="AE170" s="573"/>
      <c r="AF170" s="573"/>
      <c r="AG170" s="639"/>
      <c r="AH170" s="639"/>
      <c r="AI170" s="639"/>
      <c r="AJ170" s="4"/>
      <c r="AK170" s="621"/>
      <c r="AL170" s="622"/>
      <c r="AM170" s="680"/>
    </row>
    <row r="171" spans="2:39" ht="13.5" customHeight="1">
      <c r="B171" s="395"/>
      <c r="D171" s="529">
        <f t="shared" si="5"/>
        <v>160</v>
      </c>
      <c r="E171" s="532"/>
      <c r="F171" s="531"/>
      <c r="G171" s="531"/>
      <c r="H171" s="573"/>
      <c r="I171" s="573"/>
      <c r="J171" s="573"/>
      <c r="K171" s="573"/>
      <c r="L171" s="573"/>
      <c r="M171" s="234"/>
      <c r="N171" s="234"/>
      <c r="O171" s="668"/>
      <c r="P171" s="575"/>
      <c r="Q171" s="573"/>
      <c r="R171" s="573"/>
      <c r="S171" s="573"/>
      <c r="T171" s="573"/>
      <c r="U171" s="677"/>
      <c r="V171" s="677"/>
      <c r="W171" s="573"/>
      <c r="X171" s="573"/>
      <c r="Y171" s="573"/>
      <c r="Z171" s="573"/>
      <c r="AA171" s="678"/>
      <c r="AB171" s="573"/>
      <c r="AC171" s="623"/>
      <c r="AD171" s="573"/>
      <c r="AE171" s="573"/>
      <c r="AF171" s="573"/>
      <c r="AG171" s="639"/>
      <c r="AH171" s="639"/>
      <c r="AI171" s="639"/>
      <c r="AJ171" s="4"/>
      <c r="AK171" s="621"/>
      <c r="AL171" s="622"/>
      <c r="AM171" s="680"/>
    </row>
    <row r="172" spans="2:39" ht="13.5" customHeight="1">
      <c r="B172" s="395"/>
      <c r="D172" s="529">
        <f t="shared" si="5"/>
        <v>161</v>
      </c>
      <c r="E172" s="532"/>
      <c r="F172" s="531"/>
      <c r="G172" s="531"/>
      <c r="H172" s="573"/>
      <c r="I172" s="573"/>
      <c r="J172" s="573"/>
      <c r="K172" s="573"/>
      <c r="L172" s="573"/>
      <c r="M172" s="234"/>
      <c r="N172" s="234"/>
      <c r="O172" s="668"/>
      <c r="P172" s="575"/>
      <c r="Q172" s="573"/>
      <c r="R172" s="573"/>
      <c r="S172" s="573"/>
      <c r="T172" s="573"/>
      <c r="U172" s="677"/>
      <c r="V172" s="677"/>
      <c r="W172" s="573"/>
      <c r="X172" s="573"/>
      <c r="Y172" s="573"/>
      <c r="Z172" s="573"/>
      <c r="AA172" s="678"/>
      <c r="AB172" s="573"/>
      <c r="AC172" s="623"/>
      <c r="AD172" s="573"/>
      <c r="AE172" s="573"/>
      <c r="AF172" s="573"/>
      <c r="AG172" s="639"/>
      <c r="AH172" s="639"/>
      <c r="AI172" s="639"/>
      <c r="AJ172" s="4"/>
      <c r="AK172" s="621"/>
      <c r="AL172" s="622"/>
      <c r="AM172" s="680"/>
    </row>
    <row r="173" spans="2:39" ht="13.5" customHeight="1">
      <c r="B173" s="395"/>
      <c r="D173" s="529">
        <f t="shared" si="5"/>
        <v>162</v>
      </c>
      <c r="E173" s="532"/>
      <c r="F173" s="531"/>
      <c r="G173" s="531"/>
      <c r="H173" s="573"/>
      <c r="I173" s="573"/>
      <c r="J173" s="573"/>
      <c r="K173" s="573"/>
      <c r="L173" s="573"/>
      <c r="M173" s="234"/>
      <c r="N173" s="234"/>
      <c r="O173" s="668"/>
      <c r="P173" s="575"/>
      <c r="Q173" s="573"/>
      <c r="R173" s="573"/>
      <c r="S173" s="573"/>
      <c r="T173" s="573"/>
      <c r="U173" s="677"/>
      <c r="V173" s="677"/>
      <c r="W173" s="573"/>
      <c r="X173" s="573"/>
      <c r="Y173" s="573"/>
      <c r="Z173" s="573"/>
      <c r="AA173" s="678"/>
      <c r="AB173" s="573"/>
      <c r="AC173" s="623"/>
      <c r="AD173" s="573"/>
      <c r="AE173" s="573"/>
      <c r="AF173" s="573"/>
      <c r="AG173" s="639"/>
      <c r="AH173" s="639"/>
      <c r="AI173" s="639"/>
      <c r="AJ173" s="4"/>
      <c r="AK173" s="621"/>
      <c r="AL173" s="622"/>
      <c r="AM173" s="680"/>
    </row>
    <row r="174" spans="2:39" ht="13.5" customHeight="1">
      <c r="B174" s="395"/>
      <c r="D174" s="529">
        <f t="shared" si="5"/>
        <v>163</v>
      </c>
      <c r="E174" s="532"/>
      <c r="F174" s="531"/>
      <c r="G174" s="531"/>
      <c r="H174" s="573"/>
      <c r="I174" s="573"/>
      <c r="J174" s="573"/>
      <c r="K174" s="573"/>
      <c r="L174" s="573"/>
      <c r="M174" s="234"/>
      <c r="N174" s="234"/>
      <c r="O174" s="668"/>
      <c r="P174" s="575"/>
      <c r="Q174" s="573"/>
      <c r="R174" s="573"/>
      <c r="S174" s="573"/>
      <c r="T174" s="573"/>
      <c r="U174" s="677"/>
      <c r="V174" s="677"/>
      <c r="W174" s="573"/>
      <c r="X174" s="573"/>
      <c r="Y174" s="573"/>
      <c r="Z174" s="573"/>
      <c r="AA174" s="678"/>
      <c r="AB174" s="573"/>
      <c r="AC174" s="623"/>
      <c r="AD174" s="573"/>
      <c r="AE174" s="573"/>
      <c r="AF174" s="573"/>
      <c r="AG174" s="639"/>
      <c r="AH174" s="639"/>
      <c r="AI174" s="639"/>
      <c r="AJ174" s="4"/>
      <c r="AK174" s="621"/>
      <c r="AL174" s="622"/>
      <c r="AM174" s="680"/>
    </row>
    <row r="175" spans="2:39" ht="13.5" customHeight="1">
      <c r="B175" s="395"/>
      <c r="D175" s="529">
        <f t="shared" si="5"/>
        <v>164</v>
      </c>
      <c r="E175" s="532"/>
      <c r="F175" s="531"/>
      <c r="G175" s="531"/>
      <c r="H175" s="573"/>
      <c r="I175" s="573"/>
      <c r="J175" s="573"/>
      <c r="K175" s="573"/>
      <c r="L175" s="573"/>
      <c r="M175" s="234"/>
      <c r="N175" s="234"/>
      <c r="O175" s="668"/>
      <c r="P175" s="575"/>
      <c r="Q175" s="573"/>
      <c r="R175" s="573"/>
      <c r="S175" s="573"/>
      <c r="T175" s="573"/>
      <c r="U175" s="677"/>
      <c r="V175" s="677"/>
      <c r="W175" s="573"/>
      <c r="X175" s="573"/>
      <c r="Y175" s="573"/>
      <c r="Z175" s="573"/>
      <c r="AA175" s="678"/>
      <c r="AB175" s="573"/>
      <c r="AC175" s="623"/>
      <c r="AD175" s="573"/>
      <c r="AE175" s="573"/>
      <c r="AF175" s="573"/>
      <c r="AG175" s="639"/>
      <c r="AH175" s="639"/>
      <c r="AI175" s="639"/>
      <c r="AJ175" s="4"/>
      <c r="AK175" s="621"/>
      <c r="AL175" s="622"/>
      <c r="AM175" s="680"/>
    </row>
    <row r="176" spans="2:39" ht="13.5" customHeight="1">
      <c r="B176" s="395"/>
      <c r="D176" s="529">
        <f t="shared" si="5"/>
        <v>165</v>
      </c>
      <c r="E176" s="532"/>
      <c r="F176" s="531"/>
      <c r="G176" s="531"/>
      <c r="H176" s="573"/>
      <c r="I176" s="573"/>
      <c r="J176" s="573"/>
      <c r="K176" s="573"/>
      <c r="L176" s="573"/>
      <c r="M176" s="234"/>
      <c r="N176" s="234"/>
      <c r="O176" s="668"/>
      <c r="P176" s="575"/>
      <c r="Q176" s="573"/>
      <c r="R176" s="573"/>
      <c r="S176" s="573"/>
      <c r="T176" s="573"/>
      <c r="U176" s="677"/>
      <c r="V176" s="677"/>
      <c r="W176" s="573"/>
      <c r="X176" s="573"/>
      <c r="Y176" s="573"/>
      <c r="Z176" s="573"/>
      <c r="AA176" s="678"/>
      <c r="AB176" s="573"/>
      <c r="AC176" s="623"/>
      <c r="AD176" s="573"/>
      <c r="AE176" s="573"/>
      <c r="AF176" s="573"/>
      <c r="AG176" s="639"/>
      <c r="AH176" s="639"/>
      <c r="AI176" s="639"/>
      <c r="AJ176" s="4"/>
      <c r="AK176" s="621"/>
      <c r="AL176" s="622"/>
      <c r="AM176" s="680"/>
    </row>
    <row r="177" spans="2:39" ht="13.5" customHeight="1">
      <c r="B177" s="395"/>
      <c r="D177" s="529">
        <f t="shared" si="5"/>
        <v>166</v>
      </c>
      <c r="E177" s="532"/>
      <c r="F177" s="531"/>
      <c r="G177" s="531"/>
      <c r="H177" s="573"/>
      <c r="I177" s="573"/>
      <c r="J177" s="573"/>
      <c r="K177" s="573"/>
      <c r="L177" s="573"/>
      <c r="M177" s="234"/>
      <c r="N177" s="234"/>
      <c r="O177" s="668"/>
      <c r="P177" s="575"/>
      <c r="Q177" s="573"/>
      <c r="R177" s="573"/>
      <c r="S177" s="573"/>
      <c r="T177" s="573"/>
      <c r="U177" s="677"/>
      <c r="V177" s="677"/>
      <c r="W177" s="573"/>
      <c r="X177" s="573"/>
      <c r="Y177" s="573"/>
      <c r="Z177" s="573"/>
      <c r="AA177" s="678"/>
      <c r="AB177" s="573"/>
      <c r="AC177" s="623"/>
      <c r="AD177" s="573"/>
      <c r="AE177" s="573"/>
      <c r="AF177" s="573"/>
      <c r="AG177" s="639"/>
      <c r="AH177" s="639"/>
      <c r="AI177" s="639"/>
      <c r="AJ177" s="4"/>
      <c r="AK177" s="621"/>
      <c r="AL177" s="622"/>
      <c r="AM177" s="680"/>
    </row>
    <row r="178" spans="2:39" ht="13.5" customHeight="1">
      <c r="B178" s="395"/>
      <c r="D178" s="529">
        <f t="shared" si="5"/>
        <v>167</v>
      </c>
      <c r="E178" s="532"/>
      <c r="F178" s="531"/>
      <c r="G178" s="531"/>
      <c r="H178" s="573"/>
      <c r="I178" s="573"/>
      <c r="J178" s="573"/>
      <c r="K178" s="573"/>
      <c r="L178" s="573"/>
      <c r="M178" s="234"/>
      <c r="N178" s="234"/>
      <c r="O178" s="668"/>
      <c r="P178" s="575"/>
      <c r="Q178" s="573"/>
      <c r="R178" s="573"/>
      <c r="S178" s="573"/>
      <c r="T178" s="573"/>
      <c r="U178" s="677"/>
      <c r="V178" s="677"/>
      <c r="W178" s="573"/>
      <c r="X178" s="573"/>
      <c r="Y178" s="573"/>
      <c r="Z178" s="573"/>
      <c r="AA178" s="678"/>
      <c r="AB178" s="573"/>
      <c r="AC178" s="623"/>
      <c r="AD178" s="573"/>
      <c r="AE178" s="573"/>
      <c r="AF178" s="573"/>
      <c r="AG178" s="639"/>
      <c r="AH178" s="639"/>
      <c r="AI178" s="639"/>
      <c r="AJ178" s="4"/>
      <c r="AK178" s="621"/>
      <c r="AL178" s="622"/>
      <c r="AM178" s="680"/>
    </row>
    <row r="179" spans="2:39" ht="13.5" customHeight="1">
      <c r="B179" s="395"/>
      <c r="D179" s="529">
        <f t="shared" si="5"/>
        <v>168</v>
      </c>
      <c r="E179" s="532"/>
      <c r="F179" s="531"/>
      <c r="G179" s="531"/>
      <c r="H179" s="573"/>
      <c r="I179" s="573"/>
      <c r="J179" s="573"/>
      <c r="K179" s="573"/>
      <c r="L179" s="573"/>
      <c r="M179" s="234"/>
      <c r="N179" s="234"/>
      <c r="O179" s="668"/>
      <c r="P179" s="575"/>
      <c r="Q179" s="573"/>
      <c r="R179" s="573"/>
      <c r="S179" s="573"/>
      <c r="T179" s="573"/>
      <c r="U179" s="677"/>
      <c r="V179" s="677"/>
      <c r="W179" s="573"/>
      <c r="X179" s="573"/>
      <c r="Y179" s="573"/>
      <c r="Z179" s="573"/>
      <c r="AA179" s="678"/>
      <c r="AB179" s="573"/>
      <c r="AC179" s="623"/>
      <c r="AD179" s="573"/>
      <c r="AE179" s="573"/>
      <c r="AF179" s="573"/>
      <c r="AG179" s="639"/>
      <c r="AH179" s="639"/>
      <c r="AI179" s="639"/>
      <c r="AJ179" s="4"/>
      <c r="AK179" s="621"/>
      <c r="AL179" s="622"/>
      <c r="AM179" s="680"/>
    </row>
    <row r="180" spans="2:39" ht="13.5" customHeight="1">
      <c r="B180" s="395"/>
      <c r="D180" s="529">
        <f t="shared" si="5"/>
        <v>169</v>
      </c>
      <c r="E180" s="532"/>
      <c r="F180" s="531"/>
      <c r="G180" s="531"/>
      <c r="H180" s="573"/>
      <c r="I180" s="573"/>
      <c r="J180" s="573"/>
      <c r="K180" s="573"/>
      <c r="L180" s="573"/>
      <c r="M180" s="234"/>
      <c r="N180" s="234"/>
      <c r="O180" s="668"/>
      <c r="P180" s="575"/>
      <c r="Q180" s="573"/>
      <c r="R180" s="573"/>
      <c r="S180" s="573"/>
      <c r="T180" s="573"/>
      <c r="U180" s="677"/>
      <c r="V180" s="677"/>
      <c r="W180" s="573"/>
      <c r="X180" s="573"/>
      <c r="Y180" s="573"/>
      <c r="Z180" s="573"/>
      <c r="AA180" s="678"/>
      <c r="AB180" s="573"/>
      <c r="AC180" s="623"/>
      <c r="AD180" s="573"/>
      <c r="AE180" s="573"/>
      <c r="AF180" s="573"/>
      <c r="AG180" s="639"/>
      <c r="AH180" s="639"/>
      <c r="AI180" s="639"/>
      <c r="AJ180" s="4"/>
      <c r="AK180" s="621"/>
      <c r="AL180" s="622"/>
      <c r="AM180" s="680"/>
    </row>
    <row r="181" spans="2:39" ht="13.5" customHeight="1">
      <c r="B181" s="395"/>
      <c r="D181" s="529">
        <f t="shared" si="5"/>
        <v>170</v>
      </c>
      <c r="E181" s="532"/>
      <c r="F181" s="531"/>
      <c r="G181" s="531"/>
      <c r="H181" s="573"/>
      <c r="I181" s="573"/>
      <c r="J181" s="573"/>
      <c r="K181" s="573"/>
      <c r="L181" s="573"/>
      <c r="M181" s="234"/>
      <c r="N181" s="234"/>
      <c r="O181" s="668"/>
      <c r="P181" s="575"/>
      <c r="Q181" s="573"/>
      <c r="R181" s="573"/>
      <c r="S181" s="573"/>
      <c r="T181" s="573"/>
      <c r="U181" s="677"/>
      <c r="V181" s="677"/>
      <c r="W181" s="573"/>
      <c r="X181" s="573"/>
      <c r="Y181" s="573"/>
      <c r="Z181" s="573"/>
      <c r="AA181" s="678"/>
      <c r="AB181" s="573"/>
      <c r="AC181" s="623"/>
      <c r="AD181" s="573"/>
      <c r="AE181" s="573"/>
      <c r="AF181" s="573"/>
      <c r="AG181" s="639"/>
      <c r="AH181" s="639"/>
      <c r="AI181" s="639"/>
      <c r="AJ181" s="4"/>
      <c r="AK181" s="621"/>
      <c r="AL181" s="622"/>
      <c r="AM181" s="680"/>
    </row>
    <row r="182" spans="2:39" ht="13.5" customHeight="1">
      <c r="B182" s="395"/>
      <c r="D182" s="529">
        <f t="shared" si="5"/>
        <v>171</v>
      </c>
      <c r="E182" s="532"/>
      <c r="F182" s="531"/>
      <c r="G182" s="531"/>
      <c r="H182" s="573"/>
      <c r="I182" s="573"/>
      <c r="J182" s="573"/>
      <c r="K182" s="573"/>
      <c r="L182" s="573"/>
      <c r="M182" s="234"/>
      <c r="N182" s="234"/>
      <c r="O182" s="668"/>
      <c r="P182" s="575"/>
      <c r="Q182" s="573"/>
      <c r="R182" s="573"/>
      <c r="S182" s="573"/>
      <c r="T182" s="573"/>
      <c r="U182" s="677"/>
      <c r="V182" s="677"/>
      <c r="W182" s="573"/>
      <c r="X182" s="573"/>
      <c r="Y182" s="573"/>
      <c r="Z182" s="573"/>
      <c r="AA182" s="678"/>
      <c r="AB182" s="573"/>
      <c r="AC182" s="623"/>
      <c r="AD182" s="573"/>
      <c r="AE182" s="573"/>
      <c r="AF182" s="573"/>
      <c r="AG182" s="639"/>
      <c r="AH182" s="639"/>
      <c r="AI182" s="639"/>
      <c r="AJ182" s="4"/>
      <c r="AK182" s="621"/>
      <c r="AL182" s="622"/>
      <c r="AM182" s="680"/>
    </row>
    <row r="183" spans="2:39" ht="13.5" customHeight="1">
      <c r="B183" s="395"/>
      <c r="D183" s="529">
        <f t="shared" si="5"/>
        <v>172</v>
      </c>
      <c r="E183" s="532"/>
      <c r="F183" s="531"/>
      <c r="G183" s="531"/>
      <c r="H183" s="573"/>
      <c r="I183" s="573"/>
      <c r="J183" s="573"/>
      <c r="K183" s="573"/>
      <c r="L183" s="573"/>
      <c r="M183" s="234"/>
      <c r="N183" s="234"/>
      <c r="O183" s="668"/>
      <c r="P183" s="575"/>
      <c r="Q183" s="573"/>
      <c r="R183" s="573"/>
      <c r="S183" s="573"/>
      <c r="T183" s="573"/>
      <c r="U183" s="677"/>
      <c r="V183" s="677"/>
      <c r="W183" s="573"/>
      <c r="X183" s="573"/>
      <c r="Y183" s="573"/>
      <c r="Z183" s="573"/>
      <c r="AA183" s="678"/>
      <c r="AB183" s="573"/>
      <c r="AC183" s="623"/>
      <c r="AD183" s="573"/>
      <c r="AE183" s="573"/>
      <c r="AF183" s="573"/>
      <c r="AG183" s="639"/>
      <c r="AH183" s="639"/>
      <c r="AI183" s="639"/>
      <c r="AJ183" s="4"/>
      <c r="AK183" s="621"/>
      <c r="AL183" s="622"/>
      <c r="AM183" s="680"/>
    </row>
    <row r="184" spans="2:39" ht="13.5" customHeight="1">
      <c r="B184" s="395"/>
      <c r="D184" s="529">
        <f t="shared" si="5"/>
        <v>173</v>
      </c>
      <c r="E184" s="532"/>
      <c r="F184" s="531"/>
      <c r="G184" s="531"/>
      <c r="H184" s="573"/>
      <c r="I184" s="573"/>
      <c r="J184" s="573"/>
      <c r="K184" s="573"/>
      <c r="L184" s="573"/>
      <c r="M184" s="234"/>
      <c r="N184" s="234"/>
      <c r="O184" s="668"/>
      <c r="P184" s="575"/>
      <c r="Q184" s="573"/>
      <c r="R184" s="573"/>
      <c r="S184" s="573"/>
      <c r="T184" s="573"/>
      <c r="U184" s="677"/>
      <c r="V184" s="677"/>
      <c r="W184" s="573"/>
      <c r="X184" s="573"/>
      <c r="Y184" s="573"/>
      <c r="Z184" s="573"/>
      <c r="AA184" s="678"/>
      <c r="AB184" s="573"/>
      <c r="AC184" s="623"/>
      <c r="AD184" s="573"/>
      <c r="AE184" s="573"/>
      <c r="AF184" s="573"/>
      <c r="AG184" s="639"/>
      <c r="AH184" s="639"/>
      <c r="AI184" s="639"/>
      <c r="AJ184" s="4"/>
      <c r="AK184" s="621"/>
      <c r="AL184" s="622"/>
      <c r="AM184" s="680"/>
    </row>
    <row r="185" spans="2:39" ht="13.5" customHeight="1">
      <c r="B185" s="395"/>
      <c r="D185" s="529">
        <f t="shared" si="5"/>
        <v>174</v>
      </c>
      <c r="E185" s="532"/>
      <c r="F185" s="531"/>
      <c r="G185" s="531"/>
      <c r="H185" s="573"/>
      <c r="I185" s="573"/>
      <c r="J185" s="573"/>
      <c r="K185" s="573"/>
      <c r="L185" s="573"/>
      <c r="M185" s="234"/>
      <c r="N185" s="234"/>
      <c r="O185" s="668"/>
      <c r="P185" s="575"/>
      <c r="Q185" s="573"/>
      <c r="R185" s="573"/>
      <c r="S185" s="573"/>
      <c r="T185" s="573"/>
      <c r="U185" s="677"/>
      <c r="V185" s="677"/>
      <c r="W185" s="573"/>
      <c r="X185" s="573"/>
      <c r="Y185" s="573"/>
      <c r="Z185" s="573"/>
      <c r="AA185" s="678"/>
      <c r="AB185" s="573"/>
      <c r="AC185" s="623"/>
      <c r="AD185" s="573"/>
      <c r="AE185" s="573"/>
      <c r="AF185" s="573"/>
      <c r="AG185" s="639"/>
      <c r="AH185" s="639"/>
      <c r="AI185" s="639"/>
      <c r="AJ185" s="4"/>
      <c r="AK185" s="621"/>
      <c r="AL185" s="622"/>
      <c r="AM185" s="680"/>
    </row>
    <row r="186" spans="2:39" ht="13.5" customHeight="1">
      <c r="B186" s="395"/>
      <c r="D186" s="529">
        <f t="shared" si="5"/>
        <v>175</v>
      </c>
      <c r="E186" s="532"/>
      <c r="F186" s="531"/>
      <c r="G186" s="531"/>
      <c r="H186" s="573"/>
      <c r="I186" s="573"/>
      <c r="J186" s="573"/>
      <c r="K186" s="573"/>
      <c r="L186" s="573"/>
      <c r="M186" s="234"/>
      <c r="N186" s="234"/>
      <c r="O186" s="668"/>
      <c r="P186" s="575"/>
      <c r="Q186" s="573"/>
      <c r="R186" s="573"/>
      <c r="S186" s="573"/>
      <c r="T186" s="573"/>
      <c r="U186" s="677"/>
      <c r="V186" s="677"/>
      <c r="W186" s="573"/>
      <c r="X186" s="573"/>
      <c r="Y186" s="573"/>
      <c r="Z186" s="573"/>
      <c r="AA186" s="678"/>
      <c r="AB186" s="573"/>
      <c r="AC186" s="623"/>
      <c r="AD186" s="573"/>
      <c r="AE186" s="573"/>
      <c r="AF186" s="573"/>
      <c r="AG186" s="639"/>
      <c r="AH186" s="639"/>
      <c r="AI186" s="639"/>
      <c r="AJ186" s="4"/>
      <c r="AK186" s="621"/>
      <c r="AL186" s="622"/>
      <c r="AM186" s="680"/>
    </row>
    <row r="187" spans="2:39" ht="13.5" customHeight="1">
      <c r="B187" s="395"/>
      <c r="D187" s="529">
        <f t="shared" si="5"/>
        <v>176</v>
      </c>
      <c r="E187" s="532"/>
      <c r="F187" s="531"/>
      <c r="G187" s="531"/>
      <c r="H187" s="573"/>
      <c r="I187" s="573"/>
      <c r="J187" s="573"/>
      <c r="K187" s="573"/>
      <c r="L187" s="573"/>
      <c r="M187" s="234"/>
      <c r="N187" s="234"/>
      <c r="O187" s="668"/>
      <c r="P187" s="575"/>
      <c r="Q187" s="573"/>
      <c r="R187" s="573"/>
      <c r="S187" s="573"/>
      <c r="T187" s="573"/>
      <c r="U187" s="677"/>
      <c r="V187" s="677"/>
      <c r="W187" s="573"/>
      <c r="X187" s="573"/>
      <c r="Y187" s="573"/>
      <c r="Z187" s="573"/>
      <c r="AA187" s="678"/>
      <c r="AB187" s="573"/>
      <c r="AC187" s="623"/>
      <c r="AD187" s="573"/>
      <c r="AE187" s="573"/>
      <c r="AF187" s="573"/>
      <c r="AG187" s="639"/>
      <c r="AH187" s="639"/>
      <c r="AI187" s="639"/>
      <c r="AJ187" s="4"/>
      <c r="AK187" s="621"/>
      <c r="AL187" s="622"/>
      <c r="AM187" s="680"/>
    </row>
    <row r="188" spans="2:39" ht="13.5" customHeight="1">
      <c r="B188" s="395"/>
      <c r="D188" s="529">
        <f t="shared" si="5"/>
        <v>177</v>
      </c>
      <c r="E188" s="532"/>
      <c r="F188" s="531"/>
      <c r="G188" s="531"/>
      <c r="H188" s="573"/>
      <c r="I188" s="573"/>
      <c r="J188" s="573"/>
      <c r="K188" s="573"/>
      <c r="L188" s="573"/>
      <c r="M188" s="234"/>
      <c r="N188" s="234"/>
      <c r="O188" s="668"/>
      <c r="P188" s="575"/>
      <c r="Q188" s="573"/>
      <c r="R188" s="573"/>
      <c r="S188" s="573"/>
      <c r="T188" s="573"/>
      <c r="U188" s="677"/>
      <c r="V188" s="677"/>
      <c r="W188" s="573"/>
      <c r="X188" s="573"/>
      <c r="Y188" s="573"/>
      <c r="Z188" s="573"/>
      <c r="AA188" s="678"/>
      <c r="AB188" s="573"/>
      <c r="AC188" s="623"/>
      <c r="AD188" s="573"/>
      <c r="AE188" s="573"/>
      <c r="AF188" s="573"/>
      <c r="AG188" s="639"/>
      <c r="AH188" s="639"/>
      <c r="AI188" s="639"/>
      <c r="AJ188" s="4"/>
      <c r="AK188" s="621"/>
      <c r="AL188" s="622"/>
      <c r="AM188" s="680"/>
    </row>
    <row r="189" spans="2:39" ht="13.5" customHeight="1">
      <c r="B189" s="395"/>
      <c r="D189" s="529">
        <f t="shared" si="5"/>
        <v>178</v>
      </c>
      <c r="E189" s="532"/>
      <c r="F189" s="531"/>
      <c r="G189" s="531"/>
      <c r="H189" s="573"/>
      <c r="I189" s="573"/>
      <c r="J189" s="573"/>
      <c r="K189" s="573"/>
      <c r="L189" s="573"/>
      <c r="M189" s="234"/>
      <c r="N189" s="234"/>
      <c r="O189" s="668"/>
      <c r="P189" s="575"/>
      <c r="Q189" s="573"/>
      <c r="R189" s="573"/>
      <c r="S189" s="573"/>
      <c r="T189" s="573"/>
      <c r="U189" s="677"/>
      <c r="V189" s="677"/>
      <c r="W189" s="573"/>
      <c r="X189" s="573"/>
      <c r="Y189" s="573"/>
      <c r="Z189" s="573"/>
      <c r="AA189" s="678"/>
      <c r="AB189" s="573"/>
      <c r="AC189" s="623"/>
      <c r="AD189" s="573"/>
      <c r="AE189" s="573"/>
      <c r="AF189" s="573"/>
      <c r="AG189" s="639"/>
      <c r="AH189" s="639"/>
      <c r="AI189" s="639"/>
      <c r="AJ189" s="4"/>
      <c r="AK189" s="621"/>
      <c r="AL189" s="622"/>
      <c r="AM189" s="680"/>
    </row>
    <row r="190" spans="2:39" ht="13.5" customHeight="1">
      <c r="B190" s="395"/>
      <c r="D190" s="529">
        <f t="shared" si="5"/>
        <v>179</v>
      </c>
      <c r="E190" s="532"/>
      <c r="F190" s="531"/>
      <c r="G190" s="531"/>
      <c r="H190" s="573"/>
      <c r="I190" s="573"/>
      <c r="J190" s="573"/>
      <c r="K190" s="573"/>
      <c r="L190" s="573"/>
      <c r="M190" s="234"/>
      <c r="N190" s="234"/>
      <c r="O190" s="668"/>
      <c r="P190" s="575"/>
      <c r="Q190" s="573"/>
      <c r="R190" s="573"/>
      <c r="S190" s="573"/>
      <c r="T190" s="573"/>
      <c r="U190" s="677"/>
      <c r="V190" s="677"/>
      <c r="W190" s="573"/>
      <c r="X190" s="573"/>
      <c r="Y190" s="573"/>
      <c r="Z190" s="573"/>
      <c r="AA190" s="678"/>
      <c r="AB190" s="573"/>
      <c r="AC190" s="623"/>
      <c r="AD190" s="573"/>
      <c r="AE190" s="573"/>
      <c r="AF190" s="573"/>
      <c r="AG190" s="639"/>
      <c r="AH190" s="639"/>
      <c r="AI190" s="639"/>
      <c r="AJ190" s="4"/>
      <c r="AK190" s="621"/>
      <c r="AL190" s="622"/>
      <c r="AM190" s="680"/>
    </row>
    <row r="191" spans="2:39" ht="13.5" customHeight="1">
      <c r="B191" s="395"/>
      <c r="D191" s="529">
        <f t="shared" si="5"/>
        <v>180</v>
      </c>
      <c r="E191" s="532"/>
      <c r="F191" s="531"/>
      <c r="G191" s="531"/>
      <c r="H191" s="681"/>
      <c r="I191" s="681"/>
      <c r="J191" s="681"/>
      <c r="K191" s="681"/>
      <c r="L191" s="681"/>
      <c r="M191" s="234"/>
      <c r="N191" s="234"/>
      <c r="O191" s="668"/>
      <c r="P191" s="575"/>
      <c r="Q191" s="573"/>
      <c r="R191" s="573"/>
      <c r="S191" s="573"/>
      <c r="T191" s="573"/>
      <c r="U191" s="677"/>
      <c r="V191" s="677"/>
      <c r="W191" s="573"/>
      <c r="X191" s="573"/>
      <c r="Y191" s="573"/>
      <c r="Z191" s="573"/>
      <c r="AA191" s="678"/>
      <c r="AB191" s="573"/>
      <c r="AC191" s="623"/>
      <c r="AD191" s="573"/>
      <c r="AE191" s="573"/>
      <c r="AF191" s="573"/>
      <c r="AG191" s="639"/>
      <c r="AH191" s="639"/>
      <c r="AI191" s="639"/>
      <c r="AJ191" s="4"/>
      <c r="AK191" s="621"/>
      <c r="AL191" s="622"/>
      <c r="AM191" s="680"/>
    </row>
    <row r="192" spans="2:39" ht="13.5" customHeight="1">
      <c r="B192" s="395"/>
      <c r="D192" s="529">
        <f t="shared" si="5"/>
        <v>181</v>
      </c>
      <c r="E192" s="532"/>
      <c r="F192" s="531"/>
      <c r="G192" s="531"/>
      <c r="H192" s="573"/>
      <c r="I192" s="573"/>
      <c r="J192" s="573"/>
      <c r="K192" s="573"/>
      <c r="L192" s="573"/>
      <c r="M192" s="234"/>
      <c r="N192" s="234"/>
      <c r="O192" s="668"/>
      <c r="P192" s="575"/>
      <c r="Q192" s="573"/>
      <c r="R192" s="573"/>
      <c r="S192" s="573"/>
      <c r="T192" s="573"/>
      <c r="U192" s="677"/>
      <c r="V192" s="677"/>
      <c r="W192" s="573"/>
      <c r="X192" s="573"/>
      <c r="Y192" s="573"/>
      <c r="Z192" s="573"/>
      <c r="AA192" s="678"/>
      <c r="AB192" s="573"/>
      <c r="AC192" s="623"/>
      <c r="AD192" s="573"/>
      <c r="AE192" s="573"/>
      <c r="AF192" s="573"/>
      <c r="AG192" s="639"/>
      <c r="AH192" s="639"/>
      <c r="AI192" s="639"/>
      <c r="AJ192" s="4"/>
      <c r="AK192" s="621"/>
      <c r="AL192" s="622"/>
      <c r="AM192" s="680"/>
    </row>
    <row r="193" spans="2:39" ht="13.5" customHeight="1">
      <c r="B193" s="395"/>
      <c r="D193" s="529">
        <f>D192+1</f>
        <v>182</v>
      </c>
      <c r="E193" s="532"/>
      <c r="F193" s="531"/>
      <c r="G193" s="531"/>
      <c r="H193" s="573"/>
      <c r="I193" s="573"/>
      <c r="J193" s="573"/>
      <c r="K193" s="573"/>
      <c r="L193" s="573"/>
      <c r="M193" s="234"/>
      <c r="N193" s="234"/>
      <c r="O193" s="668"/>
      <c r="P193" s="575"/>
      <c r="Q193" s="573"/>
      <c r="R193" s="573"/>
      <c r="S193" s="573"/>
      <c r="T193" s="573"/>
      <c r="U193" s="677"/>
      <c r="V193" s="677"/>
      <c r="W193" s="573"/>
      <c r="X193" s="573"/>
      <c r="Y193" s="573"/>
      <c r="Z193" s="573"/>
      <c r="AA193" s="678"/>
      <c r="AB193" s="573"/>
      <c r="AC193" s="623"/>
      <c r="AD193" s="573"/>
      <c r="AE193" s="573"/>
      <c r="AF193" s="573"/>
      <c r="AG193" s="639"/>
      <c r="AH193" s="639"/>
      <c r="AI193" s="639"/>
      <c r="AJ193" s="4"/>
      <c r="AK193" s="621"/>
      <c r="AL193" s="622"/>
      <c r="AM193" s="680"/>
    </row>
    <row r="194" spans="2:39" ht="13.5" customHeight="1">
      <c r="B194" s="395"/>
      <c r="D194" s="529">
        <f>D193+1</f>
        <v>183</v>
      </c>
      <c r="E194" s="532"/>
      <c r="F194" s="531"/>
      <c r="G194" s="531"/>
      <c r="H194" s="573"/>
      <c r="I194" s="573"/>
      <c r="J194" s="573"/>
      <c r="K194" s="573"/>
      <c r="L194" s="573"/>
      <c r="M194" s="234"/>
      <c r="N194" s="234"/>
      <c r="O194" s="668"/>
      <c r="P194" s="575"/>
      <c r="Q194" s="573"/>
      <c r="R194" s="573"/>
      <c r="S194" s="573"/>
      <c r="T194" s="573"/>
      <c r="U194" s="677"/>
      <c r="V194" s="677"/>
      <c r="W194" s="573"/>
      <c r="X194" s="573"/>
      <c r="Y194" s="573"/>
      <c r="Z194" s="573"/>
      <c r="AA194" s="678"/>
      <c r="AB194" s="573"/>
      <c r="AC194" s="623"/>
      <c r="AD194" s="573"/>
      <c r="AE194" s="573"/>
      <c r="AF194" s="573"/>
      <c r="AG194" s="639"/>
      <c r="AH194" s="639"/>
      <c r="AI194" s="639"/>
      <c r="AJ194" s="4"/>
      <c r="AK194" s="621"/>
      <c r="AL194" s="622"/>
      <c r="AM194" s="680"/>
    </row>
    <row r="195" spans="2:39" ht="13.5" customHeight="1">
      <c r="B195" s="395"/>
      <c r="D195" s="529">
        <f t="shared" ref="D195:D221" si="6">D194+1</f>
        <v>184</v>
      </c>
      <c r="E195" s="532"/>
      <c r="F195" s="531"/>
      <c r="G195" s="531"/>
      <c r="H195" s="573"/>
      <c r="I195" s="573"/>
      <c r="J195" s="573"/>
      <c r="K195" s="573"/>
      <c r="L195" s="573"/>
      <c r="M195" s="234"/>
      <c r="N195" s="234"/>
      <c r="O195" s="668"/>
      <c r="P195" s="575"/>
      <c r="Q195" s="573"/>
      <c r="R195" s="573"/>
      <c r="S195" s="573"/>
      <c r="T195" s="573"/>
      <c r="U195" s="677"/>
      <c r="V195" s="677"/>
      <c r="W195" s="573"/>
      <c r="X195" s="573"/>
      <c r="Y195" s="573"/>
      <c r="Z195" s="573"/>
      <c r="AA195" s="678"/>
      <c r="AB195" s="573"/>
      <c r="AC195" s="623"/>
      <c r="AD195" s="573"/>
      <c r="AE195" s="573"/>
      <c r="AF195" s="573"/>
      <c r="AG195" s="639"/>
      <c r="AH195" s="639"/>
      <c r="AI195" s="639"/>
      <c r="AJ195" s="4"/>
      <c r="AK195" s="621"/>
      <c r="AL195" s="622"/>
      <c r="AM195" s="680"/>
    </row>
    <row r="196" spans="2:39" ht="13.5" customHeight="1">
      <c r="B196" s="395"/>
      <c r="D196" s="529">
        <f t="shared" si="6"/>
        <v>185</v>
      </c>
      <c r="E196" s="532"/>
      <c r="F196" s="531"/>
      <c r="G196" s="531"/>
      <c r="H196" s="573"/>
      <c r="I196" s="573"/>
      <c r="J196" s="573"/>
      <c r="K196" s="573"/>
      <c r="L196" s="573"/>
      <c r="M196" s="234"/>
      <c r="N196" s="234"/>
      <c r="O196" s="668"/>
      <c r="P196" s="575"/>
      <c r="Q196" s="573"/>
      <c r="R196" s="573"/>
      <c r="S196" s="573"/>
      <c r="T196" s="573"/>
      <c r="U196" s="677"/>
      <c r="V196" s="677"/>
      <c r="W196" s="573"/>
      <c r="X196" s="573"/>
      <c r="Y196" s="573"/>
      <c r="Z196" s="573"/>
      <c r="AA196" s="678"/>
      <c r="AB196" s="573"/>
      <c r="AC196" s="623"/>
      <c r="AD196" s="573"/>
      <c r="AE196" s="573"/>
      <c r="AF196" s="573"/>
      <c r="AG196" s="639"/>
      <c r="AH196" s="639"/>
      <c r="AI196" s="639"/>
      <c r="AJ196" s="4"/>
      <c r="AK196" s="621"/>
      <c r="AL196" s="622"/>
      <c r="AM196" s="680"/>
    </row>
    <row r="197" spans="2:39" ht="13.5" customHeight="1">
      <c r="B197" s="395"/>
      <c r="D197" s="529">
        <f t="shared" si="6"/>
        <v>186</v>
      </c>
      <c r="E197" s="532"/>
      <c r="F197" s="531"/>
      <c r="G197" s="531"/>
      <c r="H197" s="573"/>
      <c r="I197" s="573"/>
      <c r="J197" s="573"/>
      <c r="K197" s="573"/>
      <c r="L197" s="573"/>
      <c r="M197" s="234"/>
      <c r="N197" s="234"/>
      <c r="O197" s="668"/>
      <c r="P197" s="575"/>
      <c r="Q197" s="573"/>
      <c r="R197" s="573"/>
      <c r="S197" s="573"/>
      <c r="T197" s="573"/>
      <c r="U197" s="677"/>
      <c r="V197" s="677"/>
      <c r="W197" s="573"/>
      <c r="X197" s="573"/>
      <c r="Y197" s="573"/>
      <c r="Z197" s="573"/>
      <c r="AA197" s="678"/>
      <c r="AB197" s="573"/>
      <c r="AC197" s="623"/>
      <c r="AD197" s="573"/>
      <c r="AE197" s="573"/>
      <c r="AF197" s="573"/>
      <c r="AG197" s="639"/>
      <c r="AH197" s="639"/>
      <c r="AI197" s="639"/>
      <c r="AJ197" s="4"/>
      <c r="AK197" s="621"/>
      <c r="AL197" s="622"/>
      <c r="AM197" s="680"/>
    </row>
    <row r="198" spans="2:39" ht="13.5" customHeight="1">
      <c r="B198" s="395"/>
      <c r="D198" s="529">
        <f t="shared" si="6"/>
        <v>187</v>
      </c>
      <c r="E198" s="532"/>
      <c r="F198" s="531"/>
      <c r="G198" s="531"/>
      <c r="H198" s="573"/>
      <c r="I198" s="573"/>
      <c r="J198" s="573"/>
      <c r="K198" s="573"/>
      <c r="L198" s="573"/>
      <c r="M198" s="234"/>
      <c r="N198" s="234"/>
      <c r="O198" s="668"/>
      <c r="P198" s="575"/>
      <c r="Q198" s="573"/>
      <c r="R198" s="573"/>
      <c r="S198" s="573"/>
      <c r="T198" s="573"/>
      <c r="U198" s="677"/>
      <c r="V198" s="677"/>
      <c r="W198" s="573"/>
      <c r="X198" s="573"/>
      <c r="Y198" s="573"/>
      <c r="Z198" s="573"/>
      <c r="AA198" s="678"/>
      <c r="AB198" s="573"/>
      <c r="AC198" s="623"/>
      <c r="AD198" s="573"/>
      <c r="AE198" s="573"/>
      <c r="AF198" s="573"/>
      <c r="AG198" s="639"/>
      <c r="AH198" s="639"/>
      <c r="AI198" s="639"/>
      <c r="AJ198" s="4"/>
      <c r="AK198" s="621"/>
      <c r="AL198" s="622"/>
      <c r="AM198" s="680"/>
    </row>
    <row r="199" spans="2:39" ht="13.5" customHeight="1">
      <c r="B199" s="395"/>
      <c r="D199" s="529">
        <f t="shared" si="6"/>
        <v>188</v>
      </c>
      <c r="E199" s="532"/>
      <c r="F199" s="531"/>
      <c r="G199" s="531"/>
      <c r="H199" s="573"/>
      <c r="I199" s="573"/>
      <c r="J199" s="573"/>
      <c r="K199" s="573"/>
      <c r="L199" s="573"/>
      <c r="M199" s="234"/>
      <c r="N199" s="234"/>
      <c r="O199" s="668"/>
      <c r="P199" s="575"/>
      <c r="Q199" s="573"/>
      <c r="R199" s="573"/>
      <c r="S199" s="573"/>
      <c r="T199" s="573"/>
      <c r="U199" s="677"/>
      <c r="V199" s="677"/>
      <c r="W199" s="573"/>
      <c r="X199" s="573"/>
      <c r="Y199" s="573"/>
      <c r="Z199" s="573"/>
      <c r="AA199" s="678"/>
      <c r="AB199" s="573"/>
      <c r="AC199" s="623"/>
      <c r="AD199" s="573"/>
      <c r="AE199" s="573"/>
      <c r="AF199" s="573"/>
      <c r="AG199" s="639"/>
      <c r="AH199" s="639"/>
      <c r="AI199" s="639"/>
      <c r="AJ199" s="4"/>
      <c r="AK199" s="621"/>
      <c r="AL199" s="622"/>
      <c r="AM199" s="680"/>
    </row>
    <row r="200" spans="2:39" ht="13.5" customHeight="1">
      <c r="B200" s="395"/>
      <c r="D200" s="529">
        <f t="shared" si="6"/>
        <v>189</v>
      </c>
      <c r="E200" s="532"/>
      <c r="F200" s="531"/>
      <c r="G200" s="531"/>
      <c r="H200" s="573"/>
      <c r="I200" s="573"/>
      <c r="J200" s="573"/>
      <c r="K200" s="573"/>
      <c r="L200" s="573"/>
      <c r="M200" s="234"/>
      <c r="N200" s="234"/>
      <c r="O200" s="668"/>
      <c r="P200" s="575"/>
      <c r="Q200" s="573"/>
      <c r="R200" s="573"/>
      <c r="S200" s="573"/>
      <c r="T200" s="573"/>
      <c r="U200" s="677"/>
      <c r="V200" s="677"/>
      <c r="W200" s="573"/>
      <c r="X200" s="573"/>
      <c r="Y200" s="573"/>
      <c r="Z200" s="573"/>
      <c r="AA200" s="678"/>
      <c r="AB200" s="573"/>
      <c r="AC200" s="623"/>
      <c r="AD200" s="573"/>
      <c r="AE200" s="573"/>
      <c r="AF200" s="573"/>
      <c r="AG200" s="639"/>
      <c r="AH200" s="639"/>
      <c r="AI200" s="639"/>
      <c r="AJ200" s="4"/>
      <c r="AK200" s="621"/>
      <c r="AL200" s="622"/>
      <c r="AM200" s="680"/>
    </row>
    <row r="201" spans="2:39" ht="13.5" customHeight="1">
      <c r="B201" s="395"/>
      <c r="D201" s="529">
        <f t="shared" si="6"/>
        <v>190</v>
      </c>
      <c r="E201" s="532"/>
      <c r="F201" s="531"/>
      <c r="G201" s="531"/>
      <c r="H201" s="573"/>
      <c r="I201" s="573"/>
      <c r="J201" s="573"/>
      <c r="K201" s="573"/>
      <c r="L201" s="573"/>
      <c r="M201" s="234"/>
      <c r="N201" s="234"/>
      <c r="O201" s="668"/>
      <c r="P201" s="575"/>
      <c r="Q201" s="573"/>
      <c r="R201" s="573"/>
      <c r="S201" s="573"/>
      <c r="T201" s="573"/>
      <c r="U201" s="677"/>
      <c r="V201" s="677"/>
      <c r="W201" s="573"/>
      <c r="X201" s="573"/>
      <c r="Y201" s="573"/>
      <c r="Z201" s="573"/>
      <c r="AA201" s="678"/>
      <c r="AB201" s="573"/>
      <c r="AC201" s="623"/>
      <c r="AD201" s="573"/>
      <c r="AE201" s="573"/>
      <c r="AF201" s="573"/>
      <c r="AG201" s="639"/>
      <c r="AH201" s="639"/>
      <c r="AI201" s="639"/>
      <c r="AJ201" s="4"/>
      <c r="AK201" s="621"/>
      <c r="AL201" s="622"/>
      <c r="AM201" s="680"/>
    </row>
    <row r="202" spans="2:39" ht="13.5" customHeight="1">
      <c r="B202" s="395"/>
      <c r="D202" s="529">
        <f t="shared" si="6"/>
        <v>191</v>
      </c>
      <c r="E202" s="532"/>
      <c r="F202" s="531"/>
      <c r="G202" s="531"/>
      <c r="H202" s="573"/>
      <c r="I202" s="573"/>
      <c r="J202" s="573"/>
      <c r="K202" s="573"/>
      <c r="L202" s="573"/>
      <c r="M202" s="234"/>
      <c r="N202" s="234"/>
      <c r="O202" s="668"/>
      <c r="P202" s="575"/>
      <c r="Q202" s="573"/>
      <c r="R202" s="573"/>
      <c r="S202" s="573"/>
      <c r="T202" s="573"/>
      <c r="U202" s="677"/>
      <c r="V202" s="677"/>
      <c r="W202" s="573"/>
      <c r="X202" s="573"/>
      <c r="Y202" s="573"/>
      <c r="Z202" s="573"/>
      <c r="AA202" s="678"/>
      <c r="AB202" s="573"/>
      <c r="AC202" s="623"/>
      <c r="AD202" s="573"/>
      <c r="AE202" s="573"/>
      <c r="AF202" s="573"/>
      <c r="AG202" s="639"/>
      <c r="AH202" s="639"/>
      <c r="AI202" s="639"/>
      <c r="AJ202" s="4"/>
      <c r="AK202" s="621"/>
      <c r="AL202" s="622"/>
      <c r="AM202" s="680"/>
    </row>
    <row r="203" spans="2:39" ht="13.5" customHeight="1">
      <c r="B203" s="395"/>
      <c r="D203" s="529">
        <f t="shared" si="6"/>
        <v>192</v>
      </c>
      <c r="E203" s="532"/>
      <c r="F203" s="531"/>
      <c r="G203" s="531"/>
      <c r="H203" s="573"/>
      <c r="I203" s="573"/>
      <c r="J203" s="573"/>
      <c r="K203" s="573"/>
      <c r="L203" s="573"/>
      <c r="M203" s="234"/>
      <c r="N203" s="234"/>
      <c r="O203" s="668"/>
      <c r="P203" s="575"/>
      <c r="Q203" s="573"/>
      <c r="R203" s="573"/>
      <c r="S203" s="573"/>
      <c r="T203" s="573"/>
      <c r="U203" s="677"/>
      <c r="V203" s="677"/>
      <c r="W203" s="573"/>
      <c r="X203" s="573"/>
      <c r="Y203" s="573"/>
      <c r="Z203" s="573"/>
      <c r="AA203" s="678"/>
      <c r="AB203" s="573"/>
      <c r="AC203" s="623"/>
      <c r="AD203" s="573"/>
      <c r="AE203" s="573"/>
      <c r="AF203" s="573"/>
      <c r="AG203" s="639"/>
      <c r="AH203" s="639"/>
      <c r="AI203" s="639"/>
      <c r="AJ203" s="4"/>
      <c r="AK203" s="621"/>
      <c r="AL203" s="622"/>
      <c r="AM203" s="680"/>
    </row>
    <row r="204" spans="2:39" ht="13.5" customHeight="1">
      <c r="B204" s="395"/>
      <c r="D204" s="529">
        <f t="shared" si="6"/>
        <v>193</v>
      </c>
      <c r="E204" s="532"/>
      <c r="F204" s="531"/>
      <c r="G204" s="531"/>
      <c r="H204" s="573"/>
      <c r="I204" s="573"/>
      <c r="J204" s="573"/>
      <c r="K204" s="573"/>
      <c r="L204" s="573"/>
      <c r="M204" s="234"/>
      <c r="N204" s="234"/>
      <c r="O204" s="668"/>
      <c r="P204" s="575"/>
      <c r="Q204" s="573"/>
      <c r="R204" s="573"/>
      <c r="S204" s="573"/>
      <c r="T204" s="573"/>
      <c r="U204" s="677"/>
      <c r="V204" s="677"/>
      <c r="W204" s="573"/>
      <c r="X204" s="573"/>
      <c r="Y204" s="573"/>
      <c r="Z204" s="573"/>
      <c r="AA204" s="678"/>
      <c r="AB204" s="573"/>
      <c r="AC204" s="623"/>
      <c r="AD204" s="573"/>
      <c r="AE204" s="573"/>
      <c r="AF204" s="573"/>
      <c r="AG204" s="639"/>
      <c r="AH204" s="639"/>
      <c r="AI204" s="639"/>
      <c r="AJ204" s="4"/>
      <c r="AK204" s="621"/>
      <c r="AL204" s="622"/>
      <c r="AM204" s="680"/>
    </row>
    <row r="205" spans="2:39" ht="13.5" customHeight="1">
      <c r="B205" s="395"/>
      <c r="D205" s="529">
        <f t="shared" si="6"/>
        <v>194</v>
      </c>
      <c r="E205" s="532"/>
      <c r="F205" s="531"/>
      <c r="G205" s="531"/>
      <c r="H205" s="573"/>
      <c r="I205" s="573"/>
      <c r="J205" s="573"/>
      <c r="K205" s="573"/>
      <c r="L205" s="573"/>
      <c r="M205" s="234"/>
      <c r="N205" s="234"/>
      <c r="O205" s="668"/>
      <c r="P205" s="575"/>
      <c r="Q205" s="573"/>
      <c r="R205" s="573"/>
      <c r="S205" s="573"/>
      <c r="T205" s="573"/>
      <c r="U205" s="677"/>
      <c r="V205" s="677"/>
      <c r="W205" s="573"/>
      <c r="X205" s="573"/>
      <c r="Y205" s="573"/>
      <c r="Z205" s="573"/>
      <c r="AA205" s="678"/>
      <c r="AB205" s="573"/>
      <c r="AC205" s="623"/>
      <c r="AD205" s="573"/>
      <c r="AE205" s="573"/>
      <c r="AF205" s="573"/>
      <c r="AG205" s="639"/>
      <c r="AH205" s="639"/>
      <c r="AI205" s="639"/>
      <c r="AJ205" s="4"/>
      <c r="AK205" s="621"/>
      <c r="AL205" s="622"/>
      <c r="AM205" s="680"/>
    </row>
    <row r="206" spans="2:39" ht="13.5" customHeight="1">
      <c r="B206" s="395"/>
      <c r="D206" s="529">
        <f t="shared" si="6"/>
        <v>195</v>
      </c>
      <c r="E206" s="532"/>
      <c r="F206" s="531"/>
      <c r="G206" s="531"/>
      <c r="H206" s="573"/>
      <c r="I206" s="573"/>
      <c r="J206" s="573"/>
      <c r="K206" s="573"/>
      <c r="L206" s="573"/>
      <c r="M206" s="234"/>
      <c r="N206" s="234"/>
      <c r="O206" s="668"/>
      <c r="P206" s="575"/>
      <c r="Q206" s="573"/>
      <c r="R206" s="573"/>
      <c r="S206" s="573"/>
      <c r="T206" s="573"/>
      <c r="U206" s="677"/>
      <c r="V206" s="677"/>
      <c r="W206" s="573"/>
      <c r="X206" s="573"/>
      <c r="Y206" s="573"/>
      <c r="Z206" s="573"/>
      <c r="AA206" s="678"/>
      <c r="AB206" s="573"/>
      <c r="AC206" s="623"/>
      <c r="AD206" s="573"/>
      <c r="AE206" s="573"/>
      <c r="AF206" s="573"/>
      <c r="AG206" s="639"/>
      <c r="AH206" s="639"/>
      <c r="AI206" s="639"/>
      <c r="AJ206" s="4"/>
      <c r="AK206" s="621"/>
      <c r="AL206" s="622"/>
      <c r="AM206" s="680"/>
    </row>
    <row r="207" spans="2:39" ht="13.5" customHeight="1">
      <c r="B207" s="395"/>
      <c r="D207" s="529">
        <f t="shared" si="6"/>
        <v>196</v>
      </c>
      <c r="E207" s="532"/>
      <c r="F207" s="531"/>
      <c r="G207" s="531"/>
      <c r="H207" s="573"/>
      <c r="I207" s="573"/>
      <c r="J207" s="573"/>
      <c r="K207" s="573"/>
      <c r="L207" s="573"/>
      <c r="M207" s="234"/>
      <c r="N207" s="234"/>
      <c r="O207" s="668"/>
      <c r="P207" s="575"/>
      <c r="Q207" s="573"/>
      <c r="R207" s="573"/>
      <c r="S207" s="573"/>
      <c r="T207" s="573"/>
      <c r="U207" s="677"/>
      <c r="V207" s="677"/>
      <c r="W207" s="573"/>
      <c r="X207" s="573"/>
      <c r="Y207" s="573"/>
      <c r="Z207" s="573"/>
      <c r="AA207" s="678"/>
      <c r="AB207" s="573"/>
      <c r="AC207" s="623"/>
      <c r="AD207" s="573"/>
      <c r="AE207" s="573"/>
      <c r="AF207" s="573"/>
      <c r="AG207" s="639"/>
      <c r="AH207" s="639"/>
      <c r="AI207" s="639"/>
      <c r="AJ207" s="4"/>
      <c r="AK207" s="621"/>
      <c r="AL207" s="622"/>
      <c r="AM207" s="680"/>
    </row>
    <row r="208" spans="2:39" ht="13.5" customHeight="1">
      <c r="B208" s="395"/>
      <c r="D208" s="529">
        <f t="shared" si="6"/>
        <v>197</v>
      </c>
      <c r="E208" s="532"/>
      <c r="F208" s="531"/>
      <c r="G208" s="531"/>
      <c r="H208" s="573"/>
      <c r="I208" s="573"/>
      <c r="J208" s="573"/>
      <c r="K208" s="573"/>
      <c r="L208" s="573"/>
      <c r="M208" s="234"/>
      <c r="N208" s="234"/>
      <c r="O208" s="668"/>
      <c r="P208" s="575"/>
      <c r="Q208" s="573"/>
      <c r="R208" s="573"/>
      <c r="S208" s="573"/>
      <c r="T208" s="573"/>
      <c r="U208" s="677"/>
      <c r="V208" s="677"/>
      <c r="W208" s="573"/>
      <c r="X208" s="573"/>
      <c r="Y208" s="573"/>
      <c r="Z208" s="573"/>
      <c r="AA208" s="678"/>
      <c r="AB208" s="573"/>
      <c r="AC208" s="623"/>
      <c r="AD208" s="573"/>
      <c r="AE208" s="573"/>
      <c r="AF208" s="573"/>
      <c r="AG208" s="639"/>
      <c r="AH208" s="639"/>
      <c r="AI208" s="639"/>
      <c r="AJ208" s="4"/>
      <c r="AK208" s="621"/>
      <c r="AL208" s="622"/>
      <c r="AM208" s="680"/>
    </row>
    <row r="209" spans="2:39" ht="13.5" customHeight="1">
      <c r="B209" s="395"/>
      <c r="D209" s="529">
        <f t="shared" si="6"/>
        <v>198</v>
      </c>
      <c r="E209" s="532"/>
      <c r="F209" s="531"/>
      <c r="G209" s="531"/>
      <c r="H209" s="573"/>
      <c r="I209" s="573"/>
      <c r="J209" s="573"/>
      <c r="K209" s="573"/>
      <c r="L209" s="573"/>
      <c r="M209" s="234"/>
      <c r="N209" s="234"/>
      <c r="O209" s="668"/>
      <c r="P209" s="575"/>
      <c r="Q209" s="573"/>
      <c r="R209" s="573"/>
      <c r="S209" s="573"/>
      <c r="T209" s="573"/>
      <c r="U209" s="677"/>
      <c r="V209" s="677"/>
      <c r="W209" s="573"/>
      <c r="X209" s="573"/>
      <c r="Y209" s="573"/>
      <c r="Z209" s="573"/>
      <c r="AA209" s="678"/>
      <c r="AB209" s="573"/>
      <c r="AC209" s="623"/>
      <c r="AD209" s="573"/>
      <c r="AE209" s="573"/>
      <c r="AF209" s="573"/>
      <c r="AG209" s="639"/>
      <c r="AH209" s="639"/>
      <c r="AI209" s="639"/>
      <c r="AJ209" s="4"/>
      <c r="AK209" s="621"/>
      <c r="AL209" s="622"/>
      <c r="AM209" s="680"/>
    </row>
    <row r="210" spans="2:39" ht="13.5" customHeight="1">
      <c r="B210" s="395"/>
      <c r="D210" s="529">
        <f t="shared" si="6"/>
        <v>199</v>
      </c>
      <c r="E210" s="532"/>
      <c r="F210" s="531"/>
      <c r="G210" s="531"/>
      <c r="H210" s="573"/>
      <c r="I210" s="573"/>
      <c r="J210" s="573"/>
      <c r="K210" s="573"/>
      <c r="L210" s="573"/>
      <c r="M210" s="234"/>
      <c r="N210" s="234"/>
      <c r="O210" s="668"/>
      <c r="P210" s="575"/>
      <c r="Q210" s="573"/>
      <c r="R210" s="573"/>
      <c r="S210" s="573"/>
      <c r="T210" s="573"/>
      <c r="U210" s="677"/>
      <c r="V210" s="677"/>
      <c r="W210" s="573"/>
      <c r="X210" s="573"/>
      <c r="Y210" s="573"/>
      <c r="Z210" s="573"/>
      <c r="AA210" s="678"/>
      <c r="AB210" s="573"/>
      <c r="AC210" s="623"/>
      <c r="AD210" s="573"/>
      <c r="AE210" s="573"/>
      <c r="AF210" s="573"/>
      <c r="AG210" s="639"/>
      <c r="AH210" s="639"/>
      <c r="AI210" s="639"/>
      <c r="AJ210" s="4"/>
      <c r="AK210" s="621"/>
      <c r="AL210" s="622"/>
      <c r="AM210" s="680"/>
    </row>
    <row r="211" spans="2:39" ht="13.5" customHeight="1">
      <c r="B211" s="395"/>
      <c r="D211" s="529">
        <f t="shared" si="6"/>
        <v>200</v>
      </c>
      <c r="E211" s="532"/>
      <c r="F211" s="531"/>
      <c r="G211" s="531"/>
      <c r="H211" s="573"/>
      <c r="I211" s="573"/>
      <c r="J211" s="573"/>
      <c r="K211" s="573"/>
      <c r="L211" s="573"/>
      <c r="M211" s="234"/>
      <c r="N211" s="234"/>
      <c r="O211" s="668"/>
      <c r="P211" s="575"/>
      <c r="Q211" s="573"/>
      <c r="R211" s="573"/>
      <c r="S211" s="573"/>
      <c r="T211" s="573"/>
      <c r="U211" s="677"/>
      <c r="V211" s="677"/>
      <c r="W211" s="573"/>
      <c r="X211" s="573"/>
      <c r="Y211" s="573"/>
      <c r="Z211" s="573"/>
      <c r="AA211" s="678"/>
      <c r="AB211" s="573"/>
      <c r="AC211" s="623"/>
      <c r="AD211" s="573"/>
      <c r="AE211" s="573"/>
      <c r="AF211" s="573"/>
      <c r="AG211" s="639"/>
      <c r="AH211" s="639"/>
      <c r="AI211" s="639"/>
      <c r="AJ211" s="4"/>
      <c r="AK211" s="621"/>
      <c r="AL211" s="622"/>
      <c r="AM211" s="680"/>
    </row>
    <row r="212" spans="2:39" ht="13.5" customHeight="1">
      <c r="B212" s="395"/>
      <c r="D212" s="529">
        <f t="shared" si="6"/>
        <v>201</v>
      </c>
      <c r="E212" s="532"/>
      <c r="F212" s="531"/>
      <c r="G212" s="531"/>
      <c r="H212" s="573"/>
      <c r="I212" s="573"/>
      <c r="J212" s="573"/>
      <c r="K212" s="573"/>
      <c r="L212" s="573"/>
      <c r="M212" s="234"/>
      <c r="N212" s="234"/>
      <c r="O212" s="668"/>
      <c r="P212" s="575"/>
      <c r="Q212" s="573"/>
      <c r="R212" s="573"/>
      <c r="S212" s="573"/>
      <c r="T212" s="573"/>
      <c r="U212" s="677"/>
      <c r="V212" s="677"/>
      <c r="W212" s="573"/>
      <c r="X212" s="573"/>
      <c r="Y212" s="573"/>
      <c r="Z212" s="573"/>
      <c r="AA212" s="678"/>
      <c r="AB212" s="573"/>
      <c r="AC212" s="623"/>
      <c r="AD212" s="573"/>
      <c r="AE212" s="573"/>
      <c r="AF212" s="573"/>
      <c r="AG212" s="639"/>
      <c r="AH212" s="639"/>
      <c r="AI212" s="639"/>
      <c r="AJ212" s="4"/>
      <c r="AK212" s="621"/>
      <c r="AL212" s="622"/>
      <c r="AM212" s="680"/>
    </row>
    <row r="213" spans="2:39" ht="13.5" customHeight="1">
      <c r="B213" s="395"/>
      <c r="D213" s="529">
        <f t="shared" si="6"/>
        <v>202</v>
      </c>
      <c r="E213" s="532"/>
      <c r="F213" s="531"/>
      <c r="G213" s="531"/>
      <c r="H213" s="573"/>
      <c r="I213" s="573"/>
      <c r="J213" s="573"/>
      <c r="K213" s="573"/>
      <c r="L213" s="573"/>
      <c r="M213" s="234"/>
      <c r="N213" s="234"/>
      <c r="O213" s="668"/>
      <c r="P213" s="575"/>
      <c r="Q213" s="573"/>
      <c r="R213" s="573"/>
      <c r="S213" s="573"/>
      <c r="T213" s="573"/>
      <c r="U213" s="677"/>
      <c r="V213" s="677"/>
      <c r="W213" s="573"/>
      <c r="X213" s="573"/>
      <c r="Y213" s="573"/>
      <c r="Z213" s="573"/>
      <c r="AA213" s="678"/>
      <c r="AB213" s="573"/>
      <c r="AC213" s="623"/>
      <c r="AD213" s="573"/>
      <c r="AE213" s="573"/>
      <c r="AF213" s="573"/>
      <c r="AG213" s="639"/>
      <c r="AH213" s="639"/>
      <c r="AI213" s="639"/>
      <c r="AJ213" s="4"/>
      <c r="AK213" s="621"/>
      <c r="AL213" s="622"/>
      <c r="AM213" s="680"/>
    </row>
    <row r="214" spans="2:39" ht="13.5" customHeight="1">
      <c r="B214" s="395"/>
      <c r="D214" s="529">
        <f t="shared" si="6"/>
        <v>203</v>
      </c>
      <c r="E214" s="532"/>
      <c r="F214" s="531"/>
      <c r="G214" s="531"/>
      <c r="H214" s="573"/>
      <c r="I214" s="573"/>
      <c r="J214" s="573"/>
      <c r="K214" s="573"/>
      <c r="L214" s="573"/>
      <c r="M214" s="234"/>
      <c r="N214" s="234"/>
      <c r="O214" s="668"/>
      <c r="P214" s="575"/>
      <c r="Q214" s="573"/>
      <c r="R214" s="573"/>
      <c r="S214" s="573"/>
      <c r="T214" s="573"/>
      <c r="U214" s="677"/>
      <c r="V214" s="677"/>
      <c r="W214" s="573"/>
      <c r="X214" s="573"/>
      <c r="Y214" s="573"/>
      <c r="Z214" s="573"/>
      <c r="AA214" s="678"/>
      <c r="AB214" s="573"/>
      <c r="AC214" s="623"/>
      <c r="AD214" s="573"/>
      <c r="AE214" s="573"/>
      <c r="AF214" s="573"/>
      <c r="AG214" s="639"/>
      <c r="AH214" s="639"/>
      <c r="AI214" s="639"/>
      <c r="AJ214" s="4"/>
      <c r="AK214" s="621"/>
      <c r="AL214" s="622"/>
      <c r="AM214" s="680"/>
    </row>
    <row r="215" spans="2:39" ht="13.5" customHeight="1">
      <c r="B215" s="395"/>
      <c r="D215" s="529">
        <f t="shared" si="6"/>
        <v>204</v>
      </c>
      <c r="E215" s="532"/>
      <c r="F215" s="531"/>
      <c r="G215" s="531"/>
      <c r="H215" s="573"/>
      <c r="I215" s="573"/>
      <c r="J215" s="573"/>
      <c r="K215" s="573"/>
      <c r="L215" s="573"/>
      <c r="M215" s="234"/>
      <c r="N215" s="234"/>
      <c r="O215" s="668"/>
      <c r="P215" s="575"/>
      <c r="Q215" s="573"/>
      <c r="R215" s="573"/>
      <c r="S215" s="573"/>
      <c r="T215" s="573"/>
      <c r="U215" s="677"/>
      <c r="V215" s="677"/>
      <c r="W215" s="573"/>
      <c r="X215" s="573"/>
      <c r="Y215" s="573"/>
      <c r="Z215" s="573"/>
      <c r="AA215" s="678"/>
      <c r="AB215" s="573"/>
      <c r="AC215" s="623"/>
      <c r="AD215" s="573"/>
      <c r="AE215" s="573"/>
      <c r="AF215" s="573"/>
      <c r="AG215" s="639"/>
      <c r="AH215" s="639"/>
      <c r="AI215" s="639"/>
      <c r="AJ215" s="4"/>
      <c r="AK215" s="621"/>
      <c r="AL215" s="622"/>
      <c r="AM215" s="680"/>
    </row>
    <row r="216" spans="2:39" ht="13.5" customHeight="1">
      <c r="B216" s="395"/>
      <c r="D216" s="529">
        <f t="shared" si="6"/>
        <v>205</v>
      </c>
      <c r="E216" s="532"/>
      <c r="F216" s="531"/>
      <c r="G216" s="531"/>
      <c r="H216" s="573"/>
      <c r="I216" s="573"/>
      <c r="J216" s="573"/>
      <c r="K216" s="573"/>
      <c r="L216" s="573"/>
      <c r="M216" s="234"/>
      <c r="N216" s="234"/>
      <c r="O216" s="668"/>
      <c r="P216" s="575"/>
      <c r="Q216" s="573"/>
      <c r="R216" s="573"/>
      <c r="S216" s="573"/>
      <c r="T216" s="573"/>
      <c r="U216" s="677"/>
      <c r="V216" s="677"/>
      <c r="W216" s="573"/>
      <c r="X216" s="573"/>
      <c r="Y216" s="573"/>
      <c r="Z216" s="573"/>
      <c r="AA216" s="678"/>
      <c r="AB216" s="573"/>
      <c r="AC216" s="623"/>
      <c r="AD216" s="573"/>
      <c r="AE216" s="573"/>
      <c r="AF216" s="573"/>
      <c r="AG216" s="639"/>
      <c r="AH216" s="639"/>
      <c r="AI216" s="639"/>
      <c r="AJ216" s="4"/>
      <c r="AK216" s="621"/>
      <c r="AL216" s="622"/>
      <c r="AM216" s="680"/>
    </row>
    <row r="217" spans="2:39" ht="13.5" customHeight="1">
      <c r="B217" s="395"/>
      <c r="D217" s="529">
        <f t="shared" si="6"/>
        <v>206</v>
      </c>
      <c r="E217" s="532"/>
      <c r="F217" s="531"/>
      <c r="G217" s="531"/>
      <c r="H217" s="573"/>
      <c r="I217" s="573"/>
      <c r="J217" s="573"/>
      <c r="K217" s="573"/>
      <c r="L217" s="573"/>
      <c r="M217" s="234"/>
      <c r="N217" s="234"/>
      <c r="O217" s="668"/>
      <c r="P217" s="575"/>
      <c r="Q217" s="573"/>
      <c r="R217" s="573"/>
      <c r="S217" s="573"/>
      <c r="T217" s="573"/>
      <c r="U217" s="677"/>
      <c r="V217" s="677"/>
      <c r="W217" s="573"/>
      <c r="X217" s="573"/>
      <c r="Y217" s="573"/>
      <c r="Z217" s="573"/>
      <c r="AA217" s="678"/>
      <c r="AB217" s="573"/>
      <c r="AC217" s="623"/>
      <c r="AD217" s="573"/>
      <c r="AE217" s="573"/>
      <c r="AF217" s="573"/>
      <c r="AG217" s="639"/>
      <c r="AH217" s="639"/>
      <c r="AI217" s="639"/>
      <c r="AJ217" s="4"/>
      <c r="AK217" s="621"/>
      <c r="AL217" s="622"/>
      <c r="AM217" s="680"/>
    </row>
    <row r="218" spans="2:39" ht="13.5" customHeight="1">
      <c r="B218" s="395"/>
      <c r="D218" s="529">
        <f t="shared" si="6"/>
        <v>207</v>
      </c>
      <c r="E218" s="532"/>
      <c r="F218" s="531"/>
      <c r="G218" s="531"/>
      <c r="H218" s="573"/>
      <c r="I218" s="573"/>
      <c r="J218" s="573"/>
      <c r="K218" s="573"/>
      <c r="L218" s="573"/>
      <c r="M218" s="234"/>
      <c r="N218" s="234"/>
      <c r="O218" s="668"/>
      <c r="P218" s="575"/>
      <c r="Q218" s="573"/>
      <c r="R218" s="573"/>
      <c r="S218" s="573"/>
      <c r="T218" s="573"/>
      <c r="U218" s="677"/>
      <c r="V218" s="677"/>
      <c r="W218" s="573"/>
      <c r="X218" s="573"/>
      <c r="Y218" s="573"/>
      <c r="Z218" s="573"/>
      <c r="AA218" s="678"/>
      <c r="AB218" s="573"/>
      <c r="AC218" s="623"/>
      <c r="AD218" s="573"/>
      <c r="AE218" s="573"/>
      <c r="AF218" s="573"/>
      <c r="AG218" s="639"/>
      <c r="AH218" s="639"/>
      <c r="AI218" s="639"/>
      <c r="AJ218" s="4"/>
      <c r="AK218" s="621"/>
      <c r="AL218" s="622"/>
      <c r="AM218" s="680"/>
    </row>
    <row r="219" spans="2:39" ht="13.5" customHeight="1">
      <c r="B219" s="395"/>
      <c r="D219" s="529">
        <f t="shared" si="6"/>
        <v>208</v>
      </c>
      <c r="E219" s="532"/>
      <c r="F219" s="531"/>
      <c r="G219" s="531"/>
      <c r="H219" s="573"/>
      <c r="I219" s="573"/>
      <c r="J219" s="573"/>
      <c r="K219" s="573"/>
      <c r="L219" s="573"/>
      <c r="M219" s="234"/>
      <c r="N219" s="234"/>
      <c r="O219" s="668"/>
      <c r="P219" s="575"/>
      <c r="Q219" s="573"/>
      <c r="R219" s="573"/>
      <c r="S219" s="573"/>
      <c r="T219" s="573"/>
      <c r="U219" s="677"/>
      <c r="V219" s="677"/>
      <c r="W219" s="573"/>
      <c r="X219" s="573"/>
      <c r="Y219" s="573"/>
      <c r="Z219" s="573"/>
      <c r="AA219" s="678"/>
      <c r="AB219" s="573"/>
      <c r="AC219" s="623"/>
      <c r="AD219" s="573"/>
      <c r="AE219" s="573"/>
      <c r="AF219" s="573"/>
      <c r="AG219" s="639"/>
      <c r="AH219" s="639"/>
      <c r="AI219" s="639"/>
      <c r="AJ219" s="4"/>
      <c r="AK219" s="621"/>
      <c r="AL219" s="622"/>
      <c r="AM219" s="680"/>
    </row>
    <row r="220" spans="2:39" ht="13.5" customHeight="1">
      <c r="B220" s="395"/>
      <c r="D220" s="529">
        <f t="shared" si="6"/>
        <v>209</v>
      </c>
      <c r="E220" s="532"/>
      <c r="F220" s="531"/>
      <c r="G220" s="531"/>
      <c r="H220" s="573"/>
      <c r="I220" s="573"/>
      <c r="J220" s="573"/>
      <c r="K220" s="573"/>
      <c r="L220" s="573"/>
      <c r="M220" s="234"/>
      <c r="N220" s="234"/>
      <c r="O220" s="668"/>
      <c r="P220" s="575"/>
      <c r="Q220" s="573"/>
      <c r="R220" s="573"/>
      <c r="S220" s="573"/>
      <c r="T220" s="573"/>
      <c r="U220" s="677"/>
      <c r="V220" s="677"/>
      <c r="W220" s="573"/>
      <c r="X220" s="573"/>
      <c r="Y220" s="573"/>
      <c r="Z220" s="573"/>
      <c r="AA220" s="678"/>
      <c r="AB220" s="573"/>
      <c r="AC220" s="623"/>
      <c r="AD220" s="573"/>
      <c r="AE220" s="573"/>
      <c r="AF220" s="573"/>
      <c r="AG220" s="639"/>
      <c r="AH220" s="639"/>
      <c r="AI220" s="639"/>
      <c r="AJ220" s="4"/>
      <c r="AK220" s="621"/>
      <c r="AL220" s="622"/>
      <c r="AM220" s="680"/>
    </row>
    <row r="221" spans="2:39" ht="13.5" customHeight="1">
      <c r="B221" s="395"/>
      <c r="D221" s="529">
        <f t="shared" si="6"/>
        <v>210</v>
      </c>
      <c r="E221" s="532"/>
      <c r="F221" s="531"/>
      <c r="G221" s="531"/>
      <c r="H221" s="681"/>
      <c r="I221" s="681"/>
      <c r="J221" s="681"/>
      <c r="K221" s="681"/>
      <c r="L221" s="681"/>
      <c r="M221" s="234"/>
      <c r="N221" s="234"/>
      <c r="O221" s="668"/>
      <c r="P221" s="575"/>
      <c r="Q221" s="573"/>
      <c r="R221" s="573"/>
      <c r="S221" s="573"/>
      <c r="T221" s="573"/>
      <c r="U221" s="677"/>
      <c r="V221" s="677"/>
      <c r="W221" s="573"/>
      <c r="X221" s="573"/>
      <c r="Y221" s="573"/>
      <c r="Z221" s="573"/>
      <c r="AA221" s="678"/>
      <c r="AB221" s="573"/>
      <c r="AC221" s="623"/>
      <c r="AD221" s="573"/>
      <c r="AE221" s="573"/>
      <c r="AF221" s="573"/>
      <c r="AG221" s="639"/>
      <c r="AH221" s="639"/>
      <c r="AI221" s="639"/>
      <c r="AJ221" s="4"/>
      <c r="AK221" s="621"/>
      <c r="AL221" s="622"/>
      <c r="AM221" s="680"/>
    </row>
    <row r="222" spans="2:39" ht="13.5" customHeight="1">
      <c r="B222" s="395"/>
      <c r="D222" s="529">
        <f>D221+1</f>
        <v>211</v>
      </c>
      <c r="E222" s="532"/>
      <c r="F222" s="531"/>
      <c r="G222" s="531"/>
      <c r="H222" s="573"/>
      <c r="I222" s="573"/>
      <c r="J222" s="573"/>
      <c r="K222" s="573"/>
      <c r="L222" s="573"/>
      <c r="M222" s="234"/>
      <c r="N222" s="234"/>
      <c r="O222" s="668"/>
      <c r="P222" s="575"/>
      <c r="Q222" s="573"/>
      <c r="R222" s="573"/>
      <c r="S222" s="573"/>
      <c r="T222" s="573"/>
      <c r="U222" s="677"/>
      <c r="V222" s="677"/>
      <c r="W222" s="573"/>
      <c r="X222" s="573"/>
      <c r="Y222" s="573"/>
      <c r="Z222" s="573"/>
      <c r="AA222" s="678"/>
      <c r="AB222" s="573"/>
      <c r="AC222" s="623"/>
      <c r="AD222" s="573"/>
      <c r="AE222" s="573"/>
      <c r="AF222" s="573"/>
      <c r="AG222" s="639"/>
      <c r="AH222" s="639"/>
      <c r="AI222" s="639"/>
      <c r="AJ222" s="4"/>
      <c r="AK222" s="621"/>
      <c r="AL222" s="622"/>
      <c r="AM222" s="680"/>
    </row>
    <row r="223" spans="2:39" ht="13.5" customHeight="1">
      <c r="B223" s="395"/>
      <c r="D223" s="529">
        <f>D222+1</f>
        <v>212</v>
      </c>
      <c r="E223" s="532"/>
      <c r="F223" s="531"/>
      <c r="G223" s="531"/>
      <c r="H223" s="573"/>
      <c r="I223" s="573"/>
      <c r="J223" s="573"/>
      <c r="K223" s="573"/>
      <c r="L223" s="573"/>
      <c r="M223" s="234"/>
      <c r="N223" s="234"/>
      <c r="O223" s="668"/>
      <c r="P223" s="575"/>
      <c r="Q223" s="573"/>
      <c r="R223" s="573"/>
      <c r="S223" s="573"/>
      <c r="T223" s="573"/>
      <c r="U223" s="677"/>
      <c r="V223" s="677"/>
      <c r="W223" s="573"/>
      <c r="X223" s="573"/>
      <c r="Y223" s="573"/>
      <c r="Z223" s="573"/>
      <c r="AA223" s="678"/>
      <c r="AB223" s="573"/>
      <c r="AC223" s="623"/>
      <c r="AD223" s="573"/>
      <c r="AE223" s="573"/>
      <c r="AF223" s="573"/>
      <c r="AG223" s="639"/>
      <c r="AH223" s="639"/>
      <c r="AI223" s="639"/>
      <c r="AJ223" s="4"/>
      <c r="AK223" s="621"/>
      <c r="AL223" s="622"/>
      <c r="AM223" s="680"/>
    </row>
    <row r="224" spans="2:39" ht="13.5" customHeight="1">
      <c r="B224" s="395"/>
      <c r="D224" s="529">
        <f>D223+1</f>
        <v>213</v>
      </c>
      <c r="E224" s="532"/>
      <c r="F224" s="531"/>
      <c r="G224" s="531"/>
      <c r="H224" s="573"/>
      <c r="I224" s="573"/>
      <c r="J224" s="573"/>
      <c r="K224" s="573"/>
      <c r="L224" s="573"/>
      <c r="M224" s="234"/>
      <c r="N224" s="234"/>
      <c r="O224" s="668"/>
      <c r="P224" s="575"/>
      <c r="Q224" s="573"/>
      <c r="R224" s="573"/>
      <c r="S224" s="573"/>
      <c r="T224" s="573"/>
      <c r="U224" s="677"/>
      <c r="V224" s="677"/>
      <c r="W224" s="573"/>
      <c r="X224" s="573"/>
      <c r="Y224" s="573"/>
      <c r="Z224" s="573"/>
      <c r="AA224" s="678"/>
      <c r="AB224" s="573"/>
      <c r="AC224" s="623"/>
      <c r="AD224" s="573"/>
      <c r="AE224" s="573"/>
      <c r="AF224" s="573"/>
      <c r="AG224" s="639"/>
      <c r="AH224" s="639"/>
      <c r="AI224" s="639"/>
      <c r="AJ224" s="4"/>
      <c r="AK224" s="621"/>
      <c r="AL224" s="622"/>
      <c r="AM224" s="680"/>
    </row>
    <row r="225" spans="2:39" ht="13.5" customHeight="1">
      <c r="B225" s="395"/>
      <c r="D225" s="529">
        <f t="shared" ref="D225:D282" si="7">D224+1</f>
        <v>214</v>
      </c>
      <c r="E225" s="532"/>
      <c r="F225" s="531"/>
      <c r="G225" s="531"/>
      <c r="H225" s="573"/>
      <c r="I225" s="573"/>
      <c r="J225" s="573"/>
      <c r="K225" s="573"/>
      <c r="L225" s="573"/>
      <c r="M225" s="234"/>
      <c r="N225" s="234"/>
      <c r="O225" s="668"/>
      <c r="P225" s="575"/>
      <c r="Q225" s="573"/>
      <c r="R225" s="573"/>
      <c r="S225" s="573"/>
      <c r="T225" s="573"/>
      <c r="U225" s="677"/>
      <c r="V225" s="677"/>
      <c r="W225" s="573"/>
      <c r="X225" s="573"/>
      <c r="Y225" s="573"/>
      <c r="Z225" s="573"/>
      <c r="AA225" s="678"/>
      <c r="AB225" s="573"/>
      <c r="AC225" s="623"/>
      <c r="AD225" s="573"/>
      <c r="AE225" s="573"/>
      <c r="AF225" s="573"/>
      <c r="AG225" s="639"/>
      <c r="AH225" s="639"/>
      <c r="AI225" s="639"/>
      <c r="AJ225" s="4"/>
      <c r="AK225" s="621"/>
      <c r="AL225" s="622"/>
      <c r="AM225" s="680"/>
    </row>
    <row r="226" spans="2:39" ht="13.5" customHeight="1">
      <c r="B226" s="395"/>
      <c r="D226" s="529">
        <f t="shared" si="7"/>
        <v>215</v>
      </c>
      <c r="E226" s="532"/>
      <c r="F226" s="531"/>
      <c r="G226" s="531"/>
      <c r="H226" s="573"/>
      <c r="I226" s="573"/>
      <c r="J226" s="573"/>
      <c r="K226" s="573"/>
      <c r="L226" s="573"/>
      <c r="M226" s="234"/>
      <c r="N226" s="234"/>
      <c r="O226" s="668"/>
      <c r="P226" s="575"/>
      <c r="Q226" s="573"/>
      <c r="R226" s="573"/>
      <c r="S226" s="573"/>
      <c r="T226" s="573"/>
      <c r="U226" s="677"/>
      <c r="V226" s="677"/>
      <c r="W226" s="573"/>
      <c r="X226" s="573"/>
      <c r="Y226" s="573"/>
      <c r="Z226" s="573"/>
      <c r="AA226" s="678"/>
      <c r="AB226" s="573"/>
      <c r="AC226" s="623"/>
      <c r="AD226" s="573"/>
      <c r="AE226" s="573"/>
      <c r="AF226" s="573"/>
      <c r="AG226" s="639"/>
      <c r="AH226" s="639"/>
      <c r="AI226" s="639"/>
      <c r="AJ226" s="4"/>
      <c r="AK226" s="621"/>
      <c r="AL226" s="622"/>
      <c r="AM226" s="680"/>
    </row>
    <row r="227" spans="2:39" ht="13.5" customHeight="1">
      <c r="B227" s="395"/>
      <c r="D227" s="529">
        <f t="shared" si="7"/>
        <v>216</v>
      </c>
      <c r="E227" s="532"/>
      <c r="F227" s="531"/>
      <c r="G227" s="531"/>
      <c r="H227" s="573"/>
      <c r="I227" s="573"/>
      <c r="J227" s="573"/>
      <c r="K227" s="573"/>
      <c r="L227" s="573"/>
      <c r="M227" s="234"/>
      <c r="N227" s="234"/>
      <c r="O227" s="668"/>
      <c r="P227" s="575"/>
      <c r="Q227" s="573"/>
      <c r="R227" s="573"/>
      <c r="S227" s="573"/>
      <c r="T227" s="573"/>
      <c r="U227" s="677"/>
      <c r="V227" s="677"/>
      <c r="W227" s="573"/>
      <c r="X227" s="573"/>
      <c r="Y227" s="573"/>
      <c r="Z227" s="573"/>
      <c r="AA227" s="678"/>
      <c r="AB227" s="573"/>
      <c r="AC227" s="623"/>
      <c r="AD227" s="573"/>
      <c r="AE227" s="573"/>
      <c r="AF227" s="573"/>
      <c r="AG227" s="639"/>
      <c r="AH227" s="639"/>
      <c r="AI227" s="639"/>
      <c r="AJ227" s="4"/>
      <c r="AK227" s="621"/>
      <c r="AL227" s="622"/>
      <c r="AM227" s="680"/>
    </row>
    <row r="228" spans="2:39" ht="13.5" customHeight="1">
      <c r="B228" s="395"/>
      <c r="D228" s="529">
        <f t="shared" si="7"/>
        <v>217</v>
      </c>
      <c r="E228" s="532"/>
      <c r="F228" s="531"/>
      <c r="G228" s="531"/>
      <c r="H228" s="573"/>
      <c r="I228" s="573"/>
      <c r="J228" s="573"/>
      <c r="K228" s="573"/>
      <c r="L228" s="573"/>
      <c r="M228" s="234"/>
      <c r="N228" s="234"/>
      <c r="O228" s="668"/>
      <c r="P228" s="575"/>
      <c r="Q228" s="573"/>
      <c r="R228" s="573"/>
      <c r="S228" s="573"/>
      <c r="T228" s="573"/>
      <c r="U228" s="677"/>
      <c r="V228" s="677"/>
      <c r="W228" s="573"/>
      <c r="X228" s="573"/>
      <c r="Y228" s="573"/>
      <c r="Z228" s="573"/>
      <c r="AA228" s="678"/>
      <c r="AB228" s="573"/>
      <c r="AC228" s="623"/>
      <c r="AD228" s="573"/>
      <c r="AE228" s="573"/>
      <c r="AF228" s="573"/>
      <c r="AG228" s="639"/>
      <c r="AH228" s="639"/>
      <c r="AI228" s="639"/>
      <c r="AJ228" s="4"/>
      <c r="AK228" s="621"/>
      <c r="AL228" s="622"/>
      <c r="AM228" s="680"/>
    </row>
    <row r="229" spans="2:39" ht="13.5" customHeight="1">
      <c r="B229" s="395"/>
      <c r="D229" s="529">
        <f t="shared" si="7"/>
        <v>218</v>
      </c>
      <c r="E229" s="532"/>
      <c r="F229" s="531"/>
      <c r="G229" s="531"/>
      <c r="H229" s="573"/>
      <c r="I229" s="573"/>
      <c r="J229" s="573"/>
      <c r="K229" s="573"/>
      <c r="L229" s="573"/>
      <c r="M229" s="234"/>
      <c r="N229" s="234"/>
      <c r="O229" s="668"/>
      <c r="P229" s="575"/>
      <c r="Q229" s="573"/>
      <c r="R229" s="573"/>
      <c r="S229" s="573"/>
      <c r="T229" s="573"/>
      <c r="U229" s="677"/>
      <c r="V229" s="677"/>
      <c r="W229" s="573"/>
      <c r="X229" s="573"/>
      <c r="Y229" s="573"/>
      <c r="Z229" s="573"/>
      <c r="AA229" s="678"/>
      <c r="AB229" s="573"/>
      <c r="AC229" s="623"/>
      <c r="AD229" s="573"/>
      <c r="AE229" s="573"/>
      <c r="AF229" s="573"/>
      <c r="AG229" s="639"/>
      <c r="AH229" s="639"/>
      <c r="AI229" s="639"/>
      <c r="AJ229" s="4"/>
      <c r="AK229" s="621"/>
      <c r="AL229" s="622"/>
      <c r="AM229" s="680"/>
    </row>
    <row r="230" spans="2:39" ht="13.5" customHeight="1">
      <c r="B230" s="395"/>
      <c r="D230" s="529">
        <f t="shared" si="7"/>
        <v>219</v>
      </c>
      <c r="E230" s="532"/>
      <c r="F230" s="531"/>
      <c r="G230" s="531"/>
      <c r="H230" s="573"/>
      <c r="I230" s="573"/>
      <c r="J230" s="573"/>
      <c r="K230" s="573"/>
      <c r="L230" s="573"/>
      <c r="M230" s="234"/>
      <c r="N230" s="234"/>
      <c r="O230" s="668"/>
      <c r="P230" s="575"/>
      <c r="Q230" s="573"/>
      <c r="R230" s="573"/>
      <c r="S230" s="573"/>
      <c r="T230" s="573"/>
      <c r="U230" s="677"/>
      <c r="V230" s="677"/>
      <c r="W230" s="573"/>
      <c r="X230" s="573"/>
      <c r="Y230" s="573"/>
      <c r="Z230" s="573"/>
      <c r="AA230" s="678"/>
      <c r="AB230" s="573"/>
      <c r="AC230" s="623"/>
      <c r="AD230" s="573"/>
      <c r="AE230" s="573"/>
      <c r="AF230" s="573"/>
      <c r="AG230" s="639"/>
      <c r="AH230" s="639"/>
      <c r="AI230" s="639"/>
      <c r="AJ230" s="4"/>
      <c r="AK230" s="621"/>
      <c r="AL230" s="622"/>
      <c r="AM230" s="680"/>
    </row>
    <row r="231" spans="2:39" ht="13.5" customHeight="1">
      <c r="B231" s="395"/>
      <c r="D231" s="529">
        <f t="shared" si="7"/>
        <v>220</v>
      </c>
      <c r="E231" s="532"/>
      <c r="F231" s="531"/>
      <c r="G231" s="531"/>
      <c r="H231" s="573"/>
      <c r="I231" s="573"/>
      <c r="J231" s="573"/>
      <c r="K231" s="573"/>
      <c r="L231" s="573"/>
      <c r="M231" s="234"/>
      <c r="N231" s="234"/>
      <c r="O231" s="668"/>
      <c r="P231" s="575"/>
      <c r="Q231" s="573"/>
      <c r="R231" s="573"/>
      <c r="S231" s="573"/>
      <c r="T231" s="573"/>
      <c r="U231" s="677"/>
      <c r="V231" s="677"/>
      <c r="W231" s="573"/>
      <c r="X231" s="573"/>
      <c r="Y231" s="573"/>
      <c r="Z231" s="573"/>
      <c r="AA231" s="678"/>
      <c r="AB231" s="573"/>
      <c r="AC231" s="623"/>
      <c r="AD231" s="573"/>
      <c r="AE231" s="573"/>
      <c r="AF231" s="573"/>
      <c r="AG231" s="639"/>
      <c r="AH231" s="639"/>
      <c r="AI231" s="639"/>
      <c r="AJ231" s="4"/>
      <c r="AK231" s="621"/>
      <c r="AL231" s="622"/>
      <c r="AM231" s="680"/>
    </row>
    <row r="232" spans="2:39" ht="13.5" customHeight="1">
      <c r="B232" s="395"/>
      <c r="D232" s="529">
        <f t="shared" si="7"/>
        <v>221</v>
      </c>
      <c r="E232" s="532"/>
      <c r="F232" s="531"/>
      <c r="G232" s="531"/>
      <c r="H232" s="573"/>
      <c r="I232" s="573"/>
      <c r="J232" s="573"/>
      <c r="K232" s="573"/>
      <c r="L232" s="573"/>
      <c r="M232" s="234"/>
      <c r="N232" s="234"/>
      <c r="O232" s="668"/>
      <c r="P232" s="575"/>
      <c r="Q232" s="573"/>
      <c r="R232" s="573"/>
      <c r="S232" s="573"/>
      <c r="T232" s="573"/>
      <c r="U232" s="677"/>
      <c r="V232" s="677"/>
      <c r="W232" s="573"/>
      <c r="X232" s="573"/>
      <c r="Y232" s="573"/>
      <c r="Z232" s="573"/>
      <c r="AA232" s="678"/>
      <c r="AB232" s="573"/>
      <c r="AC232" s="623"/>
      <c r="AD232" s="573"/>
      <c r="AE232" s="573"/>
      <c r="AF232" s="573"/>
      <c r="AG232" s="639"/>
      <c r="AH232" s="639"/>
      <c r="AI232" s="639"/>
      <c r="AJ232" s="4"/>
      <c r="AK232" s="621"/>
      <c r="AL232" s="622"/>
      <c r="AM232" s="680"/>
    </row>
    <row r="233" spans="2:39" ht="13.5" customHeight="1">
      <c r="B233" s="395"/>
      <c r="D233" s="529">
        <f t="shared" si="7"/>
        <v>222</v>
      </c>
      <c r="E233" s="532"/>
      <c r="F233" s="531"/>
      <c r="G233" s="531"/>
      <c r="H233" s="573"/>
      <c r="I233" s="573"/>
      <c r="J233" s="573"/>
      <c r="K233" s="573"/>
      <c r="L233" s="573"/>
      <c r="M233" s="234"/>
      <c r="N233" s="234"/>
      <c r="O233" s="668"/>
      <c r="P233" s="575"/>
      <c r="Q233" s="573"/>
      <c r="R233" s="573"/>
      <c r="S233" s="573"/>
      <c r="T233" s="573"/>
      <c r="U233" s="677"/>
      <c r="V233" s="677"/>
      <c r="W233" s="573"/>
      <c r="X233" s="573"/>
      <c r="Y233" s="573"/>
      <c r="Z233" s="573"/>
      <c r="AA233" s="678"/>
      <c r="AB233" s="573"/>
      <c r="AC233" s="623"/>
      <c r="AD233" s="573"/>
      <c r="AE233" s="573"/>
      <c r="AF233" s="573"/>
      <c r="AG233" s="639"/>
      <c r="AH233" s="639"/>
      <c r="AI233" s="639"/>
      <c r="AJ233" s="4"/>
      <c r="AK233" s="621"/>
      <c r="AL233" s="622"/>
      <c r="AM233" s="680"/>
    </row>
    <row r="234" spans="2:39" ht="13.5" customHeight="1">
      <c r="B234" s="395"/>
      <c r="D234" s="529">
        <f t="shared" si="7"/>
        <v>223</v>
      </c>
      <c r="E234" s="532"/>
      <c r="F234" s="531"/>
      <c r="G234" s="531"/>
      <c r="H234" s="573"/>
      <c r="I234" s="573"/>
      <c r="J234" s="573"/>
      <c r="K234" s="573"/>
      <c r="L234" s="573"/>
      <c r="M234" s="234"/>
      <c r="N234" s="234"/>
      <c r="O234" s="668"/>
      <c r="P234" s="575"/>
      <c r="Q234" s="573"/>
      <c r="R234" s="573"/>
      <c r="S234" s="573"/>
      <c r="T234" s="573"/>
      <c r="U234" s="677"/>
      <c r="V234" s="677"/>
      <c r="W234" s="573"/>
      <c r="X234" s="573"/>
      <c r="Y234" s="573"/>
      <c r="Z234" s="573"/>
      <c r="AA234" s="678"/>
      <c r="AB234" s="573"/>
      <c r="AC234" s="623"/>
      <c r="AD234" s="573"/>
      <c r="AE234" s="573"/>
      <c r="AF234" s="573"/>
      <c r="AG234" s="639"/>
      <c r="AH234" s="639"/>
      <c r="AI234" s="639"/>
      <c r="AJ234" s="4"/>
      <c r="AK234" s="621"/>
      <c r="AL234" s="622"/>
      <c r="AM234" s="680"/>
    </row>
    <row r="235" spans="2:39" ht="13.5" customHeight="1">
      <c r="B235" s="395"/>
      <c r="D235" s="529">
        <f t="shared" si="7"/>
        <v>224</v>
      </c>
      <c r="E235" s="532"/>
      <c r="F235" s="531"/>
      <c r="G235" s="531"/>
      <c r="H235" s="573"/>
      <c r="I235" s="573"/>
      <c r="J235" s="573"/>
      <c r="K235" s="573"/>
      <c r="L235" s="573"/>
      <c r="M235" s="234"/>
      <c r="N235" s="234"/>
      <c r="O235" s="668"/>
      <c r="P235" s="575"/>
      <c r="Q235" s="573"/>
      <c r="R235" s="573"/>
      <c r="S235" s="573"/>
      <c r="T235" s="573"/>
      <c r="U235" s="677"/>
      <c r="V235" s="677"/>
      <c r="W235" s="573"/>
      <c r="X235" s="573"/>
      <c r="Y235" s="573"/>
      <c r="Z235" s="573"/>
      <c r="AA235" s="678"/>
      <c r="AB235" s="573"/>
      <c r="AC235" s="623"/>
      <c r="AD235" s="573"/>
      <c r="AE235" s="573"/>
      <c r="AF235" s="573"/>
      <c r="AG235" s="639"/>
      <c r="AH235" s="639"/>
      <c r="AI235" s="639"/>
      <c r="AJ235" s="4"/>
      <c r="AK235" s="621"/>
      <c r="AL235" s="622"/>
      <c r="AM235" s="680"/>
    </row>
    <row r="236" spans="2:39" ht="13.5" customHeight="1">
      <c r="B236" s="395"/>
      <c r="D236" s="529">
        <f t="shared" si="7"/>
        <v>225</v>
      </c>
      <c r="E236" s="532"/>
      <c r="F236" s="531"/>
      <c r="G236" s="531"/>
      <c r="H236" s="573"/>
      <c r="I236" s="573"/>
      <c r="J236" s="573"/>
      <c r="K236" s="573"/>
      <c r="L236" s="573"/>
      <c r="M236" s="234"/>
      <c r="N236" s="234"/>
      <c r="O236" s="668"/>
      <c r="P236" s="575"/>
      <c r="Q236" s="573"/>
      <c r="R236" s="573"/>
      <c r="S236" s="573"/>
      <c r="T236" s="573"/>
      <c r="U236" s="677"/>
      <c r="V236" s="677"/>
      <c r="W236" s="573"/>
      <c r="X236" s="573"/>
      <c r="Y236" s="573"/>
      <c r="Z236" s="573"/>
      <c r="AA236" s="678"/>
      <c r="AB236" s="573"/>
      <c r="AC236" s="623"/>
      <c r="AD236" s="573"/>
      <c r="AE236" s="573"/>
      <c r="AF236" s="573"/>
      <c r="AG236" s="639"/>
      <c r="AH236" s="639"/>
      <c r="AI236" s="639"/>
      <c r="AJ236" s="4"/>
      <c r="AK236" s="621"/>
      <c r="AL236" s="622"/>
      <c r="AM236" s="680"/>
    </row>
    <row r="237" spans="2:39" ht="13.5" customHeight="1">
      <c r="B237" s="395"/>
      <c r="D237" s="529">
        <f t="shared" si="7"/>
        <v>226</v>
      </c>
      <c r="E237" s="532"/>
      <c r="F237" s="531"/>
      <c r="G237" s="531"/>
      <c r="H237" s="573"/>
      <c r="I237" s="573"/>
      <c r="J237" s="573"/>
      <c r="K237" s="573"/>
      <c r="L237" s="573"/>
      <c r="M237" s="234"/>
      <c r="N237" s="234"/>
      <c r="O237" s="668"/>
      <c r="P237" s="575"/>
      <c r="Q237" s="573"/>
      <c r="R237" s="573"/>
      <c r="S237" s="573"/>
      <c r="T237" s="573"/>
      <c r="U237" s="677"/>
      <c r="V237" s="677"/>
      <c r="W237" s="573"/>
      <c r="X237" s="573"/>
      <c r="Y237" s="573"/>
      <c r="Z237" s="573"/>
      <c r="AA237" s="678"/>
      <c r="AB237" s="573"/>
      <c r="AC237" s="623"/>
      <c r="AD237" s="573"/>
      <c r="AE237" s="573"/>
      <c r="AF237" s="573"/>
      <c r="AG237" s="639"/>
      <c r="AH237" s="639"/>
      <c r="AI237" s="639"/>
      <c r="AJ237" s="4"/>
      <c r="AK237" s="621"/>
      <c r="AL237" s="622"/>
      <c r="AM237" s="680"/>
    </row>
    <row r="238" spans="2:39" ht="13.5" customHeight="1">
      <c r="B238" s="395"/>
      <c r="D238" s="529">
        <f t="shared" si="7"/>
        <v>227</v>
      </c>
      <c r="E238" s="532"/>
      <c r="F238" s="531"/>
      <c r="G238" s="531"/>
      <c r="H238" s="573"/>
      <c r="I238" s="573"/>
      <c r="J238" s="573"/>
      <c r="K238" s="573"/>
      <c r="L238" s="573"/>
      <c r="M238" s="234"/>
      <c r="N238" s="234"/>
      <c r="O238" s="668"/>
      <c r="P238" s="575"/>
      <c r="Q238" s="573"/>
      <c r="R238" s="573"/>
      <c r="S238" s="573"/>
      <c r="T238" s="573"/>
      <c r="U238" s="677"/>
      <c r="V238" s="677"/>
      <c r="W238" s="573"/>
      <c r="X238" s="573"/>
      <c r="Y238" s="573"/>
      <c r="Z238" s="573"/>
      <c r="AA238" s="678"/>
      <c r="AB238" s="573"/>
      <c r="AC238" s="623"/>
      <c r="AD238" s="573"/>
      <c r="AE238" s="573"/>
      <c r="AF238" s="573"/>
      <c r="AG238" s="639"/>
      <c r="AH238" s="639"/>
      <c r="AI238" s="639"/>
      <c r="AJ238" s="4"/>
      <c r="AK238" s="621"/>
      <c r="AL238" s="622"/>
      <c r="AM238" s="680"/>
    </row>
    <row r="239" spans="2:39" ht="13.5" customHeight="1">
      <c r="B239" s="395"/>
      <c r="D239" s="529">
        <f t="shared" si="7"/>
        <v>228</v>
      </c>
      <c r="E239" s="532"/>
      <c r="F239" s="531"/>
      <c r="G239" s="531"/>
      <c r="H239" s="573"/>
      <c r="I239" s="573"/>
      <c r="J239" s="573"/>
      <c r="K239" s="573"/>
      <c r="L239" s="573"/>
      <c r="M239" s="234"/>
      <c r="N239" s="234"/>
      <c r="O239" s="668"/>
      <c r="P239" s="575"/>
      <c r="Q239" s="573"/>
      <c r="R239" s="573"/>
      <c r="S239" s="573"/>
      <c r="T239" s="573"/>
      <c r="U239" s="677"/>
      <c r="V239" s="677"/>
      <c r="W239" s="573"/>
      <c r="X239" s="573"/>
      <c r="Y239" s="573"/>
      <c r="Z239" s="573"/>
      <c r="AA239" s="678"/>
      <c r="AB239" s="573"/>
      <c r="AC239" s="623"/>
      <c r="AD239" s="573"/>
      <c r="AE239" s="573"/>
      <c r="AF239" s="573"/>
      <c r="AG239" s="639"/>
      <c r="AH239" s="639"/>
      <c r="AI239" s="639"/>
      <c r="AJ239" s="4"/>
      <c r="AK239" s="621"/>
      <c r="AL239" s="622"/>
      <c r="AM239" s="680"/>
    </row>
    <row r="240" spans="2:39" ht="13.5" customHeight="1">
      <c r="B240" s="395"/>
      <c r="D240" s="529">
        <f t="shared" si="7"/>
        <v>229</v>
      </c>
      <c r="E240" s="532"/>
      <c r="F240" s="531"/>
      <c r="G240" s="531"/>
      <c r="H240" s="573"/>
      <c r="I240" s="573"/>
      <c r="J240" s="573"/>
      <c r="K240" s="573"/>
      <c r="L240" s="573"/>
      <c r="M240" s="234"/>
      <c r="N240" s="234"/>
      <c r="O240" s="668"/>
      <c r="P240" s="575"/>
      <c r="Q240" s="573"/>
      <c r="R240" s="573"/>
      <c r="S240" s="573"/>
      <c r="T240" s="573"/>
      <c r="U240" s="677"/>
      <c r="V240" s="677"/>
      <c r="W240" s="573"/>
      <c r="X240" s="573"/>
      <c r="Y240" s="573"/>
      <c r="Z240" s="573"/>
      <c r="AA240" s="678"/>
      <c r="AB240" s="573"/>
      <c r="AC240" s="623"/>
      <c r="AD240" s="573"/>
      <c r="AE240" s="573"/>
      <c r="AF240" s="573"/>
      <c r="AG240" s="639"/>
      <c r="AH240" s="639"/>
      <c r="AI240" s="639"/>
      <c r="AJ240" s="4"/>
      <c r="AK240" s="621"/>
      <c r="AL240" s="622"/>
      <c r="AM240" s="680"/>
    </row>
    <row r="241" spans="2:39" ht="13.5" customHeight="1">
      <c r="B241" s="395"/>
      <c r="D241" s="529">
        <f t="shared" si="7"/>
        <v>230</v>
      </c>
      <c r="E241" s="532"/>
      <c r="F241" s="531"/>
      <c r="G241" s="531"/>
      <c r="H241" s="573"/>
      <c r="I241" s="573"/>
      <c r="J241" s="573"/>
      <c r="K241" s="573"/>
      <c r="L241" s="573"/>
      <c r="M241" s="234"/>
      <c r="N241" s="234"/>
      <c r="O241" s="668"/>
      <c r="P241" s="575"/>
      <c r="Q241" s="573"/>
      <c r="R241" s="573"/>
      <c r="S241" s="573"/>
      <c r="T241" s="573"/>
      <c r="U241" s="677"/>
      <c r="V241" s="677"/>
      <c r="W241" s="573"/>
      <c r="X241" s="573"/>
      <c r="Y241" s="573"/>
      <c r="Z241" s="573"/>
      <c r="AA241" s="678"/>
      <c r="AB241" s="573"/>
      <c r="AC241" s="623"/>
      <c r="AD241" s="573"/>
      <c r="AE241" s="573"/>
      <c r="AF241" s="573"/>
      <c r="AG241" s="639"/>
      <c r="AH241" s="639"/>
      <c r="AI241" s="639"/>
      <c r="AJ241" s="4"/>
      <c r="AK241" s="621"/>
      <c r="AL241" s="622"/>
      <c r="AM241" s="680"/>
    </row>
    <row r="242" spans="2:39" ht="13.5" customHeight="1">
      <c r="B242" s="395"/>
      <c r="D242" s="529">
        <f t="shared" si="7"/>
        <v>231</v>
      </c>
      <c r="E242" s="532"/>
      <c r="F242" s="531"/>
      <c r="G242" s="531"/>
      <c r="H242" s="573"/>
      <c r="I242" s="573"/>
      <c r="J242" s="573"/>
      <c r="K242" s="573"/>
      <c r="L242" s="573"/>
      <c r="M242" s="234"/>
      <c r="N242" s="234"/>
      <c r="O242" s="668"/>
      <c r="P242" s="575"/>
      <c r="Q242" s="573"/>
      <c r="R242" s="573"/>
      <c r="S242" s="573"/>
      <c r="T242" s="573"/>
      <c r="U242" s="677"/>
      <c r="V242" s="677"/>
      <c r="W242" s="573"/>
      <c r="X242" s="573"/>
      <c r="Y242" s="573"/>
      <c r="Z242" s="573"/>
      <c r="AA242" s="678"/>
      <c r="AB242" s="573"/>
      <c r="AC242" s="623"/>
      <c r="AD242" s="573"/>
      <c r="AE242" s="573"/>
      <c r="AF242" s="573"/>
      <c r="AG242" s="639"/>
      <c r="AH242" s="639"/>
      <c r="AI242" s="639"/>
      <c r="AJ242" s="4"/>
      <c r="AK242" s="621"/>
      <c r="AL242" s="622"/>
      <c r="AM242" s="680"/>
    </row>
    <row r="243" spans="2:39" ht="13.5" customHeight="1">
      <c r="B243" s="395"/>
      <c r="D243" s="529">
        <f t="shared" si="7"/>
        <v>232</v>
      </c>
      <c r="E243" s="532"/>
      <c r="F243" s="531"/>
      <c r="G243" s="531"/>
      <c r="H243" s="573"/>
      <c r="I243" s="573"/>
      <c r="J243" s="573"/>
      <c r="K243" s="573"/>
      <c r="L243" s="573"/>
      <c r="M243" s="234"/>
      <c r="N243" s="234"/>
      <c r="O243" s="668"/>
      <c r="P243" s="575"/>
      <c r="Q243" s="573"/>
      <c r="R243" s="573"/>
      <c r="S243" s="573"/>
      <c r="T243" s="573"/>
      <c r="U243" s="677"/>
      <c r="V243" s="677"/>
      <c r="W243" s="573"/>
      <c r="X243" s="573"/>
      <c r="Y243" s="573"/>
      <c r="Z243" s="573"/>
      <c r="AA243" s="678"/>
      <c r="AB243" s="573"/>
      <c r="AC243" s="623"/>
      <c r="AD243" s="573"/>
      <c r="AE243" s="573"/>
      <c r="AF243" s="573"/>
      <c r="AG243" s="639"/>
      <c r="AH243" s="639"/>
      <c r="AI243" s="639"/>
      <c r="AJ243" s="4"/>
      <c r="AK243" s="621"/>
      <c r="AL243" s="622"/>
      <c r="AM243" s="680"/>
    </row>
    <row r="244" spans="2:39" ht="13.5" customHeight="1">
      <c r="B244" s="395"/>
      <c r="D244" s="529">
        <f t="shared" si="7"/>
        <v>233</v>
      </c>
      <c r="E244" s="532"/>
      <c r="F244" s="531"/>
      <c r="G244" s="531"/>
      <c r="H244" s="573"/>
      <c r="I244" s="573"/>
      <c r="J244" s="573"/>
      <c r="K244" s="573"/>
      <c r="L244" s="573"/>
      <c r="M244" s="234"/>
      <c r="N244" s="234"/>
      <c r="O244" s="668"/>
      <c r="P244" s="575"/>
      <c r="Q244" s="573"/>
      <c r="R244" s="573"/>
      <c r="S244" s="573"/>
      <c r="T244" s="573"/>
      <c r="U244" s="677"/>
      <c r="V244" s="677"/>
      <c r="W244" s="573"/>
      <c r="X244" s="573"/>
      <c r="Y244" s="573"/>
      <c r="Z244" s="573"/>
      <c r="AA244" s="678"/>
      <c r="AB244" s="573"/>
      <c r="AC244" s="623"/>
      <c r="AD244" s="573"/>
      <c r="AE244" s="573"/>
      <c r="AF244" s="573"/>
      <c r="AG244" s="639"/>
      <c r="AH244" s="639"/>
      <c r="AI244" s="639"/>
      <c r="AJ244" s="4"/>
      <c r="AK244" s="621"/>
      <c r="AL244" s="622"/>
      <c r="AM244" s="680"/>
    </row>
    <row r="245" spans="2:39" ht="13.5" customHeight="1">
      <c r="B245" s="395"/>
      <c r="D245" s="529">
        <f t="shared" si="7"/>
        <v>234</v>
      </c>
      <c r="E245" s="532"/>
      <c r="F245" s="531"/>
      <c r="G245" s="531"/>
      <c r="H245" s="573"/>
      <c r="I245" s="573"/>
      <c r="J245" s="573"/>
      <c r="K245" s="573"/>
      <c r="L245" s="573"/>
      <c r="M245" s="234"/>
      <c r="N245" s="234"/>
      <c r="O245" s="668"/>
      <c r="P245" s="575"/>
      <c r="Q245" s="573"/>
      <c r="R245" s="573"/>
      <c r="S245" s="573"/>
      <c r="T245" s="573"/>
      <c r="U245" s="677"/>
      <c r="V245" s="677"/>
      <c r="W245" s="573"/>
      <c r="X245" s="573"/>
      <c r="Y245" s="573"/>
      <c r="Z245" s="573"/>
      <c r="AA245" s="678"/>
      <c r="AB245" s="573"/>
      <c r="AC245" s="623"/>
      <c r="AD245" s="573"/>
      <c r="AE245" s="573"/>
      <c r="AF245" s="573"/>
      <c r="AG245" s="639"/>
      <c r="AH245" s="639"/>
      <c r="AI245" s="639"/>
      <c r="AJ245" s="4"/>
      <c r="AK245" s="621"/>
      <c r="AL245" s="622"/>
      <c r="AM245" s="680"/>
    </row>
    <row r="246" spans="2:39" ht="13.5" customHeight="1">
      <c r="B246" s="395"/>
      <c r="D246" s="529">
        <f t="shared" si="7"/>
        <v>235</v>
      </c>
      <c r="E246" s="532"/>
      <c r="F246" s="531"/>
      <c r="G246" s="531"/>
      <c r="H246" s="573"/>
      <c r="I246" s="573"/>
      <c r="J246" s="573"/>
      <c r="K246" s="573"/>
      <c r="L246" s="573"/>
      <c r="M246" s="234"/>
      <c r="N246" s="234"/>
      <c r="O246" s="668"/>
      <c r="P246" s="575"/>
      <c r="Q246" s="573"/>
      <c r="R246" s="573"/>
      <c r="S246" s="573"/>
      <c r="T246" s="573"/>
      <c r="U246" s="677"/>
      <c r="V246" s="677"/>
      <c r="W246" s="573"/>
      <c r="X246" s="573"/>
      <c r="Y246" s="573"/>
      <c r="Z246" s="573"/>
      <c r="AA246" s="678"/>
      <c r="AB246" s="573"/>
      <c r="AC246" s="623"/>
      <c r="AD246" s="573"/>
      <c r="AE246" s="573"/>
      <c r="AF246" s="573"/>
      <c r="AG246" s="639"/>
      <c r="AH246" s="639"/>
      <c r="AI246" s="639"/>
      <c r="AJ246" s="4"/>
      <c r="AK246" s="621"/>
      <c r="AL246" s="622"/>
      <c r="AM246" s="680"/>
    </row>
    <row r="247" spans="2:39" ht="13.5" customHeight="1">
      <c r="B247" s="395"/>
      <c r="D247" s="529">
        <f t="shared" si="7"/>
        <v>236</v>
      </c>
      <c r="E247" s="532"/>
      <c r="F247" s="531"/>
      <c r="G247" s="531"/>
      <c r="H247" s="573"/>
      <c r="I247" s="573"/>
      <c r="J247" s="573"/>
      <c r="K247" s="573"/>
      <c r="L247" s="573"/>
      <c r="M247" s="234"/>
      <c r="N247" s="234"/>
      <c r="O247" s="668"/>
      <c r="P247" s="575"/>
      <c r="Q247" s="573"/>
      <c r="R247" s="573"/>
      <c r="S247" s="573"/>
      <c r="T247" s="573"/>
      <c r="U247" s="677"/>
      <c r="V247" s="677"/>
      <c r="W247" s="573"/>
      <c r="X247" s="573"/>
      <c r="Y247" s="573"/>
      <c r="Z247" s="573"/>
      <c r="AA247" s="678"/>
      <c r="AB247" s="573"/>
      <c r="AC247" s="623"/>
      <c r="AD247" s="573"/>
      <c r="AE247" s="573"/>
      <c r="AF247" s="573"/>
      <c r="AG247" s="639"/>
      <c r="AH247" s="639"/>
      <c r="AI247" s="639"/>
      <c r="AJ247" s="4"/>
      <c r="AK247" s="621"/>
      <c r="AL247" s="622"/>
      <c r="AM247" s="680"/>
    </row>
    <row r="248" spans="2:39" ht="13.5" customHeight="1">
      <c r="B248" s="395"/>
      <c r="D248" s="529">
        <f t="shared" si="7"/>
        <v>237</v>
      </c>
      <c r="E248" s="532"/>
      <c r="F248" s="531"/>
      <c r="G248" s="531"/>
      <c r="H248" s="573"/>
      <c r="I248" s="573"/>
      <c r="J248" s="573"/>
      <c r="K248" s="573"/>
      <c r="L248" s="573"/>
      <c r="M248" s="234"/>
      <c r="N248" s="234"/>
      <c r="O248" s="668"/>
      <c r="P248" s="575"/>
      <c r="Q248" s="573"/>
      <c r="R248" s="573"/>
      <c r="S248" s="573"/>
      <c r="T248" s="573"/>
      <c r="U248" s="677"/>
      <c r="V248" s="677"/>
      <c r="W248" s="573"/>
      <c r="X248" s="573"/>
      <c r="Y248" s="573"/>
      <c r="Z248" s="573"/>
      <c r="AA248" s="678"/>
      <c r="AB248" s="573"/>
      <c r="AC248" s="623"/>
      <c r="AD248" s="573"/>
      <c r="AE248" s="573"/>
      <c r="AF248" s="573"/>
      <c r="AG248" s="639"/>
      <c r="AH248" s="639"/>
      <c r="AI248" s="639"/>
      <c r="AJ248" s="4"/>
      <c r="AK248" s="621"/>
      <c r="AL248" s="622"/>
      <c r="AM248" s="680"/>
    </row>
    <row r="249" spans="2:39" ht="13.5" customHeight="1">
      <c r="B249" s="395"/>
      <c r="D249" s="529">
        <f t="shared" si="7"/>
        <v>238</v>
      </c>
      <c r="E249" s="532"/>
      <c r="F249" s="531"/>
      <c r="G249" s="531"/>
      <c r="H249" s="573"/>
      <c r="I249" s="573"/>
      <c r="J249" s="573"/>
      <c r="K249" s="573"/>
      <c r="L249" s="573"/>
      <c r="M249" s="234"/>
      <c r="N249" s="234"/>
      <c r="O249" s="668"/>
      <c r="P249" s="575"/>
      <c r="Q249" s="573"/>
      <c r="R249" s="573"/>
      <c r="S249" s="573"/>
      <c r="T249" s="573"/>
      <c r="U249" s="677"/>
      <c r="V249" s="677"/>
      <c r="W249" s="573"/>
      <c r="X249" s="573"/>
      <c r="Y249" s="573"/>
      <c r="Z249" s="573"/>
      <c r="AA249" s="678"/>
      <c r="AB249" s="573"/>
      <c r="AC249" s="623"/>
      <c r="AD249" s="573"/>
      <c r="AE249" s="573"/>
      <c r="AF249" s="573"/>
      <c r="AG249" s="639"/>
      <c r="AH249" s="639"/>
      <c r="AI249" s="639"/>
      <c r="AJ249" s="4"/>
      <c r="AK249" s="621"/>
      <c r="AL249" s="622"/>
      <c r="AM249" s="680"/>
    </row>
    <row r="250" spans="2:39" ht="13.5" customHeight="1">
      <c r="B250" s="395"/>
      <c r="D250" s="529">
        <f t="shared" si="7"/>
        <v>239</v>
      </c>
      <c r="E250" s="532"/>
      <c r="F250" s="531"/>
      <c r="G250" s="531"/>
      <c r="H250" s="573"/>
      <c r="I250" s="573"/>
      <c r="J250" s="573"/>
      <c r="K250" s="573"/>
      <c r="L250" s="573"/>
      <c r="M250" s="234"/>
      <c r="N250" s="234"/>
      <c r="O250" s="668"/>
      <c r="P250" s="575"/>
      <c r="Q250" s="573"/>
      <c r="R250" s="573"/>
      <c r="S250" s="573"/>
      <c r="T250" s="573"/>
      <c r="U250" s="677"/>
      <c r="V250" s="677"/>
      <c r="W250" s="573"/>
      <c r="X250" s="573"/>
      <c r="Y250" s="573"/>
      <c r="Z250" s="573"/>
      <c r="AA250" s="678"/>
      <c r="AB250" s="573"/>
      <c r="AC250" s="623"/>
      <c r="AD250" s="573"/>
      <c r="AE250" s="573"/>
      <c r="AF250" s="573"/>
      <c r="AG250" s="639"/>
      <c r="AH250" s="639"/>
      <c r="AI250" s="639"/>
      <c r="AJ250" s="4"/>
      <c r="AK250" s="621"/>
      <c r="AL250" s="622"/>
      <c r="AM250" s="680"/>
    </row>
    <row r="251" spans="2:39" ht="13.5" customHeight="1">
      <c r="B251" s="395"/>
      <c r="D251" s="529">
        <f t="shared" si="7"/>
        <v>240</v>
      </c>
      <c r="E251" s="532"/>
      <c r="F251" s="531"/>
      <c r="G251" s="531"/>
      <c r="H251" s="681"/>
      <c r="I251" s="681"/>
      <c r="J251" s="681"/>
      <c r="K251" s="681"/>
      <c r="L251" s="681"/>
      <c r="M251" s="234"/>
      <c r="N251" s="234"/>
      <c r="O251" s="668"/>
      <c r="P251" s="575"/>
      <c r="Q251" s="573"/>
      <c r="R251" s="573"/>
      <c r="S251" s="573"/>
      <c r="T251" s="573"/>
      <c r="U251" s="677"/>
      <c r="V251" s="677"/>
      <c r="W251" s="573"/>
      <c r="X251" s="573"/>
      <c r="Y251" s="573"/>
      <c r="Z251" s="573"/>
      <c r="AA251" s="678"/>
      <c r="AB251" s="573"/>
      <c r="AC251" s="623"/>
      <c r="AD251" s="573"/>
      <c r="AE251" s="573"/>
      <c r="AF251" s="573"/>
      <c r="AG251" s="639"/>
      <c r="AH251" s="639"/>
      <c r="AI251" s="639"/>
      <c r="AJ251" s="4"/>
      <c r="AK251" s="621"/>
      <c r="AL251" s="622"/>
      <c r="AM251" s="680"/>
    </row>
    <row r="252" spans="2:39" ht="13.5" customHeight="1">
      <c r="B252" s="395"/>
      <c r="D252" s="529">
        <f t="shared" si="7"/>
        <v>241</v>
      </c>
      <c r="E252" s="532"/>
      <c r="F252" s="531"/>
      <c r="G252" s="531"/>
      <c r="H252" s="573"/>
      <c r="I252" s="573"/>
      <c r="J252" s="573"/>
      <c r="K252" s="573"/>
      <c r="L252" s="573"/>
      <c r="M252" s="234"/>
      <c r="N252" s="234"/>
      <c r="O252" s="668"/>
      <c r="P252" s="575"/>
      <c r="Q252" s="573"/>
      <c r="R252" s="573"/>
      <c r="S252" s="573"/>
      <c r="T252" s="573"/>
      <c r="U252" s="677"/>
      <c r="V252" s="677"/>
      <c r="W252" s="573"/>
      <c r="X252" s="573"/>
      <c r="Y252" s="573"/>
      <c r="Z252" s="573"/>
      <c r="AA252" s="678"/>
      <c r="AB252" s="573"/>
      <c r="AC252" s="623"/>
      <c r="AD252" s="573"/>
      <c r="AE252" s="573"/>
      <c r="AF252" s="573"/>
      <c r="AG252" s="639"/>
      <c r="AH252" s="639"/>
      <c r="AI252" s="639"/>
      <c r="AJ252" s="4"/>
      <c r="AK252" s="621"/>
      <c r="AL252" s="622"/>
      <c r="AM252" s="680"/>
    </row>
    <row r="253" spans="2:39" ht="13.5" customHeight="1">
      <c r="B253" s="395"/>
      <c r="D253" s="529">
        <f t="shared" si="7"/>
        <v>242</v>
      </c>
      <c r="E253" s="532"/>
      <c r="F253" s="531"/>
      <c r="G253" s="531"/>
      <c r="H253" s="573"/>
      <c r="I253" s="573"/>
      <c r="J253" s="573"/>
      <c r="K253" s="573"/>
      <c r="L253" s="573"/>
      <c r="M253" s="234"/>
      <c r="N253" s="234"/>
      <c r="O253" s="668"/>
      <c r="P253" s="575"/>
      <c r="Q253" s="573"/>
      <c r="R253" s="573"/>
      <c r="S253" s="573"/>
      <c r="T253" s="573"/>
      <c r="U253" s="677"/>
      <c r="V253" s="677"/>
      <c r="W253" s="573"/>
      <c r="X253" s="573"/>
      <c r="Y253" s="573"/>
      <c r="Z253" s="573"/>
      <c r="AA253" s="678"/>
      <c r="AB253" s="573"/>
      <c r="AC253" s="623"/>
      <c r="AD253" s="573"/>
      <c r="AE253" s="573"/>
      <c r="AF253" s="573"/>
      <c r="AG253" s="639"/>
      <c r="AH253" s="639"/>
      <c r="AI253" s="639"/>
      <c r="AJ253" s="4"/>
      <c r="AK253" s="621"/>
      <c r="AL253" s="622"/>
      <c r="AM253" s="680"/>
    </row>
    <row r="254" spans="2:39" ht="13.5" customHeight="1">
      <c r="B254" s="395"/>
      <c r="D254" s="529">
        <f t="shared" si="7"/>
        <v>243</v>
      </c>
      <c r="E254" s="532"/>
      <c r="F254" s="531"/>
      <c r="G254" s="531"/>
      <c r="H254" s="573"/>
      <c r="I254" s="573"/>
      <c r="J254" s="573"/>
      <c r="K254" s="573"/>
      <c r="L254" s="573"/>
      <c r="M254" s="234"/>
      <c r="N254" s="234"/>
      <c r="O254" s="668"/>
      <c r="P254" s="575"/>
      <c r="Q254" s="573"/>
      <c r="R254" s="573"/>
      <c r="S254" s="573"/>
      <c r="T254" s="573"/>
      <c r="U254" s="677"/>
      <c r="V254" s="677"/>
      <c r="W254" s="573"/>
      <c r="X254" s="573"/>
      <c r="Y254" s="573"/>
      <c r="Z254" s="573"/>
      <c r="AA254" s="678"/>
      <c r="AB254" s="573"/>
      <c r="AC254" s="623"/>
      <c r="AD254" s="573"/>
      <c r="AE254" s="573"/>
      <c r="AF254" s="573"/>
      <c r="AG254" s="639"/>
      <c r="AH254" s="639"/>
      <c r="AI254" s="639"/>
      <c r="AJ254" s="4"/>
      <c r="AK254" s="621"/>
      <c r="AL254" s="622"/>
      <c r="AM254" s="680"/>
    </row>
    <row r="255" spans="2:39" ht="13.5" customHeight="1">
      <c r="B255" s="395"/>
      <c r="D255" s="529">
        <f t="shared" si="7"/>
        <v>244</v>
      </c>
      <c r="E255" s="532"/>
      <c r="F255" s="531"/>
      <c r="G255" s="531"/>
      <c r="H255" s="573"/>
      <c r="I255" s="573"/>
      <c r="J255" s="573"/>
      <c r="K255" s="573"/>
      <c r="L255" s="573"/>
      <c r="M255" s="234"/>
      <c r="N255" s="234"/>
      <c r="O255" s="668"/>
      <c r="P255" s="575"/>
      <c r="Q255" s="573"/>
      <c r="R255" s="573"/>
      <c r="S255" s="573"/>
      <c r="T255" s="573"/>
      <c r="U255" s="677"/>
      <c r="V255" s="677"/>
      <c r="W255" s="573"/>
      <c r="X255" s="573"/>
      <c r="Y255" s="573"/>
      <c r="Z255" s="573"/>
      <c r="AA255" s="678"/>
      <c r="AB255" s="573"/>
      <c r="AC255" s="623"/>
      <c r="AD255" s="573"/>
      <c r="AE255" s="573"/>
      <c r="AF255" s="573"/>
      <c r="AG255" s="639"/>
      <c r="AH255" s="639"/>
      <c r="AI255" s="639"/>
      <c r="AJ255" s="4"/>
      <c r="AK255" s="621"/>
      <c r="AL255" s="622"/>
      <c r="AM255" s="680"/>
    </row>
    <row r="256" spans="2:39" ht="13.5" customHeight="1">
      <c r="B256" s="395"/>
      <c r="D256" s="529">
        <f t="shared" si="7"/>
        <v>245</v>
      </c>
      <c r="E256" s="532"/>
      <c r="F256" s="531"/>
      <c r="G256" s="531"/>
      <c r="H256" s="573"/>
      <c r="I256" s="573"/>
      <c r="J256" s="573"/>
      <c r="K256" s="573"/>
      <c r="L256" s="573"/>
      <c r="M256" s="234"/>
      <c r="N256" s="234"/>
      <c r="O256" s="668"/>
      <c r="P256" s="575"/>
      <c r="Q256" s="573"/>
      <c r="R256" s="573"/>
      <c r="S256" s="573"/>
      <c r="T256" s="573"/>
      <c r="U256" s="677"/>
      <c r="V256" s="677"/>
      <c r="W256" s="573"/>
      <c r="X256" s="573"/>
      <c r="Y256" s="573"/>
      <c r="Z256" s="573"/>
      <c r="AA256" s="678"/>
      <c r="AB256" s="573"/>
      <c r="AC256" s="623"/>
      <c r="AD256" s="573"/>
      <c r="AE256" s="573"/>
      <c r="AF256" s="573"/>
      <c r="AG256" s="639"/>
      <c r="AH256" s="639"/>
      <c r="AI256" s="639"/>
      <c r="AJ256" s="4"/>
      <c r="AK256" s="621"/>
      <c r="AL256" s="622"/>
      <c r="AM256" s="680"/>
    </row>
    <row r="257" spans="2:39" ht="13.5" customHeight="1">
      <c r="B257" s="395"/>
      <c r="D257" s="529">
        <f t="shared" si="7"/>
        <v>246</v>
      </c>
      <c r="E257" s="532"/>
      <c r="F257" s="531"/>
      <c r="G257" s="531"/>
      <c r="H257" s="573"/>
      <c r="I257" s="573"/>
      <c r="J257" s="573"/>
      <c r="K257" s="573"/>
      <c r="L257" s="573"/>
      <c r="M257" s="234"/>
      <c r="N257" s="234"/>
      <c r="O257" s="668"/>
      <c r="P257" s="575"/>
      <c r="Q257" s="573"/>
      <c r="R257" s="573"/>
      <c r="S257" s="573"/>
      <c r="T257" s="573"/>
      <c r="U257" s="677"/>
      <c r="V257" s="677"/>
      <c r="W257" s="573"/>
      <c r="X257" s="573"/>
      <c r="Y257" s="573"/>
      <c r="Z257" s="573"/>
      <c r="AA257" s="678"/>
      <c r="AB257" s="573"/>
      <c r="AC257" s="623"/>
      <c r="AD257" s="573"/>
      <c r="AE257" s="573"/>
      <c r="AF257" s="573"/>
      <c r="AG257" s="639"/>
      <c r="AH257" s="639"/>
      <c r="AI257" s="639"/>
      <c r="AJ257" s="4"/>
      <c r="AK257" s="621"/>
      <c r="AL257" s="622"/>
      <c r="AM257" s="680"/>
    </row>
    <row r="258" spans="2:39" ht="13.5" customHeight="1">
      <c r="B258" s="395"/>
      <c r="D258" s="529">
        <f t="shared" si="7"/>
        <v>247</v>
      </c>
      <c r="E258" s="532"/>
      <c r="F258" s="531"/>
      <c r="G258" s="531"/>
      <c r="H258" s="573"/>
      <c r="I258" s="573"/>
      <c r="J258" s="573"/>
      <c r="K258" s="573"/>
      <c r="L258" s="573"/>
      <c r="M258" s="234"/>
      <c r="N258" s="234"/>
      <c r="O258" s="668"/>
      <c r="P258" s="575"/>
      <c r="Q258" s="573"/>
      <c r="R258" s="573"/>
      <c r="S258" s="573"/>
      <c r="T258" s="573"/>
      <c r="U258" s="677"/>
      <c r="V258" s="677"/>
      <c r="W258" s="573"/>
      <c r="X258" s="573"/>
      <c r="Y258" s="573"/>
      <c r="Z258" s="573"/>
      <c r="AA258" s="678"/>
      <c r="AB258" s="573"/>
      <c r="AC258" s="623"/>
      <c r="AD258" s="573"/>
      <c r="AE258" s="573"/>
      <c r="AF258" s="573"/>
      <c r="AG258" s="639"/>
      <c r="AH258" s="639"/>
      <c r="AI258" s="639"/>
      <c r="AJ258" s="4"/>
      <c r="AK258" s="621"/>
      <c r="AL258" s="622"/>
      <c r="AM258" s="680"/>
    </row>
    <row r="259" spans="2:39" ht="13.5" customHeight="1">
      <c r="B259" s="395"/>
      <c r="D259" s="529">
        <f t="shared" si="7"/>
        <v>248</v>
      </c>
      <c r="E259" s="532"/>
      <c r="F259" s="531"/>
      <c r="G259" s="531"/>
      <c r="H259" s="573"/>
      <c r="I259" s="573"/>
      <c r="J259" s="573"/>
      <c r="K259" s="573"/>
      <c r="L259" s="573"/>
      <c r="M259" s="234"/>
      <c r="N259" s="234"/>
      <c r="O259" s="668"/>
      <c r="P259" s="575"/>
      <c r="Q259" s="573"/>
      <c r="R259" s="573"/>
      <c r="S259" s="573"/>
      <c r="T259" s="573"/>
      <c r="U259" s="677"/>
      <c r="V259" s="677"/>
      <c r="W259" s="573"/>
      <c r="X259" s="573"/>
      <c r="Y259" s="573"/>
      <c r="Z259" s="573"/>
      <c r="AA259" s="678"/>
      <c r="AB259" s="573"/>
      <c r="AC259" s="623"/>
      <c r="AD259" s="573"/>
      <c r="AE259" s="573"/>
      <c r="AF259" s="573"/>
      <c r="AG259" s="639"/>
      <c r="AH259" s="639"/>
      <c r="AI259" s="639"/>
      <c r="AJ259" s="4"/>
      <c r="AK259" s="621"/>
      <c r="AL259" s="622"/>
      <c r="AM259" s="680"/>
    </row>
    <row r="260" spans="2:39" ht="13.5" customHeight="1">
      <c r="B260" s="395"/>
      <c r="D260" s="529">
        <f t="shared" si="7"/>
        <v>249</v>
      </c>
      <c r="E260" s="532"/>
      <c r="F260" s="531"/>
      <c r="G260" s="531"/>
      <c r="H260" s="573"/>
      <c r="I260" s="573"/>
      <c r="J260" s="573"/>
      <c r="K260" s="573"/>
      <c r="L260" s="573"/>
      <c r="M260" s="234"/>
      <c r="N260" s="234"/>
      <c r="O260" s="668"/>
      <c r="P260" s="575"/>
      <c r="Q260" s="573"/>
      <c r="R260" s="573"/>
      <c r="S260" s="573"/>
      <c r="T260" s="573"/>
      <c r="U260" s="677"/>
      <c r="V260" s="677"/>
      <c r="W260" s="573"/>
      <c r="X260" s="573"/>
      <c r="Y260" s="573"/>
      <c r="Z260" s="573"/>
      <c r="AA260" s="678"/>
      <c r="AB260" s="573"/>
      <c r="AC260" s="623"/>
      <c r="AD260" s="573"/>
      <c r="AE260" s="573"/>
      <c r="AF260" s="573"/>
      <c r="AG260" s="639"/>
      <c r="AH260" s="639"/>
      <c r="AI260" s="639"/>
      <c r="AJ260" s="4"/>
      <c r="AK260" s="621"/>
      <c r="AL260" s="622"/>
      <c r="AM260" s="680"/>
    </row>
    <row r="261" spans="2:39" ht="13.5" customHeight="1">
      <c r="B261" s="395"/>
      <c r="D261" s="529">
        <f t="shared" si="7"/>
        <v>250</v>
      </c>
      <c r="E261" s="532"/>
      <c r="F261" s="531"/>
      <c r="G261" s="531"/>
      <c r="H261" s="573"/>
      <c r="I261" s="573"/>
      <c r="J261" s="573"/>
      <c r="K261" s="573"/>
      <c r="L261" s="573"/>
      <c r="M261" s="234"/>
      <c r="N261" s="234"/>
      <c r="O261" s="668"/>
      <c r="P261" s="575"/>
      <c r="Q261" s="573"/>
      <c r="R261" s="573"/>
      <c r="S261" s="573"/>
      <c r="T261" s="573"/>
      <c r="U261" s="677"/>
      <c r="V261" s="677"/>
      <c r="W261" s="573"/>
      <c r="X261" s="573"/>
      <c r="Y261" s="573"/>
      <c r="Z261" s="573"/>
      <c r="AA261" s="678"/>
      <c r="AB261" s="573"/>
      <c r="AC261" s="623"/>
      <c r="AD261" s="573"/>
      <c r="AE261" s="573"/>
      <c r="AF261" s="573"/>
      <c r="AG261" s="639"/>
      <c r="AH261" s="639"/>
      <c r="AI261" s="639"/>
      <c r="AJ261" s="4"/>
      <c r="AK261" s="621"/>
      <c r="AL261" s="622"/>
      <c r="AM261" s="680"/>
    </row>
    <row r="262" spans="2:39" ht="13.5" customHeight="1">
      <c r="B262" s="395"/>
      <c r="D262" s="529">
        <f t="shared" si="7"/>
        <v>251</v>
      </c>
      <c r="E262" s="532"/>
      <c r="F262" s="531"/>
      <c r="G262" s="531"/>
      <c r="H262" s="573"/>
      <c r="I262" s="573"/>
      <c r="J262" s="573"/>
      <c r="K262" s="573"/>
      <c r="L262" s="573"/>
      <c r="M262" s="234"/>
      <c r="N262" s="234"/>
      <c r="O262" s="668"/>
      <c r="P262" s="575"/>
      <c r="Q262" s="573"/>
      <c r="R262" s="573"/>
      <c r="S262" s="573"/>
      <c r="T262" s="573"/>
      <c r="U262" s="677"/>
      <c r="V262" s="677"/>
      <c r="W262" s="573"/>
      <c r="X262" s="573"/>
      <c r="Y262" s="573"/>
      <c r="Z262" s="573"/>
      <c r="AA262" s="678"/>
      <c r="AB262" s="573"/>
      <c r="AC262" s="623"/>
      <c r="AD262" s="573"/>
      <c r="AE262" s="573"/>
      <c r="AF262" s="573"/>
      <c r="AG262" s="639"/>
      <c r="AH262" s="639"/>
      <c r="AI262" s="639"/>
      <c r="AJ262" s="4"/>
      <c r="AK262" s="621"/>
      <c r="AL262" s="622"/>
      <c r="AM262" s="680"/>
    </row>
    <row r="263" spans="2:39" ht="13.5" customHeight="1">
      <c r="B263" s="395"/>
      <c r="D263" s="529">
        <f t="shared" si="7"/>
        <v>252</v>
      </c>
      <c r="E263" s="532"/>
      <c r="F263" s="531"/>
      <c r="G263" s="531"/>
      <c r="H263" s="573"/>
      <c r="I263" s="573"/>
      <c r="J263" s="573"/>
      <c r="K263" s="573"/>
      <c r="L263" s="573"/>
      <c r="M263" s="234"/>
      <c r="N263" s="234"/>
      <c r="O263" s="668"/>
      <c r="P263" s="575"/>
      <c r="Q263" s="573"/>
      <c r="R263" s="573"/>
      <c r="S263" s="573"/>
      <c r="T263" s="573"/>
      <c r="U263" s="677"/>
      <c r="V263" s="677"/>
      <c r="W263" s="573"/>
      <c r="X263" s="573"/>
      <c r="Y263" s="573"/>
      <c r="Z263" s="573"/>
      <c r="AA263" s="678"/>
      <c r="AB263" s="573"/>
      <c r="AC263" s="623"/>
      <c r="AD263" s="573"/>
      <c r="AE263" s="573"/>
      <c r="AF263" s="573"/>
      <c r="AG263" s="639"/>
      <c r="AH263" s="639"/>
      <c r="AI263" s="639"/>
      <c r="AJ263" s="4"/>
      <c r="AK263" s="621"/>
      <c r="AL263" s="622"/>
      <c r="AM263" s="680"/>
    </row>
    <row r="264" spans="2:39" ht="13.5" customHeight="1">
      <c r="B264" s="395"/>
      <c r="D264" s="529">
        <f t="shared" si="7"/>
        <v>253</v>
      </c>
      <c r="E264" s="532"/>
      <c r="F264" s="531"/>
      <c r="G264" s="531"/>
      <c r="H264" s="573"/>
      <c r="I264" s="573"/>
      <c r="J264" s="573"/>
      <c r="K264" s="573"/>
      <c r="L264" s="573"/>
      <c r="M264" s="234"/>
      <c r="N264" s="234"/>
      <c r="O264" s="668"/>
      <c r="P264" s="575"/>
      <c r="Q264" s="573"/>
      <c r="R264" s="573"/>
      <c r="S264" s="573"/>
      <c r="T264" s="573"/>
      <c r="U264" s="677"/>
      <c r="V264" s="677"/>
      <c r="W264" s="573"/>
      <c r="X264" s="573"/>
      <c r="Y264" s="573"/>
      <c r="Z264" s="573"/>
      <c r="AA264" s="678"/>
      <c r="AB264" s="573"/>
      <c r="AC264" s="623"/>
      <c r="AD264" s="573"/>
      <c r="AE264" s="573"/>
      <c r="AF264" s="573"/>
      <c r="AG264" s="639"/>
      <c r="AH264" s="639"/>
      <c r="AI264" s="639"/>
      <c r="AJ264" s="4"/>
      <c r="AK264" s="621"/>
      <c r="AL264" s="622"/>
      <c r="AM264" s="680"/>
    </row>
    <row r="265" spans="2:39" ht="13.5" customHeight="1">
      <c r="B265" s="395"/>
      <c r="D265" s="529">
        <f t="shared" si="7"/>
        <v>254</v>
      </c>
      <c r="E265" s="532"/>
      <c r="F265" s="531"/>
      <c r="G265" s="531"/>
      <c r="H265" s="573"/>
      <c r="I265" s="573"/>
      <c r="J265" s="573"/>
      <c r="K265" s="573"/>
      <c r="L265" s="573"/>
      <c r="M265" s="234"/>
      <c r="N265" s="234"/>
      <c r="O265" s="668"/>
      <c r="P265" s="575"/>
      <c r="Q265" s="573"/>
      <c r="R265" s="573"/>
      <c r="S265" s="573"/>
      <c r="T265" s="573"/>
      <c r="U265" s="677"/>
      <c r="V265" s="677"/>
      <c r="W265" s="573"/>
      <c r="X265" s="573"/>
      <c r="Y265" s="573"/>
      <c r="Z265" s="573"/>
      <c r="AA265" s="678"/>
      <c r="AB265" s="573"/>
      <c r="AC265" s="623"/>
      <c r="AD265" s="573"/>
      <c r="AE265" s="573"/>
      <c r="AF265" s="573"/>
      <c r="AG265" s="639"/>
      <c r="AH265" s="639"/>
      <c r="AI265" s="639"/>
      <c r="AJ265" s="4"/>
      <c r="AK265" s="621"/>
      <c r="AL265" s="622"/>
      <c r="AM265" s="680"/>
    </row>
    <row r="266" spans="2:39" ht="13.5" customHeight="1">
      <c r="B266" s="395"/>
      <c r="D266" s="529">
        <f t="shared" si="7"/>
        <v>255</v>
      </c>
      <c r="E266" s="532"/>
      <c r="F266" s="531"/>
      <c r="G266" s="531"/>
      <c r="H266" s="573"/>
      <c r="I266" s="573"/>
      <c r="J266" s="573"/>
      <c r="K266" s="573"/>
      <c r="L266" s="573"/>
      <c r="M266" s="234"/>
      <c r="N266" s="234"/>
      <c r="O266" s="668"/>
      <c r="P266" s="575"/>
      <c r="Q266" s="573"/>
      <c r="R266" s="573"/>
      <c r="S266" s="573"/>
      <c r="T266" s="573"/>
      <c r="U266" s="677"/>
      <c r="V266" s="677"/>
      <c r="W266" s="573"/>
      <c r="X266" s="573"/>
      <c r="Y266" s="573"/>
      <c r="Z266" s="573"/>
      <c r="AA266" s="678"/>
      <c r="AB266" s="573"/>
      <c r="AC266" s="623"/>
      <c r="AD266" s="573"/>
      <c r="AE266" s="573"/>
      <c r="AF266" s="573"/>
      <c r="AG266" s="639"/>
      <c r="AH266" s="639"/>
      <c r="AI266" s="639"/>
      <c r="AJ266" s="4"/>
      <c r="AK266" s="621"/>
      <c r="AL266" s="622"/>
      <c r="AM266" s="680"/>
    </row>
    <row r="267" spans="2:39" ht="13.5" customHeight="1">
      <c r="B267" s="395"/>
      <c r="D267" s="529">
        <f t="shared" si="7"/>
        <v>256</v>
      </c>
      <c r="E267" s="532"/>
      <c r="F267" s="531"/>
      <c r="G267" s="531"/>
      <c r="H267" s="573"/>
      <c r="I267" s="573"/>
      <c r="J267" s="573"/>
      <c r="K267" s="573"/>
      <c r="L267" s="573"/>
      <c r="M267" s="234"/>
      <c r="N267" s="234"/>
      <c r="O267" s="668"/>
      <c r="P267" s="575"/>
      <c r="Q267" s="573"/>
      <c r="R267" s="573"/>
      <c r="S267" s="573"/>
      <c r="T267" s="573"/>
      <c r="U267" s="677"/>
      <c r="V267" s="677"/>
      <c r="W267" s="573"/>
      <c r="X267" s="573"/>
      <c r="Y267" s="573"/>
      <c r="Z267" s="573"/>
      <c r="AA267" s="678"/>
      <c r="AB267" s="573"/>
      <c r="AC267" s="623"/>
      <c r="AD267" s="573"/>
      <c r="AE267" s="573"/>
      <c r="AF267" s="573"/>
      <c r="AG267" s="639"/>
      <c r="AH267" s="639"/>
      <c r="AI267" s="639"/>
      <c r="AJ267" s="4"/>
      <c r="AK267" s="621"/>
      <c r="AL267" s="622"/>
      <c r="AM267" s="680"/>
    </row>
    <row r="268" spans="2:39" ht="13.5" customHeight="1">
      <c r="B268" s="395"/>
      <c r="D268" s="529">
        <f t="shared" si="7"/>
        <v>257</v>
      </c>
      <c r="E268" s="532"/>
      <c r="F268" s="531"/>
      <c r="G268" s="531"/>
      <c r="H268" s="573"/>
      <c r="I268" s="573"/>
      <c r="J268" s="573"/>
      <c r="K268" s="573"/>
      <c r="L268" s="573"/>
      <c r="M268" s="234"/>
      <c r="N268" s="234"/>
      <c r="O268" s="668"/>
      <c r="P268" s="575"/>
      <c r="Q268" s="573"/>
      <c r="R268" s="573"/>
      <c r="S268" s="573"/>
      <c r="T268" s="573"/>
      <c r="U268" s="677"/>
      <c r="V268" s="677"/>
      <c r="W268" s="573"/>
      <c r="X268" s="573"/>
      <c r="Y268" s="573"/>
      <c r="Z268" s="573"/>
      <c r="AA268" s="678"/>
      <c r="AB268" s="573"/>
      <c r="AC268" s="623"/>
      <c r="AD268" s="573"/>
      <c r="AE268" s="573"/>
      <c r="AF268" s="573"/>
      <c r="AG268" s="639"/>
      <c r="AH268" s="639"/>
      <c r="AI268" s="639"/>
      <c r="AJ268" s="4"/>
      <c r="AK268" s="621"/>
      <c r="AL268" s="622"/>
      <c r="AM268" s="680"/>
    </row>
    <row r="269" spans="2:39" ht="13.5" customHeight="1">
      <c r="B269" s="395"/>
      <c r="D269" s="529">
        <f t="shared" si="7"/>
        <v>258</v>
      </c>
      <c r="E269" s="532"/>
      <c r="F269" s="531"/>
      <c r="G269" s="531"/>
      <c r="H269" s="573"/>
      <c r="I269" s="573"/>
      <c r="J269" s="573"/>
      <c r="K269" s="573"/>
      <c r="L269" s="573"/>
      <c r="M269" s="234"/>
      <c r="N269" s="234"/>
      <c r="O269" s="668"/>
      <c r="P269" s="575"/>
      <c r="Q269" s="573"/>
      <c r="R269" s="573"/>
      <c r="S269" s="573"/>
      <c r="T269" s="573"/>
      <c r="U269" s="677"/>
      <c r="V269" s="677"/>
      <c r="W269" s="573"/>
      <c r="X269" s="573"/>
      <c r="Y269" s="573"/>
      <c r="Z269" s="573"/>
      <c r="AA269" s="678"/>
      <c r="AB269" s="573"/>
      <c r="AC269" s="623"/>
      <c r="AD269" s="573"/>
      <c r="AE269" s="573"/>
      <c r="AF269" s="573"/>
      <c r="AG269" s="639"/>
      <c r="AH269" s="639"/>
      <c r="AI269" s="639"/>
      <c r="AJ269" s="4"/>
      <c r="AK269" s="621"/>
      <c r="AL269" s="622"/>
      <c r="AM269" s="680"/>
    </row>
    <row r="270" spans="2:39" ht="13.5" customHeight="1">
      <c r="B270" s="395"/>
      <c r="D270" s="529">
        <f t="shared" si="7"/>
        <v>259</v>
      </c>
      <c r="E270" s="532"/>
      <c r="F270" s="531"/>
      <c r="G270" s="531"/>
      <c r="H270" s="573"/>
      <c r="I270" s="573"/>
      <c r="J270" s="573"/>
      <c r="K270" s="573"/>
      <c r="L270" s="573"/>
      <c r="M270" s="234"/>
      <c r="N270" s="234"/>
      <c r="O270" s="668"/>
      <c r="P270" s="575"/>
      <c r="Q270" s="573"/>
      <c r="R270" s="573"/>
      <c r="S270" s="573"/>
      <c r="T270" s="573"/>
      <c r="U270" s="677"/>
      <c r="V270" s="677"/>
      <c r="W270" s="573"/>
      <c r="X270" s="573"/>
      <c r="Y270" s="573"/>
      <c r="Z270" s="573"/>
      <c r="AA270" s="678"/>
      <c r="AB270" s="573"/>
      <c r="AC270" s="623"/>
      <c r="AD270" s="573"/>
      <c r="AE270" s="573"/>
      <c r="AF270" s="573"/>
      <c r="AG270" s="639"/>
      <c r="AH270" s="639"/>
      <c r="AI270" s="639"/>
      <c r="AJ270" s="4"/>
      <c r="AK270" s="621"/>
      <c r="AL270" s="622"/>
      <c r="AM270" s="680"/>
    </row>
    <row r="271" spans="2:39" ht="13.5" customHeight="1">
      <c r="B271" s="395"/>
      <c r="D271" s="529">
        <f t="shared" si="7"/>
        <v>260</v>
      </c>
      <c r="E271" s="532"/>
      <c r="F271" s="531"/>
      <c r="G271" s="531"/>
      <c r="H271" s="573"/>
      <c r="I271" s="573"/>
      <c r="J271" s="573"/>
      <c r="K271" s="573"/>
      <c r="L271" s="573"/>
      <c r="M271" s="234"/>
      <c r="N271" s="234"/>
      <c r="O271" s="668"/>
      <c r="P271" s="575"/>
      <c r="Q271" s="573"/>
      <c r="R271" s="573"/>
      <c r="S271" s="573"/>
      <c r="T271" s="573"/>
      <c r="U271" s="677"/>
      <c r="V271" s="677"/>
      <c r="W271" s="573"/>
      <c r="X271" s="573"/>
      <c r="Y271" s="573"/>
      <c r="Z271" s="573"/>
      <c r="AA271" s="678"/>
      <c r="AB271" s="573"/>
      <c r="AC271" s="623"/>
      <c r="AD271" s="573"/>
      <c r="AE271" s="573"/>
      <c r="AF271" s="573"/>
      <c r="AG271" s="639"/>
      <c r="AH271" s="639"/>
      <c r="AI271" s="639"/>
      <c r="AJ271" s="4"/>
      <c r="AK271" s="621"/>
      <c r="AL271" s="622"/>
      <c r="AM271" s="680"/>
    </row>
    <row r="272" spans="2:39" ht="13.5" customHeight="1">
      <c r="B272" s="395"/>
      <c r="D272" s="529">
        <f t="shared" si="7"/>
        <v>261</v>
      </c>
      <c r="E272" s="532"/>
      <c r="F272" s="531"/>
      <c r="G272" s="531"/>
      <c r="H272" s="573"/>
      <c r="I272" s="573"/>
      <c r="J272" s="573"/>
      <c r="K272" s="573"/>
      <c r="L272" s="573"/>
      <c r="M272" s="234"/>
      <c r="N272" s="234"/>
      <c r="O272" s="668"/>
      <c r="P272" s="575"/>
      <c r="Q272" s="573"/>
      <c r="R272" s="573"/>
      <c r="S272" s="573"/>
      <c r="T272" s="573"/>
      <c r="U272" s="677"/>
      <c r="V272" s="677"/>
      <c r="W272" s="573"/>
      <c r="X272" s="573"/>
      <c r="Y272" s="573"/>
      <c r="Z272" s="573"/>
      <c r="AA272" s="678"/>
      <c r="AB272" s="573"/>
      <c r="AC272" s="623"/>
      <c r="AD272" s="573"/>
      <c r="AE272" s="573"/>
      <c r="AF272" s="573"/>
      <c r="AG272" s="639"/>
      <c r="AH272" s="639"/>
      <c r="AI272" s="639"/>
      <c r="AJ272" s="4"/>
      <c r="AK272" s="621"/>
      <c r="AL272" s="622"/>
      <c r="AM272" s="680"/>
    </row>
    <row r="273" spans="2:39" ht="13.5" customHeight="1">
      <c r="B273" s="395"/>
      <c r="D273" s="529">
        <f t="shared" si="7"/>
        <v>262</v>
      </c>
      <c r="E273" s="532"/>
      <c r="F273" s="531"/>
      <c r="G273" s="531"/>
      <c r="H273" s="573"/>
      <c r="I273" s="573"/>
      <c r="J273" s="573"/>
      <c r="K273" s="573"/>
      <c r="L273" s="573"/>
      <c r="M273" s="234"/>
      <c r="N273" s="234"/>
      <c r="O273" s="668"/>
      <c r="P273" s="575"/>
      <c r="Q273" s="573"/>
      <c r="R273" s="573"/>
      <c r="S273" s="573"/>
      <c r="T273" s="573"/>
      <c r="U273" s="677"/>
      <c r="V273" s="677"/>
      <c r="W273" s="573"/>
      <c r="X273" s="573"/>
      <c r="Y273" s="573"/>
      <c r="Z273" s="573"/>
      <c r="AA273" s="678"/>
      <c r="AB273" s="573"/>
      <c r="AC273" s="623"/>
      <c r="AD273" s="573"/>
      <c r="AE273" s="573"/>
      <c r="AF273" s="573"/>
      <c r="AG273" s="639"/>
      <c r="AH273" s="639"/>
      <c r="AI273" s="639"/>
      <c r="AJ273" s="4"/>
      <c r="AK273" s="621"/>
      <c r="AL273" s="622"/>
      <c r="AM273" s="680"/>
    </row>
    <row r="274" spans="2:39" ht="13.5" customHeight="1">
      <c r="B274" s="395"/>
      <c r="D274" s="529">
        <f t="shared" si="7"/>
        <v>263</v>
      </c>
      <c r="E274" s="532"/>
      <c r="F274" s="531"/>
      <c r="G274" s="531"/>
      <c r="H274" s="573"/>
      <c r="I274" s="573"/>
      <c r="J274" s="573"/>
      <c r="K274" s="573"/>
      <c r="L274" s="573"/>
      <c r="M274" s="234"/>
      <c r="N274" s="234"/>
      <c r="O274" s="668"/>
      <c r="P274" s="575"/>
      <c r="Q274" s="573"/>
      <c r="R274" s="573"/>
      <c r="S274" s="573"/>
      <c r="T274" s="573"/>
      <c r="U274" s="677"/>
      <c r="V274" s="677"/>
      <c r="W274" s="573"/>
      <c r="X274" s="573"/>
      <c r="Y274" s="573"/>
      <c r="Z274" s="573"/>
      <c r="AA274" s="678"/>
      <c r="AB274" s="573"/>
      <c r="AC274" s="623"/>
      <c r="AD274" s="573"/>
      <c r="AE274" s="573"/>
      <c r="AF274" s="573"/>
      <c r="AG274" s="639"/>
      <c r="AH274" s="639"/>
      <c r="AI274" s="639"/>
      <c r="AJ274" s="4"/>
      <c r="AK274" s="621"/>
      <c r="AL274" s="622"/>
      <c r="AM274" s="680"/>
    </row>
    <row r="275" spans="2:39" ht="13.5" customHeight="1">
      <c r="B275" s="395"/>
      <c r="D275" s="529">
        <f t="shared" si="7"/>
        <v>264</v>
      </c>
      <c r="E275" s="532"/>
      <c r="F275" s="531"/>
      <c r="G275" s="531"/>
      <c r="H275" s="573"/>
      <c r="I275" s="573"/>
      <c r="J275" s="573"/>
      <c r="K275" s="573"/>
      <c r="L275" s="573"/>
      <c r="M275" s="234"/>
      <c r="N275" s="234"/>
      <c r="O275" s="668"/>
      <c r="P275" s="575"/>
      <c r="Q275" s="573"/>
      <c r="R275" s="573"/>
      <c r="S275" s="573"/>
      <c r="T275" s="573"/>
      <c r="U275" s="677"/>
      <c r="V275" s="677"/>
      <c r="W275" s="573"/>
      <c r="X275" s="573"/>
      <c r="Y275" s="573"/>
      <c r="Z275" s="573"/>
      <c r="AA275" s="678"/>
      <c r="AB275" s="573"/>
      <c r="AC275" s="623"/>
      <c r="AD275" s="573"/>
      <c r="AE275" s="573"/>
      <c r="AF275" s="573"/>
      <c r="AG275" s="639"/>
      <c r="AH275" s="639"/>
      <c r="AI275" s="639"/>
      <c r="AJ275" s="4"/>
      <c r="AK275" s="621"/>
      <c r="AL275" s="622"/>
      <c r="AM275" s="680"/>
    </row>
    <row r="276" spans="2:39" ht="13.5" customHeight="1">
      <c r="B276" s="395"/>
      <c r="D276" s="529">
        <f t="shared" si="7"/>
        <v>265</v>
      </c>
      <c r="E276" s="532"/>
      <c r="F276" s="531"/>
      <c r="G276" s="531"/>
      <c r="H276" s="573"/>
      <c r="I276" s="573"/>
      <c r="J276" s="573"/>
      <c r="K276" s="573"/>
      <c r="L276" s="573"/>
      <c r="M276" s="234"/>
      <c r="N276" s="234"/>
      <c r="O276" s="668"/>
      <c r="P276" s="575"/>
      <c r="Q276" s="573"/>
      <c r="R276" s="573"/>
      <c r="S276" s="573"/>
      <c r="T276" s="573"/>
      <c r="U276" s="677"/>
      <c r="V276" s="677"/>
      <c r="W276" s="573"/>
      <c r="X276" s="573"/>
      <c r="Y276" s="573"/>
      <c r="Z276" s="573"/>
      <c r="AA276" s="678"/>
      <c r="AB276" s="573"/>
      <c r="AC276" s="623"/>
      <c r="AD276" s="573"/>
      <c r="AE276" s="573"/>
      <c r="AF276" s="573"/>
      <c r="AG276" s="639"/>
      <c r="AH276" s="639"/>
      <c r="AI276" s="639"/>
      <c r="AJ276" s="4"/>
      <c r="AK276" s="621"/>
      <c r="AL276" s="622"/>
      <c r="AM276" s="680"/>
    </row>
    <row r="277" spans="2:39" ht="13.5" customHeight="1">
      <c r="B277" s="395"/>
      <c r="D277" s="529">
        <f t="shared" si="7"/>
        <v>266</v>
      </c>
      <c r="E277" s="532"/>
      <c r="F277" s="531"/>
      <c r="G277" s="531"/>
      <c r="H277" s="573"/>
      <c r="I277" s="573"/>
      <c r="J277" s="573"/>
      <c r="K277" s="573"/>
      <c r="L277" s="573"/>
      <c r="M277" s="234"/>
      <c r="N277" s="234"/>
      <c r="O277" s="668"/>
      <c r="P277" s="575"/>
      <c r="Q277" s="573"/>
      <c r="R277" s="573"/>
      <c r="S277" s="573"/>
      <c r="T277" s="573"/>
      <c r="U277" s="677"/>
      <c r="V277" s="677"/>
      <c r="W277" s="573"/>
      <c r="X277" s="573"/>
      <c r="Y277" s="573"/>
      <c r="Z277" s="573"/>
      <c r="AA277" s="678"/>
      <c r="AB277" s="573"/>
      <c r="AC277" s="623"/>
      <c r="AD277" s="573"/>
      <c r="AE277" s="573"/>
      <c r="AF277" s="573"/>
      <c r="AG277" s="639"/>
      <c r="AH277" s="639"/>
      <c r="AI277" s="639"/>
      <c r="AJ277" s="4"/>
      <c r="AK277" s="621"/>
      <c r="AL277" s="622"/>
      <c r="AM277" s="680"/>
    </row>
    <row r="278" spans="2:39" ht="13.5" customHeight="1">
      <c r="B278" s="395"/>
      <c r="D278" s="529">
        <f t="shared" si="7"/>
        <v>267</v>
      </c>
      <c r="E278" s="532"/>
      <c r="F278" s="531"/>
      <c r="G278" s="531"/>
      <c r="H278" s="573"/>
      <c r="I278" s="573"/>
      <c r="J278" s="573"/>
      <c r="K278" s="573"/>
      <c r="L278" s="573"/>
      <c r="M278" s="234"/>
      <c r="N278" s="234"/>
      <c r="O278" s="668"/>
      <c r="P278" s="575"/>
      <c r="Q278" s="573"/>
      <c r="R278" s="573"/>
      <c r="S278" s="573"/>
      <c r="T278" s="573"/>
      <c r="U278" s="677"/>
      <c r="V278" s="677"/>
      <c r="W278" s="573"/>
      <c r="X278" s="573"/>
      <c r="Y278" s="573"/>
      <c r="Z278" s="573"/>
      <c r="AA278" s="678"/>
      <c r="AB278" s="573"/>
      <c r="AC278" s="623"/>
      <c r="AD278" s="573"/>
      <c r="AE278" s="573"/>
      <c r="AF278" s="573"/>
      <c r="AG278" s="639"/>
      <c r="AH278" s="639"/>
      <c r="AI278" s="639"/>
      <c r="AJ278" s="4"/>
      <c r="AK278" s="621"/>
      <c r="AL278" s="622"/>
      <c r="AM278" s="680"/>
    </row>
    <row r="279" spans="2:39" ht="13.5" customHeight="1">
      <c r="B279" s="395"/>
      <c r="D279" s="529">
        <f t="shared" si="7"/>
        <v>268</v>
      </c>
      <c r="E279" s="532"/>
      <c r="F279" s="531"/>
      <c r="G279" s="531"/>
      <c r="H279" s="573"/>
      <c r="I279" s="573"/>
      <c r="J279" s="573"/>
      <c r="K279" s="573"/>
      <c r="L279" s="573"/>
      <c r="M279" s="234"/>
      <c r="N279" s="234"/>
      <c r="O279" s="668"/>
      <c r="P279" s="575"/>
      <c r="Q279" s="573"/>
      <c r="R279" s="573"/>
      <c r="S279" s="573"/>
      <c r="T279" s="573"/>
      <c r="U279" s="677"/>
      <c r="V279" s="677"/>
      <c r="W279" s="573"/>
      <c r="X279" s="573"/>
      <c r="Y279" s="573"/>
      <c r="Z279" s="573"/>
      <c r="AA279" s="678"/>
      <c r="AB279" s="573"/>
      <c r="AC279" s="623"/>
      <c r="AD279" s="573"/>
      <c r="AE279" s="573"/>
      <c r="AF279" s="573"/>
      <c r="AG279" s="639"/>
      <c r="AH279" s="639"/>
      <c r="AI279" s="639"/>
      <c r="AJ279" s="4"/>
      <c r="AK279" s="621"/>
      <c r="AL279" s="622"/>
      <c r="AM279" s="680"/>
    </row>
    <row r="280" spans="2:39" ht="13.5" customHeight="1">
      <c r="B280" s="395"/>
      <c r="D280" s="529">
        <f t="shared" si="7"/>
        <v>269</v>
      </c>
      <c r="E280" s="532"/>
      <c r="F280" s="531"/>
      <c r="G280" s="531"/>
      <c r="H280" s="573"/>
      <c r="I280" s="573"/>
      <c r="J280" s="573"/>
      <c r="K280" s="573"/>
      <c r="L280" s="573"/>
      <c r="M280" s="234"/>
      <c r="N280" s="234"/>
      <c r="O280" s="668"/>
      <c r="P280" s="575"/>
      <c r="Q280" s="573"/>
      <c r="R280" s="573"/>
      <c r="S280" s="573"/>
      <c r="T280" s="573"/>
      <c r="U280" s="677"/>
      <c r="V280" s="677"/>
      <c r="W280" s="573"/>
      <c r="X280" s="573"/>
      <c r="Y280" s="573"/>
      <c r="Z280" s="573"/>
      <c r="AA280" s="678"/>
      <c r="AB280" s="573"/>
      <c r="AC280" s="623"/>
      <c r="AD280" s="573"/>
      <c r="AE280" s="573"/>
      <c r="AF280" s="573"/>
      <c r="AG280" s="639"/>
      <c r="AH280" s="639"/>
      <c r="AI280" s="639"/>
      <c r="AJ280" s="4"/>
      <c r="AK280" s="621"/>
      <c r="AL280" s="622"/>
      <c r="AM280" s="680"/>
    </row>
    <row r="281" spans="2:39" ht="13.5" customHeight="1">
      <c r="B281" s="395"/>
      <c r="D281" s="529">
        <f t="shared" si="7"/>
        <v>270</v>
      </c>
      <c r="E281" s="532"/>
      <c r="F281" s="531"/>
      <c r="G281" s="531"/>
      <c r="H281" s="681"/>
      <c r="I281" s="681"/>
      <c r="J281" s="681"/>
      <c r="K281" s="681"/>
      <c r="L281" s="681"/>
      <c r="M281" s="234"/>
      <c r="N281" s="234"/>
      <c r="O281" s="668"/>
      <c r="P281" s="575"/>
      <c r="Q281" s="573"/>
      <c r="R281" s="573"/>
      <c r="S281" s="573"/>
      <c r="T281" s="573"/>
      <c r="U281" s="677"/>
      <c r="V281" s="677"/>
      <c r="W281" s="573"/>
      <c r="X281" s="573"/>
      <c r="Y281" s="573"/>
      <c r="Z281" s="573"/>
      <c r="AA281" s="678"/>
      <c r="AB281" s="573"/>
      <c r="AC281" s="623"/>
      <c r="AD281" s="573"/>
      <c r="AE281" s="573"/>
      <c r="AF281" s="573"/>
      <c r="AG281" s="639"/>
      <c r="AH281" s="639"/>
      <c r="AI281" s="639"/>
      <c r="AJ281" s="4"/>
      <c r="AK281" s="621"/>
      <c r="AL281" s="622"/>
      <c r="AM281" s="680"/>
    </row>
    <row r="282" spans="2:39" ht="13.5" customHeight="1">
      <c r="B282" s="395"/>
      <c r="D282" s="529">
        <f t="shared" si="7"/>
        <v>271</v>
      </c>
      <c r="E282" s="532"/>
      <c r="F282" s="531"/>
      <c r="G282" s="531"/>
      <c r="H282" s="573"/>
      <c r="I282" s="573"/>
      <c r="J282" s="573"/>
      <c r="K282" s="573"/>
      <c r="L282" s="573"/>
      <c r="M282" s="234"/>
      <c r="N282" s="234"/>
      <c r="O282" s="668"/>
      <c r="P282" s="575"/>
      <c r="Q282" s="573"/>
      <c r="R282" s="573"/>
      <c r="S282" s="573"/>
      <c r="T282" s="573"/>
      <c r="U282" s="677"/>
      <c r="V282" s="677"/>
      <c r="W282" s="573"/>
      <c r="X282" s="573"/>
      <c r="Y282" s="573"/>
      <c r="Z282" s="573"/>
      <c r="AA282" s="678"/>
      <c r="AB282" s="573"/>
      <c r="AC282" s="623"/>
      <c r="AD282" s="573"/>
      <c r="AE282" s="573"/>
      <c r="AF282" s="573"/>
      <c r="AG282" s="639"/>
      <c r="AH282" s="639"/>
      <c r="AI282" s="639"/>
      <c r="AJ282" s="4"/>
      <c r="AK282" s="621"/>
      <c r="AL282" s="622"/>
      <c r="AM282" s="680"/>
    </row>
    <row r="283" spans="2:39" ht="13.5" customHeight="1">
      <c r="B283" s="395"/>
      <c r="D283" s="529">
        <f>D282+1</f>
        <v>272</v>
      </c>
      <c r="E283" s="532"/>
      <c r="F283" s="531"/>
      <c r="G283" s="531"/>
      <c r="H283" s="573"/>
      <c r="I283" s="573"/>
      <c r="J283" s="573"/>
      <c r="K283" s="573"/>
      <c r="L283" s="573"/>
      <c r="M283" s="234"/>
      <c r="N283" s="234"/>
      <c r="O283" s="668"/>
      <c r="P283" s="575"/>
      <c r="Q283" s="573"/>
      <c r="R283" s="573"/>
      <c r="S283" s="573"/>
      <c r="T283" s="573"/>
      <c r="U283" s="677"/>
      <c r="V283" s="677"/>
      <c r="W283" s="573"/>
      <c r="X283" s="573"/>
      <c r="Y283" s="573"/>
      <c r="Z283" s="573"/>
      <c r="AA283" s="678"/>
      <c r="AB283" s="573"/>
      <c r="AC283" s="623"/>
      <c r="AD283" s="573"/>
      <c r="AE283" s="573"/>
      <c r="AF283" s="573"/>
      <c r="AG283" s="639"/>
      <c r="AH283" s="639"/>
      <c r="AI283" s="639"/>
      <c r="AJ283" s="4"/>
      <c r="AK283" s="621"/>
      <c r="AL283" s="622"/>
      <c r="AM283" s="680"/>
    </row>
    <row r="284" spans="2:39" ht="13.5" customHeight="1">
      <c r="B284" s="395"/>
      <c r="D284" s="529">
        <f>D283+1</f>
        <v>273</v>
      </c>
      <c r="E284" s="532"/>
      <c r="F284" s="531"/>
      <c r="G284" s="531"/>
      <c r="H284" s="573"/>
      <c r="I284" s="573"/>
      <c r="J284" s="573"/>
      <c r="K284" s="573"/>
      <c r="L284" s="573"/>
      <c r="M284" s="234"/>
      <c r="N284" s="234"/>
      <c r="O284" s="668"/>
      <c r="P284" s="575"/>
      <c r="Q284" s="573"/>
      <c r="R284" s="573"/>
      <c r="S284" s="573"/>
      <c r="T284" s="573"/>
      <c r="U284" s="677"/>
      <c r="V284" s="677"/>
      <c r="W284" s="573"/>
      <c r="X284" s="573"/>
      <c r="Y284" s="573"/>
      <c r="Z284" s="573"/>
      <c r="AA284" s="678"/>
      <c r="AB284" s="573"/>
      <c r="AC284" s="623"/>
      <c r="AD284" s="573"/>
      <c r="AE284" s="573"/>
      <c r="AF284" s="573"/>
      <c r="AG284" s="639"/>
      <c r="AH284" s="639"/>
      <c r="AI284" s="639"/>
      <c r="AJ284" s="4"/>
      <c r="AK284" s="621"/>
      <c r="AL284" s="622"/>
      <c r="AM284" s="680"/>
    </row>
    <row r="285" spans="2:39" ht="13.5" customHeight="1">
      <c r="B285" s="395"/>
      <c r="D285" s="529">
        <f t="shared" ref="D285:D311" si="8">D284+1</f>
        <v>274</v>
      </c>
      <c r="E285" s="532"/>
      <c r="F285" s="531"/>
      <c r="G285" s="531"/>
      <c r="H285" s="573"/>
      <c r="I285" s="573"/>
      <c r="J285" s="573"/>
      <c r="K285" s="573"/>
      <c r="L285" s="573"/>
      <c r="M285" s="234"/>
      <c r="N285" s="234"/>
      <c r="O285" s="668"/>
      <c r="P285" s="575"/>
      <c r="Q285" s="573"/>
      <c r="R285" s="573"/>
      <c r="S285" s="573"/>
      <c r="T285" s="573"/>
      <c r="U285" s="677"/>
      <c r="V285" s="677"/>
      <c r="W285" s="573"/>
      <c r="X285" s="573"/>
      <c r="Y285" s="573"/>
      <c r="Z285" s="573"/>
      <c r="AA285" s="678"/>
      <c r="AB285" s="573"/>
      <c r="AC285" s="623"/>
      <c r="AD285" s="573"/>
      <c r="AE285" s="573"/>
      <c r="AF285" s="573"/>
      <c r="AG285" s="639"/>
      <c r="AH285" s="639"/>
      <c r="AI285" s="639"/>
      <c r="AJ285" s="4"/>
      <c r="AK285" s="621"/>
      <c r="AL285" s="622"/>
      <c r="AM285" s="680"/>
    </row>
    <row r="286" spans="2:39" ht="13.5" customHeight="1">
      <c r="B286" s="395"/>
      <c r="D286" s="529">
        <f t="shared" si="8"/>
        <v>275</v>
      </c>
      <c r="E286" s="532"/>
      <c r="F286" s="531"/>
      <c r="G286" s="531"/>
      <c r="H286" s="573"/>
      <c r="I286" s="573"/>
      <c r="J286" s="573"/>
      <c r="K286" s="573"/>
      <c r="L286" s="573"/>
      <c r="M286" s="234"/>
      <c r="N286" s="234"/>
      <c r="O286" s="668"/>
      <c r="P286" s="575"/>
      <c r="Q286" s="573"/>
      <c r="R286" s="573"/>
      <c r="S286" s="573"/>
      <c r="T286" s="573"/>
      <c r="U286" s="677"/>
      <c r="V286" s="677"/>
      <c r="W286" s="573"/>
      <c r="X286" s="573"/>
      <c r="Y286" s="573"/>
      <c r="Z286" s="573"/>
      <c r="AA286" s="678"/>
      <c r="AB286" s="573"/>
      <c r="AC286" s="623"/>
      <c r="AD286" s="573"/>
      <c r="AE286" s="573"/>
      <c r="AF286" s="573"/>
      <c r="AG286" s="639"/>
      <c r="AH286" s="639"/>
      <c r="AI286" s="639"/>
      <c r="AJ286" s="4"/>
      <c r="AK286" s="621"/>
      <c r="AL286" s="622"/>
      <c r="AM286" s="680"/>
    </row>
    <row r="287" spans="2:39" ht="13.5" customHeight="1">
      <c r="B287" s="395"/>
      <c r="D287" s="529">
        <f t="shared" si="8"/>
        <v>276</v>
      </c>
      <c r="E287" s="532"/>
      <c r="F287" s="531"/>
      <c r="G287" s="531"/>
      <c r="H287" s="573"/>
      <c r="I287" s="573"/>
      <c r="J287" s="573"/>
      <c r="K287" s="573"/>
      <c r="L287" s="573"/>
      <c r="M287" s="234"/>
      <c r="N287" s="234"/>
      <c r="O287" s="668"/>
      <c r="P287" s="575"/>
      <c r="Q287" s="573"/>
      <c r="R287" s="573"/>
      <c r="S287" s="573"/>
      <c r="T287" s="573"/>
      <c r="U287" s="677"/>
      <c r="V287" s="677"/>
      <c r="W287" s="573"/>
      <c r="X287" s="573"/>
      <c r="Y287" s="573"/>
      <c r="Z287" s="573"/>
      <c r="AA287" s="678"/>
      <c r="AB287" s="573"/>
      <c r="AC287" s="623"/>
      <c r="AD287" s="573"/>
      <c r="AE287" s="573"/>
      <c r="AF287" s="573"/>
      <c r="AG287" s="639"/>
      <c r="AH287" s="639"/>
      <c r="AI287" s="639"/>
      <c r="AJ287" s="4"/>
      <c r="AK287" s="621"/>
      <c r="AL287" s="622"/>
      <c r="AM287" s="680"/>
    </row>
    <row r="288" spans="2:39" ht="13.5" customHeight="1">
      <c r="B288" s="395"/>
      <c r="D288" s="529">
        <f t="shared" si="8"/>
        <v>277</v>
      </c>
      <c r="E288" s="532"/>
      <c r="F288" s="531"/>
      <c r="G288" s="531"/>
      <c r="H288" s="573"/>
      <c r="I288" s="573"/>
      <c r="J288" s="573"/>
      <c r="K288" s="573"/>
      <c r="L288" s="573"/>
      <c r="M288" s="234"/>
      <c r="N288" s="234"/>
      <c r="O288" s="668"/>
      <c r="P288" s="575"/>
      <c r="Q288" s="573"/>
      <c r="R288" s="573"/>
      <c r="S288" s="573"/>
      <c r="T288" s="573"/>
      <c r="U288" s="677"/>
      <c r="V288" s="677"/>
      <c r="W288" s="573"/>
      <c r="X288" s="573"/>
      <c r="Y288" s="573"/>
      <c r="Z288" s="573"/>
      <c r="AA288" s="678"/>
      <c r="AB288" s="573"/>
      <c r="AC288" s="623"/>
      <c r="AD288" s="573"/>
      <c r="AE288" s="573"/>
      <c r="AF288" s="573"/>
      <c r="AG288" s="639"/>
      <c r="AH288" s="639"/>
      <c r="AI288" s="639"/>
      <c r="AJ288" s="4"/>
      <c r="AK288" s="621"/>
      <c r="AL288" s="622"/>
      <c r="AM288" s="680"/>
    </row>
    <row r="289" spans="2:39" ht="13.5" customHeight="1">
      <c r="B289" s="395"/>
      <c r="D289" s="529">
        <f t="shared" si="8"/>
        <v>278</v>
      </c>
      <c r="E289" s="532"/>
      <c r="F289" s="531"/>
      <c r="G289" s="531"/>
      <c r="H289" s="573"/>
      <c r="I289" s="573"/>
      <c r="J289" s="573"/>
      <c r="K289" s="573"/>
      <c r="L289" s="573"/>
      <c r="M289" s="234"/>
      <c r="N289" s="234"/>
      <c r="O289" s="668"/>
      <c r="P289" s="575"/>
      <c r="Q289" s="573"/>
      <c r="R289" s="573"/>
      <c r="S289" s="573"/>
      <c r="T289" s="573"/>
      <c r="U289" s="677"/>
      <c r="V289" s="677"/>
      <c r="W289" s="573"/>
      <c r="X289" s="573"/>
      <c r="Y289" s="573"/>
      <c r="Z289" s="573"/>
      <c r="AA289" s="678"/>
      <c r="AB289" s="573"/>
      <c r="AC289" s="623"/>
      <c r="AD289" s="573"/>
      <c r="AE289" s="573"/>
      <c r="AF289" s="573"/>
      <c r="AG289" s="639"/>
      <c r="AH289" s="639"/>
      <c r="AI289" s="639"/>
      <c r="AJ289" s="4"/>
      <c r="AK289" s="621"/>
      <c r="AL289" s="622"/>
      <c r="AM289" s="680"/>
    </row>
    <row r="290" spans="2:39" ht="13.5" customHeight="1">
      <c r="B290" s="395"/>
      <c r="D290" s="529">
        <f t="shared" si="8"/>
        <v>279</v>
      </c>
      <c r="E290" s="532"/>
      <c r="F290" s="531"/>
      <c r="G290" s="531"/>
      <c r="H290" s="573"/>
      <c r="I290" s="573"/>
      <c r="J290" s="573"/>
      <c r="K290" s="573"/>
      <c r="L290" s="573"/>
      <c r="M290" s="234"/>
      <c r="N290" s="234"/>
      <c r="O290" s="668"/>
      <c r="P290" s="575"/>
      <c r="Q290" s="573"/>
      <c r="R290" s="573"/>
      <c r="S290" s="573"/>
      <c r="T290" s="573"/>
      <c r="U290" s="677"/>
      <c r="V290" s="677"/>
      <c r="W290" s="573"/>
      <c r="X290" s="573"/>
      <c r="Y290" s="573"/>
      <c r="Z290" s="573"/>
      <c r="AA290" s="678"/>
      <c r="AB290" s="573"/>
      <c r="AC290" s="623"/>
      <c r="AD290" s="573"/>
      <c r="AE290" s="573"/>
      <c r="AF290" s="573"/>
      <c r="AG290" s="639"/>
      <c r="AH290" s="639"/>
      <c r="AI290" s="639"/>
      <c r="AJ290" s="4"/>
      <c r="AK290" s="621"/>
      <c r="AL290" s="622"/>
      <c r="AM290" s="680"/>
    </row>
    <row r="291" spans="2:39" ht="13.5" customHeight="1">
      <c r="B291" s="395"/>
      <c r="D291" s="529">
        <f t="shared" si="8"/>
        <v>280</v>
      </c>
      <c r="E291" s="532"/>
      <c r="F291" s="531"/>
      <c r="G291" s="531"/>
      <c r="H291" s="573"/>
      <c r="I291" s="573"/>
      <c r="J291" s="573"/>
      <c r="K291" s="573"/>
      <c r="L291" s="573"/>
      <c r="M291" s="234"/>
      <c r="N291" s="234"/>
      <c r="O291" s="668"/>
      <c r="P291" s="575"/>
      <c r="Q291" s="573"/>
      <c r="R291" s="573"/>
      <c r="S291" s="573"/>
      <c r="T291" s="573"/>
      <c r="U291" s="677"/>
      <c r="V291" s="677"/>
      <c r="W291" s="573"/>
      <c r="X291" s="573"/>
      <c r="Y291" s="573"/>
      <c r="Z291" s="573"/>
      <c r="AA291" s="678"/>
      <c r="AB291" s="573"/>
      <c r="AC291" s="623"/>
      <c r="AD291" s="573"/>
      <c r="AE291" s="573"/>
      <c r="AF291" s="573"/>
      <c r="AG291" s="639"/>
      <c r="AH291" s="639"/>
      <c r="AI291" s="639"/>
      <c r="AJ291" s="4"/>
      <c r="AK291" s="621"/>
      <c r="AL291" s="622"/>
      <c r="AM291" s="680"/>
    </row>
    <row r="292" spans="2:39" ht="13.5" customHeight="1">
      <c r="B292" s="395"/>
      <c r="D292" s="529">
        <f t="shared" si="8"/>
        <v>281</v>
      </c>
      <c r="E292" s="532"/>
      <c r="F292" s="531"/>
      <c r="G292" s="531"/>
      <c r="H292" s="573"/>
      <c r="I292" s="573"/>
      <c r="J292" s="573"/>
      <c r="K292" s="573"/>
      <c r="L292" s="573"/>
      <c r="M292" s="234"/>
      <c r="N292" s="234"/>
      <c r="O292" s="668"/>
      <c r="P292" s="575"/>
      <c r="Q292" s="573"/>
      <c r="R292" s="573"/>
      <c r="S292" s="573"/>
      <c r="T292" s="573"/>
      <c r="U292" s="677"/>
      <c r="V292" s="677"/>
      <c r="W292" s="573"/>
      <c r="X292" s="573"/>
      <c r="Y292" s="573"/>
      <c r="Z292" s="573"/>
      <c r="AA292" s="678"/>
      <c r="AB292" s="573"/>
      <c r="AC292" s="623"/>
      <c r="AD292" s="573"/>
      <c r="AE292" s="573"/>
      <c r="AF292" s="573"/>
      <c r="AG292" s="639"/>
      <c r="AH292" s="639"/>
      <c r="AI292" s="639"/>
      <c r="AJ292" s="4"/>
      <c r="AK292" s="621"/>
      <c r="AL292" s="622"/>
      <c r="AM292" s="680"/>
    </row>
    <row r="293" spans="2:39" ht="13.5" customHeight="1">
      <c r="B293" s="395"/>
      <c r="D293" s="529">
        <f t="shared" si="8"/>
        <v>282</v>
      </c>
      <c r="E293" s="532"/>
      <c r="F293" s="531"/>
      <c r="G293" s="531"/>
      <c r="H293" s="573"/>
      <c r="I293" s="573"/>
      <c r="J293" s="573"/>
      <c r="K293" s="573"/>
      <c r="L293" s="573"/>
      <c r="M293" s="234"/>
      <c r="N293" s="234"/>
      <c r="O293" s="668"/>
      <c r="P293" s="575"/>
      <c r="Q293" s="573"/>
      <c r="R293" s="573"/>
      <c r="S293" s="573"/>
      <c r="T293" s="573"/>
      <c r="U293" s="677"/>
      <c r="V293" s="677"/>
      <c r="W293" s="573"/>
      <c r="X293" s="573"/>
      <c r="Y293" s="573"/>
      <c r="Z293" s="573"/>
      <c r="AA293" s="678"/>
      <c r="AB293" s="573"/>
      <c r="AC293" s="623"/>
      <c r="AD293" s="573"/>
      <c r="AE293" s="573"/>
      <c r="AF293" s="573"/>
      <c r="AG293" s="639"/>
      <c r="AH293" s="639"/>
      <c r="AI293" s="639"/>
      <c r="AJ293" s="4"/>
      <c r="AK293" s="621"/>
      <c r="AL293" s="622"/>
      <c r="AM293" s="680"/>
    </row>
    <row r="294" spans="2:39" ht="13.5" customHeight="1">
      <c r="B294" s="395"/>
      <c r="D294" s="529">
        <f t="shared" si="8"/>
        <v>283</v>
      </c>
      <c r="E294" s="532"/>
      <c r="F294" s="531"/>
      <c r="G294" s="531"/>
      <c r="H294" s="573"/>
      <c r="I294" s="573"/>
      <c r="J294" s="573"/>
      <c r="K294" s="573"/>
      <c r="L294" s="573"/>
      <c r="M294" s="234"/>
      <c r="N294" s="234"/>
      <c r="O294" s="668"/>
      <c r="P294" s="575"/>
      <c r="Q294" s="573"/>
      <c r="R294" s="573"/>
      <c r="S294" s="573"/>
      <c r="T294" s="573"/>
      <c r="U294" s="677"/>
      <c r="V294" s="677"/>
      <c r="W294" s="573"/>
      <c r="X294" s="573"/>
      <c r="Y294" s="573"/>
      <c r="Z294" s="573"/>
      <c r="AA294" s="678"/>
      <c r="AB294" s="573"/>
      <c r="AC294" s="623"/>
      <c r="AD294" s="573"/>
      <c r="AE294" s="573"/>
      <c r="AF294" s="573"/>
      <c r="AG294" s="639"/>
      <c r="AH294" s="639"/>
      <c r="AI294" s="639"/>
      <c r="AJ294" s="4"/>
      <c r="AK294" s="621"/>
      <c r="AL294" s="622"/>
      <c r="AM294" s="680"/>
    </row>
    <row r="295" spans="2:39" ht="13.5" customHeight="1">
      <c r="B295" s="395"/>
      <c r="D295" s="529">
        <f t="shared" si="8"/>
        <v>284</v>
      </c>
      <c r="E295" s="532"/>
      <c r="F295" s="531"/>
      <c r="G295" s="531"/>
      <c r="H295" s="573"/>
      <c r="I295" s="573"/>
      <c r="J295" s="573"/>
      <c r="K295" s="573"/>
      <c r="L295" s="573"/>
      <c r="M295" s="234"/>
      <c r="N295" s="234"/>
      <c r="O295" s="668"/>
      <c r="P295" s="575"/>
      <c r="Q295" s="573"/>
      <c r="R295" s="573"/>
      <c r="S295" s="573"/>
      <c r="T295" s="573"/>
      <c r="U295" s="677"/>
      <c r="V295" s="677"/>
      <c r="W295" s="573"/>
      <c r="X295" s="573"/>
      <c r="Y295" s="573"/>
      <c r="Z295" s="573"/>
      <c r="AA295" s="678"/>
      <c r="AB295" s="573"/>
      <c r="AC295" s="623"/>
      <c r="AD295" s="573"/>
      <c r="AE295" s="573"/>
      <c r="AF295" s="573"/>
      <c r="AG295" s="639"/>
      <c r="AH295" s="639"/>
      <c r="AI295" s="639"/>
      <c r="AJ295" s="4"/>
      <c r="AK295" s="621"/>
      <c r="AL295" s="622"/>
      <c r="AM295" s="680"/>
    </row>
    <row r="296" spans="2:39" ht="13.5" customHeight="1">
      <c r="B296" s="395"/>
      <c r="D296" s="529">
        <f t="shared" si="8"/>
        <v>285</v>
      </c>
      <c r="E296" s="532"/>
      <c r="F296" s="531"/>
      <c r="G296" s="531"/>
      <c r="H296" s="573"/>
      <c r="I296" s="573"/>
      <c r="J296" s="573"/>
      <c r="K296" s="573"/>
      <c r="L296" s="573"/>
      <c r="M296" s="234"/>
      <c r="N296" s="234"/>
      <c r="O296" s="668"/>
      <c r="P296" s="575"/>
      <c r="Q296" s="573"/>
      <c r="R296" s="573"/>
      <c r="S296" s="573"/>
      <c r="T296" s="573"/>
      <c r="U296" s="677"/>
      <c r="V296" s="677"/>
      <c r="W296" s="573"/>
      <c r="X296" s="573"/>
      <c r="Y296" s="573"/>
      <c r="Z296" s="573"/>
      <c r="AA296" s="678"/>
      <c r="AB296" s="573"/>
      <c r="AC296" s="623"/>
      <c r="AD296" s="573"/>
      <c r="AE296" s="573"/>
      <c r="AF296" s="573"/>
      <c r="AG296" s="639"/>
      <c r="AH296" s="639"/>
      <c r="AI296" s="639"/>
      <c r="AJ296" s="4"/>
      <c r="AK296" s="621"/>
      <c r="AL296" s="622"/>
      <c r="AM296" s="680"/>
    </row>
    <row r="297" spans="2:39" ht="13.5" customHeight="1">
      <c r="B297" s="395"/>
      <c r="D297" s="529">
        <f t="shared" si="8"/>
        <v>286</v>
      </c>
      <c r="E297" s="532"/>
      <c r="F297" s="531"/>
      <c r="G297" s="531"/>
      <c r="H297" s="573"/>
      <c r="I297" s="573"/>
      <c r="J297" s="573"/>
      <c r="K297" s="573"/>
      <c r="L297" s="573"/>
      <c r="M297" s="234"/>
      <c r="N297" s="234"/>
      <c r="O297" s="668"/>
      <c r="P297" s="575"/>
      <c r="Q297" s="573"/>
      <c r="R297" s="573"/>
      <c r="S297" s="573"/>
      <c r="T297" s="573"/>
      <c r="U297" s="677"/>
      <c r="V297" s="677"/>
      <c r="W297" s="573"/>
      <c r="X297" s="573"/>
      <c r="Y297" s="573"/>
      <c r="Z297" s="573"/>
      <c r="AA297" s="678"/>
      <c r="AB297" s="573"/>
      <c r="AC297" s="623"/>
      <c r="AD297" s="573"/>
      <c r="AE297" s="573"/>
      <c r="AF297" s="573"/>
      <c r="AG297" s="639"/>
      <c r="AH297" s="639"/>
      <c r="AI297" s="639"/>
      <c r="AJ297" s="4"/>
      <c r="AK297" s="621"/>
      <c r="AL297" s="622"/>
      <c r="AM297" s="680"/>
    </row>
    <row r="298" spans="2:39" ht="13.5" customHeight="1">
      <c r="B298" s="395"/>
      <c r="D298" s="529">
        <f t="shared" si="8"/>
        <v>287</v>
      </c>
      <c r="E298" s="532"/>
      <c r="F298" s="531"/>
      <c r="G298" s="531"/>
      <c r="H298" s="573"/>
      <c r="I298" s="573"/>
      <c r="J298" s="573"/>
      <c r="K298" s="573"/>
      <c r="L298" s="573"/>
      <c r="M298" s="234"/>
      <c r="N298" s="234"/>
      <c r="O298" s="668"/>
      <c r="P298" s="575"/>
      <c r="Q298" s="573"/>
      <c r="R298" s="573"/>
      <c r="S298" s="573"/>
      <c r="T298" s="573"/>
      <c r="U298" s="677"/>
      <c r="V298" s="677"/>
      <c r="W298" s="573"/>
      <c r="X298" s="573"/>
      <c r="Y298" s="573"/>
      <c r="Z298" s="573"/>
      <c r="AA298" s="678"/>
      <c r="AB298" s="573"/>
      <c r="AC298" s="623"/>
      <c r="AD298" s="573"/>
      <c r="AE298" s="573"/>
      <c r="AF298" s="573"/>
      <c r="AG298" s="639"/>
      <c r="AH298" s="639"/>
      <c r="AI298" s="639"/>
      <c r="AJ298" s="4"/>
      <c r="AK298" s="621"/>
      <c r="AL298" s="622"/>
      <c r="AM298" s="680"/>
    </row>
    <row r="299" spans="2:39" ht="13.5" customHeight="1">
      <c r="B299" s="395"/>
      <c r="D299" s="529">
        <f t="shared" si="8"/>
        <v>288</v>
      </c>
      <c r="E299" s="532"/>
      <c r="F299" s="531"/>
      <c r="G299" s="531"/>
      <c r="H299" s="573"/>
      <c r="I299" s="573"/>
      <c r="J299" s="573"/>
      <c r="K299" s="573"/>
      <c r="L299" s="573"/>
      <c r="M299" s="234"/>
      <c r="N299" s="234"/>
      <c r="O299" s="668"/>
      <c r="P299" s="575"/>
      <c r="Q299" s="573"/>
      <c r="R299" s="573"/>
      <c r="S299" s="573"/>
      <c r="T299" s="573"/>
      <c r="U299" s="677"/>
      <c r="V299" s="677"/>
      <c r="W299" s="573"/>
      <c r="X299" s="573"/>
      <c r="Y299" s="573"/>
      <c r="Z299" s="573"/>
      <c r="AA299" s="678"/>
      <c r="AB299" s="573"/>
      <c r="AC299" s="623"/>
      <c r="AD299" s="573"/>
      <c r="AE299" s="573"/>
      <c r="AF299" s="573"/>
      <c r="AG299" s="639"/>
      <c r="AH299" s="639"/>
      <c r="AI299" s="639"/>
      <c r="AJ299" s="4"/>
      <c r="AK299" s="621"/>
      <c r="AL299" s="622"/>
      <c r="AM299" s="680"/>
    </row>
    <row r="300" spans="2:39" ht="13.5" customHeight="1">
      <c r="B300" s="395"/>
      <c r="D300" s="529">
        <f t="shared" si="8"/>
        <v>289</v>
      </c>
      <c r="E300" s="532"/>
      <c r="F300" s="531"/>
      <c r="G300" s="531"/>
      <c r="H300" s="573"/>
      <c r="I300" s="573"/>
      <c r="J300" s="573"/>
      <c r="K300" s="573"/>
      <c r="L300" s="573"/>
      <c r="M300" s="234"/>
      <c r="N300" s="234"/>
      <c r="O300" s="668"/>
      <c r="P300" s="575"/>
      <c r="Q300" s="573"/>
      <c r="R300" s="573"/>
      <c r="S300" s="573"/>
      <c r="T300" s="573"/>
      <c r="U300" s="677"/>
      <c r="V300" s="677"/>
      <c r="W300" s="573"/>
      <c r="X300" s="573"/>
      <c r="Y300" s="573"/>
      <c r="Z300" s="573"/>
      <c r="AA300" s="678"/>
      <c r="AB300" s="573"/>
      <c r="AC300" s="623"/>
      <c r="AD300" s="573"/>
      <c r="AE300" s="573"/>
      <c r="AF300" s="573"/>
      <c r="AG300" s="639"/>
      <c r="AH300" s="639"/>
      <c r="AI300" s="639"/>
      <c r="AJ300" s="4"/>
      <c r="AK300" s="621"/>
      <c r="AL300" s="622"/>
      <c r="AM300" s="680"/>
    </row>
    <row r="301" spans="2:39" ht="13.5" customHeight="1">
      <c r="B301" s="395"/>
      <c r="D301" s="529">
        <f t="shared" si="8"/>
        <v>290</v>
      </c>
      <c r="E301" s="532"/>
      <c r="F301" s="531"/>
      <c r="G301" s="531"/>
      <c r="H301" s="573"/>
      <c r="I301" s="573"/>
      <c r="J301" s="573"/>
      <c r="K301" s="573"/>
      <c r="L301" s="573"/>
      <c r="M301" s="234"/>
      <c r="N301" s="234"/>
      <c r="O301" s="668"/>
      <c r="P301" s="575"/>
      <c r="Q301" s="573"/>
      <c r="R301" s="573"/>
      <c r="S301" s="573"/>
      <c r="T301" s="573"/>
      <c r="U301" s="677"/>
      <c r="V301" s="677"/>
      <c r="W301" s="573"/>
      <c r="X301" s="573"/>
      <c r="Y301" s="573"/>
      <c r="Z301" s="573"/>
      <c r="AA301" s="678"/>
      <c r="AB301" s="573"/>
      <c r="AC301" s="623"/>
      <c r="AD301" s="573"/>
      <c r="AE301" s="573"/>
      <c r="AF301" s="573"/>
      <c r="AG301" s="639"/>
      <c r="AH301" s="639"/>
      <c r="AI301" s="639"/>
      <c r="AJ301" s="4"/>
      <c r="AK301" s="621"/>
      <c r="AL301" s="622"/>
      <c r="AM301" s="680"/>
    </row>
    <row r="302" spans="2:39" ht="13.5" customHeight="1">
      <c r="B302" s="395"/>
      <c r="D302" s="529">
        <f t="shared" si="8"/>
        <v>291</v>
      </c>
      <c r="E302" s="532"/>
      <c r="F302" s="531"/>
      <c r="G302" s="531"/>
      <c r="H302" s="573"/>
      <c r="I302" s="573"/>
      <c r="J302" s="573"/>
      <c r="K302" s="573"/>
      <c r="L302" s="573"/>
      <c r="M302" s="234"/>
      <c r="N302" s="234"/>
      <c r="O302" s="668"/>
      <c r="P302" s="575"/>
      <c r="Q302" s="573"/>
      <c r="R302" s="573"/>
      <c r="S302" s="573"/>
      <c r="T302" s="573"/>
      <c r="U302" s="677"/>
      <c r="V302" s="677"/>
      <c r="W302" s="573"/>
      <c r="X302" s="573"/>
      <c r="Y302" s="573"/>
      <c r="Z302" s="573"/>
      <c r="AA302" s="678"/>
      <c r="AB302" s="573"/>
      <c r="AC302" s="623"/>
      <c r="AD302" s="573"/>
      <c r="AE302" s="573"/>
      <c r="AF302" s="573"/>
      <c r="AG302" s="639"/>
      <c r="AH302" s="639"/>
      <c r="AI302" s="639"/>
      <c r="AJ302" s="4"/>
      <c r="AK302" s="621"/>
      <c r="AL302" s="622"/>
      <c r="AM302" s="680"/>
    </row>
    <row r="303" spans="2:39" ht="13.5" customHeight="1">
      <c r="B303" s="395"/>
      <c r="D303" s="529">
        <f t="shared" si="8"/>
        <v>292</v>
      </c>
      <c r="E303" s="532"/>
      <c r="F303" s="531"/>
      <c r="G303" s="531"/>
      <c r="H303" s="573"/>
      <c r="I303" s="573"/>
      <c r="J303" s="573"/>
      <c r="K303" s="573"/>
      <c r="L303" s="573"/>
      <c r="M303" s="234"/>
      <c r="N303" s="234"/>
      <c r="O303" s="668"/>
      <c r="P303" s="575"/>
      <c r="Q303" s="573"/>
      <c r="R303" s="573"/>
      <c r="S303" s="573"/>
      <c r="T303" s="573"/>
      <c r="U303" s="677"/>
      <c r="V303" s="677"/>
      <c r="W303" s="573"/>
      <c r="X303" s="573"/>
      <c r="Y303" s="573"/>
      <c r="Z303" s="573"/>
      <c r="AA303" s="678"/>
      <c r="AB303" s="573"/>
      <c r="AC303" s="623"/>
      <c r="AD303" s="573"/>
      <c r="AE303" s="573"/>
      <c r="AF303" s="573"/>
      <c r="AG303" s="639"/>
      <c r="AH303" s="639"/>
      <c r="AI303" s="639"/>
      <c r="AJ303" s="4"/>
      <c r="AK303" s="621"/>
      <c r="AL303" s="622"/>
      <c r="AM303" s="680"/>
    </row>
    <row r="304" spans="2:39" ht="13.5" customHeight="1">
      <c r="B304" s="395"/>
      <c r="D304" s="529">
        <f t="shared" si="8"/>
        <v>293</v>
      </c>
      <c r="E304" s="532"/>
      <c r="F304" s="531"/>
      <c r="G304" s="531"/>
      <c r="H304" s="573"/>
      <c r="I304" s="573"/>
      <c r="J304" s="573"/>
      <c r="K304" s="573"/>
      <c r="L304" s="573"/>
      <c r="M304" s="234"/>
      <c r="N304" s="234"/>
      <c r="O304" s="668"/>
      <c r="P304" s="575"/>
      <c r="Q304" s="573"/>
      <c r="R304" s="573"/>
      <c r="S304" s="573"/>
      <c r="T304" s="573"/>
      <c r="U304" s="677"/>
      <c r="V304" s="677"/>
      <c r="W304" s="573"/>
      <c r="X304" s="573"/>
      <c r="Y304" s="573"/>
      <c r="Z304" s="573"/>
      <c r="AA304" s="678"/>
      <c r="AB304" s="573"/>
      <c r="AC304" s="623"/>
      <c r="AD304" s="573"/>
      <c r="AE304" s="573"/>
      <c r="AF304" s="573"/>
      <c r="AG304" s="639"/>
      <c r="AH304" s="639"/>
      <c r="AI304" s="639"/>
      <c r="AJ304" s="4"/>
      <c r="AK304" s="621"/>
      <c r="AL304" s="622"/>
      <c r="AM304" s="680"/>
    </row>
    <row r="305" spans="2:39" ht="13.5" customHeight="1">
      <c r="B305" s="395"/>
      <c r="D305" s="529">
        <f t="shared" si="8"/>
        <v>294</v>
      </c>
      <c r="E305" s="532"/>
      <c r="F305" s="531"/>
      <c r="G305" s="531"/>
      <c r="H305" s="573"/>
      <c r="I305" s="573"/>
      <c r="J305" s="573"/>
      <c r="K305" s="573"/>
      <c r="L305" s="573"/>
      <c r="M305" s="234"/>
      <c r="N305" s="234"/>
      <c r="O305" s="668"/>
      <c r="P305" s="575"/>
      <c r="Q305" s="573"/>
      <c r="R305" s="573"/>
      <c r="S305" s="573"/>
      <c r="T305" s="573"/>
      <c r="U305" s="677"/>
      <c r="V305" s="677"/>
      <c r="W305" s="573"/>
      <c r="X305" s="573"/>
      <c r="Y305" s="573"/>
      <c r="Z305" s="573"/>
      <c r="AA305" s="678"/>
      <c r="AB305" s="573"/>
      <c r="AC305" s="623"/>
      <c r="AD305" s="573"/>
      <c r="AE305" s="573"/>
      <c r="AF305" s="573"/>
      <c r="AG305" s="639"/>
      <c r="AH305" s="639"/>
      <c r="AI305" s="639"/>
      <c r="AJ305" s="4"/>
      <c r="AK305" s="621"/>
      <c r="AL305" s="622"/>
      <c r="AM305" s="680"/>
    </row>
    <row r="306" spans="2:39" ht="13.5" customHeight="1">
      <c r="B306" s="395"/>
      <c r="D306" s="529">
        <f t="shared" si="8"/>
        <v>295</v>
      </c>
      <c r="E306" s="532"/>
      <c r="F306" s="531"/>
      <c r="G306" s="531"/>
      <c r="H306" s="573"/>
      <c r="I306" s="573"/>
      <c r="J306" s="573"/>
      <c r="K306" s="573"/>
      <c r="L306" s="573"/>
      <c r="M306" s="234"/>
      <c r="N306" s="234"/>
      <c r="O306" s="668"/>
      <c r="P306" s="575"/>
      <c r="Q306" s="573"/>
      <c r="R306" s="573"/>
      <c r="S306" s="573"/>
      <c r="T306" s="573"/>
      <c r="U306" s="677"/>
      <c r="V306" s="677"/>
      <c r="W306" s="573"/>
      <c r="X306" s="573"/>
      <c r="Y306" s="573"/>
      <c r="Z306" s="573"/>
      <c r="AA306" s="678"/>
      <c r="AB306" s="573"/>
      <c r="AC306" s="623"/>
      <c r="AD306" s="573"/>
      <c r="AE306" s="573"/>
      <c r="AF306" s="573"/>
      <c r="AG306" s="639"/>
      <c r="AH306" s="639"/>
      <c r="AI306" s="639"/>
      <c r="AJ306" s="4"/>
      <c r="AK306" s="621"/>
      <c r="AL306" s="622"/>
      <c r="AM306" s="680"/>
    </row>
    <row r="307" spans="2:39" ht="13.5" customHeight="1">
      <c r="B307" s="395"/>
      <c r="D307" s="529">
        <f t="shared" si="8"/>
        <v>296</v>
      </c>
      <c r="E307" s="532"/>
      <c r="F307" s="531"/>
      <c r="G307" s="531"/>
      <c r="H307" s="573"/>
      <c r="I307" s="573"/>
      <c r="J307" s="573"/>
      <c r="K307" s="573"/>
      <c r="L307" s="573"/>
      <c r="M307" s="234"/>
      <c r="N307" s="234"/>
      <c r="O307" s="668"/>
      <c r="P307" s="575"/>
      <c r="Q307" s="573"/>
      <c r="R307" s="573"/>
      <c r="S307" s="573"/>
      <c r="T307" s="573"/>
      <c r="U307" s="677"/>
      <c r="V307" s="677"/>
      <c r="W307" s="573"/>
      <c r="X307" s="573"/>
      <c r="Y307" s="573"/>
      <c r="Z307" s="573"/>
      <c r="AA307" s="678"/>
      <c r="AB307" s="573"/>
      <c r="AC307" s="623"/>
      <c r="AD307" s="573"/>
      <c r="AE307" s="573"/>
      <c r="AF307" s="573"/>
      <c r="AG307" s="639"/>
      <c r="AH307" s="639"/>
      <c r="AI307" s="639"/>
      <c r="AJ307" s="4"/>
      <c r="AK307" s="621"/>
      <c r="AL307" s="622"/>
      <c r="AM307" s="680"/>
    </row>
    <row r="308" spans="2:39" ht="13.5" customHeight="1">
      <c r="B308" s="395"/>
      <c r="D308" s="529">
        <f t="shared" si="8"/>
        <v>297</v>
      </c>
      <c r="E308" s="532"/>
      <c r="F308" s="531"/>
      <c r="G308" s="531"/>
      <c r="H308" s="573"/>
      <c r="I308" s="573"/>
      <c r="J308" s="573"/>
      <c r="K308" s="573"/>
      <c r="L308" s="573"/>
      <c r="M308" s="234"/>
      <c r="N308" s="234"/>
      <c r="O308" s="668"/>
      <c r="P308" s="575"/>
      <c r="Q308" s="573"/>
      <c r="R308" s="573"/>
      <c r="S308" s="573"/>
      <c r="T308" s="573"/>
      <c r="U308" s="677"/>
      <c r="V308" s="677"/>
      <c r="W308" s="573"/>
      <c r="X308" s="573"/>
      <c r="Y308" s="573"/>
      <c r="Z308" s="573"/>
      <c r="AA308" s="678"/>
      <c r="AB308" s="573"/>
      <c r="AC308" s="623"/>
      <c r="AD308" s="573"/>
      <c r="AE308" s="573"/>
      <c r="AF308" s="573"/>
      <c r="AG308" s="639"/>
      <c r="AH308" s="639"/>
      <c r="AI308" s="639"/>
      <c r="AJ308" s="4"/>
      <c r="AK308" s="621"/>
      <c r="AL308" s="622"/>
      <c r="AM308" s="680"/>
    </row>
    <row r="309" spans="2:39" ht="13.5" customHeight="1">
      <c r="B309" s="395"/>
      <c r="D309" s="529">
        <f t="shared" si="8"/>
        <v>298</v>
      </c>
      <c r="E309" s="532"/>
      <c r="F309" s="531"/>
      <c r="G309" s="531"/>
      <c r="H309" s="573"/>
      <c r="I309" s="573"/>
      <c r="J309" s="573"/>
      <c r="K309" s="573"/>
      <c r="L309" s="573"/>
      <c r="M309" s="234"/>
      <c r="N309" s="234"/>
      <c r="O309" s="668"/>
      <c r="P309" s="575"/>
      <c r="Q309" s="573"/>
      <c r="R309" s="573"/>
      <c r="S309" s="573"/>
      <c r="T309" s="573"/>
      <c r="U309" s="677"/>
      <c r="V309" s="677"/>
      <c r="W309" s="573"/>
      <c r="X309" s="573"/>
      <c r="Y309" s="573"/>
      <c r="Z309" s="573"/>
      <c r="AA309" s="678"/>
      <c r="AB309" s="573"/>
      <c r="AC309" s="623"/>
      <c r="AD309" s="573"/>
      <c r="AE309" s="573"/>
      <c r="AF309" s="573"/>
      <c r="AG309" s="639"/>
      <c r="AH309" s="639"/>
      <c r="AI309" s="639"/>
      <c r="AJ309" s="4"/>
      <c r="AK309" s="621"/>
      <c r="AL309" s="622"/>
      <c r="AM309" s="680"/>
    </row>
    <row r="310" spans="2:39" ht="13.5" customHeight="1">
      <c r="B310" s="395"/>
      <c r="D310" s="529">
        <f t="shared" si="8"/>
        <v>299</v>
      </c>
      <c r="E310" s="532"/>
      <c r="F310" s="531"/>
      <c r="G310" s="531"/>
      <c r="H310" s="573"/>
      <c r="I310" s="573"/>
      <c r="J310" s="573"/>
      <c r="K310" s="573"/>
      <c r="L310" s="573"/>
      <c r="M310" s="234"/>
      <c r="N310" s="234"/>
      <c r="O310" s="668"/>
      <c r="P310" s="575"/>
      <c r="Q310" s="573"/>
      <c r="R310" s="573"/>
      <c r="S310" s="573"/>
      <c r="T310" s="573"/>
      <c r="U310" s="677"/>
      <c r="V310" s="677"/>
      <c r="W310" s="573"/>
      <c r="X310" s="573"/>
      <c r="Y310" s="573"/>
      <c r="Z310" s="573"/>
      <c r="AA310" s="678"/>
      <c r="AB310" s="573"/>
      <c r="AC310" s="623"/>
      <c r="AD310" s="573"/>
      <c r="AE310" s="573"/>
      <c r="AF310" s="573"/>
      <c r="AG310" s="639"/>
      <c r="AH310" s="639"/>
      <c r="AI310" s="639"/>
      <c r="AJ310" s="4"/>
      <c r="AK310" s="621"/>
      <c r="AL310" s="622"/>
      <c r="AM310" s="680"/>
    </row>
    <row r="311" spans="2:39" ht="13.5" customHeight="1">
      <c r="B311" s="395"/>
      <c r="D311" s="529">
        <f t="shared" si="8"/>
        <v>300</v>
      </c>
      <c r="E311" s="532"/>
      <c r="F311" s="531"/>
      <c r="G311" s="531"/>
      <c r="H311" s="681"/>
      <c r="I311" s="681"/>
      <c r="J311" s="681"/>
      <c r="K311" s="681"/>
      <c r="L311" s="681"/>
      <c r="M311" s="234"/>
      <c r="N311" s="234"/>
      <c r="O311" s="668"/>
      <c r="P311" s="575"/>
      <c r="Q311" s="573"/>
      <c r="R311" s="573"/>
      <c r="S311" s="573"/>
      <c r="T311" s="573"/>
      <c r="U311" s="677"/>
      <c r="V311" s="677"/>
      <c r="W311" s="573"/>
      <c r="X311" s="573"/>
      <c r="Y311" s="573"/>
      <c r="Z311" s="573"/>
      <c r="AA311" s="678"/>
      <c r="AB311" s="573"/>
      <c r="AC311" s="623"/>
      <c r="AD311" s="573"/>
      <c r="AE311" s="573"/>
      <c r="AF311" s="573"/>
      <c r="AG311" s="639"/>
      <c r="AH311" s="639"/>
      <c r="AI311" s="639"/>
      <c r="AJ311" s="4"/>
      <c r="AK311" s="621"/>
      <c r="AL311" s="622"/>
      <c r="AM311" s="680"/>
    </row>
    <row r="312" spans="2:39" ht="13.5" customHeight="1">
      <c r="B312" s="395"/>
      <c r="D312" s="529">
        <f>D311+1</f>
        <v>301</v>
      </c>
      <c r="E312" s="532"/>
      <c r="F312" s="531"/>
      <c r="G312" s="531"/>
      <c r="H312" s="573"/>
      <c r="I312" s="573"/>
      <c r="J312" s="573"/>
      <c r="K312" s="573"/>
      <c r="L312" s="573"/>
      <c r="M312" s="234"/>
      <c r="N312" s="234"/>
      <c r="O312" s="668"/>
      <c r="P312" s="575"/>
      <c r="Q312" s="573"/>
      <c r="R312" s="573"/>
      <c r="S312" s="573"/>
      <c r="T312" s="573"/>
      <c r="U312" s="677"/>
      <c r="V312" s="677"/>
      <c r="W312" s="573"/>
      <c r="X312" s="573"/>
      <c r="Y312" s="573"/>
      <c r="Z312" s="573"/>
      <c r="AA312" s="678"/>
      <c r="AB312" s="573"/>
      <c r="AC312" s="623"/>
      <c r="AD312" s="573"/>
      <c r="AE312" s="573"/>
      <c r="AF312" s="573"/>
      <c r="AG312" s="639"/>
      <c r="AH312" s="639"/>
      <c r="AI312" s="639"/>
      <c r="AJ312" s="4"/>
      <c r="AK312" s="621"/>
      <c r="AL312" s="622"/>
      <c r="AM312" s="680"/>
    </row>
    <row r="313" spans="2:39" ht="13.5" customHeight="1">
      <c r="B313" s="395"/>
      <c r="D313" s="529">
        <f>D312+1</f>
        <v>302</v>
      </c>
      <c r="E313" s="532"/>
      <c r="F313" s="531"/>
      <c r="G313" s="531"/>
      <c r="H313" s="573"/>
      <c r="I313" s="573"/>
      <c r="J313" s="573"/>
      <c r="K313" s="573"/>
      <c r="L313" s="573"/>
      <c r="M313" s="234"/>
      <c r="N313" s="234"/>
      <c r="O313" s="668"/>
      <c r="P313" s="575"/>
      <c r="Q313" s="573"/>
      <c r="R313" s="573"/>
      <c r="S313" s="573"/>
      <c r="T313" s="573"/>
      <c r="U313" s="677"/>
      <c r="V313" s="677"/>
      <c r="W313" s="573"/>
      <c r="X313" s="573"/>
      <c r="Y313" s="573"/>
      <c r="Z313" s="573"/>
      <c r="AA313" s="678"/>
      <c r="AB313" s="573"/>
      <c r="AC313" s="623"/>
      <c r="AD313" s="573"/>
      <c r="AE313" s="573"/>
      <c r="AF313" s="573"/>
      <c r="AG313" s="639"/>
      <c r="AH313" s="639"/>
      <c r="AI313" s="639"/>
      <c r="AJ313" s="4"/>
      <c r="AK313" s="621"/>
      <c r="AL313" s="622"/>
      <c r="AM313" s="680"/>
    </row>
    <row r="314" spans="2:39" ht="13.5" customHeight="1">
      <c r="B314" s="395"/>
      <c r="D314" s="529">
        <f>D313+1</f>
        <v>303</v>
      </c>
      <c r="E314" s="532"/>
      <c r="F314" s="531"/>
      <c r="G314" s="531"/>
      <c r="H314" s="573"/>
      <c r="I314" s="573"/>
      <c r="J314" s="573"/>
      <c r="K314" s="573"/>
      <c r="L314" s="573"/>
      <c r="M314" s="234"/>
      <c r="N314" s="234"/>
      <c r="O314" s="668"/>
      <c r="P314" s="575"/>
      <c r="Q314" s="573"/>
      <c r="R314" s="573"/>
      <c r="S314" s="573"/>
      <c r="T314" s="573"/>
      <c r="U314" s="677"/>
      <c r="V314" s="677"/>
      <c r="W314" s="573"/>
      <c r="X314" s="573"/>
      <c r="Y314" s="573"/>
      <c r="Z314" s="573"/>
      <c r="AA314" s="678"/>
      <c r="AB314" s="573"/>
      <c r="AC314" s="623"/>
      <c r="AD314" s="573"/>
      <c r="AE314" s="573"/>
      <c r="AF314" s="573"/>
      <c r="AG314" s="639"/>
      <c r="AH314" s="639"/>
      <c r="AI314" s="639"/>
      <c r="AJ314" s="4"/>
      <c r="AK314" s="621"/>
      <c r="AL314" s="622"/>
      <c r="AM314" s="680"/>
    </row>
    <row r="315" spans="2:39" ht="13.5" customHeight="1">
      <c r="B315" s="395"/>
      <c r="D315" s="529">
        <f t="shared" ref="D315:D372" si="9">D314+1</f>
        <v>304</v>
      </c>
      <c r="E315" s="532"/>
      <c r="F315" s="531"/>
      <c r="G315" s="531"/>
      <c r="H315" s="573"/>
      <c r="I315" s="573"/>
      <c r="J315" s="573"/>
      <c r="K315" s="573"/>
      <c r="L315" s="573"/>
      <c r="M315" s="234"/>
      <c r="N315" s="234"/>
      <c r="O315" s="668"/>
      <c r="P315" s="575"/>
      <c r="Q315" s="573"/>
      <c r="R315" s="573"/>
      <c r="S315" s="573"/>
      <c r="T315" s="573"/>
      <c r="U315" s="677"/>
      <c r="V315" s="677"/>
      <c r="W315" s="573"/>
      <c r="X315" s="573"/>
      <c r="Y315" s="573"/>
      <c r="Z315" s="573"/>
      <c r="AA315" s="678"/>
      <c r="AB315" s="573"/>
      <c r="AC315" s="623"/>
      <c r="AD315" s="573"/>
      <c r="AE315" s="573"/>
      <c r="AF315" s="573"/>
      <c r="AG315" s="639"/>
      <c r="AH315" s="639"/>
      <c r="AI315" s="639"/>
      <c r="AJ315" s="4"/>
      <c r="AK315" s="621"/>
      <c r="AL315" s="622"/>
      <c r="AM315" s="680"/>
    </row>
    <row r="316" spans="2:39" ht="13.5" customHeight="1">
      <c r="B316" s="395"/>
      <c r="D316" s="529">
        <f t="shared" si="9"/>
        <v>305</v>
      </c>
      <c r="E316" s="532"/>
      <c r="F316" s="531"/>
      <c r="G316" s="531"/>
      <c r="H316" s="573"/>
      <c r="I316" s="573"/>
      <c r="J316" s="573"/>
      <c r="K316" s="573"/>
      <c r="L316" s="573"/>
      <c r="M316" s="234"/>
      <c r="N316" s="234"/>
      <c r="O316" s="668"/>
      <c r="P316" s="575"/>
      <c r="Q316" s="573"/>
      <c r="R316" s="573"/>
      <c r="S316" s="573"/>
      <c r="T316" s="573"/>
      <c r="U316" s="677"/>
      <c r="V316" s="677"/>
      <c r="W316" s="573"/>
      <c r="X316" s="573"/>
      <c r="Y316" s="573"/>
      <c r="Z316" s="573"/>
      <c r="AA316" s="678"/>
      <c r="AB316" s="573"/>
      <c r="AC316" s="623"/>
      <c r="AD316" s="573"/>
      <c r="AE316" s="573"/>
      <c r="AF316" s="573"/>
      <c r="AG316" s="639"/>
      <c r="AH316" s="639"/>
      <c r="AI316" s="639"/>
      <c r="AJ316" s="4"/>
      <c r="AK316" s="621"/>
      <c r="AL316" s="622"/>
      <c r="AM316" s="680"/>
    </row>
    <row r="317" spans="2:39" ht="13.5" customHeight="1">
      <c r="B317" s="395"/>
      <c r="D317" s="529">
        <f t="shared" si="9"/>
        <v>306</v>
      </c>
      <c r="E317" s="532"/>
      <c r="F317" s="531"/>
      <c r="G317" s="531"/>
      <c r="H317" s="573"/>
      <c r="I317" s="573"/>
      <c r="J317" s="573"/>
      <c r="K317" s="573"/>
      <c r="L317" s="573"/>
      <c r="M317" s="234"/>
      <c r="N317" s="234"/>
      <c r="O317" s="668"/>
      <c r="P317" s="575"/>
      <c r="Q317" s="573"/>
      <c r="R317" s="573"/>
      <c r="S317" s="573"/>
      <c r="T317" s="573"/>
      <c r="U317" s="677"/>
      <c r="V317" s="677"/>
      <c r="W317" s="573"/>
      <c r="X317" s="573"/>
      <c r="Y317" s="573"/>
      <c r="Z317" s="573"/>
      <c r="AA317" s="678"/>
      <c r="AB317" s="573"/>
      <c r="AC317" s="623"/>
      <c r="AD317" s="573"/>
      <c r="AE317" s="573"/>
      <c r="AF317" s="573"/>
      <c r="AG317" s="639"/>
      <c r="AH317" s="639"/>
      <c r="AI317" s="639"/>
      <c r="AJ317" s="4"/>
      <c r="AK317" s="621"/>
      <c r="AL317" s="622"/>
      <c r="AM317" s="680"/>
    </row>
    <row r="318" spans="2:39" ht="13.5" customHeight="1">
      <c r="B318" s="395"/>
      <c r="D318" s="529">
        <f t="shared" si="9"/>
        <v>307</v>
      </c>
      <c r="E318" s="532"/>
      <c r="F318" s="531"/>
      <c r="G318" s="531"/>
      <c r="H318" s="573"/>
      <c r="I318" s="573"/>
      <c r="J318" s="573"/>
      <c r="K318" s="573"/>
      <c r="L318" s="573"/>
      <c r="M318" s="234"/>
      <c r="N318" s="234"/>
      <c r="O318" s="668"/>
      <c r="P318" s="575"/>
      <c r="Q318" s="573"/>
      <c r="R318" s="573"/>
      <c r="S318" s="573"/>
      <c r="T318" s="573"/>
      <c r="U318" s="677"/>
      <c r="V318" s="677"/>
      <c r="W318" s="573"/>
      <c r="X318" s="573"/>
      <c r="Y318" s="573"/>
      <c r="Z318" s="573"/>
      <c r="AA318" s="678"/>
      <c r="AB318" s="573"/>
      <c r="AC318" s="623"/>
      <c r="AD318" s="573"/>
      <c r="AE318" s="573"/>
      <c r="AF318" s="573"/>
      <c r="AG318" s="639"/>
      <c r="AH318" s="639"/>
      <c r="AI318" s="639"/>
      <c r="AJ318" s="4"/>
      <c r="AK318" s="621"/>
      <c r="AL318" s="622"/>
      <c r="AM318" s="680"/>
    </row>
    <row r="319" spans="2:39" ht="13.5" customHeight="1">
      <c r="B319" s="395"/>
      <c r="D319" s="529">
        <f t="shared" si="9"/>
        <v>308</v>
      </c>
      <c r="E319" s="532"/>
      <c r="F319" s="531"/>
      <c r="G319" s="531"/>
      <c r="H319" s="573"/>
      <c r="I319" s="573"/>
      <c r="J319" s="573"/>
      <c r="K319" s="573"/>
      <c r="L319" s="573"/>
      <c r="M319" s="234"/>
      <c r="N319" s="234"/>
      <c r="O319" s="668"/>
      <c r="P319" s="575"/>
      <c r="Q319" s="573"/>
      <c r="R319" s="573"/>
      <c r="S319" s="573"/>
      <c r="T319" s="573"/>
      <c r="U319" s="677"/>
      <c r="V319" s="677"/>
      <c r="W319" s="573"/>
      <c r="X319" s="573"/>
      <c r="Y319" s="573"/>
      <c r="Z319" s="573"/>
      <c r="AA319" s="678"/>
      <c r="AB319" s="573"/>
      <c r="AC319" s="623"/>
      <c r="AD319" s="573"/>
      <c r="AE319" s="573"/>
      <c r="AF319" s="573"/>
      <c r="AG319" s="639"/>
      <c r="AH319" s="639"/>
      <c r="AI319" s="639"/>
      <c r="AJ319" s="4"/>
      <c r="AK319" s="621"/>
      <c r="AL319" s="622"/>
      <c r="AM319" s="680"/>
    </row>
    <row r="320" spans="2:39" ht="13.5" customHeight="1">
      <c r="B320" s="395"/>
      <c r="D320" s="529">
        <f t="shared" si="9"/>
        <v>309</v>
      </c>
      <c r="E320" s="532"/>
      <c r="F320" s="531"/>
      <c r="G320" s="531"/>
      <c r="H320" s="573"/>
      <c r="I320" s="573"/>
      <c r="J320" s="573"/>
      <c r="K320" s="573"/>
      <c r="L320" s="573"/>
      <c r="M320" s="234"/>
      <c r="N320" s="234"/>
      <c r="O320" s="668"/>
      <c r="P320" s="575"/>
      <c r="Q320" s="573"/>
      <c r="R320" s="573"/>
      <c r="S320" s="573"/>
      <c r="T320" s="573"/>
      <c r="U320" s="677"/>
      <c r="V320" s="677"/>
      <c r="W320" s="573"/>
      <c r="X320" s="573"/>
      <c r="Y320" s="573"/>
      <c r="Z320" s="573"/>
      <c r="AA320" s="678"/>
      <c r="AB320" s="573"/>
      <c r="AC320" s="623"/>
      <c r="AD320" s="573"/>
      <c r="AE320" s="573"/>
      <c r="AF320" s="573"/>
      <c r="AG320" s="639"/>
      <c r="AH320" s="639"/>
      <c r="AI320" s="639"/>
      <c r="AJ320" s="4"/>
      <c r="AK320" s="621"/>
      <c r="AL320" s="622"/>
      <c r="AM320" s="680"/>
    </row>
    <row r="321" spans="2:39" ht="13.5" customHeight="1">
      <c r="B321" s="395"/>
      <c r="D321" s="529">
        <f t="shared" si="9"/>
        <v>310</v>
      </c>
      <c r="E321" s="532"/>
      <c r="F321" s="531"/>
      <c r="G321" s="531"/>
      <c r="H321" s="573"/>
      <c r="I321" s="573"/>
      <c r="J321" s="573"/>
      <c r="K321" s="573"/>
      <c r="L321" s="573"/>
      <c r="M321" s="234"/>
      <c r="N321" s="234"/>
      <c r="O321" s="668"/>
      <c r="P321" s="575"/>
      <c r="Q321" s="573"/>
      <c r="R321" s="573"/>
      <c r="S321" s="573"/>
      <c r="T321" s="573"/>
      <c r="U321" s="677"/>
      <c r="V321" s="677"/>
      <c r="W321" s="573"/>
      <c r="X321" s="573"/>
      <c r="Y321" s="573"/>
      <c r="Z321" s="573"/>
      <c r="AA321" s="678"/>
      <c r="AB321" s="573"/>
      <c r="AC321" s="623"/>
      <c r="AD321" s="573"/>
      <c r="AE321" s="573"/>
      <c r="AF321" s="573"/>
      <c r="AG321" s="639"/>
      <c r="AH321" s="639"/>
      <c r="AI321" s="639"/>
      <c r="AJ321" s="4"/>
      <c r="AK321" s="621"/>
      <c r="AL321" s="622"/>
      <c r="AM321" s="680"/>
    </row>
    <row r="322" spans="2:39" ht="13.5" customHeight="1">
      <c r="B322" s="395"/>
      <c r="D322" s="529">
        <f t="shared" si="9"/>
        <v>311</v>
      </c>
      <c r="E322" s="532"/>
      <c r="F322" s="531"/>
      <c r="G322" s="531"/>
      <c r="H322" s="573"/>
      <c r="I322" s="573"/>
      <c r="J322" s="573"/>
      <c r="K322" s="573"/>
      <c r="L322" s="573"/>
      <c r="M322" s="234"/>
      <c r="N322" s="234"/>
      <c r="O322" s="668"/>
      <c r="P322" s="575"/>
      <c r="Q322" s="573"/>
      <c r="R322" s="573"/>
      <c r="S322" s="573"/>
      <c r="T322" s="573"/>
      <c r="U322" s="677"/>
      <c r="V322" s="677"/>
      <c r="W322" s="573"/>
      <c r="X322" s="573"/>
      <c r="Y322" s="573"/>
      <c r="Z322" s="573"/>
      <c r="AA322" s="678"/>
      <c r="AB322" s="573"/>
      <c r="AC322" s="623"/>
      <c r="AD322" s="573"/>
      <c r="AE322" s="573"/>
      <c r="AF322" s="573"/>
      <c r="AG322" s="639"/>
      <c r="AH322" s="639"/>
      <c r="AI322" s="639"/>
      <c r="AJ322" s="4"/>
      <c r="AK322" s="621"/>
      <c r="AL322" s="622"/>
      <c r="AM322" s="680"/>
    </row>
    <row r="323" spans="2:39" ht="13.5" customHeight="1">
      <c r="B323" s="395"/>
      <c r="D323" s="529">
        <f t="shared" si="9"/>
        <v>312</v>
      </c>
      <c r="E323" s="532"/>
      <c r="F323" s="531"/>
      <c r="G323" s="531"/>
      <c r="H323" s="573"/>
      <c r="I323" s="573"/>
      <c r="J323" s="573"/>
      <c r="K323" s="573"/>
      <c r="L323" s="573"/>
      <c r="M323" s="234"/>
      <c r="N323" s="234"/>
      <c r="O323" s="668"/>
      <c r="P323" s="575"/>
      <c r="Q323" s="573"/>
      <c r="R323" s="573"/>
      <c r="S323" s="573"/>
      <c r="T323" s="573"/>
      <c r="U323" s="677"/>
      <c r="V323" s="677"/>
      <c r="W323" s="573"/>
      <c r="X323" s="573"/>
      <c r="Y323" s="573"/>
      <c r="Z323" s="573"/>
      <c r="AA323" s="678"/>
      <c r="AB323" s="573"/>
      <c r="AC323" s="623"/>
      <c r="AD323" s="573"/>
      <c r="AE323" s="573"/>
      <c r="AF323" s="573"/>
      <c r="AG323" s="639"/>
      <c r="AH323" s="639"/>
      <c r="AI323" s="639"/>
      <c r="AJ323" s="4"/>
      <c r="AK323" s="621"/>
      <c r="AL323" s="622"/>
      <c r="AM323" s="680"/>
    </row>
    <row r="324" spans="2:39" ht="13.5" customHeight="1">
      <c r="B324" s="395"/>
      <c r="D324" s="529">
        <f t="shared" si="9"/>
        <v>313</v>
      </c>
      <c r="E324" s="532"/>
      <c r="F324" s="531"/>
      <c r="G324" s="531"/>
      <c r="H324" s="573"/>
      <c r="I324" s="573"/>
      <c r="J324" s="573"/>
      <c r="K324" s="573"/>
      <c r="L324" s="573"/>
      <c r="M324" s="234"/>
      <c r="N324" s="234"/>
      <c r="O324" s="668"/>
      <c r="P324" s="575"/>
      <c r="Q324" s="573"/>
      <c r="R324" s="573"/>
      <c r="S324" s="573"/>
      <c r="T324" s="573"/>
      <c r="U324" s="677"/>
      <c r="V324" s="677"/>
      <c r="W324" s="573"/>
      <c r="X324" s="573"/>
      <c r="Y324" s="573"/>
      <c r="Z324" s="573"/>
      <c r="AA324" s="678"/>
      <c r="AB324" s="573"/>
      <c r="AC324" s="623"/>
      <c r="AD324" s="573"/>
      <c r="AE324" s="573"/>
      <c r="AF324" s="573"/>
      <c r="AG324" s="639"/>
      <c r="AH324" s="639"/>
      <c r="AI324" s="639"/>
      <c r="AJ324" s="4"/>
      <c r="AK324" s="621"/>
      <c r="AL324" s="622"/>
      <c r="AM324" s="680"/>
    </row>
    <row r="325" spans="2:39" ht="13.5" customHeight="1">
      <c r="B325" s="395"/>
      <c r="D325" s="529">
        <f t="shared" si="9"/>
        <v>314</v>
      </c>
      <c r="E325" s="532"/>
      <c r="F325" s="531"/>
      <c r="G325" s="531"/>
      <c r="H325" s="573"/>
      <c r="I325" s="573"/>
      <c r="J325" s="573"/>
      <c r="K325" s="573"/>
      <c r="L325" s="573"/>
      <c r="M325" s="234"/>
      <c r="N325" s="234"/>
      <c r="O325" s="668"/>
      <c r="P325" s="575"/>
      <c r="Q325" s="573"/>
      <c r="R325" s="573"/>
      <c r="S325" s="573"/>
      <c r="T325" s="573"/>
      <c r="U325" s="677"/>
      <c r="V325" s="677"/>
      <c r="W325" s="573"/>
      <c r="X325" s="573"/>
      <c r="Y325" s="573"/>
      <c r="Z325" s="573"/>
      <c r="AA325" s="678"/>
      <c r="AB325" s="573"/>
      <c r="AC325" s="623"/>
      <c r="AD325" s="573"/>
      <c r="AE325" s="573"/>
      <c r="AF325" s="573"/>
      <c r="AG325" s="639"/>
      <c r="AH325" s="639"/>
      <c r="AI325" s="639"/>
      <c r="AJ325" s="4"/>
      <c r="AK325" s="621"/>
      <c r="AL325" s="622"/>
      <c r="AM325" s="680"/>
    </row>
    <row r="326" spans="2:39" ht="13.5" customHeight="1">
      <c r="B326" s="395"/>
      <c r="D326" s="529">
        <f t="shared" si="9"/>
        <v>315</v>
      </c>
      <c r="E326" s="532"/>
      <c r="F326" s="531"/>
      <c r="G326" s="531"/>
      <c r="H326" s="573"/>
      <c r="I326" s="573"/>
      <c r="J326" s="573"/>
      <c r="K326" s="573"/>
      <c r="L326" s="573"/>
      <c r="M326" s="234"/>
      <c r="N326" s="234"/>
      <c r="O326" s="668"/>
      <c r="P326" s="575"/>
      <c r="Q326" s="573"/>
      <c r="R326" s="573"/>
      <c r="S326" s="573"/>
      <c r="T326" s="573"/>
      <c r="U326" s="677"/>
      <c r="V326" s="677"/>
      <c r="W326" s="573"/>
      <c r="X326" s="573"/>
      <c r="Y326" s="573"/>
      <c r="Z326" s="573"/>
      <c r="AA326" s="678"/>
      <c r="AB326" s="573"/>
      <c r="AC326" s="623"/>
      <c r="AD326" s="573"/>
      <c r="AE326" s="573"/>
      <c r="AF326" s="573"/>
      <c r="AG326" s="639"/>
      <c r="AH326" s="639"/>
      <c r="AI326" s="639"/>
      <c r="AJ326" s="4"/>
      <c r="AK326" s="621"/>
      <c r="AL326" s="622"/>
      <c r="AM326" s="680"/>
    </row>
    <row r="327" spans="2:39" ht="13.5" customHeight="1">
      <c r="B327" s="395"/>
      <c r="D327" s="529">
        <f t="shared" si="9"/>
        <v>316</v>
      </c>
      <c r="E327" s="532"/>
      <c r="F327" s="531"/>
      <c r="G327" s="531"/>
      <c r="H327" s="573"/>
      <c r="I327" s="573"/>
      <c r="J327" s="573"/>
      <c r="K327" s="573"/>
      <c r="L327" s="573"/>
      <c r="M327" s="234"/>
      <c r="N327" s="234"/>
      <c r="O327" s="668"/>
      <c r="P327" s="575"/>
      <c r="Q327" s="573"/>
      <c r="R327" s="573"/>
      <c r="S327" s="573"/>
      <c r="T327" s="573"/>
      <c r="U327" s="677"/>
      <c r="V327" s="677"/>
      <c r="W327" s="573"/>
      <c r="X327" s="573"/>
      <c r="Y327" s="573"/>
      <c r="Z327" s="573"/>
      <c r="AA327" s="678"/>
      <c r="AB327" s="573"/>
      <c r="AC327" s="623"/>
      <c r="AD327" s="573"/>
      <c r="AE327" s="573"/>
      <c r="AF327" s="573"/>
      <c r="AG327" s="639"/>
      <c r="AH327" s="639"/>
      <c r="AI327" s="639"/>
      <c r="AJ327" s="4"/>
      <c r="AK327" s="621"/>
      <c r="AL327" s="622"/>
      <c r="AM327" s="680"/>
    </row>
    <row r="328" spans="2:39" ht="13.5" customHeight="1">
      <c r="B328" s="395"/>
      <c r="D328" s="529">
        <f t="shared" si="9"/>
        <v>317</v>
      </c>
      <c r="E328" s="532"/>
      <c r="F328" s="531"/>
      <c r="G328" s="531"/>
      <c r="H328" s="573"/>
      <c r="I328" s="573"/>
      <c r="J328" s="573"/>
      <c r="K328" s="573"/>
      <c r="L328" s="573"/>
      <c r="M328" s="234"/>
      <c r="N328" s="234"/>
      <c r="O328" s="668"/>
      <c r="P328" s="575"/>
      <c r="Q328" s="573"/>
      <c r="R328" s="573"/>
      <c r="S328" s="573"/>
      <c r="T328" s="573"/>
      <c r="U328" s="677"/>
      <c r="V328" s="677"/>
      <c r="W328" s="573"/>
      <c r="X328" s="573"/>
      <c r="Y328" s="573"/>
      <c r="Z328" s="573"/>
      <c r="AA328" s="678"/>
      <c r="AB328" s="573"/>
      <c r="AC328" s="623"/>
      <c r="AD328" s="573"/>
      <c r="AE328" s="573"/>
      <c r="AF328" s="573"/>
      <c r="AG328" s="639"/>
      <c r="AH328" s="639"/>
      <c r="AI328" s="639"/>
      <c r="AJ328" s="4"/>
      <c r="AK328" s="621"/>
      <c r="AL328" s="622"/>
      <c r="AM328" s="680"/>
    </row>
    <row r="329" spans="2:39" ht="13.5" customHeight="1">
      <c r="B329" s="395"/>
      <c r="D329" s="529">
        <f t="shared" si="9"/>
        <v>318</v>
      </c>
      <c r="E329" s="532"/>
      <c r="F329" s="531"/>
      <c r="G329" s="531"/>
      <c r="H329" s="573"/>
      <c r="I329" s="573"/>
      <c r="J329" s="573"/>
      <c r="K329" s="573"/>
      <c r="L329" s="573"/>
      <c r="M329" s="234"/>
      <c r="N329" s="234"/>
      <c r="O329" s="668"/>
      <c r="P329" s="575"/>
      <c r="Q329" s="573"/>
      <c r="R329" s="573"/>
      <c r="S329" s="573"/>
      <c r="T329" s="573"/>
      <c r="U329" s="677"/>
      <c r="V329" s="677"/>
      <c r="W329" s="573"/>
      <c r="X329" s="573"/>
      <c r="Y329" s="573"/>
      <c r="Z329" s="573"/>
      <c r="AA329" s="678"/>
      <c r="AB329" s="573"/>
      <c r="AC329" s="623"/>
      <c r="AD329" s="573"/>
      <c r="AE329" s="573"/>
      <c r="AF329" s="573"/>
      <c r="AG329" s="639"/>
      <c r="AH329" s="639"/>
      <c r="AI329" s="639"/>
      <c r="AJ329" s="4"/>
      <c r="AK329" s="621"/>
      <c r="AL329" s="622"/>
      <c r="AM329" s="680"/>
    </row>
    <row r="330" spans="2:39" ht="13.5" customHeight="1">
      <c r="B330" s="395"/>
      <c r="D330" s="529">
        <f t="shared" si="9"/>
        <v>319</v>
      </c>
      <c r="E330" s="532"/>
      <c r="F330" s="531"/>
      <c r="G330" s="531"/>
      <c r="H330" s="573"/>
      <c r="I330" s="573"/>
      <c r="J330" s="573"/>
      <c r="K330" s="573"/>
      <c r="L330" s="573"/>
      <c r="M330" s="234"/>
      <c r="N330" s="234"/>
      <c r="O330" s="668"/>
      <c r="P330" s="575"/>
      <c r="Q330" s="573"/>
      <c r="R330" s="573"/>
      <c r="S330" s="573"/>
      <c r="T330" s="573"/>
      <c r="U330" s="677"/>
      <c r="V330" s="677"/>
      <c r="W330" s="573"/>
      <c r="X330" s="573"/>
      <c r="Y330" s="573"/>
      <c r="Z330" s="573"/>
      <c r="AA330" s="678"/>
      <c r="AB330" s="573"/>
      <c r="AC330" s="623"/>
      <c r="AD330" s="573"/>
      <c r="AE330" s="573"/>
      <c r="AF330" s="573"/>
      <c r="AG330" s="639"/>
      <c r="AH330" s="639"/>
      <c r="AI330" s="639"/>
      <c r="AJ330" s="4"/>
      <c r="AK330" s="621"/>
      <c r="AL330" s="622"/>
      <c r="AM330" s="680"/>
    </row>
    <row r="331" spans="2:39" ht="13.5" customHeight="1">
      <c r="B331" s="395"/>
      <c r="D331" s="529">
        <f t="shared" si="9"/>
        <v>320</v>
      </c>
      <c r="E331" s="532"/>
      <c r="F331" s="531"/>
      <c r="G331" s="531"/>
      <c r="H331" s="573"/>
      <c r="I331" s="573"/>
      <c r="J331" s="573"/>
      <c r="K331" s="573"/>
      <c r="L331" s="573"/>
      <c r="M331" s="234"/>
      <c r="N331" s="234"/>
      <c r="O331" s="668"/>
      <c r="P331" s="575"/>
      <c r="Q331" s="573"/>
      <c r="R331" s="573"/>
      <c r="S331" s="573"/>
      <c r="T331" s="573"/>
      <c r="U331" s="677"/>
      <c r="V331" s="677"/>
      <c r="W331" s="573"/>
      <c r="X331" s="573"/>
      <c r="Y331" s="573"/>
      <c r="Z331" s="573"/>
      <c r="AA331" s="678"/>
      <c r="AB331" s="573"/>
      <c r="AC331" s="623"/>
      <c r="AD331" s="573"/>
      <c r="AE331" s="573"/>
      <c r="AF331" s="573"/>
      <c r="AG331" s="639"/>
      <c r="AH331" s="639"/>
      <c r="AI331" s="639"/>
      <c r="AJ331" s="4"/>
      <c r="AK331" s="621"/>
      <c r="AL331" s="622"/>
      <c r="AM331" s="680"/>
    </row>
    <row r="332" spans="2:39" ht="13.5" customHeight="1">
      <c r="B332" s="395"/>
      <c r="D332" s="529">
        <f t="shared" si="9"/>
        <v>321</v>
      </c>
      <c r="E332" s="532"/>
      <c r="F332" s="531"/>
      <c r="G332" s="531"/>
      <c r="H332" s="573"/>
      <c r="I332" s="573"/>
      <c r="J332" s="573"/>
      <c r="K332" s="573"/>
      <c r="L332" s="573"/>
      <c r="M332" s="234"/>
      <c r="N332" s="234"/>
      <c r="O332" s="668"/>
      <c r="P332" s="575"/>
      <c r="Q332" s="573"/>
      <c r="R332" s="573"/>
      <c r="S332" s="573"/>
      <c r="T332" s="573"/>
      <c r="U332" s="677"/>
      <c r="V332" s="677"/>
      <c r="W332" s="573"/>
      <c r="X332" s="573"/>
      <c r="Y332" s="573"/>
      <c r="Z332" s="573"/>
      <c r="AA332" s="678"/>
      <c r="AB332" s="573"/>
      <c r="AC332" s="623"/>
      <c r="AD332" s="573"/>
      <c r="AE332" s="573"/>
      <c r="AF332" s="573"/>
      <c r="AG332" s="639"/>
      <c r="AH332" s="639"/>
      <c r="AI332" s="639"/>
      <c r="AJ332" s="4"/>
      <c r="AK332" s="621"/>
      <c r="AL332" s="622"/>
      <c r="AM332" s="680"/>
    </row>
    <row r="333" spans="2:39" ht="13.5" customHeight="1">
      <c r="B333" s="395"/>
      <c r="D333" s="529">
        <f t="shared" si="9"/>
        <v>322</v>
      </c>
      <c r="E333" s="532"/>
      <c r="F333" s="531"/>
      <c r="G333" s="531"/>
      <c r="H333" s="573"/>
      <c r="I333" s="573"/>
      <c r="J333" s="573"/>
      <c r="K333" s="573"/>
      <c r="L333" s="573"/>
      <c r="M333" s="234"/>
      <c r="N333" s="234"/>
      <c r="O333" s="668"/>
      <c r="P333" s="575"/>
      <c r="Q333" s="573"/>
      <c r="R333" s="573"/>
      <c r="S333" s="573"/>
      <c r="T333" s="573"/>
      <c r="U333" s="677"/>
      <c r="V333" s="677"/>
      <c r="W333" s="573"/>
      <c r="X333" s="573"/>
      <c r="Y333" s="573"/>
      <c r="Z333" s="573"/>
      <c r="AA333" s="678"/>
      <c r="AB333" s="573"/>
      <c r="AC333" s="623"/>
      <c r="AD333" s="573"/>
      <c r="AE333" s="573"/>
      <c r="AF333" s="573"/>
      <c r="AG333" s="639"/>
      <c r="AH333" s="639"/>
      <c r="AI333" s="639"/>
      <c r="AJ333" s="4"/>
      <c r="AK333" s="621"/>
      <c r="AL333" s="622"/>
      <c r="AM333" s="680"/>
    </row>
    <row r="334" spans="2:39" ht="13.5" customHeight="1">
      <c r="B334" s="395"/>
      <c r="D334" s="529">
        <f t="shared" si="9"/>
        <v>323</v>
      </c>
      <c r="E334" s="532"/>
      <c r="F334" s="531"/>
      <c r="G334" s="531"/>
      <c r="H334" s="573"/>
      <c r="I334" s="573"/>
      <c r="J334" s="573"/>
      <c r="K334" s="573"/>
      <c r="L334" s="573"/>
      <c r="M334" s="234"/>
      <c r="N334" s="234"/>
      <c r="O334" s="668"/>
      <c r="P334" s="575"/>
      <c r="Q334" s="573"/>
      <c r="R334" s="573"/>
      <c r="S334" s="573"/>
      <c r="T334" s="573"/>
      <c r="U334" s="677"/>
      <c r="V334" s="677"/>
      <c r="W334" s="573"/>
      <c r="X334" s="573"/>
      <c r="Y334" s="573"/>
      <c r="Z334" s="573"/>
      <c r="AA334" s="678"/>
      <c r="AB334" s="573"/>
      <c r="AC334" s="623"/>
      <c r="AD334" s="573"/>
      <c r="AE334" s="573"/>
      <c r="AF334" s="573"/>
      <c r="AG334" s="639"/>
      <c r="AH334" s="639"/>
      <c r="AI334" s="639"/>
      <c r="AJ334" s="4"/>
      <c r="AK334" s="621"/>
      <c r="AL334" s="622"/>
      <c r="AM334" s="680"/>
    </row>
    <row r="335" spans="2:39" ht="13.5" customHeight="1">
      <c r="B335" s="395"/>
      <c r="D335" s="529">
        <f t="shared" si="9"/>
        <v>324</v>
      </c>
      <c r="E335" s="532"/>
      <c r="F335" s="531"/>
      <c r="G335" s="531"/>
      <c r="H335" s="573"/>
      <c r="I335" s="573"/>
      <c r="J335" s="573"/>
      <c r="K335" s="573"/>
      <c r="L335" s="573"/>
      <c r="M335" s="234"/>
      <c r="N335" s="234"/>
      <c r="O335" s="668"/>
      <c r="P335" s="575"/>
      <c r="Q335" s="573"/>
      <c r="R335" s="573"/>
      <c r="S335" s="573"/>
      <c r="T335" s="573"/>
      <c r="U335" s="677"/>
      <c r="V335" s="677"/>
      <c r="W335" s="573"/>
      <c r="X335" s="573"/>
      <c r="Y335" s="573"/>
      <c r="Z335" s="573"/>
      <c r="AA335" s="678"/>
      <c r="AB335" s="573"/>
      <c r="AC335" s="623"/>
      <c r="AD335" s="573"/>
      <c r="AE335" s="573"/>
      <c r="AF335" s="573"/>
      <c r="AG335" s="639"/>
      <c r="AH335" s="639"/>
      <c r="AI335" s="639"/>
      <c r="AJ335" s="4"/>
      <c r="AK335" s="621"/>
      <c r="AL335" s="622"/>
      <c r="AM335" s="680"/>
    </row>
    <row r="336" spans="2:39" ht="13.5" customHeight="1">
      <c r="B336" s="395"/>
      <c r="D336" s="529">
        <f t="shared" si="9"/>
        <v>325</v>
      </c>
      <c r="E336" s="532"/>
      <c r="F336" s="531"/>
      <c r="G336" s="531"/>
      <c r="H336" s="573"/>
      <c r="I336" s="573"/>
      <c r="J336" s="573"/>
      <c r="K336" s="573"/>
      <c r="L336" s="573"/>
      <c r="M336" s="234"/>
      <c r="N336" s="234"/>
      <c r="O336" s="668"/>
      <c r="P336" s="575"/>
      <c r="Q336" s="573"/>
      <c r="R336" s="573"/>
      <c r="S336" s="573"/>
      <c r="T336" s="573"/>
      <c r="U336" s="677"/>
      <c r="V336" s="677"/>
      <c r="W336" s="573"/>
      <c r="X336" s="573"/>
      <c r="Y336" s="573"/>
      <c r="Z336" s="573"/>
      <c r="AA336" s="678"/>
      <c r="AB336" s="573"/>
      <c r="AC336" s="623"/>
      <c r="AD336" s="573"/>
      <c r="AE336" s="573"/>
      <c r="AF336" s="573"/>
      <c r="AG336" s="639"/>
      <c r="AH336" s="639"/>
      <c r="AI336" s="639"/>
      <c r="AJ336" s="4"/>
      <c r="AK336" s="621"/>
      <c r="AL336" s="622"/>
      <c r="AM336" s="680"/>
    </row>
    <row r="337" spans="2:39" ht="13.5" customHeight="1">
      <c r="B337" s="395"/>
      <c r="D337" s="529">
        <f t="shared" si="9"/>
        <v>326</v>
      </c>
      <c r="E337" s="532"/>
      <c r="F337" s="531"/>
      <c r="G337" s="531"/>
      <c r="H337" s="573"/>
      <c r="I337" s="573"/>
      <c r="J337" s="573"/>
      <c r="K337" s="573"/>
      <c r="L337" s="573"/>
      <c r="M337" s="234"/>
      <c r="N337" s="234"/>
      <c r="O337" s="668"/>
      <c r="P337" s="575"/>
      <c r="Q337" s="573"/>
      <c r="R337" s="573"/>
      <c r="S337" s="573"/>
      <c r="T337" s="573"/>
      <c r="U337" s="677"/>
      <c r="V337" s="677"/>
      <c r="W337" s="573"/>
      <c r="X337" s="573"/>
      <c r="Y337" s="573"/>
      <c r="Z337" s="573"/>
      <c r="AA337" s="678"/>
      <c r="AB337" s="573"/>
      <c r="AC337" s="623"/>
      <c r="AD337" s="573"/>
      <c r="AE337" s="573"/>
      <c r="AF337" s="573"/>
      <c r="AG337" s="639"/>
      <c r="AH337" s="639"/>
      <c r="AI337" s="639"/>
      <c r="AJ337" s="4"/>
      <c r="AK337" s="621"/>
      <c r="AL337" s="622"/>
      <c r="AM337" s="680"/>
    </row>
    <row r="338" spans="2:39" ht="13.5" customHeight="1">
      <c r="B338" s="395"/>
      <c r="D338" s="529">
        <f t="shared" si="9"/>
        <v>327</v>
      </c>
      <c r="E338" s="532"/>
      <c r="F338" s="531"/>
      <c r="G338" s="531"/>
      <c r="H338" s="573"/>
      <c r="I338" s="573"/>
      <c r="J338" s="573"/>
      <c r="K338" s="573"/>
      <c r="L338" s="573"/>
      <c r="M338" s="234"/>
      <c r="N338" s="234"/>
      <c r="O338" s="668"/>
      <c r="P338" s="575"/>
      <c r="Q338" s="573"/>
      <c r="R338" s="573"/>
      <c r="S338" s="573"/>
      <c r="T338" s="573"/>
      <c r="U338" s="677"/>
      <c r="V338" s="677"/>
      <c r="W338" s="573"/>
      <c r="X338" s="573"/>
      <c r="Y338" s="573"/>
      <c r="Z338" s="573"/>
      <c r="AA338" s="678"/>
      <c r="AB338" s="573"/>
      <c r="AC338" s="623"/>
      <c r="AD338" s="573"/>
      <c r="AE338" s="573"/>
      <c r="AF338" s="573"/>
      <c r="AG338" s="639"/>
      <c r="AH338" s="639"/>
      <c r="AI338" s="639"/>
      <c r="AJ338" s="4"/>
      <c r="AK338" s="621"/>
      <c r="AL338" s="622"/>
      <c r="AM338" s="680"/>
    </row>
    <row r="339" spans="2:39" ht="13.5" customHeight="1">
      <c r="B339" s="395"/>
      <c r="D339" s="529">
        <f t="shared" si="9"/>
        <v>328</v>
      </c>
      <c r="E339" s="532"/>
      <c r="F339" s="531"/>
      <c r="G339" s="531"/>
      <c r="H339" s="573"/>
      <c r="I339" s="573"/>
      <c r="J339" s="573"/>
      <c r="K339" s="573"/>
      <c r="L339" s="573"/>
      <c r="M339" s="234"/>
      <c r="N339" s="234"/>
      <c r="O339" s="668"/>
      <c r="P339" s="575"/>
      <c r="Q339" s="573"/>
      <c r="R339" s="573"/>
      <c r="S339" s="573"/>
      <c r="T339" s="573"/>
      <c r="U339" s="677"/>
      <c r="V339" s="677"/>
      <c r="W339" s="573"/>
      <c r="X339" s="573"/>
      <c r="Y339" s="573"/>
      <c r="Z339" s="573"/>
      <c r="AA339" s="678"/>
      <c r="AB339" s="573"/>
      <c r="AC339" s="623"/>
      <c r="AD339" s="573"/>
      <c r="AE339" s="573"/>
      <c r="AF339" s="573"/>
      <c r="AG339" s="639"/>
      <c r="AH339" s="639"/>
      <c r="AI339" s="639"/>
      <c r="AJ339" s="4"/>
      <c r="AK339" s="621"/>
      <c r="AL339" s="622"/>
      <c r="AM339" s="680"/>
    </row>
    <row r="340" spans="2:39" ht="13.5" customHeight="1">
      <c r="B340" s="395"/>
      <c r="D340" s="529">
        <f t="shared" si="9"/>
        <v>329</v>
      </c>
      <c r="E340" s="532"/>
      <c r="F340" s="531"/>
      <c r="G340" s="531"/>
      <c r="H340" s="573"/>
      <c r="I340" s="573"/>
      <c r="J340" s="573"/>
      <c r="K340" s="573"/>
      <c r="L340" s="573"/>
      <c r="M340" s="234"/>
      <c r="N340" s="234"/>
      <c r="O340" s="668"/>
      <c r="P340" s="575"/>
      <c r="Q340" s="573"/>
      <c r="R340" s="573"/>
      <c r="S340" s="573"/>
      <c r="T340" s="573"/>
      <c r="U340" s="677"/>
      <c r="V340" s="677"/>
      <c r="W340" s="573"/>
      <c r="X340" s="573"/>
      <c r="Y340" s="573"/>
      <c r="Z340" s="573"/>
      <c r="AA340" s="678"/>
      <c r="AB340" s="573"/>
      <c r="AC340" s="623"/>
      <c r="AD340" s="573"/>
      <c r="AE340" s="573"/>
      <c r="AF340" s="573"/>
      <c r="AG340" s="639"/>
      <c r="AH340" s="639"/>
      <c r="AI340" s="639"/>
      <c r="AJ340" s="4"/>
      <c r="AK340" s="621"/>
      <c r="AL340" s="622"/>
      <c r="AM340" s="680"/>
    </row>
    <row r="341" spans="2:39" ht="13.5" customHeight="1">
      <c r="B341" s="395"/>
      <c r="D341" s="529">
        <f t="shared" si="9"/>
        <v>330</v>
      </c>
      <c r="E341" s="532"/>
      <c r="F341" s="531"/>
      <c r="G341" s="531"/>
      <c r="H341" s="681"/>
      <c r="I341" s="681"/>
      <c r="J341" s="681"/>
      <c r="K341" s="681"/>
      <c r="L341" s="681"/>
      <c r="M341" s="234"/>
      <c r="N341" s="234"/>
      <c r="O341" s="668"/>
      <c r="P341" s="575"/>
      <c r="Q341" s="573"/>
      <c r="R341" s="573"/>
      <c r="S341" s="573"/>
      <c r="T341" s="573"/>
      <c r="U341" s="677"/>
      <c r="V341" s="677"/>
      <c r="W341" s="573"/>
      <c r="X341" s="573"/>
      <c r="Y341" s="573"/>
      <c r="Z341" s="573"/>
      <c r="AA341" s="678"/>
      <c r="AB341" s="573"/>
      <c r="AC341" s="623"/>
      <c r="AD341" s="573"/>
      <c r="AE341" s="573"/>
      <c r="AF341" s="573"/>
      <c r="AG341" s="639"/>
      <c r="AH341" s="639"/>
      <c r="AI341" s="639"/>
      <c r="AJ341" s="4"/>
      <c r="AK341" s="621"/>
      <c r="AL341" s="622"/>
      <c r="AM341" s="680"/>
    </row>
    <row r="342" spans="2:39" ht="13.5" customHeight="1">
      <c r="B342" s="395"/>
      <c r="D342" s="529">
        <f t="shared" si="9"/>
        <v>331</v>
      </c>
      <c r="E342" s="532"/>
      <c r="F342" s="531"/>
      <c r="G342" s="531"/>
      <c r="H342" s="573"/>
      <c r="I342" s="573"/>
      <c r="J342" s="573"/>
      <c r="K342" s="573"/>
      <c r="L342" s="573"/>
      <c r="M342" s="234"/>
      <c r="N342" s="234"/>
      <c r="O342" s="668"/>
      <c r="P342" s="575"/>
      <c r="Q342" s="573"/>
      <c r="R342" s="573"/>
      <c r="S342" s="573"/>
      <c r="T342" s="573"/>
      <c r="U342" s="677"/>
      <c r="V342" s="677"/>
      <c r="W342" s="573"/>
      <c r="X342" s="573"/>
      <c r="Y342" s="573"/>
      <c r="Z342" s="573"/>
      <c r="AA342" s="678"/>
      <c r="AB342" s="573"/>
      <c r="AC342" s="623"/>
      <c r="AD342" s="573"/>
      <c r="AE342" s="573"/>
      <c r="AF342" s="573"/>
      <c r="AG342" s="639"/>
      <c r="AH342" s="639"/>
      <c r="AI342" s="639"/>
      <c r="AJ342" s="4"/>
      <c r="AK342" s="621"/>
      <c r="AL342" s="622"/>
      <c r="AM342" s="680"/>
    </row>
    <row r="343" spans="2:39" ht="13.5" customHeight="1">
      <c r="B343" s="395"/>
      <c r="D343" s="529">
        <f t="shared" si="9"/>
        <v>332</v>
      </c>
      <c r="E343" s="532"/>
      <c r="F343" s="531"/>
      <c r="G343" s="531"/>
      <c r="H343" s="573"/>
      <c r="I343" s="573"/>
      <c r="J343" s="573"/>
      <c r="K343" s="573"/>
      <c r="L343" s="573"/>
      <c r="M343" s="234"/>
      <c r="N343" s="234"/>
      <c r="O343" s="668"/>
      <c r="P343" s="575"/>
      <c r="Q343" s="573"/>
      <c r="R343" s="573"/>
      <c r="S343" s="573"/>
      <c r="T343" s="573"/>
      <c r="U343" s="677"/>
      <c r="V343" s="677"/>
      <c r="W343" s="573"/>
      <c r="X343" s="573"/>
      <c r="Y343" s="573"/>
      <c r="Z343" s="573"/>
      <c r="AA343" s="678"/>
      <c r="AB343" s="573"/>
      <c r="AC343" s="623"/>
      <c r="AD343" s="573"/>
      <c r="AE343" s="573"/>
      <c r="AF343" s="573"/>
      <c r="AG343" s="639"/>
      <c r="AH343" s="639"/>
      <c r="AI343" s="639"/>
      <c r="AJ343" s="4"/>
      <c r="AK343" s="621"/>
      <c r="AL343" s="622"/>
      <c r="AM343" s="680"/>
    </row>
    <row r="344" spans="2:39" ht="13.5" customHeight="1">
      <c r="B344" s="395"/>
      <c r="D344" s="529">
        <f t="shared" si="9"/>
        <v>333</v>
      </c>
      <c r="E344" s="532"/>
      <c r="F344" s="531"/>
      <c r="G344" s="531"/>
      <c r="H344" s="573"/>
      <c r="I344" s="573"/>
      <c r="J344" s="573"/>
      <c r="K344" s="573"/>
      <c r="L344" s="573"/>
      <c r="M344" s="234"/>
      <c r="N344" s="234"/>
      <c r="O344" s="668"/>
      <c r="P344" s="575"/>
      <c r="Q344" s="573"/>
      <c r="R344" s="573"/>
      <c r="S344" s="573"/>
      <c r="T344" s="573"/>
      <c r="U344" s="677"/>
      <c r="V344" s="677"/>
      <c r="W344" s="573"/>
      <c r="X344" s="573"/>
      <c r="Y344" s="573"/>
      <c r="Z344" s="573"/>
      <c r="AA344" s="678"/>
      <c r="AB344" s="573"/>
      <c r="AC344" s="623"/>
      <c r="AD344" s="573"/>
      <c r="AE344" s="573"/>
      <c r="AF344" s="573"/>
      <c r="AG344" s="639"/>
      <c r="AH344" s="639"/>
      <c r="AI344" s="639"/>
      <c r="AJ344" s="4"/>
      <c r="AK344" s="621"/>
      <c r="AL344" s="622"/>
      <c r="AM344" s="680"/>
    </row>
    <row r="345" spans="2:39" ht="13.5" customHeight="1">
      <c r="B345" s="395"/>
      <c r="D345" s="529">
        <f t="shared" si="9"/>
        <v>334</v>
      </c>
      <c r="E345" s="532"/>
      <c r="F345" s="531"/>
      <c r="G345" s="531"/>
      <c r="H345" s="573"/>
      <c r="I345" s="573"/>
      <c r="J345" s="573"/>
      <c r="K345" s="573"/>
      <c r="L345" s="573"/>
      <c r="M345" s="234"/>
      <c r="N345" s="234"/>
      <c r="O345" s="668"/>
      <c r="P345" s="575"/>
      <c r="Q345" s="573"/>
      <c r="R345" s="573"/>
      <c r="S345" s="573"/>
      <c r="T345" s="573"/>
      <c r="U345" s="677"/>
      <c r="V345" s="677"/>
      <c r="W345" s="573"/>
      <c r="X345" s="573"/>
      <c r="Y345" s="573"/>
      <c r="Z345" s="573"/>
      <c r="AA345" s="678"/>
      <c r="AB345" s="573"/>
      <c r="AC345" s="623"/>
      <c r="AD345" s="573"/>
      <c r="AE345" s="573"/>
      <c r="AF345" s="573"/>
      <c r="AG345" s="639"/>
      <c r="AH345" s="639"/>
      <c r="AI345" s="639"/>
      <c r="AJ345" s="4"/>
      <c r="AK345" s="621"/>
      <c r="AL345" s="622"/>
      <c r="AM345" s="680"/>
    </row>
    <row r="346" spans="2:39" ht="13.5" customHeight="1">
      <c r="B346" s="395"/>
      <c r="D346" s="529">
        <f t="shared" si="9"/>
        <v>335</v>
      </c>
      <c r="E346" s="532"/>
      <c r="F346" s="531"/>
      <c r="G346" s="531"/>
      <c r="H346" s="573"/>
      <c r="I346" s="573"/>
      <c r="J346" s="573"/>
      <c r="K346" s="573"/>
      <c r="L346" s="573"/>
      <c r="M346" s="234"/>
      <c r="N346" s="234"/>
      <c r="O346" s="668"/>
      <c r="P346" s="575"/>
      <c r="Q346" s="573"/>
      <c r="R346" s="573"/>
      <c r="S346" s="573"/>
      <c r="T346" s="573"/>
      <c r="U346" s="677"/>
      <c r="V346" s="677"/>
      <c r="W346" s="573"/>
      <c r="X346" s="573"/>
      <c r="Y346" s="573"/>
      <c r="Z346" s="573"/>
      <c r="AA346" s="678"/>
      <c r="AB346" s="573"/>
      <c r="AC346" s="623"/>
      <c r="AD346" s="573"/>
      <c r="AE346" s="573"/>
      <c r="AF346" s="573"/>
      <c r="AG346" s="639"/>
      <c r="AH346" s="639"/>
      <c r="AI346" s="639"/>
      <c r="AJ346" s="4"/>
      <c r="AK346" s="621"/>
      <c r="AL346" s="622"/>
      <c r="AM346" s="680"/>
    </row>
    <row r="347" spans="2:39" ht="13.5" customHeight="1">
      <c r="B347" s="395"/>
      <c r="D347" s="529">
        <f t="shared" si="9"/>
        <v>336</v>
      </c>
      <c r="E347" s="532"/>
      <c r="F347" s="531"/>
      <c r="G347" s="531"/>
      <c r="H347" s="573"/>
      <c r="I347" s="573"/>
      <c r="J347" s="573"/>
      <c r="K347" s="573"/>
      <c r="L347" s="573"/>
      <c r="M347" s="234"/>
      <c r="N347" s="234"/>
      <c r="O347" s="668"/>
      <c r="P347" s="575"/>
      <c r="Q347" s="573"/>
      <c r="R347" s="573"/>
      <c r="S347" s="573"/>
      <c r="T347" s="573"/>
      <c r="U347" s="677"/>
      <c r="V347" s="677"/>
      <c r="W347" s="573"/>
      <c r="X347" s="573"/>
      <c r="Y347" s="573"/>
      <c r="Z347" s="573"/>
      <c r="AA347" s="678"/>
      <c r="AB347" s="573"/>
      <c r="AC347" s="623"/>
      <c r="AD347" s="573"/>
      <c r="AE347" s="573"/>
      <c r="AF347" s="573"/>
      <c r="AG347" s="639"/>
      <c r="AH347" s="639"/>
      <c r="AI347" s="639"/>
      <c r="AJ347" s="4"/>
      <c r="AK347" s="621"/>
      <c r="AL347" s="622"/>
      <c r="AM347" s="680"/>
    </row>
    <row r="348" spans="2:39" ht="13.5" customHeight="1">
      <c r="B348" s="395"/>
      <c r="D348" s="529">
        <f t="shared" si="9"/>
        <v>337</v>
      </c>
      <c r="E348" s="532"/>
      <c r="F348" s="531"/>
      <c r="G348" s="531"/>
      <c r="H348" s="573"/>
      <c r="I348" s="573"/>
      <c r="J348" s="573"/>
      <c r="K348" s="573"/>
      <c r="L348" s="573"/>
      <c r="M348" s="234"/>
      <c r="N348" s="234"/>
      <c r="O348" s="668"/>
      <c r="P348" s="575"/>
      <c r="Q348" s="573"/>
      <c r="R348" s="573"/>
      <c r="S348" s="573"/>
      <c r="T348" s="573"/>
      <c r="U348" s="677"/>
      <c r="V348" s="677"/>
      <c r="W348" s="573"/>
      <c r="X348" s="573"/>
      <c r="Y348" s="573"/>
      <c r="Z348" s="573"/>
      <c r="AA348" s="678"/>
      <c r="AB348" s="573"/>
      <c r="AC348" s="623"/>
      <c r="AD348" s="573"/>
      <c r="AE348" s="573"/>
      <c r="AF348" s="573"/>
      <c r="AG348" s="639"/>
      <c r="AH348" s="639"/>
      <c r="AI348" s="639"/>
      <c r="AJ348" s="4"/>
      <c r="AK348" s="621"/>
      <c r="AL348" s="622"/>
      <c r="AM348" s="680"/>
    </row>
    <row r="349" spans="2:39" ht="13.5" customHeight="1">
      <c r="B349" s="395"/>
      <c r="D349" s="529">
        <f t="shared" si="9"/>
        <v>338</v>
      </c>
      <c r="E349" s="532"/>
      <c r="F349" s="531"/>
      <c r="G349" s="531"/>
      <c r="H349" s="573"/>
      <c r="I349" s="573"/>
      <c r="J349" s="573"/>
      <c r="K349" s="573"/>
      <c r="L349" s="573"/>
      <c r="M349" s="234"/>
      <c r="N349" s="234"/>
      <c r="O349" s="668"/>
      <c r="P349" s="575"/>
      <c r="Q349" s="573"/>
      <c r="R349" s="573"/>
      <c r="S349" s="573"/>
      <c r="T349" s="573"/>
      <c r="U349" s="677"/>
      <c r="V349" s="677"/>
      <c r="W349" s="573"/>
      <c r="X349" s="573"/>
      <c r="Y349" s="573"/>
      <c r="Z349" s="573"/>
      <c r="AA349" s="678"/>
      <c r="AB349" s="573"/>
      <c r="AC349" s="623"/>
      <c r="AD349" s="573"/>
      <c r="AE349" s="573"/>
      <c r="AF349" s="573"/>
      <c r="AG349" s="639"/>
      <c r="AH349" s="639"/>
      <c r="AI349" s="639"/>
      <c r="AJ349" s="4"/>
      <c r="AK349" s="621"/>
      <c r="AL349" s="622"/>
      <c r="AM349" s="680"/>
    </row>
    <row r="350" spans="2:39" ht="13.5" customHeight="1">
      <c r="B350" s="395"/>
      <c r="D350" s="529">
        <f t="shared" si="9"/>
        <v>339</v>
      </c>
      <c r="E350" s="532"/>
      <c r="F350" s="531"/>
      <c r="G350" s="531"/>
      <c r="H350" s="573"/>
      <c r="I350" s="573"/>
      <c r="J350" s="573"/>
      <c r="K350" s="573"/>
      <c r="L350" s="573"/>
      <c r="M350" s="234"/>
      <c r="N350" s="234"/>
      <c r="O350" s="668"/>
      <c r="P350" s="575"/>
      <c r="Q350" s="573"/>
      <c r="R350" s="573"/>
      <c r="S350" s="573"/>
      <c r="T350" s="573"/>
      <c r="U350" s="677"/>
      <c r="V350" s="677"/>
      <c r="W350" s="573"/>
      <c r="X350" s="573"/>
      <c r="Y350" s="573"/>
      <c r="Z350" s="573"/>
      <c r="AA350" s="678"/>
      <c r="AB350" s="573"/>
      <c r="AC350" s="623"/>
      <c r="AD350" s="573"/>
      <c r="AE350" s="573"/>
      <c r="AF350" s="573"/>
      <c r="AG350" s="639"/>
      <c r="AH350" s="639"/>
      <c r="AI350" s="639"/>
      <c r="AJ350" s="4"/>
      <c r="AK350" s="621"/>
      <c r="AL350" s="622"/>
      <c r="AM350" s="680"/>
    </row>
    <row r="351" spans="2:39" ht="13.5" customHeight="1">
      <c r="B351" s="395"/>
      <c r="D351" s="529">
        <f t="shared" si="9"/>
        <v>340</v>
      </c>
      <c r="E351" s="532"/>
      <c r="F351" s="531"/>
      <c r="G351" s="531"/>
      <c r="H351" s="573"/>
      <c r="I351" s="573"/>
      <c r="J351" s="573"/>
      <c r="K351" s="573"/>
      <c r="L351" s="573"/>
      <c r="M351" s="234"/>
      <c r="N351" s="234"/>
      <c r="O351" s="668"/>
      <c r="P351" s="575"/>
      <c r="Q351" s="573"/>
      <c r="R351" s="573"/>
      <c r="S351" s="573"/>
      <c r="T351" s="573"/>
      <c r="U351" s="677"/>
      <c r="V351" s="677"/>
      <c r="W351" s="573"/>
      <c r="X351" s="573"/>
      <c r="Y351" s="573"/>
      <c r="Z351" s="573"/>
      <c r="AA351" s="678"/>
      <c r="AB351" s="573"/>
      <c r="AC351" s="623"/>
      <c r="AD351" s="573"/>
      <c r="AE351" s="573"/>
      <c r="AF351" s="573"/>
      <c r="AG351" s="639"/>
      <c r="AH351" s="639"/>
      <c r="AI351" s="639"/>
      <c r="AJ351" s="4"/>
      <c r="AK351" s="621"/>
      <c r="AL351" s="622"/>
      <c r="AM351" s="680"/>
    </row>
    <row r="352" spans="2:39" ht="13.5" customHeight="1">
      <c r="B352" s="395"/>
      <c r="D352" s="529">
        <f t="shared" si="9"/>
        <v>341</v>
      </c>
      <c r="E352" s="532"/>
      <c r="F352" s="531"/>
      <c r="G352" s="531"/>
      <c r="H352" s="573"/>
      <c r="I352" s="573"/>
      <c r="J352" s="573"/>
      <c r="K352" s="573"/>
      <c r="L352" s="573"/>
      <c r="M352" s="234"/>
      <c r="N352" s="234"/>
      <c r="O352" s="668"/>
      <c r="P352" s="575"/>
      <c r="Q352" s="573"/>
      <c r="R352" s="573"/>
      <c r="S352" s="573"/>
      <c r="T352" s="573"/>
      <c r="U352" s="677"/>
      <c r="V352" s="677"/>
      <c r="W352" s="573"/>
      <c r="X352" s="573"/>
      <c r="Y352" s="573"/>
      <c r="Z352" s="573"/>
      <c r="AA352" s="678"/>
      <c r="AB352" s="573"/>
      <c r="AC352" s="623"/>
      <c r="AD352" s="573"/>
      <c r="AE352" s="573"/>
      <c r="AF352" s="573"/>
      <c r="AG352" s="639"/>
      <c r="AH352" s="639"/>
      <c r="AI352" s="639"/>
      <c r="AJ352" s="4"/>
      <c r="AK352" s="621"/>
      <c r="AL352" s="622"/>
      <c r="AM352" s="680"/>
    </row>
    <row r="353" spans="2:39" ht="13.5" customHeight="1">
      <c r="B353" s="395"/>
      <c r="D353" s="529">
        <f t="shared" si="9"/>
        <v>342</v>
      </c>
      <c r="E353" s="532"/>
      <c r="F353" s="531"/>
      <c r="G353" s="531"/>
      <c r="H353" s="573"/>
      <c r="I353" s="573"/>
      <c r="J353" s="573"/>
      <c r="K353" s="573"/>
      <c r="L353" s="573"/>
      <c r="M353" s="234"/>
      <c r="N353" s="234"/>
      <c r="O353" s="668"/>
      <c r="P353" s="575"/>
      <c r="Q353" s="573"/>
      <c r="R353" s="573"/>
      <c r="S353" s="573"/>
      <c r="T353" s="573"/>
      <c r="U353" s="677"/>
      <c r="V353" s="677"/>
      <c r="W353" s="573"/>
      <c r="X353" s="573"/>
      <c r="Y353" s="573"/>
      <c r="Z353" s="573"/>
      <c r="AA353" s="678"/>
      <c r="AB353" s="573"/>
      <c r="AC353" s="623"/>
      <c r="AD353" s="573"/>
      <c r="AE353" s="573"/>
      <c r="AF353" s="573"/>
      <c r="AG353" s="639"/>
      <c r="AH353" s="639"/>
      <c r="AI353" s="639"/>
      <c r="AJ353" s="4"/>
      <c r="AK353" s="621"/>
      <c r="AL353" s="622"/>
      <c r="AM353" s="680"/>
    </row>
    <row r="354" spans="2:39" ht="13.5" customHeight="1">
      <c r="B354" s="395"/>
      <c r="D354" s="529">
        <f t="shared" si="9"/>
        <v>343</v>
      </c>
      <c r="E354" s="532"/>
      <c r="F354" s="531"/>
      <c r="G354" s="531"/>
      <c r="H354" s="573"/>
      <c r="I354" s="573"/>
      <c r="J354" s="573"/>
      <c r="K354" s="573"/>
      <c r="L354" s="573"/>
      <c r="M354" s="234"/>
      <c r="N354" s="234"/>
      <c r="O354" s="668"/>
      <c r="P354" s="575"/>
      <c r="Q354" s="573"/>
      <c r="R354" s="573"/>
      <c r="S354" s="573"/>
      <c r="T354" s="573"/>
      <c r="U354" s="677"/>
      <c r="V354" s="677"/>
      <c r="W354" s="573"/>
      <c r="X354" s="573"/>
      <c r="Y354" s="573"/>
      <c r="Z354" s="573"/>
      <c r="AA354" s="678"/>
      <c r="AB354" s="573"/>
      <c r="AC354" s="623"/>
      <c r="AD354" s="573"/>
      <c r="AE354" s="573"/>
      <c r="AF354" s="573"/>
      <c r="AG354" s="639"/>
      <c r="AH354" s="639"/>
      <c r="AI354" s="639"/>
      <c r="AJ354" s="4"/>
      <c r="AK354" s="621"/>
      <c r="AL354" s="622"/>
      <c r="AM354" s="680"/>
    </row>
    <row r="355" spans="2:39" ht="13.5" customHeight="1">
      <c r="B355" s="395"/>
      <c r="D355" s="529">
        <f t="shared" si="9"/>
        <v>344</v>
      </c>
      <c r="E355" s="532"/>
      <c r="F355" s="531"/>
      <c r="G355" s="531"/>
      <c r="H355" s="573"/>
      <c r="I355" s="573"/>
      <c r="J355" s="573"/>
      <c r="K355" s="573"/>
      <c r="L355" s="573"/>
      <c r="M355" s="234"/>
      <c r="N355" s="234"/>
      <c r="O355" s="668"/>
      <c r="P355" s="575"/>
      <c r="Q355" s="573"/>
      <c r="R355" s="573"/>
      <c r="S355" s="573"/>
      <c r="T355" s="573"/>
      <c r="U355" s="677"/>
      <c r="V355" s="677"/>
      <c r="W355" s="573"/>
      <c r="X355" s="573"/>
      <c r="Y355" s="573"/>
      <c r="Z355" s="573"/>
      <c r="AA355" s="678"/>
      <c r="AB355" s="573"/>
      <c r="AC355" s="623"/>
      <c r="AD355" s="573"/>
      <c r="AE355" s="573"/>
      <c r="AF355" s="573"/>
      <c r="AG355" s="639"/>
      <c r="AH355" s="639"/>
      <c r="AI355" s="639"/>
      <c r="AJ355" s="4"/>
      <c r="AK355" s="621"/>
      <c r="AL355" s="622"/>
      <c r="AM355" s="680"/>
    </row>
    <row r="356" spans="2:39" ht="13.5" customHeight="1">
      <c r="B356" s="395"/>
      <c r="D356" s="529">
        <f t="shared" si="9"/>
        <v>345</v>
      </c>
      <c r="E356" s="532"/>
      <c r="F356" s="531"/>
      <c r="G356" s="531"/>
      <c r="H356" s="573"/>
      <c r="I356" s="573"/>
      <c r="J356" s="573"/>
      <c r="K356" s="573"/>
      <c r="L356" s="573"/>
      <c r="M356" s="234"/>
      <c r="N356" s="234"/>
      <c r="O356" s="668"/>
      <c r="P356" s="575"/>
      <c r="Q356" s="573"/>
      <c r="R356" s="573"/>
      <c r="S356" s="573"/>
      <c r="T356" s="573"/>
      <c r="U356" s="677"/>
      <c r="V356" s="677"/>
      <c r="W356" s="573"/>
      <c r="X356" s="573"/>
      <c r="Y356" s="573"/>
      <c r="Z356" s="573"/>
      <c r="AA356" s="678"/>
      <c r="AB356" s="573"/>
      <c r="AC356" s="623"/>
      <c r="AD356" s="573"/>
      <c r="AE356" s="573"/>
      <c r="AF356" s="573"/>
      <c r="AG356" s="639"/>
      <c r="AH356" s="639"/>
      <c r="AI356" s="639"/>
      <c r="AJ356" s="4"/>
      <c r="AK356" s="621"/>
      <c r="AL356" s="622"/>
      <c r="AM356" s="680"/>
    </row>
    <row r="357" spans="2:39" ht="13.5" customHeight="1">
      <c r="B357" s="395"/>
      <c r="D357" s="529">
        <f t="shared" si="9"/>
        <v>346</v>
      </c>
      <c r="E357" s="532"/>
      <c r="F357" s="531"/>
      <c r="G357" s="531"/>
      <c r="H357" s="573"/>
      <c r="I357" s="573"/>
      <c r="J357" s="573"/>
      <c r="K357" s="573"/>
      <c r="L357" s="573"/>
      <c r="M357" s="234"/>
      <c r="N357" s="234"/>
      <c r="O357" s="668"/>
      <c r="P357" s="575"/>
      <c r="Q357" s="573"/>
      <c r="R357" s="573"/>
      <c r="S357" s="573"/>
      <c r="T357" s="573"/>
      <c r="U357" s="677"/>
      <c r="V357" s="677"/>
      <c r="W357" s="573"/>
      <c r="X357" s="573"/>
      <c r="Y357" s="573"/>
      <c r="Z357" s="573"/>
      <c r="AA357" s="678"/>
      <c r="AB357" s="573"/>
      <c r="AC357" s="623"/>
      <c r="AD357" s="573"/>
      <c r="AE357" s="573"/>
      <c r="AF357" s="573"/>
      <c r="AG357" s="639"/>
      <c r="AH357" s="639"/>
      <c r="AI357" s="639"/>
      <c r="AJ357" s="4"/>
      <c r="AK357" s="621"/>
      <c r="AL357" s="622"/>
      <c r="AM357" s="680"/>
    </row>
    <row r="358" spans="2:39" ht="13.5" customHeight="1">
      <c r="B358" s="395"/>
      <c r="D358" s="529">
        <f t="shared" si="9"/>
        <v>347</v>
      </c>
      <c r="E358" s="532"/>
      <c r="F358" s="531"/>
      <c r="G358" s="531"/>
      <c r="H358" s="573"/>
      <c r="I358" s="573"/>
      <c r="J358" s="573"/>
      <c r="K358" s="573"/>
      <c r="L358" s="573"/>
      <c r="M358" s="234"/>
      <c r="N358" s="234"/>
      <c r="O358" s="668"/>
      <c r="P358" s="575"/>
      <c r="Q358" s="573"/>
      <c r="R358" s="573"/>
      <c r="S358" s="573"/>
      <c r="T358" s="573"/>
      <c r="U358" s="677"/>
      <c r="V358" s="677"/>
      <c r="W358" s="573"/>
      <c r="X358" s="573"/>
      <c r="Y358" s="573"/>
      <c r="Z358" s="573"/>
      <c r="AA358" s="678"/>
      <c r="AB358" s="573"/>
      <c r="AC358" s="623"/>
      <c r="AD358" s="573"/>
      <c r="AE358" s="573"/>
      <c r="AF358" s="573"/>
      <c r="AG358" s="639"/>
      <c r="AH358" s="639"/>
      <c r="AI358" s="639"/>
      <c r="AJ358" s="4"/>
      <c r="AK358" s="621"/>
      <c r="AL358" s="622"/>
      <c r="AM358" s="680"/>
    </row>
    <row r="359" spans="2:39" ht="13.5" customHeight="1">
      <c r="B359" s="395"/>
      <c r="D359" s="529">
        <f t="shared" si="9"/>
        <v>348</v>
      </c>
      <c r="E359" s="532"/>
      <c r="F359" s="531"/>
      <c r="G359" s="531"/>
      <c r="H359" s="573"/>
      <c r="I359" s="573"/>
      <c r="J359" s="573"/>
      <c r="K359" s="573"/>
      <c r="L359" s="573"/>
      <c r="M359" s="234"/>
      <c r="N359" s="234"/>
      <c r="O359" s="668"/>
      <c r="P359" s="575"/>
      <c r="Q359" s="573"/>
      <c r="R359" s="573"/>
      <c r="S359" s="573"/>
      <c r="T359" s="573"/>
      <c r="U359" s="677"/>
      <c r="V359" s="677"/>
      <c r="W359" s="573"/>
      <c r="X359" s="573"/>
      <c r="Y359" s="573"/>
      <c r="Z359" s="573"/>
      <c r="AA359" s="678"/>
      <c r="AB359" s="573"/>
      <c r="AC359" s="623"/>
      <c r="AD359" s="573"/>
      <c r="AE359" s="573"/>
      <c r="AF359" s="573"/>
      <c r="AG359" s="639"/>
      <c r="AH359" s="639"/>
      <c r="AI359" s="639"/>
      <c r="AJ359" s="4"/>
      <c r="AK359" s="621"/>
      <c r="AL359" s="622"/>
      <c r="AM359" s="680"/>
    </row>
    <row r="360" spans="2:39" ht="13.5" customHeight="1">
      <c r="B360" s="395"/>
      <c r="D360" s="529">
        <f t="shared" si="9"/>
        <v>349</v>
      </c>
      <c r="E360" s="532"/>
      <c r="F360" s="531"/>
      <c r="G360" s="531"/>
      <c r="H360" s="573"/>
      <c r="I360" s="573"/>
      <c r="J360" s="573"/>
      <c r="K360" s="573"/>
      <c r="L360" s="573"/>
      <c r="M360" s="234"/>
      <c r="N360" s="234"/>
      <c r="O360" s="668"/>
      <c r="P360" s="575"/>
      <c r="Q360" s="573"/>
      <c r="R360" s="573"/>
      <c r="S360" s="573"/>
      <c r="T360" s="573"/>
      <c r="U360" s="677"/>
      <c r="V360" s="677"/>
      <c r="W360" s="573"/>
      <c r="X360" s="573"/>
      <c r="Y360" s="573"/>
      <c r="Z360" s="573"/>
      <c r="AA360" s="678"/>
      <c r="AB360" s="573"/>
      <c r="AC360" s="623"/>
      <c r="AD360" s="573"/>
      <c r="AE360" s="573"/>
      <c r="AF360" s="573"/>
      <c r="AG360" s="639"/>
      <c r="AH360" s="639"/>
      <c r="AI360" s="639"/>
      <c r="AJ360" s="4"/>
      <c r="AK360" s="621"/>
      <c r="AL360" s="622"/>
      <c r="AM360" s="680"/>
    </row>
    <row r="361" spans="2:39" ht="13.5" customHeight="1">
      <c r="B361" s="395"/>
      <c r="D361" s="529">
        <f t="shared" si="9"/>
        <v>350</v>
      </c>
      <c r="E361" s="532"/>
      <c r="F361" s="531"/>
      <c r="G361" s="531"/>
      <c r="H361" s="573"/>
      <c r="I361" s="573"/>
      <c r="J361" s="573"/>
      <c r="K361" s="573"/>
      <c r="L361" s="573"/>
      <c r="M361" s="234"/>
      <c r="N361" s="234"/>
      <c r="O361" s="668"/>
      <c r="P361" s="575"/>
      <c r="Q361" s="573"/>
      <c r="R361" s="573"/>
      <c r="S361" s="573"/>
      <c r="T361" s="573"/>
      <c r="U361" s="677"/>
      <c r="V361" s="677"/>
      <c r="W361" s="573"/>
      <c r="X361" s="573"/>
      <c r="Y361" s="573"/>
      <c r="Z361" s="573"/>
      <c r="AA361" s="678"/>
      <c r="AB361" s="573"/>
      <c r="AC361" s="623"/>
      <c r="AD361" s="573"/>
      <c r="AE361" s="573"/>
      <c r="AF361" s="573"/>
      <c r="AG361" s="639"/>
      <c r="AH361" s="639"/>
      <c r="AI361" s="639"/>
      <c r="AJ361" s="4"/>
      <c r="AK361" s="621"/>
      <c r="AL361" s="622"/>
      <c r="AM361" s="680"/>
    </row>
    <row r="362" spans="2:39" ht="13.5" customHeight="1">
      <c r="B362" s="395"/>
      <c r="D362" s="529">
        <f t="shared" si="9"/>
        <v>351</v>
      </c>
      <c r="E362" s="532"/>
      <c r="F362" s="531"/>
      <c r="G362" s="531"/>
      <c r="H362" s="573"/>
      <c r="I362" s="573"/>
      <c r="J362" s="573"/>
      <c r="K362" s="573"/>
      <c r="L362" s="573"/>
      <c r="M362" s="234"/>
      <c r="N362" s="234"/>
      <c r="O362" s="668"/>
      <c r="P362" s="575"/>
      <c r="Q362" s="573"/>
      <c r="R362" s="573"/>
      <c r="S362" s="573"/>
      <c r="T362" s="573"/>
      <c r="U362" s="677"/>
      <c r="V362" s="677"/>
      <c r="W362" s="573"/>
      <c r="X362" s="573"/>
      <c r="Y362" s="573"/>
      <c r="Z362" s="573"/>
      <c r="AA362" s="678"/>
      <c r="AB362" s="573"/>
      <c r="AC362" s="623"/>
      <c r="AD362" s="573"/>
      <c r="AE362" s="573"/>
      <c r="AF362" s="573"/>
      <c r="AG362" s="639"/>
      <c r="AH362" s="639"/>
      <c r="AI362" s="639"/>
      <c r="AJ362" s="4"/>
      <c r="AK362" s="621"/>
      <c r="AL362" s="622"/>
      <c r="AM362" s="680"/>
    </row>
    <row r="363" spans="2:39" ht="13.5" customHeight="1">
      <c r="B363" s="395"/>
      <c r="D363" s="529">
        <f t="shared" si="9"/>
        <v>352</v>
      </c>
      <c r="E363" s="532"/>
      <c r="F363" s="531"/>
      <c r="G363" s="531"/>
      <c r="H363" s="573"/>
      <c r="I363" s="573"/>
      <c r="J363" s="573"/>
      <c r="K363" s="573"/>
      <c r="L363" s="573"/>
      <c r="M363" s="234"/>
      <c r="N363" s="234"/>
      <c r="O363" s="668"/>
      <c r="P363" s="575"/>
      <c r="Q363" s="573"/>
      <c r="R363" s="573"/>
      <c r="S363" s="573"/>
      <c r="T363" s="573"/>
      <c r="U363" s="677"/>
      <c r="V363" s="677"/>
      <c r="W363" s="573"/>
      <c r="X363" s="573"/>
      <c r="Y363" s="573"/>
      <c r="Z363" s="573"/>
      <c r="AA363" s="678"/>
      <c r="AB363" s="573"/>
      <c r="AC363" s="623"/>
      <c r="AD363" s="573"/>
      <c r="AE363" s="573"/>
      <c r="AF363" s="573"/>
      <c r="AG363" s="639"/>
      <c r="AH363" s="639"/>
      <c r="AI363" s="639"/>
      <c r="AJ363" s="4"/>
      <c r="AK363" s="621"/>
      <c r="AL363" s="622"/>
      <c r="AM363" s="680"/>
    </row>
    <row r="364" spans="2:39" ht="13.5" customHeight="1">
      <c r="B364" s="395"/>
      <c r="D364" s="529">
        <f t="shared" si="9"/>
        <v>353</v>
      </c>
      <c r="E364" s="532"/>
      <c r="F364" s="531"/>
      <c r="G364" s="531"/>
      <c r="H364" s="573"/>
      <c r="I364" s="573"/>
      <c r="J364" s="573"/>
      <c r="K364" s="573"/>
      <c r="L364" s="573"/>
      <c r="M364" s="234"/>
      <c r="N364" s="234"/>
      <c r="O364" s="668"/>
      <c r="P364" s="575"/>
      <c r="Q364" s="573"/>
      <c r="R364" s="573"/>
      <c r="S364" s="573"/>
      <c r="T364" s="573"/>
      <c r="U364" s="677"/>
      <c r="V364" s="677"/>
      <c r="W364" s="573"/>
      <c r="X364" s="573"/>
      <c r="Y364" s="573"/>
      <c r="Z364" s="573"/>
      <c r="AA364" s="678"/>
      <c r="AB364" s="573"/>
      <c r="AC364" s="623"/>
      <c r="AD364" s="573"/>
      <c r="AE364" s="573"/>
      <c r="AF364" s="573"/>
      <c r="AG364" s="639"/>
      <c r="AH364" s="639"/>
      <c r="AI364" s="639"/>
      <c r="AJ364" s="4"/>
      <c r="AK364" s="621"/>
      <c r="AL364" s="622"/>
      <c r="AM364" s="680"/>
    </row>
    <row r="365" spans="2:39" ht="13.5" customHeight="1">
      <c r="B365" s="395"/>
      <c r="D365" s="529">
        <f t="shared" si="9"/>
        <v>354</v>
      </c>
      <c r="E365" s="532"/>
      <c r="F365" s="531"/>
      <c r="G365" s="531"/>
      <c r="H365" s="573"/>
      <c r="I365" s="573"/>
      <c r="J365" s="573"/>
      <c r="K365" s="573"/>
      <c r="L365" s="573"/>
      <c r="M365" s="234"/>
      <c r="N365" s="234"/>
      <c r="O365" s="668"/>
      <c r="P365" s="575"/>
      <c r="Q365" s="573"/>
      <c r="R365" s="573"/>
      <c r="S365" s="573"/>
      <c r="T365" s="573"/>
      <c r="U365" s="677"/>
      <c r="V365" s="677"/>
      <c r="W365" s="573"/>
      <c r="X365" s="573"/>
      <c r="Y365" s="573"/>
      <c r="Z365" s="573"/>
      <c r="AA365" s="678"/>
      <c r="AB365" s="573"/>
      <c r="AC365" s="623"/>
      <c r="AD365" s="573"/>
      <c r="AE365" s="573"/>
      <c r="AF365" s="573"/>
      <c r="AG365" s="639"/>
      <c r="AH365" s="639"/>
      <c r="AI365" s="639"/>
      <c r="AJ365" s="4"/>
      <c r="AK365" s="621"/>
      <c r="AL365" s="622"/>
      <c r="AM365" s="680"/>
    </row>
    <row r="366" spans="2:39" ht="13.5" customHeight="1">
      <c r="B366" s="395"/>
      <c r="D366" s="529">
        <f t="shared" si="9"/>
        <v>355</v>
      </c>
      <c r="E366" s="532"/>
      <c r="F366" s="531"/>
      <c r="G366" s="531"/>
      <c r="H366" s="573"/>
      <c r="I366" s="573"/>
      <c r="J366" s="573"/>
      <c r="K366" s="573"/>
      <c r="L366" s="573"/>
      <c r="M366" s="234"/>
      <c r="N366" s="234"/>
      <c r="O366" s="668"/>
      <c r="P366" s="575"/>
      <c r="Q366" s="573"/>
      <c r="R366" s="573"/>
      <c r="S366" s="573"/>
      <c r="T366" s="573"/>
      <c r="U366" s="677"/>
      <c r="V366" s="677"/>
      <c r="W366" s="573"/>
      <c r="X366" s="573"/>
      <c r="Y366" s="573"/>
      <c r="Z366" s="573"/>
      <c r="AA366" s="678"/>
      <c r="AB366" s="573"/>
      <c r="AC366" s="623"/>
      <c r="AD366" s="573"/>
      <c r="AE366" s="573"/>
      <c r="AF366" s="573"/>
      <c r="AG366" s="639"/>
      <c r="AH366" s="639"/>
      <c r="AI366" s="639"/>
      <c r="AJ366" s="4"/>
      <c r="AK366" s="621"/>
      <c r="AL366" s="622"/>
      <c r="AM366" s="680"/>
    </row>
    <row r="367" spans="2:39" ht="13.5" customHeight="1">
      <c r="B367" s="395"/>
      <c r="D367" s="529">
        <f t="shared" si="9"/>
        <v>356</v>
      </c>
      <c r="E367" s="532"/>
      <c r="F367" s="531"/>
      <c r="G367" s="531"/>
      <c r="H367" s="573"/>
      <c r="I367" s="573"/>
      <c r="J367" s="573"/>
      <c r="K367" s="573"/>
      <c r="L367" s="573"/>
      <c r="M367" s="234"/>
      <c r="N367" s="234"/>
      <c r="O367" s="668"/>
      <c r="P367" s="575"/>
      <c r="Q367" s="573"/>
      <c r="R367" s="573"/>
      <c r="S367" s="573"/>
      <c r="T367" s="573"/>
      <c r="U367" s="677"/>
      <c r="V367" s="677"/>
      <c r="W367" s="573"/>
      <c r="X367" s="573"/>
      <c r="Y367" s="573"/>
      <c r="Z367" s="573"/>
      <c r="AA367" s="678"/>
      <c r="AB367" s="573"/>
      <c r="AC367" s="623"/>
      <c r="AD367" s="573"/>
      <c r="AE367" s="573"/>
      <c r="AF367" s="573"/>
      <c r="AG367" s="639"/>
      <c r="AH367" s="639"/>
      <c r="AI367" s="639"/>
      <c r="AJ367" s="4"/>
      <c r="AK367" s="621"/>
      <c r="AL367" s="622"/>
      <c r="AM367" s="680"/>
    </row>
    <row r="368" spans="2:39" ht="13.5" customHeight="1">
      <c r="B368" s="395"/>
      <c r="D368" s="529">
        <f t="shared" si="9"/>
        <v>357</v>
      </c>
      <c r="E368" s="532"/>
      <c r="F368" s="531"/>
      <c r="G368" s="531"/>
      <c r="H368" s="573"/>
      <c r="I368" s="573"/>
      <c r="J368" s="573"/>
      <c r="K368" s="573"/>
      <c r="L368" s="573"/>
      <c r="M368" s="234"/>
      <c r="N368" s="234"/>
      <c r="O368" s="668"/>
      <c r="P368" s="575"/>
      <c r="Q368" s="573"/>
      <c r="R368" s="573"/>
      <c r="S368" s="573"/>
      <c r="T368" s="573"/>
      <c r="U368" s="677"/>
      <c r="V368" s="677"/>
      <c r="W368" s="573"/>
      <c r="X368" s="573"/>
      <c r="Y368" s="573"/>
      <c r="Z368" s="573"/>
      <c r="AA368" s="678"/>
      <c r="AB368" s="573"/>
      <c r="AC368" s="623"/>
      <c r="AD368" s="573"/>
      <c r="AE368" s="573"/>
      <c r="AF368" s="573"/>
      <c r="AG368" s="639"/>
      <c r="AH368" s="639"/>
      <c r="AI368" s="639"/>
      <c r="AJ368" s="4"/>
      <c r="AK368" s="621"/>
      <c r="AL368" s="622"/>
      <c r="AM368" s="680"/>
    </row>
    <row r="369" spans="2:39" ht="13.5" customHeight="1">
      <c r="B369" s="395"/>
      <c r="D369" s="529">
        <f t="shared" si="9"/>
        <v>358</v>
      </c>
      <c r="E369" s="532"/>
      <c r="F369" s="531"/>
      <c r="G369" s="531"/>
      <c r="H369" s="573"/>
      <c r="I369" s="573"/>
      <c r="J369" s="573"/>
      <c r="K369" s="573"/>
      <c r="L369" s="573"/>
      <c r="M369" s="234"/>
      <c r="N369" s="234"/>
      <c r="O369" s="668"/>
      <c r="P369" s="575"/>
      <c r="Q369" s="573"/>
      <c r="R369" s="573"/>
      <c r="S369" s="573"/>
      <c r="T369" s="573"/>
      <c r="U369" s="677"/>
      <c r="V369" s="677"/>
      <c r="W369" s="573"/>
      <c r="X369" s="573"/>
      <c r="Y369" s="573"/>
      <c r="Z369" s="573"/>
      <c r="AA369" s="678"/>
      <c r="AB369" s="573"/>
      <c r="AC369" s="623"/>
      <c r="AD369" s="573"/>
      <c r="AE369" s="573"/>
      <c r="AF369" s="573"/>
      <c r="AG369" s="639"/>
      <c r="AH369" s="639"/>
      <c r="AI369" s="639"/>
      <c r="AJ369" s="4"/>
      <c r="AK369" s="621"/>
      <c r="AL369" s="622"/>
      <c r="AM369" s="680"/>
    </row>
    <row r="370" spans="2:39" ht="13.5" customHeight="1">
      <c r="B370" s="395"/>
      <c r="D370" s="529">
        <f t="shared" si="9"/>
        <v>359</v>
      </c>
      <c r="E370" s="532"/>
      <c r="F370" s="531"/>
      <c r="G370" s="531"/>
      <c r="H370" s="573"/>
      <c r="I370" s="573"/>
      <c r="J370" s="573"/>
      <c r="K370" s="573"/>
      <c r="L370" s="573"/>
      <c r="M370" s="234"/>
      <c r="N370" s="234"/>
      <c r="O370" s="668"/>
      <c r="P370" s="575"/>
      <c r="Q370" s="573"/>
      <c r="R370" s="573"/>
      <c r="S370" s="573"/>
      <c r="T370" s="573"/>
      <c r="U370" s="677"/>
      <c r="V370" s="677"/>
      <c r="W370" s="573"/>
      <c r="X370" s="573"/>
      <c r="Y370" s="573"/>
      <c r="Z370" s="573"/>
      <c r="AA370" s="678"/>
      <c r="AB370" s="573"/>
      <c r="AC370" s="623"/>
      <c r="AD370" s="573"/>
      <c r="AE370" s="573"/>
      <c r="AF370" s="573"/>
      <c r="AG370" s="639"/>
      <c r="AH370" s="639"/>
      <c r="AI370" s="639"/>
      <c r="AJ370" s="4"/>
      <c r="AK370" s="621"/>
      <c r="AL370" s="622"/>
      <c r="AM370" s="680"/>
    </row>
    <row r="371" spans="2:39" ht="13.5" customHeight="1">
      <c r="B371" s="395"/>
      <c r="D371" s="529">
        <f t="shared" si="9"/>
        <v>360</v>
      </c>
      <c r="E371" s="532"/>
      <c r="F371" s="531"/>
      <c r="G371" s="531"/>
      <c r="H371" s="681"/>
      <c r="I371" s="681"/>
      <c r="J371" s="681"/>
      <c r="K371" s="681"/>
      <c r="L371" s="681"/>
      <c r="M371" s="234"/>
      <c r="N371" s="234"/>
      <c r="O371" s="668"/>
      <c r="P371" s="575"/>
      <c r="Q371" s="573"/>
      <c r="R371" s="573"/>
      <c r="S371" s="573"/>
      <c r="T371" s="573"/>
      <c r="U371" s="677"/>
      <c r="V371" s="677"/>
      <c r="W371" s="573"/>
      <c r="X371" s="573"/>
      <c r="Y371" s="573"/>
      <c r="Z371" s="573"/>
      <c r="AA371" s="678"/>
      <c r="AB371" s="573"/>
      <c r="AC371" s="623"/>
      <c r="AD371" s="573"/>
      <c r="AE371" s="573"/>
      <c r="AF371" s="573"/>
      <c r="AG371" s="639"/>
      <c r="AH371" s="639"/>
      <c r="AI371" s="639"/>
      <c r="AJ371" s="4"/>
      <c r="AK371" s="621"/>
      <c r="AL371" s="622"/>
      <c r="AM371" s="680"/>
    </row>
    <row r="372" spans="2:39" ht="13.5" customHeight="1">
      <c r="B372" s="395"/>
      <c r="D372" s="529">
        <f t="shared" si="9"/>
        <v>361</v>
      </c>
      <c r="E372" s="532"/>
      <c r="F372" s="531"/>
      <c r="G372" s="531"/>
      <c r="H372" s="573"/>
      <c r="I372" s="573"/>
      <c r="J372" s="573"/>
      <c r="K372" s="573"/>
      <c r="L372" s="573"/>
      <c r="M372" s="234"/>
      <c r="N372" s="234"/>
      <c r="O372" s="668"/>
      <c r="P372" s="575"/>
      <c r="Q372" s="573"/>
      <c r="R372" s="573"/>
      <c r="S372" s="573"/>
      <c r="T372" s="573"/>
      <c r="U372" s="677"/>
      <c r="V372" s="677"/>
      <c r="W372" s="573"/>
      <c r="X372" s="573"/>
      <c r="Y372" s="573"/>
      <c r="Z372" s="573"/>
      <c r="AA372" s="678"/>
      <c r="AB372" s="573"/>
      <c r="AC372" s="623"/>
      <c r="AD372" s="573"/>
      <c r="AE372" s="573"/>
      <c r="AF372" s="573"/>
      <c r="AG372" s="639"/>
      <c r="AH372" s="639"/>
      <c r="AI372" s="639"/>
      <c r="AJ372" s="4"/>
      <c r="AK372" s="621"/>
      <c r="AL372" s="622"/>
      <c r="AM372" s="680"/>
    </row>
    <row r="373" spans="2:39" ht="13.5" customHeight="1">
      <c r="B373" s="395"/>
      <c r="D373" s="529">
        <f>D372+1</f>
        <v>362</v>
      </c>
      <c r="E373" s="532"/>
      <c r="F373" s="531"/>
      <c r="G373" s="531"/>
      <c r="H373" s="573"/>
      <c r="I373" s="573"/>
      <c r="J373" s="573"/>
      <c r="K373" s="573"/>
      <c r="L373" s="573"/>
      <c r="M373" s="234"/>
      <c r="N373" s="234"/>
      <c r="O373" s="668"/>
      <c r="P373" s="575"/>
      <c r="Q373" s="573"/>
      <c r="R373" s="573"/>
      <c r="S373" s="573"/>
      <c r="T373" s="573"/>
      <c r="U373" s="677"/>
      <c r="V373" s="677"/>
      <c r="W373" s="573"/>
      <c r="X373" s="573"/>
      <c r="Y373" s="573"/>
      <c r="Z373" s="573"/>
      <c r="AA373" s="678"/>
      <c r="AB373" s="573"/>
      <c r="AC373" s="623"/>
      <c r="AD373" s="573"/>
      <c r="AE373" s="573"/>
      <c r="AF373" s="573"/>
      <c r="AG373" s="639"/>
      <c r="AH373" s="639"/>
      <c r="AI373" s="639"/>
      <c r="AJ373" s="4"/>
      <c r="AK373" s="621"/>
      <c r="AL373" s="622"/>
      <c r="AM373" s="680"/>
    </row>
    <row r="374" spans="2:39" ht="13.5" customHeight="1">
      <c r="B374" s="395"/>
      <c r="D374" s="529">
        <f>D373+1</f>
        <v>363</v>
      </c>
      <c r="E374" s="532"/>
      <c r="F374" s="531"/>
      <c r="G374" s="531"/>
      <c r="H374" s="573"/>
      <c r="I374" s="573"/>
      <c r="J374" s="573"/>
      <c r="K374" s="573"/>
      <c r="L374" s="573"/>
      <c r="M374" s="234"/>
      <c r="N374" s="234"/>
      <c r="O374" s="668"/>
      <c r="P374" s="575"/>
      <c r="Q374" s="573"/>
      <c r="R374" s="573"/>
      <c r="S374" s="573"/>
      <c r="T374" s="573"/>
      <c r="U374" s="677"/>
      <c r="V374" s="677"/>
      <c r="W374" s="573"/>
      <c r="X374" s="573"/>
      <c r="Y374" s="573"/>
      <c r="Z374" s="573"/>
      <c r="AA374" s="678"/>
      <c r="AB374" s="573"/>
      <c r="AC374" s="623"/>
      <c r="AD374" s="573"/>
      <c r="AE374" s="573"/>
      <c r="AF374" s="573"/>
      <c r="AG374" s="639"/>
      <c r="AH374" s="639"/>
      <c r="AI374" s="639"/>
      <c r="AJ374" s="4"/>
      <c r="AK374" s="621"/>
      <c r="AL374" s="622"/>
      <c r="AM374" s="680"/>
    </row>
    <row r="375" spans="2:39" ht="13.5" customHeight="1">
      <c r="B375" s="395"/>
      <c r="D375" s="529">
        <f t="shared" ref="D375:D401" si="10">D374+1</f>
        <v>364</v>
      </c>
      <c r="E375" s="532"/>
      <c r="F375" s="531"/>
      <c r="G375" s="531"/>
      <c r="H375" s="573"/>
      <c r="I375" s="573"/>
      <c r="J375" s="573"/>
      <c r="K375" s="573"/>
      <c r="L375" s="573"/>
      <c r="M375" s="234"/>
      <c r="N375" s="234"/>
      <c r="O375" s="668"/>
      <c r="P375" s="575"/>
      <c r="Q375" s="573"/>
      <c r="R375" s="573"/>
      <c r="S375" s="573"/>
      <c r="T375" s="573"/>
      <c r="U375" s="677"/>
      <c r="V375" s="677"/>
      <c r="W375" s="573"/>
      <c r="X375" s="573"/>
      <c r="Y375" s="573"/>
      <c r="Z375" s="573"/>
      <c r="AA375" s="678"/>
      <c r="AB375" s="573"/>
      <c r="AC375" s="623"/>
      <c r="AD375" s="573"/>
      <c r="AE375" s="573"/>
      <c r="AF375" s="573"/>
      <c r="AG375" s="639"/>
      <c r="AH375" s="639"/>
      <c r="AI375" s="639"/>
      <c r="AJ375" s="4"/>
      <c r="AK375" s="621"/>
      <c r="AL375" s="622"/>
      <c r="AM375" s="680"/>
    </row>
    <row r="376" spans="2:39" ht="13.5" customHeight="1">
      <c r="B376" s="395"/>
      <c r="D376" s="529">
        <f t="shared" si="10"/>
        <v>365</v>
      </c>
      <c r="E376" s="532"/>
      <c r="F376" s="531"/>
      <c r="G376" s="531"/>
      <c r="H376" s="573"/>
      <c r="I376" s="573"/>
      <c r="J376" s="573"/>
      <c r="K376" s="573"/>
      <c r="L376" s="573"/>
      <c r="M376" s="234"/>
      <c r="N376" s="234"/>
      <c r="O376" s="668"/>
      <c r="P376" s="575"/>
      <c r="Q376" s="573"/>
      <c r="R376" s="573"/>
      <c r="S376" s="573"/>
      <c r="T376" s="573"/>
      <c r="U376" s="677"/>
      <c r="V376" s="677"/>
      <c r="W376" s="573"/>
      <c r="X376" s="573"/>
      <c r="Y376" s="573"/>
      <c r="Z376" s="573"/>
      <c r="AA376" s="678"/>
      <c r="AB376" s="573"/>
      <c r="AC376" s="623"/>
      <c r="AD376" s="573"/>
      <c r="AE376" s="573"/>
      <c r="AF376" s="573"/>
      <c r="AG376" s="639"/>
      <c r="AH376" s="639"/>
      <c r="AI376" s="639"/>
      <c r="AJ376" s="4"/>
      <c r="AK376" s="621"/>
      <c r="AL376" s="622"/>
      <c r="AM376" s="680"/>
    </row>
    <row r="377" spans="2:39" ht="13.5" customHeight="1">
      <c r="B377" s="395"/>
      <c r="D377" s="529">
        <f t="shared" si="10"/>
        <v>366</v>
      </c>
      <c r="E377" s="532"/>
      <c r="F377" s="531"/>
      <c r="G377" s="531"/>
      <c r="H377" s="573"/>
      <c r="I377" s="573"/>
      <c r="J377" s="573"/>
      <c r="K377" s="573"/>
      <c r="L377" s="573"/>
      <c r="M377" s="234"/>
      <c r="N377" s="234"/>
      <c r="O377" s="668"/>
      <c r="P377" s="575"/>
      <c r="Q377" s="573"/>
      <c r="R377" s="573"/>
      <c r="S377" s="573"/>
      <c r="T377" s="573"/>
      <c r="U377" s="677"/>
      <c r="V377" s="677"/>
      <c r="W377" s="573"/>
      <c r="X377" s="573"/>
      <c r="Y377" s="573"/>
      <c r="Z377" s="573"/>
      <c r="AA377" s="678"/>
      <c r="AB377" s="573"/>
      <c r="AC377" s="623"/>
      <c r="AD377" s="573"/>
      <c r="AE377" s="573"/>
      <c r="AF377" s="573"/>
      <c r="AG377" s="639"/>
      <c r="AH377" s="639"/>
      <c r="AI377" s="639"/>
      <c r="AJ377" s="4"/>
      <c r="AK377" s="621"/>
      <c r="AL377" s="622"/>
      <c r="AM377" s="680"/>
    </row>
    <row r="378" spans="2:39" ht="13.5" customHeight="1">
      <c r="B378" s="395"/>
      <c r="D378" s="529">
        <f t="shared" si="10"/>
        <v>367</v>
      </c>
      <c r="E378" s="532"/>
      <c r="F378" s="531"/>
      <c r="G378" s="531"/>
      <c r="H378" s="573"/>
      <c r="I378" s="573"/>
      <c r="J378" s="573"/>
      <c r="K378" s="573"/>
      <c r="L378" s="573"/>
      <c r="M378" s="234"/>
      <c r="N378" s="234"/>
      <c r="O378" s="668"/>
      <c r="P378" s="575"/>
      <c r="Q378" s="573"/>
      <c r="R378" s="573"/>
      <c r="S378" s="573"/>
      <c r="T378" s="573"/>
      <c r="U378" s="677"/>
      <c r="V378" s="677"/>
      <c r="W378" s="573"/>
      <c r="X378" s="573"/>
      <c r="Y378" s="573"/>
      <c r="Z378" s="573"/>
      <c r="AA378" s="678"/>
      <c r="AB378" s="573"/>
      <c r="AC378" s="623"/>
      <c r="AD378" s="573"/>
      <c r="AE378" s="573"/>
      <c r="AF378" s="573"/>
      <c r="AG378" s="639"/>
      <c r="AH378" s="639"/>
      <c r="AI378" s="639"/>
      <c r="AJ378" s="4"/>
      <c r="AK378" s="621"/>
      <c r="AL378" s="622"/>
      <c r="AM378" s="680"/>
    </row>
    <row r="379" spans="2:39" ht="13.5" customHeight="1">
      <c r="B379" s="395"/>
      <c r="D379" s="529">
        <f t="shared" si="10"/>
        <v>368</v>
      </c>
      <c r="E379" s="532"/>
      <c r="F379" s="531"/>
      <c r="G379" s="531"/>
      <c r="H379" s="573"/>
      <c r="I379" s="573"/>
      <c r="J379" s="573"/>
      <c r="K379" s="573"/>
      <c r="L379" s="573"/>
      <c r="M379" s="234"/>
      <c r="N379" s="234"/>
      <c r="O379" s="668"/>
      <c r="P379" s="575"/>
      <c r="Q379" s="573"/>
      <c r="R379" s="573"/>
      <c r="S379" s="573"/>
      <c r="T379" s="573"/>
      <c r="U379" s="677"/>
      <c r="V379" s="677"/>
      <c r="W379" s="573"/>
      <c r="X379" s="573"/>
      <c r="Y379" s="573"/>
      <c r="Z379" s="573"/>
      <c r="AA379" s="678"/>
      <c r="AB379" s="573"/>
      <c r="AC379" s="623"/>
      <c r="AD379" s="573"/>
      <c r="AE379" s="573"/>
      <c r="AF379" s="573"/>
      <c r="AG379" s="639"/>
      <c r="AH379" s="639"/>
      <c r="AI379" s="639"/>
      <c r="AJ379" s="4"/>
      <c r="AK379" s="621"/>
      <c r="AL379" s="622"/>
      <c r="AM379" s="680"/>
    </row>
    <row r="380" spans="2:39" ht="13.5" customHeight="1">
      <c r="B380" s="395"/>
      <c r="D380" s="529">
        <f t="shared" si="10"/>
        <v>369</v>
      </c>
      <c r="E380" s="532"/>
      <c r="F380" s="531"/>
      <c r="G380" s="531"/>
      <c r="H380" s="573"/>
      <c r="I380" s="573"/>
      <c r="J380" s="573"/>
      <c r="K380" s="573"/>
      <c r="L380" s="573"/>
      <c r="M380" s="234"/>
      <c r="N380" s="234"/>
      <c r="O380" s="668"/>
      <c r="P380" s="575"/>
      <c r="Q380" s="573"/>
      <c r="R380" s="573"/>
      <c r="S380" s="573"/>
      <c r="T380" s="573"/>
      <c r="U380" s="677"/>
      <c r="V380" s="677"/>
      <c r="W380" s="573"/>
      <c r="X380" s="573"/>
      <c r="Y380" s="573"/>
      <c r="Z380" s="573"/>
      <c r="AA380" s="678"/>
      <c r="AB380" s="573"/>
      <c r="AC380" s="623"/>
      <c r="AD380" s="573"/>
      <c r="AE380" s="573"/>
      <c r="AF380" s="573"/>
      <c r="AG380" s="639"/>
      <c r="AH380" s="639"/>
      <c r="AI380" s="639"/>
      <c r="AJ380" s="4"/>
      <c r="AK380" s="621"/>
      <c r="AL380" s="622"/>
      <c r="AM380" s="680"/>
    </row>
    <row r="381" spans="2:39" ht="13.5" customHeight="1">
      <c r="B381" s="395"/>
      <c r="D381" s="529">
        <f t="shared" si="10"/>
        <v>370</v>
      </c>
      <c r="E381" s="532"/>
      <c r="F381" s="531"/>
      <c r="G381" s="531"/>
      <c r="H381" s="573"/>
      <c r="I381" s="573"/>
      <c r="J381" s="573"/>
      <c r="K381" s="573"/>
      <c r="L381" s="573"/>
      <c r="M381" s="234"/>
      <c r="N381" s="234"/>
      <c r="O381" s="668"/>
      <c r="P381" s="575"/>
      <c r="Q381" s="573"/>
      <c r="R381" s="573"/>
      <c r="S381" s="573"/>
      <c r="T381" s="573"/>
      <c r="U381" s="677"/>
      <c r="V381" s="677"/>
      <c r="W381" s="573"/>
      <c r="X381" s="573"/>
      <c r="Y381" s="573"/>
      <c r="Z381" s="573"/>
      <c r="AA381" s="678"/>
      <c r="AB381" s="573"/>
      <c r="AC381" s="623"/>
      <c r="AD381" s="573"/>
      <c r="AE381" s="573"/>
      <c r="AF381" s="573"/>
      <c r="AG381" s="639"/>
      <c r="AH381" s="639"/>
      <c r="AI381" s="639"/>
      <c r="AJ381" s="4"/>
      <c r="AK381" s="621"/>
      <c r="AL381" s="622"/>
      <c r="AM381" s="680"/>
    </row>
    <row r="382" spans="2:39" ht="13.5" customHeight="1">
      <c r="B382" s="395"/>
      <c r="D382" s="529">
        <f t="shared" si="10"/>
        <v>371</v>
      </c>
      <c r="E382" s="532"/>
      <c r="F382" s="531"/>
      <c r="G382" s="531"/>
      <c r="H382" s="573"/>
      <c r="I382" s="573"/>
      <c r="J382" s="573"/>
      <c r="K382" s="573"/>
      <c r="L382" s="573"/>
      <c r="M382" s="234"/>
      <c r="N382" s="234"/>
      <c r="O382" s="668"/>
      <c r="P382" s="575"/>
      <c r="Q382" s="573"/>
      <c r="R382" s="573"/>
      <c r="S382" s="573"/>
      <c r="T382" s="573"/>
      <c r="U382" s="677"/>
      <c r="V382" s="677"/>
      <c r="W382" s="573"/>
      <c r="X382" s="573"/>
      <c r="Y382" s="573"/>
      <c r="Z382" s="573"/>
      <c r="AA382" s="678"/>
      <c r="AB382" s="573"/>
      <c r="AC382" s="623"/>
      <c r="AD382" s="573"/>
      <c r="AE382" s="573"/>
      <c r="AF382" s="573"/>
      <c r="AG382" s="639"/>
      <c r="AH382" s="639"/>
      <c r="AI382" s="639"/>
      <c r="AJ382" s="4"/>
      <c r="AK382" s="621"/>
      <c r="AL382" s="622"/>
      <c r="AM382" s="680"/>
    </row>
    <row r="383" spans="2:39" ht="13.5" customHeight="1">
      <c r="B383" s="395"/>
      <c r="D383" s="529">
        <f t="shared" si="10"/>
        <v>372</v>
      </c>
      <c r="E383" s="532"/>
      <c r="F383" s="531"/>
      <c r="G383" s="531"/>
      <c r="H383" s="573"/>
      <c r="I383" s="573"/>
      <c r="J383" s="573"/>
      <c r="K383" s="573"/>
      <c r="L383" s="573"/>
      <c r="M383" s="234"/>
      <c r="N383" s="234"/>
      <c r="O383" s="668"/>
      <c r="P383" s="575"/>
      <c r="Q383" s="573"/>
      <c r="R383" s="573"/>
      <c r="S383" s="573"/>
      <c r="T383" s="573"/>
      <c r="U383" s="677"/>
      <c r="V383" s="677"/>
      <c r="W383" s="573"/>
      <c r="X383" s="573"/>
      <c r="Y383" s="573"/>
      <c r="Z383" s="573"/>
      <c r="AA383" s="678"/>
      <c r="AB383" s="573"/>
      <c r="AC383" s="623"/>
      <c r="AD383" s="573"/>
      <c r="AE383" s="573"/>
      <c r="AF383" s="573"/>
      <c r="AG383" s="639"/>
      <c r="AH383" s="639"/>
      <c r="AI383" s="639"/>
      <c r="AJ383" s="4"/>
      <c r="AK383" s="621"/>
      <c r="AL383" s="622"/>
      <c r="AM383" s="680"/>
    </row>
    <row r="384" spans="2:39" ht="13.5" customHeight="1">
      <c r="B384" s="395"/>
      <c r="D384" s="529">
        <f t="shared" si="10"/>
        <v>373</v>
      </c>
      <c r="E384" s="532"/>
      <c r="F384" s="531"/>
      <c r="G384" s="531"/>
      <c r="H384" s="573"/>
      <c r="I384" s="573"/>
      <c r="J384" s="573"/>
      <c r="K384" s="573"/>
      <c r="L384" s="573"/>
      <c r="M384" s="234"/>
      <c r="N384" s="234"/>
      <c r="O384" s="668"/>
      <c r="P384" s="575"/>
      <c r="Q384" s="573"/>
      <c r="R384" s="573"/>
      <c r="S384" s="573"/>
      <c r="T384" s="573"/>
      <c r="U384" s="677"/>
      <c r="V384" s="677"/>
      <c r="W384" s="573"/>
      <c r="X384" s="573"/>
      <c r="Y384" s="573"/>
      <c r="Z384" s="573"/>
      <c r="AA384" s="678"/>
      <c r="AB384" s="573"/>
      <c r="AC384" s="623"/>
      <c r="AD384" s="573"/>
      <c r="AE384" s="573"/>
      <c r="AF384" s="573"/>
      <c r="AG384" s="639"/>
      <c r="AH384" s="639"/>
      <c r="AI384" s="639"/>
      <c r="AJ384" s="4"/>
      <c r="AK384" s="621"/>
      <c r="AL384" s="622"/>
      <c r="AM384" s="680"/>
    </row>
    <row r="385" spans="2:39" ht="13.5" customHeight="1">
      <c r="B385" s="395"/>
      <c r="D385" s="529">
        <f t="shared" si="10"/>
        <v>374</v>
      </c>
      <c r="E385" s="532"/>
      <c r="F385" s="531"/>
      <c r="G385" s="531"/>
      <c r="H385" s="573"/>
      <c r="I385" s="573"/>
      <c r="J385" s="573"/>
      <c r="K385" s="573"/>
      <c r="L385" s="573"/>
      <c r="M385" s="234"/>
      <c r="N385" s="234"/>
      <c r="O385" s="668"/>
      <c r="P385" s="575"/>
      <c r="Q385" s="573"/>
      <c r="R385" s="573"/>
      <c r="S385" s="573"/>
      <c r="T385" s="573"/>
      <c r="U385" s="677"/>
      <c r="V385" s="677"/>
      <c r="W385" s="573"/>
      <c r="X385" s="573"/>
      <c r="Y385" s="573"/>
      <c r="Z385" s="573"/>
      <c r="AA385" s="678"/>
      <c r="AB385" s="573"/>
      <c r="AC385" s="623"/>
      <c r="AD385" s="573"/>
      <c r="AE385" s="573"/>
      <c r="AF385" s="573"/>
      <c r="AG385" s="639"/>
      <c r="AH385" s="639"/>
      <c r="AI385" s="639"/>
      <c r="AJ385" s="4"/>
      <c r="AK385" s="621"/>
      <c r="AL385" s="622"/>
      <c r="AM385" s="680"/>
    </row>
    <row r="386" spans="2:39" ht="13.5" customHeight="1">
      <c r="B386" s="395"/>
      <c r="D386" s="529">
        <f t="shared" si="10"/>
        <v>375</v>
      </c>
      <c r="E386" s="532"/>
      <c r="F386" s="531"/>
      <c r="G386" s="531"/>
      <c r="H386" s="573"/>
      <c r="I386" s="573"/>
      <c r="J386" s="573"/>
      <c r="K386" s="573"/>
      <c r="L386" s="573"/>
      <c r="M386" s="234"/>
      <c r="N386" s="234"/>
      <c r="O386" s="668"/>
      <c r="P386" s="575"/>
      <c r="Q386" s="573"/>
      <c r="R386" s="573"/>
      <c r="S386" s="573"/>
      <c r="T386" s="573"/>
      <c r="U386" s="677"/>
      <c r="V386" s="677"/>
      <c r="W386" s="573"/>
      <c r="X386" s="573"/>
      <c r="Y386" s="573"/>
      <c r="Z386" s="573"/>
      <c r="AA386" s="678"/>
      <c r="AB386" s="573"/>
      <c r="AC386" s="623"/>
      <c r="AD386" s="573"/>
      <c r="AE386" s="573"/>
      <c r="AF386" s="573"/>
      <c r="AG386" s="639"/>
      <c r="AH386" s="639"/>
      <c r="AI386" s="639"/>
      <c r="AJ386" s="4"/>
      <c r="AK386" s="621"/>
      <c r="AL386" s="622"/>
      <c r="AM386" s="680"/>
    </row>
    <row r="387" spans="2:39" ht="13.5" customHeight="1">
      <c r="B387" s="395"/>
      <c r="D387" s="529">
        <f t="shared" si="10"/>
        <v>376</v>
      </c>
      <c r="E387" s="532"/>
      <c r="F387" s="531"/>
      <c r="G387" s="531"/>
      <c r="H387" s="573"/>
      <c r="I387" s="573"/>
      <c r="J387" s="573"/>
      <c r="K387" s="573"/>
      <c r="L387" s="573"/>
      <c r="M387" s="234"/>
      <c r="N387" s="234"/>
      <c r="O387" s="668"/>
      <c r="P387" s="575"/>
      <c r="Q387" s="573"/>
      <c r="R387" s="573"/>
      <c r="S387" s="573"/>
      <c r="T387" s="573"/>
      <c r="U387" s="677"/>
      <c r="V387" s="677"/>
      <c r="W387" s="573"/>
      <c r="X387" s="573"/>
      <c r="Y387" s="573"/>
      <c r="Z387" s="573"/>
      <c r="AA387" s="678"/>
      <c r="AB387" s="573"/>
      <c r="AC387" s="623"/>
      <c r="AD387" s="573"/>
      <c r="AE387" s="573"/>
      <c r="AF387" s="573"/>
      <c r="AG387" s="639"/>
      <c r="AH387" s="639"/>
      <c r="AI387" s="639"/>
      <c r="AJ387" s="4"/>
      <c r="AK387" s="621"/>
      <c r="AL387" s="622"/>
      <c r="AM387" s="680"/>
    </row>
    <row r="388" spans="2:39" ht="13.5" customHeight="1">
      <c r="B388" s="395"/>
      <c r="D388" s="529">
        <f t="shared" si="10"/>
        <v>377</v>
      </c>
      <c r="E388" s="532"/>
      <c r="F388" s="531"/>
      <c r="G388" s="531"/>
      <c r="H388" s="573"/>
      <c r="I388" s="573"/>
      <c r="J388" s="573"/>
      <c r="K388" s="573"/>
      <c r="L388" s="573"/>
      <c r="M388" s="234"/>
      <c r="N388" s="234"/>
      <c r="O388" s="668"/>
      <c r="P388" s="575"/>
      <c r="Q388" s="573"/>
      <c r="R388" s="573"/>
      <c r="S388" s="573"/>
      <c r="T388" s="573"/>
      <c r="U388" s="677"/>
      <c r="V388" s="677"/>
      <c r="W388" s="573"/>
      <c r="X388" s="573"/>
      <c r="Y388" s="573"/>
      <c r="Z388" s="573"/>
      <c r="AA388" s="678"/>
      <c r="AB388" s="573"/>
      <c r="AC388" s="623"/>
      <c r="AD388" s="573"/>
      <c r="AE388" s="573"/>
      <c r="AF388" s="573"/>
      <c r="AG388" s="639"/>
      <c r="AH388" s="639"/>
      <c r="AI388" s="639"/>
      <c r="AJ388" s="4"/>
      <c r="AK388" s="621"/>
      <c r="AL388" s="622"/>
      <c r="AM388" s="680"/>
    </row>
    <row r="389" spans="2:39" ht="13.5" customHeight="1">
      <c r="B389" s="395"/>
      <c r="D389" s="529">
        <f t="shared" si="10"/>
        <v>378</v>
      </c>
      <c r="E389" s="532"/>
      <c r="F389" s="531"/>
      <c r="G389" s="531"/>
      <c r="H389" s="573"/>
      <c r="I389" s="573"/>
      <c r="J389" s="573"/>
      <c r="K389" s="573"/>
      <c r="L389" s="573"/>
      <c r="M389" s="234"/>
      <c r="N389" s="234"/>
      <c r="O389" s="668"/>
      <c r="P389" s="575"/>
      <c r="Q389" s="573"/>
      <c r="R389" s="573"/>
      <c r="S389" s="573"/>
      <c r="T389" s="573"/>
      <c r="U389" s="677"/>
      <c r="V389" s="677"/>
      <c r="W389" s="573"/>
      <c r="X389" s="573"/>
      <c r="Y389" s="573"/>
      <c r="Z389" s="573"/>
      <c r="AA389" s="678"/>
      <c r="AB389" s="573"/>
      <c r="AC389" s="623"/>
      <c r="AD389" s="573"/>
      <c r="AE389" s="573"/>
      <c r="AF389" s="573"/>
      <c r="AG389" s="639"/>
      <c r="AH389" s="639"/>
      <c r="AI389" s="639"/>
      <c r="AJ389" s="4"/>
      <c r="AK389" s="621"/>
      <c r="AL389" s="622"/>
      <c r="AM389" s="680"/>
    </row>
    <row r="390" spans="2:39" ht="13.5" customHeight="1">
      <c r="B390" s="395"/>
      <c r="D390" s="529">
        <f t="shared" si="10"/>
        <v>379</v>
      </c>
      <c r="E390" s="532"/>
      <c r="F390" s="531"/>
      <c r="G390" s="531"/>
      <c r="H390" s="573"/>
      <c r="I390" s="573"/>
      <c r="J390" s="573"/>
      <c r="K390" s="573"/>
      <c r="L390" s="573"/>
      <c r="M390" s="234"/>
      <c r="N390" s="234"/>
      <c r="O390" s="668"/>
      <c r="P390" s="575"/>
      <c r="Q390" s="573"/>
      <c r="R390" s="573"/>
      <c r="S390" s="573"/>
      <c r="T390" s="573"/>
      <c r="U390" s="677"/>
      <c r="V390" s="677"/>
      <c r="W390" s="573"/>
      <c r="X390" s="573"/>
      <c r="Y390" s="573"/>
      <c r="Z390" s="573"/>
      <c r="AA390" s="678"/>
      <c r="AB390" s="573"/>
      <c r="AC390" s="623"/>
      <c r="AD390" s="573"/>
      <c r="AE390" s="573"/>
      <c r="AF390" s="573"/>
      <c r="AG390" s="639"/>
      <c r="AH390" s="639"/>
      <c r="AI390" s="639"/>
      <c r="AJ390" s="4"/>
      <c r="AK390" s="621"/>
      <c r="AL390" s="622"/>
      <c r="AM390" s="680"/>
    </row>
    <row r="391" spans="2:39" ht="13.5" customHeight="1">
      <c r="B391" s="395"/>
      <c r="D391" s="529">
        <f t="shared" si="10"/>
        <v>380</v>
      </c>
      <c r="E391" s="532"/>
      <c r="F391" s="531"/>
      <c r="G391" s="531"/>
      <c r="H391" s="573"/>
      <c r="I391" s="573"/>
      <c r="J391" s="573"/>
      <c r="K391" s="573"/>
      <c r="L391" s="573"/>
      <c r="M391" s="234"/>
      <c r="N391" s="234"/>
      <c r="O391" s="668"/>
      <c r="P391" s="575"/>
      <c r="Q391" s="573"/>
      <c r="R391" s="573"/>
      <c r="S391" s="573"/>
      <c r="T391" s="573"/>
      <c r="U391" s="677"/>
      <c r="V391" s="677"/>
      <c r="W391" s="573"/>
      <c r="X391" s="573"/>
      <c r="Y391" s="573"/>
      <c r="Z391" s="573"/>
      <c r="AA391" s="678"/>
      <c r="AB391" s="573"/>
      <c r="AC391" s="623"/>
      <c r="AD391" s="573"/>
      <c r="AE391" s="573"/>
      <c r="AF391" s="573"/>
      <c r="AG391" s="639"/>
      <c r="AH391" s="639"/>
      <c r="AI391" s="639"/>
      <c r="AJ391" s="4"/>
      <c r="AK391" s="621"/>
      <c r="AL391" s="622"/>
      <c r="AM391" s="680"/>
    </row>
    <row r="392" spans="2:39" ht="13.5" customHeight="1">
      <c r="B392" s="395"/>
      <c r="D392" s="529">
        <f t="shared" si="10"/>
        <v>381</v>
      </c>
      <c r="E392" s="532"/>
      <c r="F392" s="531"/>
      <c r="G392" s="531"/>
      <c r="H392" s="573"/>
      <c r="I392" s="573"/>
      <c r="J392" s="573"/>
      <c r="K392" s="573"/>
      <c r="L392" s="573"/>
      <c r="M392" s="234"/>
      <c r="N392" s="234"/>
      <c r="O392" s="668"/>
      <c r="P392" s="575"/>
      <c r="Q392" s="573"/>
      <c r="R392" s="573"/>
      <c r="S392" s="573"/>
      <c r="T392" s="573"/>
      <c r="U392" s="677"/>
      <c r="V392" s="677"/>
      <c r="W392" s="573"/>
      <c r="X392" s="573"/>
      <c r="Y392" s="573"/>
      <c r="Z392" s="573"/>
      <c r="AA392" s="678"/>
      <c r="AB392" s="573"/>
      <c r="AC392" s="623"/>
      <c r="AD392" s="573"/>
      <c r="AE392" s="573"/>
      <c r="AF392" s="573"/>
      <c r="AG392" s="639"/>
      <c r="AH392" s="639"/>
      <c r="AI392" s="639"/>
      <c r="AJ392" s="4"/>
      <c r="AK392" s="621"/>
      <c r="AL392" s="622"/>
      <c r="AM392" s="680"/>
    </row>
    <row r="393" spans="2:39" ht="13.5" customHeight="1">
      <c r="B393" s="395"/>
      <c r="D393" s="529">
        <f t="shared" si="10"/>
        <v>382</v>
      </c>
      <c r="E393" s="532"/>
      <c r="F393" s="531"/>
      <c r="G393" s="531"/>
      <c r="H393" s="573"/>
      <c r="I393" s="573"/>
      <c r="J393" s="573"/>
      <c r="K393" s="573"/>
      <c r="L393" s="573"/>
      <c r="M393" s="234"/>
      <c r="N393" s="234"/>
      <c r="O393" s="668"/>
      <c r="P393" s="575"/>
      <c r="Q393" s="573"/>
      <c r="R393" s="573"/>
      <c r="S393" s="573"/>
      <c r="T393" s="573"/>
      <c r="U393" s="677"/>
      <c r="V393" s="677"/>
      <c r="W393" s="573"/>
      <c r="X393" s="573"/>
      <c r="Y393" s="573"/>
      <c r="Z393" s="573"/>
      <c r="AA393" s="678"/>
      <c r="AB393" s="573"/>
      <c r="AC393" s="623"/>
      <c r="AD393" s="573"/>
      <c r="AE393" s="573"/>
      <c r="AF393" s="573"/>
      <c r="AG393" s="639"/>
      <c r="AH393" s="639"/>
      <c r="AI393" s="639"/>
      <c r="AJ393" s="4"/>
      <c r="AK393" s="621"/>
      <c r="AL393" s="622"/>
      <c r="AM393" s="680"/>
    </row>
    <row r="394" spans="2:39" ht="13.5" customHeight="1">
      <c r="B394" s="395"/>
      <c r="D394" s="529">
        <f t="shared" si="10"/>
        <v>383</v>
      </c>
      <c r="E394" s="532"/>
      <c r="F394" s="531"/>
      <c r="G394" s="531"/>
      <c r="H394" s="573"/>
      <c r="I394" s="573"/>
      <c r="J394" s="573"/>
      <c r="K394" s="573"/>
      <c r="L394" s="573"/>
      <c r="M394" s="234"/>
      <c r="N394" s="234"/>
      <c r="O394" s="668"/>
      <c r="P394" s="575"/>
      <c r="Q394" s="573"/>
      <c r="R394" s="573"/>
      <c r="S394" s="573"/>
      <c r="T394" s="573"/>
      <c r="U394" s="677"/>
      <c r="V394" s="677"/>
      <c r="W394" s="573"/>
      <c r="X394" s="573"/>
      <c r="Y394" s="573"/>
      <c r="Z394" s="573"/>
      <c r="AA394" s="678"/>
      <c r="AB394" s="573"/>
      <c r="AC394" s="623"/>
      <c r="AD394" s="573"/>
      <c r="AE394" s="573"/>
      <c r="AF394" s="573"/>
      <c r="AG394" s="639"/>
      <c r="AH394" s="639"/>
      <c r="AI394" s="639"/>
      <c r="AJ394" s="4"/>
      <c r="AK394" s="621"/>
      <c r="AL394" s="622"/>
      <c r="AM394" s="680"/>
    </row>
    <row r="395" spans="2:39" ht="13.5" customHeight="1">
      <c r="B395" s="395"/>
      <c r="D395" s="529">
        <f t="shared" si="10"/>
        <v>384</v>
      </c>
      <c r="E395" s="532"/>
      <c r="F395" s="531"/>
      <c r="G395" s="531"/>
      <c r="H395" s="573"/>
      <c r="I395" s="573"/>
      <c r="J395" s="573"/>
      <c r="K395" s="573"/>
      <c r="L395" s="573"/>
      <c r="M395" s="234"/>
      <c r="N395" s="234"/>
      <c r="O395" s="668"/>
      <c r="P395" s="575"/>
      <c r="Q395" s="573"/>
      <c r="R395" s="573"/>
      <c r="S395" s="573"/>
      <c r="T395" s="573"/>
      <c r="U395" s="677"/>
      <c r="V395" s="677"/>
      <c r="W395" s="573"/>
      <c r="X395" s="573"/>
      <c r="Y395" s="573"/>
      <c r="Z395" s="573"/>
      <c r="AA395" s="678"/>
      <c r="AB395" s="573"/>
      <c r="AC395" s="623"/>
      <c r="AD395" s="573"/>
      <c r="AE395" s="573"/>
      <c r="AF395" s="573"/>
      <c r="AG395" s="639"/>
      <c r="AH395" s="639"/>
      <c r="AI395" s="639"/>
      <c r="AJ395" s="4"/>
      <c r="AK395" s="621"/>
      <c r="AL395" s="622"/>
      <c r="AM395" s="680"/>
    </row>
    <row r="396" spans="2:39" ht="13.5" customHeight="1">
      <c r="B396" s="395"/>
      <c r="D396" s="529">
        <f t="shared" si="10"/>
        <v>385</v>
      </c>
      <c r="E396" s="532"/>
      <c r="F396" s="531"/>
      <c r="G396" s="531"/>
      <c r="H396" s="573"/>
      <c r="I396" s="573"/>
      <c r="J396" s="573"/>
      <c r="K396" s="573"/>
      <c r="L396" s="573"/>
      <c r="M396" s="234"/>
      <c r="N396" s="234"/>
      <c r="O396" s="668"/>
      <c r="P396" s="575"/>
      <c r="Q396" s="573"/>
      <c r="R396" s="573"/>
      <c r="S396" s="573"/>
      <c r="T396" s="573"/>
      <c r="U396" s="677"/>
      <c r="V396" s="677"/>
      <c r="W396" s="573"/>
      <c r="X396" s="573"/>
      <c r="Y396" s="573"/>
      <c r="Z396" s="573"/>
      <c r="AA396" s="678"/>
      <c r="AB396" s="573"/>
      <c r="AC396" s="623"/>
      <c r="AD396" s="573"/>
      <c r="AE396" s="573"/>
      <c r="AF396" s="573"/>
      <c r="AG396" s="639"/>
      <c r="AH396" s="639"/>
      <c r="AI396" s="639"/>
      <c r="AJ396" s="4"/>
      <c r="AK396" s="621"/>
      <c r="AL396" s="622"/>
      <c r="AM396" s="680"/>
    </row>
    <row r="397" spans="2:39" ht="13.5" customHeight="1">
      <c r="B397" s="395"/>
      <c r="D397" s="529">
        <f t="shared" si="10"/>
        <v>386</v>
      </c>
      <c r="E397" s="532"/>
      <c r="F397" s="531"/>
      <c r="G397" s="531"/>
      <c r="H397" s="573"/>
      <c r="I397" s="573"/>
      <c r="J397" s="573"/>
      <c r="K397" s="573"/>
      <c r="L397" s="573"/>
      <c r="M397" s="234"/>
      <c r="N397" s="234"/>
      <c r="O397" s="668"/>
      <c r="P397" s="575"/>
      <c r="Q397" s="573"/>
      <c r="R397" s="573"/>
      <c r="S397" s="573"/>
      <c r="T397" s="573"/>
      <c r="U397" s="677"/>
      <c r="V397" s="677"/>
      <c r="W397" s="573"/>
      <c r="X397" s="573"/>
      <c r="Y397" s="573"/>
      <c r="Z397" s="573"/>
      <c r="AA397" s="678"/>
      <c r="AB397" s="573"/>
      <c r="AC397" s="623"/>
      <c r="AD397" s="573"/>
      <c r="AE397" s="573"/>
      <c r="AF397" s="573"/>
      <c r="AG397" s="639"/>
      <c r="AH397" s="639"/>
      <c r="AI397" s="639"/>
      <c r="AJ397" s="4"/>
      <c r="AK397" s="621"/>
      <c r="AL397" s="622"/>
      <c r="AM397" s="680"/>
    </row>
    <row r="398" spans="2:39" ht="13.5" customHeight="1">
      <c r="B398" s="395"/>
      <c r="D398" s="529">
        <f t="shared" si="10"/>
        <v>387</v>
      </c>
      <c r="E398" s="532"/>
      <c r="F398" s="531"/>
      <c r="G398" s="531"/>
      <c r="H398" s="573"/>
      <c r="I398" s="573"/>
      <c r="J398" s="573"/>
      <c r="K398" s="573"/>
      <c r="L398" s="573"/>
      <c r="M398" s="234"/>
      <c r="N398" s="234"/>
      <c r="O398" s="668"/>
      <c r="P398" s="575"/>
      <c r="Q398" s="573"/>
      <c r="R398" s="573"/>
      <c r="S398" s="573"/>
      <c r="T398" s="573"/>
      <c r="U398" s="677"/>
      <c r="V398" s="677"/>
      <c r="W398" s="573"/>
      <c r="X398" s="573"/>
      <c r="Y398" s="573"/>
      <c r="Z398" s="573"/>
      <c r="AA398" s="678"/>
      <c r="AB398" s="573"/>
      <c r="AC398" s="623"/>
      <c r="AD398" s="573"/>
      <c r="AE398" s="573"/>
      <c r="AF398" s="573"/>
      <c r="AG398" s="639"/>
      <c r="AH398" s="639"/>
      <c r="AI398" s="639"/>
      <c r="AJ398" s="4"/>
      <c r="AK398" s="621"/>
      <c r="AL398" s="622"/>
      <c r="AM398" s="680"/>
    </row>
    <row r="399" spans="2:39" ht="13.5" customHeight="1">
      <c r="B399" s="395"/>
      <c r="D399" s="529">
        <f t="shared" si="10"/>
        <v>388</v>
      </c>
      <c r="E399" s="532"/>
      <c r="F399" s="531"/>
      <c r="G399" s="531"/>
      <c r="H399" s="573"/>
      <c r="I399" s="573"/>
      <c r="J399" s="573"/>
      <c r="K399" s="573"/>
      <c r="L399" s="573"/>
      <c r="M399" s="234"/>
      <c r="N399" s="234"/>
      <c r="O399" s="668"/>
      <c r="P399" s="575"/>
      <c r="Q399" s="573"/>
      <c r="R399" s="573"/>
      <c r="S399" s="573"/>
      <c r="T399" s="573"/>
      <c r="U399" s="677"/>
      <c r="V399" s="677"/>
      <c r="W399" s="573"/>
      <c r="X399" s="573"/>
      <c r="Y399" s="573"/>
      <c r="Z399" s="573"/>
      <c r="AA399" s="678"/>
      <c r="AB399" s="573"/>
      <c r="AC399" s="623"/>
      <c r="AD399" s="573"/>
      <c r="AE399" s="573"/>
      <c r="AF399" s="573"/>
      <c r="AG399" s="639"/>
      <c r="AH399" s="639"/>
      <c r="AI399" s="639"/>
      <c r="AJ399" s="4"/>
      <c r="AK399" s="621"/>
      <c r="AL399" s="622"/>
      <c r="AM399" s="680"/>
    </row>
    <row r="400" spans="2:39" ht="13.5" customHeight="1">
      <c r="B400" s="395"/>
      <c r="D400" s="529">
        <f t="shared" si="10"/>
        <v>389</v>
      </c>
      <c r="E400" s="532"/>
      <c r="F400" s="531"/>
      <c r="G400" s="531"/>
      <c r="H400" s="573"/>
      <c r="I400" s="573"/>
      <c r="J400" s="573"/>
      <c r="K400" s="573"/>
      <c r="L400" s="573"/>
      <c r="M400" s="234"/>
      <c r="N400" s="234"/>
      <c r="O400" s="668"/>
      <c r="P400" s="575"/>
      <c r="Q400" s="573"/>
      <c r="R400" s="573"/>
      <c r="S400" s="573"/>
      <c r="T400" s="573"/>
      <c r="U400" s="677"/>
      <c r="V400" s="677"/>
      <c r="W400" s="573"/>
      <c r="X400" s="573"/>
      <c r="Y400" s="573"/>
      <c r="Z400" s="573"/>
      <c r="AA400" s="678"/>
      <c r="AB400" s="573"/>
      <c r="AC400" s="623"/>
      <c r="AD400" s="573"/>
      <c r="AE400" s="573"/>
      <c r="AF400" s="573"/>
      <c r="AG400" s="639"/>
      <c r="AH400" s="639"/>
      <c r="AI400" s="639"/>
      <c r="AJ400" s="4"/>
      <c r="AK400" s="621"/>
      <c r="AL400" s="622"/>
      <c r="AM400" s="680"/>
    </row>
    <row r="401" spans="2:39" ht="13.5" customHeight="1">
      <c r="B401" s="395"/>
      <c r="D401" s="529">
        <f t="shared" si="10"/>
        <v>390</v>
      </c>
      <c r="E401" s="532"/>
      <c r="F401" s="531"/>
      <c r="G401" s="531"/>
      <c r="H401" s="681"/>
      <c r="I401" s="681"/>
      <c r="J401" s="681"/>
      <c r="K401" s="681"/>
      <c r="L401" s="681"/>
      <c r="M401" s="234"/>
      <c r="N401" s="234"/>
      <c r="O401" s="668"/>
      <c r="P401" s="575"/>
      <c r="Q401" s="573"/>
      <c r="R401" s="573"/>
      <c r="S401" s="573"/>
      <c r="T401" s="573"/>
      <c r="U401" s="677"/>
      <c r="V401" s="677"/>
      <c r="W401" s="573"/>
      <c r="X401" s="573"/>
      <c r="Y401" s="573"/>
      <c r="Z401" s="573"/>
      <c r="AA401" s="678"/>
      <c r="AB401" s="573"/>
      <c r="AC401" s="623"/>
      <c r="AD401" s="573"/>
      <c r="AE401" s="573"/>
      <c r="AF401" s="573"/>
      <c r="AG401" s="639"/>
      <c r="AH401" s="639"/>
      <c r="AI401" s="639"/>
      <c r="AJ401" s="4"/>
      <c r="AK401" s="621"/>
      <c r="AL401" s="622"/>
      <c r="AM401" s="680"/>
    </row>
    <row r="402" spans="2:39" ht="13.5" customHeight="1">
      <c r="B402" s="395"/>
      <c r="D402" s="529">
        <f>D401+1</f>
        <v>391</v>
      </c>
      <c r="E402" s="532"/>
      <c r="F402" s="531"/>
      <c r="G402" s="531"/>
      <c r="H402" s="573"/>
      <c r="I402" s="573"/>
      <c r="J402" s="573"/>
      <c r="K402" s="573"/>
      <c r="L402" s="573"/>
      <c r="M402" s="234"/>
      <c r="N402" s="234"/>
      <c r="O402" s="668"/>
      <c r="P402" s="575"/>
      <c r="Q402" s="573"/>
      <c r="R402" s="573"/>
      <c r="S402" s="573"/>
      <c r="T402" s="573"/>
      <c r="U402" s="677"/>
      <c r="V402" s="677"/>
      <c r="W402" s="573"/>
      <c r="X402" s="573"/>
      <c r="Y402" s="573"/>
      <c r="Z402" s="573"/>
      <c r="AA402" s="678"/>
      <c r="AB402" s="573"/>
      <c r="AC402" s="623"/>
      <c r="AD402" s="573"/>
      <c r="AE402" s="573"/>
      <c r="AF402" s="573"/>
      <c r="AG402" s="639"/>
      <c r="AH402" s="639"/>
      <c r="AI402" s="639"/>
      <c r="AJ402" s="4"/>
      <c r="AK402" s="621"/>
      <c r="AL402" s="622"/>
      <c r="AM402" s="680"/>
    </row>
    <row r="403" spans="2:39" ht="13.5" customHeight="1">
      <c r="B403" s="395"/>
      <c r="D403" s="529">
        <f>D402+1</f>
        <v>392</v>
      </c>
      <c r="E403" s="532"/>
      <c r="F403" s="531"/>
      <c r="G403" s="531"/>
      <c r="H403" s="573"/>
      <c r="I403" s="573"/>
      <c r="J403" s="573"/>
      <c r="K403" s="573"/>
      <c r="L403" s="573"/>
      <c r="M403" s="234"/>
      <c r="N403" s="234"/>
      <c r="O403" s="668"/>
      <c r="P403" s="575"/>
      <c r="Q403" s="573"/>
      <c r="R403" s="573"/>
      <c r="S403" s="573"/>
      <c r="T403" s="573"/>
      <c r="U403" s="677"/>
      <c r="V403" s="677"/>
      <c r="W403" s="573"/>
      <c r="X403" s="573"/>
      <c r="Y403" s="573"/>
      <c r="Z403" s="573"/>
      <c r="AA403" s="678"/>
      <c r="AB403" s="573"/>
      <c r="AC403" s="623"/>
      <c r="AD403" s="573"/>
      <c r="AE403" s="573"/>
      <c r="AF403" s="573"/>
      <c r="AG403" s="639"/>
      <c r="AH403" s="639"/>
      <c r="AI403" s="639"/>
      <c r="AJ403" s="4"/>
      <c r="AK403" s="621"/>
      <c r="AL403" s="622"/>
      <c r="AM403" s="680"/>
    </row>
    <row r="404" spans="2:39" ht="13.5" customHeight="1">
      <c r="B404" s="395"/>
      <c r="D404" s="529">
        <f>D403+1</f>
        <v>393</v>
      </c>
      <c r="E404" s="532"/>
      <c r="F404" s="531"/>
      <c r="G404" s="531"/>
      <c r="H404" s="573"/>
      <c r="I404" s="573"/>
      <c r="J404" s="573"/>
      <c r="K404" s="573"/>
      <c r="L404" s="573"/>
      <c r="M404" s="234"/>
      <c r="N404" s="234"/>
      <c r="O404" s="668"/>
      <c r="P404" s="575"/>
      <c r="Q404" s="573"/>
      <c r="R404" s="573"/>
      <c r="S404" s="573"/>
      <c r="T404" s="573"/>
      <c r="U404" s="677"/>
      <c r="V404" s="677"/>
      <c r="W404" s="573"/>
      <c r="X404" s="573"/>
      <c r="Y404" s="573"/>
      <c r="Z404" s="573"/>
      <c r="AA404" s="678"/>
      <c r="AB404" s="573"/>
      <c r="AC404" s="623"/>
      <c r="AD404" s="573"/>
      <c r="AE404" s="573"/>
      <c r="AF404" s="573"/>
      <c r="AG404" s="639"/>
      <c r="AH404" s="639"/>
      <c r="AI404" s="639"/>
      <c r="AJ404" s="4"/>
      <c r="AK404" s="621"/>
      <c r="AL404" s="622"/>
      <c r="AM404" s="680"/>
    </row>
    <row r="405" spans="2:39" ht="13.5" customHeight="1">
      <c r="B405" s="395"/>
      <c r="D405" s="529">
        <f t="shared" ref="D405:D462" si="11">D404+1</f>
        <v>394</v>
      </c>
      <c r="E405" s="532"/>
      <c r="F405" s="531"/>
      <c r="G405" s="531"/>
      <c r="H405" s="573"/>
      <c r="I405" s="573"/>
      <c r="J405" s="573"/>
      <c r="K405" s="573"/>
      <c r="L405" s="573"/>
      <c r="M405" s="234"/>
      <c r="N405" s="234"/>
      <c r="O405" s="668"/>
      <c r="P405" s="575"/>
      <c r="Q405" s="573"/>
      <c r="R405" s="573"/>
      <c r="S405" s="573"/>
      <c r="T405" s="573"/>
      <c r="U405" s="677"/>
      <c r="V405" s="677"/>
      <c r="W405" s="573"/>
      <c r="X405" s="573"/>
      <c r="Y405" s="573"/>
      <c r="Z405" s="573"/>
      <c r="AA405" s="678"/>
      <c r="AB405" s="573"/>
      <c r="AC405" s="623"/>
      <c r="AD405" s="573"/>
      <c r="AE405" s="573"/>
      <c r="AF405" s="573"/>
      <c r="AG405" s="639"/>
      <c r="AH405" s="639"/>
      <c r="AI405" s="639"/>
      <c r="AJ405" s="4"/>
      <c r="AK405" s="621"/>
      <c r="AL405" s="622"/>
      <c r="AM405" s="680"/>
    </row>
    <row r="406" spans="2:39" ht="13.5" customHeight="1">
      <c r="B406" s="395"/>
      <c r="D406" s="529">
        <f t="shared" si="11"/>
        <v>395</v>
      </c>
      <c r="E406" s="532"/>
      <c r="F406" s="531"/>
      <c r="G406" s="531"/>
      <c r="H406" s="573"/>
      <c r="I406" s="573"/>
      <c r="J406" s="573"/>
      <c r="K406" s="573"/>
      <c r="L406" s="573"/>
      <c r="M406" s="234"/>
      <c r="N406" s="234"/>
      <c r="O406" s="668"/>
      <c r="P406" s="575"/>
      <c r="Q406" s="573"/>
      <c r="R406" s="573"/>
      <c r="S406" s="573"/>
      <c r="T406" s="573"/>
      <c r="U406" s="677"/>
      <c r="V406" s="677"/>
      <c r="W406" s="573"/>
      <c r="X406" s="573"/>
      <c r="Y406" s="573"/>
      <c r="Z406" s="573"/>
      <c r="AA406" s="678"/>
      <c r="AB406" s="573"/>
      <c r="AC406" s="623"/>
      <c r="AD406" s="573"/>
      <c r="AE406" s="573"/>
      <c r="AF406" s="573"/>
      <c r="AG406" s="639"/>
      <c r="AH406" s="639"/>
      <c r="AI406" s="639"/>
      <c r="AJ406" s="4"/>
      <c r="AK406" s="621"/>
      <c r="AL406" s="622"/>
      <c r="AM406" s="680"/>
    </row>
    <row r="407" spans="2:39" ht="13.5" customHeight="1">
      <c r="B407" s="395"/>
      <c r="D407" s="529">
        <f t="shared" si="11"/>
        <v>396</v>
      </c>
      <c r="E407" s="532"/>
      <c r="F407" s="531"/>
      <c r="G407" s="531"/>
      <c r="H407" s="573"/>
      <c r="I407" s="573"/>
      <c r="J407" s="573"/>
      <c r="K407" s="573"/>
      <c r="L407" s="573"/>
      <c r="M407" s="234"/>
      <c r="N407" s="234"/>
      <c r="O407" s="668"/>
      <c r="P407" s="575"/>
      <c r="Q407" s="573"/>
      <c r="R407" s="573"/>
      <c r="S407" s="573"/>
      <c r="T407" s="573"/>
      <c r="U407" s="677"/>
      <c r="V407" s="677"/>
      <c r="W407" s="573"/>
      <c r="X407" s="573"/>
      <c r="Y407" s="573"/>
      <c r="Z407" s="573"/>
      <c r="AA407" s="678"/>
      <c r="AB407" s="573"/>
      <c r="AC407" s="623"/>
      <c r="AD407" s="573"/>
      <c r="AE407" s="573"/>
      <c r="AF407" s="573"/>
      <c r="AG407" s="639"/>
      <c r="AH407" s="639"/>
      <c r="AI407" s="639"/>
      <c r="AJ407" s="4"/>
      <c r="AK407" s="621"/>
      <c r="AL407" s="622"/>
      <c r="AM407" s="680"/>
    </row>
    <row r="408" spans="2:39" ht="13.5" customHeight="1">
      <c r="B408" s="395"/>
      <c r="D408" s="529">
        <f t="shared" si="11"/>
        <v>397</v>
      </c>
      <c r="E408" s="532"/>
      <c r="F408" s="531"/>
      <c r="G408" s="531"/>
      <c r="H408" s="573"/>
      <c r="I408" s="573"/>
      <c r="J408" s="573"/>
      <c r="K408" s="573"/>
      <c r="L408" s="573"/>
      <c r="M408" s="234"/>
      <c r="N408" s="234"/>
      <c r="O408" s="668"/>
      <c r="P408" s="575"/>
      <c r="Q408" s="573"/>
      <c r="R408" s="573"/>
      <c r="S408" s="573"/>
      <c r="T408" s="573"/>
      <c r="U408" s="677"/>
      <c r="V408" s="677"/>
      <c r="W408" s="573"/>
      <c r="X408" s="573"/>
      <c r="Y408" s="573"/>
      <c r="Z408" s="573"/>
      <c r="AA408" s="678"/>
      <c r="AB408" s="573"/>
      <c r="AC408" s="623"/>
      <c r="AD408" s="573"/>
      <c r="AE408" s="573"/>
      <c r="AF408" s="573"/>
      <c r="AG408" s="639"/>
      <c r="AH408" s="639"/>
      <c r="AI408" s="639"/>
      <c r="AJ408" s="4"/>
      <c r="AK408" s="621"/>
      <c r="AL408" s="622"/>
      <c r="AM408" s="680"/>
    </row>
    <row r="409" spans="2:39" ht="13.5" customHeight="1">
      <c r="B409" s="395"/>
      <c r="D409" s="529">
        <f t="shared" si="11"/>
        <v>398</v>
      </c>
      <c r="E409" s="532"/>
      <c r="F409" s="531"/>
      <c r="G409" s="531"/>
      <c r="H409" s="573"/>
      <c r="I409" s="573"/>
      <c r="J409" s="573"/>
      <c r="K409" s="573"/>
      <c r="L409" s="573"/>
      <c r="M409" s="234"/>
      <c r="N409" s="234"/>
      <c r="O409" s="668"/>
      <c r="P409" s="575"/>
      <c r="Q409" s="573"/>
      <c r="R409" s="573"/>
      <c r="S409" s="573"/>
      <c r="T409" s="573"/>
      <c r="U409" s="677"/>
      <c r="V409" s="677"/>
      <c r="W409" s="573"/>
      <c r="X409" s="573"/>
      <c r="Y409" s="573"/>
      <c r="Z409" s="573"/>
      <c r="AA409" s="678"/>
      <c r="AB409" s="573"/>
      <c r="AC409" s="623"/>
      <c r="AD409" s="573"/>
      <c r="AE409" s="573"/>
      <c r="AF409" s="573"/>
      <c r="AG409" s="639"/>
      <c r="AH409" s="639"/>
      <c r="AI409" s="639"/>
      <c r="AJ409" s="4"/>
      <c r="AK409" s="621"/>
      <c r="AL409" s="622"/>
      <c r="AM409" s="680"/>
    </row>
    <row r="410" spans="2:39" ht="13.5" customHeight="1">
      <c r="B410" s="395"/>
      <c r="D410" s="529">
        <f t="shared" si="11"/>
        <v>399</v>
      </c>
      <c r="E410" s="532"/>
      <c r="F410" s="531"/>
      <c r="G410" s="531"/>
      <c r="H410" s="573"/>
      <c r="I410" s="573"/>
      <c r="J410" s="573"/>
      <c r="K410" s="573"/>
      <c r="L410" s="573"/>
      <c r="M410" s="234"/>
      <c r="N410" s="234"/>
      <c r="O410" s="668"/>
      <c r="P410" s="575"/>
      <c r="Q410" s="573"/>
      <c r="R410" s="573"/>
      <c r="S410" s="573"/>
      <c r="T410" s="573"/>
      <c r="U410" s="677"/>
      <c r="V410" s="677"/>
      <c r="W410" s="573"/>
      <c r="X410" s="573"/>
      <c r="Y410" s="573"/>
      <c r="Z410" s="573"/>
      <c r="AA410" s="678"/>
      <c r="AB410" s="573"/>
      <c r="AC410" s="623"/>
      <c r="AD410" s="573"/>
      <c r="AE410" s="573"/>
      <c r="AF410" s="573"/>
      <c r="AG410" s="639"/>
      <c r="AH410" s="639"/>
      <c r="AI410" s="639"/>
      <c r="AJ410" s="4"/>
      <c r="AK410" s="621"/>
      <c r="AL410" s="622"/>
      <c r="AM410" s="680"/>
    </row>
    <row r="411" spans="2:39" ht="13.5" customHeight="1">
      <c r="B411" s="395"/>
      <c r="D411" s="529">
        <f t="shared" si="11"/>
        <v>400</v>
      </c>
      <c r="E411" s="532"/>
      <c r="F411" s="531"/>
      <c r="G411" s="531"/>
      <c r="H411" s="573"/>
      <c r="I411" s="573"/>
      <c r="J411" s="573"/>
      <c r="K411" s="573"/>
      <c r="L411" s="573"/>
      <c r="M411" s="234"/>
      <c r="N411" s="234"/>
      <c r="O411" s="668"/>
      <c r="P411" s="575"/>
      <c r="Q411" s="573"/>
      <c r="R411" s="573"/>
      <c r="S411" s="573"/>
      <c r="T411" s="573"/>
      <c r="U411" s="677"/>
      <c r="V411" s="677"/>
      <c r="W411" s="573"/>
      <c r="X411" s="573"/>
      <c r="Y411" s="573"/>
      <c r="Z411" s="573"/>
      <c r="AA411" s="678"/>
      <c r="AB411" s="573"/>
      <c r="AC411" s="623"/>
      <c r="AD411" s="573"/>
      <c r="AE411" s="573"/>
      <c r="AF411" s="573"/>
      <c r="AG411" s="639"/>
      <c r="AH411" s="639"/>
      <c r="AI411" s="639"/>
      <c r="AJ411" s="4"/>
      <c r="AK411" s="621"/>
      <c r="AL411" s="622"/>
      <c r="AM411" s="680"/>
    </row>
    <row r="412" spans="2:39" ht="13.5" customHeight="1">
      <c r="B412" s="395"/>
      <c r="D412" s="529">
        <f t="shared" si="11"/>
        <v>401</v>
      </c>
      <c r="E412" s="532"/>
      <c r="F412" s="531"/>
      <c r="G412" s="531"/>
      <c r="H412" s="573"/>
      <c r="I412" s="573"/>
      <c r="J412" s="573"/>
      <c r="K412" s="573"/>
      <c r="L412" s="573"/>
      <c r="M412" s="234"/>
      <c r="N412" s="234"/>
      <c r="O412" s="668"/>
      <c r="P412" s="575"/>
      <c r="Q412" s="573"/>
      <c r="R412" s="573"/>
      <c r="S412" s="573"/>
      <c r="T412" s="573"/>
      <c r="U412" s="677"/>
      <c r="V412" s="677"/>
      <c r="W412" s="573"/>
      <c r="X412" s="573"/>
      <c r="Y412" s="573"/>
      <c r="Z412" s="573"/>
      <c r="AA412" s="678"/>
      <c r="AB412" s="573"/>
      <c r="AC412" s="623"/>
      <c r="AD412" s="573"/>
      <c r="AE412" s="573"/>
      <c r="AF412" s="573"/>
      <c r="AG412" s="639"/>
      <c r="AH412" s="639"/>
      <c r="AI412" s="639"/>
      <c r="AJ412" s="4"/>
      <c r="AK412" s="621"/>
      <c r="AL412" s="622"/>
      <c r="AM412" s="680"/>
    </row>
    <row r="413" spans="2:39" ht="13.5" customHeight="1">
      <c r="B413" s="395"/>
      <c r="D413" s="529">
        <f t="shared" si="11"/>
        <v>402</v>
      </c>
      <c r="E413" s="532"/>
      <c r="F413" s="531"/>
      <c r="G413" s="531"/>
      <c r="H413" s="573"/>
      <c r="I413" s="573"/>
      <c r="J413" s="573"/>
      <c r="K413" s="573"/>
      <c r="L413" s="573"/>
      <c r="M413" s="234"/>
      <c r="N413" s="234"/>
      <c r="O413" s="668"/>
      <c r="P413" s="575"/>
      <c r="Q413" s="573"/>
      <c r="R413" s="573"/>
      <c r="S413" s="573"/>
      <c r="T413" s="573"/>
      <c r="U413" s="677"/>
      <c r="V413" s="677"/>
      <c r="W413" s="573"/>
      <c r="X413" s="573"/>
      <c r="Y413" s="573"/>
      <c r="Z413" s="573"/>
      <c r="AA413" s="678"/>
      <c r="AB413" s="573"/>
      <c r="AC413" s="623"/>
      <c r="AD413" s="573"/>
      <c r="AE413" s="573"/>
      <c r="AF413" s="573"/>
      <c r="AG413" s="639"/>
      <c r="AH413" s="639"/>
      <c r="AI413" s="639"/>
      <c r="AJ413" s="4"/>
      <c r="AK413" s="621"/>
      <c r="AL413" s="622"/>
      <c r="AM413" s="680"/>
    </row>
    <row r="414" spans="2:39" ht="13.5" customHeight="1">
      <c r="B414" s="395"/>
      <c r="D414" s="529">
        <f t="shared" si="11"/>
        <v>403</v>
      </c>
      <c r="E414" s="532"/>
      <c r="F414" s="531"/>
      <c r="G414" s="531"/>
      <c r="H414" s="573"/>
      <c r="I414" s="573"/>
      <c r="J414" s="573"/>
      <c r="K414" s="573"/>
      <c r="L414" s="573"/>
      <c r="M414" s="234"/>
      <c r="N414" s="234"/>
      <c r="O414" s="668"/>
      <c r="P414" s="575"/>
      <c r="Q414" s="573"/>
      <c r="R414" s="573"/>
      <c r="S414" s="573"/>
      <c r="T414" s="573"/>
      <c r="U414" s="677"/>
      <c r="V414" s="677"/>
      <c r="W414" s="573"/>
      <c r="X414" s="573"/>
      <c r="Y414" s="573"/>
      <c r="Z414" s="573"/>
      <c r="AA414" s="678"/>
      <c r="AB414" s="573"/>
      <c r="AC414" s="623"/>
      <c r="AD414" s="573"/>
      <c r="AE414" s="573"/>
      <c r="AF414" s="573"/>
      <c r="AG414" s="639"/>
      <c r="AH414" s="639"/>
      <c r="AI414" s="639"/>
      <c r="AJ414" s="4"/>
      <c r="AK414" s="621"/>
      <c r="AL414" s="622"/>
      <c r="AM414" s="680"/>
    </row>
    <row r="415" spans="2:39" ht="13.5" customHeight="1">
      <c r="B415" s="395"/>
      <c r="D415" s="529">
        <f t="shared" si="11"/>
        <v>404</v>
      </c>
      <c r="E415" s="532"/>
      <c r="F415" s="531"/>
      <c r="G415" s="531"/>
      <c r="H415" s="573"/>
      <c r="I415" s="573"/>
      <c r="J415" s="573"/>
      <c r="K415" s="573"/>
      <c r="L415" s="573"/>
      <c r="M415" s="234"/>
      <c r="N415" s="234"/>
      <c r="O415" s="668"/>
      <c r="P415" s="575"/>
      <c r="Q415" s="573"/>
      <c r="R415" s="573"/>
      <c r="S415" s="573"/>
      <c r="T415" s="573"/>
      <c r="U415" s="677"/>
      <c r="V415" s="677"/>
      <c r="W415" s="573"/>
      <c r="X415" s="573"/>
      <c r="Y415" s="573"/>
      <c r="Z415" s="573"/>
      <c r="AA415" s="678"/>
      <c r="AB415" s="573"/>
      <c r="AC415" s="623"/>
      <c r="AD415" s="573"/>
      <c r="AE415" s="573"/>
      <c r="AF415" s="573"/>
      <c r="AG415" s="639"/>
      <c r="AH415" s="639"/>
      <c r="AI415" s="639"/>
      <c r="AJ415" s="4"/>
      <c r="AK415" s="621"/>
      <c r="AL415" s="622"/>
      <c r="AM415" s="680"/>
    </row>
    <row r="416" spans="2:39" ht="13.5" customHeight="1">
      <c r="B416" s="395"/>
      <c r="D416" s="529">
        <f t="shared" si="11"/>
        <v>405</v>
      </c>
      <c r="E416" s="532"/>
      <c r="F416" s="531"/>
      <c r="G416" s="531"/>
      <c r="H416" s="573"/>
      <c r="I416" s="573"/>
      <c r="J416" s="573"/>
      <c r="K416" s="573"/>
      <c r="L416" s="573"/>
      <c r="M416" s="234"/>
      <c r="N416" s="234"/>
      <c r="O416" s="668"/>
      <c r="P416" s="575"/>
      <c r="Q416" s="573"/>
      <c r="R416" s="573"/>
      <c r="S416" s="573"/>
      <c r="T416" s="573"/>
      <c r="U416" s="677"/>
      <c r="V416" s="677"/>
      <c r="W416" s="573"/>
      <c r="X416" s="573"/>
      <c r="Y416" s="573"/>
      <c r="Z416" s="573"/>
      <c r="AA416" s="678"/>
      <c r="AB416" s="573"/>
      <c r="AC416" s="623"/>
      <c r="AD416" s="573"/>
      <c r="AE416" s="573"/>
      <c r="AF416" s="573"/>
      <c r="AG416" s="639"/>
      <c r="AH416" s="639"/>
      <c r="AI416" s="639"/>
      <c r="AJ416" s="4"/>
      <c r="AK416" s="621"/>
      <c r="AL416" s="622"/>
      <c r="AM416" s="680"/>
    </row>
    <row r="417" spans="2:39" ht="13.5" customHeight="1">
      <c r="B417" s="395"/>
      <c r="D417" s="529">
        <f t="shared" si="11"/>
        <v>406</v>
      </c>
      <c r="E417" s="532"/>
      <c r="F417" s="531"/>
      <c r="G417" s="531"/>
      <c r="H417" s="573"/>
      <c r="I417" s="573"/>
      <c r="J417" s="573"/>
      <c r="K417" s="573"/>
      <c r="L417" s="573"/>
      <c r="M417" s="234"/>
      <c r="N417" s="234"/>
      <c r="O417" s="668"/>
      <c r="P417" s="575"/>
      <c r="Q417" s="573"/>
      <c r="R417" s="573"/>
      <c r="S417" s="573"/>
      <c r="T417" s="573"/>
      <c r="U417" s="677"/>
      <c r="V417" s="677"/>
      <c r="W417" s="573"/>
      <c r="X417" s="573"/>
      <c r="Y417" s="573"/>
      <c r="Z417" s="573"/>
      <c r="AA417" s="678"/>
      <c r="AB417" s="573"/>
      <c r="AC417" s="623"/>
      <c r="AD417" s="573"/>
      <c r="AE417" s="573"/>
      <c r="AF417" s="573"/>
      <c r="AG417" s="639"/>
      <c r="AH417" s="639"/>
      <c r="AI417" s="639"/>
      <c r="AJ417" s="4"/>
      <c r="AK417" s="621"/>
      <c r="AL417" s="622"/>
      <c r="AM417" s="680"/>
    </row>
    <row r="418" spans="2:39" ht="13.5" customHeight="1">
      <c r="B418" s="395"/>
      <c r="D418" s="529">
        <f t="shared" si="11"/>
        <v>407</v>
      </c>
      <c r="E418" s="532"/>
      <c r="F418" s="531"/>
      <c r="G418" s="531"/>
      <c r="H418" s="573"/>
      <c r="I418" s="573"/>
      <c r="J418" s="573"/>
      <c r="K418" s="573"/>
      <c r="L418" s="573"/>
      <c r="M418" s="234"/>
      <c r="N418" s="234"/>
      <c r="O418" s="668"/>
      <c r="P418" s="575"/>
      <c r="Q418" s="573"/>
      <c r="R418" s="573"/>
      <c r="S418" s="573"/>
      <c r="T418" s="573"/>
      <c r="U418" s="677"/>
      <c r="V418" s="677"/>
      <c r="W418" s="573"/>
      <c r="X418" s="573"/>
      <c r="Y418" s="573"/>
      <c r="Z418" s="573"/>
      <c r="AA418" s="678"/>
      <c r="AB418" s="573"/>
      <c r="AC418" s="623"/>
      <c r="AD418" s="573"/>
      <c r="AE418" s="573"/>
      <c r="AF418" s="573"/>
      <c r="AG418" s="639"/>
      <c r="AH418" s="639"/>
      <c r="AI418" s="639"/>
      <c r="AJ418" s="4"/>
      <c r="AK418" s="621"/>
      <c r="AL418" s="622"/>
      <c r="AM418" s="680"/>
    </row>
    <row r="419" spans="2:39" ht="13.5" customHeight="1">
      <c r="B419" s="395"/>
      <c r="D419" s="529">
        <f t="shared" si="11"/>
        <v>408</v>
      </c>
      <c r="E419" s="532"/>
      <c r="F419" s="531"/>
      <c r="G419" s="531"/>
      <c r="H419" s="573"/>
      <c r="I419" s="573"/>
      <c r="J419" s="573"/>
      <c r="K419" s="573"/>
      <c r="L419" s="573"/>
      <c r="M419" s="234"/>
      <c r="N419" s="234"/>
      <c r="O419" s="668"/>
      <c r="P419" s="575"/>
      <c r="Q419" s="573"/>
      <c r="R419" s="573"/>
      <c r="S419" s="573"/>
      <c r="T419" s="573"/>
      <c r="U419" s="677"/>
      <c r="V419" s="677"/>
      <c r="W419" s="573"/>
      <c r="X419" s="573"/>
      <c r="Y419" s="573"/>
      <c r="Z419" s="573"/>
      <c r="AA419" s="678"/>
      <c r="AB419" s="573"/>
      <c r="AC419" s="623"/>
      <c r="AD419" s="573"/>
      <c r="AE419" s="573"/>
      <c r="AF419" s="573"/>
      <c r="AG419" s="639"/>
      <c r="AH419" s="639"/>
      <c r="AI419" s="639"/>
      <c r="AJ419" s="4"/>
      <c r="AK419" s="621"/>
      <c r="AL419" s="622"/>
      <c r="AM419" s="680"/>
    </row>
    <row r="420" spans="2:39" ht="13.5" customHeight="1">
      <c r="B420" s="395"/>
      <c r="D420" s="529">
        <f t="shared" si="11"/>
        <v>409</v>
      </c>
      <c r="E420" s="532"/>
      <c r="F420" s="531"/>
      <c r="G420" s="531"/>
      <c r="H420" s="573"/>
      <c r="I420" s="573"/>
      <c r="J420" s="573"/>
      <c r="K420" s="573"/>
      <c r="L420" s="573"/>
      <c r="M420" s="234"/>
      <c r="N420" s="234"/>
      <c r="O420" s="668"/>
      <c r="P420" s="575"/>
      <c r="Q420" s="573"/>
      <c r="R420" s="573"/>
      <c r="S420" s="573"/>
      <c r="T420" s="573"/>
      <c r="U420" s="677"/>
      <c r="V420" s="677"/>
      <c r="W420" s="573"/>
      <c r="X420" s="573"/>
      <c r="Y420" s="573"/>
      <c r="Z420" s="573"/>
      <c r="AA420" s="678"/>
      <c r="AB420" s="573"/>
      <c r="AC420" s="623"/>
      <c r="AD420" s="573"/>
      <c r="AE420" s="573"/>
      <c r="AF420" s="573"/>
      <c r="AG420" s="639"/>
      <c r="AH420" s="639"/>
      <c r="AI420" s="639"/>
      <c r="AJ420" s="4"/>
      <c r="AK420" s="621"/>
      <c r="AL420" s="622"/>
      <c r="AM420" s="680"/>
    </row>
    <row r="421" spans="2:39" ht="13.5" customHeight="1">
      <c r="B421" s="395"/>
      <c r="D421" s="529">
        <f t="shared" si="11"/>
        <v>410</v>
      </c>
      <c r="E421" s="532"/>
      <c r="F421" s="531"/>
      <c r="G421" s="531"/>
      <c r="H421" s="573"/>
      <c r="I421" s="573"/>
      <c r="J421" s="573"/>
      <c r="K421" s="573"/>
      <c r="L421" s="573"/>
      <c r="M421" s="234"/>
      <c r="N421" s="234"/>
      <c r="O421" s="668"/>
      <c r="P421" s="575"/>
      <c r="Q421" s="573"/>
      <c r="R421" s="573"/>
      <c r="S421" s="573"/>
      <c r="T421" s="573"/>
      <c r="U421" s="677"/>
      <c r="V421" s="677"/>
      <c r="W421" s="573"/>
      <c r="X421" s="573"/>
      <c r="Y421" s="573"/>
      <c r="Z421" s="573"/>
      <c r="AA421" s="678"/>
      <c r="AB421" s="573"/>
      <c r="AC421" s="623"/>
      <c r="AD421" s="573"/>
      <c r="AE421" s="573"/>
      <c r="AF421" s="573"/>
      <c r="AG421" s="639"/>
      <c r="AH421" s="639"/>
      <c r="AI421" s="639"/>
      <c r="AJ421" s="4"/>
      <c r="AK421" s="621"/>
      <c r="AL421" s="622"/>
      <c r="AM421" s="680"/>
    </row>
    <row r="422" spans="2:39" ht="13.5" customHeight="1">
      <c r="B422" s="395"/>
      <c r="D422" s="529">
        <f t="shared" si="11"/>
        <v>411</v>
      </c>
      <c r="E422" s="532"/>
      <c r="F422" s="531"/>
      <c r="G422" s="531"/>
      <c r="H422" s="573"/>
      <c r="I422" s="573"/>
      <c r="J422" s="573"/>
      <c r="K422" s="573"/>
      <c r="L422" s="573"/>
      <c r="M422" s="234"/>
      <c r="N422" s="234"/>
      <c r="O422" s="668"/>
      <c r="P422" s="575"/>
      <c r="Q422" s="573"/>
      <c r="R422" s="573"/>
      <c r="S422" s="573"/>
      <c r="T422" s="573"/>
      <c r="U422" s="677"/>
      <c r="V422" s="677"/>
      <c r="W422" s="573"/>
      <c r="X422" s="573"/>
      <c r="Y422" s="573"/>
      <c r="Z422" s="573"/>
      <c r="AA422" s="678"/>
      <c r="AB422" s="573"/>
      <c r="AC422" s="623"/>
      <c r="AD422" s="573"/>
      <c r="AE422" s="573"/>
      <c r="AF422" s="573"/>
      <c r="AG422" s="639"/>
      <c r="AH422" s="639"/>
      <c r="AI422" s="639"/>
      <c r="AJ422" s="4"/>
      <c r="AK422" s="621"/>
      <c r="AL422" s="622"/>
      <c r="AM422" s="680"/>
    </row>
    <row r="423" spans="2:39" ht="13.5" customHeight="1">
      <c r="B423" s="395"/>
      <c r="D423" s="529">
        <f t="shared" si="11"/>
        <v>412</v>
      </c>
      <c r="E423" s="532"/>
      <c r="F423" s="531"/>
      <c r="G423" s="531"/>
      <c r="H423" s="573"/>
      <c r="I423" s="573"/>
      <c r="J423" s="573"/>
      <c r="K423" s="573"/>
      <c r="L423" s="573"/>
      <c r="M423" s="234"/>
      <c r="N423" s="234"/>
      <c r="O423" s="668"/>
      <c r="P423" s="575"/>
      <c r="Q423" s="573"/>
      <c r="R423" s="573"/>
      <c r="S423" s="573"/>
      <c r="T423" s="573"/>
      <c r="U423" s="677"/>
      <c r="V423" s="677"/>
      <c r="W423" s="573"/>
      <c r="X423" s="573"/>
      <c r="Y423" s="573"/>
      <c r="Z423" s="573"/>
      <c r="AA423" s="678"/>
      <c r="AB423" s="573"/>
      <c r="AC423" s="623"/>
      <c r="AD423" s="573"/>
      <c r="AE423" s="573"/>
      <c r="AF423" s="573"/>
      <c r="AG423" s="639"/>
      <c r="AH423" s="639"/>
      <c r="AI423" s="639"/>
      <c r="AJ423" s="4"/>
      <c r="AK423" s="621"/>
      <c r="AL423" s="622"/>
      <c r="AM423" s="680"/>
    </row>
    <row r="424" spans="2:39" ht="13.5" customHeight="1">
      <c r="B424" s="395"/>
      <c r="D424" s="529">
        <f t="shared" si="11"/>
        <v>413</v>
      </c>
      <c r="E424" s="532"/>
      <c r="F424" s="531"/>
      <c r="G424" s="531"/>
      <c r="H424" s="573"/>
      <c r="I424" s="573"/>
      <c r="J424" s="573"/>
      <c r="K424" s="573"/>
      <c r="L424" s="573"/>
      <c r="M424" s="234"/>
      <c r="N424" s="234"/>
      <c r="O424" s="668"/>
      <c r="P424" s="575"/>
      <c r="Q424" s="573"/>
      <c r="R424" s="573"/>
      <c r="S424" s="573"/>
      <c r="T424" s="573"/>
      <c r="U424" s="677"/>
      <c r="V424" s="677"/>
      <c r="W424" s="573"/>
      <c r="X424" s="573"/>
      <c r="Y424" s="573"/>
      <c r="Z424" s="573"/>
      <c r="AA424" s="678"/>
      <c r="AB424" s="573"/>
      <c r="AC424" s="623"/>
      <c r="AD424" s="573"/>
      <c r="AE424" s="573"/>
      <c r="AF424" s="573"/>
      <c r="AG424" s="639"/>
      <c r="AH424" s="639"/>
      <c r="AI424" s="639"/>
      <c r="AJ424" s="4"/>
      <c r="AK424" s="621"/>
      <c r="AL424" s="622"/>
      <c r="AM424" s="680"/>
    </row>
    <row r="425" spans="2:39" ht="13.5" customHeight="1">
      <c r="B425" s="395"/>
      <c r="D425" s="529">
        <f t="shared" si="11"/>
        <v>414</v>
      </c>
      <c r="E425" s="532"/>
      <c r="F425" s="531"/>
      <c r="G425" s="531"/>
      <c r="H425" s="573"/>
      <c r="I425" s="573"/>
      <c r="J425" s="573"/>
      <c r="K425" s="573"/>
      <c r="L425" s="573"/>
      <c r="M425" s="234"/>
      <c r="N425" s="234"/>
      <c r="O425" s="668"/>
      <c r="P425" s="575"/>
      <c r="Q425" s="573"/>
      <c r="R425" s="573"/>
      <c r="S425" s="573"/>
      <c r="T425" s="573"/>
      <c r="U425" s="677"/>
      <c r="V425" s="677"/>
      <c r="W425" s="573"/>
      <c r="X425" s="573"/>
      <c r="Y425" s="573"/>
      <c r="Z425" s="573"/>
      <c r="AA425" s="678"/>
      <c r="AB425" s="573"/>
      <c r="AC425" s="623"/>
      <c r="AD425" s="573"/>
      <c r="AE425" s="573"/>
      <c r="AF425" s="573"/>
      <c r="AG425" s="639"/>
      <c r="AH425" s="639"/>
      <c r="AI425" s="639"/>
      <c r="AJ425" s="4"/>
      <c r="AK425" s="621"/>
      <c r="AL425" s="622"/>
      <c r="AM425" s="680"/>
    </row>
    <row r="426" spans="2:39" ht="13.5" customHeight="1">
      <c r="B426" s="395"/>
      <c r="D426" s="529">
        <f t="shared" si="11"/>
        <v>415</v>
      </c>
      <c r="E426" s="532"/>
      <c r="F426" s="531"/>
      <c r="G426" s="531"/>
      <c r="H426" s="573"/>
      <c r="I426" s="573"/>
      <c r="J426" s="573"/>
      <c r="K426" s="573"/>
      <c r="L426" s="573"/>
      <c r="M426" s="234"/>
      <c r="N426" s="234"/>
      <c r="O426" s="668"/>
      <c r="P426" s="575"/>
      <c r="Q426" s="573"/>
      <c r="R426" s="573"/>
      <c r="S426" s="573"/>
      <c r="T426" s="573"/>
      <c r="U426" s="677"/>
      <c r="V426" s="677"/>
      <c r="W426" s="573"/>
      <c r="X426" s="573"/>
      <c r="Y426" s="573"/>
      <c r="Z426" s="573"/>
      <c r="AA426" s="678"/>
      <c r="AB426" s="573"/>
      <c r="AC426" s="623"/>
      <c r="AD426" s="573"/>
      <c r="AE426" s="573"/>
      <c r="AF426" s="573"/>
      <c r="AG426" s="639"/>
      <c r="AH426" s="639"/>
      <c r="AI426" s="639"/>
      <c r="AJ426" s="4"/>
      <c r="AK426" s="621"/>
      <c r="AL426" s="622"/>
      <c r="AM426" s="680"/>
    </row>
    <row r="427" spans="2:39" ht="13.5" customHeight="1">
      <c r="B427" s="395"/>
      <c r="D427" s="529">
        <f t="shared" si="11"/>
        <v>416</v>
      </c>
      <c r="E427" s="532"/>
      <c r="F427" s="531"/>
      <c r="G427" s="531"/>
      <c r="H427" s="573"/>
      <c r="I427" s="573"/>
      <c r="J427" s="573"/>
      <c r="K427" s="573"/>
      <c r="L427" s="573"/>
      <c r="M427" s="234"/>
      <c r="N427" s="234"/>
      <c r="O427" s="668"/>
      <c r="P427" s="575"/>
      <c r="Q427" s="573"/>
      <c r="R427" s="573"/>
      <c r="S427" s="573"/>
      <c r="T427" s="573"/>
      <c r="U427" s="677"/>
      <c r="V427" s="677"/>
      <c r="W427" s="573"/>
      <c r="X427" s="573"/>
      <c r="Y427" s="573"/>
      <c r="Z427" s="573"/>
      <c r="AA427" s="678"/>
      <c r="AB427" s="573"/>
      <c r="AC427" s="623"/>
      <c r="AD427" s="573"/>
      <c r="AE427" s="573"/>
      <c r="AF427" s="573"/>
      <c r="AG427" s="639"/>
      <c r="AH427" s="639"/>
      <c r="AI427" s="639"/>
      <c r="AJ427" s="4"/>
      <c r="AK427" s="621"/>
      <c r="AL427" s="622"/>
      <c r="AM427" s="680"/>
    </row>
    <row r="428" spans="2:39" ht="13.5" customHeight="1">
      <c r="B428" s="395"/>
      <c r="D428" s="529">
        <f t="shared" si="11"/>
        <v>417</v>
      </c>
      <c r="E428" s="532"/>
      <c r="F428" s="531"/>
      <c r="G428" s="531"/>
      <c r="H428" s="573"/>
      <c r="I428" s="573"/>
      <c r="J428" s="573"/>
      <c r="K428" s="573"/>
      <c r="L428" s="573"/>
      <c r="M428" s="234"/>
      <c r="N428" s="234"/>
      <c r="O428" s="668"/>
      <c r="P428" s="575"/>
      <c r="Q428" s="573"/>
      <c r="R428" s="573"/>
      <c r="S428" s="573"/>
      <c r="T428" s="573"/>
      <c r="U428" s="677"/>
      <c r="V428" s="677"/>
      <c r="W428" s="573"/>
      <c r="X428" s="573"/>
      <c r="Y428" s="573"/>
      <c r="Z428" s="573"/>
      <c r="AA428" s="678"/>
      <c r="AB428" s="573"/>
      <c r="AC428" s="623"/>
      <c r="AD428" s="573"/>
      <c r="AE428" s="573"/>
      <c r="AF428" s="573"/>
      <c r="AG428" s="639"/>
      <c r="AH428" s="639"/>
      <c r="AI428" s="639"/>
      <c r="AJ428" s="4"/>
      <c r="AK428" s="621"/>
      <c r="AL428" s="622"/>
      <c r="AM428" s="680"/>
    </row>
    <row r="429" spans="2:39" ht="13.5" customHeight="1">
      <c r="B429" s="395"/>
      <c r="D429" s="529">
        <f t="shared" si="11"/>
        <v>418</v>
      </c>
      <c r="E429" s="532"/>
      <c r="F429" s="531"/>
      <c r="G429" s="531"/>
      <c r="H429" s="573"/>
      <c r="I429" s="573"/>
      <c r="J429" s="573"/>
      <c r="K429" s="573"/>
      <c r="L429" s="573"/>
      <c r="M429" s="234"/>
      <c r="N429" s="234"/>
      <c r="O429" s="668"/>
      <c r="P429" s="575"/>
      <c r="Q429" s="573"/>
      <c r="R429" s="573"/>
      <c r="S429" s="573"/>
      <c r="T429" s="573"/>
      <c r="U429" s="677"/>
      <c r="V429" s="677"/>
      <c r="W429" s="573"/>
      <c r="X429" s="573"/>
      <c r="Y429" s="573"/>
      <c r="Z429" s="573"/>
      <c r="AA429" s="678"/>
      <c r="AB429" s="573"/>
      <c r="AC429" s="623"/>
      <c r="AD429" s="573"/>
      <c r="AE429" s="573"/>
      <c r="AF429" s="573"/>
      <c r="AG429" s="639"/>
      <c r="AH429" s="639"/>
      <c r="AI429" s="639"/>
      <c r="AJ429" s="4"/>
      <c r="AK429" s="621"/>
      <c r="AL429" s="622"/>
      <c r="AM429" s="680"/>
    </row>
    <row r="430" spans="2:39" ht="13.5" customHeight="1">
      <c r="B430" s="395"/>
      <c r="D430" s="529">
        <f t="shared" si="11"/>
        <v>419</v>
      </c>
      <c r="E430" s="532"/>
      <c r="F430" s="531"/>
      <c r="G430" s="531"/>
      <c r="H430" s="573"/>
      <c r="I430" s="573"/>
      <c r="J430" s="573"/>
      <c r="K430" s="573"/>
      <c r="L430" s="573"/>
      <c r="M430" s="234"/>
      <c r="N430" s="234"/>
      <c r="O430" s="668"/>
      <c r="P430" s="575"/>
      <c r="Q430" s="573"/>
      <c r="R430" s="573"/>
      <c r="S430" s="573"/>
      <c r="T430" s="573"/>
      <c r="U430" s="677"/>
      <c r="V430" s="677"/>
      <c r="W430" s="573"/>
      <c r="X430" s="573"/>
      <c r="Y430" s="573"/>
      <c r="Z430" s="573"/>
      <c r="AA430" s="678"/>
      <c r="AB430" s="573"/>
      <c r="AC430" s="623"/>
      <c r="AD430" s="573"/>
      <c r="AE430" s="573"/>
      <c r="AF430" s="573"/>
      <c r="AG430" s="639"/>
      <c r="AH430" s="639"/>
      <c r="AI430" s="639"/>
      <c r="AJ430" s="4"/>
      <c r="AK430" s="621"/>
      <c r="AL430" s="622"/>
      <c r="AM430" s="680"/>
    </row>
    <row r="431" spans="2:39" ht="13.5" customHeight="1">
      <c r="B431" s="395"/>
      <c r="D431" s="529">
        <f t="shared" si="11"/>
        <v>420</v>
      </c>
      <c r="E431" s="532"/>
      <c r="F431" s="531"/>
      <c r="G431" s="531"/>
      <c r="H431" s="681"/>
      <c r="I431" s="681"/>
      <c r="J431" s="681"/>
      <c r="K431" s="681"/>
      <c r="L431" s="681"/>
      <c r="M431" s="234"/>
      <c r="N431" s="234"/>
      <c r="O431" s="668"/>
      <c r="P431" s="575"/>
      <c r="Q431" s="573"/>
      <c r="R431" s="573"/>
      <c r="S431" s="573"/>
      <c r="T431" s="573"/>
      <c r="U431" s="677"/>
      <c r="V431" s="677"/>
      <c r="W431" s="573"/>
      <c r="X431" s="573"/>
      <c r="Y431" s="573"/>
      <c r="Z431" s="573"/>
      <c r="AA431" s="678"/>
      <c r="AB431" s="573"/>
      <c r="AC431" s="623"/>
      <c r="AD431" s="573"/>
      <c r="AE431" s="573"/>
      <c r="AF431" s="573"/>
      <c r="AG431" s="639"/>
      <c r="AH431" s="639"/>
      <c r="AI431" s="639"/>
      <c r="AJ431" s="4"/>
      <c r="AK431" s="621"/>
      <c r="AL431" s="622"/>
      <c r="AM431" s="680"/>
    </row>
    <row r="432" spans="2:39" ht="13.5" customHeight="1">
      <c r="B432" s="395"/>
      <c r="D432" s="529">
        <f t="shared" si="11"/>
        <v>421</v>
      </c>
      <c r="E432" s="532"/>
      <c r="F432" s="531"/>
      <c r="G432" s="531"/>
      <c r="H432" s="573"/>
      <c r="I432" s="573"/>
      <c r="J432" s="573"/>
      <c r="K432" s="573"/>
      <c r="L432" s="573"/>
      <c r="M432" s="234"/>
      <c r="N432" s="234"/>
      <c r="O432" s="668"/>
      <c r="P432" s="575"/>
      <c r="Q432" s="573"/>
      <c r="R432" s="573"/>
      <c r="S432" s="573"/>
      <c r="T432" s="573"/>
      <c r="U432" s="677"/>
      <c r="V432" s="677"/>
      <c r="W432" s="573"/>
      <c r="X432" s="573"/>
      <c r="Y432" s="573"/>
      <c r="Z432" s="573"/>
      <c r="AA432" s="678"/>
      <c r="AB432" s="573"/>
      <c r="AC432" s="623"/>
      <c r="AD432" s="573"/>
      <c r="AE432" s="573"/>
      <c r="AF432" s="573"/>
      <c r="AG432" s="639"/>
      <c r="AH432" s="639"/>
      <c r="AI432" s="639"/>
      <c r="AJ432" s="4"/>
      <c r="AK432" s="621"/>
      <c r="AL432" s="622"/>
      <c r="AM432" s="680"/>
    </row>
    <row r="433" spans="2:39" ht="13.5" customHeight="1">
      <c r="B433" s="395"/>
      <c r="D433" s="529">
        <f t="shared" si="11"/>
        <v>422</v>
      </c>
      <c r="E433" s="532"/>
      <c r="F433" s="531"/>
      <c r="G433" s="531"/>
      <c r="H433" s="573"/>
      <c r="I433" s="573"/>
      <c r="J433" s="573"/>
      <c r="K433" s="573"/>
      <c r="L433" s="573"/>
      <c r="M433" s="234"/>
      <c r="N433" s="234"/>
      <c r="O433" s="668"/>
      <c r="P433" s="575"/>
      <c r="Q433" s="573"/>
      <c r="R433" s="573"/>
      <c r="S433" s="573"/>
      <c r="T433" s="573"/>
      <c r="U433" s="677"/>
      <c r="V433" s="677"/>
      <c r="W433" s="573"/>
      <c r="X433" s="573"/>
      <c r="Y433" s="573"/>
      <c r="Z433" s="573"/>
      <c r="AA433" s="678"/>
      <c r="AB433" s="573"/>
      <c r="AC433" s="623"/>
      <c r="AD433" s="573"/>
      <c r="AE433" s="573"/>
      <c r="AF433" s="573"/>
      <c r="AG433" s="639"/>
      <c r="AH433" s="639"/>
      <c r="AI433" s="639"/>
      <c r="AJ433" s="4"/>
      <c r="AK433" s="621"/>
      <c r="AL433" s="622"/>
      <c r="AM433" s="680"/>
    </row>
    <row r="434" spans="2:39" ht="13.5" customHeight="1">
      <c r="B434" s="395"/>
      <c r="D434" s="529">
        <f t="shared" si="11"/>
        <v>423</v>
      </c>
      <c r="E434" s="532"/>
      <c r="F434" s="531"/>
      <c r="G434" s="531"/>
      <c r="H434" s="573"/>
      <c r="I434" s="573"/>
      <c r="J434" s="573"/>
      <c r="K434" s="573"/>
      <c r="L434" s="573"/>
      <c r="M434" s="234"/>
      <c r="N434" s="234"/>
      <c r="O434" s="668"/>
      <c r="P434" s="575"/>
      <c r="Q434" s="573"/>
      <c r="R434" s="573"/>
      <c r="S434" s="573"/>
      <c r="T434" s="573"/>
      <c r="U434" s="677"/>
      <c r="V434" s="677"/>
      <c r="W434" s="573"/>
      <c r="X434" s="573"/>
      <c r="Y434" s="573"/>
      <c r="Z434" s="573"/>
      <c r="AA434" s="678"/>
      <c r="AB434" s="573"/>
      <c r="AC434" s="623"/>
      <c r="AD434" s="573"/>
      <c r="AE434" s="573"/>
      <c r="AF434" s="573"/>
      <c r="AG434" s="639"/>
      <c r="AH434" s="639"/>
      <c r="AI434" s="639"/>
      <c r="AJ434" s="4"/>
      <c r="AK434" s="621"/>
      <c r="AL434" s="622"/>
      <c r="AM434" s="680"/>
    </row>
    <row r="435" spans="2:39" ht="13.5" customHeight="1">
      <c r="B435" s="395"/>
      <c r="D435" s="529">
        <f t="shared" si="11"/>
        <v>424</v>
      </c>
      <c r="E435" s="532"/>
      <c r="F435" s="531"/>
      <c r="G435" s="531"/>
      <c r="H435" s="573"/>
      <c r="I435" s="573"/>
      <c r="J435" s="573"/>
      <c r="K435" s="573"/>
      <c r="L435" s="573"/>
      <c r="M435" s="234"/>
      <c r="N435" s="234"/>
      <c r="O435" s="668"/>
      <c r="P435" s="575"/>
      <c r="Q435" s="573"/>
      <c r="R435" s="573"/>
      <c r="S435" s="573"/>
      <c r="T435" s="573"/>
      <c r="U435" s="677"/>
      <c r="V435" s="677"/>
      <c r="W435" s="573"/>
      <c r="X435" s="573"/>
      <c r="Y435" s="573"/>
      <c r="Z435" s="573"/>
      <c r="AA435" s="678"/>
      <c r="AB435" s="573"/>
      <c r="AC435" s="623"/>
      <c r="AD435" s="573"/>
      <c r="AE435" s="573"/>
      <c r="AF435" s="573"/>
      <c r="AG435" s="639"/>
      <c r="AH435" s="639"/>
      <c r="AI435" s="639"/>
      <c r="AJ435" s="4"/>
      <c r="AK435" s="621"/>
      <c r="AL435" s="622"/>
      <c r="AM435" s="680"/>
    </row>
    <row r="436" spans="2:39" ht="13.5" customHeight="1">
      <c r="B436" s="395"/>
      <c r="D436" s="529">
        <f t="shared" si="11"/>
        <v>425</v>
      </c>
      <c r="E436" s="532"/>
      <c r="F436" s="531"/>
      <c r="G436" s="531"/>
      <c r="H436" s="573"/>
      <c r="I436" s="573"/>
      <c r="J436" s="573"/>
      <c r="K436" s="573"/>
      <c r="L436" s="573"/>
      <c r="M436" s="234"/>
      <c r="N436" s="234"/>
      <c r="O436" s="668"/>
      <c r="P436" s="575"/>
      <c r="Q436" s="573"/>
      <c r="R436" s="573"/>
      <c r="S436" s="573"/>
      <c r="T436" s="573"/>
      <c r="U436" s="677"/>
      <c r="V436" s="677"/>
      <c r="W436" s="573"/>
      <c r="X436" s="573"/>
      <c r="Y436" s="573"/>
      <c r="Z436" s="573"/>
      <c r="AA436" s="678"/>
      <c r="AB436" s="573"/>
      <c r="AC436" s="623"/>
      <c r="AD436" s="573"/>
      <c r="AE436" s="573"/>
      <c r="AF436" s="573"/>
      <c r="AG436" s="639"/>
      <c r="AH436" s="639"/>
      <c r="AI436" s="639"/>
      <c r="AJ436" s="4"/>
      <c r="AK436" s="621"/>
      <c r="AL436" s="622"/>
      <c r="AM436" s="680"/>
    </row>
    <row r="437" spans="2:39" ht="13.5" customHeight="1">
      <c r="B437" s="395"/>
      <c r="D437" s="529">
        <f t="shared" si="11"/>
        <v>426</v>
      </c>
      <c r="E437" s="532"/>
      <c r="F437" s="531"/>
      <c r="G437" s="531"/>
      <c r="H437" s="573"/>
      <c r="I437" s="573"/>
      <c r="J437" s="573"/>
      <c r="K437" s="573"/>
      <c r="L437" s="573"/>
      <c r="M437" s="234"/>
      <c r="N437" s="234"/>
      <c r="O437" s="668"/>
      <c r="P437" s="575"/>
      <c r="Q437" s="573"/>
      <c r="R437" s="573"/>
      <c r="S437" s="573"/>
      <c r="T437" s="573"/>
      <c r="U437" s="677"/>
      <c r="V437" s="677"/>
      <c r="W437" s="573"/>
      <c r="X437" s="573"/>
      <c r="Y437" s="573"/>
      <c r="Z437" s="573"/>
      <c r="AA437" s="678"/>
      <c r="AB437" s="573"/>
      <c r="AC437" s="623"/>
      <c r="AD437" s="573"/>
      <c r="AE437" s="573"/>
      <c r="AF437" s="573"/>
      <c r="AG437" s="639"/>
      <c r="AH437" s="639"/>
      <c r="AI437" s="639"/>
      <c r="AJ437" s="4"/>
      <c r="AK437" s="621"/>
      <c r="AL437" s="622"/>
      <c r="AM437" s="680"/>
    </row>
    <row r="438" spans="2:39" ht="13.5" customHeight="1">
      <c r="B438" s="395"/>
      <c r="D438" s="529">
        <f t="shared" si="11"/>
        <v>427</v>
      </c>
      <c r="E438" s="532"/>
      <c r="F438" s="531"/>
      <c r="G438" s="531"/>
      <c r="H438" s="573"/>
      <c r="I438" s="573"/>
      <c r="J438" s="573"/>
      <c r="K438" s="573"/>
      <c r="L438" s="573"/>
      <c r="M438" s="234"/>
      <c r="N438" s="234"/>
      <c r="O438" s="668"/>
      <c r="P438" s="575"/>
      <c r="Q438" s="573"/>
      <c r="R438" s="573"/>
      <c r="S438" s="573"/>
      <c r="T438" s="573"/>
      <c r="U438" s="677"/>
      <c r="V438" s="677"/>
      <c r="W438" s="573"/>
      <c r="X438" s="573"/>
      <c r="Y438" s="573"/>
      <c r="Z438" s="573"/>
      <c r="AA438" s="678"/>
      <c r="AB438" s="573"/>
      <c r="AC438" s="623"/>
      <c r="AD438" s="573"/>
      <c r="AE438" s="573"/>
      <c r="AF438" s="573"/>
      <c r="AG438" s="639"/>
      <c r="AH438" s="639"/>
      <c r="AI438" s="639"/>
      <c r="AJ438" s="4"/>
      <c r="AK438" s="621"/>
      <c r="AL438" s="622"/>
      <c r="AM438" s="680"/>
    </row>
    <row r="439" spans="2:39" ht="13.5" customHeight="1">
      <c r="B439" s="395"/>
      <c r="D439" s="529">
        <f t="shared" si="11"/>
        <v>428</v>
      </c>
      <c r="E439" s="532"/>
      <c r="F439" s="531"/>
      <c r="G439" s="531"/>
      <c r="H439" s="573"/>
      <c r="I439" s="573"/>
      <c r="J439" s="573"/>
      <c r="K439" s="573"/>
      <c r="L439" s="573"/>
      <c r="M439" s="234"/>
      <c r="N439" s="234"/>
      <c r="O439" s="668"/>
      <c r="P439" s="575"/>
      <c r="Q439" s="573"/>
      <c r="R439" s="573"/>
      <c r="S439" s="573"/>
      <c r="T439" s="573"/>
      <c r="U439" s="677"/>
      <c r="V439" s="677"/>
      <c r="W439" s="573"/>
      <c r="X439" s="573"/>
      <c r="Y439" s="573"/>
      <c r="Z439" s="573"/>
      <c r="AA439" s="678"/>
      <c r="AB439" s="573"/>
      <c r="AC439" s="623"/>
      <c r="AD439" s="573"/>
      <c r="AE439" s="573"/>
      <c r="AF439" s="573"/>
      <c r="AG439" s="639"/>
      <c r="AH439" s="639"/>
      <c r="AI439" s="639"/>
      <c r="AJ439" s="4"/>
      <c r="AK439" s="621"/>
      <c r="AL439" s="622"/>
      <c r="AM439" s="680"/>
    </row>
    <row r="440" spans="2:39" ht="13.5" customHeight="1">
      <c r="B440" s="395"/>
      <c r="D440" s="529">
        <f t="shared" si="11"/>
        <v>429</v>
      </c>
      <c r="E440" s="532"/>
      <c r="F440" s="531"/>
      <c r="G440" s="531"/>
      <c r="H440" s="573"/>
      <c r="I440" s="573"/>
      <c r="J440" s="573"/>
      <c r="K440" s="573"/>
      <c r="L440" s="573"/>
      <c r="M440" s="234"/>
      <c r="N440" s="234"/>
      <c r="O440" s="668"/>
      <c r="P440" s="575"/>
      <c r="Q440" s="573"/>
      <c r="R440" s="573"/>
      <c r="S440" s="573"/>
      <c r="T440" s="573"/>
      <c r="U440" s="677"/>
      <c r="V440" s="677"/>
      <c r="W440" s="573"/>
      <c r="X440" s="573"/>
      <c r="Y440" s="573"/>
      <c r="Z440" s="573"/>
      <c r="AA440" s="678"/>
      <c r="AB440" s="573"/>
      <c r="AC440" s="623"/>
      <c r="AD440" s="573"/>
      <c r="AE440" s="573"/>
      <c r="AF440" s="573"/>
      <c r="AG440" s="639"/>
      <c r="AH440" s="639"/>
      <c r="AI440" s="639"/>
      <c r="AJ440" s="4"/>
      <c r="AK440" s="621"/>
      <c r="AL440" s="622"/>
      <c r="AM440" s="680"/>
    </row>
    <row r="441" spans="2:39" ht="13.5" customHeight="1">
      <c r="B441" s="395"/>
      <c r="D441" s="529">
        <f t="shared" si="11"/>
        <v>430</v>
      </c>
      <c r="E441" s="532"/>
      <c r="F441" s="531"/>
      <c r="G441" s="531"/>
      <c r="H441" s="573"/>
      <c r="I441" s="573"/>
      <c r="J441" s="573"/>
      <c r="K441" s="573"/>
      <c r="L441" s="573"/>
      <c r="M441" s="234"/>
      <c r="N441" s="234"/>
      <c r="O441" s="668"/>
      <c r="P441" s="575"/>
      <c r="Q441" s="573"/>
      <c r="R441" s="573"/>
      <c r="S441" s="573"/>
      <c r="T441" s="573"/>
      <c r="U441" s="677"/>
      <c r="V441" s="677"/>
      <c r="W441" s="573"/>
      <c r="X441" s="573"/>
      <c r="Y441" s="573"/>
      <c r="Z441" s="573"/>
      <c r="AA441" s="678"/>
      <c r="AB441" s="573"/>
      <c r="AC441" s="623"/>
      <c r="AD441" s="573"/>
      <c r="AE441" s="573"/>
      <c r="AF441" s="573"/>
      <c r="AG441" s="639"/>
      <c r="AH441" s="639"/>
      <c r="AI441" s="639"/>
      <c r="AJ441" s="4"/>
      <c r="AK441" s="621"/>
      <c r="AL441" s="622"/>
      <c r="AM441" s="680"/>
    </row>
    <row r="442" spans="2:39" ht="13.5" customHeight="1">
      <c r="B442" s="395"/>
      <c r="D442" s="529">
        <f t="shared" si="11"/>
        <v>431</v>
      </c>
      <c r="E442" s="532"/>
      <c r="F442" s="531"/>
      <c r="G442" s="531"/>
      <c r="H442" s="573"/>
      <c r="I442" s="573"/>
      <c r="J442" s="573"/>
      <c r="K442" s="573"/>
      <c r="L442" s="573"/>
      <c r="M442" s="234"/>
      <c r="N442" s="234"/>
      <c r="O442" s="668"/>
      <c r="P442" s="575"/>
      <c r="Q442" s="573"/>
      <c r="R442" s="573"/>
      <c r="S442" s="573"/>
      <c r="T442" s="573"/>
      <c r="U442" s="677"/>
      <c r="V442" s="677"/>
      <c r="W442" s="573"/>
      <c r="X442" s="573"/>
      <c r="Y442" s="573"/>
      <c r="Z442" s="573"/>
      <c r="AA442" s="678"/>
      <c r="AB442" s="573"/>
      <c r="AC442" s="623"/>
      <c r="AD442" s="573"/>
      <c r="AE442" s="573"/>
      <c r="AF442" s="573"/>
      <c r="AG442" s="639"/>
      <c r="AH442" s="639"/>
      <c r="AI442" s="639"/>
      <c r="AJ442" s="4"/>
      <c r="AK442" s="621"/>
      <c r="AL442" s="622"/>
      <c r="AM442" s="680"/>
    </row>
    <row r="443" spans="2:39" ht="13.5" customHeight="1">
      <c r="B443" s="395"/>
      <c r="D443" s="529">
        <f t="shared" si="11"/>
        <v>432</v>
      </c>
      <c r="E443" s="532"/>
      <c r="F443" s="531"/>
      <c r="G443" s="531"/>
      <c r="H443" s="573"/>
      <c r="I443" s="573"/>
      <c r="J443" s="573"/>
      <c r="K443" s="573"/>
      <c r="L443" s="573"/>
      <c r="M443" s="234"/>
      <c r="N443" s="234"/>
      <c r="O443" s="668"/>
      <c r="P443" s="575"/>
      <c r="Q443" s="573"/>
      <c r="R443" s="573"/>
      <c r="S443" s="573"/>
      <c r="T443" s="573"/>
      <c r="U443" s="677"/>
      <c r="V443" s="677"/>
      <c r="W443" s="573"/>
      <c r="X443" s="573"/>
      <c r="Y443" s="573"/>
      <c r="Z443" s="573"/>
      <c r="AA443" s="678"/>
      <c r="AB443" s="573"/>
      <c r="AC443" s="623"/>
      <c r="AD443" s="573"/>
      <c r="AE443" s="573"/>
      <c r="AF443" s="573"/>
      <c r="AG443" s="639"/>
      <c r="AH443" s="639"/>
      <c r="AI443" s="639"/>
      <c r="AJ443" s="4"/>
      <c r="AK443" s="621"/>
      <c r="AL443" s="622"/>
      <c r="AM443" s="680"/>
    </row>
    <row r="444" spans="2:39" ht="13.5" customHeight="1">
      <c r="B444" s="395"/>
      <c r="D444" s="529">
        <f t="shared" si="11"/>
        <v>433</v>
      </c>
      <c r="E444" s="532"/>
      <c r="F444" s="531"/>
      <c r="G444" s="531"/>
      <c r="H444" s="573"/>
      <c r="I444" s="573"/>
      <c r="J444" s="573"/>
      <c r="K444" s="573"/>
      <c r="L444" s="573"/>
      <c r="M444" s="234"/>
      <c r="N444" s="234"/>
      <c r="O444" s="668"/>
      <c r="P444" s="575"/>
      <c r="Q444" s="573"/>
      <c r="R444" s="573"/>
      <c r="S444" s="573"/>
      <c r="T444" s="573"/>
      <c r="U444" s="677"/>
      <c r="V444" s="677"/>
      <c r="W444" s="573"/>
      <c r="X444" s="573"/>
      <c r="Y444" s="573"/>
      <c r="Z444" s="573"/>
      <c r="AA444" s="678"/>
      <c r="AB444" s="573"/>
      <c r="AC444" s="623"/>
      <c r="AD444" s="573"/>
      <c r="AE444" s="573"/>
      <c r="AF444" s="573"/>
      <c r="AG444" s="639"/>
      <c r="AH444" s="639"/>
      <c r="AI444" s="639"/>
      <c r="AJ444" s="4"/>
      <c r="AK444" s="621"/>
      <c r="AL444" s="622"/>
      <c r="AM444" s="680"/>
    </row>
    <row r="445" spans="2:39" ht="13.5" customHeight="1">
      <c r="B445" s="395"/>
      <c r="D445" s="529">
        <f t="shared" si="11"/>
        <v>434</v>
      </c>
      <c r="E445" s="532"/>
      <c r="F445" s="531"/>
      <c r="G445" s="531"/>
      <c r="H445" s="573"/>
      <c r="I445" s="573"/>
      <c r="J445" s="573"/>
      <c r="K445" s="573"/>
      <c r="L445" s="573"/>
      <c r="M445" s="234"/>
      <c r="N445" s="234"/>
      <c r="O445" s="668"/>
      <c r="P445" s="575"/>
      <c r="Q445" s="573"/>
      <c r="R445" s="573"/>
      <c r="S445" s="573"/>
      <c r="T445" s="573"/>
      <c r="U445" s="677"/>
      <c r="V445" s="677"/>
      <c r="W445" s="573"/>
      <c r="X445" s="573"/>
      <c r="Y445" s="573"/>
      <c r="Z445" s="573"/>
      <c r="AA445" s="678"/>
      <c r="AB445" s="573"/>
      <c r="AC445" s="623"/>
      <c r="AD445" s="573"/>
      <c r="AE445" s="573"/>
      <c r="AF445" s="573"/>
      <c r="AG445" s="639"/>
      <c r="AH445" s="639"/>
      <c r="AI445" s="639"/>
      <c r="AJ445" s="4"/>
      <c r="AK445" s="621"/>
      <c r="AL445" s="622"/>
      <c r="AM445" s="680"/>
    </row>
    <row r="446" spans="2:39" ht="13.5" customHeight="1">
      <c r="B446" s="395"/>
      <c r="D446" s="529">
        <f t="shared" si="11"/>
        <v>435</v>
      </c>
      <c r="E446" s="532"/>
      <c r="F446" s="531"/>
      <c r="G446" s="531"/>
      <c r="H446" s="573"/>
      <c r="I446" s="573"/>
      <c r="J446" s="573"/>
      <c r="K446" s="573"/>
      <c r="L446" s="573"/>
      <c r="M446" s="234"/>
      <c r="N446" s="234"/>
      <c r="O446" s="668"/>
      <c r="P446" s="575"/>
      <c r="Q446" s="573"/>
      <c r="R446" s="573"/>
      <c r="S446" s="573"/>
      <c r="T446" s="573"/>
      <c r="U446" s="677"/>
      <c r="V446" s="677"/>
      <c r="W446" s="573"/>
      <c r="X446" s="573"/>
      <c r="Y446" s="573"/>
      <c r="Z446" s="573"/>
      <c r="AA446" s="678"/>
      <c r="AB446" s="573"/>
      <c r="AC446" s="623"/>
      <c r="AD446" s="573"/>
      <c r="AE446" s="573"/>
      <c r="AF446" s="573"/>
      <c r="AG446" s="639"/>
      <c r="AH446" s="639"/>
      <c r="AI446" s="639"/>
      <c r="AJ446" s="4"/>
      <c r="AK446" s="621"/>
      <c r="AL446" s="622"/>
      <c r="AM446" s="680"/>
    </row>
    <row r="447" spans="2:39" ht="13.5" customHeight="1">
      <c r="B447" s="395"/>
      <c r="D447" s="529">
        <f t="shared" si="11"/>
        <v>436</v>
      </c>
      <c r="E447" s="532"/>
      <c r="F447" s="531"/>
      <c r="G447" s="531"/>
      <c r="H447" s="573"/>
      <c r="I447" s="573"/>
      <c r="J447" s="573"/>
      <c r="K447" s="573"/>
      <c r="L447" s="573"/>
      <c r="M447" s="234"/>
      <c r="N447" s="234"/>
      <c r="O447" s="668"/>
      <c r="P447" s="575"/>
      <c r="Q447" s="573"/>
      <c r="R447" s="573"/>
      <c r="S447" s="573"/>
      <c r="T447" s="573"/>
      <c r="U447" s="677"/>
      <c r="V447" s="677"/>
      <c r="W447" s="573"/>
      <c r="X447" s="573"/>
      <c r="Y447" s="573"/>
      <c r="Z447" s="573"/>
      <c r="AA447" s="678"/>
      <c r="AB447" s="573"/>
      <c r="AC447" s="623"/>
      <c r="AD447" s="573"/>
      <c r="AE447" s="573"/>
      <c r="AF447" s="573"/>
      <c r="AG447" s="639"/>
      <c r="AH447" s="639"/>
      <c r="AI447" s="639"/>
      <c r="AJ447" s="4"/>
      <c r="AK447" s="621"/>
      <c r="AL447" s="622"/>
      <c r="AM447" s="680"/>
    </row>
    <row r="448" spans="2:39" ht="13.5" customHeight="1">
      <c r="B448" s="395"/>
      <c r="D448" s="529">
        <f t="shared" si="11"/>
        <v>437</v>
      </c>
      <c r="E448" s="532"/>
      <c r="F448" s="531"/>
      <c r="G448" s="531"/>
      <c r="H448" s="573"/>
      <c r="I448" s="573"/>
      <c r="J448" s="573"/>
      <c r="K448" s="573"/>
      <c r="L448" s="573"/>
      <c r="M448" s="234"/>
      <c r="N448" s="234"/>
      <c r="O448" s="668"/>
      <c r="P448" s="575"/>
      <c r="Q448" s="573"/>
      <c r="R448" s="573"/>
      <c r="S448" s="573"/>
      <c r="T448" s="573"/>
      <c r="U448" s="677"/>
      <c r="V448" s="677"/>
      <c r="W448" s="573"/>
      <c r="X448" s="573"/>
      <c r="Y448" s="573"/>
      <c r="Z448" s="573"/>
      <c r="AA448" s="678"/>
      <c r="AB448" s="573"/>
      <c r="AC448" s="623"/>
      <c r="AD448" s="573"/>
      <c r="AE448" s="573"/>
      <c r="AF448" s="573"/>
      <c r="AG448" s="639"/>
      <c r="AH448" s="639"/>
      <c r="AI448" s="639"/>
      <c r="AJ448" s="4"/>
      <c r="AK448" s="621"/>
      <c r="AL448" s="622"/>
      <c r="AM448" s="680"/>
    </row>
    <row r="449" spans="2:39" ht="13.5" customHeight="1">
      <c r="B449" s="395"/>
      <c r="D449" s="529">
        <f t="shared" si="11"/>
        <v>438</v>
      </c>
      <c r="E449" s="532"/>
      <c r="F449" s="531"/>
      <c r="G449" s="531"/>
      <c r="H449" s="573"/>
      <c r="I449" s="573"/>
      <c r="J449" s="573"/>
      <c r="K449" s="573"/>
      <c r="L449" s="573"/>
      <c r="M449" s="234"/>
      <c r="N449" s="234"/>
      <c r="O449" s="668"/>
      <c r="P449" s="575"/>
      <c r="Q449" s="573"/>
      <c r="R449" s="573"/>
      <c r="S449" s="573"/>
      <c r="T449" s="573"/>
      <c r="U449" s="677"/>
      <c r="V449" s="677"/>
      <c r="W449" s="573"/>
      <c r="X449" s="573"/>
      <c r="Y449" s="573"/>
      <c r="Z449" s="573"/>
      <c r="AA449" s="678"/>
      <c r="AB449" s="573"/>
      <c r="AC449" s="623"/>
      <c r="AD449" s="573"/>
      <c r="AE449" s="573"/>
      <c r="AF449" s="573"/>
      <c r="AG449" s="639"/>
      <c r="AH449" s="639"/>
      <c r="AI449" s="639"/>
      <c r="AJ449" s="4"/>
      <c r="AK449" s="621"/>
      <c r="AL449" s="622"/>
      <c r="AM449" s="680"/>
    </row>
    <row r="450" spans="2:39" ht="13.5" customHeight="1">
      <c r="B450" s="395"/>
      <c r="D450" s="529">
        <f t="shared" si="11"/>
        <v>439</v>
      </c>
      <c r="E450" s="532"/>
      <c r="F450" s="531"/>
      <c r="G450" s="531"/>
      <c r="H450" s="573"/>
      <c r="I450" s="573"/>
      <c r="J450" s="573"/>
      <c r="K450" s="573"/>
      <c r="L450" s="573"/>
      <c r="M450" s="234"/>
      <c r="N450" s="234"/>
      <c r="O450" s="668"/>
      <c r="P450" s="575"/>
      <c r="Q450" s="573"/>
      <c r="R450" s="573"/>
      <c r="S450" s="573"/>
      <c r="T450" s="573"/>
      <c r="U450" s="677"/>
      <c r="V450" s="677"/>
      <c r="W450" s="573"/>
      <c r="X450" s="573"/>
      <c r="Y450" s="573"/>
      <c r="Z450" s="573"/>
      <c r="AA450" s="678"/>
      <c r="AB450" s="573"/>
      <c r="AC450" s="623"/>
      <c r="AD450" s="573"/>
      <c r="AE450" s="573"/>
      <c r="AF450" s="573"/>
      <c r="AG450" s="639"/>
      <c r="AH450" s="639"/>
      <c r="AI450" s="639"/>
      <c r="AJ450" s="4"/>
      <c r="AK450" s="621"/>
      <c r="AL450" s="622"/>
      <c r="AM450" s="680"/>
    </row>
    <row r="451" spans="2:39" ht="13.5" customHeight="1">
      <c r="B451" s="395"/>
      <c r="D451" s="529">
        <f t="shared" si="11"/>
        <v>440</v>
      </c>
      <c r="E451" s="532"/>
      <c r="F451" s="531"/>
      <c r="G451" s="531"/>
      <c r="H451" s="573"/>
      <c r="I451" s="573"/>
      <c r="J451" s="573"/>
      <c r="K451" s="573"/>
      <c r="L451" s="573"/>
      <c r="M451" s="234"/>
      <c r="N451" s="234"/>
      <c r="O451" s="668"/>
      <c r="P451" s="575"/>
      <c r="Q451" s="573"/>
      <c r="R451" s="573"/>
      <c r="S451" s="573"/>
      <c r="T451" s="573"/>
      <c r="U451" s="677"/>
      <c r="V451" s="677"/>
      <c r="W451" s="573"/>
      <c r="X451" s="573"/>
      <c r="Y451" s="573"/>
      <c r="Z451" s="573"/>
      <c r="AA451" s="678"/>
      <c r="AB451" s="573"/>
      <c r="AC451" s="623"/>
      <c r="AD451" s="573"/>
      <c r="AE451" s="573"/>
      <c r="AF451" s="573"/>
      <c r="AG451" s="639"/>
      <c r="AH451" s="639"/>
      <c r="AI451" s="639"/>
      <c r="AJ451" s="4"/>
      <c r="AK451" s="621"/>
      <c r="AL451" s="622"/>
      <c r="AM451" s="680"/>
    </row>
    <row r="452" spans="2:39" ht="13.5" customHeight="1">
      <c r="B452" s="395"/>
      <c r="D452" s="529">
        <f t="shared" si="11"/>
        <v>441</v>
      </c>
      <c r="E452" s="532"/>
      <c r="F452" s="531"/>
      <c r="G452" s="531"/>
      <c r="H452" s="573"/>
      <c r="I452" s="573"/>
      <c r="J452" s="573"/>
      <c r="K452" s="573"/>
      <c r="L452" s="573"/>
      <c r="M452" s="234"/>
      <c r="N452" s="234"/>
      <c r="O452" s="668"/>
      <c r="P452" s="575"/>
      <c r="Q452" s="573"/>
      <c r="R452" s="573"/>
      <c r="S452" s="573"/>
      <c r="T452" s="573"/>
      <c r="U452" s="677"/>
      <c r="V452" s="677"/>
      <c r="W452" s="573"/>
      <c r="X452" s="573"/>
      <c r="Y452" s="573"/>
      <c r="Z452" s="573"/>
      <c r="AA452" s="678"/>
      <c r="AB452" s="573"/>
      <c r="AC452" s="623"/>
      <c r="AD452" s="573"/>
      <c r="AE452" s="573"/>
      <c r="AF452" s="573"/>
      <c r="AG452" s="639"/>
      <c r="AH452" s="639"/>
      <c r="AI452" s="639"/>
      <c r="AJ452" s="4"/>
      <c r="AK452" s="621"/>
      <c r="AL452" s="622"/>
      <c r="AM452" s="680"/>
    </row>
    <row r="453" spans="2:39" ht="13.5" customHeight="1">
      <c r="B453" s="395"/>
      <c r="D453" s="529">
        <f t="shared" si="11"/>
        <v>442</v>
      </c>
      <c r="E453" s="532"/>
      <c r="F453" s="531"/>
      <c r="G453" s="531"/>
      <c r="H453" s="573"/>
      <c r="I453" s="573"/>
      <c r="J453" s="573"/>
      <c r="K453" s="573"/>
      <c r="L453" s="573"/>
      <c r="M453" s="234"/>
      <c r="N453" s="234"/>
      <c r="O453" s="668"/>
      <c r="P453" s="575"/>
      <c r="Q453" s="573"/>
      <c r="R453" s="573"/>
      <c r="S453" s="573"/>
      <c r="T453" s="573"/>
      <c r="U453" s="677"/>
      <c r="V453" s="677"/>
      <c r="W453" s="573"/>
      <c r="X453" s="573"/>
      <c r="Y453" s="573"/>
      <c r="Z453" s="573"/>
      <c r="AA453" s="678"/>
      <c r="AB453" s="573"/>
      <c r="AC453" s="623"/>
      <c r="AD453" s="573"/>
      <c r="AE453" s="573"/>
      <c r="AF453" s="573"/>
      <c r="AG453" s="639"/>
      <c r="AH453" s="639"/>
      <c r="AI453" s="639"/>
      <c r="AJ453" s="4"/>
      <c r="AK453" s="621"/>
      <c r="AL453" s="622"/>
      <c r="AM453" s="680"/>
    </row>
    <row r="454" spans="2:39" ht="13.5" customHeight="1">
      <c r="B454" s="395"/>
      <c r="D454" s="529">
        <f t="shared" si="11"/>
        <v>443</v>
      </c>
      <c r="E454" s="532"/>
      <c r="F454" s="531"/>
      <c r="G454" s="531"/>
      <c r="H454" s="573"/>
      <c r="I454" s="573"/>
      <c r="J454" s="573"/>
      <c r="K454" s="573"/>
      <c r="L454" s="573"/>
      <c r="M454" s="234"/>
      <c r="N454" s="234"/>
      <c r="O454" s="668"/>
      <c r="P454" s="575"/>
      <c r="Q454" s="573"/>
      <c r="R454" s="573"/>
      <c r="S454" s="573"/>
      <c r="T454" s="573"/>
      <c r="U454" s="677"/>
      <c r="V454" s="677"/>
      <c r="W454" s="573"/>
      <c r="X454" s="573"/>
      <c r="Y454" s="573"/>
      <c r="Z454" s="573"/>
      <c r="AA454" s="678"/>
      <c r="AB454" s="573"/>
      <c r="AC454" s="623"/>
      <c r="AD454" s="573"/>
      <c r="AE454" s="573"/>
      <c r="AF454" s="573"/>
      <c r="AG454" s="639"/>
      <c r="AH454" s="639"/>
      <c r="AI454" s="639"/>
      <c r="AJ454" s="4"/>
      <c r="AK454" s="621"/>
      <c r="AL454" s="622"/>
      <c r="AM454" s="680"/>
    </row>
    <row r="455" spans="2:39" ht="13.5" customHeight="1">
      <c r="B455" s="395"/>
      <c r="D455" s="529">
        <f t="shared" si="11"/>
        <v>444</v>
      </c>
      <c r="E455" s="532"/>
      <c r="F455" s="531"/>
      <c r="G455" s="531"/>
      <c r="H455" s="573"/>
      <c r="I455" s="573"/>
      <c r="J455" s="573"/>
      <c r="K455" s="573"/>
      <c r="L455" s="573"/>
      <c r="M455" s="234"/>
      <c r="N455" s="234"/>
      <c r="O455" s="668"/>
      <c r="P455" s="575"/>
      <c r="Q455" s="573"/>
      <c r="R455" s="573"/>
      <c r="S455" s="573"/>
      <c r="T455" s="573"/>
      <c r="U455" s="677"/>
      <c r="V455" s="677"/>
      <c r="W455" s="573"/>
      <c r="X455" s="573"/>
      <c r="Y455" s="573"/>
      <c r="Z455" s="573"/>
      <c r="AA455" s="678"/>
      <c r="AB455" s="573"/>
      <c r="AC455" s="623"/>
      <c r="AD455" s="573"/>
      <c r="AE455" s="573"/>
      <c r="AF455" s="573"/>
      <c r="AG455" s="639"/>
      <c r="AH455" s="639"/>
      <c r="AI455" s="639"/>
      <c r="AJ455" s="4"/>
      <c r="AK455" s="621"/>
      <c r="AL455" s="622"/>
      <c r="AM455" s="680"/>
    </row>
    <row r="456" spans="2:39" ht="13.5" customHeight="1">
      <c r="B456" s="395"/>
      <c r="D456" s="529">
        <f t="shared" si="11"/>
        <v>445</v>
      </c>
      <c r="E456" s="532"/>
      <c r="F456" s="531"/>
      <c r="G456" s="531"/>
      <c r="H456" s="573"/>
      <c r="I456" s="573"/>
      <c r="J456" s="573"/>
      <c r="K456" s="573"/>
      <c r="L456" s="573"/>
      <c r="M456" s="234"/>
      <c r="N456" s="234"/>
      <c r="O456" s="668"/>
      <c r="P456" s="575"/>
      <c r="Q456" s="573"/>
      <c r="R456" s="573"/>
      <c r="S456" s="573"/>
      <c r="T456" s="573"/>
      <c r="U456" s="677"/>
      <c r="V456" s="677"/>
      <c r="W456" s="573"/>
      <c r="X456" s="573"/>
      <c r="Y456" s="573"/>
      <c r="Z456" s="573"/>
      <c r="AA456" s="678"/>
      <c r="AB456" s="573"/>
      <c r="AC456" s="623"/>
      <c r="AD456" s="573"/>
      <c r="AE456" s="573"/>
      <c r="AF456" s="573"/>
      <c r="AG456" s="639"/>
      <c r="AH456" s="639"/>
      <c r="AI456" s="639"/>
      <c r="AJ456" s="4"/>
      <c r="AK456" s="621"/>
      <c r="AL456" s="622"/>
      <c r="AM456" s="680"/>
    </row>
    <row r="457" spans="2:39" ht="13.5" customHeight="1">
      <c r="B457" s="395"/>
      <c r="D457" s="529">
        <f t="shared" si="11"/>
        <v>446</v>
      </c>
      <c r="E457" s="532"/>
      <c r="F457" s="531"/>
      <c r="G457" s="531"/>
      <c r="H457" s="573"/>
      <c r="I457" s="573"/>
      <c r="J457" s="573"/>
      <c r="K457" s="573"/>
      <c r="L457" s="573"/>
      <c r="M457" s="234"/>
      <c r="N457" s="234"/>
      <c r="O457" s="668"/>
      <c r="P457" s="575"/>
      <c r="Q457" s="573"/>
      <c r="R457" s="573"/>
      <c r="S457" s="573"/>
      <c r="T457" s="573"/>
      <c r="U457" s="677"/>
      <c r="V457" s="677"/>
      <c r="W457" s="573"/>
      <c r="X457" s="573"/>
      <c r="Y457" s="573"/>
      <c r="Z457" s="573"/>
      <c r="AA457" s="678"/>
      <c r="AB457" s="573"/>
      <c r="AC457" s="623"/>
      <c r="AD457" s="573"/>
      <c r="AE457" s="573"/>
      <c r="AF457" s="573"/>
      <c r="AG457" s="639"/>
      <c r="AH457" s="639"/>
      <c r="AI457" s="639"/>
      <c r="AJ457" s="4"/>
      <c r="AK457" s="621"/>
      <c r="AL457" s="622"/>
      <c r="AM457" s="680"/>
    </row>
    <row r="458" spans="2:39" ht="13.5" customHeight="1">
      <c r="B458" s="395"/>
      <c r="D458" s="529">
        <f t="shared" si="11"/>
        <v>447</v>
      </c>
      <c r="E458" s="532"/>
      <c r="F458" s="531"/>
      <c r="G458" s="531"/>
      <c r="H458" s="573"/>
      <c r="I458" s="573"/>
      <c r="J458" s="573"/>
      <c r="K458" s="573"/>
      <c r="L458" s="573"/>
      <c r="M458" s="234"/>
      <c r="N458" s="234"/>
      <c r="O458" s="668"/>
      <c r="P458" s="575"/>
      <c r="Q458" s="573"/>
      <c r="R458" s="573"/>
      <c r="S458" s="573"/>
      <c r="T458" s="573"/>
      <c r="U458" s="677"/>
      <c r="V458" s="677"/>
      <c r="W458" s="573"/>
      <c r="X458" s="573"/>
      <c r="Y458" s="573"/>
      <c r="Z458" s="573"/>
      <c r="AA458" s="678"/>
      <c r="AB458" s="573"/>
      <c r="AC458" s="623"/>
      <c r="AD458" s="573"/>
      <c r="AE458" s="573"/>
      <c r="AF458" s="573"/>
      <c r="AG458" s="639"/>
      <c r="AH458" s="639"/>
      <c r="AI458" s="639"/>
      <c r="AJ458" s="4"/>
      <c r="AK458" s="621"/>
      <c r="AL458" s="622"/>
      <c r="AM458" s="680"/>
    </row>
    <row r="459" spans="2:39" ht="13.5" customHeight="1">
      <c r="B459" s="395"/>
      <c r="D459" s="529">
        <f t="shared" si="11"/>
        <v>448</v>
      </c>
      <c r="E459" s="532"/>
      <c r="F459" s="531"/>
      <c r="G459" s="531"/>
      <c r="H459" s="573"/>
      <c r="I459" s="573"/>
      <c r="J459" s="573"/>
      <c r="K459" s="573"/>
      <c r="L459" s="573"/>
      <c r="M459" s="234"/>
      <c r="N459" s="234"/>
      <c r="O459" s="668"/>
      <c r="P459" s="575"/>
      <c r="Q459" s="573"/>
      <c r="R459" s="573"/>
      <c r="S459" s="573"/>
      <c r="T459" s="573"/>
      <c r="U459" s="677"/>
      <c r="V459" s="677"/>
      <c r="W459" s="573"/>
      <c r="X459" s="573"/>
      <c r="Y459" s="573"/>
      <c r="Z459" s="573"/>
      <c r="AA459" s="678"/>
      <c r="AB459" s="573"/>
      <c r="AC459" s="623"/>
      <c r="AD459" s="573"/>
      <c r="AE459" s="573"/>
      <c r="AF459" s="573"/>
      <c r="AG459" s="639"/>
      <c r="AH459" s="639"/>
      <c r="AI459" s="639"/>
      <c r="AJ459" s="4"/>
      <c r="AK459" s="621"/>
      <c r="AL459" s="622"/>
      <c r="AM459" s="680"/>
    </row>
    <row r="460" spans="2:39" ht="13.5" customHeight="1">
      <c r="B460" s="395"/>
      <c r="D460" s="529">
        <f t="shared" si="11"/>
        <v>449</v>
      </c>
      <c r="E460" s="532"/>
      <c r="F460" s="531"/>
      <c r="G460" s="531"/>
      <c r="H460" s="573"/>
      <c r="I460" s="573"/>
      <c r="J460" s="573"/>
      <c r="K460" s="573"/>
      <c r="L460" s="573"/>
      <c r="M460" s="234"/>
      <c r="N460" s="234"/>
      <c r="O460" s="668"/>
      <c r="P460" s="575"/>
      <c r="Q460" s="573"/>
      <c r="R460" s="573"/>
      <c r="S460" s="573"/>
      <c r="T460" s="573"/>
      <c r="U460" s="677"/>
      <c r="V460" s="677"/>
      <c r="W460" s="573"/>
      <c r="X460" s="573"/>
      <c r="Y460" s="573"/>
      <c r="Z460" s="573"/>
      <c r="AA460" s="678"/>
      <c r="AB460" s="573"/>
      <c r="AC460" s="623"/>
      <c r="AD460" s="573"/>
      <c r="AE460" s="573"/>
      <c r="AF460" s="573"/>
      <c r="AG460" s="639"/>
      <c r="AH460" s="639"/>
      <c r="AI460" s="639"/>
      <c r="AJ460" s="4"/>
      <c r="AK460" s="621"/>
      <c r="AL460" s="622"/>
      <c r="AM460" s="680"/>
    </row>
    <row r="461" spans="2:39" ht="13.5" customHeight="1">
      <c r="B461" s="395"/>
      <c r="D461" s="529">
        <f t="shared" si="11"/>
        <v>450</v>
      </c>
      <c r="E461" s="532"/>
      <c r="F461" s="531"/>
      <c r="G461" s="531"/>
      <c r="H461" s="681"/>
      <c r="I461" s="681"/>
      <c r="J461" s="681"/>
      <c r="K461" s="681"/>
      <c r="L461" s="681"/>
      <c r="M461" s="234"/>
      <c r="N461" s="234"/>
      <c r="O461" s="668"/>
      <c r="P461" s="575"/>
      <c r="Q461" s="573"/>
      <c r="R461" s="573"/>
      <c r="S461" s="573"/>
      <c r="T461" s="573"/>
      <c r="U461" s="677"/>
      <c r="V461" s="677"/>
      <c r="W461" s="573"/>
      <c r="X461" s="573"/>
      <c r="Y461" s="573"/>
      <c r="Z461" s="573"/>
      <c r="AA461" s="678"/>
      <c r="AB461" s="573"/>
      <c r="AC461" s="623"/>
      <c r="AD461" s="573"/>
      <c r="AE461" s="573"/>
      <c r="AF461" s="573"/>
      <c r="AG461" s="639"/>
      <c r="AH461" s="639"/>
      <c r="AI461" s="639"/>
      <c r="AJ461" s="4"/>
      <c r="AK461" s="621"/>
      <c r="AL461" s="622"/>
      <c r="AM461" s="680"/>
    </row>
    <row r="462" spans="2:39" ht="13.5" customHeight="1">
      <c r="B462" s="395"/>
      <c r="D462" s="529">
        <f t="shared" si="11"/>
        <v>451</v>
      </c>
      <c r="E462" s="532"/>
      <c r="F462" s="531"/>
      <c r="G462" s="531"/>
      <c r="H462" s="573"/>
      <c r="I462" s="573"/>
      <c r="J462" s="573"/>
      <c r="K462" s="573"/>
      <c r="L462" s="573"/>
      <c r="M462" s="234"/>
      <c r="N462" s="234"/>
      <c r="O462" s="668"/>
      <c r="P462" s="575"/>
      <c r="Q462" s="573"/>
      <c r="R462" s="573"/>
      <c r="S462" s="573"/>
      <c r="T462" s="573"/>
      <c r="U462" s="677"/>
      <c r="V462" s="677"/>
      <c r="W462" s="573"/>
      <c r="X462" s="573"/>
      <c r="Y462" s="573"/>
      <c r="Z462" s="573"/>
      <c r="AA462" s="678"/>
      <c r="AB462" s="573"/>
      <c r="AC462" s="623"/>
      <c r="AD462" s="573"/>
      <c r="AE462" s="573"/>
      <c r="AF462" s="573"/>
      <c r="AG462" s="639"/>
      <c r="AH462" s="639"/>
      <c r="AI462" s="639"/>
      <c r="AJ462" s="4"/>
      <c r="AK462" s="621"/>
      <c r="AL462" s="622"/>
      <c r="AM462" s="680"/>
    </row>
    <row r="463" spans="2:39" ht="13.5" customHeight="1">
      <c r="B463" s="395"/>
      <c r="D463" s="529">
        <f>D462+1</f>
        <v>452</v>
      </c>
      <c r="E463" s="532"/>
      <c r="F463" s="531"/>
      <c r="G463" s="531"/>
      <c r="H463" s="573"/>
      <c r="I463" s="573"/>
      <c r="J463" s="573"/>
      <c r="K463" s="573"/>
      <c r="L463" s="573"/>
      <c r="M463" s="234"/>
      <c r="N463" s="234"/>
      <c r="O463" s="668"/>
      <c r="P463" s="575"/>
      <c r="Q463" s="573"/>
      <c r="R463" s="573"/>
      <c r="S463" s="573"/>
      <c r="T463" s="573"/>
      <c r="U463" s="677"/>
      <c r="V463" s="677"/>
      <c r="W463" s="573"/>
      <c r="X463" s="573"/>
      <c r="Y463" s="573"/>
      <c r="Z463" s="573"/>
      <c r="AA463" s="678"/>
      <c r="AB463" s="573"/>
      <c r="AC463" s="623"/>
      <c r="AD463" s="573"/>
      <c r="AE463" s="573"/>
      <c r="AF463" s="573"/>
      <c r="AG463" s="639"/>
      <c r="AH463" s="639"/>
      <c r="AI463" s="639"/>
      <c r="AJ463" s="4"/>
      <c r="AK463" s="621"/>
      <c r="AL463" s="622"/>
      <c r="AM463" s="680"/>
    </row>
    <row r="464" spans="2:39" ht="13.5" customHeight="1">
      <c r="B464" s="395"/>
      <c r="D464" s="529">
        <f>D463+1</f>
        <v>453</v>
      </c>
      <c r="E464" s="532"/>
      <c r="F464" s="531"/>
      <c r="G464" s="531"/>
      <c r="H464" s="573"/>
      <c r="I464" s="573"/>
      <c r="J464" s="573"/>
      <c r="K464" s="573"/>
      <c r="L464" s="573"/>
      <c r="M464" s="234"/>
      <c r="N464" s="234"/>
      <c r="O464" s="668"/>
      <c r="P464" s="575"/>
      <c r="Q464" s="573"/>
      <c r="R464" s="573"/>
      <c r="S464" s="573"/>
      <c r="T464" s="573"/>
      <c r="U464" s="677"/>
      <c r="V464" s="677"/>
      <c r="W464" s="573"/>
      <c r="X464" s="573"/>
      <c r="Y464" s="573"/>
      <c r="Z464" s="573"/>
      <c r="AA464" s="678"/>
      <c r="AB464" s="573"/>
      <c r="AC464" s="623"/>
      <c r="AD464" s="573"/>
      <c r="AE464" s="573"/>
      <c r="AF464" s="573"/>
      <c r="AG464" s="639"/>
      <c r="AH464" s="639"/>
      <c r="AI464" s="639"/>
      <c r="AJ464" s="4"/>
      <c r="AK464" s="621"/>
      <c r="AL464" s="622"/>
      <c r="AM464" s="680"/>
    </row>
    <row r="465" spans="2:39" ht="13.5" customHeight="1">
      <c r="B465" s="395"/>
      <c r="D465" s="529">
        <f t="shared" ref="D465:D491" si="12">D464+1</f>
        <v>454</v>
      </c>
      <c r="E465" s="532"/>
      <c r="F465" s="531"/>
      <c r="G465" s="531"/>
      <c r="H465" s="573"/>
      <c r="I465" s="573"/>
      <c r="J465" s="573"/>
      <c r="K465" s="573"/>
      <c r="L465" s="573"/>
      <c r="M465" s="234"/>
      <c r="N465" s="234"/>
      <c r="O465" s="668"/>
      <c r="P465" s="575"/>
      <c r="Q465" s="573"/>
      <c r="R465" s="573"/>
      <c r="S465" s="573"/>
      <c r="T465" s="573"/>
      <c r="U465" s="677"/>
      <c r="V465" s="677"/>
      <c r="W465" s="573"/>
      <c r="X465" s="573"/>
      <c r="Y465" s="573"/>
      <c r="Z465" s="573"/>
      <c r="AA465" s="678"/>
      <c r="AB465" s="573"/>
      <c r="AC465" s="623"/>
      <c r="AD465" s="573"/>
      <c r="AE465" s="573"/>
      <c r="AF465" s="573"/>
      <c r="AG465" s="639"/>
      <c r="AH465" s="639"/>
      <c r="AI465" s="639"/>
      <c r="AJ465" s="4"/>
      <c r="AK465" s="621"/>
      <c r="AL465" s="622"/>
      <c r="AM465" s="680"/>
    </row>
    <row r="466" spans="2:39" ht="13.5" customHeight="1">
      <c r="B466" s="395"/>
      <c r="D466" s="529">
        <f t="shared" si="12"/>
        <v>455</v>
      </c>
      <c r="E466" s="532"/>
      <c r="F466" s="531"/>
      <c r="G466" s="531"/>
      <c r="H466" s="573"/>
      <c r="I466" s="573"/>
      <c r="J466" s="573"/>
      <c r="K466" s="573"/>
      <c r="L466" s="573"/>
      <c r="M466" s="234"/>
      <c r="N466" s="234"/>
      <c r="O466" s="668"/>
      <c r="P466" s="575"/>
      <c r="Q466" s="573"/>
      <c r="R466" s="573"/>
      <c r="S466" s="573"/>
      <c r="T466" s="573"/>
      <c r="U466" s="677"/>
      <c r="V466" s="677"/>
      <c r="W466" s="573"/>
      <c r="X466" s="573"/>
      <c r="Y466" s="573"/>
      <c r="Z466" s="573"/>
      <c r="AA466" s="678"/>
      <c r="AB466" s="573"/>
      <c r="AC466" s="623"/>
      <c r="AD466" s="573"/>
      <c r="AE466" s="573"/>
      <c r="AF466" s="573"/>
      <c r="AG466" s="639"/>
      <c r="AH466" s="639"/>
      <c r="AI466" s="639"/>
      <c r="AJ466" s="4"/>
      <c r="AK466" s="621"/>
      <c r="AL466" s="622"/>
      <c r="AM466" s="680"/>
    </row>
    <row r="467" spans="2:39" ht="13.5" customHeight="1">
      <c r="B467" s="395"/>
      <c r="D467" s="529">
        <f t="shared" si="12"/>
        <v>456</v>
      </c>
      <c r="E467" s="532"/>
      <c r="F467" s="531"/>
      <c r="G467" s="531"/>
      <c r="H467" s="573"/>
      <c r="I467" s="573"/>
      <c r="J467" s="573"/>
      <c r="K467" s="573"/>
      <c r="L467" s="573"/>
      <c r="M467" s="234"/>
      <c r="N467" s="234"/>
      <c r="O467" s="668"/>
      <c r="P467" s="575"/>
      <c r="Q467" s="573"/>
      <c r="R467" s="573"/>
      <c r="S467" s="573"/>
      <c r="T467" s="573"/>
      <c r="U467" s="677"/>
      <c r="V467" s="677"/>
      <c r="W467" s="573"/>
      <c r="X467" s="573"/>
      <c r="Y467" s="573"/>
      <c r="Z467" s="573"/>
      <c r="AA467" s="678"/>
      <c r="AB467" s="573"/>
      <c r="AC467" s="623"/>
      <c r="AD467" s="573"/>
      <c r="AE467" s="573"/>
      <c r="AF467" s="573"/>
      <c r="AG467" s="639"/>
      <c r="AH467" s="639"/>
      <c r="AI467" s="639"/>
      <c r="AJ467" s="4"/>
      <c r="AK467" s="621"/>
      <c r="AL467" s="622"/>
      <c r="AM467" s="680"/>
    </row>
    <row r="468" spans="2:39" ht="13.5" customHeight="1">
      <c r="B468" s="395"/>
      <c r="D468" s="529">
        <f t="shared" si="12"/>
        <v>457</v>
      </c>
      <c r="E468" s="532"/>
      <c r="F468" s="531"/>
      <c r="G468" s="531"/>
      <c r="H468" s="573"/>
      <c r="I468" s="573"/>
      <c r="J468" s="573"/>
      <c r="K468" s="573"/>
      <c r="L468" s="573"/>
      <c r="M468" s="234"/>
      <c r="N468" s="234"/>
      <c r="O468" s="668"/>
      <c r="P468" s="575"/>
      <c r="Q468" s="573"/>
      <c r="R468" s="573"/>
      <c r="S468" s="573"/>
      <c r="T468" s="573"/>
      <c r="U468" s="677"/>
      <c r="V468" s="677"/>
      <c r="W468" s="573"/>
      <c r="X468" s="573"/>
      <c r="Y468" s="573"/>
      <c r="Z468" s="573"/>
      <c r="AA468" s="678"/>
      <c r="AB468" s="573"/>
      <c r="AC468" s="623"/>
      <c r="AD468" s="573"/>
      <c r="AE468" s="573"/>
      <c r="AF468" s="573"/>
      <c r="AG468" s="639"/>
      <c r="AH468" s="639"/>
      <c r="AI468" s="639"/>
      <c r="AJ468" s="4"/>
      <c r="AK468" s="621"/>
      <c r="AL468" s="622"/>
      <c r="AM468" s="680"/>
    </row>
    <row r="469" spans="2:39" ht="13.5" customHeight="1">
      <c r="B469" s="395"/>
      <c r="D469" s="529">
        <f t="shared" si="12"/>
        <v>458</v>
      </c>
      <c r="E469" s="532"/>
      <c r="F469" s="531"/>
      <c r="G469" s="531"/>
      <c r="H469" s="573"/>
      <c r="I469" s="573"/>
      <c r="J469" s="573"/>
      <c r="K469" s="573"/>
      <c r="L469" s="573"/>
      <c r="M469" s="234"/>
      <c r="N469" s="234"/>
      <c r="O469" s="668"/>
      <c r="P469" s="575"/>
      <c r="Q469" s="573"/>
      <c r="R469" s="573"/>
      <c r="S469" s="573"/>
      <c r="T469" s="573"/>
      <c r="U469" s="677"/>
      <c r="V469" s="677"/>
      <c r="W469" s="573"/>
      <c r="X469" s="573"/>
      <c r="Y469" s="573"/>
      <c r="Z469" s="573"/>
      <c r="AA469" s="678"/>
      <c r="AB469" s="573"/>
      <c r="AC469" s="623"/>
      <c r="AD469" s="573"/>
      <c r="AE469" s="573"/>
      <c r="AF469" s="573"/>
      <c r="AG469" s="639"/>
      <c r="AH469" s="639"/>
      <c r="AI469" s="639"/>
      <c r="AJ469" s="4"/>
      <c r="AK469" s="621"/>
      <c r="AL469" s="622"/>
      <c r="AM469" s="680"/>
    </row>
    <row r="470" spans="2:39" ht="13.5" customHeight="1">
      <c r="B470" s="395"/>
      <c r="D470" s="529">
        <f t="shared" si="12"/>
        <v>459</v>
      </c>
      <c r="E470" s="532"/>
      <c r="F470" s="531"/>
      <c r="G470" s="531"/>
      <c r="H470" s="573"/>
      <c r="I470" s="573"/>
      <c r="J470" s="573"/>
      <c r="K470" s="573"/>
      <c r="L470" s="573"/>
      <c r="M470" s="234"/>
      <c r="N470" s="234"/>
      <c r="O470" s="668"/>
      <c r="P470" s="575"/>
      <c r="Q470" s="573"/>
      <c r="R470" s="573"/>
      <c r="S470" s="573"/>
      <c r="T470" s="573"/>
      <c r="U470" s="677"/>
      <c r="V470" s="677"/>
      <c r="W470" s="573"/>
      <c r="X470" s="573"/>
      <c r="Y470" s="573"/>
      <c r="Z470" s="573"/>
      <c r="AA470" s="678"/>
      <c r="AB470" s="573"/>
      <c r="AC470" s="623"/>
      <c r="AD470" s="573"/>
      <c r="AE470" s="573"/>
      <c r="AF470" s="573"/>
      <c r="AG470" s="639"/>
      <c r="AH470" s="639"/>
      <c r="AI470" s="639"/>
      <c r="AJ470" s="4"/>
      <c r="AK470" s="621"/>
      <c r="AL470" s="622"/>
      <c r="AM470" s="680"/>
    </row>
    <row r="471" spans="2:39" ht="13.5" customHeight="1">
      <c r="B471" s="395"/>
      <c r="D471" s="529">
        <f t="shared" si="12"/>
        <v>460</v>
      </c>
      <c r="E471" s="532"/>
      <c r="F471" s="531"/>
      <c r="G471" s="531"/>
      <c r="H471" s="573"/>
      <c r="I471" s="573"/>
      <c r="J471" s="573"/>
      <c r="K471" s="573"/>
      <c r="L471" s="573"/>
      <c r="M471" s="234"/>
      <c r="N471" s="234"/>
      <c r="O471" s="668"/>
      <c r="P471" s="575"/>
      <c r="Q471" s="573"/>
      <c r="R471" s="573"/>
      <c r="S471" s="573"/>
      <c r="T471" s="573"/>
      <c r="U471" s="677"/>
      <c r="V471" s="677"/>
      <c r="W471" s="573"/>
      <c r="X471" s="573"/>
      <c r="Y471" s="573"/>
      <c r="Z471" s="573"/>
      <c r="AA471" s="678"/>
      <c r="AB471" s="573"/>
      <c r="AC471" s="623"/>
      <c r="AD471" s="573"/>
      <c r="AE471" s="573"/>
      <c r="AF471" s="573"/>
      <c r="AG471" s="639"/>
      <c r="AH471" s="639"/>
      <c r="AI471" s="639"/>
      <c r="AJ471" s="4"/>
      <c r="AK471" s="621"/>
      <c r="AL471" s="622"/>
      <c r="AM471" s="680"/>
    </row>
    <row r="472" spans="2:39" ht="13.5" customHeight="1">
      <c r="B472" s="395"/>
      <c r="D472" s="529">
        <f t="shared" si="12"/>
        <v>461</v>
      </c>
      <c r="E472" s="532"/>
      <c r="F472" s="531"/>
      <c r="G472" s="531"/>
      <c r="H472" s="573"/>
      <c r="I472" s="573"/>
      <c r="J472" s="573"/>
      <c r="K472" s="573"/>
      <c r="L472" s="573"/>
      <c r="M472" s="234"/>
      <c r="N472" s="234"/>
      <c r="O472" s="668"/>
      <c r="P472" s="575"/>
      <c r="Q472" s="573"/>
      <c r="R472" s="573"/>
      <c r="S472" s="573"/>
      <c r="T472" s="573"/>
      <c r="U472" s="677"/>
      <c r="V472" s="677"/>
      <c r="W472" s="573"/>
      <c r="X472" s="573"/>
      <c r="Y472" s="573"/>
      <c r="Z472" s="573"/>
      <c r="AA472" s="678"/>
      <c r="AB472" s="573"/>
      <c r="AC472" s="623"/>
      <c r="AD472" s="573"/>
      <c r="AE472" s="573"/>
      <c r="AF472" s="573"/>
      <c r="AG472" s="639"/>
      <c r="AH472" s="639"/>
      <c r="AI472" s="639"/>
      <c r="AJ472" s="4"/>
      <c r="AK472" s="621"/>
      <c r="AL472" s="622"/>
      <c r="AM472" s="680"/>
    </row>
    <row r="473" spans="2:39" ht="13.5" customHeight="1">
      <c r="B473" s="395"/>
      <c r="D473" s="529">
        <f t="shared" si="12"/>
        <v>462</v>
      </c>
      <c r="E473" s="532"/>
      <c r="F473" s="531"/>
      <c r="G473" s="531"/>
      <c r="H473" s="573"/>
      <c r="I473" s="573"/>
      <c r="J473" s="573"/>
      <c r="K473" s="573"/>
      <c r="L473" s="573"/>
      <c r="M473" s="234"/>
      <c r="N473" s="234"/>
      <c r="O473" s="668"/>
      <c r="P473" s="575"/>
      <c r="Q473" s="573"/>
      <c r="R473" s="573"/>
      <c r="S473" s="573"/>
      <c r="T473" s="573"/>
      <c r="U473" s="677"/>
      <c r="V473" s="677"/>
      <c r="W473" s="573"/>
      <c r="X473" s="573"/>
      <c r="Y473" s="573"/>
      <c r="Z473" s="573"/>
      <c r="AA473" s="678"/>
      <c r="AB473" s="573"/>
      <c r="AC473" s="623"/>
      <c r="AD473" s="573"/>
      <c r="AE473" s="573"/>
      <c r="AF473" s="573"/>
      <c r="AG473" s="639"/>
      <c r="AH473" s="639"/>
      <c r="AI473" s="639"/>
      <c r="AJ473" s="4"/>
      <c r="AK473" s="621"/>
      <c r="AL473" s="622"/>
      <c r="AM473" s="680"/>
    </row>
    <row r="474" spans="2:39" ht="13.5" customHeight="1">
      <c r="B474" s="395"/>
      <c r="D474" s="529">
        <f t="shared" si="12"/>
        <v>463</v>
      </c>
      <c r="E474" s="532"/>
      <c r="F474" s="531"/>
      <c r="G474" s="531"/>
      <c r="H474" s="573"/>
      <c r="I474" s="573"/>
      <c r="J474" s="573"/>
      <c r="K474" s="573"/>
      <c r="L474" s="573"/>
      <c r="M474" s="234"/>
      <c r="N474" s="234"/>
      <c r="O474" s="668"/>
      <c r="P474" s="575"/>
      <c r="Q474" s="573"/>
      <c r="R474" s="573"/>
      <c r="S474" s="573"/>
      <c r="T474" s="573"/>
      <c r="U474" s="677"/>
      <c r="V474" s="677"/>
      <c r="W474" s="573"/>
      <c r="X474" s="573"/>
      <c r="Y474" s="573"/>
      <c r="Z474" s="573"/>
      <c r="AA474" s="678"/>
      <c r="AB474" s="573"/>
      <c r="AC474" s="623"/>
      <c r="AD474" s="573"/>
      <c r="AE474" s="573"/>
      <c r="AF474" s="573"/>
      <c r="AG474" s="639"/>
      <c r="AH474" s="639"/>
      <c r="AI474" s="639"/>
      <c r="AJ474" s="4"/>
      <c r="AK474" s="621"/>
      <c r="AL474" s="622"/>
      <c r="AM474" s="680"/>
    </row>
    <row r="475" spans="2:39" ht="13.5" customHeight="1">
      <c r="B475" s="395"/>
      <c r="D475" s="529">
        <f t="shared" si="12"/>
        <v>464</v>
      </c>
      <c r="E475" s="532"/>
      <c r="F475" s="531"/>
      <c r="G475" s="531"/>
      <c r="H475" s="573"/>
      <c r="I475" s="573"/>
      <c r="J475" s="573"/>
      <c r="K475" s="573"/>
      <c r="L475" s="573"/>
      <c r="M475" s="234"/>
      <c r="N475" s="234"/>
      <c r="O475" s="668"/>
      <c r="P475" s="575"/>
      <c r="Q475" s="573"/>
      <c r="R475" s="573"/>
      <c r="S475" s="573"/>
      <c r="T475" s="573"/>
      <c r="U475" s="677"/>
      <c r="V475" s="677"/>
      <c r="W475" s="573"/>
      <c r="X475" s="573"/>
      <c r="Y475" s="573"/>
      <c r="Z475" s="573"/>
      <c r="AA475" s="678"/>
      <c r="AB475" s="573"/>
      <c r="AC475" s="623"/>
      <c r="AD475" s="573"/>
      <c r="AE475" s="573"/>
      <c r="AF475" s="573"/>
      <c r="AG475" s="639"/>
      <c r="AH475" s="639"/>
      <c r="AI475" s="639"/>
      <c r="AJ475" s="4"/>
      <c r="AK475" s="621"/>
      <c r="AL475" s="622"/>
      <c r="AM475" s="680"/>
    </row>
    <row r="476" spans="2:39" ht="13.5" customHeight="1">
      <c r="B476" s="395"/>
      <c r="D476" s="529">
        <f t="shared" si="12"/>
        <v>465</v>
      </c>
      <c r="E476" s="532"/>
      <c r="F476" s="531"/>
      <c r="G476" s="531"/>
      <c r="H476" s="573"/>
      <c r="I476" s="573"/>
      <c r="J476" s="573"/>
      <c r="K476" s="573"/>
      <c r="L476" s="573"/>
      <c r="M476" s="234"/>
      <c r="N476" s="234"/>
      <c r="O476" s="668"/>
      <c r="P476" s="575"/>
      <c r="Q476" s="573"/>
      <c r="R476" s="573"/>
      <c r="S476" s="573"/>
      <c r="T476" s="573"/>
      <c r="U476" s="677"/>
      <c r="V476" s="677"/>
      <c r="W476" s="573"/>
      <c r="X476" s="573"/>
      <c r="Y476" s="573"/>
      <c r="Z476" s="573"/>
      <c r="AA476" s="678"/>
      <c r="AB476" s="573"/>
      <c r="AC476" s="623"/>
      <c r="AD476" s="573"/>
      <c r="AE476" s="573"/>
      <c r="AF476" s="573"/>
      <c r="AG476" s="639"/>
      <c r="AH476" s="639"/>
      <c r="AI476" s="639"/>
      <c r="AJ476" s="4"/>
      <c r="AK476" s="621"/>
      <c r="AL476" s="622"/>
      <c r="AM476" s="680"/>
    </row>
    <row r="477" spans="2:39" ht="13.5" customHeight="1">
      <c r="B477" s="395"/>
      <c r="D477" s="529">
        <f t="shared" si="12"/>
        <v>466</v>
      </c>
      <c r="E477" s="532"/>
      <c r="F477" s="531"/>
      <c r="G477" s="531"/>
      <c r="H477" s="573"/>
      <c r="I477" s="573"/>
      <c r="J477" s="573"/>
      <c r="K477" s="573"/>
      <c r="L477" s="573"/>
      <c r="M477" s="234"/>
      <c r="N477" s="234"/>
      <c r="O477" s="668"/>
      <c r="P477" s="575"/>
      <c r="Q477" s="573"/>
      <c r="R477" s="573"/>
      <c r="S477" s="573"/>
      <c r="T477" s="573"/>
      <c r="U477" s="677"/>
      <c r="V477" s="677"/>
      <c r="W477" s="573"/>
      <c r="X477" s="573"/>
      <c r="Y477" s="573"/>
      <c r="Z477" s="573"/>
      <c r="AA477" s="678"/>
      <c r="AB477" s="573"/>
      <c r="AC477" s="623"/>
      <c r="AD477" s="573"/>
      <c r="AE477" s="573"/>
      <c r="AF477" s="573"/>
      <c r="AG477" s="639"/>
      <c r="AH477" s="639"/>
      <c r="AI477" s="639"/>
      <c r="AJ477" s="4"/>
      <c r="AK477" s="621"/>
      <c r="AL477" s="622"/>
      <c r="AM477" s="680"/>
    </row>
    <row r="478" spans="2:39" ht="13.5" customHeight="1">
      <c r="B478" s="395"/>
      <c r="D478" s="529">
        <f t="shared" si="12"/>
        <v>467</v>
      </c>
      <c r="E478" s="532"/>
      <c r="F478" s="531"/>
      <c r="G478" s="531"/>
      <c r="H478" s="573"/>
      <c r="I478" s="573"/>
      <c r="J478" s="573"/>
      <c r="K478" s="573"/>
      <c r="L478" s="573"/>
      <c r="M478" s="234"/>
      <c r="N478" s="234"/>
      <c r="O478" s="668"/>
      <c r="P478" s="575"/>
      <c r="Q478" s="573"/>
      <c r="R478" s="573"/>
      <c r="S478" s="573"/>
      <c r="T478" s="573"/>
      <c r="U478" s="677"/>
      <c r="V478" s="677"/>
      <c r="W478" s="573"/>
      <c r="X478" s="573"/>
      <c r="Y478" s="573"/>
      <c r="Z478" s="573"/>
      <c r="AA478" s="678"/>
      <c r="AB478" s="573"/>
      <c r="AC478" s="623"/>
      <c r="AD478" s="573"/>
      <c r="AE478" s="573"/>
      <c r="AF478" s="573"/>
      <c r="AG478" s="639"/>
      <c r="AH478" s="639"/>
      <c r="AI478" s="639"/>
      <c r="AJ478" s="4"/>
      <c r="AK478" s="621"/>
      <c r="AL478" s="622"/>
      <c r="AM478" s="680"/>
    </row>
    <row r="479" spans="2:39" ht="13.5" customHeight="1">
      <c r="B479" s="395"/>
      <c r="D479" s="529">
        <f t="shared" si="12"/>
        <v>468</v>
      </c>
      <c r="E479" s="532"/>
      <c r="F479" s="531"/>
      <c r="G479" s="531"/>
      <c r="H479" s="573"/>
      <c r="I479" s="573"/>
      <c r="J479" s="573"/>
      <c r="K479" s="573"/>
      <c r="L479" s="573"/>
      <c r="M479" s="234"/>
      <c r="N479" s="234"/>
      <c r="O479" s="668"/>
      <c r="P479" s="575"/>
      <c r="Q479" s="573"/>
      <c r="R479" s="573"/>
      <c r="S479" s="573"/>
      <c r="T479" s="573"/>
      <c r="U479" s="677"/>
      <c r="V479" s="677"/>
      <c r="W479" s="573"/>
      <c r="X479" s="573"/>
      <c r="Y479" s="573"/>
      <c r="Z479" s="573"/>
      <c r="AA479" s="678"/>
      <c r="AB479" s="573"/>
      <c r="AC479" s="623"/>
      <c r="AD479" s="573"/>
      <c r="AE479" s="573"/>
      <c r="AF479" s="573"/>
      <c r="AG479" s="639"/>
      <c r="AH479" s="639"/>
      <c r="AI479" s="639"/>
      <c r="AJ479" s="4"/>
      <c r="AK479" s="621"/>
      <c r="AL479" s="622"/>
      <c r="AM479" s="680"/>
    </row>
    <row r="480" spans="2:39" ht="13.5" customHeight="1">
      <c r="B480" s="395"/>
      <c r="D480" s="529">
        <f t="shared" si="12"/>
        <v>469</v>
      </c>
      <c r="E480" s="532"/>
      <c r="F480" s="531"/>
      <c r="G480" s="531"/>
      <c r="H480" s="573"/>
      <c r="I480" s="573"/>
      <c r="J480" s="573"/>
      <c r="K480" s="573"/>
      <c r="L480" s="573"/>
      <c r="M480" s="234"/>
      <c r="N480" s="234"/>
      <c r="O480" s="668"/>
      <c r="P480" s="575"/>
      <c r="Q480" s="573"/>
      <c r="R480" s="573"/>
      <c r="S480" s="573"/>
      <c r="T480" s="573"/>
      <c r="U480" s="677"/>
      <c r="V480" s="677"/>
      <c r="W480" s="573"/>
      <c r="X480" s="573"/>
      <c r="Y480" s="573"/>
      <c r="Z480" s="573"/>
      <c r="AA480" s="678"/>
      <c r="AB480" s="573"/>
      <c r="AC480" s="623"/>
      <c r="AD480" s="573"/>
      <c r="AE480" s="573"/>
      <c r="AF480" s="573"/>
      <c r="AG480" s="639"/>
      <c r="AH480" s="639"/>
      <c r="AI480" s="639"/>
      <c r="AJ480" s="4"/>
      <c r="AK480" s="621"/>
      <c r="AL480" s="622"/>
      <c r="AM480" s="680"/>
    </row>
    <row r="481" spans="2:39" ht="13.5" customHeight="1">
      <c r="B481" s="395"/>
      <c r="D481" s="529">
        <f t="shared" si="12"/>
        <v>470</v>
      </c>
      <c r="E481" s="532"/>
      <c r="F481" s="531"/>
      <c r="G481" s="531"/>
      <c r="H481" s="573"/>
      <c r="I481" s="573"/>
      <c r="J481" s="573"/>
      <c r="K481" s="573"/>
      <c r="L481" s="573"/>
      <c r="M481" s="234"/>
      <c r="N481" s="234"/>
      <c r="O481" s="668"/>
      <c r="P481" s="575"/>
      <c r="Q481" s="573"/>
      <c r="R481" s="573"/>
      <c r="S481" s="573"/>
      <c r="T481" s="573"/>
      <c r="U481" s="677"/>
      <c r="V481" s="677"/>
      <c r="W481" s="573"/>
      <c r="X481" s="573"/>
      <c r="Y481" s="573"/>
      <c r="Z481" s="573"/>
      <c r="AA481" s="678"/>
      <c r="AB481" s="573"/>
      <c r="AC481" s="623"/>
      <c r="AD481" s="573"/>
      <c r="AE481" s="573"/>
      <c r="AF481" s="573"/>
      <c r="AG481" s="639"/>
      <c r="AH481" s="639"/>
      <c r="AI481" s="639"/>
      <c r="AJ481" s="4"/>
      <c r="AK481" s="621"/>
      <c r="AL481" s="622"/>
      <c r="AM481" s="680"/>
    </row>
    <row r="482" spans="2:39" ht="13.5" customHeight="1">
      <c r="B482" s="395"/>
      <c r="D482" s="529">
        <f t="shared" si="12"/>
        <v>471</v>
      </c>
      <c r="E482" s="532"/>
      <c r="F482" s="531"/>
      <c r="G482" s="531"/>
      <c r="H482" s="573"/>
      <c r="I482" s="573"/>
      <c r="J482" s="573"/>
      <c r="K482" s="573"/>
      <c r="L482" s="573"/>
      <c r="M482" s="234"/>
      <c r="N482" s="234"/>
      <c r="O482" s="668"/>
      <c r="P482" s="575"/>
      <c r="Q482" s="573"/>
      <c r="R482" s="573"/>
      <c r="S482" s="573"/>
      <c r="T482" s="573"/>
      <c r="U482" s="677"/>
      <c r="V482" s="677"/>
      <c r="W482" s="573"/>
      <c r="X482" s="573"/>
      <c r="Y482" s="573"/>
      <c r="Z482" s="573"/>
      <c r="AA482" s="678"/>
      <c r="AB482" s="573"/>
      <c r="AC482" s="623"/>
      <c r="AD482" s="573"/>
      <c r="AE482" s="573"/>
      <c r="AF482" s="573"/>
      <c r="AG482" s="639"/>
      <c r="AH482" s="639"/>
      <c r="AI482" s="639"/>
      <c r="AJ482" s="4"/>
      <c r="AK482" s="621"/>
      <c r="AL482" s="622"/>
      <c r="AM482" s="680"/>
    </row>
    <row r="483" spans="2:39" ht="13.5" customHeight="1">
      <c r="B483" s="395"/>
      <c r="D483" s="529">
        <f t="shared" si="12"/>
        <v>472</v>
      </c>
      <c r="E483" s="532"/>
      <c r="F483" s="531"/>
      <c r="G483" s="531"/>
      <c r="H483" s="573"/>
      <c r="I483" s="573"/>
      <c r="J483" s="573"/>
      <c r="K483" s="573"/>
      <c r="L483" s="573"/>
      <c r="M483" s="234"/>
      <c r="N483" s="234"/>
      <c r="O483" s="668"/>
      <c r="P483" s="575"/>
      <c r="Q483" s="573"/>
      <c r="R483" s="573"/>
      <c r="S483" s="573"/>
      <c r="T483" s="573"/>
      <c r="U483" s="677"/>
      <c r="V483" s="677"/>
      <c r="W483" s="573"/>
      <c r="X483" s="573"/>
      <c r="Y483" s="573"/>
      <c r="Z483" s="573"/>
      <c r="AA483" s="678"/>
      <c r="AB483" s="573"/>
      <c r="AC483" s="623"/>
      <c r="AD483" s="573"/>
      <c r="AE483" s="573"/>
      <c r="AF483" s="573"/>
      <c r="AG483" s="639"/>
      <c r="AH483" s="639"/>
      <c r="AI483" s="639"/>
      <c r="AJ483" s="4"/>
      <c r="AK483" s="621"/>
      <c r="AL483" s="622"/>
      <c r="AM483" s="680"/>
    </row>
    <row r="484" spans="2:39" ht="13.5" customHeight="1">
      <c r="B484" s="395"/>
      <c r="D484" s="529">
        <f t="shared" si="12"/>
        <v>473</v>
      </c>
      <c r="E484" s="532"/>
      <c r="F484" s="531"/>
      <c r="G484" s="531"/>
      <c r="H484" s="573"/>
      <c r="I484" s="573"/>
      <c r="J484" s="573"/>
      <c r="K484" s="573"/>
      <c r="L484" s="573"/>
      <c r="M484" s="234"/>
      <c r="N484" s="234"/>
      <c r="O484" s="668"/>
      <c r="P484" s="575"/>
      <c r="Q484" s="573"/>
      <c r="R484" s="573"/>
      <c r="S484" s="573"/>
      <c r="T484" s="573"/>
      <c r="U484" s="677"/>
      <c r="V484" s="677"/>
      <c r="W484" s="573"/>
      <c r="X484" s="573"/>
      <c r="Y484" s="573"/>
      <c r="Z484" s="573"/>
      <c r="AA484" s="678"/>
      <c r="AB484" s="573"/>
      <c r="AC484" s="623"/>
      <c r="AD484" s="573"/>
      <c r="AE484" s="573"/>
      <c r="AF484" s="573"/>
      <c r="AG484" s="639"/>
      <c r="AH484" s="639"/>
      <c r="AI484" s="639"/>
      <c r="AJ484" s="4"/>
      <c r="AK484" s="621"/>
      <c r="AL484" s="622"/>
      <c r="AM484" s="680"/>
    </row>
    <row r="485" spans="2:39" ht="13.5" customHeight="1">
      <c r="B485" s="395"/>
      <c r="D485" s="529">
        <f t="shared" si="12"/>
        <v>474</v>
      </c>
      <c r="E485" s="532"/>
      <c r="F485" s="531"/>
      <c r="G485" s="531"/>
      <c r="H485" s="573"/>
      <c r="I485" s="573"/>
      <c r="J485" s="573"/>
      <c r="K485" s="573"/>
      <c r="L485" s="573"/>
      <c r="M485" s="234"/>
      <c r="N485" s="234"/>
      <c r="O485" s="668"/>
      <c r="P485" s="575"/>
      <c r="Q485" s="573"/>
      <c r="R485" s="573"/>
      <c r="S485" s="573"/>
      <c r="T485" s="573"/>
      <c r="U485" s="677"/>
      <c r="V485" s="677"/>
      <c r="W485" s="573"/>
      <c r="X485" s="573"/>
      <c r="Y485" s="573"/>
      <c r="Z485" s="573"/>
      <c r="AA485" s="678"/>
      <c r="AB485" s="573"/>
      <c r="AC485" s="623"/>
      <c r="AD485" s="573"/>
      <c r="AE485" s="573"/>
      <c r="AF485" s="573"/>
      <c r="AG485" s="639"/>
      <c r="AH485" s="639"/>
      <c r="AI485" s="639"/>
      <c r="AJ485" s="4"/>
      <c r="AK485" s="621"/>
      <c r="AL485" s="622"/>
      <c r="AM485" s="680"/>
    </row>
    <row r="486" spans="2:39" ht="13.5" customHeight="1">
      <c r="B486" s="395"/>
      <c r="D486" s="529">
        <f t="shared" si="12"/>
        <v>475</v>
      </c>
      <c r="E486" s="532"/>
      <c r="F486" s="531"/>
      <c r="G486" s="531"/>
      <c r="H486" s="573"/>
      <c r="I486" s="573"/>
      <c r="J486" s="573"/>
      <c r="K486" s="573"/>
      <c r="L486" s="573"/>
      <c r="M486" s="234"/>
      <c r="N486" s="234"/>
      <c r="O486" s="668"/>
      <c r="P486" s="575"/>
      <c r="Q486" s="573"/>
      <c r="R486" s="573"/>
      <c r="S486" s="573"/>
      <c r="T486" s="573"/>
      <c r="U486" s="677"/>
      <c r="V486" s="677"/>
      <c r="W486" s="573"/>
      <c r="X486" s="573"/>
      <c r="Y486" s="573"/>
      <c r="Z486" s="573"/>
      <c r="AA486" s="678"/>
      <c r="AB486" s="573"/>
      <c r="AC486" s="623"/>
      <c r="AD486" s="573"/>
      <c r="AE486" s="573"/>
      <c r="AF486" s="573"/>
      <c r="AG486" s="639"/>
      <c r="AH486" s="639"/>
      <c r="AI486" s="639"/>
      <c r="AJ486" s="4"/>
      <c r="AK486" s="621"/>
      <c r="AL486" s="622"/>
      <c r="AM486" s="680"/>
    </row>
    <row r="487" spans="2:39" ht="13.5" customHeight="1">
      <c r="B487" s="395"/>
      <c r="D487" s="529">
        <f t="shared" si="12"/>
        <v>476</v>
      </c>
      <c r="E487" s="532"/>
      <c r="F487" s="531"/>
      <c r="G487" s="531"/>
      <c r="H487" s="573"/>
      <c r="I487" s="573"/>
      <c r="J487" s="573"/>
      <c r="K487" s="573"/>
      <c r="L487" s="573"/>
      <c r="M487" s="234"/>
      <c r="N487" s="234"/>
      <c r="O487" s="668"/>
      <c r="P487" s="575"/>
      <c r="Q487" s="573"/>
      <c r="R487" s="573"/>
      <c r="S487" s="573"/>
      <c r="T487" s="573"/>
      <c r="U487" s="677"/>
      <c r="V487" s="677"/>
      <c r="W487" s="573"/>
      <c r="X487" s="573"/>
      <c r="Y487" s="573"/>
      <c r="Z487" s="573"/>
      <c r="AA487" s="678"/>
      <c r="AB487" s="573"/>
      <c r="AC487" s="623"/>
      <c r="AD487" s="573"/>
      <c r="AE487" s="573"/>
      <c r="AF487" s="573"/>
      <c r="AG487" s="639"/>
      <c r="AH487" s="639"/>
      <c r="AI487" s="639"/>
      <c r="AJ487" s="4"/>
      <c r="AK487" s="621"/>
      <c r="AL487" s="622"/>
      <c r="AM487" s="680"/>
    </row>
    <row r="488" spans="2:39" ht="13.5" customHeight="1">
      <c r="B488" s="395"/>
      <c r="D488" s="529">
        <f t="shared" si="12"/>
        <v>477</v>
      </c>
      <c r="E488" s="532"/>
      <c r="F488" s="531"/>
      <c r="G488" s="531"/>
      <c r="H488" s="573"/>
      <c r="I488" s="573"/>
      <c r="J488" s="573"/>
      <c r="K488" s="573"/>
      <c r="L488" s="573"/>
      <c r="M488" s="234"/>
      <c r="N488" s="234"/>
      <c r="O488" s="668"/>
      <c r="P488" s="575"/>
      <c r="Q488" s="573"/>
      <c r="R488" s="573"/>
      <c r="S488" s="573"/>
      <c r="T488" s="573"/>
      <c r="U488" s="677"/>
      <c r="V488" s="677"/>
      <c r="W488" s="573"/>
      <c r="X488" s="573"/>
      <c r="Y488" s="573"/>
      <c r="Z488" s="573"/>
      <c r="AA488" s="678"/>
      <c r="AB488" s="573"/>
      <c r="AC488" s="623"/>
      <c r="AD488" s="573"/>
      <c r="AE488" s="573"/>
      <c r="AF488" s="573"/>
      <c r="AG488" s="639"/>
      <c r="AH488" s="639"/>
      <c r="AI488" s="639"/>
      <c r="AJ488" s="4"/>
      <c r="AK488" s="621"/>
      <c r="AL488" s="622"/>
      <c r="AM488" s="680"/>
    </row>
    <row r="489" spans="2:39" ht="13.5" customHeight="1">
      <c r="B489" s="395"/>
      <c r="D489" s="529">
        <f t="shared" si="12"/>
        <v>478</v>
      </c>
      <c r="E489" s="532"/>
      <c r="F489" s="531"/>
      <c r="G489" s="531"/>
      <c r="H489" s="573"/>
      <c r="I489" s="573"/>
      <c r="J489" s="573"/>
      <c r="K489" s="573"/>
      <c r="L489" s="573"/>
      <c r="M489" s="234"/>
      <c r="N489" s="234"/>
      <c r="O489" s="668"/>
      <c r="P489" s="575"/>
      <c r="Q489" s="573"/>
      <c r="R489" s="573"/>
      <c r="S489" s="573"/>
      <c r="T489" s="573"/>
      <c r="U489" s="677"/>
      <c r="V489" s="677"/>
      <c r="W489" s="573"/>
      <c r="X489" s="573"/>
      <c r="Y489" s="573"/>
      <c r="Z489" s="573"/>
      <c r="AA489" s="678"/>
      <c r="AB489" s="573"/>
      <c r="AC489" s="623"/>
      <c r="AD489" s="573"/>
      <c r="AE489" s="573"/>
      <c r="AF489" s="573"/>
      <c r="AG489" s="639"/>
      <c r="AH489" s="639"/>
      <c r="AI489" s="639"/>
      <c r="AJ489" s="4"/>
      <c r="AK489" s="621"/>
      <c r="AL489" s="622"/>
      <c r="AM489" s="680"/>
    </row>
    <row r="490" spans="2:39" ht="13.5" customHeight="1">
      <c r="B490" s="395"/>
      <c r="D490" s="529">
        <f t="shared" si="12"/>
        <v>479</v>
      </c>
      <c r="E490" s="532"/>
      <c r="F490" s="531"/>
      <c r="G490" s="531"/>
      <c r="H490" s="573"/>
      <c r="I490" s="573"/>
      <c r="J490" s="573"/>
      <c r="K490" s="573"/>
      <c r="L490" s="573"/>
      <c r="M490" s="234"/>
      <c r="N490" s="234"/>
      <c r="O490" s="668"/>
      <c r="P490" s="575"/>
      <c r="Q490" s="573"/>
      <c r="R490" s="573"/>
      <c r="S490" s="573"/>
      <c r="T490" s="573"/>
      <c r="U490" s="677"/>
      <c r="V490" s="677"/>
      <c r="W490" s="573"/>
      <c r="X490" s="573"/>
      <c r="Y490" s="573"/>
      <c r="Z490" s="573"/>
      <c r="AA490" s="678"/>
      <c r="AB490" s="573"/>
      <c r="AC490" s="623"/>
      <c r="AD490" s="573"/>
      <c r="AE490" s="573"/>
      <c r="AF490" s="573"/>
      <c r="AG490" s="639"/>
      <c r="AH490" s="639"/>
      <c r="AI490" s="639"/>
      <c r="AJ490" s="4"/>
      <c r="AK490" s="621"/>
      <c r="AL490" s="622"/>
      <c r="AM490" s="680"/>
    </row>
    <row r="491" spans="2:39" ht="13.5" customHeight="1">
      <c r="B491" s="395"/>
      <c r="D491" s="529">
        <f t="shared" si="12"/>
        <v>480</v>
      </c>
      <c r="E491" s="532"/>
      <c r="F491" s="531"/>
      <c r="G491" s="531"/>
      <c r="H491" s="681"/>
      <c r="I491" s="681"/>
      <c r="J491" s="681"/>
      <c r="K491" s="681"/>
      <c r="L491" s="681"/>
      <c r="M491" s="234"/>
      <c r="N491" s="234"/>
      <c r="O491" s="668"/>
      <c r="P491" s="575"/>
      <c r="Q491" s="573"/>
      <c r="R491" s="573"/>
      <c r="S491" s="573"/>
      <c r="T491" s="573"/>
      <c r="U491" s="677"/>
      <c r="V491" s="677"/>
      <c r="W491" s="573"/>
      <c r="X491" s="573"/>
      <c r="Y491" s="573"/>
      <c r="Z491" s="573"/>
      <c r="AA491" s="678"/>
      <c r="AB491" s="573"/>
      <c r="AC491" s="623"/>
      <c r="AD491" s="573"/>
      <c r="AE491" s="573"/>
      <c r="AF491" s="573"/>
      <c r="AG491" s="639"/>
      <c r="AH491" s="639"/>
      <c r="AI491" s="639"/>
      <c r="AJ491" s="4"/>
      <c r="AK491" s="621"/>
      <c r="AL491" s="622"/>
      <c r="AM491" s="680"/>
    </row>
    <row r="492" spans="2:39" ht="13.5" customHeight="1">
      <c r="B492" s="395"/>
      <c r="D492" s="529">
        <f>D491+1</f>
        <v>481</v>
      </c>
      <c r="E492" s="532"/>
      <c r="F492" s="531"/>
      <c r="G492" s="531"/>
      <c r="H492" s="573"/>
      <c r="I492" s="573"/>
      <c r="J492" s="573"/>
      <c r="K492" s="573"/>
      <c r="L492" s="573"/>
      <c r="M492" s="234"/>
      <c r="N492" s="234"/>
      <c r="O492" s="668"/>
      <c r="P492" s="575"/>
      <c r="Q492" s="573"/>
      <c r="R492" s="573"/>
      <c r="S492" s="573"/>
      <c r="T492" s="573"/>
      <c r="U492" s="677"/>
      <c r="V492" s="677"/>
      <c r="W492" s="573"/>
      <c r="X492" s="573"/>
      <c r="Y492" s="573"/>
      <c r="Z492" s="573"/>
      <c r="AA492" s="678"/>
      <c r="AB492" s="573"/>
      <c r="AC492" s="623"/>
      <c r="AD492" s="573"/>
      <c r="AE492" s="573"/>
      <c r="AF492" s="573"/>
      <c r="AG492" s="639"/>
      <c r="AH492" s="639"/>
      <c r="AI492" s="639"/>
      <c r="AJ492" s="4"/>
      <c r="AK492" s="621"/>
      <c r="AL492" s="622"/>
      <c r="AM492" s="680"/>
    </row>
    <row r="493" spans="2:39" ht="13.5" customHeight="1">
      <c r="B493" s="395"/>
      <c r="D493" s="529">
        <f>D492+1</f>
        <v>482</v>
      </c>
      <c r="E493" s="532"/>
      <c r="F493" s="531"/>
      <c r="G493" s="531"/>
      <c r="H493" s="573"/>
      <c r="I493" s="573"/>
      <c r="J493" s="573"/>
      <c r="K493" s="573"/>
      <c r="L493" s="573"/>
      <c r="M493" s="234"/>
      <c r="N493" s="234"/>
      <c r="O493" s="668"/>
      <c r="P493" s="575"/>
      <c r="Q493" s="573"/>
      <c r="R493" s="573"/>
      <c r="S493" s="573"/>
      <c r="T493" s="573"/>
      <c r="U493" s="677"/>
      <c r="V493" s="677"/>
      <c r="W493" s="573"/>
      <c r="X493" s="573"/>
      <c r="Y493" s="573"/>
      <c r="Z493" s="573"/>
      <c r="AA493" s="678"/>
      <c r="AB493" s="573"/>
      <c r="AC493" s="623"/>
      <c r="AD493" s="573"/>
      <c r="AE493" s="573"/>
      <c r="AF493" s="573"/>
      <c r="AG493" s="639"/>
      <c r="AH493" s="639"/>
      <c r="AI493" s="639"/>
      <c r="AJ493" s="4"/>
      <c r="AK493" s="621"/>
      <c r="AL493" s="622"/>
      <c r="AM493" s="680"/>
    </row>
    <row r="494" spans="2:39" ht="13.5" customHeight="1">
      <c r="B494" s="395"/>
      <c r="D494" s="529">
        <f>D493+1</f>
        <v>483</v>
      </c>
      <c r="E494" s="532"/>
      <c r="F494" s="531"/>
      <c r="G494" s="531"/>
      <c r="H494" s="573"/>
      <c r="I494" s="573"/>
      <c r="J494" s="573"/>
      <c r="K494" s="573"/>
      <c r="L494" s="573"/>
      <c r="M494" s="234"/>
      <c r="N494" s="234"/>
      <c r="O494" s="668"/>
      <c r="P494" s="575"/>
      <c r="Q494" s="573"/>
      <c r="R494" s="573"/>
      <c r="S494" s="573"/>
      <c r="T494" s="573"/>
      <c r="U494" s="677"/>
      <c r="V494" s="677"/>
      <c r="W494" s="573"/>
      <c r="X494" s="573"/>
      <c r="Y494" s="573"/>
      <c r="Z494" s="573"/>
      <c r="AA494" s="678"/>
      <c r="AB494" s="573"/>
      <c r="AC494" s="623"/>
      <c r="AD494" s="573"/>
      <c r="AE494" s="573"/>
      <c r="AF494" s="573"/>
      <c r="AG494" s="639"/>
      <c r="AH494" s="639"/>
      <c r="AI494" s="639"/>
      <c r="AJ494" s="4"/>
      <c r="AK494" s="621"/>
      <c r="AL494" s="622"/>
      <c r="AM494" s="680"/>
    </row>
    <row r="495" spans="2:39" ht="13.5" customHeight="1">
      <c r="B495" s="395"/>
      <c r="D495" s="529">
        <f t="shared" ref="D495:D552" si="13">D494+1</f>
        <v>484</v>
      </c>
      <c r="E495" s="532"/>
      <c r="F495" s="531"/>
      <c r="G495" s="531"/>
      <c r="H495" s="573"/>
      <c r="I495" s="573"/>
      <c r="J495" s="573"/>
      <c r="K495" s="573"/>
      <c r="L495" s="573"/>
      <c r="M495" s="234"/>
      <c r="N495" s="234"/>
      <c r="O495" s="668"/>
      <c r="P495" s="575"/>
      <c r="Q495" s="573"/>
      <c r="R495" s="573"/>
      <c r="S495" s="573"/>
      <c r="T495" s="573"/>
      <c r="U495" s="677"/>
      <c r="V495" s="677"/>
      <c r="W495" s="573"/>
      <c r="X495" s="573"/>
      <c r="Y495" s="573"/>
      <c r="Z495" s="573"/>
      <c r="AA495" s="678"/>
      <c r="AB495" s="573"/>
      <c r="AC495" s="623"/>
      <c r="AD495" s="573"/>
      <c r="AE495" s="573"/>
      <c r="AF495" s="573"/>
      <c r="AG495" s="639"/>
      <c r="AH495" s="639"/>
      <c r="AI495" s="639"/>
      <c r="AJ495" s="4"/>
      <c r="AK495" s="621"/>
      <c r="AL495" s="622"/>
      <c r="AM495" s="680"/>
    </row>
    <row r="496" spans="2:39" ht="13.5" customHeight="1">
      <c r="B496" s="395"/>
      <c r="D496" s="529">
        <f t="shared" si="13"/>
        <v>485</v>
      </c>
      <c r="E496" s="532"/>
      <c r="F496" s="531"/>
      <c r="G496" s="531"/>
      <c r="H496" s="573"/>
      <c r="I496" s="573"/>
      <c r="J496" s="573"/>
      <c r="K496" s="573"/>
      <c r="L496" s="573"/>
      <c r="M496" s="234"/>
      <c r="N496" s="234"/>
      <c r="O496" s="668"/>
      <c r="P496" s="575"/>
      <c r="Q496" s="573"/>
      <c r="R496" s="573"/>
      <c r="S496" s="573"/>
      <c r="T496" s="573"/>
      <c r="U496" s="677"/>
      <c r="V496" s="677"/>
      <c r="W496" s="573"/>
      <c r="X496" s="573"/>
      <c r="Y496" s="573"/>
      <c r="Z496" s="573"/>
      <c r="AA496" s="678"/>
      <c r="AB496" s="573"/>
      <c r="AC496" s="623"/>
      <c r="AD496" s="573"/>
      <c r="AE496" s="573"/>
      <c r="AF496" s="573"/>
      <c r="AG496" s="639"/>
      <c r="AH496" s="639"/>
      <c r="AI496" s="639"/>
      <c r="AJ496" s="4"/>
      <c r="AK496" s="621"/>
      <c r="AL496" s="622"/>
      <c r="AM496" s="680"/>
    </row>
    <row r="497" spans="2:39" ht="13.5" customHeight="1">
      <c r="B497" s="395"/>
      <c r="D497" s="529">
        <f t="shared" si="13"/>
        <v>486</v>
      </c>
      <c r="E497" s="532"/>
      <c r="F497" s="531"/>
      <c r="G497" s="531"/>
      <c r="H497" s="573"/>
      <c r="I497" s="573"/>
      <c r="J497" s="573"/>
      <c r="K497" s="573"/>
      <c r="L497" s="573"/>
      <c r="M497" s="234"/>
      <c r="N497" s="234"/>
      <c r="O497" s="668"/>
      <c r="P497" s="575"/>
      <c r="Q497" s="573"/>
      <c r="R497" s="573"/>
      <c r="S497" s="573"/>
      <c r="T497" s="573"/>
      <c r="U497" s="677"/>
      <c r="V497" s="677"/>
      <c r="W497" s="573"/>
      <c r="X497" s="573"/>
      <c r="Y497" s="573"/>
      <c r="Z497" s="573"/>
      <c r="AA497" s="678"/>
      <c r="AB497" s="573"/>
      <c r="AC497" s="623"/>
      <c r="AD497" s="573"/>
      <c r="AE497" s="573"/>
      <c r="AF497" s="573"/>
      <c r="AG497" s="639"/>
      <c r="AH497" s="639"/>
      <c r="AI497" s="639"/>
      <c r="AJ497" s="4"/>
      <c r="AK497" s="621"/>
      <c r="AL497" s="622"/>
      <c r="AM497" s="680"/>
    </row>
    <row r="498" spans="2:39" ht="13.5" customHeight="1">
      <c r="B498" s="395"/>
      <c r="D498" s="529">
        <f t="shared" si="13"/>
        <v>487</v>
      </c>
      <c r="E498" s="532"/>
      <c r="F498" s="531"/>
      <c r="G498" s="531"/>
      <c r="H498" s="573"/>
      <c r="I498" s="573"/>
      <c r="J498" s="573"/>
      <c r="K498" s="573"/>
      <c r="L498" s="573"/>
      <c r="M498" s="234"/>
      <c r="N498" s="234"/>
      <c r="O498" s="668"/>
      <c r="P498" s="575"/>
      <c r="Q498" s="573"/>
      <c r="R498" s="573"/>
      <c r="S498" s="573"/>
      <c r="T498" s="573"/>
      <c r="U498" s="677"/>
      <c r="V498" s="677"/>
      <c r="W498" s="573"/>
      <c r="X498" s="573"/>
      <c r="Y498" s="573"/>
      <c r="Z498" s="573"/>
      <c r="AA498" s="678"/>
      <c r="AB498" s="573"/>
      <c r="AC498" s="623"/>
      <c r="AD498" s="573"/>
      <c r="AE498" s="573"/>
      <c r="AF498" s="573"/>
      <c r="AG498" s="639"/>
      <c r="AH498" s="639"/>
      <c r="AI498" s="639"/>
      <c r="AJ498" s="4"/>
      <c r="AK498" s="621"/>
      <c r="AL498" s="622"/>
      <c r="AM498" s="680"/>
    </row>
    <row r="499" spans="2:39" ht="13.5" customHeight="1">
      <c r="B499" s="395"/>
      <c r="D499" s="529">
        <f t="shared" si="13"/>
        <v>488</v>
      </c>
      <c r="E499" s="532"/>
      <c r="F499" s="531"/>
      <c r="G499" s="531"/>
      <c r="H499" s="573"/>
      <c r="I499" s="573"/>
      <c r="J499" s="573"/>
      <c r="K499" s="573"/>
      <c r="L499" s="573"/>
      <c r="M499" s="234"/>
      <c r="N499" s="234"/>
      <c r="O499" s="668"/>
      <c r="P499" s="575"/>
      <c r="Q499" s="573"/>
      <c r="R499" s="573"/>
      <c r="S499" s="573"/>
      <c r="T499" s="573"/>
      <c r="U499" s="677"/>
      <c r="V499" s="677"/>
      <c r="W499" s="573"/>
      <c r="X499" s="573"/>
      <c r="Y499" s="573"/>
      <c r="Z499" s="573"/>
      <c r="AA499" s="678"/>
      <c r="AB499" s="573"/>
      <c r="AC499" s="623"/>
      <c r="AD499" s="573"/>
      <c r="AE499" s="573"/>
      <c r="AF499" s="573"/>
      <c r="AG499" s="639"/>
      <c r="AH499" s="639"/>
      <c r="AI499" s="639"/>
      <c r="AJ499" s="4"/>
      <c r="AK499" s="621"/>
      <c r="AL499" s="622"/>
      <c r="AM499" s="680"/>
    </row>
    <row r="500" spans="2:39" ht="13.5" customHeight="1">
      <c r="B500" s="395"/>
      <c r="D500" s="529">
        <f t="shared" si="13"/>
        <v>489</v>
      </c>
      <c r="E500" s="532"/>
      <c r="F500" s="531"/>
      <c r="G500" s="531"/>
      <c r="H500" s="573"/>
      <c r="I500" s="573"/>
      <c r="J500" s="573"/>
      <c r="K500" s="573"/>
      <c r="L500" s="573"/>
      <c r="M500" s="234"/>
      <c r="N500" s="234"/>
      <c r="O500" s="668"/>
      <c r="P500" s="575"/>
      <c r="Q500" s="573"/>
      <c r="R500" s="573"/>
      <c r="S500" s="573"/>
      <c r="T500" s="573"/>
      <c r="U500" s="677"/>
      <c r="V500" s="677"/>
      <c r="W500" s="573"/>
      <c r="X500" s="573"/>
      <c r="Y500" s="573"/>
      <c r="Z500" s="573"/>
      <c r="AA500" s="678"/>
      <c r="AB500" s="573"/>
      <c r="AC500" s="623"/>
      <c r="AD500" s="573"/>
      <c r="AE500" s="573"/>
      <c r="AF500" s="573"/>
      <c r="AG500" s="639"/>
      <c r="AH500" s="639"/>
      <c r="AI500" s="639"/>
      <c r="AJ500" s="4"/>
      <c r="AK500" s="621"/>
      <c r="AL500" s="622"/>
      <c r="AM500" s="680"/>
    </row>
    <row r="501" spans="2:39" ht="13.5" customHeight="1">
      <c r="B501" s="395"/>
      <c r="D501" s="529">
        <f t="shared" si="13"/>
        <v>490</v>
      </c>
      <c r="E501" s="532"/>
      <c r="F501" s="531"/>
      <c r="G501" s="531"/>
      <c r="H501" s="573"/>
      <c r="I501" s="573"/>
      <c r="J501" s="573"/>
      <c r="K501" s="573"/>
      <c r="L501" s="573"/>
      <c r="M501" s="234"/>
      <c r="N501" s="234"/>
      <c r="O501" s="668"/>
      <c r="P501" s="575"/>
      <c r="Q501" s="573"/>
      <c r="R501" s="573"/>
      <c r="S501" s="573"/>
      <c r="T501" s="573"/>
      <c r="U501" s="677"/>
      <c r="V501" s="677"/>
      <c r="W501" s="573"/>
      <c r="X501" s="573"/>
      <c r="Y501" s="573"/>
      <c r="Z501" s="573"/>
      <c r="AA501" s="678"/>
      <c r="AB501" s="573"/>
      <c r="AC501" s="623"/>
      <c r="AD501" s="573"/>
      <c r="AE501" s="573"/>
      <c r="AF501" s="573"/>
      <c r="AG501" s="639"/>
      <c r="AH501" s="639"/>
      <c r="AI501" s="639"/>
      <c r="AJ501" s="4"/>
      <c r="AK501" s="621"/>
      <c r="AL501" s="622"/>
      <c r="AM501" s="680"/>
    </row>
    <row r="502" spans="2:39" ht="13.5" customHeight="1">
      <c r="B502" s="395"/>
      <c r="D502" s="529">
        <f t="shared" si="13"/>
        <v>491</v>
      </c>
      <c r="E502" s="532"/>
      <c r="F502" s="531"/>
      <c r="G502" s="531"/>
      <c r="H502" s="573"/>
      <c r="I502" s="573"/>
      <c r="J502" s="573"/>
      <c r="K502" s="573"/>
      <c r="L502" s="573"/>
      <c r="M502" s="234"/>
      <c r="N502" s="234"/>
      <c r="O502" s="668"/>
      <c r="P502" s="575"/>
      <c r="Q502" s="573"/>
      <c r="R502" s="573"/>
      <c r="S502" s="573"/>
      <c r="T502" s="573"/>
      <c r="U502" s="677"/>
      <c r="V502" s="677"/>
      <c r="W502" s="573"/>
      <c r="X502" s="573"/>
      <c r="Y502" s="573"/>
      <c r="Z502" s="573"/>
      <c r="AA502" s="678"/>
      <c r="AB502" s="573"/>
      <c r="AC502" s="623"/>
      <c r="AD502" s="573"/>
      <c r="AE502" s="573"/>
      <c r="AF502" s="573"/>
      <c r="AG502" s="639"/>
      <c r="AH502" s="639"/>
      <c r="AI502" s="639"/>
      <c r="AJ502" s="4"/>
      <c r="AK502" s="621"/>
      <c r="AL502" s="622"/>
      <c r="AM502" s="680"/>
    </row>
    <row r="503" spans="2:39" ht="13.5" customHeight="1">
      <c r="B503" s="395"/>
      <c r="D503" s="529">
        <f t="shared" si="13"/>
        <v>492</v>
      </c>
      <c r="E503" s="532"/>
      <c r="F503" s="531"/>
      <c r="G503" s="531"/>
      <c r="H503" s="573"/>
      <c r="I503" s="573"/>
      <c r="J503" s="573"/>
      <c r="K503" s="573"/>
      <c r="L503" s="573"/>
      <c r="M503" s="234"/>
      <c r="N503" s="234"/>
      <c r="O503" s="668"/>
      <c r="P503" s="575"/>
      <c r="Q503" s="573"/>
      <c r="R503" s="573"/>
      <c r="S503" s="573"/>
      <c r="T503" s="573"/>
      <c r="U503" s="677"/>
      <c r="V503" s="677"/>
      <c r="W503" s="573"/>
      <c r="X503" s="573"/>
      <c r="Y503" s="573"/>
      <c r="Z503" s="573"/>
      <c r="AA503" s="678"/>
      <c r="AB503" s="573"/>
      <c r="AC503" s="623"/>
      <c r="AD503" s="573"/>
      <c r="AE503" s="573"/>
      <c r="AF503" s="573"/>
      <c r="AG503" s="639"/>
      <c r="AH503" s="639"/>
      <c r="AI503" s="639"/>
      <c r="AJ503" s="4"/>
      <c r="AK503" s="621"/>
      <c r="AL503" s="622"/>
      <c r="AM503" s="680"/>
    </row>
    <row r="504" spans="2:39" ht="13.5" customHeight="1">
      <c r="B504" s="395"/>
      <c r="D504" s="529">
        <f t="shared" si="13"/>
        <v>493</v>
      </c>
      <c r="E504" s="532"/>
      <c r="F504" s="531"/>
      <c r="G504" s="531"/>
      <c r="H504" s="573"/>
      <c r="I504" s="573"/>
      <c r="J504" s="573"/>
      <c r="K504" s="573"/>
      <c r="L504" s="573"/>
      <c r="M504" s="234"/>
      <c r="N504" s="234"/>
      <c r="O504" s="668"/>
      <c r="P504" s="575"/>
      <c r="Q504" s="573"/>
      <c r="R504" s="573"/>
      <c r="S504" s="573"/>
      <c r="T504" s="573"/>
      <c r="U504" s="677"/>
      <c r="V504" s="677"/>
      <c r="W504" s="573"/>
      <c r="X504" s="573"/>
      <c r="Y504" s="573"/>
      <c r="Z504" s="573"/>
      <c r="AA504" s="678"/>
      <c r="AB504" s="573"/>
      <c r="AC504" s="623"/>
      <c r="AD504" s="573"/>
      <c r="AE504" s="573"/>
      <c r="AF504" s="573"/>
      <c r="AG504" s="639"/>
      <c r="AH504" s="639"/>
      <c r="AI504" s="639"/>
      <c r="AJ504" s="4"/>
      <c r="AK504" s="621"/>
      <c r="AL504" s="622"/>
      <c r="AM504" s="680"/>
    </row>
    <row r="505" spans="2:39" ht="13.5" customHeight="1">
      <c r="B505" s="395"/>
      <c r="D505" s="529">
        <f t="shared" si="13"/>
        <v>494</v>
      </c>
      <c r="E505" s="532"/>
      <c r="F505" s="531"/>
      <c r="G505" s="531"/>
      <c r="H505" s="573"/>
      <c r="I505" s="573"/>
      <c r="J505" s="573"/>
      <c r="K505" s="573"/>
      <c r="L505" s="573"/>
      <c r="M505" s="234"/>
      <c r="N505" s="234"/>
      <c r="O505" s="668"/>
      <c r="P505" s="575"/>
      <c r="Q505" s="573"/>
      <c r="R505" s="573"/>
      <c r="S505" s="573"/>
      <c r="T505" s="573"/>
      <c r="U505" s="677"/>
      <c r="V505" s="677"/>
      <c r="W505" s="573"/>
      <c r="X505" s="573"/>
      <c r="Y505" s="573"/>
      <c r="Z505" s="573"/>
      <c r="AA505" s="678"/>
      <c r="AB505" s="573"/>
      <c r="AC505" s="623"/>
      <c r="AD505" s="573"/>
      <c r="AE505" s="573"/>
      <c r="AF505" s="573"/>
      <c r="AG505" s="639"/>
      <c r="AH505" s="639"/>
      <c r="AI505" s="639"/>
      <c r="AJ505" s="4"/>
      <c r="AK505" s="621"/>
      <c r="AL505" s="622"/>
      <c r="AM505" s="680"/>
    </row>
    <row r="506" spans="2:39" ht="13.5" customHeight="1">
      <c r="B506" s="395"/>
      <c r="D506" s="529">
        <f t="shared" si="13"/>
        <v>495</v>
      </c>
      <c r="E506" s="532"/>
      <c r="F506" s="531"/>
      <c r="G506" s="531"/>
      <c r="H506" s="573"/>
      <c r="I506" s="573"/>
      <c r="J506" s="573"/>
      <c r="K506" s="573"/>
      <c r="L506" s="573"/>
      <c r="M506" s="234"/>
      <c r="N506" s="234"/>
      <c r="O506" s="668"/>
      <c r="P506" s="575"/>
      <c r="Q506" s="573"/>
      <c r="R506" s="573"/>
      <c r="S506" s="573"/>
      <c r="T506" s="573"/>
      <c r="U506" s="677"/>
      <c r="V506" s="677"/>
      <c r="W506" s="573"/>
      <c r="X506" s="573"/>
      <c r="Y506" s="573"/>
      <c r="Z506" s="573"/>
      <c r="AA506" s="678"/>
      <c r="AB506" s="573"/>
      <c r="AC506" s="623"/>
      <c r="AD506" s="573"/>
      <c r="AE506" s="573"/>
      <c r="AF506" s="573"/>
      <c r="AG506" s="639"/>
      <c r="AH506" s="639"/>
      <c r="AI506" s="639"/>
      <c r="AJ506" s="4"/>
      <c r="AK506" s="621"/>
      <c r="AL506" s="622"/>
      <c r="AM506" s="680"/>
    </row>
    <row r="507" spans="2:39" ht="13.5" customHeight="1">
      <c r="B507" s="395"/>
      <c r="D507" s="529">
        <f t="shared" si="13"/>
        <v>496</v>
      </c>
      <c r="E507" s="532"/>
      <c r="F507" s="531"/>
      <c r="G507" s="531"/>
      <c r="H507" s="573"/>
      <c r="I507" s="573"/>
      <c r="J507" s="573"/>
      <c r="K507" s="573"/>
      <c r="L507" s="573"/>
      <c r="M507" s="234"/>
      <c r="N507" s="234"/>
      <c r="O507" s="668"/>
      <c r="P507" s="575"/>
      <c r="Q507" s="573"/>
      <c r="R507" s="573"/>
      <c r="S507" s="573"/>
      <c r="T507" s="573"/>
      <c r="U507" s="677"/>
      <c r="V507" s="677"/>
      <c r="W507" s="573"/>
      <c r="X507" s="573"/>
      <c r="Y507" s="573"/>
      <c r="Z507" s="573"/>
      <c r="AA507" s="678"/>
      <c r="AB507" s="573"/>
      <c r="AC507" s="623"/>
      <c r="AD507" s="573"/>
      <c r="AE507" s="573"/>
      <c r="AF507" s="573"/>
      <c r="AG507" s="639"/>
      <c r="AH507" s="639"/>
      <c r="AI507" s="639"/>
      <c r="AJ507" s="4"/>
      <c r="AK507" s="621"/>
      <c r="AL507" s="622"/>
      <c r="AM507" s="680"/>
    </row>
    <row r="508" spans="2:39" ht="13.5" customHeight="1">
      <c r="B508" s="395"/>
      <c r="D508" s="529">
        <f t="shared" si="13"/>
        <v>497</v>
      </c>
      <c r="E508" s="532"/>
      <c r="F508" s="531"/>
      <c r="G508" s="531"/>
      <c r="H508" s="573"/>
      <c r="I508" s="573"/>
      <c r="J508" s="573"/>
      <c r="K508" s="573"/>
      <c r="L508" s="573"/>
      <c r="M508" s="234"/>
      <c r="N508" s="234"/>
      <c r="O508" s="668"/>
      <c r="P508" s="575"/>
      <c r="Q508" s="573"/>
      <c r="R508" s="573"/>
      <c r="S508" s="573"/>
      <c r="T508" s="573"/>
      <c r="U508" s="677"/>
      <c r="V508" s="677"/>
      <c r="W508" s="573"/>
      <c r="X508" s="573"/>
      <c r="Y508" s="573"/>
      <c r="Z508" s="573"/>
      <c r="AA508" s="678"/>
      <c r="AB508" s="573"/>
      <c r="AC508" s="623"/>
      <c r="AD508" s="573"/>
      <c r="AE508" s="573"/>
      <c r="AF508" s="573"/>
      <c r="AG508" s="639"/>
      <c r="AH508" s="639"/>
      <c r="AI508" s="639"/>
      <c r="AJ508" s="4"/>
      <c r="AK508" s="621"/>
      <c r="AL508" s="622"/>
      <c r="AM508" s="680"/>
    </row>
    <row r="509" spans="2:39" ht="13.5" customHeight="1">
      <c r="B509" s="395"/>
      <c r="D509" s="529">
        <f t="shared" si="13"/>
        <v>498</v>
      </c>
      <c r="E509" s="532"/>
      <c r="F509" s="531"/>
      <c r="G509" s="531"/>
      <c r="H509" s="573"/>
      <c r="I509" s="573"/>
      <c r="J509" s="573"/>
      <c r="K509" s="573"/>
      <c r="L509" s="573"/>
      <c r="M509" s="234"/>
      <c r="N509" s="234"/>
      <c r="O509" s="668"/>
      <c r="P509" s="575"/>
      <c r="Q509" s="573"/>
      <c r="R509" s="573"/>
      <c r="S509" s="573"/>
      <c r="T509" s="573"/>
      <c r="U509" s="677"/>
      <c r="V509" s="677"/>
      <c r="W509" s="573"/>
      <c r="X509" s="573"/>
      <c r="Y509" s="573"/>
      <c r="Z509" s="573"/>
      <c r="AA509" s="678"/>
      <c r="AB509" s="573"/>
      <c r="AC509" s="623"/>
      <c r="AD509" s="573"/>
      <c r="AE509" s="573"/>
      <c r="AF509" s="573"/>
      <c r="AG509" s="639"/>
      <c r="AH509" s="639"/>
      <c r="AI509" s="639"/>
      <c r="AJ509" s="4"/>
      <c r="AK509" s="621"/>
      <c r="AL509" s="622"/>
      <c r="AM509" s="680"/>
    </row>
    <row r="510" spans="2:39" ht="13.5" customHeight="1">
      <c r="B510" s="395"/>
      <c r="D510" s="529">
        <f t="shared" si="13"/>
        <v>499</v>
      </c>
      <c r="E510" s="532"/>
      <c r="F510" s="531"/>
      <c r="G510" s="531"/>
      <c r="H510" s="573"/>
      <c r="I510" s="573"/>
      <c r="J510" s="573"/>
      <c r="K510" s="573"/>
      <c r="L510" s="573"/>
      <c r="M510" s="234"/>
      <c r="N510" s="234"/>
      <c r="O510" s="668"/>
      <c r="P510" s="575"/>
      <c r="Q510" s="573"/>
      <c r="R510" s="573"/>
      <c r="S510" s="573"/>
      <c r="T510" s="573"/>
      <c r="U510" s="677"/>
      <c r="V510" s="677"/>
      <c r="W510" s="573"/>
      <c r="X510" s="573"/>
      <c r="Y510" s="573"/>
      <c r="Z510" s="573"/>
      <c r="AA510" s="678"/>
      <c r="AB510" s="573"/>
      <c r="AC510" s="623"/>
      <c r="AD510" s="573"/>
      <c r="AE510" s="573"/>
      <c r="AF510" s="573"/>
      <c r="AG510" s="639"/>
      <c r="AH510" s="639"/>
      <c r="AI510" s="639"/>
      <c r="AJ510" s="4"/>
      <c r="AK510" s="621"/>
      <c r="AL510" s="622"/>
      <c r="AM510" s="680"/>
    </row>
    <row r="511" spans="2:39" ht="13.5" customHeight="1">
      <c r="B511" s="395"/>
      <c r="D511" s="529">
        <f t="shared" si="13"/>
        <v>500</v>
      </c>
      <c r="E511" s="532"/>
      <c r="F511" s="531"/>
      <c r="G511" s="531"/>
      <c r="H511" s="573"/>
      <c r="I511" s="573"/>
      <c r="J511" s="573"/>
      <c r="K511" s="573"/>
      <c r="L511" s="573"/>
      <c r="M511" s="234"/>
      <c r="N511" s="234"/>
      <c r="O511" s="668"/>
      <c r="P511" s="575"/>
      <c r="Q511" s="573"/>
      <c r="R511" s="573"/>
      <c r="S511" s="573"/>
      <c r="T511" s="573"/>
      <c r="U511" s="677"/>
      <c r="V511" s="677"/>
      <c r="W511" s="573"/>
      <c r="X511" s="573"/>
      <c r="Y511" s="573"/>
      <c r="Z511" s="573"/>
      <c r="AA511" s="678"/>
      <c r="AB511" s="573"/>
      <c r="AC511" s="623"/>
      <c r="AD511" s="573"/>
      <c r="AE511" s="573"/>
      <c r="AF511" s="573"/>
      <c r="AG511" s="639"/>
      <c r="AH511" s="639"/>
      <c r="AI511" s="639"/>
      <c r="AJ511" s="4"/>
      <c r="AK511" s="621"/>
      <c r="AL511" s="622"/>
      <c r="AM511" s="680"/>
    </row>
    <row r="512" spans="2:39" ht="13.5" customHeight="1">
      <c r="B512" s="395"/>
      <c r="D512" s="529">
        <f t="shared" si="13"/>
        <v>501</v>
      </c>
      <c r="E512" s="532"/>
      <c r="F512" s="531"/>
      <c r="G512" s="531"/>
      <c r="H512" s="573"/>
      <c r="I512" s="573"/>
      <c r="J512" s="573"/>
      <c r="K512" s="573"/>
      <c r="L512" s="573"/>
      <c r="M512" s="234"/>
      <c r="N512" s="234"/>
      <c r="O512" s="668"/>
      <c r="P512" s="575"/>
      <c r="Q512" s="573"/>
      <c r="R512" s="573"/>
      <c r="S512" s="573"/>
      <c r="T512" s="573"/>
      <c r="U512" s="677"/>
      <c r="V512" s="677"/>
      <c r="W512" s="573"/>
      <c r="X512" s="573"/>
      <c r="Y512" s="573"/>
      <c r="Z512" s="573"/>
      <c r="AA512" s="678"/>
      <c r="AB512" s="573"/>
      <c r="AC512" s="623"/>
      <c r="AD512" s="573"/>
      <c r="AE512" s="573"/>
      <c r="AF512" s="573"/>
      <c r="AG512" s="639"/>
      <c r="AH512" s="639"/>
      <c r="AI512" s="639"/>
      <c r="AJ512" s="4"/>
      <c r="AK512" s="621"/>
      <c r="AL512" s="622"/>
      <c r="AM512" s="680"/>
    </row>
    <row r="513" spans="2:39" ht="13.5" customHeight="1">
      <c r="B513" s="395"/>
      <c r="D513" s="529">
        <f t="shared" si="13"/>
        <v>502</v>
      </c>
      <c r="E513" s="532"/>
      <c r="F513" s="531"/>
      <c r="G513" s="531"/>
      <c r="H513" s="573"/>
      <c r="I513" s="573"/>
      <c r="J513" s="573"/>
      <c r="K513" s="573"/>
      <c r="L513" s="573"/>
      <c r="M513" s="234"/>
      <c r="N513" s="234"/>
      <c r="O513" s="668"/>
      <c r="P513" s="575"/>
      <c r="Q513" s="573"/>
      <c r="R513" s="573"/>
      <c r="S513" s="573"/>
      <c r="T513" s="573"/>
      <c r="U513" s="677"/>
      <c r="V513" s="677"/>
      <c r="W513" s="573"/>
      <c r="X513" s="573"/>
      <c r="Y513" s="573"/>
      <c r="Z513" s="573"/>
      <c r="AA513" s="678"/>
      <c r="AB513" s="573"/>
      <c r="AC513" s="623"/>
      <c r="AD513" s="573"/>
      <c r="AE513" s="573"/>
      <c r="AF513" s="573"/>
      <c r="AG513" s="639"/>
      <c r="AH513" s="639"/>
      <c r="AI513" s="639"/>
      <c r="AJ513" s="4"/>
      <c r="AK513" s="621"/>
      <c r="AL513" s="622"/>
      <c r="AM513" s="680"/>
    </row>
    <row r="514" spans="2:39" ht="13.5" customHeight="1">
      <c r="B514" s="395"/>
      <c r="D514" s="529">
        <f t="shared" si="13"/>
        <v>503</v>
      </c>
      <c r="E514" s="532"/>
      <c r="F514" s="531"/>
      <c r="G514" s="531"/>
      <c r="H514" s="573"/>
      <c r="I514" s="573"/>
      <c r="J514" s="573"/>
      <c r="K514" s="573"/>
      <c r="L514" s="573"/>
      <c r="M514" s="234"/>
      <c r="N514" s="234"/>
      <c r="O514" s="668"/>
      <c r="P514" s="575"/>
      <c r="Q514" s="573"/>
      <c r="R514" s="573"/>
      <c r="S514" s="573"/>
      <c r="T514" s="573"/>
      <c r="U514" s="677"/>
      <c r="V514" s="677"/>
      <c r="W514" s="573"/>
      <c r="X514" s="573"/>
      <c r="Y514" s="573"/>
      <c r="Z514" s="573"/>
      <c r="AA514" s="678"/>
      <c r="AB514" s="573"/>
      <c r="AC514" s="623"/>
      <c r="AD514" s="573"/>
      <c r="AE514" s="573"/>
      <c r="AF514" s="573"/>
      <c r="AG514" s="639"/>
      <c r="AH514" s="639"/>
      <c r="AI514" s="639"/>
      <c r="AJ514" s="4"/>
      <c r="AK514" s="621"/>
      <c r="AL514" s="622"/>
      <c r="AM514" s="680"/>
    </row>
    <row r="515" spans="2:39" ht="13.5" customHeight="1">
      <c r="B515" s="395"/>
      <c r="D515" s="529">
        <f t="shared" si="13"/>
        <v>504</v>
      </c>
      <c r="E515" s="532"/>
      <c r="F515" s="531"/>
      <c r="G515" s="531"/>
      <c r="H515" s="573"/>
      <c r="I515" s="573"/>
      <c r="J515" s="573"/>
      <c r="K515" s="573"/>
      <c r="L515" s="573"/>
      <c r="M515" s="234"/>
      <c r="N515" s="234"/>
      <c r="O515" s="668"/>
      <c r="P515" s="575"/>
      <c r="Q515" s="573"/>
      <c r="R515" s="573"/>
      <c r="S515" s="573"/>
      <c r="T515" s="573"/>
      <c r="U515" s="677"/>
      <c r="V515" s="677"/>
      <c r="W515" s="573"/>
      <c r="X515" s="573"/>
      <c r="Y515" s="573"/>
      <c r="Z515" s="573"/>
      <c r="AA515" s="678"/>
      <c r="AB515" s="573"/>
      <c r="AC515" s="623"/>
      <c r="AD515" s="573"/>
      <c r="AE515" s="573"/>
      <c r="AF515" s="573"/>
      <c r="AG515" s="639"/>
      <c r="AH515" s="639"/>
      <c r="AI515" s="639"/>
      <c r="AJ515" s="4"/>
      <c r="AK515" s="621"/>
      <c r="AL515" s="622"/>
      <c r="AM515" s="680"/>
    </row>
    <row r="516" spans="2:39" ht="13.5" customHeight="1">
      <c r="B516" s="395"/>
      <c r="D516" s="529">
        <f t="shared" si="13"/>
        <v>505</v>
      </c>
      <c r="E516" s="532"/>
      <c r="F516" s="531"/>
      <c r="G516" s="531"/>
      <c r="H516" s="573"/>
      <c r="I516" s="573"/>
      <c r="J516" s="573"/>
      <c r="K516" s="573"/>
      <c r="L516" s="573"/>
      <c r="M516" s="234"/>
      <c r="N516" s="234"/>
      <c r="O516" s="668"/>
      <c r="P516" s="575"/>
      <c r="Q516" s="573"/>
      <c r="R516" s="573"/>
      <c r="S516" s="573"/>
      <c r="T516" s="573"/>
      <c r="U516" s="677"/>
      <c r="V516" s="677"/>
      <c r="W516" s="573"/>
      <c r="X516" s="573"/>
      <c r="Y516" s="573"/>
      <c r="Z516" s="573"/>
      <c r="AA516" s="678"/>
      <c r="AB516" s="573"/>
      <c r="AC516" s="623"/>
      <c r="AD516" s="573"/>
      <c r="AE516" s="573"/>
      <c r="AF516" s="573"/>
      <c r="AG516" s="639"/>
      <c r="AH516" s="639"/>
      <c r="AI516" s="639"/>
      <c r="AJ516" s="4"/>
      <c r="AK516" s="621"/>
      <c r="AL516" s="622"/>
      <c r="AM516" s="680"/>
    </row>
    <row r="517" spans="2:39" ht="13.5" customHeight="1">
      <c r="B517" s="395"/>
      <c r="D517" s="529">
        <f t="shared" si="13"/>
        <v>506</v>
      </c>
      <c r="E517" s="532"/>
      <c r="F517" s="531"/>
      <c r="G517" s="531"/>
      <c r="H517" s="573"/>
      <c r="I517" s="573"/>
      <c r="J517" s="573"/>
      <c r="K517" s="573"/>
      <c r="L517" s="573"/>
      <c r="M517" s="234"/>
      <c r="N517" s="234"/>
      <c r="O517" s="668"/>
      <c r="P517" s="575"/>
      <c r="Q517" s="573"/>
      <c r="R517" s="573"/>
      <c r="S517" s="573"/>
      <c r="T517" s="573"/>
      <c r="U517" s="677"/>
      <c r="V517" s="677"/>
      <c r="W517" s="573"/>
      <c r="X517" s="573"/>
      <c r="Y517" s="573"/>
      <c r="Z517" s="573"/>
      <c r="AA517" s="678"/>
      <c r="AB517" s="573"/>
      <c r="AC517" s="623"/>
      <c r="AD517" s="573"/>
      <c r="AE517" s="573"/>
      <c r="AF517" s="573"/>
      <c r="AG517" s="639"/>
      <c r="AH517" s="639"/>
      <c r="AI517" s="639"/>
      <c r="AJ517" s="4"/>
      <c r="AK517" s="621"/>
      <c r="AL517" s="622"/>
      <c r="AM517" s="680"/>
    </row>
    <row r="518" spans="2:39" ht="13.5" customHeight="1">
      <c r="B518" s="395"/>
      <c r="D518" s="529">
        <f t="shared" si="13"/>
        <v>507</v>
      </c>
      <c r="E518" s="532"/>
      <c r="F518" s="531"/>
      <c r="G518" s="531"/>
      <c r="H518" s="573"/>
      <c r="I518" s="573"/>
      <c r="J518" s="573"/>
      <c r="K518" s="573"/>
      <c r="L518" s="573"/>
      <c r="M518" s="234"/>
      <c r="N518" s="234"/>
      <c r="O518" s="668"/>
      <c r="P518" s="575"/>
      <c r="Q518" s="573"/>
      <c r="R518" s="573"/>
      <c r="S518" s="573"/>
      <c r="T518" s="573"/>
      <c r="U518" s="677"/>
      <c r="V518" s="677"/>
      <c r="W518" s="573"/>
      <c r="X518" s="573"/>
      <c r="Y518" s="573"/>
      <c r="Z518" s="573"/>
      <c r="AA518" s="678"/>
      <c r="AB518" s="573"/>
      <c r="AC518" s="623"/>
      <c r="AD518" s="573"/>
      <c r="AE518" s="573"/>
      <c r="AF518" s="573"/>
      <c r="AG518" s="639"/>
      <c r="AH518" s="639"/>
      <c r="AI518" s="639"/>
      <c r="AJ518" s="4"/>
      <c r="AK518" s="621"/>
      <c r="AL518" s="622"/>
      <c r="AM518" s="680"/>
    </row>
    <row r="519" spans="2:39" ht="13.5" customHeight="1">
      <c r="B519" s="395"/>
      <c r="D519" s="529">
        <f t="shared" si="13"/>
        <v>508</v>
      </c>
      <c r="E519" s="532"/>
      <c r="F519" s="531"/>
      <c r="G519" s="531"/>
      <c r="H519" s="573"/>
      <c r="I519" s="573"/>
      <c r="J519" s="573"/>
      <c r="K519" s="573"/>
      <c r="L519" s="573"/>
      <c r="M519" s="234"/>
      <c r="N519" s="234"/>
      <c r="O519" s="668"/>
      <c r="P519" s="575"/>
      <c r="Q519" s="573"/>
      <c r="R519" s="573"/>
      <c r="S519" s="573"/>
      <c r="T519" s="573"/>
      <c r="U519" s="677"/>
      <c r="V519" s="677"/>
      <c r="W519" s="573"/>
      <c r="X519" s="573"/>
      <c r="Y519" s="573"/>
      <c r="Z519" s="573"/>
      <c r="AA519" s="678"/>
      <c r="AB519" s="573"/>
      <c r="AC519" s="623"/>
      <c r="AD519" s="573"/>
      <c r="AE519" s="573"/>
      <c r="AF519" s="573"/>
      <c r="AG519" s="639"/>
      <c r="AH519" s="639"/>
      <c r="AI519" s="639"/>
      <c r="AJ519" s="4"/>
      <c r="AK519" s="621"/>
      <c r="AL519" s="622"/>
      <c r="AM519" s="680"/>
    </row>
    <row r="520" spans="2:39" ht="13.5" customHeight="1">
      <c r="B520" s="395"/>
      <c r="D520" s="529">
        <f t="shared" si="13"/>
        <v>509</v>
      </c>
      <c r="E520" s="532"/>
      <c r="F520" s="531"/>
      <c r="G520" s="531"/>
      <c r="H520" s="573"/>
      <c r="I520" s="573"/>
      <c r="J520" s="573"/>
      <c r="K520" s="573"/>
      <c r="L520" s="573"/>
      <c r="M520" s="234"/>
      <c r="N520" s="234"/>
      <c r="O520" s="668"/>
      <c r="P520" s="575"/>
      <c r="Q520" s="573"/>
      <c r="R520" s="573"/>
      <c r="S520" s="573"/>
      <c r="T520" s="573"/>
      <c r="U520" s="677"/>
      <c r="V520" s="677"/>
      <c r="W520" s="573"/>
      <c r="X520" s="573"/>
      <c r="Y520" s="573"/>
      <c r="Z520" s="573"/>
      <c r="AA520" s="678"/>
      <c r="AB520" s="573"/>
      <c r="AC520" s="623"/>
      <c r="AD520" s="573"/>
      <c r="AE520" s="573"/>
      <c r="AF520" s="573"/>
      <c r="AG520" s="639"/>
      <c r="AH520" s="639"/>
      <c r="AI520" s="639"/>
      <c r="AJ520" s="4"/>
      <c r="AK520" s="621"/>
      <c r="AL520" s="622"/>
      <c r="AM520" s="680"/>
    </row>
    <row r="521" spans="2:39" ht="13.5" customHeight="1">
      <c r="B521" s="395"/>
      <c r="D521" s="529">
        <f t="shared" si="13"/>
        <v>510</v>
      </c>
      <c r="E521" s="532"/>
      <c r="F521" s="531"/>
      <c r="G521" s="531"/>
      <c r="H521" s="681"/>
      <c r="I521" s="681"/>
      <c r="J521" s="681"/>
      <c r="K521" s="681"/>
      <c r="L521" s="681"/>
      <c r="M521" s="234"/>
      <c r="N521" s="234"/>
      <c r="O521" s="668"/>
      <c r="P521" s="575"/>
      <c r="Q521" s="573"/>
      <c r="R521" s="573"/>
      <c r="S521" s="573"/>
      <c r="T521" s="573"/>
      <c r="U521" s="677"/>
      <c r="V521" s="677"/>
      <c r="W521" s="573"/>
      <c r="X521" s="573"/>
      <c r="Y521" s="573"/>
      <c r="Z521" s="573"/>
      <c r="AA521" s="678"/>
      <c r="AB521" s="573"/>
      <c r="AC521" s="623"/>
      <c r="AD521" s="573"/>
      <c r="AE521" s="573"/>
      <c r="AF521" s="573"/>
      <c r="AG521" s="639"/>
      <c r="AH521" s="639"/>
      <c r="AI521" s="639"/>
      <c r="AJ521" s="4"/>
      <c r="AK521" s="621"/>
      <c r="AL521" s="622"/>
      <c r="AM521" s="680"/>
    </row>
    <row r="522" spans="2:39" ht="13.5" customHeight="1">
      <c r="B522" s="395"/>
      <c r="D522" s="529">
        <f t="shared" si="13"/>
        <v>511</v>
      </c>
      <c r="E522" s="532"/>
      <c r="F522" s="531"/>
      <c r="G522" s="531"/>
      <c r="H522" s="573"/>
      <c r="I522" s="573"/>
      <c r="J522" s="573"/>
      <c r="K522" s="573"/>
      <c r="L522" s="573"/>
      <c r="M522" s="234"/>
      <c r="N522" s="234"/>
      <c r="O522" s="668"/>
      <c r="P522" s="575"/>
      <c r="Q522" s="573"/>
      <c r="R522" s="573"/>
      <c r="S522" s="573"/>
      <c r="T522" s="573"/>
      <c r="U522" s="677"/>
      <c r="V522" s="677"/>
      <c r="W522" s="573"/>
      <c r="X522" s="573"/>
      <c r="Y522" s="573"/>
      <c r="Z522" s="573"/>
      <c r="AA522" s="678"/>
      <c r="AB522" s="573"/>
      <c r="AC522" s="623"/>
      <c r="AD522" s="573"/>
      <c r="AE522" s="573"/>
      <c r="AF522" s="573"/>
      <c r="AG522" s="639"/>
      <c r="AH522" s="639"/>
      <c r="AI522" s="639"/>
      <c r="AJ522" s="4"/>
      <c r="AK522" s="621"/>
      <c r="AL522" s="622"/>
      <c r="AM522" s="680"/>
    </row>
    <row r="523" spans="2:39" ht="13.5" customHeight="1">
      <c r="B523" s="395"/>
      <c r="D523" s="529">
        <f t="shared" si="13"/>
        <v>512</v>
      </c>
      <c r="E523" s="532"/>
      <c r="F523" s="531"/>
      <c r="G523" s="531"/>
      <c r="H523" s="573"/>
      <c r="I523" s="573"/>
      <c r="J523" s="573"/>
      <c r="K523" s="573"/>
      <c r="L523" s="573"/>
      <c r="M523" s="234"/>
      <c r="N523" s="234"/>
      <c r="O523" s="668"/>
      <c r="P523" s="575"/>
      <c r="Q523" s="573"/>
      <c r="R523" s="573"/>
      <c r="S523" s="573"/>
      <c r="T523" s="573"/>
      <c r="U523" s="677"/>
      <c r="V523" s="677"/>
      <c r="W523" s="573"/>
      <c r="X523" s="573"/>
      <c r="Y523" s="573"/>
      <c r="Z523" s="573"/>
      <c r="AA523" s="678"/>
      <c r="AB523" s="573"/>
      <c r="AC523" s="623"/>
      <c r="AD523" s="573"/>
      <c r="AE523" s="573"/>
      <c r="AF523" s="573"/>
      <c r="AG523" s="639"/>
      <c r="AH523" s="639"/>
      <c r="AI523" s="639"/>
      <c r="AJ523" s="4"/>
      <c r="AK523" s="621"/>
      <c r="AL523" s="622"/>
      <c r="AM523" s="680"/>
    </row>
    <row r="524" spans="2:39" ht="13.5" customHeight="1">
      <c r="B524" s="395"/>
      <c r="D524" s="529">
        <f t="shared" si="13"/>
        <v>513</v>
      </c>
      <c r="E524" s="532"/>
      <c r="F524" s="531"/>
      <c r="G524" s="531"/>
      <c r="H524" s="573"/>
      <c r="I524" s="573"/>
      <c r="J524" s="573"/>
      <c r="K524" s="573"/>
      <c r="L524" s="573"/>
      <c r="M524" s="234"/>
      <c r="N524" s="234"/>
      <c r="O524" s="668"/>
      <c r="P524" s="575"/>
      <c r="Q524" s="573"/>
      <c r="R524" s="573"/>
      <c r="S524" s="573"/>
      <c r="T524" s="573"/>
      <c r="U524" s="677"/>
      <c r="V524" s="677"/>
      <c r="W524" s="573"/>
      <c r="X524" s="573"/>
      <c r="Y524" s="573"/>
      <c r="Z524" s="573"/>
      <c r="AA524" s="678"/>
      <c r="AB524" s="573"/>
      <c r="AC524" s="623"/>
      <c r="AD524" s="573"/>
      <c r="AE524" s="573"/>
      <c r="AF524" s="573"/>
      <c r="AG524" s="639"/>
      <c r="AH524" s="639"/>
      <c r="AI524" s="639"/>
      <c r="AJ524" s="4"/>
      <c r="AK524" s="621"/>
      <c r="AL524" s="622"/>
      <c r="AM524" s="680"/>
    </row>
    <row r="525" spans="2:39" ht="13.5" customHeight="1">
      <c r="B525" s="395"/>
      <c r="D525" s="529">
        <f t="shared" si="13"/>
        <v>514</v>
      </c>
      <c r="E525" s="532"/>
      <c r="F525" s="531"/>
      <c r="G525" s="531"/>
      <c r="H525" s="573"/>
      <c r="I525" s="573"/>
      <c r="J525" s="573"/>
      <c r="K525" s="573"/>
      <c r="L525" s="573"/>
      <c r="M525" s="234"/>
      <c r="N525" s="234"/>
      <c r="O525" s="668"/>
      <c r="P525" s="575"/>
      <c r="Q525" s="573"/>
      <c r="R525" s="573"/>
      <c r="S525" s="573"/>
      <c r="T525" s="573"/>
      <c r="U525" s="677"/>
      <c r="V525" s="677"/>
      <c r="W525" s="573"/>
      <c r="X525" s="573"/>
      <c r="Y525" s="573"/>
      <c r="Z525" s="573"/>
      <c r="AA525" s="678"/>
      <c r="AB525" s="573"/>
      <c r="AC525" s="623"/>
      <c r="AD525" s="573"/>
      <c r="AE525" s="573"/>
      <c r="AF525" s="573"/>
      <c r="AG525" s="639"/>
      <c r="AH525" s="639"/>
      <c r="AI525" s="639"/>
      <c r="AJ525" s="4"/>
      <c r="AK525" s="621"/>
      <c r="AL525" s="622"/>
      <c r="AM525" s="680"/>
    </row>
    <row r="526" spans="2:39" ht="13.5" customHeight="1">
      <c r="B526" s="395"/>
      <c r="D526" s="529">
        <f t="shared" si="13"/>
        <v>515</v>
      </c>
      <c r="E526" s="532"/>
      <c r="F526" s="531"/>
      <c r="G526" s="531"/>
      <c r="H526" s="573"/>
      <c r="I526" s="573"/>
      <c r="J526" s="573"/>
      <c r="K526" s="573"/>
      <c r="L526" s="573"/>
      <c r="M526" s="234"/>
      <c r="N526" s="234"/>
      <c r="O526" s="668"/>
      <c r="P526" s="575"/>
      <c r="Q526" s="573"/>
      <c r="R526" s="573"/>
      <c r="S526" s="573"/>
      <c r="T526" s="573"/>
      <c r="U526" s="677"/>
      <c r="V526" s="677"/>
      <c r="W526" s="573"/>
      <c r="X526" s="573"/>
      <c r="Y526" s="573"/>
      <c r="Z526" s="573"/>
      <c r="AA526" s="678"/>
      <c r="AB526" s="573"/>
      <c r="AC526" s="623"/>
      <c r="AD526" s="573"/>
      <c r="AE526" s="573"/>
      <c r="AF526" s="573"/>
      <c r="AG526" s="639"/>
      <c r="AH526" s="639"/>
      <c r="AI526" s="639"/>
      <c r="AJ526" s="4"/>
      <c r="AK526" s="621"/>
      <c r="AL526" s="622"/>
      <c r="AM526" s="680"/>
    </row>
    <row r="527" spans="2:39" ht="13.5" customHeight="1">
      <c r="B527" s="395"/>
      <c r="D527" s="529">
        <f t="shared" si="13"/>
        <v>516</v>
      </c>
      <c r="E527" s="532"/>
      <c r="F527" s="531"/>
      <c r="G527" s="531"/>
      <c r="H527" s="573"/>
      <c r="I527" s="573"/>
      <c r="J527" s="573"/>
      <c r="K527" s="573"/>
      <c r="L527" s="573"/>
      <c r="M527" s="234"/>
      <c r="N527" s="234"/>
      <c r="O527" s="668"/>
      <c r="P527" s="575"/>
      <c r="Q527" s="573"/>
      <c r="R527" s="573"/>
      <c r="S527" s="573"/>
      <c r="T527" s="573"/>
      <c r="U527" s="677"/>
      <c r="V527" s="677"/>
      <c r="W527" s="573"/>
      <c r="X527" s="573"/>
      <c r="Y527" s="573"/>
      <c r="Z527" s="573"/>
      <c r="AA527" s="678"/>
      <c r="AB527" s="573"/>
      <c r="AC527" s="623"/>
      <c r="AD527" s="573"/>
      <c r="AE527" s="573"/>
      <c r="AF527" s="573"/>
      <c r="AG527" s="639"/>
      <c r="AH527" s="639"/>
      <c r="AI527" s="639"/>
      <c r="AJ527" s="4"/>
      <c r="AK527" s="621"/>
      <c r="AL527" s="622"/>
      <c r="AM527" s="680"/>
    </row>
    <row r="528" spans="2:39" ht="13.5" customHeight="1">
      <c r="B528" s="395"/>
      <c r="D528" s="529">
        <f t="shared" si="13"/>
        <v>517</v>
      </c>
      <c r="E528" s="532"/>
      <c r="F528" s="531"/>
      <c r="G528" s="531"/>
      <c r="H528" s="573"/>
      <c r="I528" s="573"/>
      <c r="J528" s="573"/>
      <c r="K528" s="573"/>
      <c r="L528" s="573"/>
      <c r="M528" s="234"/>
      <c r="N528" s="234"/>
      <c r="O528" s="668"/>
      <c r="P528" s="575"/>
      <c r="Q528" s="573"/>
      <c r="R528" s="573"/>
      <c r="S528" s="573"/>
      <c r="T528" s="573"/>
      <c r="U528" s="677"/>
      <c r="V528" s="677"/>
      <c r="W528" s="573"/>
      <c r="X528" s="573"/>
      <c r="Y528" s="573"/>
      <c r="Z528" s="573"/>
      <c r="AA528" s="678"/>
      <c r="AB528" s="573"/>
      <c r="AC528" s="623"/>
      <c r="AD528" s="573"/>
      <c r="AE528" s="573"/>
      <c r="AF528" s="573"/>
      <c r="AG528" s="639"/>
      <c r="AH528" s="639"/>
      <c r="AI528" s="639"/>
      <c r="AJ528" s="4"/>
      <c r="AK528" s="621"/>
      <c r="AL528" s="622"/>
      <c r="AM528" s="680"/>
    </row>
    <row r="529" spans="2:39" ht="13.5" customHeight="1">
      <c r="B529" s="395"/>
      <c r="D529" s="529">
        <f t="shared" si="13"/>
        <v>518</v>
      </c>
      <c r="E529" s="532"/>
      <c r="F529" s="531"/>
      <c r="G529" s="531"/>
      <c r="H529" s="573"/>
      <c r="I529" s="573"/>
      <c r="J529" s="573"/>
      <c r="K529" s="573"/>
      <c r="L529" s="573"/>
      <c r="M529" s="234"/>
      <c r="N529" s="234"/>
      <c r="O529" s="668"/>
      <c r="P529" s="575"/>
      <c r="Q529" s="573"/>
      <c r="R529" s="573"/>
      <c r="S529" s="573"/>
      <c r="T529" s="573"/>
      <c r="U529" s="677"/>
      <c r="V529" s="677"/>
      <c r="W529" s="573"/>
      <c r="X529" s="573"/>
      <c r="Y529" s="573"/>
      <c r="Z529" s="573"/>
      <c r="AA529" s="678"/>
      <c r="AB529" s="573"/>
      <c r="AC529" s="623"/>
      <c r="AD529" s="573"/>
      <c r="AE529" s="573"/>
      <c r="AF529" s="573"/>
      <c r="AG529" s="639"/>
      <c r="AH529" s="639"/>
      <c r="AI529" s="639"/>
      <c r="AJ529" s="4"/>
      <c r="AK529" s="621"/>
      <c r="AL529" s="622"/>
      <c r="AM529" s="680"/>
    </row>
    <row r="530" spans="2:39" ht="13.5" customHeight="1">
      <c r="B530" s="395"/>
      <c r="D530" s="529">
        <f t="shared" si="13"/>
        <v>519</v>
      </c>
      <c r="E530" s="532"/>
      <c r="F530" s="531"/>
      <c r="G530" s="531"/>
      <c r="H530" s="573"/>
      <c r="I530" s="573"/>
      <c r="J530" s="573"/>
      <c r="K530" s="573"/>
      <c r="L530" s="573"/>
      <c r="M530" s="234"/>
      <c r="N530" s="234"/>
      <c r="O530" s="668"/>
      <c r="P530" s="575"/>
      <c r="Q530" s="573"/>
      <c r="R530" s="573"/>
      <c r="S530" s="573"/>
      <c r="T530" s="573"/>
      <c r="U530" s="677"/>
      <c r="V530" s="677"/>
      <c r="W530" s="573"/>
      <c r="X530" s="573"/>
      <c r="Y530" s="573"/>
      <c r="Z530" s="573"/>
      <c r="AA530" s="678"/>
      <c r="AB530" s="573"/>
      <c r="AC530" s="623"/>
      <c r="AD530" s="573"/>
      <c r="AE530" s="573"/>
      <c r="AF530" s="573"/>
      <c r="AG530" s="639"/>
      <c r="AH530" s="639"/>
      <c r="AI530" s="639"/>
      <c r="AJ530" s="4"/>
      <c r="AK530" s="621"/>
      <c r="AL530" s="622"/>
      <c r="AM530" s="680"/>
    </row>
    <row r="531" spans="2:39" ht="13.5" customHeight="1">
      <c r="B531" s="395"/>
      <c r="D531" s="529">
        <f t="shared" si="13"/>
        <v>520</v>
      </c>
      <c r="E531" s="532"/>
      <c r="F531" s="531"/>
      <c r="G531" s="531"/>
      <c r="H531" s="573"/>
      <c r="I531" s="573"/>
      <c r="J531" s="573"/>
      <c r="K531" s="573"/>
      <c r="L531" s="573"/>
      <c r="M531" s="234"/>
      <c r="N531" s="234"/>
      <c r="O531" s="668"/>
      <c r="P531" s="575"/>
      <c r="Q531" s="573"/>
      <c r="R531" s="573"/>
      <c r="S531" s="573"/>
      <c r="T531" s="573"/>
      <c r="U531" s="677"/>
      <c r="V531" s="677"/>
      <c r="W531" s="573"/>
      <c r="X531" s="573"/>
      <c r="Y531" s="573"/>
      <c r="Z531" s="573"/>
      <c r="AA531" s="678"/>
      <c r="AB531" s="573"/>
      <c r="AC531" s="623"/>
      <c r="AD531" s="573"/>
      <c r="AE531" s="573"/>
      <c r="AF531" s="573"/>
      <c r="AG531" s="639"/>
      <c r="AH531" s="639"/>
      <c r="AI531" s="639"/>
      <c r="AJ531" s="4"/>
      <c r="AK531" s="621"/>
      <c r="AL531" s="622"/>
      <c r="AM531" s="680"/>
    </row>
    <row r="532" spans="2:39" ht="13.5" customHeight="1">
      <c r="B532" s="395"/>
      <c r="D532" s="529">
        <f t="shared" si="13"/>
        <v>521</v>
      </c>
      <c r="E532" s="532"/>
      <c r="F532" s="531"/>
      <c r="G532" s="531"/>
      <c r="H532" s="573"/>
      <c r="I532" s="573"/>
      <c r="J532" s="573"/>
      <c r="K532" s="573"/>
      <c r="L532" s="573"/>
      <c r="M532" s="234"/>
      <c r="N532" s="234"/>
      <c r="O532" s="668"/>
      <c r="P532" s="575"/>
      <c r="Q532" s="573"/>
      <c r="R532" s="573"/>
      <c r="S532" s="573"/>
      <c r="T532" s="573"/>
      <c r="U532" s="677"/>
      <c r="V532" s="677"/>
      <c r="W532" s="573"/>
      <c r="X532" s="573"/>
      <c r="Y532" s="573"/>
      <c r="Z532" s="573"/>
      <c r="AA532" s="678"/>
      <c r="AB532" s="573"/>
      <c r="AC532" s="623"/>
      <c r="AD532" s="573"/>
      <c r="AE532" s="573"/>
      <c r="AF532" s="573"/>
      <c r="AG532" s="639"/>
      <c r="AH532" s="639"/>
      <c r="AI532" s="639"/>
      <c r="AJ532" s="4"/>
      <c r="AK532" s="621"/>
      <c r="AL532" s="622"/>
      <c r="AM532" s="680"/>
    </row>
    <row r="533" spans="2:39" ht="13.5" customHeight="1">
      <c r="B533" s="395"/>
      <c r="D533" s="529">
        <f t="shared" si="13"/>
        <v>522</v>
      </c>
      <c r="E533" s="532"/>
      <c r="F533" s="531"/>
      <c r="G533" s="531"/>
      <c r="H533" s="573"/>
      <c r="I533" s="573"/>
      <c r="J533" s="573"/>
      <c r="K533" s="573"/>
      <c r="L533" s="573"/>
      <c r="M533" s="234"/>
      <c r="N533" s="234"/>
      <c r="O533" s="668"/>
      <c r="P533" s="575"/>
      <c r="Q533" s="573"/>
      <c r="R533" s="573"/>
      <c r="S533" s="573"/>
      <c r="T533" s="573"/>
      <c r="U533" s="677"/>
      <c r="V533" s="677"/>
      <c r="W533" s="573"/>
      <c r="X533" s="573"/>
      <c r="Y533" s="573"/>
      <c r="Z533" s="573"/>
      <c r="AA533" s="678"/>
      <c r="AB533" s="573"/>
      <c r="AC533" s="623"/>
      <c r="AD533" s="573"/>
      <c r="AE533" s="573"/>
      <c r="AF533" s="573"/>
      <c r="AG533" s="639"/>
      <c r="AH533" s="639"/>
      <c r="AI533" s="639"/>
      <c r="AJ533" s="4"/>
      <c r="AK533" s="621"/>
      <c r="AL533" s="622"/>
      <c r="AM533" s="680"/>
    </row>
    <row r="534" spans="2:39" ht="13.5" customHeight="1">
      <c r="B534" s="395"/>
      <c r="D534" s="529">
        <f t="shared" si="13"/>
        <v>523</v>
      </c>
      <c r="E534" s="532"/>
      <c r="F534" s="531"/>
      <c r="G534" s="531"/>
      <c r="H534" s="573"/>
      <c r="I534" s="573"/>
      <c r="J534" s="573"/>
      <c r="K534" s="573"/>
      <c r="L534" s="573"/>
      <c r="M534" s="234"/>
      <c r="N534" s="234"/>
      <c r="O534" s="668"/>
      <c r="P534" s="575"/>
      <c r="Q534" s="573"/>
      <c r="R534" s="573"/>
      <c r="S534" s="573"/>
      <c r="T534" s="573"/>
      <c r="U534" s="677"/>
      <c r="V534" s="677"/>
      <c r="W534" s="573"/>
      <c r="X534" s="573"/>
      <c r="Y534" s="573"/>
      <c r="Z534" s="573"/>
      <c r="AA534" s="678"/>
      <c r="AB534" s="573"/>
      <c r="AC534" s="623"/>
      <c r="AD534" s="573"/>
      <c r="AE534" s="573"/>
      <c r="AF534" s="573"/>
      <c r="AG534" s="639"/>
      <c r="AH534" s="639"/>
      <c r="AI534" s="639"/>
      <c r="AJ534" s="4"/>
      <c r="AK534" s="621"/>
      <c r="AL534" s="622"/>
      <c r="AM534" s="680"/>
    </row>
    <row r="535" spans="2:39" ht="13.5" customHeight="1">
      <c r="B535" s="395"/>
      <c r="D535" s="529">
        <f t="shared" si="13"/>
        <v>524</v>
      </c>
      <c r="E535" s="532"/>
      <c r="F535" s="531"/>
      <c r="G535" s="531"/>
      <c r="H535" s="573"/>
      <c r="I535" s="573"/>
      <c r="J535" s="573"/>
      <c r="K535" s="573"/>
      <c r="L535" s="573"/>
      <c r="M535" s="234"/>
      <c r="N535" s="234"/>
      <c r="O535" s="668"/>
      <c r="P535" s="575"/>
      <c r="Q535" s="573"/>
      <c r="R535" s="573"/>
      <c r="S535" s="573"/>
      <c r="T535" s="573"/>
      <c r="U535" s="677"/>
      <c r="V535" s="677"/>
      <c r="W535" s="573"/>
      <c r="X535" s="573"/>
      <c r="Y535" s="573"/>
      <c r="Z535" s="573"/>
      <c r="AA535" s="678"/>
      <c r="AB535" s="573"/>
      <c r="AC535" s="623"/>
      <c r="AD535" s="573"/>
      <c r="AE535" s="573"/>
      <c r="AF535" s="573"/>
      <c r="AG535" s="639"/>
      <c r="AH535" s="639"/>
      <c r="AI535" s="639"/>
      <c r="AJ535" s="4"/>
      <c r="AK535" s="621"/>
      <c r="AL535" s="622"/>
      <c r="AM535" s="680"/>
    </row>
    <row r="536" spans="2:39" ht="13.5" customHeight="1">
      <c r="B536" s="395"/>
      <c r="D536" s="529">
        <f t="shared" si="13"/>
        <v>525</v>
      </c>
      <c r="E536" s="532"/>
      <c r="F536" s="531"/>
      <c r="G536" s="531"/>
      <c r="H536" s="573"/>
      <c r="I536" s="573"/>
      <c r="J536" s="573"/>
      <c r="K536" s="573"/>
      <c r="L536" s="573"/>
      <c r="M536" s="234"/>
      <c r="N536" s="234"/>
      <c r="O536" s="668"/>
      <c r="P536" s="575"/>
      <c r="Q536" s="573"/>
      <c r="R536" s="573"/>
      <c r="S536" s="573"/>
      <c r="T536" s="573"/>
      <c r="U536" s="677"/>
      <c r="V536" s="677"/>
      <c r="W536" s="573"/>
      <c r="X536" s="573"/>
      <c r="Y536" s="573"/>
      <c r="Z536" s="573"/>
      <c r="AA536" s="678"/>
      <c r="AB536" s="573"/>
      <c r="AC536" s="623"/>
      <c r="AD536" s="573"/>
      <c r="AE536" s="573"/>
      <c r="AF536" s="573"/>
      <c r="AG536" s="639"/>
      <c r="AH536" s="639"/>
      <c r="AI536" s="639"/>
      <c r="AJ536" s="4"/>
      <c r="AK536" s="621"/>
      <c r="AL536" s="622"/>
      <c r="AM536" s="680"/>
    </row>
    <row r="537" spans="2:39" ht="13.5" customHeight="1">
      <c r="B537" s="395"/>
      <c r="D537" s="529">
        <f t="shared" si="13"/>
        <v>526</v>
      </c>
      <c r="E537" s="532"/>
      <c r="F537" s="531"/>
      <c r="G537" s="531"/>
      <c r="H537" s="573"/>
      <c r="I537" s="573"/>
      <c r="J537" s="573"/>
      <c r="K537" s="573"/>
      <c r="L537" s="573"/>
      <c r="M537" s="234"/>
      <c r="N537" s="234"/>
      <c r="O537" s="668"/>
      <c r="P537" s="575"/>
      <c r="Q537" s="573"/>
      <c r="R537" s="573"/>
      <c r="S537" s="573"/>
      <c r="T537" s="573"/>
      <c r="U537" s="677"/>
      <c r="V537" s="677"/>
      <c r="W537" s="573"/>
      <c r="X537" s="573"/>
      <c r="Y537" s="573"/>
      <c r="Z537" s="573"/>
      <c r="AA537" s="678"/>
      <c r="AB537" s="573"/>
      <c r="AC537" s="623"/>
      <c r="AD537" s="573"/>
      <c r="AE537" s="573"/>
      <c r="AF537" s="573"/>
      <c r="AG537" s="639"/>
      <c r="AH537" s="639"/>
      <c r="AI537" s="639"/>
      <c r="AJ537" s="4"/>
      <c r="AK537" s="621"/>
      <c r="AL537" s="622"/>
      <c r="AM537" s="680"/>
    </row>
    <row r="538" spans="2:39" ht="13.5" customHeight="1">
      <c r="B538" s="395"/>
      <c r="D538" s="529">
        <f t="shared" si="13"/>
        <v>527</v>
      </c>
      <c r="E538" s="532"/>
      <c r="F538" s="531"/>
      <c r="G538" s="531"/>
      <c r="H538" s="573"/>
      <c r="I538" s="573"/>
      <c r="J538" s="573"/>
      <c r="K538" s="573"/>
      <c r="L538" s="573"/>
      <c r="M538" s="234"/>
      <c r="N538" s="234"/>
      <c r="O538" s="668"/>
      <c r="P538" s="575"/>
      <c r="Q538" s="573"/>
      <c r="R538" s="573"/>
      <c r="S538" s="573"/>
      <c r="T538" s="573"/>
      <c r="U538" s="677"/>
      <c r="V538" s="677"/>
      <c r="W538" s="573"/>
      <c r="X538" s="573"/>
      <c r="Y538" s="573"/>
      <c r="Z538" s="573"/>
      <c r="AA538" s="678"/>
      <c r="AB538" s="573"/>
      <c r="AC538" s="623"/>
      <c r="AD538" s="573"/>
      <c r="AE538" s="573"/>
      <c r="AF538" s="573"/>
      <c r="AG538" s="639"/>
      <c r="AH538" s="639"/>
      <c r="AI538" s="639"/>
      <c r="AJ538" s="4"/>
      <c r="AK538" s="621"/>
      <c r="AL538" s="622"/>
      <c r="AM538" s="680"/>
    </row>
    <row r="539" spans="2:39" ht="13.5" customHeight="1">
      <c r="B539" s="395"/>
      <c r="D539" s="529">
        <f t="shared" si="13"/>
        <v>528</v>
      </c>
      <c r="E539" s="532"/>
      <c r="F539" s="531"/>
      <c r="G539" s="531"/>
      <c r="H539" s="573"/>
      <c r="I539" s="573"/>
      <c r="J539" s="573"/>
      <c r="K539" s="573"/>
      <c r="L539" s="573"/>
      <c r="M539" s="234"/>
      <c r="N539" s="234"/>
      <c r="O539" s="668"/>
      <c r="P539" s="575"/>
      <c r="Q539" s="573"/>
      <c r="R539" s="573"/>
      <c r="S539" s="573"/>
      <c r="T539" s="573"/>
      <c r="U539" s="677"/>
      <c r="V539" s="677"/>
      <c r="W539" s="573"/>
      <c r="X539" s="573"/>
      <c r="Y539" s="573"/>
      <c r="Z539" s="573"/>
      <c r="AA539" s="678"/>
      <c r="AB539" s="573"/>
      <c r="AC539" s="623"/>
      <c r="AD539" s="573"/>
      <c r="AE539" s="573"/>
      <c r="AF539" s="573"/>
      <c r="AG539" s="639"/>
      <c r="AH539" s="639"/>
      <c r="AI539" s="639"/>
      <c r="AJ539" s="4"/>
      <c r="AK539" s="621"/>
      <c r="AL539" s="622"/>
      <c r="AM539" s="680"/>
    </row>
    <row r="540" spans="2:39" ht="13.5" customHeight="1">
      <c r="B540" s="395"/>
      <c r="D540" s="529">
        <f t="shared" si="13"/>
        <v>529</v>
      </c>
      <c r="E540" s="532"/>
      <c r="F540" s="531"/>
      <c r="G540" s="531"/>
      <c r="H540" s="573"/>
      <c r="I540" s="573"/>
      <c r="J540" s="573"/>
      <c r="K540" s="573"/>
      <c r="L540" s="573"/>
      <c r="M540" s="234"/>
      <c r="N540" s="234"/>
      <c r="O540" s="668"/>
      <c r="P540" s="575"/>
      <c r="Q540" s="573"/>
      <c r="R540" s="573"/>
      <c r="S540" s="573"/>
      <c r="T540" s="573"/>
      <c r="U540" s="677"/>
      <c r="V540" s="677"/>
      <c r="W540" s="573"/>
      <c r="X540" s="573"/>
      <c r="Y540" s="573"/>
      <c r="Z540" s="573"/>
      <c r="AA540" s="678"/>
      <c r="AB540" s="573"/>
      <c r="AC540" s="623"/>
      <c r="AD540" s="573"/>
      <c r="AE540" s="573"/>
      <c r="AF540" s="573"/>
      <c r="AG540" s="639"/>
      <c r="AH540" s="639"/>
      <c r="AI540" s="639"/>
      <c r="AJ540" s="4"/>
      <c r="AK540" s="621"/>
      <c r="AL540" s="622"/>
      <c r="AM540" s="680"/>
    </row>
    <row r="541" spans="2:39" ht="13.5" customHeight="1">
      <c r="B541" s="395"/>
      <c r="D541" s="529">
        <f t="shared" si="13"/>
        <v>530</v>
      </c>
      <c r="E541" s="532"/>
      <c r="F541" s="531"/>
      <c r="G541" s="531"/>
      <c r="H541" s="573"/>
      <c r="I541" s="573"/>
      <c r="J541" s="573"/>
      <c r="K541" s="573"/>
      <c r="L541" s="573"/>
      <c r="M541" s="234"/>
      <c r="N541" s="234"/>
      <c r="O541" s="668"/>
      <c r="P541" s="575"/>
      <c r="Q541" s="573"/>
      <c r="R541" s="573"/>
      <c r="S541" s="573"/>
      <c r="T541" s="573"/>
      <c r="U541" s="677"/>
      <c r="V541" s="677"/>
      <c r="W541" s="573"/>
      <c r="X541" s="573"/>
      <c r="Y541" s="573"/>
      <c r="Z541" s="573"/>
      <c r="AA541" s="678"/>
      <c r="AB541" s="573"/>
      <c r="AC541" s="623"/>
      <c r="AD541" s="573"/>
      <c r="AE541" s="573"/>
      <c r="AF541" s="573"/>
      <c r="AG541" s="639"/>
      <c r="AH541" s="639"/>
      <c r="AI541" s="639"/>
      <c r="AJ541" s="4"/>
      <c r="AK541" s="621"/>
      <c r="AL541" s="622"/>
      <c r="AM541" s="680"/>
    </row>
    <row r="542" spans="2:39" ht="13.5" customHeight="1">
      <c r="B542" s="395"/>
      <c r="D542" s="529">
        <f t="shared" si="13"/>
        <v>531</v>
      </c>
      <c r="E542" s="532"/>
      <c r="F542" s="531"/>
      <c r="G542" s="531"/>
      <c r="H542" s="573"/>
      <c r="I542" s="573"/>
      <c r="J542" s="573"/>
      <c r="K542" s="573"/>
      <c r="L542" s="573"/>
      <c r="M542" s="234"/>
      <c r="N542" s="234"/>
      <c r="O542" s="668"/>
      <c r="P542" s="575"/>
      <c r="Q542" s="573"/>
      <c r="R542" s="573"/>
      <c r="S542" s="573"/>
      <c r="T542" s="573"/>
      <c r="U542" s="677"/>
      <c r="V542" s="677"/>
      <c r="W542" s="573"/>
      <c r="X542" s="573"/>
      <c r="Y542" s="573"/>
      <c r="Z542" s="573"/>
      <c r="AA542" s="678"/>
      <c r="AB542" s="573"/>
      <c r="AC542" s="623"/>
      <c r="AD542" s="573"/>
      <c r="AE542" s="573"/>
      <c r="AF542" s="573"/>
      <c r="AG542" s="639"/>
      <c r="AH542" s="639"/>
      <c r="AI542" s="639"/>
      <c r="AJ542" s="4"/>
      <c r="AK542" s="621"/>
      <c r="AL542" s="622"/>
      <c r="AM542" s="680"/>
    </row>
    <row r="543" spans="2:39" ht="13.5" customHeight="1">
      <c r="B543" s="395"/>
      <c r="D543" s="529">
        <f t="shared" si="13"/>
        <v>532</v>
      </c>
      <c r="E543" s="532"/>
      <c r="F543" s="531"/>
      <c r="G543" s="531"/>
      <c r="H543" s="573"/>
      <c r="I543" s="573"/>
      <c r="J543" s="573"/>
      <c r="K543" s="573"/>
      <c r="L543" s="573"/>
      <c r="M543" s="234"/>
      <c r="N543" s="234"/>
      <c r="O543" s="668"/>
      <c r="P543" s="575"/>
      <c r="Q543" s="573"/>
      <c r="R543" s="573"/>
      <c r="S543" s="573"/>
      <c r="T543" s="573"/>
      <c r="U543" s="677"/>
      <c r="V543" s="677"/>
      <c r="W543" s="573"/>
      <c r="X543" s="573"/>
      <c r="Y543" s="573"/>
      <c r="Z543" s="573"/>
      <c r="AA543" s="678"/>
      <c r="AB543" s="573"/>
      <c r="AC543" s="623"/>
      <c r="AD543" s="573"/>
      <c r="AE543" s="573"/>
      <c r="AF543" s="573"/>
      <c r="AG543" s="639"/>
      <c r="AH543" s="639"/>
      <c r="AI543" s="639"/>
      <c r="AJ543" s="4"/>
      <c r="AK543" s="621"/>
      <c r="AL543" s="622"/>
      <c r="AM543" s="680"/>
    </row>
    <row r="544" spans="2:39" ht="13.5" customHeight="1">
      <c r="B544" s="395"/>
      <c r="D544" s="529">
        <f t="shared" si="13"/>
        <v>533</v>
      </c>
      <c r="E544" s="532"/>
      <c r="F544" s="531"/>
      <c r="G544" s="531"/>
      <c r="H544" s="573"/>
      <c r="I544" s="573"/>
      <c r="J544" s="573"/>
      <c r="K544" s="573"/>
      <c r="L544" s="573"/>
      <c r="M544" s="234"/>
      <c r="N544" s="234"/>
      <c r="O544" s="668"/>
      <c r="P544" s="575"/>
      <c r="Q544" s="573"/>
      <c r="R544" s="573"/>
      <c r="S544" s="573"/>
      <c r="T544" s="573"/>
      <c r="U544" s="677"/>
      <c r="V544" s="677"/>
      <c r="W544" s="573"/>
      <c r="X544" s="573"/>
      <c r="Y544" s="573"/>
      <c r="Z544" s="573"/>
      <c r="AA544" s="678"/>
      <c r="AB544" s="573"/>
      <c r="AC544" s="623"/>
      <c r="AD544" s="573"/>
      <c r="AE544" s="573"/>
      <c r="AF544" s="573"/>
      <c r="AG544" s="639"/>
      <c r="AH544" s="639"/>
      <c r="AI544" s="639"/>
      <c r="AJ544" s="4"/>
      <c r="AK544" s="621"/>
      <c r="AL544" s="622"/>
      <c r="AM544" s="680"/>
    </row>
    <row r="545" spans="2:39" ht="13.5" customHeight="1">
      <c r="B545" s="395"/>
      <c r="D545" s="529">
        <f t="shared" si="13"/>
        <v>534</v>
      </c>
      <c r="E545" s="532"/>
      <c r="F545" s="531"/>
      <c r="G545" s="531"/>
      <c r="H545" s="573"/>
      <c r="I545" s="573"/>
      <c r="J545" s="573"/>
      <c r="K545" s="573"/>
      <c r="L545" s="573"/>
      <c r="M545" s="234"/>
      <c r="N545" s="234"/>
      <c r="O545" s="668"/>
      <c r="P545" s="575"/>
      <c r="Q545" s="573"/>
      <c r="R545" s="573"/>
      <c r="S545" s="573"/>
      <c r="T545" s="573"/>
      <c r="U545" s="677"/>
      <c r="V545" s="677"/>
      <c r="W545" s="573"/>
      <c r="X545" s="573"/>
      <c r="Y545" s="573"/>
      <c r="Z545" s="573"/>
      <c r="AA545" s="678"/>
      <c r="AB545" s="573"/>
      <c r="AC545" s="623"/>
      <c r="AD545" s="573"/>
      <c r="AE545" s="573"/>
      <c r="AF545" s="573"/>
      <c r="AG545" s="639"/>
      <c r="AH545" s="639"/>
      <c r="AI545" s="639"/>
      <c r="AJ545" s="4"/>
      <c r="AK545" s="621"/>
      <c r="AL545" s="622"/>
      <c r="AM545" s="680"/>
    </row>
    <row r="546" spans="2:39" ht="13.5" customHeight="1">
      <c r="B546" s="395"/>
      <c r="D546" s="529">
        <f t="shared" si="13"/>
        <v>535</v>
      </c>
      <c r="E546" s="532"/>
      <c r="F546" s="531"/>
      <c r="G546" s="531"/>
      <c r="H546" s="573"/>
      <c r="I546" s="573"/>
      <c r="J546" s="573"/>
      <c r="K546" s="573"/>
      <c r="L546" s="573"/>
      <c r="M546" s="234"/>
      <c r="N546" s="234"/>
      <c r="O546" s="668"/>
      <c r="P546" s="575"/>
      <c r="Q546" s="573"/>
      <c r="R546" s="573"/>
      <c r="S546" s="573"/>
      <c r="T546" s="573"/>
      <c r="U546" s="677"/>
      <c r="V546" s="677"/>
      <c r="W546" s="573"/>
      <c r="X546" s="573"/>
      <c r="Y546" s="573"/>
      <c r="Z546" s="573"/>
      <c r="AA546" s="678"/>
      <c r="AB546" s="573"/>
      <c r="AC546" s="623"/>
      <c r="AD546" s="573"/>
      <c r="AE546" s="573"/>
      <c r="AF546" s="573"/>
      <c r="AG546" s="639"/>
      <c r="AH546" s="639"/>
      <c r="AI546" s="639"/>
      <c r="AJ546" s="4"/>
      <c r="AK546" s="621"/>
      <c r="AL546" s="622"/>
      <c r="AM546" s="680"/>
    </row>
    <row r="547" spans="2:39" ht="13.5" customHeight="1">
      <c r="B547" s="395"/>
      <c r="D547" s="529">
        <f t="shared" si="13"/>
        <v>536</v>
      </c>
      <c r="E547" s="532"/>
      <c r="F547" s="531"/>
      <c r="G547" s="531"/>
      <c r="H547" s="573"/>
      <c r="I547" s="573"/>
      <c r="J547" s="573"/>
      <c r="K547" s="573"/>
      <c r="L547" s="573"/>
      <c r="M547" s="234"/>
      <c r="N547" s="234"/>
      <c r="O547" s="668"/>
      <c r="P547" s="575"/>
      <c r="Q547" s="573"/>
      <c r="R547" s="573"/>
      <c r="S547" s="573"/>
      <c r="T547" s="573"/>
      <c r="U547" s="677"/>
      <c r="V547" s="677"/>
      <c r="W547" s="573"/>
      <c r="X547" s="573"/>
      <c r="Y547" s="573"/>
      <c r="Z547" s="573"/>
      <c r="AA547" s="678"/>
      <c r="AB547" s="573"/>
      <c r="AC547" s="623"/>
      <c r="AD547" s="573"/>
      <c r="AE547" s="573"/>
      <c r="AF547" s="573"/>
      <c r="AG547" s="639"/>
      <c r="AH547" s="639"/>
      <c r="AI547" s="639"/>
      <c r="AJ547" s="4"/>
      <c r="AK547" s="621"/>
      <c r="AL547" s="622"/>
      <c r="AM547" s="680"/>
    </row>
    <row r="548" spans="2:39" ht="13.5" customHeight="1">
      <c r="B548" s="395"/>
      <c r="D548" s="529">
        <f t="shared" si="13"/>
        <v>537</v>
      </c>
      <c r="E548" s="532"/>
      <c r="F548" s="531"/>
      <c r="G548" s="531"/>
      <c r="H548" s="573"/>
      <c r="I548" s="573"/>
      <c r="J548" s="573"/>
      <c r="K548" s="573"/>
      <c r="L548" s="573"/>
      <c r="M548" s="234"/>
      <c r="N548" s="234"/>
      <c r="O548" s="668"/>
      <c r="P548" s="575"/>
      <c r="Q548" s="573"/>
      <c r="R548" s="573"/>
      <c r="S548" s="573"/>
      <c r="T548" s="573"/>
      <c r="U548" s="677"/>
      <c r="V548" s="677"/>
      <c r="W548" s="573"/>
      <c r="X548" s="573"/>
      <c r="Y548" s="573"/>
      <c r="Z548" s="573"/>
      <c r="AA548" s="678"/>
      <c r="AB548" s="573"/>
      <c r="AC548" s="623"/>
      <c r="AD548" s="573"/>
      <c r="AE548" s="573"/>
      <c r="AF548" s="573"/>
      <c r="AG548" s="639"/>
      <c r="AH548" s="639"/>
      <c r="AI548" s="639"/>
      <c r="AJ548" s="4"/>
      <c r="AK548" s="621"/>
      <c r="AL548" s="622"/>
      <c r="AM548" s="680"/>
    </row>
    <row r="549" spans="2:39" ht="13.5" customHeight="1">
      <c r="B549" s="395"/>
      <c r="D549" s="529">
        <f t="shared" si="13"/>
        <v>538</v>
      </c>
      <c r="E549" s="532"/>
      <c r="F549" s="531"/>
      <c r="G549" s="531"/>
      <c r="H549" s="573"/>
      <c r="I549" s="573"/>
      <c r="J549" s="573"/>
      <c r="K549" s="573"/>
      <c r="L549" s="573"/>
      <c r="M549" s="234"/>
      <c r="N549" s="234"/>
      <c r="O549" s="668"/>
      <c r="P549" s="575"/>
      <c r="Q549" s="573"/>
      <c r="R549" s="573"/>
      <c r="S549" s="573"/>
      <c r="T549" s="573"/>
      <c r="U549" s="677"/>
      <c r="V549" s="677"/>
      <c r="W549" s="573"/>
      <c r="X549" s="573"/>
      <c r="Y549" s="573"/>
      <c r="Z549" s="573"/>
      <c r="AA549" s="678"/>
      <c r="AB549" s="573"/>
      <c r="AC549" s="623"/>
      <c r="AD549" s="573"/>
      <c r="AE549" s="573"/>
      <c r="AF549" s="573"/>
      <c r="AG549" s="639"/>
      <c r="AH549" s="639"/>
      <c r="AI549" s="639"/>
      <c r="AJ549" s="4"/>
      <c r="AK549" s="621"/>
      <c r="AL549" s="622"/>
      <c r="AM549" s="680"/>
    </row>
    <row r="550" spans="2:39" ht="13.5" customHeight="1">
      <c r="B550" s="395"/>
      <c r="D550" s="529">
        <f t="shared" si="13"/>
        <v>539</v>
      </c>
      <c r="E550" s="532"/>
      <c r="F550" s="531"/>
      <c r="G550" s="531"/>
      <c r="H550" s="573"/>
      <c r="I550" s="573"/>
      <c r="J550" s="573"/>
      <c r="K550" s="573"/>
      <c r="L550" s="573"/>
      <c r="M550" s="234"/>
      <c r="N550" s="234"/>
      <c r="O550" s="668"/>
      <c r="P550" s="575"/>
      <c r="Q550" s="573"/>
      <c r="R550" s="573"/>
      <c r="S550" s="573"/>
      <c r="T550" s="573"/>
      <c r="U550" s="677"/>
      <c r="V550" s="677"/>
      <c r="W550" s="573"/>
      <c r="X550" s="573"/>
      <c r="Y550" s="573"/>
      <c r="Z550" s="573"/>
      <c r="AA550" s="678"/>
      <c r="AB550" s="573"/>
      <c r="AC550" s="623"/>
      <c r="AD550" s="573"/>
      <c r="AE550" s="573"/>
      <c r="AF550" s="573"/>
      <c r="AG550" s="639"/>
      <c r="AH550" s="639"/>
      <c r="AI550" s="639"/>
      <c r="AJ550" s="4"/>
      <c r="AK550" s="621"/>
      <c r="AL550" s="622"/>
      <c r="AM550" s="680"/>
    </row>
    <row r="551" spans="2:39" ht="13.5" customHeight="1">
      <c r="B551" s="395"/>
      <c r="D551" s="529">
        <f t="shared" si="13"/>
        <v>540</v>
      </c>
      <c r="E551" s="532"/>
      <c r="F551" s="531"/>
      <c r="G551" s="531"/>
      <c r="H551" s="681"/>
      <c r="I551" s="681"/>
      <c r="J551" s="681"/>
      <c r="K551" s="681"/>
      <c r="L551" s="681"/>
      <c r="M551" s="234"/>
      <c r="N551" s="234"/>
      <c r="O551" s="668"/>
      <c r="P551" s="575"/>
      <c r="Q551" s="573"/>
      <c r="R551" s="573"/>
      <c r="S551" s="573"/>
      <c r="T551" s="573"/>
      <c r="U551" s="677"/>
      <c r="V551" s="677"/>
      <c r="W551" s="573"/>
      <c r="X551" s="573"/>
      <c r="Y551" s="573"/>
      <c r="Z551" s="573"/>
      <c r="AA551" s="678"/>
      <c r="AB551" s="573"/>
      <c r="AC551" s="623"/>
      <c r="AD551" s="573"/>
      <c r="AE551" s="573"/>
      <c r="AF551" s="573"/>
      <c r="AG551" s="639"/>
      <c r="AH551" s="639"/>
      <c r="AI551" s="639"/>
      <c r="AJ551" s="4"/>
      <c r="AK551" s="621"/>
      <c r="AL551" s="622"/>
      <c r="AM551" s="680"/>
    </row>
    <row r="552" spans="2:39" ht="13.5" customHeight="1">
      <c r="B552" s="395"/>
      <c r="D552" s="529">
        <f t="shared" si="13"/>
        <v>541</v>
      </c>
      <c r="E552" s="532"/>
      <c r="F552" s="531"/>
      <c r="G552" s="531"/>
      <c r="H552" s="573"/>
      <c r="I552" s="573"/>
      <c r="J552" s="573"/>
      <c r="K552" s="573"/>
      <c r="L552" s="573"/>
      <c r="M552" s="234"/>
      <c r="N552" s="234"/>
      <c r="O552" s="668"/>
      <c r="P552" s="575"/>
      <c r="Q552" s="573"/>
      <c r="R552" s="573"/>
      <c r="S552" s="573"/>
      <c r="T552" s="573"/>
      <c r="U552" s="677"/>
      <c r="V552" s="677"/>
      <c r="W552" s="573"/>
      <c r="X552" s="573"/>
      <c r="Y552" s="573"/>
      <c r="Z552" s="573"/>
      <c r="AA552" s="678"/>
      <c r="AB552" s="573"/>
      <c r="AC552" s="623"/>
      <c r="AD552" s="573"/>
      <c r="AE552" s="573"/>
      <c r="AF552" s="573"/>
      <c r="AG552" s="639"/>
      <c r="AH552" s="639"/>
      <c r="AI552" s="639"/>
      <c r="AJ552" s="4"/>
      <c r="AK552" s="621"/>
      <c r="AL552" s="622"/>
      <c r="AM552" s="680"/>
    </row>
    <row r="553" spans="2:39" ht="13.5" customHeight="1">
      <c r="B553" s="395"/>
      <c r="D553" s="529">
        <f>D552+1</f>
        <v>542</v>
      </c>
      <c r="E553" s="532"/>
      <c r="F553" s="531"/>
      <c r="G553" s="531"/>
      <c r="H553" s="573"/>
      <c r="I553" s="573"/>
      <c r="J553" s="573"/>
      <c r="K553" s="573"/>
      <c r="L553" s="573"/>
      <c r="M553" s="234"/>
      <c r="N553" s="234"/>
      <c r="O553" s="668"/>
      <c r="P553" s="575"/>
      <c r="Q553" s="573"/>
      <c r="R553" s="573"/>
      <c r="S553" s="573"/>
      <c r="T553" s="573"/>
      <c r="U553" s="677"/>
      <c r="V553" s="677"/>
      <c r="W553" s="573"/>
      <c r="X553" s="573"/>
      <c r="Y553" s="573"/>
      <c r="Z553" s="573"/>
      <c r="AA553" s="678"/>
      <c r="AB553" s="573"/>
      <c r="AC553" s="623"/>
      <c r="AD553" s="573"/>
      <c r="AE553" s="573"/>
      <c r="AF553" s="573"/>
      <c r="AG553" s="639"/>
      <c r="AH553" s="639"/>
      <c r="AI553" s="639"/>
      <c r="AJ553" s="4"/>
      <c r="AK553" s="621"/>
      <c r="AL553" s="622"/>
      <c r="AM553" s="680"/>
    </row>
    <row r="554" spans="2:39" ht="13.5" customHeight="1">
      <c r="B554" s="395"/>
      <c r="D554" s="529">
        <f>D553+1</f>
        <v>543</v>
      </c>
      <c r="E554" s="532"/>
      <c r="F554" s="531"/>
      <c r="G554" s="531"/>
      <c r="H554" s="573"/>
      <c r="I554" s="573"/>
      <c r="J554" s="573"/>
      <c r="K554" s="573"/>
      <c r="L554" s="573"/>
      <c r="M554" s="234"/>
      <c r="N554" s="234"/>
      <c r="O554" s="668"/>
      <c r="P554" s="575"/>
      <c r="Q554" s="573"/>
      <c r="R554" s="573"/>
      <c r="S554" s="573"/>
      <c r="T554" s="573"/>
      <c r="U554" s="677"/>
      <c r="V554" s="677"/>
      <c r="W554" s="573"/>
      <c r="X554" s="573"/>
      <c r="Y554" s="573"/>
      <c r="Z554" s="573"/>
      <c r="AA554" s="678"/>
      <c r="AB554" s="573"/>
      <c r="AC554" s="623"/>
      <c r="AD554" s="573"/>
      <c r="AE554" s="573"/>
      <c r="AF554" s="573"/>
      <c r="AG554" s="639"/>
      <c r="AH554" s="639"/>
      <c r="AI554" s="639"/>
      <c r="AJ554" s="4"/>
      <c r="AK554" s="621"/>
      <c r="AL554" s="622"/>
      <c r="AM554" s="680"/>
    </row>
    <row r="555" spans="2:39" ht="13.5" customHeight="1">
      <c r="B555" s="395"/>
      <c r="D555" s="529">
        <f t="shared" ref="D555:D581" si="14">D554+1</f>
        <v>544</v>
      </c>
      <c r="E555" s="532"/>
      <c r="F555" s="531"/>
      <c r="G555" s="531"/>
      <c r="H555" s="573"/>
      <c r="I555" s="573"/>
      <c r="J555" s="573"/>
      <c r="K555" s="573"/>
      <c r="L555" s="573"/>
      <c r="M555" s="234"/>
      <c r="N555" s="234"/>
      <c r="O555" s="668"/>
      <c r="P555" s="575"/>
      <c r="Q555" s="573"/>
      <c r="R555" s="573"/>
      <c r="S555" s="573"/>
      <c r="T555" s="573"/>
      <c r="U555" s="677"/>
      <c r="V555" s="677"/>
      <c r="W555" s="573"/>
      <c r="X555" s="573"/>
      <c r="Y555" s="573"/>
      <c r="Z555" s="573"/>
      <c r="AA555" s="678"/>
      <c r="AB555" s="573"/>
      <c r="AC555" s="623"/>
      <c r="AD555" s="573"/>
      <c r="AE555" s="573"/>
      <c r="AF555" s="573"/>
      <c r="AG555" s="639"/>
      <c r="AH555" s="639"/>
      <c r="AI555" s="639"/>
      <c r="AJ555" s="4"/>
      <c r="AK555" s="621"/>
      <c r="AL555" s="622"/>
      <c r="AM555" s="680"/>
    </row>
    <row r="556" spans="2:39" ht="13.5" customHeight="1">
      <c r="B556" s="395"/>
      <c r="D556" s="529">
        <f t="shared" si="14"/>
        <v>545</v>
      </c>
      <c r="E556" s="532"/>
      <c r="F556" s="531"/>
      <c r="G556" s="531"/>
      <c r="H556" s="573"/>
      <c r="I556" s="573"/>
      <c r="J556" s="573"/>
      <c r="K556" s="573"/>
      <c r="L556" s="573"/>
      <c r="M556" s="234"/>
      <c r="N556" s="234"/>
      <c r="O556" s="668"/>
      <c r="P556" s="575"/>
      <c r="Q556" s="573"/>
      <c r="R556" s="573"/>
      <c r="S556" s="573"/>
      <c r="T556" s="573"/>
      <c r="U556" s="677"/>
      <c r="V556" s="677"/>
      <c r="W556" s="573"/>
      <c r="X556" s="573"/>
      <c r="Y556" s="573"/>
      <c r="Z556" s="573"/>
      <c r="AA556" s="678"/>
      <c r="AB556" s="573"/>
      <c r="AC556" s="623"/>
      <c r="AD556" s="573"/>
      <c r="AE556" s="573"/>
      <c r="AF556" s="573"/>
      <c r="AG556" s="639"/>
      <c r="AH556" s="639"/>
      <c r="AI556" s="639"/>
      <c r="AJ556" s="4"/>
      <c r="AK556" s="621"/>
      <c r="AL556" s="622"/>
      <c r="AM556" s="680"/>
    </row>
    <row r="557" spans="2:39" ht="13.5" customHeight="1">
      <c r="B557" s="395"/>
      <c r="D557" s="529">
        <f t="shared" si="14"/>
        <v>546</v>
      </c>
      <c r="E557" s="532"/>
      <c r="F557" s="531"/>
      <c r="G557" s="531"/>
      <c r="H557" s="573"/>
      <c r="I557" s="573"/>
      <c r="J557" s="573"/>
      <c r="K557" s="573"/>
      <c r="L557" s="573"/>
      <c r="M557" s="234"/>
      <c r="N557" s="234"/>
      <c r="O557" s="668"/>
      <c r="P557" s="575"/>
      <c r="Q557" s="573"/>
      <c r="R557" s="573"/>
      <c r="S557" s="573"/>
      <c r="T557" s="573"/>
      <c r="U557" s="677"/>
      <c r="V557" s="677"/>
      <c r="W557" s="573"/>
      <c r="X557" s="573"/>
      <c r="Y557" s="573"/>
      <c r="Z557" s="573"/>
      <c r="AA557" s="678"/>
      <c r="AB557" s="573"/>
      <c r="AC557" s="623"/>
      <c r="AD557" s="573"/>
      <c r="AE557" s="573"/>
      <c r="AF557" s="573"/>
      <c r="AG557" s="639"/>
      <c r="AH557" s="639"/>
      <c r="AI557" s="639"/>
      <c r="AJ557" s="4"/>
      <c r="AK557" s="621"/>
      <c r="AL557" s="622"/>
      <c r="AM557" s="680"/>
    </row>
    <row r="558" spans="2:39" ht="13.5" customHeight="1">
      <c r="B558" s="395"/>
      <c r="D558" s="529">
        <f t="shared" si="14"/>
        <v>547</v>
      </c>
      <c r="E558" s="532"/>
      <c r="F558" s="531"/>
      <c r="G558" s="531"/>
      <c r="H558" s="573"/>
      <c r="I558" s="573"/>
      <c r="J558" s="573"/>
      <c r="K558" s="573"/>
      <c r="L558" s="573"/>
      <c r="M558" s="234"/>
      <c r="N558" s="234"/>
      <c r="O558" s="668"/>
      <c r="P558" s="575"/>
      <c r="Q558" s="573"/>
      <c r="R558" s="573"/>
      <c r="S558" s="573"/>
      <c r="T558" s="573"/>
      <c r="U558" s="677"/>
      <c r="V558" s="677"/>
      <c r="W558" s="573"/>
      <c r="X558" s="573"/>
      <c r="Y558" s="573"/>
      <c r="Z558" s="573"/>
      <c r="AA558" s="678"/>
      <c r="AB558" s="573"/>
      <c r="AC558" s="623"/>
      <c r="AD558" s="573"/>
      <c r="AE558" s="573"/>
      <c r="AF558" s="573"/>
      <c r="AG558" s="639"/>
      <c r="AH558" s="639"/>
      <c r="AI558" s="639"/>
      <c r="AJ558" s="4"/>
      <c r="AK558" s="621"/>
      <c r="AL558" s="622"/>
      <c r="AM558" s="680"/>
    </row>
    <row r="559" spans="2:39" ht="13.5" customHeight="1">
      <c r="B559" s="395"/>
      <c r="D559" s="529">
        <f t="shared" si="14"/>
        <v>548</v>
      </c>
      <c r="E559" s="532"/>
      <c r="F559" s="531"/>
      <c r="G559" s="531"/>
      <c r="H559" s="573"/>
      <c r="I559" s="573"/>
      <c r="J559" s="573"/>
      <c r="K559" s="573"/>
      <c r="L559" s="573"/>
      <c r="M559" s="234"/>
      <c r="N559" s="234"/>
      <c r="O559" s="668"/>
      <c r="P559" s="575"/>
      <c r="Q559" s="573"/>
      <c r="R559" s="573"/>
      <c r="S559" s="573"/>
      <c r="T559" s="573"/>
      <c r="U559" s="677"/>
      <c r="V559" s="677"/>
      <c r="W559" s="573"/>
      <c r="X559" s="573"/>
      <c r="Y559" s="573"/>
      <c r="Z559" s="573"/>
      <c r="AA559" s="678"/>
      <c r="AB559" s="573"/>
      <c r="AC559" s="623"/>
      <c r="AD559" s="573"/>
      <c r="AE559" s="573"/>
      <c r="AF559" s="573"/>
      <c r="AG559" s="639"/>
      <c r="AH559" s="639"/>
      <c r="AI559" s="639"/>
      <c r="AJ559" s="4"/>
      <c r="AK559" s="621"/>
      <c r="AL559" s="622"/>
      <c r="AM559" s="680"/>
    </row>
    <row r="560" spans="2:39" ht="13.5" customHeight="1">
      <c r="B560" s="395"/>
      <c r="D560" s="529">
        <f t="shared" si="14"/>
        <v>549</v>
      </c>
      <c r="E560" s="532"/>
      <c r="F560" s="531"/>
      <c r="G560" s="531"/>
      <c r="H560" s="573"/>
      <c r="I560" s="573"/>
      <c r="J560" s="573"/>
      <c r="K560" s="573"/>
      <c r="L560" s="573"/>
      <c r="M560" s="234"/>
      <c r="N560" s="234"/>
      <c r="O560" s="668"/>
      <c r="P560" s="575"/>
      <c r="Q560" s="573"/>
      <c r="R560" s="573"/>
      <c r="S560" s="573"/>
      <c r="T560" s="573"/>
      <c r="U560" s="677"/>
      <c r="V560" s="677"/>
      <c r="W560" s="573"/>
      <c r="X560" s="573"/>
      <c r="Y560" s="573"/>
      <c r="Z560" s="573"/>
      <c r="AA560" s="678"/>
      <c r="AB560" s="573"/>
      <c r="AC560" s="623"/>
      <c r="AD560" s="573"/>
      <c r="AE560" s="573"/>
      <c r="AF560" s="573"/>
      <c r="AG560" s="639"/>
      <c r="AH560" s="639"/>
      <c r="AI560" s="639"/>
      <c r="AJ560" s="4"/>
      <c r="AK560" s="621"/>
      <c r="AL560" s="622"/>
      <c r="AM560" s="680"/>
    </row>
    <row r="561" spans="2:39" ht="13.5" customHeight="1">
      <c r="B561" s="395"/>
      <c r="D561" s="529">
        <f t="shared" si="14"/>
        <v>550</v>
      </c>
      <c r="E561" s="532"/>
      <c r="F561" s="531"/>
      <c r="G561" s="531"/>
      <c r="H561" s="573"/>
      <c r="I561" s="573"/>
      <c r="J561" s="573"/>
      <c r="K561" s="573"/>
      <c r="L561" s="573"/>
      <c r="M561" s="234"/>
      <c r="N561" s="234"/>
      <c r="O561" s="668"/>
      <c r="P561" s="575"/>
      <c r="Q561" s="573"/>
      <c r="R561" s="573"/>
      <c r="S561" s="573"/>
      <c r="T561" s="573"/>
      <c r="U561" s="677"/>
      <c r="V561" s="677"/>
      <c r="W561" s="573"/>
      <c r="X561" s="573"/>
      <c r="Y561" s="573"/>
      <c r="Z561" s="573"/>
      <c r="AA561" s="678"/>
      <c r="AB561" s="573"/>
      <c r="AC561" s="623"/>
      <c r="AD561" s="573"/>
      <c r="AE561" s="573"/>
      <c r="AF561" s="573"/>
      <c r="AG561" s="639"/>
      <c r="AH561" s="639"/>
      <c r="AI561" s="639"/>
      <c r="AJ561" s="4"/>
      <c r="AK561" s="621"/>
      <c r="AL561" s="622"/>
      <c r="AM561" s="680"/>
    </row>
    <row r="562" spans="2:39" ht="13.5" customHeight="1">
      <c r="B562" s="395"/>
      <c r="D562" s="529">
        <f t="shared" si="14"/>
        <v>551</v>
      </c>
      <c r="E562" s="532"/>
      <c r="F562" s="531"/>
      <c r="G562" s="531"/>
      <c r="H562" s="573"/>
      <c r="I562" s="573"/>
      <c r="J562" s="573"/>
      <c r="K562" s="573"/>
      <c r="L562" s="573"/>
      <c r="M562" s="234"/>
      <c r="N562" s="234"/>
      <c r="O562" s="668"/>
      <c r="P562" s="575"/>
      <c r="Q562" s="573"/>
      <c r="R562" s="573"/>
      <c r="S562" s="573"/>
      <c r="T562" s="573"/>
      <c r="U562" s="677"/>
      <c r="V562" s="677"/>
      <c r="W562" s="573"/>
      <c r="X562" s="573"/>
      <c r="Y562" s="573"/>
      <c r="Z562" s="573"/>
      <c r="AA562" s="678"/>
      <c r="AB562" s="573"/>
      <c r="AC562" s="623"/>
      <c r="AD562" s="573"/>
      <c r="AE562" s="573"/>
      <c r="AF562" s="573"/>
      <c r="AG562" s="639"/>
      <c r="AH562" s="639"/>
      <c r="AI562" s="639"/>
      <c r="AJ562" s="4"/>
      <c r="AK562" s="621"/>
      <c r="AL562" s="622"/>
      <c r="AM562" s="680"/>
    </row>
    <row r="563" spans="2:39" ht="13.5" customHeight="1">
      <c r="B563" s="395"/>
      <c r="D563" s="529">
        <f t="shared" si="14"/>
        <v>552</v>
      </c>
      <c r="E563" s="532"/>
      <c r="F563" s="531"/>
      <c r="G563" s="531"/>
      <c r="H563" s="573"/>
      <c r="I563" s="573"/>
      <c r="J563" s="573"/>
      <c r="K563" s="573"/>
      <c r="L563" s="573"/>
      <c r="M563" s="234"/>
      <c r="N563" s="234"/>
      <c r="O563" s="668"/>
      <c r="P563" s="575"/>
      <c r="Q563" s="573"/>
      <c r="R563" s="573"/>
      <c r="S563" s="573"/>
      <c r="T563" s="573"/>
      <c r="U563" s="677"/>
      <c r="V563" s="677"/>
      <c r="W563" s="573"/>
      <c r="X563" s="573"/>
      <c r="Y563" s="573"/>
      <c r="Z563" s="573"/>
      <c r="AA563" s="678"/>
      <c r="AB563" s="573"/>
      <c r="AC563" s="623"/>
      <c r="AD563" s="573"/>
      <c r="AE563" s="573"/>
      <c r="AF563" s="573"/>
      <c r="AG563" s="639"/>
      <c r="AH563" s="639"/>
      <c r="AI563" s="639"/>
      <c r="AJ563" s="4"/>
      <c r="AK563" s="621"/>
      <c r="AL563" s="622"/>
      <c r="AM563" s="680"/>
    </row>
    <row r="564" spans="2:39" ht="13.5" customHeight="1">
      <c r="B564" s="395"/>
      <c r="D564" s="529">
        <f t="shared" si="14"/>
        <v>553</v>
      </c>
      <c r="E564" s="532"/>
      <c r="F564" s="531"/>
      <c r="G564" s="531"/>
      <c r="H564" s="573"/>
      <c r="I564" s="573"/>
      <c r="J564" s="573"/>
      <c r="K564" s="573"/>
      <c r="L564" s="573"/>
      <c r="M564" s="234"/>
      <c r="N564" s="234"/>
      <c r="O564" s="668"/>
      <c r="P564" s="575"/>
      <c r="Q564" s="573"/>
      <c r="R564" s="573"/>
      <c r="S564" s="573"/>
      <c r="T564" s="573"/>
      <c r="U564" s="677"/>
      <c r="V564" s="677"/>
      <c r="W564" s="573"/>
      <c r="X564" s="573"/>
      <c r="Y564" s="573"/>
      <c r="Z564" s="573"/>
      <c r="AA564" s="678"/>
      <c r="AB564" s="573"/>
      <c r="AC564" s="623"/>
      <c r="AD564" s="573"/>
      <c r="AE564" s="573"/>
      <c r="AF564" s="573"/>
      <c r="AG564" s="639"/>
      <c r="AH564" s="639"/>
      <c r="AI564" s="639"/>
      <c r="AJ564" s="4"/>
      <c r="AK564" s="621"/>
      <c r="AL564" s="622"/>
      <c r="AM564" s="680"/>
    </row>
    <row r="565" spans="2:39" ht="13.5" customHeight="1">
      <c r="B565" s="395"/>
      <c r="D565" s="529">
        <f t="shared" si="14"/>
        <v>554</v>
      </c>
      <c r="E565" s="532"/>
      <c r="F565" s="531"/>
      <c r="G565" s="531"/>
      <c r="H565" s="573"/>
      <c r="I565" s="573"/>
      <c r="J565" s="573"/>
      <c r="K565" s="573"/>
      <c r="L565" s="573"/>
      <c r="M565" s="234"/>
      <c r="N565" s="234"/>
      <c r="O565" s="668"/>
      <c r="P565" s="575"/>
      <c r="Q565" s="573"/>
      <c r="R565" s="573"/>
      <c r="S565" s="573"/>
      <c r="T565" s="573"/>
      <c r="U565" s="677"/>
      <c r="V565" s="677"/>
      <c r="W565" s="573"/>
      <c r="X565" s="573"/>
      <c r="Y565" s="573"/>
      <c r="Z565" s="573"/>
      <c r="AA565" s="678"/>
      <c r="AB565" s="573"/>
      <c r="AC565" s="623"/>
      <c r="AD565" s="573"/>
      <c r="AE565" s="573"/>
      <c r="AF565" s="573"/>
      <c r="AG565" s="639"/>
      <c r="AH565" s="639"/>
      <c r="AI565" s="639"/>
      <c r="AJ565" s="4"/>
      <c r="AK565" s="621"/>
      <c r="AL565" s="622"/>
      <c r="AM565" s="680"/>
    </row>
    <row r="566" spans="2:39" ht="13.5" customHeight="1">
      <c r="B566" s="395"/>
      <c r="D566" s="529">
        <f t="shared" si="14"/>
        <v>555</v>
      </c>
      <c r="E566" s="532"/>
      <c r="F566" s="531"/>
      <c r="G566" s="531"/>
      <c r="H566" s="573"/>
      <c r="I566" s="573"/>
      <c r="J566" s="573"/>
      <c r="K566" s="573"/>
      <c r="L566" s="573"/>
      <c r="M566" s="234"/>
      <c r="N566" s="234"/>
      <c r="O566" s="668"/>
      <c r="P566" s="575"/>
      <c r="Q566" s="573"/>
      <c r="R566" s="573"/>
      <c r="S566" s="573"/>
      <c r="T566" s="573"/>
      <c r="U566" s="677"/>
      <c r="V566" s="677"/>
      <c r="W566" s="573"/>
      <c r="X566" s="573"/>
      <c r="Y566" s="573"/>
      <c r="Z566" s="573"/>
      <c r="AA566" s="678"/>
      <c r="AB566" s="573"/>
      <c r="AC566" s="623"/>
      <c r="AD566" s="573"/>
      <c r="AE566" s="573"/>
      <c r="AF566" s="573"/>
      <c r="AG566" s="639"/>
      <c r="AH566" s="639"/>
      <c r="AI566" s="639"/>
      <c r="AJ566" s="4"/>
      <c r="AK566" s="621"/>
      <c r="AL566" s="622"/>
      <c r="AM566" s="680"/>
    </row>
    <row r="567" spans="2:39" ht="13.5" customHeight="1">
      <c r="B567" s="395"/>
      <c r="D567" s="529">
        <f t="shared" si="14"/>
        <v>556</v>
      </c>
      <c r="E567" s="532"/>
      <c r="F567" s="531"/>
      <c r="G567" s="531"/>
      <c r="H567" s="573"/>
      <c r="I567" s="573"/>
      <c r="J567" s="573"/>
      <c r="K567" s="573"/>
      <c r="L567" s="573"/>
      <c r="M567" s="234"/>
      <c r="N567" s="234"/>
      <c r="O567" s="668"/>
      <c r="P567" s="575"/>
      <c r="Q567" s="573"/>
      <c r="R567" s="573"/>
      <c r="S567" s="573"/>
      <c r="T567" s="573"/>
      <c r="U567" s="677"/>
      <c r="V567" s="677"/>
      <c r="W567" s="573"/>
      <c r="X567" s="573"/>
      <c r="Y567" s="573"/>
      <c r="Z567" s="573"/>
      <c r="AA567" s="678"/>
      <c r="AB567" s="573"/>
      <c r="AC567" s="623"/>
      <c r="AD567" s="573"/>
      <c r="AE567" s="573"/>
      <c r="AF567" s="573"/>
      <c r="AG567" s="639"/>
      <c r="AH567" s="639"/>
      <c r="AI567" s="639"/>
      <c r="AJ567" s="4"/>
      <c r="AK567" s="621"/>
      <c r="AL567" s="622"/>
      <c r="AM567" s="680"/>
    </row>
    <row r="568" spans="2:39" ht="13.5" customHeight="1">
      <c r="B568" s="395"/>
      <c r="D568" s="529">
        <f t="shared" si="14"/>
        <v>557</v>
      </c>
      <c r="E568" s="532"/>
      <c r="F568" s="531"/>
      <c r="G568" s="531"/>
      <c r="H568" s="573"/>
      <c r="I568" s="573"/>
      <c r="J568" s="573"/>
      <c r="K568" s="573"/>
      <c r="L568" s="573"/>
      <c r="M568" s="234"/>
      <c r="N568" s="234"/>
      <c r="O568" s="668"/>
      <c r="P568" s="575"/>
      <c r="Q568" s="573"/>
      <c r="R568" s="573"/>
      <c r="S568" s="573"/>
      <c r="T568" s="573"/>
      <c r="U568" s="677"/>
      <c r="V568" s="677"/>
      <c r="W568" s="573"/>
      <c r="X568" s="573"/>
      <c r="Y568" s="573"/>
      <c r="Z568" s="573"/>
      <c r="AA568" s="678"/>
      <c r="AB568" s="573"/>
      <c r="AC568" s="623"/>
      <c r="AD568" s="573"/>
      <c r="AE568" s="573"/>
      <c r="AF568" s="573"/>
      <c r="AG568" s="639"/>
      <c r="AH568" s="639"/>
      <c r="AI568" s="639"/>
      <c r="AJ568" s="4"/>
      <c r="AK568" s="621"/>
      <c r="AL568" s="622"/>
      <c r="AM568" s="680"/>
    </row>
    <row r="569" spans="2:39" ht="13.5" customHeight="1">
      <c r="B569" s="395"/>
      <c r="D569" s="529">
        <f t="shared" si="14"/>
        <v>558</v>
      </c>
      <c r="E569" s="532"/>
      <c r="F569" s="531"/>
      <c r="G569" s="531"/>
      <c r="H569" s="573"/>
      <c r="I569" s="573"/>
      <c r="J569" s="573"/>
      <c r="K569" s="573"/>
      <c r="L569" s="573"/>
      <c r="M569" s="234"/>
      <c r="N569" s="234"/>
      <c r="O569" s="668"/>
      <c r="P569" s="575"/>
      <c r="Q569" s="573"/>
      <c r="R569" s="573"/>
      <c r="S569" s="573"/>
      <c r="T569" s="573"/>
      <c r="U569" s="677"/>
      <c r="V569" s="677"/>
      <c r="W569" s="573"/>
      <c r="X569" s="573"/>
      <c r="Y569" s="573"/>
      <c r="Z569" s="573"/>
      <c r="AA569" s="678"/>
      <c r="AB569" s="573"/>
      <c r="AC569" s="623"/>
      <c r="AD569" s="573"/>
      <c r="AE569" s="573"/>
      <c r="AF569" s="573"/>
      <c r="AG569" s="639"/>
      <c r="AH569" s="639"/>
      <c r="AI569" s="639"/>
      <c r="AJ569" s="4"/>
      <c r="AK569" s="621"/>
      <c r="AL569" s="622"/>
      <c r="AM569" s="680"/>
    </row>
    <row r="570" spans="2:39" ht="13.5" customHeight="1">
      <c r="B570" s="395"/>
      <c r="D570" s="529">
        <f t="shared" si="14"/>
        <v>559</v>
      </c>
      <c r="E570" s="532"/>
      <c r="F570" s="531"/>
      <c r="G570" s="531"/>
      <c r="H570" s="573"/>
      <c r="I570" s="573"/>
      <c r="J570" s="573"/>
      <c r="K570" s="573"/>
      <c r="L570" s="573"/>
      <c r="M570" s="234"/>
      <c r="N570" s="234"/>
      <c r="O570" s="668"/>
      <c r="P570" s="575"/>
      <c r="Q570" s="573"/>
      <c r="R570" s="573"/>
      <c r="S570" s="573"/>
      <c r="T570" s="573"/>
      <c r="U570" s="677"/>
      <c r="V570" s="677"/>
      <c r="W570" s="573"/>
      <c r="X570" s="573"/>
      <c r="Y570" s="573"/>
      <c r="Z570" s="573"/>
      <c r="AA570" s="678"/>
      <c r="AB570" s="573"/>
      <c r="AC570" s="623"/>
      <c r="AD570" s="573"/>
      <c r="AE570" s="573"/>
      <c r="AF570" s="573"/>
      <c r="AG570" s="639"/>
      <c r="AH570" s="639"/>
      <c r="AI570" s="639"/>
      <c r="AJ570" s="4"/>
      <c r="AK570" s="621"/>
      <c r="AL570" s="622"/>
      <c r="AM570" s="680"/>
    </row>
    <row r="571" spans="2:39" ht="13.5" customHeight="1">
      <c r="B571" s="395"/>
      <c r="D571" s="529">
        <f t="shared" si="14"/>
        <v>560</v>
      </c>
      <c r="E571" s="532"/>
      <c r="F571" s="531"/>
      <c r="G571" s="531"/>
      <c r="H571" s="573"/>
      <c r="I571" s="573"/>
      <c r="J571" s="573"/>
      <c r="K571" s="573"/>
      <c r="L571" s="573"/>
      <c r="M571" s="234"/>
      <c r="N571" s="234"/>
      <c r="O571" s="668"/>
      <c r="P571" s="575"/>
      <c r="Q571" s="573"/>
      <c r="R571" s="573"/>
      <c r="S571" s="573"/>
      <c r="T571" s="573"/>
      <c r="U571" s="677"/>
      <c r="V571" s="677"/>
      <c r="W571" s="573"/>
      <c r="X571" s="573"/>
      <c r="Y571" s="573"/>
      <c r="Z571" s="573"/>
      <c r="AA571" s="678"/>
      <c r="AB571" s="573"/>
      <c r="AC571" s="623"/>
      <c r="AD571" s="573"/>
      <c r="AE571" s="573"/>
      <c r="AF571" s="573"/>
      <c r="AG571" s="639"/>
      <c r="AH571" s="639"/>
      <c r="AI571" s="639"/>
      <c r="AJ571" s="4"/>
      <c r="AK571" s="621"/>
      <c r="AL571" s="622"/>
      <c r="AM571" s="680"/>
    </row>
    <row r="572" spans="2:39" ht="13.5" customHeight="1">
      <c r="B572" s="395"/>
      <c r="D572" s="529">
        <f t="shared" si="14"/>
        <v>561</v>
      </c>
      <c r="E572" s="532"/>
      <c r="F572" s="531"/>
      <c r="G572" s="531"/>
      <c r="H572" s="573"/>
      <c r="I572" s="573"/>
      <c r="J572" s="573"/>
      <c r="K572" s="573"/>
      <c r="L572" s="573"/>
      <c r="M572" s="234"/>
      <c r="N572" s="234"/>
      <c r="O572" s="668"/>
      <c r="P572" s="575"/>
      <c r="Q572" s="573"/>
      <c r="R572" s="573"/>
      <c r="S572" s="573"/>
      <c r="T572" s="573"/>
      <c r="U572" s="677"/>
      <c r="V572" s="677"/>
      <c r="W572" s="573"/>
      <c r="X572" s="573"/>
      <c r="Y572" s="573"/>
      <c r="Z572" s="573"/>
      <c r="AA572" s="678"/>
      <c r="AB572" s="573"/>
      <c r="AC572" s="623"/>
      <c r="AD572" s="573"/>
      <c r="AE572" s="573"/>
      <c r="AF572" s="573"/>
      <c r="AG572" s="639"/>
      <c r="AH572" s="639"/>
      <c r="AI572" s="639"/>
      <c r="AJ572" s="4"/>
      <c r="AK572" s="621"/>
      <c r="AL572" s="622"/>
      <c r="AM572" s="680"/>
    </row>
    <row r="573" spans="2:39" ht="13.5" customHeight="1">
      <c r="B573" s="395"/>
      <c r="D573" s="529">
        <f t="shared" si="14"/>
        <v>562</v>
      </c>
      <c r="E573" s="532"/>
      <c r="F573" s="531"/>
      <c r="G573" s="531"/>
      <c r="H573" s="573"/>
      <c r="I573" s="573"/>
      <c r="J573" s="573"/>
      <c r="K573" s="573"/>
      <c r="L573" s="573"/>
      <c r="M573" s="234"/>
      <c r="N573" s="234"/>
      <c r="O573" s="668"/>
      <c r="P573" s="575"/>
      <c r="Q573" s="573"/>
      <c r="R573" s="573"/>
      <c r="S573" s="573"/>
      <c r="T573" s="573"/>
      <c r="U573" s="677"/>
      <c r="V573" s="677"/>
      <c r="W573" s="573"/>
      <c r="X573" s="573"/>
      <c r="Y573" s="573"/>
      <c r="Z573" s="573"/>
      <c r="AA573" s="678"/>
      <c r="AB573" s="573"/>
      <c r="AC573" s="623"/>
      <c r="AD573" s="573"/>
      <c r="AE573" s="573"/>
      <c r="AF573" s="573"/>
      <c r="AG573" s="639"/>
      <c r="AH573" s="639"/>
      <c r="AI573" s="639"/>
      <c r="AJ573" s="4"/>
      <c r="AK573" s="621"/>
      <c r="AL573" s="622"/>
      <c r="AM573" s="680"/>
    </row>
    <row r="574" spans="2:39" ht="13.5" customHeight="1">
      <c r="B574" s="395"/>
      <c r="D574" s="529">
        <f t="shared" si="14"/>
        <v>563</v>
      </c>
      <c r="E574" s="532"/>
      <c r="F574" s="531"/>
      <c r="G574" s="531"/>
      <c r="H574" s="573"/>
      <c r="I574" s="573"/>
      <c r="J574" s="573"/>
      <c r="K574" s="573"/>
      <c r="L574" s="573"/>
      <c r="M574" s="234"/>
      <c r="N574" s="234"/>
      <c r="O574" s="668"/>
      <c r="P574" s="575"/>
      <c r="Q574" s="573"/>
      <c r="R574" s="573"/>
      <c r="S574" s="573"/>
      <c r="T574" s="573"/>
      <c r="U574" s="677"/>
      <c r="V574" s="677"/>
      <c r="W574" s="573"/>
      <c r="X574" s="573"/>
      <c r="Y574" s="573"/>
      <c r="Z574" s="573"/>
      <c r="AA574" s="678"/>
      <c r="AB574" s="573"/>
      <c r="AC574" s="623"/>
      <c r="AD574" s="573"/>
      <c r="AE574" s="573"/>
      <c r="AF574" s="573"/>
      <c r="AG574" s="639"/>
      <c r="AH574" s="639"/>
      <c r="AI574" s="639"/>
      <c r="AJ574" s="4"/>
      <c r="AK574" s="621"/>
      <c r="AL574" s="622"/>
      <c r="AM574" s="680"/>
    </row>
    <row r="575" spans="2:39" ht="13.5" customHeight="1">
      <c r="B575" s="395"/>
      <c r="D575" s="529">
        <f t="shared" si="14"/>
        <v>564</v>
      </c>
      <c r="E575" s="532"/>
      <c r="F575" s="531"/>
      <c r="G575" s="531"/>
      <c r="H575" s="573"/>
      <c r="I575" s="573"/>
      <c r="J575" s="573"/>
      <c r="K575" s="573"/>
      <c r="L575" s="573"/>
      <c r="M575" s="234"/>
      <c r="N575" s="234"/>
      <c r="O575" s="668"/>
      <c r="P575" s="575"/>
      <c r="Q575" s="573"/>
      <c r="R575" s="573"/>
      <c r="S575" s="573"/>
      <c r="T575" s="573"/>
      <c r="U575" s="677"/>
      <c r="V575" s="677"/>
      <c r="W575" s="573"/>
      <c r="X575" s="573"/>
      <c r="Y575" s="573"/>
      <c r="Z575" s="573"/>
      <c r="AA575" s="678"/>
      <c r="AB575" s="573"/>
      <c r="AC575" s="623"/>
      <c r="AD575" s="573"/>
      <c r="AE575" s="573"/>
      <c r="AF575" s="573"/>
      <c r="AG575" s="639"/>
      <c r="AH575" s="639"/>
      <c r="AI575" s="639"/>
      <c r="AJ575" s="4"/>
      <c r="AK575" s="621"/>
      <c r="AL575" s="622"/>
      <c r="AM575" s="680"/>
    </row>
    <row r="576" spans="2:39" ht="13.5" customHeight="1">
      <c r="B576" s="395"/>
      <c r="D576" s="529">
        <f t="shared" si="14"/>
        <v>565</v>
      </c>
      <c r="E576" s="532"/>
      <c r="F576" s="531"/>
      <c r="G576" s="531"/>
      <c r="H576" s="573"/>
      <c r="I576" s="573"/>
      <c r="J576" s="573"/>
      <c r="K576" s="573"/>
      <c r="L576" s="573"/>
      <c r="M576" s="234"/>
      <c r="N576" s="234"/>
      <c r="O576" s="668"/>
      <c r="P576" s="575"/>
      <c r="Q576" s="573"/>
      <c r="R576" s="573"/>
      <c r="S576" s="573"/>
      <c r="T576" s="573"/>
      <c r="U576" s="677"/>
      <c r="V576" s="677"/>
      <c r="W576" s="573"/>
      <c r="X576" s="573"/>
      <c r="Y576" s="573"/>
      <c r="Z576" s="573"/>
      <c r="AA576" s="678"/>
      <c r="AB576" s="573"/>
      <c r="AC576" s="623"/>
      <c r="AD576" s="573"/>
      <c r="AE576" s="573"/>
      <c r="AF576" s="573"/>
      <c r="AG576" s="639"/>
      <c r="AH576" s="639"/>
      <c r="AI576" s="639"/>
      <c r="AJ576" s="4"/>
      <c r="AK576" s="621"/>
      <c r="AL576" s="622"/>
      <c r="AM576" s="680"/>
    </row>
    <row r="577" spans="2:39" ht="13.5" customHeight="1">
      <c r="B577" s="395"/>
      <c r="D577" s="529">
        <f t="shared" si="14"/>
        <v>566</v>
      </c>
      <c r="E577" s="532"/>
      <c r="F577" s="531"/>
      <c r="G577" s="531"/>
      <c r="H577" s="573"/>
      <c r="I577" s="573"/>
      <c r="J577" s="573"/>
      <c r="K577" s="573"/>
      <c r="L577" s="573"/>
      <c r="M577" s="234"/>
      <c r="N577" s="234"/>
      <c r="O577" s="668"/>
      <c r="P577" s="575"/>
      <c r="Q577" s="573"/>
      <c r="R577" s="573"/>
      <c r="S577" s="573"/>
      <c r="T577" s="573"/>
      <c r="U577" s="677"/>
      <c r="V577" s="677"/>
      <c r="W577" s="573"/>
      <c r="X577" s="573"/>
      <c r="Y577" s="573"/>
      <c r="Z577" s="573"/>
      <c r="AA577" s="678"/>
      <c r="AB577" s="573"/>
      <c r="AC577" s="623"/>
      <c r="AD577" s="573"/>
      <c r="AE577" s="573"/>
      <c r="AF577" s="573"/>
      <c r="AG577" s="639"/>
      <c r="AH577" s="639"/>
      <c r="AI577" s="639"/>
      <c r="AJ577" s="4"/>
      <c r="AK577" s="621"/>
      <c r="AL577" s="622"/>
      <c r="AM577" s="680"/>
    </row>
    <row r="578" spans="2:39" ht="13.5" customHeight="1">
      <c r="B578" s="395"/>
      <c r="D578" s="529">
        <f t="shared" si="14"/>
        <v>567</v>
      </c>
      <c r="E578" s="532"/>
      <c r="F578" s="531"/>
      <c r="G578" s="531"/>
      <c r="H578" s="573"/>
      <c r="I578" s="573"/>
      <c r="J578" s="573"/>
      <c r="K578" s="573"/>
      <c r="L578" s="573"/>
      <c r="M578" s="234"/>
      <c r="N578" s="234"/>
      <c r="O578" s="668"/>
      <c r="P578" s="575"/>
      <c r="Q578" s="573"/>
      <c r="R578" s="573"/>
      <c r="S578" s="573"/>
      <c r="T578" s="573"/>
      <c r="U578" s="677"/>
      <c r="V578" s="677"/>
      <c r="W578" s="573"/>
      <c r="X578" s="573"/>
      <c r="Y578" s="573"/>
      <c r="Z578" s="573"/>
      <c r="AA578" s="678"/>
      <c r="AB578" s="573"/>
      <c r="AC578" s="623"/>
      <c r="AD578" s="573"/>
      <c r="AE578" s="573"/>
      <c r="AF578" s="573"/>
      <c r="AG578" s="639"/>
      <c r="AH578" s="639"/>
      <c r="AI578" s="639"/>
      <c r="AJ578" s="4"/>
      <c r="AK578" s="621"/>
      <c r="AL578" s="622"/>
      <c r="AM578" s="680"/>
    </row>
    <row r="579" spans="2:39" ht="13.5" customHeight="1">
      <c r="B579" s="395"/>
      <c r="D579" s="529">
        <f t="shared" si="14"/>
        <v>568</v>
      </c>
      <c r="E579" s="532"/>
      <c r="F579" s="531"/>
      <c r="G579" s="531"/>
      <c r="H579" s="573"/>
      <c r="I579" s="573"/>
      <c r="J579" s="573"/>
      <c r="K579" s="573"/>
      <c r="L579" s="573"/>
      <c r="M579" s="234"/>
      <c r="N579" s="234"/>
      <c r="O579" s="668"/>
      <c r="P579" s="575"/>
      <c r="Q579" s="573"/>
      <c r="R579" s="573"/>
      <c r="S579" s="573"/>
      <c r="T579" s="573"/>
      <c r="U579" s="677"/>
      <c r="V579" s="677"/>
      <c r="W579" s="573"/>
      <c r="X579" s="573"/>
      <c r="Y579" s="573"/>
      <c r="Z579" s="573"/>
      <c r="AA579" s="678"/>
      <c r="AB579" s="573"/>
      <c r="AC579" s="623"/>
      <c r="AD579" s="573"/>
      <c r="AE579" s="573"/>
      <c r="AF579" s="573"/>
      <c r="AG579" s="639"/>
      <c r="AH579" s="639"/>
      <c r="AI579" s="639"/>
      <c r="AJ579" s="4"/>
      <c r="AK579" s="621"/>
      <c r="AL579" s="622"/>
      <c r="AM579" s="680"/>
    </row>
    <row r="580" spans="2:39" ht="13.5" customHeight="1">
      <c r="B580" s="395"/>
      <c r="D580" s="529">
        <f t="shared" si="14"/>
        <v>569</v>
      </c>
      <c r="E580" s="532"/>
      <c r="F580" s="531"/>
      <c r="G580" s="531"/>
      <c r="H580" s="573"/>
      <c r="I580" s="573"/>
      <c r="J580" s="573"/>
      <c r="K580" s="573"/>
      <c r="L580" s="573"/>
      <c r="M580" s="234"/>
      <c r="N580" s="234"/>
      <c r="O580" s="668"/>
      <c r="P580" s="575"/>
      <c r="Q580" s="573"/>
      <c r="R580" s="573"/>
      <c r="S580" s="573"/>
      <c r="T580" s="573"/>
      <c r="U580" s="677"/>
      <c r="V580" s="677"/>
      <c r="W580" s="573"/>
      <c r="X580" s="573"/>
      <c r="Y580" s="573"/>
      <c r="Z580" s="573"/>
      <c r="AA580" s="678"/>
      <c r="AB580" s="573"/>
      <c r="AC580" s="623"/>
      <c r="AD580" s="573"/>
      <c r="AE580" s="573"/>
      <c r="AF580" s="573"/>
      <c r="AG580" s="639"/>
      <c r="AH580" s="639"/>
      <c r="AI580" s="639"/>
      <c r="AJ580" s="4"/>
      <c r="AK580" s="621"/>
      <c r="AL580" s="622"/>
      <c r="AM580" s="680"/>
    </row>
    <row r="581" spans="2:39" ht="13.5" customHeight="1">
      <c r="B581" s="395"/>
      <c r="D581" s="529">
        <f t="shared" si="14"/>
        <v>570</v>
      </c>
      <c r="E581" s="532"/>
      <c r="F581" s="531"/>
      <c r="G581" s="531"/>
      <c r="H581" s="681"/>
      <c r="I581" s="681"/>
      <c r="J581" s="681"/>
      <c r="K581" s="681"/>
      <c r="L581" s="681"/>
      <c r="M581" s="234"/>
      <c r="N581" s="234"/>
      <c r="O581" s="668"/>
      <c r="P581" s="575"/>
      <c r="Q581" s="573"/>
      <c r="R581" s="573"/>
      <c r="S581" s="573"/>
      <c r="T581" s="573"/>
      <c r="U581" s="677"/>
      <c r="V581" s="677"/>
      <c r="W581" s="573"/>
      <c r="X581" s="573"/>
      <c r="Y581" s="573"/>
      <c r="Z581" s="573"/>
      <c r="AA581" s="678"/>
      <c r="AB581" s="573"/>
      <c r="AC581" s="623"/>
      <c r="AD581" s="573"/>
      <c r="AE581" s="573"/>
      <c r="AF581" s="573"/>
      <c r="AG581" s="639"/>
      <c r="AH581" s="639"/>
      <c r="AI581" s="639"/>
      <c r="AJ581" s="4"/>
      <c r="AK581" s="621"/>
      <c r="AL581" s="622"/>
      <c r="AM581" s="680"/>
    </row>
    <row r="582" spans="2:39" ht="13.5" customHeight="1">
      <c r="B582" s="395"/>
      <c r="D582" s="529">
        <f>D581+1</f>
        <v>571</v>
      </c>
      <c r="E582" s="532"/>
      <c r="F582" s="531"/>
      <c r="G582" s="531"/>
      <c r="H582" s="573"/>
      <c r="I582" s="573"/>
      <c r="J582" s="573"/>
      <c r="K582" s="573"/>
      <c r="L582" s="573"/>
      <c r="M582" s="234"/>
      <c r="N582" s="234"/>
      <c r="O582" s="668"/>
      <c r="P582" s="575"/>
      <c r="Q582" s="573"/>
      <c r="R582" s="573"/>
      <c r="S582" s="573"/>
      <c r="T582" s="573"/>
      <c r="U582" s="677"/>
      <c r="V582" s="677"/>
      <c r="W582" s="573"/>
      <c r="X582" s="573"/>
      <c r="Y582" s="573"/>
      <c r="Z582" s="573"/>
      <c r="AA582" s="678"/>
      <c r="AB582" s="573"/>
      <c r="AC582" s="623"/>
      <c r="AD582" s="573"/>
      <c r="AE582" s="573"/>
      <c r="AF582" s="573"/>
      <c r="AG582" s="639"/>
      <c r="AH582" s="639"/>
      <c r="AI582" s="639"/>
      <c r="AJ582" s="4"/>
      <c r="AK582" s="621"/>
      <c r="AL582" s="622"/>
      <c r="AM582" s="680"/>
    </row>
    <row r="583" spans="2:39" ht="13.5" customHeight="1">
      <c r="B583" s="395"/>
      <c r="D583" s="529">
        <f>D582+1</f>
        <v>572</v>
      </c>
      <c r="E583" s="532"/>
      <c r="F583" s="531"/>
      <c r="G583" s="531"/>
      <c r="H583" s="573"/>
      <c r="I583" s="573"/>
      <c r="J583" s="573"/>
      <c r="K583" s="573"/>
      <c r="L583" s="573"/>
      <c r="M583" s="234"/>
      <c r="N583" s="234"/>
      <c r="O583" s="668"/>
      <c r="P583" s="575"/>
      <c r="Q583" s="573"/>
      <c r="R583" s="573"/>
      <c r="S583" s="573"/>
      <c r="T583" s="573"/>
      <c r="U583" s="677"/>
      <c r="V583" s="677"/>
      <c r="W583" s="573"/>
      <c r="X583" s="573"/>
      <c r="Y583" s="573"/>
      <c r="Z583" s="573"/>
      <c r="AA583" s="678"/>
      <c r="AB583" s="573"/>
      <c r="AC583" s="623"/>
      <c r="AD583" s="573"/>
      <c r="AE583" s="573"/>
      <c r="AF583" s="573"/>
      <c r="AG583" s="639"/>
      <c r="AH583" s="639"/>
      <c r="AI583" s="639"/>
      <c r="AJ583" s="4"/>
      <c r="AK583" s="621"/>
      <c r="AL583" s="622"/>
      <c r="AM583" s="680"/>
    </row>
    <row r="584" spans="2:39" ht="13.5" customHeight="1">
      <c r="B584" s="395"/>
      <c r="D584" s="529">
        <f>D583+1</f>
        <v>573</v>
      </c>
      <c r="E584" s="532"/>
      <c r="F584" s="531"/>
      <c r="G584" s="531"/>
      <c r="H584" s="573"/>
      <c r="I584" s="573"/>
      <c r="J584" s="573"/>
      <c r="K584" s="573"/>
      <c r="L584" s="573"/>
      <c r="M584" s="234"/>
      <c r="N584" s="234"/>
      <c r="O584" s="668"/>
      <c r="P584" s="575"/>
      <c r="Q584" s="573"/>
      <c r="R584" s="573"/>
      <c r="S584" s="573"/>
      <c r="T584" s="573"/>
      <c r="U584" s="677"/>
      <c r="V584" s="677"/>
      <c r="W584" s="573"/>
      <c r="X584" s="573"/>
      <c r="Y584" s="573"/>
      <c r="Z584" s="573"/>
      <c r="AA584" s="678"/>
      <c r="AB584" s="573"/>
      <c r="AC584" s="623"/>
      <c r="AD584" s="573"/>
      <c r="AE584" s="573"/>
      <c r="AF584" s="573"/>
      <c r="AG584" s="639"/>
      <c r="AH584" s="639"/>
      <c r="AI584" s="639"/>
      <c r="AJ584" s="4"/>
      <c r="AK584" s="621"/>
      <c r="AL584" s="622"/>
      <c r="AM584" s="680"/>
    </row>
    <row r="585" spans="2:39" ht="13.5" customHeight="1">
      <c r="B585" s="395"/>
      <c r="D585" s="529">
        <f t="shared" ref="D585:D642" si="15">D584+1</f>
        <v>574</v>
      </c>
      <c r="E585" s="532"/>
      <c r="F585" s="531"/>
      <c r="G585" s="531"/>
      <c r="H585" s="573"/>
      <c r="I585" s="573"/>
      <c r="J585" s="573"/>
      <c r="K585" s="573"/>
      <c r="L585" s="573"/>
      <c r="M585" s="234"/>
      <c r="N585" s="234"/>
      <c r="O585" s="668"/>
      <c r="P585" s="575"/>
      <c r="Q585" s="573"/>
      <c r="R585" s="573"/>
      <c r="S585" s="573"/>
      <c r="T585" s="573"/>
      <c r="U585" s="677"/>
      <c r="V585" s="677"/>
      <c r="W585" s="573"/>
      <c r="X585" s="573"/>
      <c r="Y585" s="573"/>
      <c r="Z585" s="573"/>
      <c r="AA585" s="678"/>
      <c r="AB585" s="573"/>
      <c r="AC585" s="623"/>
      <c r="AD585" s="573"/>
      <c r="AE585" s="573"/>
      <c r="AF585" s="573"/>
      <c r="AG585" s="639"/>
      <c r="AH585" s="639"/>
      <c r="AI585" s="639"/>
      <c r="AJ585" s="4"/>
      <c r="AK585" s="621"/>
      <c r="AL585" s="622"/>
      <c r="AM585" s="680"/>
    </row>
    <row r="586" spans="2:39" ht="13.5" customHeight="1">
      <c r="B586" s="395"/>
      <c r="D586" s="529">
        <f t="shared" si="15"/>
        <v>575</v>
      </c>
      <c r="E586" s="532"/>
      <c r="F586" s="531"/>
      <c r="G586" s="531"/>
      <c r="H586" s="573"/>
      <c r="I586" s="573"/>
      <c r="J586" s="573"/>
      <c r="K586" s="573"/>
      <c r="L586" s="573"/>
      <c r="M586" s="234"/>
      <c r="N586" s="234"/>
      <c r="O586" s="668"/>
      <c r="P586" s="575"/>
      <c r="Q586" s="573"/>
      <c r="R586" s="573"/>
      <c r="S586" s="573"/>
      <c r="T586" s="573"/>
      <c r="U586" s="677"/>
      <c r="V586" s="677"/>
      <c r="W586" s="573"/>
      <c r="X586" s="573"/>
      <c r="Y586" s="573"/>
      <c r="Z586" s="573"/>
      <c r="AA586" s="678"/>
      <c r="AB586" s="573"/>
      <c r="AC586" s="623"/>
      <c r="AD586" s="573"/>
      <c r="AE586" s="573"/>
      <c r="AF586" s="573"/>
      <c r="AG586" s="639"/>
      <c r="AH586" s="639"/>
      <c r="AI586" s="639"/>
      <c r="AJ586" s="4"/>
      <c r="AK586" s="621"/>
      <c r="AL586" s="622"/>
      <c r="AM586" s="680"/>
    </row>
    <row r="587" spans="2:39" ht="13.5" customHeight="1">
      <c r="B587" s="395"/>
      <c r="D587" s="529">
        <f t="shared" si="15"/>
        <v>576</v>
      </c>
      <c r="E587" s="532"/>
      <c r="F587" s="531"/>
      <c r="G587" s="531"/>
      <c r="H587" s="573"/>
      <c r="I587" s="573"/>
      <c r="J587" s="573"/>
      <c r="K587" s="573"/>
      <c r="L587" s="573"/>
      <c r="M587" s="234"/>
      <c r="N587" s="234"/>
      <c r="O587" s="668"/>
      <c r="P587" s="575"/>
      <c r="Q587" s="573"/>
      <c r="R587" s="573"/>
      <c r="S587" s="573"/>
      <c r="T587" s="573"/>
      <c r="U587" s="677"/>
      <c r="V587" s="677"/>
      <c r="W587" s="573"/>
      <c r="X587" s="573"/>
      <c r="Y587" s="573"/>
      <c r="Z587" s="573"/>
      <c r="AA587" s="678"/>
      <c r="AB587" s="573"/>
      <c r="AC587" s="623"/>
      <c r="AD587" s="573"/>
      <c r="AE587" s="573"/>
      <c r="AF587" s="573"/>
      <c r="AG587" s="639"/>
      <c r="AH587" s="639"/>
      <c r="AI587" s="639"/>
      <c r="AJ587" s="4"/>
      <c r="AK587" s="621"/>
      <c r="AL587" s="622"/>
      <c r="AM587" s="680"/>
    </row>
    <row r="588" spans="2:39" ht="13.5" customHeight="1">
      <c r="B588" s="395"/>
      <c r="D588" s="529">
        <f t="shared" si="15"/>
        <v>577</v>
      </c>
      <c r="E588" s="532"/>
      <c r="F588" s="531"/>
      <c r="G588" s="531"/>
      <c r="H588" s="573"/>
      <c r="I588" s="573"/>
      <c r="J588" s="573"/>
      <c r="K588" s="573"/>
      <c r="L588" s="573"/>
      <c r="M588" s="234"/>
      <c r="N588" s="234"/>
      <c r="O588" s="668"/>
      <c r="P588" s="575"/>
      <c r="Q588" s="573"/>
      <c r="R588" s="573"/>
      <c r="S588" s="573"/>
      <c r="T588" s="573"/>
      <c r="U588" s="677"/>
      <c r="V588" s="677"/>
      <c r="W588" s="573"/>
      <c r="X588" s="573"/>
      <c r="Y588" s="573"/>
      <c r="Z588" s="573"/>
      <c r="AA588" s="678"/>
      <c r="AB588" s="573"/>
      <c r="AC588" s="623"/>
      <c r="AD588" s="573"/>
      <c r="AE588" s="573"/>
      <c r="AF588" s="573"/>
      <c r="AG588" s="639"/>
      <c r="AH588" s="639"/>
      <c r="AI588" s="639"/>
      <c r="AJ588" s="4"/>
      <c r="AK588" s="621"/>
      <c r="AL588" s="622"/>
      <c r="AM588" s="680"/>
    </row>
    <row r="589" spans="2:39" ht="13.5" customHeight="1">
      <c r="B589" s="395"/>
      <c r="D589" s="529">
        <f t="shared" si="15"/>
        <v>578</v>
      </c>
      <c r="E589" s="532"/>
      <c r="F589" s="531"/>
      <c r="G589" s="531"/>
      <c r="H589" s="573"/>
      <c r="I589" s="573"/>
      <c r="J589" s="573"/>
      <c r="K589" s="573"/>
      <c r="L589" s="573"/>
      <c r="M589" s="234"/>
      <c r="N589" s="234"/>
      <c r="O589" s="668"/>
      <c r="P589" s="575"/>
      <c r="Q589" s="573"/>
      <c r="R589" s="573"/>
      <c r="S589" s="573"/>
      <c r="T589" s="573"/>
      <c r="U589" s="677"/>
      <c r="V589" s="677"/>
      <c r="W589" s="573"/>
      <c r="X589" s="573"/>
      <c r="Y589" s="573"/>
      <c r="Z589" s="573"/>
      <c r="AA589" s="678"/>
      <c r="AB589" s="573"/>
      <c r="AC589" s="623"/>
      <c r="AD589" s="573"/>
      <c r="AE589" s="573"/>
      <c r="AF589" s="573"/>
      <c r="AG589" s="639"/>
      <c r="AH589" s="639"/>
      <c r="AI589" s="639"/>
      <c r="AJ589" s="4"/>
      <c r="AK589" s="621"/>
      <c r="AL589" s="622"/>
      <c r="AM589" s="680"/>
    </row>
    <row r="590" spans="2:39" ht="13.5" customHeight="1">
      <c r="B590" s="395"/>
      <c r="D590" s="529">
        <f t="shared" si="15"/>
        <v>579</v>
      </c>
      <c r="E590" s="532"/>
      <c r="F590" s="531"/>
      <c r="G590" s="531"/>
      <c r="H590" s="573"/>
      <c r="I590" s="573"/>
      <c r="J590" s="573"/>
      <c r="K590" s="573"/>
      <c r="L590" s="573"/>
      <c r="M590" s="234"/>
      <c r="N590" s="234"/>
      <c r="O590" s="668"/>
      <c r="P590" s="575"/>
      <c r="Q590" s="573"/>
      <c r="R590" s="573"/>
      <c r="S590" s="573"/>
      <c r="T590" s="573"/>
      <c r="U590" s="677"/>
      <c r="V590" s="677"/>
      <c r="W590" s="573"/>
      <c r="X590" s="573"/>
      <c r="Y590" s="573"/>
      <c r="Z590" s="573"/>
      <c r="AA590" s="678"/>
      <c r="AB590" s="573"/>
      <c r="AC590" s="623"/>
      <c r="AD590" s="573"/>
      <c r="AE590" s="573"/>
      <c r="AF590" s="573"/>
      <c r="AG590" s="639"/>
      <c r="AH590" s="639"/>
      <c r="AI590" s="639"/>
      <c r="AJ590" s="4"/>
      <c r="AK590" s="621"/>
      <c r="AL590" s="622"/>
      <c r="AM590" s="680"/>
    </row>
    <row r="591" spans="2:39" ht="13.5" customHeight="1">
      <c r="B591" s="395"/>
      <c r="D591" s="529">
        <f t="shared" si="15"/>
        <v>580</v>
      </c>
      <c r="E591" s="532"/>
      <c r="F591" s="531"/>
      <c r="G591" s="531"/>
      <c r="H591" s="573"/>
      <c r="I591" s="573"/>
      <c r="J591" s="573"/>
      <c r="K591" s="573"/>
      <c r="L591" s="573"/>
      <c r="M591" s="234"/>
      <c r="N591" s="234"/>
      <c r="O591" s="668"/>
      <c r="P591" s="575"/>
      <c r="Q591" s="573"/>
      <c r="R591" s="573"/>
      <c r="S591" s="573"/>
      <c r="T591" s="573"/>
      <c r="U591" s="677"/>
      <c r="V591" s="677"/>
      <c r="W591" s="573"/>
      <c r="X591" s="573"/>
      <c r="Y591" s="573"/>
      <c r="Z591" s="573"/>
      <c r="AA591" s="678"/>
      <c r="AB591" s="573"/>
      <c r="AC591" s="623"/>
      <c r="AD591" s="573"/>
      <c r="AE591" s="573"/>
      <c r="AF591" s="573"/>
      <c r="AG591" s="639"/>
      <c r="AH591" s="639"/>
      <c r="AI591" s="639"/>
      <c r="AJ591" s="4"/>
      <c r="AK591" s="621"/>
      <c r="AL591" s="622"/>
      <c r="AM591" s="680"/>
    </row>
    <row r="592" spans="2:39" ht="13.5" customHeight="1">
      <c r="B592" s="395"/>
      <c r="D592" s="529">
        <f t="shared" si="15"/>
        <v>581</v>
      </c>
      <c r="E592" s="532"/>
      <c r="F592" s="531"/>
      <c r="G592" s="531"/>
      <c r="H592" s="573"/>
      <c r="I592" s="573"/>
      <c r="J592" s="573"/>
      <c r="K592" s="573"/>
      <c r="L592" s="573"/>
      <c r="M592" s="234"/>
      <c r="N592" s="234"/>
      <c r="O592" s="668"/>
      <c r="P592" s="575"/>
      <c r="Q592" s="573"/>
      <c r="R592" s="573"/>
      <c r="S592" s="573"/>
      <c r="T592" s="573"/>
      <c r="U592" s="677"/>
      <c r="V592" s="677"/>
      <c r="W592" s="573"/>
      <c r="X592" s="573"/>
      <c r="Y592" s="573"/>
      <c r="Z592" s="573"/>
      <c r="AA592" s="678"/>
      <c r="AB592" s="573"/>
      <c r="AC592" s="623"/>
      <c r="AD592" s="573"/>
      <c r="AE592" s="573"/>
      <c r="AF592" s="573"/>
      <c r="AG592" s="639"/>
      <c r="AH592" s="639"/>
      <c r="AI592" s="639"/>
      <c r="AJ592" s="4"/>
      <c r="AK592" s="621"/>
      <c r="AL592" s="622"/>
      <c r="AM592" s="680"/>
    </row>
    <row r="593" spans="2:39" ht="13.5" customHeight="1">
      <c r="B593" s="395"/>
      <c r="D593" s="529">
        <f t="shared" si="15"/>
        <v>582</v>
      </c>
      <c r="E593" s="532"/>
      <c r="F593" s="531"/>
      <c r="G593" s="531"/>
      <c r="H593" s="573"/>
      <c r="I593" s="573"/>
      <c r="J593" s="573"/>
      <c r="K593" s="573"/>
      <c r="L593" s="573"/>
      <c r="M593" s="234"/>
      <c r="N593" s="234"/>
      <c r="O593" s="668"/>
      <c r="P593" s="575"/>
      <c r="Q593" s="573"/>
      <c r="R593" s="573"/>
      <c r="S593" s="573"/>
      <c r="T593" s="573"/>
      <c r="U593" s="677"/>
      <c r="V593" s="677"/>
      <c r="W593" s="573"/>
      <c r="X593" s="573"/>
      <c r="Y593" s="573"/>
      <c r="Z593" s="573"/>
      <c r="AA593" s="678"/>
      <c r="AB593" s="573"/>
      <c r="AC593" s="623"/>
      <c r="AD593" s="573"/>
      <c r="AE593" s="573"/>
      <c r="AF593" s="573"/>
      <c r="AG593" s="639"/>
      <c r="AH593" s="639"/>
      <c r="AI593" s="639"/>
      <c r="AJ593" s="4"/>
      <c r="AK593" s="621"/>
      <c r="AL593" s="622"/>
      <c r="AM593" s="680"/>
    </row>
    <row r="594" spans="2:39" ht="13.5" customHeight="1">
      <c r="B594" s="395"/>
      <c r="D594" s="529">
        <f t="shared" si="15"/>
        <v>583</v>
      </c>
      <c r="E594" s="532"/>
      <c r="F594" s="531"/>
      <c r="G594" s="531"/>
      <c r="H594" s="573"/>
      <c r="I594" s="573"/>
      <c r="J594" s="573"/>
      <c r="K594" s="573"/>
      <c r="L594" s="573"/>
      <c r="M594" s="234"/>
      <c r="N594" s="234"/>
      <c r="O594" s="668"/>
      <c r="P594" s="575"/>
      <c r="Q594" s="573"/>
      <c r="R594" s="573"/>
      <c r="S594" s="573"/>
      <c r="T594" s="573"/>
      <c r="U594" s="677"/>
      <c r="V594" s="677"/>
      <c r="W594" s="573"/>
      <c r="X594" s="573"/>
      <c r="Y594" s="573"/>
      <c r="Z594" s="573"/>
      <c r="AA594" s="678"/>
      <c r="AB594" s="573"/>
      <c r="AC594" s="623"/>
      <c r="AD594" s="573"/>
      <c r="AE594" s="573"/>
      <c r="AF594" s="573"/>
      <c r="AG594" s="639"/>
      <c r="AH594" s="639"/>
      <c r="AI594" s="639"/>
      <c r="AJ594" s="4"/>
      <c r="AK594" s="621"/>
      <c r="AL594" s="622"/>
      <c r="AM594" s="680"/>
    </row>
    <row r="595" spans="2:39" ht="13.5" customHeight="1">
      <c r="B595" s="395"/>
      <c r="D595" s="529">
        <f t="shared" si="15"/>
        <v>584</v>
      </c>
      <c r="E595" s="532"/>
      <c r="F595" s="531"/>
      <c r="G595" s="531"/>
      <c r="H595" s="573"/>
      <c r="I595" s="573"/>
      <c r="J595" s="573"/>
      <c r="K595" s="573"/>
      <c r="L595" s="573"/>
      <c r="M595" s="234"/>
      <c r="N595" s="234"/>
      <c r="O595" s="668"/>
      <c r="P595" s="575"/>
      <c r="Q595" s="573"/>
      <c r="R595" s="573"/>
      <c r="S595" s="573"/>
      <c r="T595" s="573"/>
      <c r="U595" s="677"/>
      <c r="V595" s="677"/>
      <c r="W595" s="573"/>
      <c r="X595" s="573"/>
      <c r="Y595" s="573"/>
      <c r="Z595" s="573"/>
      <c r="AA595" s="678"/>
      <c r="AB595" s="573"/>
      <c r="AC595" s="623"/>
      <c r="AD595" s="573"/>
      <c r="AE595" s="573"/>
      <c r="AF595" s="573"/>
      <c r="AG595" s="639"/>
      <c r="AH595" s="639"/>
      <c r="AI595" s="639"/>
      <c r="AJ595" s="4"/>
      <c r="AK595" s="621"/>
      <c r="AL595" s="622"/>
      <c r="AM595" s="680"/>
    </row>
    <row r="596" spans="2:39" ht="13.5" customHeight="1">
      <c r="B596" s="395"/>
      <c r="D596" s="529">
        <f t="shared" si="15"/>
        <v>585</v>
      </c>
      <c r="E596" s="532"/>
      <c r="F596" s="531"/>
      <c r="G596" s="531"/>
      <c r="H596" s="573"/>
      <c r="I596" s="573"/>
      <c r="J596" s="573"/>
      <c r="K596" s="573"/>
      <c r="L596" s="573"/>
      <c r="M596" s="234"/>
      <c r="N596" s="234"/>
      <c r="O596" s="668"/>
      <c r="P596" s="575"/>
      <c r="Q596" s="573"/>
      <c r="R596" s="573"/>
      <c r="S596" s="573"/>
      <c r="T596" s="573"/>
      <c r="U596" s="677"/>
      <c r="V596" s="677"/>
      <c r="W596" s="573"/>
      <c r="X596" s="573"/>
      <c r="Y596" s="573"/>
      <c r="Z596" s="573"/>
      <c r="AA596" s="678"/>
      <c r="AB596" s="573"/>
      <c r="AC596" s="623"/>
      <c r="AD596" s="573"/>
      <c r="AE596" s="573"/>
      <c r="AF596" s="573"/>
      <c r="AG596" s="639"/>
      <c r="AH596" s="639"/>
      <c r="AI596" s="639"/>
      <c r="AJ596" s="4"/>
      <c r="AK596" s="621"/>
      <c r="AL596" s="622"/>
      <c r="AM596" s="680"/>
    </row>
    <row r="597" spans="2:39" ht="13.5" customHeight="1">
      <c r="B597" s="395"/>
      <c r="D597" s="529">
        <f t="shared" si="15"/>
        <v>586</v>
      </c>
      <c r="E597" s="532"/>
      <c r="F597" s="531"/>
      <c r="G597" s="531"/>
      <c r="H597" s="573"/>
      <c r="I597" s="573"/>
      <c r="J597" s="573"/>
      <c r="K597" s="573"/>
      <c r="L597" s="573"/>
      <c r="M597" s="234"/>
      <c r="N597" s="234"/>
      <c r="O597" s="668"/>
      <c r="P597" s="575"/>
      <c r="Q597" s="573"/>
      <c r="R597" s="573"/>
      <c r="S597" s="573"/>
      <c r="T597" s="573"/>
      <c r="U597" s="677"/>
      <c r="V597" s="677"/>
      <c r="W597" s="573"/>
      <c r="X597" s="573"/>
      <c r="Y597" s="573"/>
      <c r="Z597" s="573"/>
      <c r="AA597" s="678"/>
      <c r="AB597" s="573"/>
      <c r="AC597" s="623"/>
      <c r="AD597" s="573"/>
      <c r="AE597" s="573"/>
      <c r="AF597" s="573"/>
      <c r="AG597" s="639"/>
      <c r="AH597" s="639"/>
      <c r="AI597" s="639"/>
      <c r="AJ597" s="4"/>
      <c r="AK597" s="621"/>
      <c r="AL597" s="622"/>
      <c r="AM597" s="680"/>
    </row>
    <row r="598" spans="2:39" ht="13.5" customHeight="1">
      <c r="B598" s="395"/>
      <c r="D598" s="529">
        <f t="shared" si="15"/>
        <v>587</v>
      </c>
      <c r="E598" s="532"/>
      <c r="F598" s="531"/>
      <c r="G598" s="531"/>
      <c r="H598" s="573"/>
      <c r="I598" s="573"/>
      <c r="J598" s="573"/>
      <c r="K598" s="573"/>
      <c r="L598" s="573"/>
      <c r="M598" s="234"/>
      <c r="N598" s="234"/>
      <c r="O598" s="668"/>
      <c r="P598" s="575"/>
      <c r="Q598" s="573"/>
      <c r="R598" s="573"/>
      <c r="S598" s="573"/>
      <c r="T598" s="573"/>
      <c r="U598" s="677"/>
      <c r="V598" s="677"/>
      <c r="W598" s="573"/>
      <c r="X598" s="573"/>
      <c r="Y598" s="573"/>
      <c r="Z598" s="573"/>
      <c r="AA598" s="678"/>
      <c r="AB598" s="573"/>
      <c r="AC598" s="623"/>
      <c r="AD598" s="573"/>
      <c r="AE598" s="573"/>
      <c r="AF598" s="573"/>
      <c r="AG598" s="639"/>
      <c r="AH598" s="639"/>
      <c r="AI598" s="639"/>
      <c r="AJ598" s="4"/>
      <c r="AK598" s="621"/>
      <c r="AL598" s="622"/>
      <c r="AM598" s="680"/>
    </row>
    <row r="599" spans="2:39" ht="13.5" customHeight="1">
      <c r="B599" s="395"/>
      <c r="D599" s="529">
        <f t="shared" si="15"/>
        <v>588</v>
      </c>
      <c r="E599" s="532"/>
      <c r="F599" s="531"/>
      <c r="G599" s="531"/>
      <c r="H599" s="573"/>
      <c r="I599" s="573"/>
      <c r="J599" s="573"/>
      <c r="K599" s="573"/>
      <c r="L599" s="573"/>
      <c r="M599" s="234"/>
      <c r="N599" s="234"/>
      <c r="O599" s="668"/>
      <c r="P599" s="575"/>
      <c r="Q599" s="573"/>
      <c r="R599" s="573"/>
      <c r="S599" s="573"/>
      <c r="T599" s="573"/>
      <c r="U599" s="677"/>
      <c r="V599" s="677"/>
      <c r="W599" s="573"/>
      <c r="X599" s="573"/>
      <c r="Y599" s="573"/>
      <c r="Z599" s="573"/>
      <c r="AA599" s="678"/>
      <c r="AB599" s="573"/>
      <c r="AC599" s="623"/>
      <c r="AD599" s="573"/>
      <c r="AE599" s="573"/>
      <c r="AF599" s="573"/>
      <c r="AG599" s="639"/>
      <c r="AH599" s="639"/>
      <c r="AI599" s="639"/>
      <c r="AJ599" s="4"/>
      <c r="AK599" s="621"/>
      <c r="AL599" s="622"/>
      <c r="AM599" s="680"/>
    </row>
    <row r="600" spans="2:39" ht="13.5" customHeight="1">
      <c r="B600" s="395"/>
      <c r="D600" s="529">
        <f t="shared" si="15"/>
        <v>589</v>
      </c>
      <c r="E600" s="532"/>
      <c r="F600" s="531"/>
      <c r="G600" s="531"/>
      <c r="H600" s="573"/>
      <c r="I600" s="573"/>
      <c r="J600" s="573"/>
      <c r="K600" s="573"/>
      <c r="L600" s="573"/>
      <c r="M600" s="234"/>
      <c r="N600" s="234"/>
      <c r="O600" s="668"/>
      <c r="P600" s="575"/>
      <c r="Q600" s="573"/>
      <c r="R600" s="573"/>
      <c r="S600" s="573"/>
      <c r="T600" s="573"/>
      <c r="U600" s="677"/>
      <c r="V600" s="677"/>
      <c r="W600" s="573"/>
      <c r="X600" s="573"/>
      <c r="Y600" s="573"/>
      <c r="Z600" s="573"/>
      <c r="AA600" s="678"/>
      <c r="AB600" s="573"/>
      <c r="AC600" s="623"/>
      <c r="AD600" s="573"/>
      <c r="AE600" s="573"/>
      <c r="AF600" s="573"/>
      <c r="AG600" s="639"/>
      <c r="AH600" s="639"/>
      <c r="AI600" s="639"/>
      <c r="AJ600" s="4"/>
      <c r="AK600" s="621"/>
      <c r="AL600" s="622"/>
      <c r="AM600" s="680"/>
    </row>
    <row r="601" spans="2:39" ht="13.5" customHeight="1">
      <c r="B601" s="395"/>
      <c r="D601" s="529">
        <f t="shared" si="15"/>
        <v>590</v>
      </c>
      <c r="E601" s="532"/>
      <c r="F601" s="531"/>
      <c r="G601" s="531"/>
      <c r="H601" s="573"/>
      <c r="I601" s="573"/>
      <c r="J601" s="573"/>
      <c r="K601" s="573"/>
      <c r="L601" s="573"/>
      <c r="M601" s="234"/>
      <c r="N601" s="234"/>
      <c r="O601" s="668"/>
      <c r="P601" s="575"/>
      <c r="Q601" s="573"/>
      <c r="R601" s="573"/>
      <c r="S601" s="573"/>
      <c r="T601" s="573"/>
      <c r="U601" s="677"/>
      <c r="V601" s="677"/>
      <c r="W601" s="573"/>
      <c r="X601" s="573"/>
      <c r="Y601" s="573"/>
      <c r="Z601" s="573"/>
      <c r="AA601" s="678"/>
      <c r="AB601" s="573"/>
      <c r="AC601" s="623"/>
      <c r="AD601" s="573"/>
      <c r="AE601" s="573"/>
      <c r="AF601" s="573"/>
      <c r="AG601" s="639"/>
      <c r="AH601" s="639"/>
      <c r="AI601" s="639"/>
      <c r="AJ601" s="4"/>
      <c r="AK601" s="621"/>
      <c r="AL601" s="622"/>
      <c r="AM601" s="680"/>
    </row>
    <row r="602" spans="2:39" ht="13.5" customHeight="1">
      <c r="B602" s="395"/>
      <c r="D602" s="529">
        <f t="shared" si="15"/>
        <v>591</v>
      </c>
      <c r="E602" s="532"/>
      <c r="F602" s="531"/>
      <c r="G602" s="531"/>
      <c r="H602" s="573"/>
      <c r="I602" s="573"/>
      <c r="J602" s="573"/>
      <c r="K602" s="573"/>
      <c r="L602" s="573"/>
      <c r="M602" s="234"/>
      <c r="N602" s="234"/>
      <c r="O602" s="668"/>
      <c r="P602" s="575"/>
      <c r="Q602" s="573"/>
      <c r="R602" s="573"/>
      <c r="S602" s="573"/>
      <c r="T602" s="573"/>
      <c r="U602" s="677"/>
      <c r="V602" s="677"/>
      <c r="W602" s="573"/>
      <c r="X602" s="573"/>
      <c r="Y602" s="573"/>
      <c r="Z602" s="573"/>
      <c r="AA602" s="678"/>
      <c r="AB602" s="573"/>
      <c r="AC602" s="623"/>
      <c r="AD602" s="573"/>
      <c r="AE602" s="573"/>
      <c r="AF602" s="573"/>
      <c r="AG602" s="639"/>
      <c r="AH602" s="639"/>
      <c r="AI602" s="639"/>
      <c r="AJ602" s="4"/>
      <c r="AK602" s="621"/>
      <c r="AL602" s="622"/>
      <c r="AM602" s="680"/>
    </row>
    <row r="603" spans="2:39" ht="13.5" customHeight="1">
      <c r="B603" s="395"/>
      <c r="D603" s="529">
        <f t="shared" si="15"/>
        <v>592</v>
      </c>
      <c r="E603" s="532"/>
      <c r="F603" s="531"/>
      <c r="G603" s="531"/>
      <c r="H603" s="573"/>
      <c r="I603" s="573"/>
      <c r="J603" s="573"/>
      <c r="K603" s="573"/>
      <c r="L603" s="573"/>
      <c r="M603" s="234"/>
      <c r="N603" s="234"/>
      <c r="O603" s="668"/>
      <c r="P603" s="575"/>
      <c r="Q603" s="573"/>
      <c r="R603" s="573"/>
      <c r="S603" s="573"/>
      <c r="T603" s="573"/>
      <c r="U603" s="677"/>
      <c r="V603" s="677"/>
      <c r="W603" s="573"/>
      <c r="X603" s="573"/>
      <c r="Y603" s="573"/>
      <c r="Z603" s="573"/>
      <c r="AA603" s="678"/>
      <c r="AB603" s="573"/>
      <c r="AC603" s="623"/>
      <c r="AD603" s="573"/>
      <c r="AE603" s="573"/>
      <c r="AF603" s="573"/>
      <c r="AG603" s="639"/>
      <c r="AH603" s="639"/>
      <c r="AI603" s="639"/>
      <c r="AJ603" s="4"/>
      <c r="AK603" s="621"/>
      <c r="AL603" s="622"/>
      <c r="AM603" s="680"/>
    </row>
    <row r="604" spans="2:39" ht="13.5" customHeight="1">
      <c r="B604" s="395"/>
      <c r="D604" s="529">
        <f t="shared" si="15"/>
        <v>593</v>
      </c>
      <c r="E604" s="532"/>
      <c r="F604" s="531"/>
      <c r="G604" s="531"/>
      <c r="H604" s="573"/>
      <c r="I604" s="573"/>
      <c r="J604" s="573"/>
      <c r="K604" s="573"/>
      <c r="L604" s="573"/>
      <c r="M604" s="234"/>
      <c r="N604" s="234"/>
      <c r="O604" s="668"/>
      <c r="P604" s="575"/>
      <c r="Q604" s="573"/>
      <c r="R604" s="573"/>
      <c r="S604" s="573"/>
      <c r="T604" s="573"/>
      <c r="U604" s="677"/>
      <c r="V604" s="677"/>
      <c r="W604" s="573"/>
      <c r="X604" s="573"/>
      <c r="Y604" s="573"/>
      <c r="Z604" s="573"/>
      <c r="AA604" s="678"/>
      <c r="AB604" s="573"/>
      <c r="AC604" s="623"/>
      <c r="AD604" s="573"/>
      <c r="AE604" s="573"/>
      <c r="AF604" s="573"/>
      <c r="AG604" s="639"/>
      <c r="AH604" s="639"/>
      <c r="AI604" s="639"/>
      <c r="AJ604" s="4"/>
      <c r="AK604" s="621"/>
      <c r="AL604" s="622"/>
      <c r="AM604" s="680"/>
    </row>
    <row r="605" spans="2:39" ht="13.5" customHeight="1">
      <c r="B605" s="395"/>
      <c r="D605" s="529">
        <f t="shared" si="15"/>
        <v>594</v>
      </c>
      <c r="E605" s="532"/>
      <c r="F605" s="531"/>
      <c r="G605" s="531"/>
      <c r="H605" s="573"/>
      <c r="I605" s="573"/>
      <c r="J605" s="573"/>
      <c r="K605" s="573"/>
      <c r="L605" s="573"/>
      <c r="M605" s="234"/>
      <c r="N605" s="234"/>
      <c r="O605" s="668"/>
      <c r="P605" s="575"/>
      <c r="Q605" s="573"/>
      <c r="R605" s="573"/>
      <c r="S605" s="573"/>
      <c r="T605" s="573"/>
      <c r="U605" s="677"/>
      <c r="V605" s="677"/>
      <c r="W605" s="573"/>
      <c r="X605" s="573"/>
      <c r="Y605" s="573"/>
      <c r="Z605" s="573"/>
      <c r="AA605" s="678"/>
      <c r="AB605" s="573"/>
      <c r="AC605" s="623"/>
      <c r="AD605" s="573"/>
      <c r="AE605" s="573"/>
      <c r="AF605" s="573"/>
      <c r="AG605" s="639"/>
      <c r="AH605" s="639"/>
      <c r="AI605" s="639"/>
      <c r="AJ605" s="4"/>
      <c r="AK605" s="621"/>
      <c r="AL605" s="622"/>
      <c r="AM605" s="680"/>
    </row>
    <row r="606" spans="2:39" ht="13.5" customHeight="1">
      <c r="B606" s="395"/>
      <c r="D606" s="529">
        <f t="shared" si="15"/>
        <v>595</v>
      </c>
      <c r="E606" s="532"/>
      <c r="F606" s="531"/>
      <c r="G606" s="531"/>
      <c r="H606" s="573"/>
      <c r="I606" s="573"/>
      <c r="J606" s="573"/>
      <c r="K606" s="573"/>
      <c r="L606" s="573"/>
      <c r="M606" s="234"/>
      <c r="N606" s="234"/>
      <c r="O606" s="668"/>
      <c r="P606" s="575"/>
      <c r="Q606" s="573"/>
      <c r="R606" s="573"/>
      <c r="S606" s="573"/>
      <c r="T606" s="573"/>
      <c r="U606" s="677"/>
      <c r="V606" s="677"/>
      <c r="W606" s="573"/>
      <c r="X606" s="573"/>
      <c r="Y606" s="573"/>
      <c r="Z606" s="573"/>
      <c r="AA606" s="678"/>
      <c r="AB606" s="573"/>
      <c r="AC606" s="623"/>
      <c r="AD606" s="573"/>
      <c r="AE606" s="573"/>
      <c r="AF606" s="573"/>
      <c r="AG606" s="639"/>
      <c r="AH606" s="639"/>
      <c r="AI606" s="639"/>
      <c r="AJ606" s="4"/>
      <c r="AK606" s="621"/>
      <c r="AL606" s="622"/>
      <c r="AM606" s="680"/>
    </row>
    <row r="607" spans="2:39" ht="13.5" customHeight="1">
      <c r="B607" s="395"/>
      <c r="D607" s="529">
        <f t="shared" si="15"/>
        <v>596</v>
      </c>
      <c r="E607" s="532"/>
      <c r="F607" s="531"/>
      <c r="G607" s="531"/>
      <c r="H607" s="573"/>
      <c r="I607" s="573"/>
      <c r="J607" s="573"/>
      <c r="K607" s="573"/>
      <c r="L607" s="573"/>
      <c r="M607" s="234"/>
      <c r="N607" s="234"/>
      <c r="O607" s="668"/>
      <c r="P607" s="575"/>
      <c r="Q607" s="573"/>
      <c r="R607" s="573"/>
      <c r="S607" s="573"/>
      <c r="T607" s="573"/>
      <c r="U607" s="677"/>
      <c r="V607" s="677"/>
      <c r="W607" s="573"/>
      <c r="X607" s="573"/>
      <c r="Y607" s="573"/>
      <c r="Z607" s="573"/>
      <c r="AA607" s="678"/>
      <c r="AB607" s="573"/>
      <c r="AC607" s="623"/>
      <c r="AD607" s="573"/>
      <c r="AE607" s="573"/>
      <c r="AF607" s="573"/>
      <c r="AG607" s="639"/>
      <c r="AH607" s="639"/>
      <c r="AI607" s="639"/>
      <c r="AJ607" s="4"/>
      <c r="AK607" s="621"/>
      <c r="AL607" s="622"/>
      <c r="AM607" s="680"/>
    </row>
    <row r="608" spans="2:39" ht="13.5" customHeight="1">
      <c r="B608" s="395"/>
      <c r="D608" s="529">
        <f t="shared" si="15"/>
        <v>597</v>
      </c>
      <c r="E608" s="532"/>
      <c r="F608" s="531"/>
      <c r="G608" s="531"/>
      <c r="H608" s="573"/>
      <c r="I608" s="573"/>
      <c r="J608" s="573"/>
      <c r="K608" s="573"/>
      <c r="L608" s="573"/>
      <c r="M608" s="234"/>
      <c r="N608" s="234"/>
      <c r="O608" s="668"/>
      <c r="P608" s="575"/>
      <c r="Q608" s="573"/>
      <c r="R608" s="573"/>
      <c r="S608" s="573"/>
      <c r="T608" s="573"/>
      <c r="U608" s="677"/>
      <c r="V608" s="677"/>
      <c r="W608" s="573"/>
      <c r="X608" s="573"/>
      <c r="Y608" s="573"/>
      <c r="Z608" s="573"/>
      <c r="AA608" s="678"/>
      <c r="AB608" s="573"/>
      <c r="AC608" s="623"/>
      <c r="AD608" s="573"/>
      <c r="AE608" s="573"/>
      <c r="AF608" s="573"/>
      <c r="AG608" s="639"/>
      <c r="AH608" s="639"/>
      <c r="AI608" s="639"/>
      <c r="AJ608" s="4"/>
      <c r="AK608" s="621"/>
      <c r="AL608" s="622"/>
      <c r="AM608" s="680"/>
    </row>
    <row r="609" spans="2:39" ht="13.5" customHeight="1">
      <c r="B609" s="395"/>
      <c r="D609" s="529">
        <f t="shared" si="15"/>
        <v>598</v>
      </c>
      <c r="E609" s="532"/>
      <c r="F609" s="531"/>
      <c r="G609" s="531"/>
      <c r="H609" s="573"/>
      <c r="I609" s="573"/>
      <c r="J609" s="573"/>
      <c r="K609" s="573"/>
      <c r="L609" s="573"/>
      <c r="M609" s="234"/>
      <c r="N609" s="234"/>
      <c r="O609" s="668"/>
      <c r="P609" s="575"/>
      <c r="Q609" s="573"/>
      <c r="R609" s="573"/>
      <c r="S609" s="573"/>
      <c r="T609" s="573"/>
      <c r="U609" s="677"/>
      <c r="V609" s="677"/>
      <c r="W609" s="573"/>
      <c r="X609" s="573"/>
      <c r="Y609" s="573"/>
      <c r="Z609" s="573"/>
      <c r="AA609" s="678"/>
      <c r="AB609" s="573"/>
      <c r="AC609" s="623"/>
      <c r="AD609" s="573"/>
      <c r="AE609" s="573"/>
      <c r="AF609" s="573"/>
      <c r="AG609" s="639"/>
      <c r="AH609" s="639"/>
      <c r="AI609" s="639"/>
      <c r="AJ609" s="4"/>
      <c r="AK609" s="621"/>
      <c r="AL609" s="622"/>
      <c r="AM609" s="680"/>
    </row>
    <row r="610" spans="2:39" ht="13.5" customHeight="1">
      <c r="B610" s="395"/>
      <c r="D610" s="529">
        <f t="shared" si="15"/>
        <v>599</v>
      </c>
      <c r="E610" s="532"/>
      <c r="F610" s="531"/>
      <c r="G610" s="531"/>
      <c r="H610" s="573"/>
      <c r="I610" s="573"/>
      <c r="J610" s="573"/>
      <c r="K610" s="573"/>
      <c r="L610" s="573"/>
      <c r="M610" s="234"/>
      <c r="N610" s="234"/>
      <c r="O610" s="668"/>
      <c r="P610" s="575"/>
      <c r="Q610" s="573"/>
      <c r="R610" s="573"/>
      <c r="S610" s="573"/>
      <c r="T610" s="573"/>
      <c r="U610" s="677"/>
      <c r="V610" s="677"/>
      <c r="W610" s="573"/>
      <c r="X610" s="573"/>
      <c r="Y610" s="573"/>
      <c r="Z610" s="573"/>
      <c r="AA610" s="678"/>
      <c r="AB610" s="573"/>
      <c r="AC610" s="623"/>
      <c r="AD610" s="573"/>
      <c r="AE610" s="573"/>
      <c r="AF610" s="573"/>
      <c r="AG610" s="639"/>
      <c r="AH610" s="639"/>
      <c r="AI610" s="639"/>
      <c r="AJ610" s="4"/>
      <c r="AK610" s="621"/>
      <c r="AL610" s="622"/>
      <c r="AM610" s="680"/>
    </row>
    <row r="611" spans="2:39" ht="13.5" customHeight="1">
      <c r="B611" s="395"/>
      <c r="D611" s="529">
        <f t="shared" si="15"/>
        <v>600</v>
      </c>
      <c r="E611" s="532"/>
      <c r="F611" s="531"/>
      <c r="G611" s="531"/>
      <c r="H611" s="681"/>
      <c r="I611" s="681"/>
      <c r="J611" s="681"/>
      <c r="K611" s="681"/>
      <c r="L611" s="681"/>
      <c r="M611" s="234"/>
      <c r="N611" s="234"/>
      <c r="O611" s="668"/>
      <c r="P611" s="575"/>
      <c r="Q611" s="573"/>
      <c r="R611" s="573"/>
      <c r="S611" s="573"/>
      <c r="T611" s="573"/>
      <c r="U611" s="677"/>
      <c r="V611" s="677"/>
      <c r="W611" s="573"/>
      <c r="X611" s="573"/>
      <c r="Y611" s="573"/>
      <c r="Z611" s="573"/>
      <c r="AA611" s="678"/>
      <c r="AB611" s="573"/>
      <c r="AC611" s="623"/>
      <c r="AD611" s="573"/>
      <c r="AE611" s="573"/>
      <c r="AF611" s="573"/>
      <c r="AG611" s="639"/>
      <c r="AH611" s="639"/>
      <c r="AI611" s="639"/>
      <c r="AJ611" s="4"/>
      <c r="AK611" s="621"/>
      <c r="AL611" s="622"/>
      <c r="AM611" s="680"/>
    </row>
    <row r="612" spans="2:39" ht="13.5" customHeight="1">
      <c r="B612" s="395"/>
      <c r="D612" s="529">
        <f t="shared" si="15"/>
        <v>601</v>
      </c>
      <c r="E612" s="532"/>
      <c r="F612" s="531"/>
      <c r="G612" s="531"/>
      <c r="H612" s="573"/>
      <c r="I612" s="573"/>
      <c r="J612" s="573"/>
      <c r="K612" s="573"/>
      <c r="L612" s="573"/>
      <c r="M612" s="234"/>
      <c r="N612" s="234"/>
      <c r="O612" s="668"/>
      <c r="P612" s="575"/>
      <c r="Q612" s="573"/>
      <c r="R612" s="573"/>
      <c r="S612" s="573"/>
      <c r="T612" s="573"/>
      <c r="U612" s="677"/>
      <c r="V612" s="677"/>
      <c r="W612" s="573"/>
      <c r="X612" s="573"/>
      <c r="Y612" s="573"/>
      <c r="Z612" s="573"/>
      <c r="AA612" s="678"/>
      <c r="AB612" s="573"/>
      <c r="AC612" s="623"/>
      <c r="AD612" s="573"/>
      <c r="AE612" s="573"/>
      <c r="AF612" s="573"/>
      <c r="AG612" s="639"/>
      <c r="AH612" s="639"/>
      <c r="AI612" s="639"/>
      <c r="AJ612" s="4"/>
      <c r="AK612" s="621"/>
      <c r="AL612" s="622"/>
      <c r="AM612" s="680"/>
    </row>
    <row r="613" spans="2:39" ht="13.5" customHeight="1">
      <c r="B613" s="395"/>
      <c r="D613" s="529">
        <f t="shared" si="15"/>
        <v>602</v>
      </c>
      <c r="E613" s="532"/>
      <c r="F613" s="531"/>
      <c r="G613" s="531"/>
      <c r="H613" s="573"/>
      <c r="I613" s="573"/>
      <c r="J613" s="573"/>
      <c r="K613" s="573"/>
      <c r="L613" s="573"/>
      <c r="M613" s="234"/>
      <c r="N613" s="234"/>
      <c r="O613" s="668"/>
      <c r="P613" s="575"/>
      <c r="Q613" s="573"/>
      <c r="R613" s="573"/>
      <c r="S613" s="573"/>
      <c r="T613" s="573"/>
      <c r="U613" s="677"/>
      <c r="V613" s="677"/>
      <c r="W613" s="573"/>
      <c r="X613" s="573"/>
      <c r="Y613" s="573"/>
      <c r="Z613" s="573"/>
      <c r="AA613" s="678"/>
      <c r="AB613" s="573"/>
      <c r="AC613" s="623"/>
      <c r="AD613" s="573"/>
      <c r="AE613" s="573"/>
      <c r="AF613" s="573"/>
      <c r="AG613" s="639"/>
      <c r="AH613" s="639"/>
      <c r="AI613" s="639"/>
      <c r="AJ613" s="4"/>
      <c r="AK613" s="621"/>
      <c r="AL613" s="622"/>
      <c r="AM613" s="680"/>
    </row>
    <row r="614" spans="2:39" ht="13.5" customHeight="1">
      <c r="B614" s="395"/>
      <c r="D614" s="529">
        <f t="shared" si="15"/>
        <v>603</v>
      </c>
      <c r="E614" s="532"/>
      <c r="F614" s="531"/>
      <c r="G614" s="531"/>
      <c r="H614" s="573"/>
      <c r="I614" s="573"/>
      <c r="J614" s="573"/>
      <c r="K614" s="573"/>
      <c r="L614" s="573"/>
      <c r="M614" s="234"/>
      <c r="N614" s="234"/>
      <c r="O614" s="668"/>
      <c r="P614" s="575"/>
      <c r="Q614" s="573"/>
      <c r="R614" s="573"/>
      <c r="S614" s="573"/>
      <c r="T614" s="573"/>
      <c r="U614" s="677"/>
      <c r="V614" s="677"/>
      <c r="W614" s="573"/>
      <c r="X614" s="573"/>
      <c r="Y614" s="573"/>
      <c r="Z614" s="573"/>
      <c r="AA614" s="678"/>
      <c r="AB614" s="573"/>
      <c r="AC614" s="623"/>
      <c r="AD614" s="573"/>
      <c r="AE614" s="573"/>
      <c r="AF614" s="573"/>
      <c r="AG614" s="639"/>
      <c r="AH614" s="639"/>
      <c r="AI614" s="639"/>
      <c r="AJ614" s="4"/>
      <c r="AK614" s="621"/>
      <c r="AL614" s="622"/>
      <c r="AM614" s="680"/>
    </row>
    <row r="615" spans="2:39" ht="13.5" customHeight="1">
      <c r="B615" s="395"/>
      <c r="D615" s="529">
        <f t="shared" si="15"/>
        <v>604</v>
      </c>
      <c r="E615" s="532"/>
      <c r="F615" s="531"/>
      <c r="G615" s="531"/>
      <c r="H615" s="573"/>
      <c r="I615" s="573"/>
      <c r="J615" s="573"/>
      <c r="K615" s="573"/>
      <c r="L615" s="573"/>
      <c r="M615" s="234"/>
      <c r="N615" s="234"/>
      <c r="O615" s="668"/>
      <c r="P615" s="575"/>
      <c r="Q615" s="573"/>
      <c r="R615" s="573"/>
      <c r="S615" s="573"/>
      <c r="T615" s="573"/>
      <c r="U615" s="677"/>
      <c r="V615" s="677"/>
      <c r="W615" s="573"/>
      <c r="X615" s="573"/>
      <c r="Y615" s="573"/>
      <c r="Z615" s="573"/>
      <c r="AA615" s="678"/>
      <c r="AB615" s="573"/>
      <c r="AC615" s="623"/>
      <c r="AD615" s="573"/>
      <c r="AE615" s="573"/>
      <c r="AF615" s="573"/>
      <c r="AG615" s="639"/>
      <c r="AH615" s="639"/>
      <c r="AI615" s="639"/>
      <c r="AJ615" s="4"/>
      <c r="AK615" s="621"/>
      <c r="AL615" s="622"/>
      <c r="AM615" s="680"/>
    </row>
    <row r="616" spans="2:39" ht="13.5" customHeight="1">
      <c r="B616" s="395"/>
      <c r="D616" s="529">
        <f t="shared" si="15"/>
        <v>605</v>
      </c>
      <c r="E616" s="532"/>
      <c r="F616" s="531"/>
      <c r="G616" s="531"/>
      <c r="H616" s="573"/>
      <c r="I616" s="573"/>
      <c r="J616" s="573"/>
      <c r="K616" s="573"/>
      <c r="L616" s="573"/>
      <c r="M616" s="234"/>
      <c r="N616" s="234"/>
      <c r="O616" s="668"/>
      <c r="P616" s="575"/>
      <c r="Q616" s="573"/>
      <c r="R616" s="573"/>
      <c r="S616" s="573"/>
      <c r="T616" s="573"/>
      <c r="U616" s="677"/>
      <c r="V616" s="677"/>
      <c r="W616" s="573"/>
      <c r="X616" s="573"/>
      <c r="Y616" s="573"/>
      <c r="Z616" s="573"/>
      <c r="AA616" s="678"/>
      <c r="AB616" s="573"/>
      <c r="AC616" s="623"/>
      <c r="AD616" s="573"/>
      <c r="AE616" s="573"/>
      <c r="AF616" s="573"/>
      <c r="AG616" s="639"/>
      <c r="AH616" s="639"/>
      <c r="AI616" s="639"/>
      <c r="AJ616" s="4"/>
      <c r="AK616" s="621"/>
      <c r="AL616" s="622"/>
      <c r="AM616" s="680"/>
    </row>
    <row r="617" spans="2:39" ht="13.5" customHeight="1">
      <c r="B617" s="395"/>
      <c r="D617" s="529">
        <f t="shared" si="15"/>
        <v>606</v>
      </c>
      <c r="E617" s="532"/>
      <c r="F617" s="531"/>
      <c r="G617" s="531"/>
      <c r="H617" s="573"/>
      <c r="I617" s="573"/>
      <c r="J617" s="573"/>
      <c r="K617" s="573"/>
      <c r="L617" s="573"/>
      <c r="M617" s="234"/>
      <c r="N617" s="234"/>
      <c r="O617" s="668"/>
      <c r="P617" s="575"/>
      <c r="Q617" s="573"/>
      <c r="R617" s="573"/>
      <c r="S617" s="573"/>
      <c r="T617" s="573"/>
      <c r="U617" s="677"/>
      <c r="V617" s="677"/>
      <c r="W617" s="573"/>
      <c r="X617" s="573"/>
      <c r="Y617" s="573"/>
      <c r="Z617" s="573"/>
      <c r="AA617" s="678"/>
      <c r="AB617" s="573"/>
      <c r="AC617" s="623"/>
      <c r="AD617" s="573"/>
      <c r="AE617" s="573"/>
      <c r="AF617" s="573"/>
      <c r="AG617" s="639"/>
      <c r="AH617" s="639"/>
      <c r="AI617" s="639"/>
      <c r="AJ617" s="4"/>
      <c r="AK617" s="621"/>
      <c r="AL617" s="622"/>
      <c r="AM617" s="680"/>
    </row>
    <row r="618" spans="2:39" ht="13.5" customHeight="1">
      <c r="B618" s="395"/>
      <c r="D618" s="529">
        <f t="shared" si="15"/>
        <v>607</v>
      </c>
      <c r="E618" s="532"/>
      <c r="F618" s="531"/>
      <c r="G618" s="531"/>
      <c r="H618" s="573"/>
      <c r="I618" s="573"/>
      <c r="J618" s="573"/>
      <c r="K618" s="573"/>
      <c r="L618" s="573"/>
      <c r="M618" s="234"/>
      <c r="N618" s="234"/>
      <c r="O618" s="668"/>
      <c r="P618" s="575"/>
      <c r="Q618" s="573"/>
      <c r="R618" s="573"/>
      <c r="S618" s="573"/>
      <c r="T618" s="573"/>
      <c r="U618" s="677"/>
      <c r="V618" s="677"/>
      <c r="W618" s="573"/>
      <c r="X618" s="573"/>
      <c r="Y618" s="573"/>
      <c r="Z618" s="573"/>
      <c r="AA618" s="678"/>
      <c r="AB618" s="573"/>
      <c r="AC618" s="623"/>
      <c r="AD618" s="573"/>
      <c r="AE618" s="573"/>
      <c r="AF618" s="573"/>
      <c r="AG618" s="639"/>
      <c r="AH618" s="639"/>
      <c r="AI618" s="639"/>
      <c r="AJ618" s="4"/>
      <c r="AK618" s="621"/>
      <c r="AL618" s="622"/>
      <c r="AM618" s="680"/>
    </row>
    <row r="619" spans="2:39" ht="13.5" customHeight="1">
      <c r="B619" s="395"/>
      <c r="D619" s="529">
        <f t="shared" si="15"/>
        <v>608</v>
      </c>
      <c r="E619" s="532"/>
      <c r="F619" s="531"/>
      <c r="G619" s="531"/>
      <c r="H619" s="573"/>
      <c r="I619" s="573"/>
      <c r="J619" s="573"/>
      <c r="K619" s="573"/>
      <c r="L619" s="573"/>
      <c r="M619" s="234"/>
      <c r="N619" s="234"/>
      <c r="O619" s="668"/>
      <c r="P619" s="575"/>
      <c r="Q619" s="573"/>
      <c r="R619" s="573"/>
      <c r="S619" s="573"/>
      <c r="T619" s="573"/>
      <c r="U619" s="677"/>
      <c r="V619" s="677"/>
      <c r="W619" s="573"/>
      <c r="X619" s="573"/>
      <c r="Y619" s="573"/>
      <c r="Z619" s="573"/>
      <c r="AA619" s="678"/>
      <c r="AB619" s="573"/>
      <c r="AC619" s="623"/>
      <c r="AD619" s="573"/>
      <c r="AE619" s="573"/>
      <c r="AF619" s="573"/>
      <c r="AG619" s="639"/>
      <c r="AH619" s="639"/>
      <c r="AI619" s="639"/>
      <c r="AJ619" s="4"/>
      <c r="AK619" s="621"/>
      <c r="AL619" s="622"/>
      <c r="AM619" s="680"/>
    </row>
    <row r="620" spans="2:39" ht="13.5" customHeight="1">
      <c r="B620" s="395"/>
      <c r="D620" s="529">
        <f t="shared" si="15"/>
        <v>609</v>
      </c>
      <c r="E620" s="532"/>
      <c r="F620" s="531"/>
      <c r="G620" s="531"/>
      <c r="H620" s="573"/>
      <c r="I620" s="573"/>
      <c r="J620" s="573"/>
      <c r="K620" s="573"/>
      <c r="L620" s="573"/>
      <c r="M620" s="234"/>
      <c r="N620" s="234"/>
      <c r="O620" s="668"/>
      <c r="P620" s="575"/>
      <c r="Q620" s="573"/>
      <c r="R620" s="573"/>
      <c r="S620" s="573"/>
      <c r="T620" s="573"/>
      <c r="U620" s="677"/>
      <c r="V620" s="677"/>
      <c r="W620" s="573"/>
      <c r="X620" s="573"/>
      <c r="Y620" s="573"/>
      <c r="Z620" s="573"/>
      <c r="AA620" s="678"/>
      <c r="AB620" s="573"/>
      <c r="AC620" s="623"/>
      <c r="AD620" s="573"/>
      <c r="AE620" s="573"/>
      <c r="AF620" s="573"/>
      <c r="AG620" s="639"/>
      <c r="AH620" s="639"/>
      <c r="AI620" s="639"/>
      <c r="AJ620" s="4"/>
      <c r="AK620" s="621"/>
      <c r="AL620" s="622"/>
      <c r="AM620" s="680"/>
    </row>
    <row r="621" spans="2:39" ht="13.5" customHeight="1">
      <c r="B621" s="395"/>
      <c r="D621" s="529">
        <f t="shared" si="15"/>
        <v>610</v>
      </c>
      <c r="E621" s="532"/>
      <c r="F621" s="531"/>
      <c r="G621" s="531"/>
      <c r="H621" s="573"/>
      <c r="I621" s="573"/>
      <c r="J621" s="573"/>
      <c r="K621" s="573"/>
      <c r="L621" s="573"/>
      <c r="M621" s="234"/>
      <c r="N621" s="234"/>
      <c r="O621" s="668"/>
      <c r="P621" s="575"/>
      <c r="Q621" s="573"/>
      <c r="R621" s="573"/>
      <c r="S621" s="573"/>
      <c r="T621" s="573"/>
      <c r="U621" s="677"/>
      <c r="V621" s="677"/>
      <c r="W621" s="573"/>
      <c r="X621" s="573"/>
      <c r="Y621" s="573"/>
      <c r="Z621" s="573"/>
      <c r="AA621" s="678"/>
      <c r="AB621" s="573"/>
      <c r="AC621" s="623"/>
      <c r="AD621" s="573"/>
      <c r="AE621" s="573"/>
      <c r="AF621" s="573"/>
      <c r="AG621" s="639"/>
      <c r="AH621" s="639"/>
      <c r="AI621" s="639"/>
      <c r="AJ621" s="4"/>
      <c r="AK621" s="621"/>
      <c r="AL621" s="622"/>
      <c r="AM621" s="680"/>
    </row>
    <row r="622" spans="2:39" ht="13.5" customHeight="1">
      <c r="B622" s="395"/>
      <c r="D622" s="529">
        <f t="shared" si="15"/>
        <v>611</v>
      </c>
      <c r="E622" s="532"/>
      <c r="F622" s="531"/>
      <c r="G622" s="531"/>
      <c r="H622" s="573"/>
      <c r="I622" s="573"/>
      <c r="J622" s="573"/>
      <c r="K622" s="573"/>
      <c r="L622" s="573"/>
      <c r="M622" s="234"/>
      <c r="N622" s="234"/>
      <c r="O622" s="668"/>
      <c r="P622" s="575"/>
      <c r="Q622" s="573"/>
      <c r="R622" s="573"/>
      <c r="S622" s="573"/>
      <c r="T622" s="573"/>
      <c r="U622" s="677"/>
      <c r="V622" s="677"/>
      <c r="W622" s="573"/>
      <c r="X622" s="573"/>
      <c r="Y622" s="573"/>
      <c r="Z622" s="573"/>
      <c r="AA622" s="678"/>
      <c r="AB622" s="573"/>
      <c r="AC622" s="623"/>
      <c r="AD622" s="573"/>
      <c r="AE622" s="573"/>
      <c r="AF622" s="573"/>
      <c r="AG622" s="639"/>
      <c r="AH622" s="639"/>
      <c r="AI622" s="639"/>
      <c r="AJ622" s="4"/>
      <c r="AK622" s="621"/>
      <c r="AL622" s="622"/>
      <c r="AM622" s="680"/>
    </row>
    <row r="623" spans="2:39" ht="13.5" customHeight="1">
      <c r="B623" s="395"/>
      <c r="D623" s="529">
        <f t="shared" si="15"/>
        <v>612</v>
      </c>
      <c r="E623" s="532"/>
      <c r="F623" s="531"/>
      <c r="G623" s="531"/>
      <c r="H623" s="573"/>
      <c r="I623" s="573"/>
      <c r="J623" s="573"/>
      <c r="K623" s="573"/>
      <c r="L623" s="573"/>
      <c r="M623" s="234"/>
      <c r="N623" s="234"/>
      <c r="O623" s="668"/>
      <c r="P623" s="575"/>
      <c r="Q623" s="573"/>
      <c r="R623" s="573"/>
      <c r="S623" s="573"/>
      <c r="T623" s="573"/>
      <c r="U623" s="677"/>
      <c r="V623" s="677"/>
      <c r="W623" s="573"/>
      <c r="X623" s="573"/>
      <c r="Y623" s="573"/>
      <c r="Z623" s="573"/>
      <c r="AA623" s="678"/>
      <c r="AB623" s="573"/>
      <c r="AC623" s="623"/>
      <c r="AD623" s="573"/>
      <c r="AE623" s="573"/>
      <c r="AF623" s="573"/>
      <c r="AG623" s="639"/>
      <c r="AH623" s="639"/>
      <c r="AI623" s="639"/>
      <c r="AJ623" s="4"/>
      <c r="AK623" s="621"/>
      <c r="AL623" s="622"/>
      <c r="AM623" s="680"/>
    </row>
    <row r="624" spans="2:39" ht="13.5" customHeight="1">
      <c r="B624" s="395"/>
      <c r="D624" s="529">
        <f t="shared" si="15"/>
        <v>613</v>
      </c>
      <c r="E624" s="532"/>
      <c r="F624" s="531"/>
      <c r="G624" s="531"/>
      <c r="H624" s="573"/>
      <c r="I624" s="573"/>
      <c r="J624" s="573"/>
      <c r="K624" s="573"/>
      <c r="L624" s="573"/>
      <c r="M624" s="234"/>
      <c r="N624" s="234"/>
      <c r="O624" s="668"/>
      <c r="P624" s="575"/>
      <c r="Q624" s="573"/>
      <c r="R624" s="573"/>
      <c r="S624" s="573"/>
      <c r="T624" s="573"/>
      <c r="U624" s="677"/>
      <c r="V624" s="677"/>
      <c r="W624" s="573"/>
      <c r="X624" s="573"/>
      <c r="Y624" s="573"/>
      <c r="Z624" s="573"/>
      <c r="AA624" s="678"/>
      <c r="AB624" s="573"/>
      <c r="AC624" s="623"/>
      <c r="AD624" s="573"/>
      <c r="AE624" s="573"/>
      <c r="AF624" s="573"/>
      <c r="AG624" s="639"/>
      <c r="AH624" s="639"/>
      <c r="AI624" s="639"/>
      <c r="AJ624" s="4"/>
      <c r="AK624" s="621"/>
      <c r="AL624" s="622"/>
      <c r="AM624" s="680"/>
    </row>
    <row r="625" spans="2:39" ht="13.5" customHeight="1">
      <c r="B625" s="395"/>
      <c r="D625" s="529">
        <f t="shared" si="15"/>
        <v>614</v>
      </c>
      <c r="E625" s="532"/>
      <c r="F625" s="531"/>
      <c r="G625" s="531"/>
      <c r="H625" s="573"/>
      <c r="I625" s="573"/>
      <c r="J625" s="573"/>
      <c r="K625" s="573"/>
      <c r="L625" s="573"/>
      <c r="M625" s="234"/>
      <c r="N625" s="234"/>
      <c r="O625" s="668"/>
      <c r="P625" s="575"/>
      <c r="Q625" s="573"/>
      <c r="R625" s="573"/>
      <c r="S625" s="573"/>
      <c r="T625" s="573"/>
      <c r="U625" s="677"/>
      <c r="V625" s="677"/>
      <c r="W625" s="573"/>
      <c r="X625" s="573"/>
      <c r="Y625" s="573"/>
      <c r="Z625" s="573"/>
      <c r="AA625" s="678"/>
      <c r="AB625" s="573"/>
      <c r="AC625" s="623"/>
      <c r="AD625" s="573"/>
      <c r="AE625" s="573"/>
      <c r="AF625" s="573"/>
      <c r="AG625" s="639"/>
      <c r="AH625" s="639"/>
      <c r="AI625" s="639"/>
      <c r="AJ625" s="4"/>
      <c r="AK625" s="621"/>
      <c r="AL625" s="622"/>
      <c r="AM625" s="680"/>
    </row>
    <row r="626" spans="2:39" ht="13.5" customHeight="1">
      <c r="B626" s="395"/>
      <c r="D626" s="529">
        <f t="shared" si="15"/>
        <v>615</v>
      </c>
      <c r="E626" s="532"/>
      <c r="F626" s="531"/>
      <c r="G626" s="531"/>
      <c r="H626" s="573"/>
      <c r="I626" s="573"/>
      <c r="J626" s="573"/>
      <c r="K626" s="573"/>
      <c r="L626" s="573"/>
      <c r="M626" s="234"/>
      <c r="N626" s="234"/>
      <c r="O626" s="668"/>
      <c r="P626" s="575"/>
      <c r="Q626" s="573"/>
      <c r="R626" s="573"/>
      <c r="S626" s="573"/>
      <c r="T626" s="573"/>
      <c r="U626" s="677"/>
      <c r="V626" s="677"/>
      <c r="W626" s="573"/>
      <c r="X626" s="573"/>
      <c r="Y626" s="573"/>
      <c r="Z626" s="573"/>
      <c r="AA626" s="678"/>
      <c r="AB626" s="573"/>
      <c r="AC626" s="623"/>
      <c r="AD626" s="573"/>
      <c r="AE626" s="573"/>
      <c r="AF626" s="573"/>
      <c r="AG626" s="639"/>
      <c r="AH626" s="639"/>
      <c r="AI626" s="639"/>
      <c r="AJ626" s="4"/>
      <c r="AK626" s="621"/>
      <c r="AL626" s="622"/>
      <c r="AM626" s="680"/>
    </row>
    <row r="627" spans="2:39" ht="13.5" customHeight="1">
      <c r="B627" s="395"/>
      <c r="D627" s="529">
        <f t="shared" si="15"/>
        <v>616</v>
      </c>
      <c r="E627" s="532"/>
      <c r="F627" s="531"/>
      <c r="G627" s="531"/>
      <c r="H627" s="573"/>
      <c r="I627" s="573"/>
      <c r="J627" s="573"/>
      <c r="K627" s="573"/>
      <c r="L627" s="573"/>
      <c r="M627" s="234"/>
      <c r="N627" s="234"/>
      <c r="O627" s="668"/>
      <c r="P627" s="575"/>
      <c r="Q627" s="573"/>
      <c r="R627" s="573"/>
      <c r="S627" s="573"/>
      <c r="T627" s="573"/>
      <c r="U627" s="677"/>
      <c r="V627" s="677"/>
      <c r="W627" s="573"/>
      <c r="X627" s="573"/>
      <c r="Y627" s="573"/>
      <c r="Z627" s="573"/>
      <c r="AA627" s="678"/>
      <c r="AB627" s="573"/>
      <c r="AC627" s="623"/>
      <c r="AD627" s="573"/>
      <c r="AE627" s="573"/>
      <c r="AF627" s="573"/>
      <c r="AG627" s="639"/>
      <c r="AH627" s="639"/>
      <c r="AI627" s="639"/>
      <c r="AJ627" s="4"/>
      <c r="AK627" s="621"/>
      <c r="AL627" s="622"/>
      <c r="AM627" s="680"/>
    </row>
    <row r="628" spans="2:39" ht="13.5" customHeight="1">
      <c r="B628" s="395"/>
      <c r="D628" s="529">
        <f t="shared" si="15"/>
        <v>617</v>
      </c>
      <c r="E628" s="532"/>
      <c r="F628" s="531"/>
      <c r="G628" s="531"/>
      <c r="H628" s="573"/>
      <c r="I628" s="573"/>
      <c r="J628" s="573"/>
      <c r="K628" s="573"/>
      <c r="L628" s="573"/>
      <c r="M628" s="234"/>
      <c r="N628" s="234"/>
      <c r="O628" s="668"/>
      <c r="P628" s="575"/>
      <c r="Q628" s="573"/>
      <c r="R628" s="573"/>
      <c r="S628" s="573"/>
      <c r="T628" s="573"/>
      <c r="U628" s="677"/>
      <c r="V628" s="677"/>
      <c r="W628" s="573"/>
      <c r="X628" s="573"/>
      <c r="Y628" s="573"/>
      <c r="Z628" s="573"/>
      <c r="AA628" s="678"/>
      <c r="AB628" s="573"/>
      <c r="AC628" s="623"/>
      <c r="AD628" s="573"/>
      <c r="AE628" s="573"/>
      <c r="AF628" s="573"/>
      <c r="AG628" s="639"/>
      <c r="AH628" s="639"/>
      <c r="AI628" s="639"/>
      <c r="AJ628" s="4"/>
      <c r="AK628" s="621"/>
      <c r="AL628" s="622"/>
      <c r="AM628" s="680"/>
    </row>
    <row r="629" spans="2:39" ht="13.5" customHeight="1">
      <c r="B629" s="395"/>
      <c r="D629" s="529">
        <f t="shared" si="15"/>
        <v>618</v>
      </c>
      <c r="E629" s="532"/>
      <c r="F629" s="531"/>
      <c r="G629" s="531"/>
      <c r="H629" s="573"/>
      <c r="I629" s="573"/>
      <c r="J629" s="573"/>
      <c r="K629" s="573"/>
      <c r="L629" s="573"/>
      <c r="M629" s="234"/>
      <c r="N629" s="234"/>
      <c r="O629" s="668"/>
      <c r="P629" s="575"/>
      <c r="Q629" s="573"/>
      <c r="R629" s="573"/>
      <c r="S629" s="573"/>
      <c r="T629" s="573"/>
      <c r="U629" s="677"/>
      <c r="V629" s="677"/>
      <c r="W629" s="573"/>
      <c r="X629" s="573"/>
      <c r="Y629" s="573"/>
      <c r="Z629" s="573"/>
      <c r="AA629" s="678"/>
      <c r="AB629" s="573"/>
      <c r="AC629" s="623"/>
      <c r="AD629" s="573"/>
      <c r="AE629" s="573"/>
      <c r="AF629" s="573"/>
      <c r="AG629" s="639"/>
      <c r="AH629" s="639"/>
      <c r="AI629" s="639"/>
      <c r="AJ629" s="4"/>
      <c r="AK629" s="621"/>
      <c r="AL629" s="622"/>
      <c r="AM629" s="680"/>
    </row>
    <row r="630" spans="2:39" ht="13.5" customHeight="1">
      <c r="B630" s="395"/>
      <c r="D630" s="529">
        <f t="shared" si="15"/>
        <v>619</v>
      </c>
      <c r="E630" s="532"/>
      <c r="F630" s="531"/>
      <c r="G630" s="531"/>
      <c r="H630" s="573"/>
      <c r="I630" s="573"/>
      <c r="J630" s="573"/>
      <c r="K630" s="573"/>
      <c r="L630" s="573"/>
      <c r="M630" s="234"/>
      <c r="N630" s="234"/>
      <c r="O630" s="668"/>
      <c r="P630" s="575"/>
      <c r="Q630" s="573"/>
      <c r="R630" s="573"/>
      <c r="S630" s="573"/>
      <c r="T630" s="573"/>
      <c r="U630" s="677"/>
      <c r="V630" s="677"/>
      <c r="W630" s="573"/>
      <c r="X630" s="573"/>
      <c r="Y630" s="573"/>
      <c r="Z630" s="573"/>
      <c r="AA630" s="678"/>
      <c r="AB630" s="573"/>
      <c r="AC630" s="623"/>
      <c r="AD630" s="573"/>
      <c r="AE630" s="573"/>
      <c r="AF630" s="573"/>
      <c r="AG630" s="639"/>
      <c r="AH630" s="639"/>
      <c r="AI630" s="639"/>
      <c r="AJ630" s="4"/>
      <c r="AK630" s="621"/>
      <c r="AL630" s="622"/>
      <c r="AM630" s="680"/>
    </row>
    <row r="631" spans="2:39" ht="13.5" customHeight="1">
      <c r="B631" s="395"/>
      <c r="D631" s="529">
        <f t="shared" si="15"/>
        <v>620</v>
      </c>
      <c r="E631" s="532"/>
      <c r="F631" s="531"/>
      <c r="G631" s="531"/>
      <c r="H631" s="573"/>
      <c r="I631" s="573"/>
      <c r="J631" s="573"/>
      <c r="K631" s="573"/>
      <c r="L631" s="573"/>
      <c r="M631" s="234"/>
      <c r="N631" s="234"/>
      <c r="O631" s="668"/>
      <c r="P631" s="575"/>
      <c r="Q631" s="573"/>
      <c r="R631" s="573"/>
      <c r="S631" s="573"/>
      <c r="T631" s="573"/>
      <c r="U631" s="677"/>
      <c r="V631" s="677"/>
      <c r="W631" s="573"/>
      <c r="X631" s="573"/>
      <c r="Y631" s="573"/>
      <c r="Z631" s="573"/>
      <c r="AA631" s="678"/>
      <c r="AB631" s="573"/>
      <c r="AC631" s="623"/>
      <c r="AD631" s="573"/>
      <c r="AE631" s="573"/>
      <c r="AF631" s="573"/>
      <c r="AG631" s="639"/>
      <c r="AH631" s="639"/>
      <c r="AI631" s="639"/>
      <c r="AJ631" s="4"/>
      <c r="AK631" s="621"/>
      <c r="AL631" s="622"/>
      <c r="AM631" s="680"/>
    </row>
    <row r="632" spans="2:39" ht="13.5" customHeight="1">
      <c r="B632" s="395"/>
      <c r="D632" s="529">
        <f t="shared" si="15"/>
        <v>621</v>
      </c>
      <c r="E632" s="532"/>
      <c r="F632" s="531"/>
      <c r="G632" s="531"/>
      <c r="H632" s="573"/>
      <c r="I632" s="573"/>
      <c r="J632" s="573"/>
      <c r="K632" s="573"/>
      <c r="L632" s="573"/>
      <c r="M632" s="234"/>
      <c r="N632" s="234"/>
      <c r="O632" s="668"/>
      <c r="P632" s="575"/>
      <c r="Q632" s="573"/>
      <c r="R632" s="573"/>
      <c r="S632" s="573"/>
      <c r="T632" s="573"/>
      <c r="U632" s="677"/>
      <c r="V632" s="677"/>
      <c r="W632" s="573"/>
      <c r="X632" s="573"/>
      <c r="Y632" s="573"/>
      <c r="Z632" s="573"/>
      <c r="AA632" s="678"/>
      <c r="AB632" s="573"/>
      <c r="AC632" s="623"/>
      <c r="AD632" s="573"/>
      <c r="AE632" s="573"/>
      <c r="AF632" s="573"/>
      <c r="AG632" s="639"/>
      <c r="AH632" s="639"/>
      <c r="AI632" s="639"/>
      <c r="AJ632" s="4"/>
      <c r="AK632" s="621"/>
      <c r="AL632" s="622"/>
      <c r="AM632" s="680"/>
    </row>
    <row r="633" spans="2:39" ht="13.5" customHeight="1">
      <c r="B633" s="395"/>
      <c r="D633" s="529">
        <f t="shared" si="15"/>
        <v>622</v>
      </c>
      <c r="E633" s="532"/>
      <c r="F633" s="531"/>
      <c r="G633" s="531"/>
      <c r="H633" s="573"/>
      <c r="I633" s="573"/>
      <c r="J633" s="573"/>
      <c r="K633" s="573"/>
      <c r="L633" s="573"/>
      <c r="M633" s="234"/>
      <c r="N633" s="234"/>
      <c r="O633" s="668"/>
      <c r="P633" s="575"/>
      <c r="Q633" s="573"/>
      <c r="R633" s="573"/>
      <c r="S633" s="573"/>
      <c r="T633" s="573"/>
      <c r="U633" s="677"/>
      <c r="V633" s="677"/>
      <c r="W633" s="573"/>
      <c r="X633" s="573"/>
      <c r="Y633" s="573"/>
      <c r="Z633" s="573"/>
      <c r="AA633" s="678"/>
      <c r="AB633" s="573"/>
      <c r="AC633" s="623"/>
      <c r="AD633" s="573"/>
      <c r="AE633" s="573"/>
      <c r="AF633" s="573"/>
      <c r="AG633" s="639"/>
      <c r="AH633" s="639"/>
      <c r="AI633" s="639"/>
      <c r="AJ633" s="4"/>
      <c r="AK633" s="621"/>
      <c r="AL633" s="622"/>
      <c r="AM633" s="680"/>
    </row>
    <row r="634" spans="2:39" ht="13.5" customHeight="1">
      <c r="B634" s="395"/>
      <c r="D634" s="529">
        <f t="shared" si="15"/>
        <v>623</v>
      </c>
      <c r="E634" s="532"/>
      <c r="F634" s="531"/>
      <c r="G634" s="531"/>
      <c r="H634" s="573"/>
      <c r="I634" s="573"/>
      <c r="J634" s="573"/>
      <c r="K634" s="573"/>
      <c r="L634" s="573"/>
      <c r="M634" s="234"/>
      <c r="N634" s="234"/>
      <c r="O634" s="668"/>
      <c r="P634" s="575"/>
      <c r="Q634" s="573"/>
      <c r="R634" s="573"/>
      <c r="S634" s="573"/>
      <c r="T634" s="573"/>
      <c r="U634" s="677"/>
      <c r="V634" s="677"/>
      <c r="W634" s="573"/>
      <c r="X634" s="573"/>
      <c r="Y634" s="573"/>
      <c r="Z634" s="573"/>
      <c r="AA634" s="678"/>
      <c r="AB634" s="573"/>
      <c r="AC634" s="623"/>
      <c r="AD634" s="573"/>
      <c r="AE634" s="573"/>
      <c r="AF634" s="573"/>
      <c r="AG634" s="639"/>
      <c r="AH634" s="639"/>
      <c r="AI634" s="639"/>
      <c r="AJ634" s="4"/>
      <c r="AK634" s="621"/>
      <c r="AL634" s="622"/>
      <c r="AM634" s="680"/>
    </row>
    <row r="635" spans="2:39" ht="13.5" customHeight="1">
      <c r="B635" s="395"/>
      <c r="D635" s="529">
        <f t="shared" si="15"/>
        <v>624</v>
      </c>
      <c r="E635" s="532"/>
      <c r="F635" s="531"/>
      <c r="G635" s="531"/>
      <c r="H635" s="573"/>
      <c r="I635" s="573"/>
      <c r="J635" s="573"/>
      <c r="K635" s="573"/>
      <c r="L635" s="573"/>
      <c r="M635" s="234"/>
      <c r="N635" s="234"/>
      <c r="O635" s="668"/>
      <c r="P635" s="575"/>
      <c r="Q635" s="573"/>
      <c r="R635" s="573"/>
      <c r="S635" s="573"/>
      <c r="T635" s="573"/>
      <c r="U635" s="677"/>
      <c r="V635" s="677"/>
      <c r="W635" s="573"/>
      <c r="X635" s="573"/>
      <c r="Y635" s="573"/>
      <c r="Z635" s="573"/>
      <c r="AA635" s="678"/>
      <c r="AB635" s="573"/>
      <c r="AC635" s="623"/>
      <c r="AD635" s="573"/>
      <c r="AE635" s="573"/>
      <c r="AF635" s="573"/>
      <c r="AG635" s="639"/>
      <c r="AH635" s="639"/>
      <c r="AI635" s="639"/>
      <c r="AJ635" s="4"/>
      <c r="AK635" s="621"/>
      <c r="AL635" s="622"/>
      <c r="AM635" s="680"/>
    </row>
    <row r="636" spans="2:39" ht="13.5" customHeight="1">
      <c r="B636" s="395"/>
      <c r="D636" s="529">
        <f t="shared" si="15"/>
        <v>625</v>
      </c>
      <c r="E636" s="532"/>
      <c r="F636" s="531"/>
      <c r="G636" s="531"/>
      <c r="H636" s="573"/>
      <c r="I636" s="573"/>
      <c r="J636" s="573"/>
      <c r="K636" s="573"/>
      <c r="L636" s="573"/>
      <c r="M636" s="234"/>
      <c r="N636" s="234"/>
      <c r="O636" s="668"/>
      <c r="P636" s="575"/>
      <c r="Q636" s="573"/>
      <c r="R636" s="573"/>
      <c r="S636" s="573"/>
      <c r="T636" s="573"/>
      <c r="U636" s="677"/>
      <c r="V636" s="677"/>
      <c r="W636" s="573"/>
      <c r="X636" s="573"/>
      <c r="Y636" s="573"/>
      <c r="Z636" s="573"/>
      <c r="AA636" s="678"/>
      <c r="AB636" s="573"/>
      <c r="AC636" s="623"/>
      <c r="AD636" s="573"/>
      <c r="AE636" s="573"/>
      <c r="AF636" s="573"/>
      <c r="AG636" s="639"/>
      <c r="AH636" s="639"/>
      <c r="AI636" s="639"/>
      <c r="AJ636" s="4"/>
      <c r="AK636" s="621"/>
      <c r="AL636" s="622"/>
      <c r="AM636" s="680"/>
    </row>
    <row r="637" spans="2:39" ht="13.5" customHeight="1">
      <c r="B637" s="395"/>
      <c r="D637" s="529">
        <f t="shared" si="15"/>
        <v>626</v>
      </c>
      <c r="E637" s="532"/>
      <c r="F637" s="531"/>
      <c r="G637" s="531"/>
      <c r="H637" s="573"/>
      <c r="I637" s="573"/>
      <c r="J637" s="573"/>
      <c r="K637" s="573"/>
      <c r="L637" s="573"/>
      <c r="M637" s="234"/>
      <c r="N637" s="234"/>
      <c r="O637" s="668"/>
      <c r="P637" s="575"/>
      <c r="Q637" s="573"/>
      <c r="R637" s="573"/>
      <c r="S637" s="573"/>
      <c r="T637" s="573"/>
      <c r="U637" s="677"/>
      <c r="V637" s="677"/>
      <c r="W637" s="573"/>
      <c r="X637" s="573"/>
      <c r="Y637" s="573"/>
      <c r="Z637" s="573"/>
      <c r="AA637" s="678"/>
      <c r="AB637" s="573"/>
      <c r="AC637" s="623"/>
      <c r="AD637" s="573"/>
      <c r="AE637" s="573"/>
      <c r="AF637" s="573"/>
      <c r="AG637" s="639"/>
      <c r="AH637" s="639"/>
      <c r="AI637" s="639"/>
      <c r="AJ637" s="4"/>
      <c r="AK637" s="621"/>
      <c r="AL637" s="622"/>
      <c r="AM637" s="680"/>
    </row>
    <row r="638" spans="2:39" ht="13.5" customHeight="1">
      <c r="B638" s="395"/>
      <c r="D638" s="529">
        <f t="shared" si="15"/>
        <v>627</v>
      </c>
      <c r="E638" s="532"/>
      <c r="F638" s="531"/>
      <c r="G638" s="531"/>
      <c r="H638" s="573"/>
      <c r="I638" s="573"/>
      <c r="J638" s="573"/>
      <c r="K638" s="573"/>
      <c r="L638" s="573"/>
      <c r="M638" s="234"/>
      <c r="N638" s="234"/>
      <c r="O638" s="668"/>
      <c r="P638" s="575"/>
      <c r="Q638" s="573"/>
      <c r="R638" s="573"/>
      <c r="S638" s="573"/>
      <c r="T638" s="573"/>
      <c r="U638" s="677"/>
      <c r="V638" s="677"/>
      <c r="W638" s="573"/>
      <c r="X638" s="573"/>
      <c r="Y638" s="573"/>
      <c r="Z638" s="573"/>
      <c r="AA638" s="678"/>
      <c r="AB638" s="573"/>
      <c r="AC638" s="623"/>
      <c r="AD638" s="573"/>
      <c r="AE638" s="573"/>
      <c r="AF638" s="573"/>
      <c r="AG638" s="639"/>
      <c r="AH638" s="639"/>
      <c r="AI638" s="639"/>
      <c r="AJ638" s="4"/>
      <c r="AK638" s="621"/>
      <c r="AL638" s="622"/>
      <c r="AM638" s="680"/>
    </row>
    <row r="639" spans="2:39" ht="13.5" customHeight="1">
      <c r="B639" s="395"/>
      <c r="D639" s="529">
        <f t="shared" si="15"/>
        <v>628</v>
      </c>
      <c r="E639" s="532"/>
      <c r="F639" s="531"/>
      <c r="G639" s="531"/>
      <c r="H639" s="573"/>
      <c r="I639" s="573"/>
      <c r="J639" s="573"/>
      <c r="K639" s="573"/>
      <c r="L639" s="573"/>
      <c r="M639" s="234"/>
      <c r="N639" s="234"/>
      <c r="O639" s="668"/>
      <c r="P639" s="575"/>
      <c r="Q639" s="573"/>
      <c r="R639" s="573"/>
      <c r="S639" s="573"/>
      <c r="T639" s="573"/>
      <c r="U639" s="677"/>
      <c r="V639" s="677"/>
      <c r="W639" s="573"/>
      <c r="X639" s="573"/>
      <c r="Y639" s="573"/>
      <c r="Z639" s="573"/>
      <c r="AA639" s="678"/>
      <c r="AB639" s="573"/>
      <c r="AC639" s="623"/>
      <c r="AD639" s="573"/>
      <c r="AE639" s="573"/>
      <c r="AF639" s="573"/>
      <c r="AG639" s="639"/>
      <c r="AH639" s="639"/>
      <c r="AI639" s="639"/>
      <c r="AJ639" s="4"/>
      <c r="AK639" s="621"/>
      <c r="AL639" s="622"/>
      <c r="AM639" s="680"/>
    </row>
    <row r="640" spans="2:39" ht="13.5" customHeight="1">
      <c r="B640" s="395"/>
      <c r="D640" s="529">
        <f t="shared" si="15"/>
        <v>629</v>
      </c>
      <c r="E640" s="532"/>
      <c r="F640" s="531"/>
      <c r="G640" s="531"/>
      <c r="H640" s="573"/>
      <c r="I640" s="573"/>
      <c r="J640" s="573"/>
      <c r="K640" s="573"/>
      <c r="L640" s="573"/>
      <c r="M640" s="234"/>
      <c r="N640" s="234"/>
      <c r="O640" s="668"/>
      <c r="P640" s="575"/>
      <c r="Q640" s="573"/>
      <c r="R640" s="573"/>
      <c r="S640" s="573"/>
      <c r="T640" s="573"/>
      <c r="U640" s="677"/>
      <c r="V640" s="677"/>
      <c r="W640" s="573"/>
      <c r="X640" s="573"/>
      <c r="Y640" s="573"/>
      <c r="Z640" s="573"/>
      <c r="AA640" s="678"/>
      <c r="AB640" s="573"/>
      <c r="AC640" s="623"/>
      <c r="AD640" s="573"/>
      <c r="AE640" s="573"/>
      <c r="AF640" s="573"/>
      <c r="AG640" s="639"/>
      <c r="AH640" s="639"/>
      <c r="AI640" s="639"/>
      <c r="AJ640" s="4"/>
      <c r="AK640" s="621"/>
      <c r="AL640" s="622"/>
      <c r="AM640" s="680"/>
    </row>
    <row r="641" spans="2:39" ht="13.5" customHeight="1">
      <c r="B641" s="395"/>
      <c r="D641" s="529">
        <f t="shared" si="15"/>
        <v>630</v>
      </c>
      <c r="E641" s="532"/>
      <c r="F641" s="531"/>
      <c r="G641" s="531"/>
      <c r="H641" s="681"/>
      <c r="I641" s="681"/>
      <c r="J641" s="681"/>
      <c r="K641" s="681"/>
      <c r="L641" s="681"/>
      <c r="M641" s="234"/>
      <c r="N641" s="234"/>
      <c r="O641" s="668"/>
      <c r="P641" s="575"/>
      <c r="Q641" s="573"/>
      <c r="R641" s="573"/>
      <c r="S641" s="573"/>
      <c r="T641" s="573"/>
      <c r="U641" s="677"/>
      <c r="V641" s="677"/>
      <c r="W641" s="573"/>
      <c r="X641" s="573"/>
      <c r="Y641" s="573"/>
      <c r="Z641" s="573"/>
      <c r="AA641" s="678"/>
      <c r="AB641" s="573"/>
      <c r="AC641" s="623"/>
      <c r="AD641" s="573"/>
      <c r="AE641" s="573"/>
      <c r="AF641" s="573"/>
      <c r="AG641" s="639"/>
      <c r="AH641" s="639"/>
      <c r="AI641" s="639"/>
      <c r="AJ641" s="4"/>
      <c r="AK641" s="621"/>
      <c r="AL641" s="622"/>
      <c r="AM641" s="680"/>
    </row>
    <row r="642" spans="2:39" ht="13.5" customHeight="1">
      <c r="B642" s="395"/>
      <c r="D642" s="529">
        <f t="shared" si="15"/>
        <v>631</v>
      </c>
      <c r="E642" s="532"/>
      <c r="F642" s="531"/>
      <c r="G642" s="531"/>
      <c r="H642" s="573"/>
      <c r="I642" s="573"/>
      <c r="J642" s="573"/>
      <c r="K642" s="573"/>
      <c r="L642" s="573"/>
      <c r="M642" s="234"/>
      <c r="N642" s="234"/>
      <c r="O642" s="668"/>
      <c r="P642" s="575"/>
      <c r="Q642" s="573"/>
      <c r="R642" s="573"/>
      <c r="S642" s="573"/>
      <c r="T642" s="573"/>
      <c r="U642" s="677"/>
      <c r="V642" s="677"/>
      <c r="W642" s="573"/>
      <c r="X642" s="573"/>
      <c r="Y642" s="573"/>
      <c r="Z642" s="573"/>
      <c r="AA642" s="678"/>
      <c r="AB642" s="573"/>
      <c r="AC642" s="623"/>
      <c r="AD642" s="573"/>
      <c r="AE642" s="573"/>
      <c r="AF642" s="573"/>
      <c r="AG642" s="639"/>
      <c r="AH642" s="639"/>
      <c r="AI642" s="639"/>
      <c r="AJ642" s="4"/>
      <c r="AK642" s="621"/>
      <c r="AL642" s="622"/>
      <c r="AM642" s="680"/>
    </row>
    <row r="643" spans="2:39" ht="13.5" customHeight="1">
      <c r="B643" s="395"/>
      <c r="D643" s="529">
        <f>D642+1</f>
        <v>632</v>
      </c>
      <c r="E643" s="532"/>
      <c r="F643" s="531"/>
      <c r="G643" s="531"/>
      <c r="H643" s="573"/>
      <c r="I643" s="573"/>
      <c r="J643" s="573"/>
      <c r="K643" s="573"/>
      <c r="L643" s="573"/>
      <c r="M643" s="234"/>
      <c r="N643" s="234"/>
      <c r="O643" s="668"/>
      <c r="P643" s="575"/>
      <c r="Q643" s="573"/>
      <c r="R643" s="573"/>
      <c r="S643" s="573"/>
      <c r="T643" s="573"/>
      <c r="U643" s="677"/>
      <c r="V643" s="677"/>
      <c r="W643" s="573"/>
      <c r="X643" s="573"/>
      <c r="Y643" s="573"/>
      <c r="Z643" s="573"/>
      <c r="AA643" s="678"/>
      <c r="AB643" s="573"/>
      <c r="AC643" s="623"/>
      <c r="AD643" s="573"/>
      <c r="AE643" s="573"/>
      <c r="AF643" s="573"/>
      <c r="AG643" s="639"/>
      <c r="AH643" s="639"/>
      <c r="AI643" s="639"/>
      <c r="AJ643" s="4"/>
      <c r="AK643" s="621"/>
      <c r="AL643" s="622"/>
      <c r="AM643" s="680"/>
    </row>
    <row r="644" spans="2:39" ht="13.5" customHeight="1">
      <c r="B644" s="395"/>
      <c r="D644" s="529">
        <f>D643+1</f>
        <v>633</v>
      </c>
      <c r="E644" s="532"/>
      <c r="F644" s="531"/>
      <c r="G644" s="531"/>
      <c r="H644" s="573"/>
      <c r="I644" s="573"/>
      <c r="J644" s="573"/>
      <c r="K644" s="573"/>
      <c r="L644" s="573"/>
      <c r="M644" s="234"/>
      <c r="N644" s="234"/>
      <c r="O644" s="668"/>
      <c r="P644" s="575"/>
      <c r="Q644" s="573"/>
      <c r="R644" s="573"/>
      <c r="S644" s="573"/>
      <c r="T644" s="573"/>
      <c r="U644" s="677"/>
      <c r="V644" s="677"/>
      <c r="W644" s="573"/>
      <c r="X644" s="573"/>
      <c r="Y644" s="573"/>
      <c r="Z644" s="573"/>
      <c r="AA644" s="678"/>
      <c r="AB644" s="573"/>
      <c r="AC644" s="623"/>
      <c r="AD644" s="573"/>
      <c r="AE644" s="573"/>
      <c r="AF644" s="573"/>
      <c r="AG644" s="639"/>
      <c r="AH644" s="639"/>
      <c r="AI644" s="639"/>
      <c r="AJ644" s="4"/>
      <c r="AK644" s="621"/>
      <c r="AL644" s="622"/>
      <c r="AM644" s="680"/>
    </row>
    <row r="645" spans="2:39" ht="13.5" customHeight="1">
      <c r="B645" s="395"/>
      <c r="D645" s="529">
        <f t="shared" ref="D645:D671" si="16">D644+1</f>
        <v>634</v>
      </c>
      <c r="E645" s="532"/>
      <c r="F645" s="531"/>
      <c r="G645" s="531"/>
      <c r="H645" s="573"/>
      <c r="I645" s="573"/>
      <c r="J645" s="573"/>
      <c r="K645" s="573"/>
      <c r="L645" s="573"/>
      <c r="M645" s="234"/>
      <c r="N645" s="234"/>
      <c r="O645" s="668"/>
      <c r="P645" s="575"/>
      <c r="Q645" s="573"/>
      <c r="R645" s="573"/>
      <c r="S645" s="573"/>
      <c r="T645" s="573"/>
      <c r="U645" s="677"/>
      <c r="V645" s="677"/>
      <c r="W645" s="573"/>
      <c r="X645" s="573"/>
      <c r="Y645" s="573"/>
      <c r="Z645" s="573"/>
      <c r="AA645" s="678"/>
      <c r="AB645" s="573"/>
      <c r="AC645" s="623"/>
      <c r="AD645" s="573"/>
      <c r="AE645" s="573"/>
      <c r="AF645" s="573"/>
      <c r="AG645" s="639"/>
      <c r="AH645" s="639"/>
      <c r="AI645" s="639"/>
      <c r="AJ645" s="4"/>
      <c r="AK645" s="621"/>
      <c r="AL645" s="622"/>
      <c r="AM645" s="680"/>
    </row>
    <row r="646" spans="2:39" ht="13.5" customHeight="1">
      <c r="B646" s="395"/>
      <c r="D646" s="529">
        <f t="shared" si="16"/>
        <v>635</v>
      </c>
      <c r="E646" s="532"/>
      <c r="F646" s="531"/>
      <c r="G646" s="531"/>
      <c r="H646" s="573"/>
      <c r="I646" s="573"/>
      <c r="J646" s="573"/>
      <c r="K646" s="573"/>
      <c r="L646" s="573"/>
      <c r="M646" s="234"/>
      <c r="N646" s="234"/>
      <c r="O646" s="668"/>
      <c r="P646" s="575"/>
      <c r="Q646" s="573"/>
      <c r="R646" s="573"/>
      <c r="S646" s="573"/>
      <c r="T646" s="573"/>
      <c r="U646" s="677"/>
      <c r="V646" s="677"/>
      <c r="W646" s="573"/>
      <c r="X646" s="573"/>
      <c r="Y646" s="573"/>
      <c r="Z646" s="573"/>
      <c r="AA646" s="678"/>
      <c r="AB646" s="573"/>
      <c r="AC646" s="623"/>
      <c r="AD646" s="573"/>
      <c r="AE646" s="573"/>
      <c r="AF646" s="573"/>
      <c r="AG646" s="639"/>
      <c r="AH646" s="639"/>
      <c r="AI646" s="639"/>
      <c r="AJ646" s="4"/>
      <c r="AK646" s="621"/>
      <c r="AL646" s="622"/>
      <c r="AM646" s="680"/>
    </row>
    <row r="647" spans="2:39" ht="13.5" customHeight="1">
      <c r="B647" s="395"/>
      <c r="D647" s="529">
        <f t="shared" si="16"/>
        <v>636</v>
      </c>
      <c r="E647" s="532"/>
      <c r="F647" s="531"/>
      <c r="G647" s="531"/>
      <c r="H647" s="573"/>
      <c r="I647" s="573"/>
      <c r="J647" s="573"/>
      <c r="K647" s="573"/>
      <c r="L647" s="573"/>
      <c r="M647" s="234"/>
      <c r="N647" s="234"/>
      <c r="O647" s="668"/>
      <c r="P647" s="575"/>
      <c r="Q647" s="573"/>
      <c r="R647" s="573"/>
      <c r="S647" s="573"/>
      <c r="T647" s="573"/>
      <c r="U647" s="677"/>
      <c r="V647" s="677"/>
      <c r="W647" s="573"/>
      <c r="X647" s="573"/>
      <c r="Y647" s="573"/>
      <c r="Z647" s="573"/>
      <c r="AA647" s="678"/>
      <c r="AB647" s="573"/>
      <c r="AC647" s="623"/>
      <c r="AD647" s="573"/>
      <c r="AE647" s="573"/>
      <c r="AF647" s="573"/>
      <c r="AG647" s="639"/>
      <c r="AH647" s="639"/>
      <c r="AI647" s="639"/>
      <c r="AJ647" s="4"/>
      <c r="AK647" s="621"/>
      <c r="AL647" s="622"/>
      <c r="AM647" s="680"/>
    </row>
    <row r="648" spans="2:39" ht="13.5" customHeight="1">
      <c r="B648" s="395"/>
      <c r="D648" s="529">
        <f t="shared" si="16"/>
        <v>637</v>
      </c>
      <c r="E648" s="532"/>
      <c r="F648" s="531"/>
      <c r="G648" s="531"/>
      <c r="H648" s="573"/>
      <c r="I648" s="573"/>
      <c r="J648" s="573"/>
      <c r="K648" s="573"/>
      <c r="L648" s="573"/>
      <c r="M648" s="234"/>
      <c r="N648" s="234"/>
      <c r="O648" s="668"/>
      <c r="P648" s="575"/>
      <c r="Q648" s="573"/>
      <c r="R648" s="573"/>
      <c r="S648" s="573"/>
      <c r="T648" s="573"/>
      <c r="U648" s="677"/>
      <c r="V648" s="677"/>
      <c r="W648" s="573"/>
      <c r="X648" s="573"/>
      <c r="Y648" s="573"/>
      <c r="Z648" s="573"/>
      <c r="AA648" s="678"/>
      <c r="AB648" s="573"/>
      <c r="AC648" s="623"/>
      <c r="AD648" s="573"/>
      <c r="AE648" s="573"/>
      <c r="AF648" s="573"/>
      <c r="AG648" s="639"/>
      <c r="AH648" s="639"/>
      <c r="AI648" s="639"/>
      <c r="AJ648" s="4"/>
      <c r="AK648" s="621"/>
      <c r="AL648" s="622"/>
      <c r="AM648" s="680"/>
    </row>
    <row r="649" spans="2:39" ht="13.5" customHeight="1">
      <c r="B649" s="395"/>
      <c r="D649" s="529">
        <f t="shared" si="16"/>
        <v>638</v>
      </c>
      <c r="E649" s="532"/>
      <c r="F649" s="531"/>
      <c r="G649" s="531"/>
      <c r="H649" s="573"/>
      <c r="I649" s="573"/>
      <c r="J649" s="573"/>
      <c r="K649" s="573"/>
      <c r="L649" s="573"/>
      <c r="M649" s="234"/>
      <c r="N649" s="234"/>
      <c r="O649" s="668"/>
      <c r="P649" s="575"/>
      <c r="Q649" s="573"/>
      <c r="R649" s="573"/>
      <c r="S649" s="573"/>
      <c r="T649" s="573"/>
      <c r="U649" s="677"/>
      <c r="V649" s="677"/>
      <c r="W649" s="573"/>
      <c r="X649" s="573"/>
      <c r="Y649" s="573"/>
      <c r="Z649" s="573"/>
      <c r="AA649" s="678"/>
      <c r="AB649" s="573"/>
      <c r="AC649" s="623"/>
      <c r="AD649" s="573"/>
      <c r="AE649" s="573"/>
      <c r="AF649" s="573"/>
      <c r="AG649" s="639"/>
      <c r="AH649" s="639"/>
      <c r="AI649" s="639"/>
      <c r="AJ649" s="4"/>
      <c r="AK649" s="621"/>
      <c r="AL649" s="622"/>
      <c r="AM649" s="680"/>
    </row>
    <row r="650" spans="2:39" ht="13.5" customHeight="1">
      <c r="B650" s="395"/>
      <c r="D650" s="529">
        <f t="shared" si="16"/>
        <v>639</v>
      </c>
      <c r="E650" s="532"/>
      <c r="F650" s="531"/>
      <c r="G650" s="531"/>
      <c r="H650" s="573"/>
      <c r="I650" s="573"/>
      <c r="J650" s="573"/>
      <c r="K650" s="573"/>
      <c r="L650" s="573"/>
      <c r="M650" s="234"/>
      <c r="N650" s="234"/>
      <c r="O650" s="668"/>
      <c r="P650" s="575"/>
      <c r="Q650" s="573"/>
      <c r="R650" s="573"/>
      <c r="S650" s="573"/>
      <c r="T650" s="573"/>
      <c r="U650" s="677"/>
      <c r="V650" s="677"/>
      <c r="W650" s="573"/>
      <c r="X650" s="573"/>
      <c r="Y650" s="573"/>
      <c r="Z650" s="573"/>
      <c r="AA650" s="678"/>
      <c r="AB650" s="573"/>
      <c r="AC650" s="623"/>
      <c r="AD650" s="573"/>
      <c r="AE650" s="573"/>
      <c r="AF650" s="573"/>
      <c r="AG650" s="639"/>
      <c r="AH650" s="639"/>
      <c r="AI650" s="639"/>
      <c r="AJ650" s="4"/>
      <c r="AK650" s="621"/>
      <c r="AL650" s="622"/>
      <c r="AM650" s="680"/>
    </row>
    <row r="651" spans="2:39" ht="13.5" customHeight="1">
      <c r="B651" s="395"/>
      <c r="D651" s="529">
        <f t="shared" si="16"/>
        <v>640</v>
      </c>
      <c r="E651" s="532"/>
      <c r="F651" s="531"/>
      <c r="G651" s="531"/>
      <c r="H651" s="573"/>
      <c r="I651" s="573"/>
      <c r="J651" s="573"/>
      <c r="K651" s="573"/>
      <c r="L651" s="573"/>
      <c r="M651" s="234"/>
      <c r="N651" s="234"/>
      <c r="O651" s="668"/>
      <c r="P651" s="575"/>
      <c r="Q651" s="573"/>
      <c r="R651" s="573"/>
      <c r="S651" s="573"/>
      <c r="T651" s="573"/>
      <c r="U651" s="677"/>
      <c r="V651" s="677"/>
      <c r="W651" s="573"/>
      <c r="X651" s="573"/>
      <c r="Y651" s="573"/>
      <c r="Z651" s="573"/>
      <c r="AA651" s="678"/>
      <c r="AB651" s="573"/>
      <c r="AC651" s="623"/>
      <c r="AD651" s="573"/>
      <c r="AE651" s="573"/>
      <c r="AF651" s="573"/>
      <c r="AG651" s="639"/>
      <c r="AH651" s="639"/>
      <c r="AI651" s="639"/>
      <c r="AJ651" s="4"/>
      <c r="AK651" s="621"/>
      <c r="AL651" s="622"/>
      <c r="AM651" s="680"/>
    </row>
    <row r="652" spans="2:39" ht="13.5" customHeight="1">
      <c r="B652" s="395"/>
      <c r="D652" s="529">
        <f t="shared" si="16"/>
        <v>641</v>
      </c>
      <c r="E652" s="532"/>
      <c r="F652" s="531"/>
      <c r="G652" s="531"/>
      <c r="H652" s="573"/>
      <c r="I652" s="573"/>
      <c r="J652" s="573"/>
      <c r="K652" s="573"/>
      <c r="L652" s="573"/>
      <c r="M652" s="234"/>
      <c r="N652" s="234"/>
      <c r="O652" s="668"/>
      <c r="P652" s="575"/>
      <c r="Q652" s="573"/>
      <c r="R652" s="573"/>
      <c r="S652" s="573"/>
      <c r="T652" s="573"/>
      <c r="U652" s="677"/>
      <c r="V652" s="677"/>
      <c r="W652" s="573"/>
      <c r="X652" s="573"/>
      <c r="Y652" s="573"/>
      <c r="Z652" s="573"/>
      <c r="AA652" s="678"/>
      <c r="AB652" s="573"/>
      <c r="AC652" s="623"/>
      <c r="AD652" s="573"/>
      <c r="AE652" s="573"/>
      <c r="AF652" s="573"/>
      <c r="AG652" s="639"/>
      <c r="AH652" s="639"/>
      <c r="AI652" s="639"/>
      <c r="AJ652" s="4"/>
      <c r="AK652" s="621"/>
      <c r="AL652" s="622"/>
      <c r="AM652" s="680"/>
    </row>
    <row r="653" spans="2:39" ht="13.5" customHeight="1">
      <c r="B653" s="395"/>
      <c r="D653" s="529">
        <f t="shared" si="16"/>
        <v>642</v>
      </c>
      <c r="E653" s="532"/>
      <c r="F653" s="531"/>
      <c r="G653" s="531"/>
      <c r="H653" s="573"/>
      <c r="I653" s="573"/>
      <c r="J653" s="573"/>
      <c r="K653" s="573"/>
      <c r="L653" s="573"/>
      <c r="M653" s="234"/>
      <c r="N653" s="234"/>
      <c r="O653" s="668"/>
      <c r="P653" s="575"/>
      <c r="Q653" s="573"/>
      <c r="R653" s="573"/>
      <c r="S653" s="573"/>
      <c r="T653" s="573"/>
      <c r="U653" s="677"/>
      <c r="V653" s="677"/>
      <c r="W653" s="573"/>
      <c r="X653" s="573"/>
      <c r="Y653" s="573"/>
      <c r="Z653" s="573"/>
      <c r="AA653" s="678"/>
      <c r="AB653" s="573"/>
      <c r="AC653" s="623"/>
      <c r="AD653" s="573"/>
      <c r="AE653" s="573"/>
      <c r="AF653" s="573"/>
      <c r="AG653" s="639"/>
      <c r="AH653" s="639"/>
      <c r="AI653" s="639"/>
      <c r="AJ653" s="4"/>
      <c r="AK653" s="621"/>
      <c r="AL653" s="622"/>
      <c r="AM653" s="680"/>
    </row>
    <row r="654" spans="2:39" ht="13.5" customHeight="1">
      <c r="B654" s="395"/>
      <c r="D654" s="529">
        <f t="shared" si="16"/>
        <v>643</v>
      </c>
      <c r="E654" s="532"/>
      <c r="F654" s="531"/>
      <c r="G654" s="531"/>
      <c r="H654" s="573"/>
      <c r="I654" s="573"/>
      <c r="J654" s="573"/>
      <c r="K654" s="573"/>
      <c r="L654" s="573"/>
      <c r="M654" s="234"/>
      <c r="N654" s="234"/>
      <c r="O654" s="668"/>
      <c r="P654" s="575"/>
      <c r="Q654" s="573"/>
      <c r="R654" s="573"/>
      <c r="S654" s="573"/>
      <c r="T654" s="573"/>
      <c r="U654" s="677"/>
      <c r="V654" s="677"/>
      <c r="W654" s="573"/>
      <c r="X654" s="573"/>
      <c r="Y654" s="573"/>
      <c r="Z654" s="573"/>
      <c r="AA654" s="678"/>
      <c r="AB654" s="573"/>
      <c r="AC654" s="623"/>
      <c r="AD654" s="573"/>
      <c r="AE654" s="573"/>
      <c r="AF654" s="573"/>
      <c r="AG654" s="639"/>
      <c r="AH654" s="639"/>
      <c r="AI654" s="639"/>
      <c r="AJ654" s="4"/>
      <c r="AK654" s="621"/>
      <c r="AL654" s="622"/>
      <c r="AM654" s="680"/>
    </row>
    <row r="655" spans="2:39" ht="13.5" customHeight="1">
      <c r="B655" s="395"/>
      <c r="D655" s="529">
        <f t="shared" si="16"/>
        <v>644</v>
      </c>
      <c r="E655" s="532"/>
      <c r="F655" s="531"/>
      <c r="G655" s="531"/>
      <c r="H655" s="573"/>
      <c r="I655" s="573"/>
      <c r="J655" s="573"/>
      <c r="K655" s="573"/>
      <c r="L655" s="573"/>
      <c r="M655" s="234"/>
      <c r="N655" s="234"/>
      <c r="O655" s="668"/>
      <c r="P655" s="575"/>
      <c r="Q655" s="573"/>
      <c r="R655" s="573"/>
      <c r="S655" s="573"/>
      <c r="T655" s="573"/>
      <c r="U655" s="677"/>
      <c r="V655" s="677"/>
      <c r="W655" s="573"/>
      <c r="X655" s="573"/>
      <c r="Y655" s="573"/>
      <c r="Z655" s="573"/>
      <c r="AA655" s="678"/>
      <c r="AB655" s="573"/>
      <c r="AC655" s="623"/>
      <c r="AD655" s="573"/>
      <c r="AE655" s="573"/>
      <c r="AF655" s="573"/>
      <c r="AG655" s="639"/>
      <c r="AH655" s="639"/>
      <c r="AI655" s="639"/>
      <c r="AJ655" s="4"/>
      <c r="AK655" s="621"/>
      <c r="AL655" s="622"/>
      <c r="AM655" s="680"/>
    </row>
    <row r="656" spans="2:39" ht="13.5" customHeight="1">
      <c r="B656" s="395"/>
      <c r="D656" s="529">
        <f t="shared" si="16"/>
        <v>645</v>
      </c>
      <c r="E656" s="532"/>
      <c r="F656" s="531"/>
      <c r="G656" s="531"/>
      <c r="H656" s="573"/>
      <c r="I656" s="573"/>
      <c r="J656" s="573"/>
      <c r="K656" s="573"/>
      <c r="L656" s="573"/>
      <c r="M656" s="234"/>
      <c r="N656" s="234"/>
      <c r="O656" s="668"/>
      <c r="P656" s="575"/>
      <c r="Q656" s="573"/>
      <c r="R656" s="573"/>
      <c r="S656" s="573"/>
      <c r="T656" s="573"/>
      <c r="U656" s="677"/>
      <c r="V656" s="677"/>
      <c r="W656" s="573"/>
      <c r="X656" s="573"/>
      <c r="Y656" s="573"/>
      <c r="Z656" s="573"/>
      <c r="AA656" s="678"/>
      <c r="AB656" s="573"/>
      <c r="AC656" s="623"/>
      <c r="AD656" s="573"/>
      <c r="AE656" s="573"/>
      <c r="AF656" s="573"/>
      <c r="AG656" s="639"/>
      <c r="AH656" s="639"/>
      <c r="AI656" s="639"/>
      <c r="AJ656" s="4"/>
      <c r="AK656" s="621"/>
      <c r="AL656" s="622"/>
      <c r="AM656" s="680"/>
    </row>
    <row r="657" spans="2:39" ht="13.5" customHeight="1">
      <c r="B657" s="395"/>
      <c r="D657" s="529">
        <f t="shared" si="16"/>
        <v>646</v>
      </c>
      <c r="E657" s="532"/>
      <c r="F657" s="531"/>
      <c r="G657" s="531"/>
      <c r="H657" s="573"/>
      <c r="I657" s="573"/>
      <c r="J657" s="573"/>
      <c r="K657" s="573"/>
      <c r="L657" s="573"/>
      <c r="M657" s="234"/>
      <c r="N657" s="234"/>
      <c r="O657" s="668"/>
      <c r="P657" s="575"/>
      <c r="Q657" s="573"/>
      <c r="R657" s="573"/>
      <c r="S657" s="573"/>
      <c r="T657" s="573"/>
      <c r="U657" s="677"/>
      <c r="V657" s="677"/>
      <c r="W657" s="573"/>
      <c r="X657" s="573"/>
      <c r="Y657" s="573"/>
      <c r="Z657" s="573"/>
      <c r="AA657" s="678"/>
      <c r="AB657" s="573"/>
      <c r="AC657" s="623"/>
      <c r="AD657" s="573"/>
      <c r="AE657" s="573"/>
      <c r="AF657" s="573"/>
      <c r="AG657" s="639"/>
      <c r="AH657" s="639"/>
      <c r="AI657" s="639"/>
      <c r="AJ657" s="4"/>
      <c r="AK657" s="621"/>
      <c r="AL657" s="622"/>
      <c r="AM657" s="680"/>
    </row>
    <row r="658" spans="2:39" ht="13.5" customHeight="1">
      <c r="B658" s="395"/>
      <c r="D658" s="529">
        <f t="shared" si="16"/>
        <v>647</v>
      </c>
      <c r="E658" s="532"/>
      <c r="F658" s="531"/>
      <c r="G658" s="531"/>
      <c r="H658" s="573"/>
      <c r="I658" s="573"/>
      <c r="J658" s="573"/>
      <c r="K658" s="573"/>
      <c r="L658" s="573"/>
      <c r="M658" s="234"/>
      <c r="N658" s="234"/>
      <c r="O658" s="668"/>
      <c r="P658" s="575"/>
      <c r="Q658" s="573"/>
      <c r="R658" s="573"/>
      <c r="S658" s="573"/>
      <c r="T658" s="573"/>
      <c r="U658" s="677"/>
      <c r="V658" s="677"/>
      <c r="W658" s="573"/>
      <c r="X658" s="573"/>
      <c r="Y658" s="573"/>
      <c r="Z658" s="573"/>
      <c r="AA658" s="678"/>
      <c r="AB658" s="573"/>
      <c r="AC658" s="623"/>
      <c r="AD658" s="573"/>
      <c r="AE658" s="573"/>
      <c r="AF658" s="573"/>
      <c r="AG658" s="639"/>
      <c r="AH658" s="639"/>
      <c r="AI658" s="639"/>
      <c r="AJ658" s="4"/>
      <c r="AK658" s="621"/>
      <c r="AL658" s="622"/>
      <c r="AM658" s="680"/>
    </row>
    <row r="659" spans="2:39" ht="13.5" customHeight="1">
      <c r="B659" s="395"/>
      <c r="D659" s="529">
        <f t="shared" si="16"/>
        <v>648</v>
      </c>
      <c r="E659" s="532"/>
      <c r="F659" s="531"/>
      <c r="G659" s="531"/>
      <c r="H659" s="573"/>
      <c r="I659" s="573"/>
      <c r="J659" s="573"/>
      <c r="K659" s="573"/>
      <c r="L659" s="573"/>
      <c r="M659" s="234"/>
      <c r="N659" s="234"/>
      <c r="O659" s="668"/>
      <c r="P659" s="575"/>
      <c r="Q659" s="573"/>
      <c r="R659" s="573"/>
      <c r="S659" s="573"/>
      <c r="T659" s="573"/>
      <c r="U659" s="677"/>
      <c r="V659" s="677"/>
      <c r="W659" s="573"/>
      <c r="X659" s="573"/>
      <c r="Y659" s="573"/>
      <c r="Z659" s="573"/>
      <c r="AA659" s="678"/>
      <c r="AB659" s="573"/>
      <c r="AC659" s="623"/>
      <c r="AD659" s="573"/>
      <c r="AE659" s="573"/>
      <c r="AF659" s="573"/>
      <c r="AG659" s="639"/>
      <c r="AH659" s="639"/>
      <c r="AI659" s="639"/>
      <c r="AJ659" s="4"/>
      <c r="AK659" s="621"/>
      <c r="AL659" s="622"/>
      <c r="AM659" s="680"/>
    </row>
    <row r="660" spans="2:39" ht="13.5" customHeight="1">
      <c r="B660" s="395"/>
      <c r="D660" s="529">
        <f t="shared" si="16"/>
        <v>649</v>
      </c>
      <c r="E660" s="532"/>
      <c r="F660" s="531"/>
      <c r="G660" s="531"/>
      <c r="H660" s="573"/>
      <c r="I660" s="573"/>
      <c r="J660" s="573"/>
      <c r="K660" s="573"/>
      <c r="L660" s="573"/>
      <c r="M660" s="234"/>
      <c r="N660" s="234"/>
      <c r="O660" s="668"/>
      <c r="P660" s="575"/>
      <c r="Q660" s="573"/>
      <c r="R660" s="573"/>
      <c r="S660" s="573"/>
      <c r="T660" s="573"/>
      <c r="U660" s="677"/>
      <c r="V660" s="677"/>
      <c r="W660" s="573"/>
      <c r="X660" s="573"/>
      <c r="Y660" s="573"/>
      <c r="Z660" s="573"/>
      <c r="AA660" s="678"/>
      <c r="AB660" s="573"/>
      <c r="AC660" s="623"/>
      <c r="AD660" s="573"/>
      <c r="AE660" s="573"/>
      <c r="AF660" s="573"/>
      <c r="AG660" s="639"/>
      <c r="AH660" s="639"/>
      <c r="AI660" s="639"/>
      <c r="AJ660" s="4"/>
      <c r="AK660" s="621"/>
      <c r="AL660" s="622"/>
      <c r="AM660" s="680"/>
    </row>
    <row r="661" spans="2:39" ht="13.5" customHeight="1">
      <c r="B661" s="395"/>
      <c r="D661" s="529">
        <f t="shared" si="16"/>
        <v>650</v>
      </c>
      <c r="E661" s="532"/>
      <c r="F661" s="531"/>
      <c r="G661" s="531"/>
      <c r="H661" s="573"/>
      <c r="I661" s="573"/>
      <c r="J661" s="573"/>
      <c r="K661" s="573"/>
      <c r="L661" s="573"/>
      <c r="M661" s="234"/>
      <c r="N661" s="234"/>
      <c r="O661" s="668"/>
      <c r="P661" s="575"/>
      <c r="Q661" s="573"/>
      <c r="R661" s="573"/>
      <c r="S661" s="573"/>
      <c r="T661" s="573"/>
      <c r="U661" s="677"/>
      <c r="V661" s="677"/>
      <c r="W661" s="573"/>
      <c r="X661" s="573"/>
      <c r="Y661" s="573"/>
      <c r="Z661" s="573"/>
      <c r="AA661" s="678"/>
      <c r="AB661" s="573"/>
      <c r="AC661" s="623"/>
      <c r="AD661" s="573"/>
      <c r="AE661" s="573"/>
      <c r="AF661" s="573"/>
      <c r="AG661" s="639"/>
      <c r="AH661" s="639"/>
      <c r="AI661" s="639"/>
      <c r="AJ661" s="4"/>
      <c r="AK661" s="621"/>
      <c r="AL661" s="622"/>
      <c r="AM661" s="680"/>
    </row>
    <row r="662" spans="2:39" ht="13.5" customHeight="1">
      <c r="B662" s="395"/>
      <c r="D662" s="529">
        <f t="shared" si="16"/>
        <v>651</v>
      </c>
      <c r="E662" s="532"/>
      <c r="F662" s="531"/>
      <c r="G662" s="531"/>
      <c r="H662" s="573"/>
      <c r="I662" s="573"/>
      <c r="J662" s="573"/>
      <c r="K662" s="573"/>
      <c r="L662" s="573"/>
      <c r="M662" s="234"/>
      <c r="N662" s="234"/>
      <c r="O662" s="668"/>
      <c r="P662" s="575"/>
      <c r="Q662" s="573"/>
      <c r="R662" s="573"/>
      <c r="S662" s="573"/>
      <c r="T662" s="573"/>
      <c r="U662" s="677"/>
      <c r="V662" s="677"/>
      <c r="W662" s="573"/>
      <c r="X662" s="573"/>
      <c r="Y662" s="573"/>
      <c r="Z662" s="573"/>
      <c r="AA662" s="678"/>
      <c r="AB662" s="573"/>
      <c r="AC662" s="623"/>
      <c r="AD662" s="573"/>
      <c r="AE662" s="573"/>
      <c r="AF662" s="573"/>
      <c r="AG662" s="639"/>
      <c r="AH662" s="639"/>
      <c r="AI662" s="639"/>
      <c r="AJ662" s="4"/>
      <c r="AK662" s="621"/>
      <c r="AL662" s="622"/>
      <c r="AM662" s="680"/>
    </row>
    <row r="663" spans="2:39" ht="13.5" customHeight="1">
      <c r="B663" s="395"/>
      <c r="D663" s="529">
        <f t="shared" si="16"/>
        <v>652</v>
      </c>
      <c r="E663" s="532"/>
      <c r="F663" s="531"/>
      <c r="G663" s="531"/>
      <c r="H663" s="573"/>
      <c r="I663" s="573"/>
      <c r="J663" s="573"/>
      <c r="K663" s="573"/>
      <c r="L663" s="573"/>
      <c r="M663" s="234"/>
      <c r="N663" s="234"/>
      <c r="O663" s="668"/>
      <c r="P663" s="575"/>
      <c r="Q663" s="573"/>
      <c r="R663" s="573"/>
      <c r="S663" s="573"/>
      <c r="T663" s="573"/>
      <c r="U663" s="677"/>
      <c r="V663" s="677"/>
      <c r="W663" s="573"/>
      <c r="X663" s="573"/>
      <c r="Y663" s="573"/>
      <c r="Z663" s="573"/>
      <c r="AA663" s="678"/>
      <c r="AB663" s="573"/>
      <c r="AC663" s="623"/>
      <c r="AD663" s="573"/>
      <c r="AE663" s="573"/>
      <c r="AF663" s="573"/>
      <c r="AG663" s="639"/>
      <c r="AH663" s="639"/>
      <c r="AI663" s="639"/>
      <c r="AJ663" s="4"/>
      <c r="AK663" s="621"/>
      <c r="AL663" s="622"/>
      <c r="AM663" s="680"/>
    </row>
    <row r="664" spans="2:39" ht="13.5" customHeight="1">
      <c r="B664" s="395"/>
      <c r="D664" s="529">
        <f t="shared" si="16"/>
        <v>653</v>
      </c>
      <c r="E664" s="532"/>
      <c r="F664" s="531"/>
      <c r="G664" s="531"/>
      <c r="H664" s="573"/>
      <c r="I664" s="573"/>
      <c r="J664" s="573"/>
      <c r="K664" s="573"/>
      <c r="L664" s="573"/>
      <c r="M664" s="234"/>
      <c r="N664" s="234"/>
      <c r="O664" s="668"/>
      <c r="P664" s="575"/>
      <c r="Q664" s="573"/>
      <c r="R664" s="573"/>
      <c r="S664" s="573"/>
      <c r="T664" s="573"/>
      <c r="U664" s="677"/>
      <c r="V664" s="677"/>
      <c r="W664" s="573"/>
      <c r="X664" s="573"/>
      <c r="Y664" s="573"/>
      <c r="Z664" s="573"/>
      <c r="AA664" s="678"/>
      <c r="AB664" s="573"/>
      <c r="AC664" s="623"/>
      <c r="AD664" s="573"/>
      <c r="AE664" s="573"/>
      <c r="AF664" s="573"/>
      <c r="AG664" s="639"/>
      <c r="AH664" s="639"/>
      <c r="AI664" s="639"/>
      <c r="AJ664" s="4"/>
      <c r="AK664" s="621"/>
      <c r="AL664" s="622"/>
      <c r="AM664" s="680"/>
    </row>
    <row r="665" spans="2:39" ht="13.5" customHeight="1">
      <c r="B665" s="395"/>
      <c r="D665" s="529">
        <f t="shared" si="16"/>
        <v>654</v>
      </c>
      <c r="E665" s="532"/>
      <c r="F665" s="531"/>
      <c r="G665" s="531"/>
      <c r="H665" s="573"/>
      <c r="I665" s="573"/>
      <c r="J665" s="573"/>
      <c r="K665" s="573"/>
      <c r="L665" s="573"/>
      <c r="M665" s="234"/>
      <c r="N665" s="234"/>
      <c r="O665" s="668"/>
      <c r="P665" s="575"/>
      <c r="Q665" s="573"/>
      <c r="R665" s="573"/>
      <c r="S665" s="573"/>
      <c r="T665" s="573"/>
      <c r="U665" s="677"/>
      <c r="V665" s="677"/>
      <c r="W665" s="573"/>
      <c r="X665" s="573"/>
      <c r="Y665" s="573"/>
      <c r="Z665" s="573"/>
      <c r="AA665" s="678"/>
      <c r="AB665" s="573"/>
      <c r="AC665" s="623"/>
      <c r="AD665" s="573"/>
      <c r="AE665" s="573"/>
      <c r="AF665" s="573"/>
      <c r="AG665" s="639"/>
      <c r="AH665" s="639"/>
      <c r="AI665" s="639"/>
      <c r="AJ665" s="4"/>
      <c r="AK665" s="621"/>
      <c r="AL665" s="622"/>
      <c r="AM665" s="680"/>
    </row>
    <row r="666" spans="2:39" ht="13.5" customHeight="1">
      <c r="B666" s="395"/>
      <c r="D666" s="529">
        <f t="shared" si="16"/>
        <v>655</v>
      </c>
      <c r="E666" s="532"/>
      <c r="F666" s="531"/>
      <c r="G666" s="531"/>
      <c r="H666" s="573"/>
      <c r="I666" s="573"/>
      <c r="J666" s="573"/>
      <c r="K666" s="573"/>
      <c r="L666" s="573"/>
      <c r="M666" s="234"/>
      <c r="N666" s="234"/>
      <c r="O666" s="668"/>
      <c r="P666" s="575"/>
      <c r="Q666" s="573"/>
      <c r="R666" s="573"/>
      <c r="S666" s="573"/>
      <c r="T666" s="573"/>
      <c r="U666" s="677"/>
      <c r="V666" s="677"/>
      <c r="W666" s="573"/>
      <c r="X666" s="573"/>
      <c r="Y666" s="573"/>
      <c r="Z666" s="573"/>
      <c r="AA666" s="678"/>
      <c r="AB666" s="573"/>
      <c r="AC666" s="623"/>
      <c r="AD666" s="573"/>
      <c r="AE666" s="573"/>
      <c r="AF666" s="573"/>
      <c r="AG666" s="639"/>
      <c r="AH666" s="639"/>
      <c r="AI666" s="639"/>
      <c r="AJ666" s="4"/>
      <c r="AK666" s="621"/>
      <c r="AL666" s="622"/>
      <c r="AM666" s="680"/>
    </row>
    <row r="667" spans="2:39" ht="13.5" customHeight="1">
      <c r="B667" s="395"/>
      <c r="D667" s="529">
        <f t="shared" si="16"/>
        <v>656</v>
      </c>
      <c r="E667" s="532"/>
      <c r="F667" s="531"/>
      <c r="G667" s="531"/>
      <c r="H667" s="573"/>
      <c r="I667" s="573"/>
      <c r="J667" s="573"/>
      <c r="K667" s="573"/>
      <c r="L667" s="573"/>
      <c r="M667" s="234"/>
      <c r="N667" s="234"/>
      <c r="O667" s="668"/>
      <c r="P667" s="575"/>
      <c r="Q667" s="573"/>
      <c r="R667" s="573"/>
      <c r="S667" s="573"/>
      <c r="T667" s="573"/>
      <c r="U667" s="677"/>
      <c r="V667" s="677"/>
      <c r="W667" s="573"/>
      <c r="X667" s="573"/>
      <c r="Y667" s="573"/>
      <c r="Z667" s="573"/>
      <c r="AA667" s="678"/>
      <c r="AB667" s="573"/>
      <c r="AC667" s="623"/>
      <c r="AD667" s="573"/>
      <c r="AE667" s="573"/>
      <c r="AF667" s="573"/>
      <c r="AG667" s="639"/>
      <c r="AH667" s="639"/>
      <c r="AI667" s="639"/>
      <c r="AJ667" s="4"/>
      <c r="AK667" s="621"/>
      <c r="AL667" s="622"/>
      <c r="AM667" s="680"/>
    </row>
    <row r="668" spans="2:39" ht="13.5" customHeight="1">
      <c r="B668" s="395"/>
      <c r="D668" s="529">
        <f t="shared" si="16"/>
        <v>657</v>
      </c>
      <c r="E668" s="532"/>
      <c r="F668" s="531"/>
      <c r="G668" s="531"/>
      <c r="H668" s="573"/>
      <c r="I668" s="573"/>
      <c r="J668" s="573"/>
      <c r="K668" s="573"/>
      <c r="L668" s="573"/>
      <c r="M668" s="234"/>
      <c r="N668" s="234"/>
      <c r="O668" s="668"/>
      <c r="P668" s="575"/>
      <c r="Q668" s="573"/>
      <c r="R668" s="573"/>
      <c r="S668" s="573"/>
      <c r="T668" s="573"/>
      <c r="U668" s="677"/>
      <c r="V668" s="677"/>
      <c r="W668" s="573"/>
      <c r="X668" s="573"/>
      <c r="Y668" s="573"/>
      <c r="Z668" s="573"/>
      <c r="AA668" s="678"/>
      <c r="AB668" s="573"/>
      <c r="AC668" s="623"/>
      <c r="AD668" s="573"/>
      <c r="AE668" s="573"/>
      <c r="AF668" s="573"/>
      <c r="AG668" s="639"/>
      <c r="AH668" s="639"/>
      <c r="AI668" s="639"/>
      <c r="AJ668" s="4"/>
      <c r="AK668" s="621"/>
      <c r="AL668" s="622"/>
      <c r="AM668" s="680"/>
    </row>
    <row r="669" spans="2:39" ht="13.5" customHeight="1">
      <c r="B669" s="395"/>
      <c r="D669" s="529">
        <f t="shared" si="16"/>
        <v>658</v>
      </c>
      <c r="E669" s="532"/>
      <c r="F669" s="531"/>
      <c r="G669" s="531"/>
      <c r="H669" s="573"/>
      <c r="I669" s="573"/>
      <c r="J669" s="573"/>
      <c r="K669" s="573"/>
      <c r="L669" s="573"/>
      <c r="M669" s="234"/>
      <c r="N669" s="234"/>
      <c r="O669" s="668"/>
      <c r="P669" s="575"/>
      <c r="Q669" s="573"/>
      <c r="R669" s="573"/>
      <c r="S669" s="573"/>
      <c r="T669" s="573"/>
      <c r="U669" s="677"/>
      <c r="V669" s="677"/>
      <c r="W669" s="573"/>
      <c r="X669" s="573"/>
      <c r="Y669" s="573"/>
      <c r="Z669" s="573"/>
      <c r="AA669" s="678"/>
      <c r="AB669" s="573"/>
      <c r="AC669" s="623"/>
      <c r="AD669" s="573"/>
      <c r="AE669" s="573"/>
      <c r="AF669" s="573"/>
      <c r="AG669" s="639"/>
      <c r="AH669" s="639"/>
      <c r="AI669" s="639"/>
      <c r="AJ669" s="4"/>
      <c r="AK669" s="621"/>
      <c r="AL669" s="622"/>
      <c r="AM669" s="680"/>
    </row>
    <row r="670" spans="2:39" ht="13.5" customHeight="1">
      <c r="B670" s="395"/>
      <c r="D670" s="529">
        <f t="shared" si="16"/>
        <v>659</v>
      </c>
      <c r="E670" s="532"/>
      <c r="F670" s="531"/>
      <c r="G670" s="531"/>
      <c r="H670" s="573"/>
      <c r="I670" s="573"/>
      <c r="J670" s="573"/>
      <c r="K670" s="573"/>
      <c r="L670" s="573"/>
      <c r="M670" s="234"/>
      <c r="N670" s="234"/>
      <c r="O670" s="668"/>
      <c r="P670" s="575"/>
      <c r="Q670" s="573"/>
      <c r="R670" s="573"/>
      <c r="S670" s="573"/>
      <c r="T670" s="573"/>
      <c r="U670" s="677"/>
      <c r="V670" s="677"/>
      <c r="W670" s="573"/>
      <c r="X670" s="573"/>
      <c r="Y670" s="573"/>
      <c r="Z670" s="573"/>
      <c r="AA670" s="678"/>
      <c r="AB670" s="573"/>
      <c r="AC670" s="623"/>
      <c r="AD670" s="573"/>
      <c r="AE670" s="573"/>
      <c r="AF670" s="573"/>
      <c r="AG670" s="639"/>
      <c r="AH670" s="639"/>
      <c r="AI670" s="639"/>
      <c r="AJ670" s="4"/>
      <c r="AK670" s="621"/>
      <c r="AL670" s="622"/>
      <c r="AM670" s="680"/>
    </row>
    <row r="671" spans="2:39" ht="13.5" customHeight="1">
      <c r="B671" s="395"/>
      <c r="D671" s="529">
        <f t="shared" si="16"/>
        <v>660</v>
      </c>
      <c r="E671" s="532"/>
      <c r="F671" s="531"/>
      <c r="G671" s="531"/>
      <c r="H671" s="681"/>
      <c r="I671" s="681"/>
      <c r="J671" s="681"/>
      <c r="K671" s="681"/>
      <c r="L671" s="681"/>
      <c r="M671" s="234"/>
      <c r="N671" s="234"/>
      <c r="O671" s="668"/>
      <c r="P671" s="575"/>
      <c r="Q671" s="573"/>
      <c r="R671" s="573"/>
      <c r="S671" s="573"/>
      <c r="T671" s="573"/>
      <c r="U671" s="677"/>
      <c r="V671" s="677"/>
      <c r="W671" s="573"/>
      <c r="X671" s="573"/>
      <c r="Y671" s="573"/>
      <c r="Z671" s="573"/>
      <c r="AA671" s="678"/>
      <c r="AB671" s="573"/>
      <c r="AC671" s="623"/>
      <c r="AD671" s="573"/>
      <c r="AE671" s="573"/>
      <c r="AF671" s="573"/>
      <c r="AG671" s="639"/>
      <c r="AH671" s="639"/>
      <c r="AI671" s="639"/>
      <c r="AJ671" s="4"/>
      <c r="AK671" s="621"/>
      <c r="AL671" s="622"/>
      <c r="AM671" s="680"/>
    </row>
    <row r="672" spans="2:39" ht="13.5" customHeight="1">
      <c r="B672" s="395"/>
      <c r="D672" s="529">
        <f>D671+1</f>
        <v>661</v>
      </c>
      <c r="E672" s="532"/>
      <c r="F672" s="531"/>
      <c r="G672" s="531"/>
      <c r="H672" s="573"/>
      <c r="I672" s="573"/>
      <c r="J672" s="573"/>
      <c r="K672" s="573"/>
      <c r="L672" s="573"/>
      <c r="M672" s="234"/>
      <c r="N672" s="234"/>
      <c r="O672" s="668"/>
      <c r="P672" s="575"/>
      <c r="Q672" s="573"/>
      <c r="R672" s="573"/>
      <c r="S672" s="573"/>
      <c r="T672" s="573"/>
      <c r="U672" s="677"/>
      <c r="V672" s="677"/>
      <c r="W672" s="573"/>
      <c r="X672" s="573"/>
      <c r="Y672" s="573"/>
      <c r="Z672" s="573"/>
      <c r="AA672" s="678"/>
      <c r="AB672" s="573"/>
      <c r="AC672" s="623"/>
      <c r="AD672" s="573"/>
      <c r="AE672" s="573"/>
      <c r="AF672" s="573"/>
      <c r="AG672" s="639"/>
      <c r="AH672" s="639"/>
      <c r="AI672" s="639"/>
      <c r="AJ672" s="4"/>
      <c r="AK672" s="621"/>
      <c r="AL672" s="622"/>
      <c r="AM672" s="680"/>
    </row>
    <row r="673" spans="2:39" ht="13.5" customHeight="1">
      <c r="B673" s="395"/>
      <c r="D673" s="529">
        <f>D672+1</f>
        <v>662</v>
      </c>
      <c r="E673" s="532"/>
      <c r="F673" s="531"/>
      <c r="G673" s="531"/>
      <c r="H673" s="573"/>
      <c r="I673" s="573"/>
      <c r="J673" s="573"/>
      <c r="K673" s="573"/>
      <c r="L673" s="573"/>
      <c r="M673" s="234"/>
      <c r="N673" s="234"/>
      <c r="O673" s="668"/>
      <c r="P673" s="575"/>
      <c r="Q673" s="573"/>
      <c r="R673" s="573"/>
      <c r="S673" s="573"/>
      <c r="T673" s="573"/>
      <c r="U673" s="677"/>
      <c r="V673" s="677"/>
      <c r="W673" s="573"/>
      <c r="X673" s="573"/>
      <c r="Y673" s="573"/>
      <c r="Z673" s="573"/>
      <c r="AA673" s="678"/>
      <c r="AB673" s="573"/>
      <c r="AC673" s="623"/>
      <c r="AD673" s="573"/>
      <c r="AE673" s="573"/>
      <c r="AF673" s="573"/>
      <c r="AG673" s="639"/>
      <c r="AH673" s="639"/>
      <c r="AI673" s="639"/>
      <c r="AJ673" s="4"/>
      <c r="AK673" s="621"/>
      <c r="AL673" s="622"/>
      <c r="AM673" s="680"/>
    </row>
    <row r="674" spans="2:39" ht="13.5" customHeight="1">
      <c r="B674" s="395"/>
      <c r="D674" s="529">
        <f>D673+1</f>
        <v>663</v>
      </c>
      <c r="E674" s="532"/>
      <c r="F674" s="531"/>
      <c r="G674" s="531"/>
      <c r="H674" s="573"/>
      <c r="I674" s="573"/>
      <c r="J674" s="573"/>
      <c r="K674" s="573"/>
      <c r="L674" s="573"/>
      <c r="M674" s="234"/>
      <c r="N674" s="234"/>
      <c r="O674" s="668"/>
      <c r="P674" s="575"/>
      <c r="Q674" s="573"/>
      <c r="R674" s="573"/>
      <c r="S674" s="573"/>
      <c r="T674" s="573"/>
      <c r="U674" s="677"/>
      <c r="V674" s="677"/>
      <c r="W674" s="573"/>
      <c r="X674" s="573"/>
      <c r="Y674" s="573"/>
      <c r="Z674" s="573"/>
      <c r="AA674" s="678"/>
      <c r="AB674" s="573"/>
      <c r="AC674" s="623"/>
      <c r="AD674" s="573"/>
      <c r="AE674" s="573"/>
      <c r="AF674" s="573"/>
      <c r="AG674" s="639"/>
      <c r="AH674" s="639"/>
      <c r="AI674" s="639"/>
      <c r="AJ674" s="4"/>
      <c r="AK674" s="621"/>
      <c r="AL674" s="622"/>
      <c r="AM674" s="680"/>
    </row>
    <row r="675" spans="2:39" ht="13.5" customHeight="1">
      <c r="B675" s="395"/>
      <c r="D675" s="529">
        <f t="shared" ref="D675:D732" si="17">D674+1</f>
        <v>664</v>
      </c>
      <c r="E675" s="532"/>
      <c r="F675" s="531"/>
      <c r="G675" s="531"/>
      <c r="H675" s="573"/>
      <c r="I675" s="573"/>
      <c r="J675" s="573"/>
      <c r="K675" s="573"/>
      <c r="L675" s="573"/>
      <c r="M675" s="234"/>
      <c r="N675" s="234"/>
      <c r="O675" s="668"/>
      <c r="P675" s="575"/>
      <c r="Q675" s="573"/>
      <c r="R675" s="573"/>
      <c r="S675" s="573"/>
      <c r="T675" s="573"/>
      <c r="U675" s="677"/>
      <c r="V675" s="677"/>
      <c r="W675" s="573"/>
      <c r="X675" s="573"/>
      <c r="Y675" s="573"/>
      <c r="Z675" s="573"/>
      <c r="AA675" s="678"/>
      <c r="AB675" s="573"/>
      <c r="AC675" s="623"/>
      <c r="AD675" s="573"/>
      <c r="AE675" s="573"/>
      <c r="AF675" s="573"/>
      <c r="AG675" s="639"/>
      <c r="AH675" s="639"/>
      <c r="AI675" s="639"/>
      <c r="AJ675" s="4"/>
      <c r="AK675" s="621"/>
      <c r="AL675" s="622"/>
      <c r="AM675" s="680"/>
    </row>
    <row r="676" spans="2:39" ht="13.5" customHeight="1">
      <c r="B676" s="395"/>
      <c r="D676" s="529">
        <f t="shared" si="17"/>
        <v>665</v>
      </c>
      <c r="E676" s="532"/>
      <c r="F676" s="531"/>
      <c r="G676" s="531"/>
      <c r="H676" s="573"/>
      <c r="I676" s="573"/>
      <c r="J676" s="573"/>
      <c r="K676" s="573"/>
      <c r="L676" s="573"/>
      <c r="M676" s="234"/>
      <c r="N676" s="234"/>
      <c r="O676" s="668"/>
      <c r="P676" s="575"/>
      <c r="Q676" s="573"/>
      <c r="R676" s="573"/>
      <c r="S676" s="573"/>
      <c r="T676" s="573"/>
      <c r="U676" s="677"/>
      <c r="V676" s="677"/>
      <c r="W676" s="573"/>
      <c r="X676" s="573"/>
      <c r="Y676" s="573"/>
      <c r="Z676" s="573"/>
      <c r="AA676" s="678"/>
      <c r="AB676" s="573"/>
      <c r="AC676" s="623"/>
      <c r="AD676" s="573"/>
      <c r="AE676" s="573"/>
      <c r="AF676" s="573"/>
      <c r="AG676" s="639"/>
      <c r="AH676" s="639"/>
      <c r="AI676" s="639"/>
      <c r="AJ676" s="4"/>
      <c r="AK676" s="621"/>
      <c r="AL676" s="622"/>
      <c r="AM676" s="680"/>
    </row>
    <row r="677" spans="2:39" ht="13.5" customHeight="1">
      <c r="B677" s="395"/>
      <c r="D677" s="529">
        <f t="shared" si="17"/>
        <v>666</v>
      </c>
      <c r="E677" s="532"/>
      <c r="F677" s="531"/>
      <c r="G677" s="531"/>
      <c r="H677" s="573"/>
      <c r="I677" s="573"/>
      <c r="J677" s="573"/>
      <c r="K677" s="573"/>
      <c r="L677" s="573"/>
      <c r="M677" s="234"/>
      <c r="N677" s="234"/>
      <c r="O677" s="668"/>
      <c r="P677" s="575"/>
      <c r="Q677" s="573"/>
      <c r="R677" s="573"/>
      <c r="S677" s="573"/>
      <c r="T677" s="573"/>
      <c r="U677" s="677"/>
      <c r="V677" s="677"/>
      <c r="W677" s="573"/>
      <c r="X677" s="573"/>
      <c r="Y677" s="573"/>
      <c r="Z677" s="573"/>
      <c r="AA677" s="678"/>
      <c r="AB677" s="573"/>
      <c r="AC677" s="623"/>
      <c r="AD677" s="573"/>
      <c r="AE677" s="573"/>
      <c r="AF677" s="573"/>
      <c r="AG677" s="639"/>
      <c r="AH677" s="639"/>
      <c r="AI677" s="639"/>
      <c r="AJ677" s="4"/>
      <c r="AK677" s="621"/>
      <c r="AL677" s="622"/>
      <c r="AM677" s="680"/>
    </row>
    <row r="678" spans="2:39" ht="13.5" customHeight="1">
      <c r="B678" s="395"/>
      <c r="D678" s="529">
        <f t="shared" si="17"/>
        <v>667</v>
      </c>
      <c r="E678" s="532"/>
      <c r="F678" s="531"/>
      <c r="G678" s="531"/>
      <c r="H678" s="573"/>
      <c r="I678" s="573"/>
      <c r="J678" s="573"/>
      <c r="K678" s="573"/>
      <c r="L678" s="573"/>
      <c r="M678" s="234"/>
      <c r="N678" s="234"/>
      <c r="O678" s="668"/>
      <c r="P678" s="575"/>
      <c r="Q678" s="573"/>
      <c r="R678" s="573"/>
      <c r="S678" s="573"/>
      <c r="T678" s="573"/>
      <c r="U678" s="677"/>
      <c r="V678" s="677"/>
      <c r="W678" s="573"/>
      <c r="X678" s="573"/>
      <c r="Y678" s="573"/>
      <c r="Z678" s="573"/>
      <c r="AA678" s="678"/>
      <c r="AB678" s="573"/>
      <c r="AC678" s="623"/>
      <c r="AD678" s="573"/>
      <c r="AE678" s="573"/>
      <c r="AF678" s="573"/>
      <c r="AG678" s="639"/>
      <c r="AH678" s="639"/>
      <c r="AI678" s="639"/>
      <c r="AJ678" s="4"/>
      <c r="AK678" s="621"/>
      <c r="AL678" s="622"/>
      <c r="AM678" s="680"/>
    </row>
    <row r="679" spans="2:39" ht="13.5" customHeight="1">
      <c r="B679" s="395"/>
      <c r="D679" s="529">
        <f t="shared" si="17"/>
        <v>668</v>
      </c>
      <c r="E679" s="532"/>
      <c r="F679" s="531"/>
      <c r="G679" s="531"/>
      <c r="H679" s="573"/>
      <c r="I679" s="573"/>
      <c r="J679" s="573"/>
      <c r="K679" s="573"/>
      <c r="L679" s="573"/>
      <c r="M679" s="234"/>
      <c r="N679" s="234"/>
      <c r="O679" s="668"/>
      <c r="P679" s="575"/>
      <c r="Q679" s="573"/>
      <c r="R679" s="573"/>
      <c r="S679" s="573"/>
      <c r="T679" s="573"/>
      <c r="U679" s="677"/>
      <c r="V679" s="677"/>
      <c r="W679" s="573"/>
      <c r="X679" s="573"/>
      <c r="Y679" s="573"/>
      <c r="Z679" s="573"/>
      <c r="AA679" s="678"/>
      <c r="AB679" s="573"/>
      <c r="AC679" s="623"/>
      <c r="AD679" s="573"/>
      <c r="AE679" s="573"/>
      <c r="AF679" s="573"/>
      <c r="AG679" s="639"/>
      <c r="AH679" s="639"/>
      <c r="AI679" s="639"/>
      <c r="AJ679" s="4"/>
      <c r="AK679" s="621"/>
      <c r="AL679" s="622"/>
      <c r="AM679" s="680"/>
    </row>
    <row r="680" spans="2:39" ht="13.5" customHeight="1">
      <c r="B680" s="395"/>
      <c r="D680" s="529">
        <f t="shared" si="17"/>
        <v>669</v>
      </c>
      <c r="E680" s="532"/>
      <c r="F680" s="531"/>
      <c r="G680" s="531"/>
      <c r="H680" s="573"/>
      <c r="I680" s="573"/>
      <c r="J680" s="573"/>
      <c r="K680" s="573"/>
      <c r="L680" s="573"/>
      <c r="M680" s="234"/>
      <c r="N680" s="234"/>
      <c r="O680" s="668"/>
      <c r="P680" s="575"/>
      <c r="Q680" s="573"/>
      <c r="R680" s="573"/>
      <c r="S680" s="573"/>
      <c r="T680" s="573"/>
      <c r="U680" s="677"/>
      <c r="V680" s="677"/>
      <c r="W680" s="573"/>
      <c r="X680" s="573"/>
      <c r="Y680" s="573"/>
      <c r="Z680" s="573"/>
      <c r="AA680" s="678"/>
      <c r="AB680" s="573"/>
      <c r="AC680" s="623"/>
      <c r="AD680" s="573"/>
      <c r="AE680" s="573"/>
      <c r="AF680" s="573"/>
      <c r="AG680" s="639"/>
      <c r="AH680" s="639"/>
      <c r="AI680" s="639"/>
      <c r="AJ680" s="4"/>
      <c r="AK680" s="621"/>
      <c r="AL680" s="622"/>
      <c r="AM680" s="680"/>
    </row>
    <row r="681" spans="2:39" ht="13.5" customHeight="1">
      <c r="B681" s="395"/>
      <c r="D681" s="529">
        <f t="shared" si="17"/>
        <v>670</v>
      </c>
      <c r="E681" s="532"/>
      <c r="F681" s="531"/>
      <c r="G681" s="531"/>
      <c r="H681" s="573"/>
      <c r="I681" s="573"/>
      <c r="J681" s="573"/>
      <c r="K681" s="573"/>
      <c r="L681" s="573"/>
      <c r="M681" s="234"/>
      <c r="N681" s="234"/>
      <c r="O681" s="668"/>
      <c r="P681" s="575"/>
      <c r="Q681" s="573"/>
      <c r="R681" s="573"/>
      <c r="S681" s="573"/>
      <c r="T681" s="573"/>
      <c r="U681" s="677"/>
      <c r="V681" s="677"/>
      <c r="W681" s="573"/>
      <c r="X681" s="573"/>
      <c r="Y681" s="573"/>
      <c r="Z681" s="573"/>
      <c r="AA681" s="678"/>
      <c r="AB681" s="573"/>
      <c r="AC681" s="623"/>
      <c r="AD681" s="573"/>
      <c r="AE681" s="573"/>
      <c r="AF681" s="573"/>
      <c r="AG681" s="639"/>
      <c r="AH681" s="639"/>
      <c r="AI681" s="639"/>
      <c r="AJ681" s="4"/>
      <c r="AK681" s="621"/>
      <c r="AL681" s="622"/>
      <c r="AM681" s="680"/>
    </row>
    <row r="682" spans="2:39" ht="13.5" customHeight="1">
      <c r="B682" s="395"/>
      <c r="D682" s="529">
        <f t="shared" si="17"/>
        <v>671</v>
      </c>
      <c r="E682" s="532"/>
      <c r="F682" s="531"/>
      <c r="G682" s="531"/>
      <c r="H682" s="573"/>
      <c r="I682" s="573"/>
      <c r="J682" s="573"/>
      <c r="K682" s="573"/>
      <c r="L682" s="573"/>
      <c r="M682" s="234"/>
      <c r="N682" s="234"/>
      <c r="O682" s="668"/>
      <c r="P682" s="575"/>
      <c r="Q682" s="573"/>
      <c r="R682" s="573"/>
      <c r="S682" s="573"/>
      <c r="T682" s="573"/>
      <c r="U682" s="677"/>
      <c r="V682" s="677"/>
      <c r="W682" s="573"/>
      <c r="X682" s="573"/>
      <c r="Y682" s="573"/>
      <c r="Z682" s="573"/>
      <c r="AA682" s="678"/>
      <c r="AB682" s="573"/>
      <c r="AC682" s="623"/>
      <c r="AD682" s="573"/>
      <c r="AE682" s="573"/>
      <c r="AF682" s="573"/>
      <c r="AG682" s="639"/>
      <c r="AH682" s="639"/>
      <c r="AI682" s="639"/>
      <c r="AJ682" s="4"/>
      <c r="AK682" s="621"/>
      <c r="AL682" s="622"/>
      <c r="AM682" s="680"/>
    </row>
    <row r="683" spans="2:39" ht="13.5" customHeight="1">
      <c r="B683" s="395"/>
      <c r="D683" s="529">
        <f t="shared" si="17"/>
        <v>672</v>
      </c>
      <c r="E683" s="532"/>
      <c r="F683" s="531"/>
      <c r="G683" s="531"/>
      <c r="H683" s="573"/>
      <c r="I683" s="573"/>
      <c r="J683" s="573"/>
      <c r="K683" s="573"/>
      <c r="L683" s="573"/>
      <c r="M683" s="234"/>
      <c r="N683" s="234"/>
      <c r="O683" s="668"/>
      <c r="P683" s="575"/>
      <c r="Q683" s="573"/>
      <c r="R683" s="573"/>
      <c r="S683" s="573"/>
      <c r="T683" s="573"/>
      <c r="U683" s="677"/>
      <c r="V683" s="677"/>
      <c r="W683" s="573"/>
      <c r="X683" s="573"/>
      <c r="Y683" s="573"/>
      <c r="Z683" s="573"/>
      <c r="AA683" s="678"/>
      <c r="AB683" s="573"/>
      <c r="AC683" s="623"/>
      <c r="AD683" s="573"/>
      <c r="AE683" s="573"/>
      <c r="AF683" s="573"/>
      <c r="AG683" s="639"/>
      <c r="AH683" s="639"/>
      <c r="AI683" s="639"/>
      <c r="AJ683" s="4"/>
      <c r="AK683" s="621"/>
      <c r="AL683" s="622"/>
      <c r="AM683" s="680"/>
    </row>
    <row r="684" spans="2:39" ht="13.5" customHeight="1">
      <c r="B684" s="395"/>
      <c r="D684" s="529">
        <f t="shared" si="17"/>
        <v>673</v>
      </c>
      <c r="E684" s="532"/>
      <c r="F684" s="531"/>
      <c r="G684" s="531"/>
      <c r="H684" s="573"/>
      <c r="I684" s="573"/>
      <c r="J684" s="573"/>
      <c r="K684" s="573"/>
      <c r="L684" s="573"/>
      <c r="M684" s="234"/>
      <c r="N684" s="234"/>
      <c r="O684" s="668"/>
      <c r="P684" s="575"/>
      <c r="Q684" s="573"/>
      <c r="R684" s="573"/>
      <c r="S684" s="573"/>
      <c r="T684" s="573"/>
      <c r="U684" s="677"/>
      <c r="V684" s="677"/>
      <c r="W684" s="573"/>
      <c r="X684" s="573"/>
      <c r="Y684" s="573"/>
      <c r="Z684" s="573"/>
      <c r="AA684" s="678"/>
      <c r="AB684" s="573"/>
      <c r="AC684" s="623"/>
      <c r="AD684" s="573"/>
      <c r="AE684" s="573"/>
      <c r="AF684" s="573"/>
      <c r="AG684" s="639"/>
      <c r="AH684" s="639"/>
      <c r="AI684" s="639"/>
      <c r="AJ684" s="4"/>
      <c r="AK684" s="621"/>
      <c r="AL684" s="622"/>
      <c r="AM684" s="680"/>
    </row>
    <row r="685" spans="2:39" ht="13.5" customHeight="1">
      <c r="B685" s="395"/>
      <c r="D685" s="529">
        <f t="shared" si="17"/>
        <v>674</v>
      </c>
      <c r="E685" s="532"/>
      <c r="F685" s="531"/>
      <c r="G685" s="531"/>
      <c r="H685" s="573"/>
      <c r="I685" s="573"/>
      <c r="J685" s="573"/>
      <c r="K685" s="573"/>
      <c r="L685" s="573"/>
      <c r="M685" s="234"/>
      <c r="N685" s="234"/>
      <c r="O685" s="668"/>
      <c r="P685" s="575"/>
      <c r="Q685" s="573"/>
      <c r="R685" s="573"/>
      <c r="S685" s="573"/>
      <c r="T685" s="573"/>
      <c r="U685" s="677"/>
      <c r="V685" s="677"/>
      <c r="W685" s="573"/>
      <c r="X685" s="573"/>
      <c r="Y685" s="573"/>
      <c r="Z685" s="573"/>
      <c r="AA685" s="678"/>
      <c r="AB685" s="573"/>
      <c r="AC685" s="623"/>
      <c r="AD685" s="573"/>
      <c r="AE685" s="573"/>
      <c r="AF685" s="573"/>
      <c r="AG685" s="639"/>
      <c r="AH685" s="639"/>
      <c r="AI685" s="639"/>
      <c r="AJ685" s="4"/>
      <c r="AK685" s="621"/>
      <c r="AL685" s="622"/>
      <c r="AM685" s="680"/>
    </row>
    <row r="686" spans="2:39" ht="13.5" customHeight="1">
      <c r="B686" s="395"/>
      <c r="D686" s="529">
        <f t="shared" si="17"/>
        <v>675</v>
      </c>
      <c r="E686" s="532"/>
      <c r="F686" s="531"/>
      <c r="G686" s="531"/>
      <c r="H686" s="573"/>
      <c r="I686" s="573"/>
      <c r="J686" s="573"/>
      <c r="K686" s="573"/>
      <c r="L686" s="573"/>
      <c r="M686" s="234"/>
      <c r="N686" s="234"/>
      <c r="O686" s="668"/>
      <c r="P686" s="575"/>
      <c r="Q686" s="573"/>
      <c r="R686" s="573"/>
      <c r="S686" s="573"/>
      <c r="T686" s="573"/>
      <c r="U686" s="677"/>
      <c r="V686" s="677"/>
      <c r="W686" s="573"/>
      <c r="X686" s="573"/>
      <c r="Y686" s="573"/>
      <c r="Z686" s="573"/>
      <c r="AA686" s="678"/>
      <c r="AB686" s="573"/>
      <c r="AC686" s="623"/>
      <c r="AD686" s="573"/>
      <c r="AE686" s="573"/>
      <c r="AF686" s="573"/>
      <c r="AG686" s="639"/>
      <c r="AH686" s="639"/>
      <c r="AI686" s="639"/>
      <c r="AJ686" s="4"/>
      <c r="AK686" s="621"/>
      <c r="AL686" s="622"/>
      <c r="AM686" s="680"/>
    </row>
    <row r="687" spans="2:39" ht="13.5" customHeight="1">
      <c r="B687" s="395"/>
      <c r="D687" s="529">
        <f t="shared" si="17"/>
        <v>676</v>
      </c>
      <c r="E687" s="532"/>
      <c r="F687" s="531"/>
      <c r="G687" s="531"/>
      <c r="H687" s="573"/>
      <c r="I687" s="573"/>
      <c r="J687" s="573"/>
      <c r="K687" s="573"/>
      <c r="L687" s="573"/>
      <c r="M687" s="234"/>
      <c r="N687" s="234"/>
      <c r="O687" s="668"/>
      <c r="P687" s="575"/>
      <c r="Q687" s="573"/>
      <c r="R687" s="573"/>
      <c r="S687" s="573"/>
      <c r="T687" s="573"/>
      <c r="U687" s="677"/>
      <c r="V687" s="677"/>
      <c r="W687" s="573"/>
      <c r="X687" s="573"/>
      <c r="Y687" s="573"/>
      <c r="Z687" s="573"/>
      <c r="AA687" s="678"/>
      <c r="AB687" s="573"/>
      <c r="AC687" s="623"/>
      <c r="AD687" s="573"/>
      <c r="AE687" s="573"/>
      <c r="AF687" s="573"/>
      <c r="AG687" s="639"/>
      <c r="AH687" s="639"/>
      <c r="AI687" s="639"/>
      <c r="AJ687" s="4"/>
      <c r="AK687" s="621"/>
      <c r="AL687" s="622"/>
      <c r="AM687" s="680"/>
    </row>
    <row r="688" spans="2:39" ht="13.5" customHeight="1">
      <c r="B688" s="395"/>
      <c r="D688" s="529">
        <f t="shared" si="17"/>
        <v>677</v>
      </c>
      <c r="E688" s="532"/>
      <c r="F688" s="531"/>
      <c r="G688" s="531"/>
      <c r="H688" s="573"/>
      <c r="I688" s="573"/>
      <c r="J688" s="573"/>
      <c r="K688" s="573"/>
      <c r="L688" s="573"/>
      <c r="M688" s="234"/>
      <c r="N688" s="234"/>
      <c r="O688" s="668"/>
      <c r="P688" s="575"/>
      <c r="Q688" s="573"/>
      <c r="R688" s="573"/>
      <c r="S688" s="573"/>
      <c r="T688" s="573"/>
      <c r="U688" s="677"/>
      <c r="V688" s="677"/>
      <c r="W688" s="573"/>
      <c r="X688" s="573"/>
      <c r="Y688" s="573"/>
      <c r="Z688" s="573"/>
      <c r="AA688" s="678"/>
      <c r="AB688" s="573"/>
      <c r="AC688" s="623"/>
      <c r="AD688" s="573"/>
      <c r="AE688" s="573"/>
      <c r="AF688" s="573"/>
      <c r="AG688" s="639"/>
      <c r="AH688" s="639"/>
      <c r="AI688" s="639"/>
      <c r="AJ688" s="4"/>
      <c r="AK688" s="621"/>
      <c r="AL688" s="622"/>
      <c r="AM688" s="680"/>
    </row>
    <row r="689" spans="2:39" ht="13.5" customHeight="1">
      <c r="B689" s="395"/>
      <c r="D689" s="529">
        <f t="shared" si="17"/>
        <v>678</v>
      </c>
      <c r="E689" s="532"/>
      <c r="F689" s="531"/>
      <c r="G689" s="531"/>
      <c r="H689" s="573"/>
      <c r="I689" s="573"/>
      <c r="J689" s="573"/>
      <c r="K689" s="573"/>
      <c r="L689" s="573"/>
      <c r="M689" s="234"/>
      <c r="N689" s="234"/>
      <c r="O689" s="668"/>
      <c r="P689" s="575"/>
      <c r="Q689" s="573"/>
      <c r="R689" s="573"/>
      <c r="S689" s="573"/>
      <c r="T689" s="573"/>
      <c r="U689" s="677"/>
      <c r="V689" s="677"/>
      <c r="W689" s="573"/>
      <c r="X689" s="573"/>
      <c r="Y689" s="573"/>
      <c r="Z689" s="573"/>
      <c r="AA689" s="678"/>
      <c r="AB689" s="573"/>
      <c r="AC689" s="623"/>
      <c r="AD689" s="573"/>
      <c r="AE689" s="573"/>
      <c r="AF689" s="573"/>
      <c r="AG689" s="639"/>
      <c r="AH689" s="639"/>
      <c r="AI689" s="639"/>
      <c r="AJ689" s="4"/>
      <c r="AK689" s="621"/>
      <c r="AL689" s="622"/>
      <c r="AM689" s="680"/>
    </row>
    <row r="690" spans="2:39" ht="13.5" customHeight="1">
      <c r="B690" s="395"/>
      <c r="D690" s="529">
        <f t="shared" si="17"/>
        <v>679</v>
      </c>
      <c r="E690" s="532"/>
      <c r="F690" s="531"/>
      <c r="G690" s="531"/>
      <c r="H690" s="573"/>
      <c r="I690" s="573"/>
      <c r="J690" s="573"/>
      <c r="K690" s="573"/>
      <c r="L690" s="573"/>
      <c r="M690" s="234"/>
      <c r="N690" s="234"/>
      <c r="O690" s="668"/>
      <c r="P690" s="575"/>
      <c r="Q690" s="573"/>
      <c r="R690" s="573"/>
      <c r="S690" s="573"/>
      <c r="T690" s="573"/>
      <c r="U690" s="677"/>
      <c r="V690" s="677"/>
      <c r="W690" s="573"/>
      <c r="X690" s="573"/>
      <c r="Y690" s="573"/>
      <c r="Z690" s="573"/>
      <c r="AA690" s="678"/>
      <c r="AB690" s="573"/>
      <c r="AC690" s="623"/>
      <c r="AD690" s="573"/>
      <c r="AE690" s="573"/>
      <c r="AF690" s="573"/>
      <c r="AG690" s="639"/>
      <c r="AH690" s="639"/>
      <c r="AI690" s="639"/>
      <c r="AJ690" s="4"/>
      <c r="AK690" s="621"/>
      <c r="AL690" s="622"/>
      <c r="AM690" s="680"/>
    </row>
    <row r="691" spans="2:39" ht="13.5" customHeight="1">
      <c r="B691" s="395"/>
      <c r="D691" s="529">
        <f t="shared" si="17"/>
        <v>680</v>
      </c>
      <c r="E691" s="532"/>
      <c r="F691" s="531"/>
      <c r="G691" s="531"/>
      <c r="H691" s="573"/>
      <c r="I691" s="573"/>
      <c r="J691" s="573"/>
      <c r="K691" s="573"/>
      <c r="L691" s="573"/>
      <c r="M691" s="234"/>
      <c r="N691" s="234"/>
      <c r="O691" s="668"/>
      <c r="P691" s="575"/>
      <c r="Q691" s="573"/>
      <c r="R691" s="573"/>
      <c r="S691" s="573"/>
      <c r="T691" s="573"/>
      <c r="U691" s="677"/>
      <c r="V691" s="677"/>
      <c r="W691" s="573"/>
      <c r="X691" s="573"/>
      <c r="Y691" s="573"/>
      <c r="Z691" s="573"/>
      <c r="AA691" s="678"/>
      <c r="AB691" s="573"/>
      <c r="AC691" s="623"/>
      <c r="AD691" s="573"/>
      <c r="AE691" s="573"/>
      <c r="AF691" s="573"/>
      <c r="AG691" s="639"/>
      <c r="AH691" s="639"/>
      <c r="AI691" s="639"/>
      <c r="AJ691" s="4"/>
      <c r="AK691" s="621"/>
      <c r="AL691" s="622"/>
      <c r="AM691" s="680"/>
    </row>
    <row r="692" spans="2:39" ht="13.5" customHeight="1">
      <c r="B692" s="395"/>
      <c r="D692" s="529">
        <f t="shared" si="17"/>
        <v>681</v>
      </c>
      <c r="E692" s="532"/>
      <c r="F692" s="531"/>
      <c r="G692" s="531"/>
      <c r="H692" s="573"/>
      <c r="I692" s="573"/>
      <c r="J692" s="573"/>
      <c r="K692" s="573"/>
      <c r="L692" s="573"/>
      <c r="M692" s="234"/>
      <c r="N692" s="234"/>
      <c r="O692" s="668"/>
      <c r="P692" s="575"/>
      <c r="Q692" s="573"/>
      <c r="R692" s="573"/>
      <c r="S692" s="573"/>
      <c r="T692" s="573"/>
      <c r="U692" s="677"/>
      <c r="V692" s="677"/>
      <c r="W692" s="573"/>
      <c r="X692" s="573"/>
      <c r="Y692" s="573"/>
      <c r="Z692" s="573"/>
      <c r="AA692" s="678"/>
      <c r="AB692" s="573"/>
      <c r="AC692" s="623"/>
      <c r="AD692" s="573"/>
      <c r="AE692" s="573"/>
      <c r="AF692" s="573"/>
      <c r="AG692" s="639"/>
      <c r="AH692" s="639"/>
      <c r="AI692" s="639"/>
      <c r="AJ692" s="4"/>
      <c r="AK692" s="621"/>
      <c r="AL692" s="622"/>
      <c r="AM692" s="680"/>
    </row>
    <row r="693" spans="2:39" ht="13.5" customHeight="1">
      <c r="B693" s="395"/>
      <c r="D693" s="529">
        <f t="shared" si="17"/>
        <v>682</v>
      </c>
      <c r="E693" s="532"/>
      <c r="F693" s="531"/>
      <c r="G693" s="531"/>
      <c r="H693" s="573"/>
      <c r="I693" s="573"/>
      <c r="J693" s="573"/>
      <c r="K693" s="573"/>
      <c r="L693" s="573"/>
      <c r="M693" s="234"/>
      <c r="N693" s="234"/>
      <c r="O693" s="668"/>
      <c r="P693" s="575"/>
      <c r="Q693" s="573"/>
      <c r="R693" s="573"/>
      <c r="S693" s="573"/>
      <c r="T693" s="573"/>
      <c r="U693" s="677"/>
      <c r="V693" s="677"/>
      <c r="W693" s="573"/>
      <c r="X693" s="573"/>
      <c r="Y693" s="573"/>
      <c r="Z693" s="573"/>
      <c r="AA693" s="678"/>
      <c r="AB693" s="573"/>
      <c r="AC693" s="623"/>
      <c r="AD693" s="573"/>
      <c r="AE693" s="573"/>
      <c r="AF693" s="573"/>
      <c r="AG693" s="639"/>
      <c r="AH693" s="639"/>
      <c r="AI693" s="639"/>
      <c r="AJ693" s="4"/>
      <c r="AK693" s="621"/>
      <c r="AL693" s="622"/>
      <c r="AM693" s="680"/>
    </row>
    <row r="694" spans="2:39" ht="13.5" customHeight="1">
      <c r="B694" s="395"/>
      <c r="D694" s="529">
        <f t="shared" si="17"/>
        <v>683</v>
      </c>
      <c r="E694" s="532"/>
      <c r="F694" s="531"/>
      <c r="G694" s="531"/>
      <c r="H694" s="573"/>
      <c r="I694" s="573"/>
      <c r="J694" s="573"/>
      <c r="K694" s="573"/>
      <c r="L694" s="573"/>
      <c r="M694" s="234"/>
      <c r="N694" s="234"/>
      <c r="O694" s="668"/>
      <c r="P694" s="575"/>
      <c r="Q694" s="573"/>
      <c r="R694" s="573"/>
      <c r="S694" s="573"/>
      <c r="T694" s="573"/>
      <c r="U694" s="677"/>
      <c r="V694" s="677"/>
      <c r="W694" s="573"/>
      <c r="X694" s="573"/>
      <c r="Y694" s="573"/>
      <c r="Z694" s="573"/>
      <c r="AA694" s="678"/>
      <c r="AB694" s="573"/>
      <c r="AC694" s="623"/>
      <c r="AD694" s="573"/>
      <c r="AE694" s="573"/>
      <c r="AF694" s="573"/>
      <c r="AG694" s="639"/>
      <c r="AH694" s="639"/>
      <c r="AI694" s="639"/>
      <c r="AJ694" s="4"/>
      <c r="AK694" s="621"/>
      <c r="AL694" s="622"/>
      <c r="AM694" s="680"/>
    </row>
    <row r="695" spans="2:39" ht="13.5" customHeight="1">
      <c r="B695" s="395"/>
      <c r="D695" s="529">
        <f t="shared" si="17"/>
        <v>684</v>
      </c>
      <c r="E695" s="532"/>
      <c r="F695" s="531"/>
      <c r="G695" s="531"/>
      <c r="H695" s="573"/>
      <c r="I695" s="573"/>
      <c r="J695" s="573"/>
      <c r="K695" s="573"/>
      <c r="L695" s="573"/>
      <c r="M695" s="234"/>
      <c r="N695" s="234"/>
      <c r="O695" s="668"/>
      <c r="P695" s="575"/>
      <c r="Q695" s="573"/>
      <c r="R695" s="573"/>
      <c r="S695" s="573"/>
      <c r="T695" s="573"/>
      <c r="U695" s="677"/>
      <c r="V695" s="677"/>
      <c r="W695" s="573"/>
      <c r="X695" s="573"/>
      <c r="Y695" s="573"/>
      <c r="Z695" s="573"/>
      <c r="AA695" s="678"/>
      <c r="AB695" s="573"/>
      <c r="AC695" s="623"/>
      <c r="AD695" s="573"/>
      <c r="AE695" s="573"/>
      <c r="AF695" s="573"/>
      <c r="AG695" s="639"/>
      <c r="AH695" s="639"/>
      <c r="AI695" s="639"/>
      <c r="AJ695" s="4"/>
      <c r="AK695" s="621"/>
      <c r="AL695" s="622"/>
      <c r="AM695" s="680"/>
    </row>
    <row r="696" spans="2:39" ht="13.5" customHeight="1">
      <c r="B696" s="395"/>
      <c r="D696" s="529">
        <f t="shared" si="17"/>
        <v>685</v>
      </c>
      <c r="E696" s="532"/>
      <c r="F696" s="531"/>
      <c r="G696" s="531"/>
      <c r="H696" s="573"/>
      <c r="I696" s="573"/>
      <c r="J696" s="573"/>
      <c r="K696" s="573"/>
      <c r="L696" s="573"/>
      <c r="M696" s="234"/>
      <c r="N696" s="234"/>
      <c r="O696" s="668"/>
      <c r="P696" s="575"/>
      <c r="Q696" s="573"/>
      <c r="R696" s="573"/>
      <c r="S696" s="573"/>
      <c r="T696" s="573"/>
      <c r="U696" s="677"/>
      <c r="V696" s="677"/>
      <c r="W696" s="573"/>
      <c r="X696" s="573"/>
      <c r="Y696" s="573"/>
      <c r="Z696" s="573"/>
      <c r="AA696" s="678"/>
      <c r="AB696" s="573"/>
      <c r="AC696" s="623"/>
      <c r="AD696" s="573"/>
      <c r="AE696" s="573"/>
      <c r="AF696" s="573"/>
      <c r="AG696" s="639"/>
      <c r="AH696" s="639"/>
      <c r="AI696" s="639"/>
      <c r="AJ696" s="4"/>
      <c r="AK696" s="621"/>
      <c r="AL696" s="622"/>
      <c r="AM696" s="680"/>
    </row>
    <row r="697" spans="2:39" ht="13.5" customHeight="1">
      <c r="B697" s="395"/>
      <c r="D697" s="529">
        <f t="shared" si="17"/>
        <v>686</v>
      </c>
      <c r="E697" s="532"/>
      <c r="F697" s="531"/>
      <c r="G697" s="531"/>
      <c r="H697" s="573"/>
      <c r="I697" s="573"/>
      <c r="J697" s="573"/>
      <c r="K697" s="573"/>
      <c r="L697" s="573"/>
      <c r="M697" s="234"/>
      <c r="N697" s="234"/>
      <c r="O697" s="668"/>
      <c r="P697" s="575"/>
      <c r="Q697" s="573"/>
      <c r="R697" s="573"/>
      <c r="S697" s="573"/>
      <c r="T697" s="573"/>
      <c r="U697" s="677"/>
      <c r="V697" s="677"/>
      <c r="W697" s="573"/>
      <c r="X697" s="573"/>
      <c r="Y697" s="573"/>
      <c r="Z697" s="573"/>
      <c r="AA697" s="678"/>
      <c r="AB697" s="573"/>
      <c r="AC697" s="623"/>
      <c r="AD697" s="573"/>
      <c r="AE697" s="573"/>
      <c r="AF697" s="573"/>
      <c r="AG697" s="639"/>
      <c r="AH697" s="639"/>
      <c r="AI697" s="639"/>
      <c r="AJ697" s="4"/>
      <c r="AK697" s="621"/>
      <c r="AL697" s="622"/>
      <c r="AM697" s="680"/>
    </row>
    <row r="698" spans="2:39" ht="13.5" customHeight="1">
      <c r="B698" s="395"/>
      <c r="D698" s="529">
        <f t="shared" si="17"/>
        <v>687</v>
      </c>
      <c r="E698" s="532"/>
      <c r="F698" s="531"/>
      <c r="G698" s="531"/>
      <c r="H698" s="573"/>
      <c r="I698" s="573"/>
      <c r="J698" s="573"/>
      <c r="K698" s="573"/>
      <c r="L698" s="573"/>
      <c r="M698" s="234"/>
      <c r="N698" s="234"/>
      <c r="O698" s="668"/>
      <c r="P698" s="575"/>
      <c r="Q698" s="573"/>
      <c r="R698" s="573"/>
      <c r="S698" s="573"/>
      <c r="T698" s="573"/>
      <c r="U698" s="677"/>
      <c r="V698" s="677"/>
      <c r="W698" s="573"/>
      <c r="X698" s="573"/>
      <c r="Y698" s="573"/>
      <c r="Z698" s="573"/>
      <c r="AA698" s="678"/>
      <c r="AB698" s="573"/>
      <c r="AC698" s="623"/>
      <c r="AD698" s="573"/>
      <c r="AE698" s="573"/>
      <c r="AF698" s="573"/>
      <c r="AG698" s="639"/>
      <c r="AH698" s="639"/>
      <c r="AI698" s="639"/>
      <c r="AJ698" s="4"/>
      <c r="AK698" s="621"/>
      <c r="AL698" s="622"/>
      <c r="AM698" s="680"/>
    </row>
    <row r="699" spans="2:39" ht="13.5" customHeight="1">
      <c r="B699" s="395"/>
      <c r="D699" s="529">
        <f t="shared" si="17"/>
        <v>688</v>
      </c>
      <c r="E699" s="532"/>
      <c r="F699" s="531"/>
      <c r="G699" s="531"/>
      <c r="H699" s="573"/>
      <c r="I699" s="573"/>
      <c r="J699" s="573"/>
      <c r="K699" s="573"/>
      <c r="L699" s="573"/>
      <c r="M699" s="234"/>
      <c r="N699" s="234"/>
      <c r="O699" s="668"/>
      <c r="P699" s="575"/>
      <c r="Q699" s="573"/>
      <c r="R699" s="573"/>
      <c r="S699" s="573"/>
      <c r="T699" s="573"/>
      <c r="U699" s="677"/>
      <c r="V699" s="677"/>
      <c r="W699" s="573"/>
      <c r="X699" s="573"/>
      <c r="Y699" s="573"/>
      <c r="Z699" s="573"/>
      <c r="AA699" s="678"/>
      <c r="AB699" s="573"/>
      <c r="AC699" s="623"/>
      <c r="AD699" s="573"/>
      <c r="AE699" s="573"/>
      <c r="AF699" s="573"/>
      <c r="AG699" s="639"/>
      <c r="AH699" s="639"/>
      <c r="AI699" s="639"/>
      <c r="AJ699" s="4"/>
      <c r="AK699" s="621"/>
      <c r="AL699" s="622"/>
      <c r="AM699" s="680"/>
    </row>
    <row r="700" spans="2:39" ht="13.5" customHeight="1">
      <c r="B700" s="395"/>
      <c r="D700" s="529">
        <f t="shared" si="17"/>
        <v>689</v>
      </c>
      <c r="E700" s="532"/>
      <c r="F700" s="531"/>
      <c r="G700" s="531"/>
      <c r="H700" s="573"/>
      <c r="I700" s="573"/>
      <c r="J700" s="573"/>
      <c r="K700" s="573"/>
      <c r="L700" s="573"/>
      <c r="M700" s="234"/>
      <c r="N700" s="234"/>
      <c r="O700" s="668"/>
      <c r="P700" s="575"/>
      <c r="Q700" s="573"/>
      <c r="R700" s="573"/>
      <c r="S700" s="573"/>
      <c r="T700" s="573"/>
      <c r="U700" s="677"/>
      <c r="V700" s="677"/>
      <c r="W700" s="573"/>
      <c r="X700" s="573"/>
      <c r="Y700" s="573"/>
      <c r="Z700" s="573"/>
      <c r="AA700" s="678"/>
      <c r="AB700" s="573"/>
      <c r="AC700" s="623"/>
      <c r="AD700" s="573"/>
      <c r="AE700" s="573"/>
      <c r="AF700" s="573"/>
      <c r="AG700" s="639"/>
      <c r="AH700" s="639"/>
      <c r="AI700" s="639"/>
      <c r="AJ700" s="4"/>
      <c r="AK700" s="621"/>
      <c r="AL700" s="622"/>
      <c r="AM700" s="680"/>
    </row>
    <row r="701" spans="2:39" ht="13.5" customHeight="1">
      <c r="B701" s="395"/>
      <c r="D701" s="529">
        <f t="shared" si="17"/>
        <v>690</v>
      </c>
      <c r="E701" s="532"/>
      <c r="F701" s="531"/>
      <c r="G701" s="531"/>
      <c r="H701" s="681"/>
      <c r="I701" s="681"/>
      <c r="J701" s="681"/>
      <c r="K701" s="681"/>
      <c r="L701" s="681"/>
      <c r="M701" s="234"/>
      <c r="N701" s="234"/>
      <c r="O701" s="668"/>
      <c r="P701" s="575"/>
      <c r="Q701" s="573"/>
      <c r="R701" s="573"/>
      <c r="S701" s="573"/>
      <c r="T701" s="573"/>
      <c r="U701" s="677"/>
      <c r="V701" s="677"/>
      <c r="W701" s="573"/>
      <c r="X701" s="573"/>
      <c r="Y701" s="573"/>
      <c r="Z701" s="573"/>
      <c r="AA701" s="678"/>
      <c r="AB701" s="573"/>
      <c r="AC701" s="623"/>
      <c r="AD701" s="573"/>
      <c r="AE701" s="573"/>
      <c r="AF701" s="573"/>
      <c r="AG701" s="639"/>
      <c r="AH701" s="639"/>
      <c r="AI701" s="639"/>
      <c r="AJ701" s="4"/>
      <c r="AK701" s="621"/>
      <c r="AL701" s="622"/>
      <c r="AM701" s="680"/>
    </row>
    <row r="702" spans="2:39" ht="13.5" customHeight="1">
      <c r="B702" s="395"/>
      <c r="D702" s="529">
        <f t="shared" si="17"/>
        <v>691</v>
      </c>
      <c r="E702" s="532"/>
      <c r="F702" s="531"/>
      <c r="G702" s="531"/>
      <c r="H702" s="573"/>
      <c r="I702" s="573"/>
      <c r="J702" s="573"/>
      <c r="K702" s="573"/>
      <c r="L702" s="573"/>
      <c r="M702" s="234"/>
      <c r="N702" s="234"/>
      <c r="O702" s="668"/>
      <c r="P702" s="575"/>
      <c r="Q702" s="573"/>
      <c r="R702" s="573"/>
      <c r="S702" s="573"/>
      <c r="T702" s="573"/>
      <c r="U702" s="677"/>
      <c r="V702" s="677"/>
      <c r="W702" s="573"/>
      <c r="X702" s="573"/>
      <c r="Y702" s="573"/>
      <c r="Z702" s="573"/>
      <c r="AA702" s="678"/>
      <c r="AB702" s="573"/>
      <c r="AC702" s="623"/>
      <c r="AD702" s="573"/>
      <c r="AE702" s="573"/>
      <c r="AF702" s="573"/>
      <c r="AG702" s="639"/>
      <c r="AH702" s="639"/>
      <c r="AI702" s="639"/>
      <c r="AJ702" s="4"/>
      <c r="AK702" s="621"/>
      <c r="AL702" s="622"/>
      <c r="AM702" s="680"/>
    </row>
    <row r="703" spans="2:39" ht="13.5" customHeight="1">
      <c r="B703" s="395"/>
      <c r="D703" s="529">
        <f t="shared" si="17"/>
        <v>692</v>
      </c>
      <c r="E703" s="532"/>
      <c r="F703" s="531"/>
      <c r="G703" s="531"/>
      <c r="H703" s="573"/>
      <c r="I703" s="573"/>
      <c r="J703" s="573"/>
      <c r="K703" s="573"/>
      <c r="L703" s="573"/>
      <c r="M703" s="234"/>
      <c r="N703" s="234"/>
      <c r="O703" s="668"/>
      <c r="P703" s="575"/>
      <c r="Q703" s="573"/>
      <c r="R703" s="573"/>
      <c r="S703" s="573"/>
      <c r="T703" s="573"/>
      <c r="U703" s="677"/>
      <c r="V703" s="677"/>
      <c r="W703" s="573"/>
      <c r="X703" s="573"/>
      <c r="Y703" s="573"/>
      <c r="Z703" s="573"/>
      <c r="AA703" s="678"/>
      <c r="AB703" s="573"/>
      <c r="AC703" s="623"/>
      <c r="AD703" s="573"/>
      <c r="AE703" s="573"/>
      <c r="AF703" s="573"/>
      <c r="AG703" s="639"/>
      <c r="AH703" s="639"/>
      <c r="AI703" s="639"/>
      <c r="AJ703" s="4"/>
      <c r="AK703" s="621"/>
      <c r="AL703" s="622"/>
      <c r="AM703" s="680"/>
    </row>
    <row r="704" spans="2:39" ht="13.5" customHeight="1">
      <c r="B704" s="395"/>
      <c r="D704" s="529">
        <f t="shared" si="17"/>
        <v>693</v>
      </c>
      <c r="E704" s="532"/>
      <c r="F704" s="531"/>
      <c r="G704" s="531"/>
      <c r="H704" s="573"/>
      <c r="I704" s="573"/>
      <c r="J704" s="573"/>
      <c r="K704" s="573"/>
      <c r="L704" s="573"/>
      <c r="M704" s="234"/>
      <c r="N704" s="234"/>
      <c r="O704" s="668"/>
      <c r="P704" s="575"/>
      <c r="Q704" s="573"/>
      <c r="R704" s="573"/>
      <c r="S704" s="573"/>
      <c r="T704" s="573"/>
      <c r="U704" s="677"/>
      <c r="V704" s="677"/>
      <c r="W704" s="573"/>
      <c r="X704" s="573"/>
      <c r="Y704" s="573"/>
      <c r="Z704" s="573"/>
      <c r="AA704" s="678"/>
      <c r="AB704" s="573"/>
      <c r="AC704" s="623"/>
      <c r="AD704" s="573"/>
      <c r="AE704" s="573"/>
      <c r="AF704" s="573"/>
      <c r="AG704" s="639"/>
      <c r="AH704" s="639"/>
      <c r="AI704" s="639"/>
      <c r="AJ704" s="4"/>
      <c r="AK704" s="621"/>
      <c r="AL704" s="622"/>
      <c r="AM704" s="680"/>
    </row>
    <row r="705" spans="2:39" ht="13.5" customHeight="1">
      <c r="B705" s="395"/>
      <c r="D705" s="529">
        <f t="shared" si="17"/>
        <v>694</v>
      </c>
      <c r="E705" s="532"/>
      <c r="F705" s="531"/>
      <c r="G705" s="531"/>
      <c r="H705" s="573"/>
      <c r="I705" s="573"/>
      <c r="J705" s="573"/>
      <c r="K705" s="573"/>
      <c r="L705" s="573"/>
      <c r="M705" s="234"/>
      <c r="N705" s="234"/>
      <c r="O705" s="668"/>
      <c r="P705" s="575"/>
      <c r="Q705" s="573"/>
      <c r="R705" s="573"/>
      <c r="S705" s="573"/>
      <c r="T705" s="573"/>
      <c r="U705" s="677"/>
      <c r="V705" s="677"/>
      <c r="W705" s="573"/>
      <c r="X705" s="573"/>
      <c r="Y705" s="573"/>
      <c r="Z705" s="573"/>
      <c r="AA705" s="678"/>
      <c r="AB705" s="573"/>
      <c r="AC705" s="623"/>
      <c r="AD705" s="573"/>
      <c r="AE705" s="573"/>
      <c r="AF705" s="573"/>
      <c r="AG705" s="639"/>
      <c r="AH705" s="639"/>
      <c r="AI705" s="639"/>
      <c r="AJ705" s="4"/>
      <c r="AK705" s="621"/>
      <c r="AL705" s="622"/>
      <c r="AM705" s="680"/>
    </row>
    <row r="706" spans="2:39" ht="13.5" customHeight="1">
      <c r="B706" s="395"/>
      <c r="D706" s="529">
        <f t="shared" si="17"/>
        <v>695</v>
      </c>
      <c r="E706" s="532"/>
      <c r="F706" s="531"/>
      <c r="G706" s="531"/>
      <c r="H706" s="573"/>
      <c r="I706" s="573"/>
      <c r="J706" s="573"/>
      <c r="K706" s="573"/>
      <c r="L706" s="573"/>
      <c r="M706" s="234"/>
      <c r="N706" s="234"/>
      <c r="O706" s="668"/>
      <c r="P706" s="575"/>
      <c r="Q706" s="573"/>
      <c r="R706" s="573"/>
      <c r="S706" s="573"/>
      <c r="T706" s="573"/>
      <c r="U706" s="677"/>
      <c r="V706" s="677"/>
      <c r="W706" s="573"/>
      <c r="X706" s="573"/>
      <c r="Y706" s="573"/>
      <c r="Z706" s="573"/>
      <c r="AA706" s="678"/>
      <c r="AB706" s="573"/>
      <c r="AC706" s="623"/>
      <c r="AD706" s="573"/>
      <c r="AE706" s="573"/>
      <c r="AF706" s="573"/>
      <c r="AG706" s="639"/>
      <c r="AH706" s="639"/>
      <c r="AI706" s="639"/>
      <c r="AJ706" s="4"/>
      <c r="AK706" s="621"/>
      <c r="AL706" s="622"/>
      <c r="AM706" s="680"/>
    </row>
    <row r="707" spans="2:39" ht="13.5" customHeight="1">
      <c r="B707" s="395"/>
      <c r="D707" s="529">
        <f t="shared" si="17"/>
        <v>696</v>
      </c>
      <c r="E707" s="532"/>
      <c r="F707" s="531"/>
      <c r="G707" s="531"/>
      <c r="H707" s="573"/>
      <c r="I707" s="573"/>
      <c r="J707" s="573"/>
      <c r="K707" s="573"/>
      <c r="L707" s="573"/>
      <c r="M707" s="234"/>
      <c r="N707" s="234"/>
      <c r="O707" s="668"/>
      <c r="P707" s="575"/>
      <c r="Q707" s="573"/>
      <c r="R707" s="573"/>
      <c r="S707" s="573"/>
      <c r="T707" s="573"/>
      <c r="U707" s="677"/>
      <c r="V707" s="677"/>
      <c r="W707" s="573"/>
      <c r="X707" s="573"/>
      <c r="Y707" s="573"/>
      <c r="Z707" s="573"/>
      <c r="AA707" s="678"/>
      <c r="AB707" s="573"/>
      <c r="AC707" s="623"/>
      <c r="AD707" s="573"/>
      <c r="AE707" s="573"/>
      <c r="AF707" s="573"/>
      <c r="AG707" s="639"/>
      <c r="AH707" s="639"/>
      <c r="AI707" s="639"/>
      <c r="AJ707" s="4"/>
      <c r="AK707" s="621"/>
      <c r="AL707" s="622"/>
      <c r="AM707" s="680"/>
    </row>
    <row r="708" spans="2:39" ht="13.5" customHeight="1">
      <c r="B708" s="395"/>
      <c r="D708" s="529">
        <f t="shared" si="17"/>
        <v>697</v>
      </c>
      <c r="E708" s="532"/>
      <c r="F708" s="531"/>
      <c r="G708" s="531"/>
      <c r="H708" s="573"/>
      <c r="I708" s="573"/>
      <c r="J708" s="573"/>
      <c r="K708" s="573"/>
      <c r="L708" s="573"/>
      <c r="M708" s="234"/>
      <c r="N708" s="234"/>
      <c r="O708" s="668"/>
      <c r="P708" s="575"/>
      <c r="Q708" s="573"/>
      <c r="R708" s="573"/>
      <c r="S708" s="573"/>
      <c r="T708" s="573"/>
      <c r="U708" s="677"/>
      <c r="V708" s="677"/>
      <c r="W708" s="573"/>
      <c r="X708" s="573"/>
      <c r="Y708" s="573"/>
      <c r="Z708" s="573"/>
      <c r="AA708" s="678"/>
      <c r="AB708" s="573"/>
      <c r="AC708" s="623"/>
      <c r="AD708" s="573"/>
      <c r="AE708" s="573"/>
      <c r="AF708" s="573"/>
      <c r="AG708" s="639"/>
      <c r="AH708" s="639"/>
      <c r="AI708" s="639"/>
      <c r="AJ708" s="4"/>
      <c r="AK708" s="621"/>
      <c r="AL708" s="622"/>
      <c r="AM708" s="680"/>
    </row>
    <row r="709" spans="2:39" ht="13.5" customHeight="1">
      <c r="B709" s="395"/>
      <c r="D709" s="529">
        <f t="shared" si="17"/>
        <v>698</v>
      </c>
      <c r="E709" s="532"/>
      <c r="F709" s="531"/>
      <c r="G709" s="531"/>
      <c r="H709" s="573"/>
      <c r="I709" s="573"/>
      <c r="J709" s="573"/>
      <c r="K709" s="573"/>
      <c r="L709" s="573"/>
      <c r="M709" s="234"/>
      <c r="N709" s="234"/>
      <c r="O709" s="668"/>
      <c r="P709" s="575"/>
      <c r="Q709" s="573"/>
      <c r="R709" s="573"/>
      <c r="S709" s="573"/>
      <c r="T709" s="573"/>
      <c r="U709" s="677"/>
      <c r="V709" s="677"/>
      <c r="W709" s="573"/>
      <c r="X709" s="573"/>
      <c r="Y709" s="573"/>
      <c r="Z709" s="573"/>
      <c r="AA709" s="678"/>
      <c r="AB709" s="573"/>
      <c r="AC709" s="623"/>
      <c r="AD709" s="573"/>
      <c r="AE709" s="573"/>
      <c r="AF709" s="573"/>
      <c r="AG709" s="639"/>
      <c r="AH709" s="639"/>
      <c r="AI709" s="639"/>
      <c r="AJ709" s="4"/>
      <c r="AK709" s="621"/>
      <c r="AL709" s="622"/>
      <c r="AM709" s="680"/>
    </row>
    <row r="710" spans="2:39" ht="13.5" customHeight="1">
      <c r="B710" s="395"/>
      <c r="D710" s="529">
        <f t="shared" si="17"/>
        <v>699</v>
      </c>
      <c r="E710" s="532"/>
      <c r="F710" s="531"/>
      <c r="G710" s="531"/>
      <c r="H710" s="573"/>
      <c r="I710" s="573"/>
      <c r="J710" s="573"/>
      <c r="K710" s="573"/>
      <c r="L710" s="573"/>
      <c r="M710" s="234"/>
      <c r="N710" s="234"/>
      <c r="O710" s="668"/>
      <c r="P710" s="575"/>
      <c r="Q710" s="573"/>
      <c r="R710" s="573"/>
      <c r="S710" s="573"/>
      <c r="T710" s="573"/>
      <c r="U710" s="677"/>
      <c r="V710" s="677"/>
      <c r="W710" s="573"/>
      <c r="X710" s="573"/>
      <c r="Y710" s="573"/>
      <c r="Z710" s="573"/>
      <c r="AA710" s="678"/>
      <c r="AB710" s="573"/>
      <c r="AC710" s="623"/>
      <c r="AD710" s="573"/>
      <c r="AE710" s="573"/>
      <c r="AF710" s="573"/>
      <c r="AG710" s="639"/>
      <c r="AH710" s="639"/>
      <c r="AI710" s="639"/>
      <c r="AJ710" s="4"/>
      <c r="AK710" s="621"/>
      <c r="AL710" s="622"/>
      <c r="AM710" s="680"/>
    </row>
    <row r="711" spans="2:39" ht="13.5" customHeight="1">
      <c r="B711" s="395"/>
      <c r="D711" s="529">
        <f t="shared" si="17"/>
        <v>700</v>
      </c>
      <c r="E711" s="532"/>
      <c r="F711" s="531"/>
      <c r="G711" s="531"/>
      <c r="H711" s="573"/>
      <c r="I711" s="573"/>
      <c r="J711" s="573"/>
      <c r="K711" s="573"/>
      <c r="L711" s="573"/>
      <c r="M711" s="234"/>
      <c r="N711" s="234"/>
      <c r="O711" s="668"/>
      <c r="P711" s="575"/>
      <c r="Q711" s="573"/>
      <c r="R711" s="573"/>
      <c r="S711" s="573"/>
      <c r="T711" s="573"/>
      <c r="U711" s="677"/>
      <c r="V711" s="677"/>
      <c r="W711" s="573"/>
      <c r="X711" s="573"/>
      <c r="Y711" s="573"/>
      <c r="Z711" s="573"/>
      <c r="AA711" s="678"/>
      <c r="AB711" s="573"/>
      <c r="AC711" s="623"/>
      <c r="AD711" s="573"/>
      <c r="AE711" s="573"/>
      <c r="AF711" s="573"/>
      <c r="AG711" s="639"/>
      <c r="AH711" s="639"/>
      <c r="AI711" s="639"/>
      <c r="AJ711" s="4"/>
      <c r="AK711" s="621"/>
      <c r="AL711" s="622"/>
      <c r="AM711" s="680"/>
    </row>
    <row r="712" spans="2:39" ht="13.5" customHeight="1">
      <c r="B712" s="395"/>
      <c r="D712" s="529">
        <f t="shared" si="17"/>
        <v>701</v>
      </c>
      <c r="E712" s="532"/>
      <c r="F712" s="531"/>
      <c r="G712" s="531"/>
      <c r="H712" s="573"/>
      <c r="I712" s="573"/>
      <c r="J712" s="573"/>
      <c r="K712" s="573"/>
      <c r="L712" s="573"/>
      <c r="M712" s="234"/>
      <c r="N712" s="234"/>
      <c r="O712" s="668"/>
      <c r="P712" s="575"/>
      <c r="Q712" s="573"/>
      <c r="R712" s="573"/>
      <c r="S712" s="573"/>
      <c r="T712" s="573"/>
      <c r="U712" s="677"/>
      <c r="V712" s="677"/>
      <c r="W712" s="573"/>
      <c r="X712" s="573"/>
      <c r="Y712" s="573"/>
      <c r="Z712" s="573"/>
      <c r="AA712" s="678"/>
      <c r="AB712" s="573"/>
      <c r="AC712" s="623"/>
      <c r="AD712" s="573"/>
      <c r="AE712" s="573"/>
      <c r="AF712" s="573"/>
      <c r="AG712" s="639"/>
      <c r="AH712" s="639"/>
      <c r="AI712" s="639"/>
      <c r="AJ712" s="4"/>
      <c r="AK712" s="621"/>
      <c r="AL712" s="622"/>
      <c r="AM712" s="680"/>
    </row>
    <row r="713" spans="2:39" ht="13.5" customHeight="1">
      <c r="B713" s="395"/>
      <c r="D713" s="529">
        <f t="shared" si="17"/>
        <v>702</v>
      </c>
      <c r="E713" s="532"/>
      <c r="F713" s="531"/>
      <c r="G713" s="531"/>
      <c r="H713" s="573"/>
      <c r="I713" s="573"/>
      <c r="J713" s="573"/>
      <c r="K713" s="573"/>
      <c r="L713" s="573"/>
      <c r="M713" s="234"/>
      <c r="N713" s="234"/>
      <c r="O713" s="668"/>
      <c r="P713" s="575"/>
      <c r="Q713" s="573"/>
      <c r="R713" s="573"/>
      <c r="S713" s="573"/>
      <c r="T713" s="573"/>
      <c r="U713" s="677"/>
      <c r="V713" s="677"/>
      <c r="W713" s="573"/>
      <c r="X713" s="573"/>
      <c r="Y713" s="573"/>
      <c r="Z713" s="573"/>
      <c r="AA713" s="678"/>
      <c r="AB713" s="573"/>
      <c r="AC713" s="623"/>
      <c r="AD713" s="573"/>
      <c r="AE713" s="573"/>
      <c r="AF713" s="573"/>
      <c r="AG713" s="639"/>
      <c r="AH713" s="639"/>
      <c r="AI713" s="639"/>
      <c r="AJ713" s="4"/>
      <c r="AK713" s="621"/>
      <c r="AL713" s="622"/>
      <c r="AM713" s="680"/>
    </row>
    <row r="714" spans="2:39" ht="13.5" customHeight="1">
      <c r="B714" s="395"/>
      <c r="D714" s="529">
        <f t="shared" si="17"/>
        <v>703</v>
      </c>
      <c r="E714" s="532"/>
      <c r="F714" s="531"/>
      <c r="G714" s="531"/>
      <c r="H714" s="573"/>
      <c r="I714" s="573"/>
      <c r="J714" s="573"/>
      <c r="K714" s="573"/>
      <c r="L714" s="573"/>
      <c r="M714" s="234"/>
      <c r="N714" s="234"/>
      <c r="O714" s="668"/>
      <c r="P714" s="575"/>
      <c r="Q714" s="573"/>
      <c r="R714" s="573"/>
      <c r="S714" s="573"/>
      <c r="T714" s="573"/>
      <c r="U714" s="677"/>
      <c r="V714" s="677"/>
      <c r="W714" s="573"/>
      <c r="X714" s="573"/>
      <c r="Y714" s="573"/>
      <c r="Z714" s="573"/>
      <c r="AA714" s="678"/>
      <c r="AB714" s="573"/>
      <c r="AC714" s="623"/>
      <c r="AD714" s="573"/>
      <c r="AE714" s="573"/>
      <c r="AF714" s="573"/>
      <c r="AG714" s="639"/>
      <c r="AH714" s="639"/>
      <c r="AI714" s="639"/>
      <c r="AJ714" s="4"/>
      <c r="AK714" s="621"/>
      <c r="AL714" s="622"/>
      <c r="AM714" s="680"/>
    </row>
    <row r="715" spans="2:39" ht="13.5" customHeight="1">
      <c r="B715" s="395"/>
      <c r="D715" s="529">
        <f t="shared" si="17"/>
        <v>704</v>
      </c>
      <c r="E715" s="532"/>
      <c r="F715" s="531"/>
      <c r="G715" s="531"/>
      <c r="H715" s="573"/>
      <c r="I715" s="573"/>
      <c r="J715" s="573"/>
      <c r="K715" s="573"/>
      <c r="L715" s="573"/>
      <c r="M715" s="234"/>
      <c r="N715" s="234"/>
      <c r="O715" s="668"/>
      <c r="P715" s="575"/>
      <c r="Q715" s="573"/>
      <c r="R715" s="573"/>
      <c r="S715" s="573"/>
      <c r="T715" s="573"/>
      <c r="U715" s="677"/>
      <c r="V715" s="677"/>
      <c r="W715" s="573"/>
      <c r="X715" s="573"/>
      <c r="Y715" s="573"/>
      <c r="Z715" s="573"/>
      <c r="AA715" s="678"/>
      <c r="AB715" s="573"/>
      <c r="AC715" s="623"/>
      <c r="AD715" s="573"/>
      <c r="AE715" s="573"/>
      <c r="AF715" s="573"/>
      <c r="AG715" s="639"/>
      <c r="AH715" s="639"/>
      <c r="AI715" s="639"/>
      <c r="AJ715" s="4"/>
      <c r="AK715" s="621"/>
      <c r="AL715" s="622"/>
      <c r="AM715" s="680"/>
    </row>
    <row r="716" spans="2:39" ht="13.5" customHeight="1">
      <c r="B716" s="395"/>
      <c r="D716" s="529">
        <f t="shared" si="17"/>
        <v>705</v>
      </c>
      <c r="E716" s="532"/>
      <c r="F716" s="531"/>
      <c r="G716" s="531"/>
      <c r="H716" s="573"/>
      <c r="I716" s="573"/>
      <c r="J716" s="573"/>
      <c r="K716" s="573"/>
      <c r="L716" s="573"/>
      <c r="M716" s="234"/>
      <c r="N716" s="234"/>
      <c r="O716" s="668"/>
      <c r="P716" s="575"/>
      <c r="Q716" s="573"/>
      <c r="R716" s="573"/>
      <c r="S716" s="573"/>
      <c r="T716" s="573"/>
      <c r="U716" s="677"/>
      <c r="V716" s="677"/>
      <c r="W716" s="573"/>
      <c r="X716" s="573"/>
      <c r="Y716" s="573"/>
      <c r="Z716" s="573"/>
      <c r="AA716" s="678"/>
      <c r="AB716" s="573"/>
      <c r="AC716" s="623"/>
      <c r="AD716" s="573"/>
      <c r="AE716" s="573"/>
      <c r="AF716" s="573"/>
      <c r="AG716" s="639"/>
      <c r="AH716" s="639"/>
      <c r="AI716" s="639"/>
      <c r="AJ716" s="4"/>
      <c r="AK716" s="621"/>
      <c r="AL716" s="622"/>
      <c r="AM716" s="680"/>
    </row>
    <row r="717" spans="2:39" ht="13.5" customHeight="1">
      <c r="B717" s="395"/>
      <c r="D717" s="529">
        <f t="shared" si="17"/>
        <v>706</v>
      </c>
      <c r="E717" s="532"/>
      <c r="F717" s="531"/>
      <c r="G717" s="531"/>
      <c r="H717" s="573"/>
      <c r="I717" s="573"/>
      <c r="J717" s="573"/>
      <c r="K717" s="573"/>
      <c r="L717" s="573"/>
      <c r="M717" s="234"/>
      <c r="N717" s="234"/>
      <c r="O717" s="668"/>
      <c r="P717" s="575"/>
      <c r="Q717" s="573"/>
      <c r="R717" s="573"/>
      <c r="S717" s="573"/>
      <c r="T717" s="573"/>
      <c r="U717" s="677"/>
      <c r="V717" s="677"/>
      <c r="W717" s="573"/>
      <c r="X717" s="573"/>
      <c r="Y717" s="573"/>
      <c r="Z717" s="573"/>
      <c r="AA717" s="678"/>
      <c r="AB717" s="573"/>
      <c r="AC717" s="623"/>
      <c r="AD717" s="573"/>
      <c r="AE717" s="573"/>
      <c r="AF717" s="573"/>
      <c r="AG717" s="639"/>
      <c r="AH717" s="639"/>
      <c r="AI717" s="639"/>
      <c r="AJ717" s="4"/>
      <c r="AK717" s="621"/>
      <c r="AL717" s="622"/>
      <c r="AM717" s="680"/>
    </row>
    <row r="718" spans="2:39" ht="13.5" customHeight="1">
      <c r="B718" s="395"/>
      <c r="D718" s="529">
        <f t="shared" si="17"/>
        <v>707</v>
      </c>
      <c r="E718" s="532"/>
      <c r="F718" s="531"/>
      <c r="G718" s="531"/>
      <c r="H718" s="573"/>
      <c r="I718" s="573"/>
      <c r="J718" s="573"/>
      <c r="K718" s="573"/>
      <c r="L718" s="573"/>
      <c r="M718" s="234"/>
      <c r="N718" s="234"/>
      <c r="O718" s="668"/>
      <c r="P718" s="575"/>
      <c r="Q718" s="573"/>
      <c r="R718" s="573"/>
      <c r="S718" s="573"/>
      <c r="T718" s="573"/>
      <c r="U718" s="677"/>
      <c r="V718" s="677"/>
      <c r="W718" s="573"/>
      <c r="X718" s="573"/>
      <c r="Y718" s="573"/>
      <c r="Z718" s="573"/>
      <c r="AA718" s="678"/>
      <c r="AB718" s="573"/>
      <c r="AC718" s="623"/>
      <c r="AD718" s="573"/>
      <c r="AE718" s="573"/>
      <c r="AF718" s="573"/>
      <c r="AG718" s="639"/>
      <c r="AH718" s="639"/>
      <c r="AI718" s="639"/>
      <c r="AJ718" s="4"/>
      <c r="AK718" s="621"/>
      <c r="AL718" s="622"/>
      <c r="AM718" s="680"/>
    </row>
    <row r="719" spans="2:39" ht="13.5" customHeight="1">
      <c r="B719" s="395"/>
      <c r="D719" s="529">
        <f t="shared" si="17"/>
        <v>708</v>
      </c>
      <c r="E719" s="532"/>
      <c r="F719" s="531"/>
      <c r="G719" s="531"/>
      <c r="H719" s="573"/>
      <c r="I719" s="573"/>
      <c r="J719" s="573"/>
      <c r="K719" s="573"/>
      <c r="L719" s="573"/>
      <c r="M719" s="234"/>
      <c r="N719" s="234"/>
      <c r="O719" s="668"/>
      <c r="P719" s="575"/>
      <c r="Q719" s="573"/>
      <c r="R719" s="573"/>
      <c r="S719" s="573"/>
      <c r="T719" s="573"/>
      <c r="U719" s="677"/>
      <c r="V719" s="677"/>
      <c r="W719" s="573"/>
      <c r="X719" s="573"/>
      <c r="Y719" s="573"/>
      <c r="Z719" s="573"/>
      <c r="AA719" s="678"/>
      <c r="AB719" s="573"/>
      <c r="AC719" s="623"/>
      <c r="AD719" s="573"/>
      <c r="AE719" s="573"/>
      <c r="AF719" s="573"/>
      <c r="AG719" s="639"/>
      <c r="AH719" s="639"/>
      <c r="AI719" s="639"/>
      <c r="AJ719" s="4"/>
      <c r="AK719" s="621"/>
      <c r="AL719" s="622"/>
      <c r="AM719" s="680"/>
    </row>
    <row r="720" spans="2:39" ht="13.5" customHeight="1">
      <c r="B720" s="395"/>
      <c r="D720" s="529">
        <f t="shared" si="17"/>
        <v>709</v>
      </c>
      <c r="E720" s="532"/>
      <c r="F720" s="531"/>
      <c r="G720" s="531"/>
      <c r="H720" s="573"/>
      <c r="I720" s="573"/>
      <c r="J720" s="573"/>
      <c r="K720" s="573"/>
      <c r="L720" s="573"/>
      <c r="M720" s="234"/>
      <c r="N720" s="234"/>
      <c r="O720" s="668"/>
      <c r="P720" s="575"/>
      <c r="Q720" s="573"/>
      <c r="R720" s="573"/>
      <c r="S720" s="573"/>
      <c r="T720" s="573"/>
      <c r="U720" s="677"/>
      <c r="V720" s="677"/>
      <c r="W720" s="573"/>
      <c r="X720" s="573"/>
      <c r="Y720" s="573"/>
      <c r="Z720" s="573"/>
      <c r="AA720" s="678"/>
      <c r="AB720" s="573"/>
      <c r="AC720" s="623"/>
      <c r="AD720" s="573"/>
      <c r="AE720" s="573"/>
      <c r="AF720" s="573"/>
      <c r="AG720" s="639"/>
      <c r="AH720" s="639"/>
      <c r="AI720" s="639"/>
      <c r="AJ720" s="4"/>
      <c r="AK720" s="621"/>
      <c r="AL720" s="622"/>
      <c r="AM720" s="680"/>
    </row>
    <row r="721" spans="2:39" ht="13.5" customHeight="1">
      <c r="B721" s="395"/>
      <c r="D721" s="529">
        <f t="shared" si="17"/>
        <v>710</v>
      </c>
      <c r="E721" s="532"/>
      <c r="F721" s="531"/>
      <c r="G721" s="531"/>
      <c r="H721" s="573"/>
      <c r="I721" s="573"/>
      <c r="J721" s="573"/>
      <c r="K721" s="573"/>
      <c r="L721" s="573"/>
      <c r="M721" s="234"/>
      <c r="N721" s="234"/>
      <c r="O721" s="668"/>
      <c r="P721" s="575"/>
      <c r="Q721" s="573"/>
      <c r="R721" s="573"/>
      <c r="S721" s="573"/>
      <c r="T721" s="573"/>
      <c r="U721" s="677"/>
      <c r="V721" s="677"/>
      <c r="W721" s="573"/>
      <c r="X721" s="573"/>
      <c r="Y721" s="573"/>
      <c r="Z721" s="573"/>
      <c r="AA721" s="678"/>
      <c r="AB721" s="573"/>
      <c r="AC721" s="623"/>
      <c r="AD721" s="573"/>
      <c r="AE721" s="573"/>
      <c r="AF721" s="573"/>
      <c r="AG721" s="639"/>
      <c r="AH721" s="639"/>
      <c r="AI721" s="639"/>
      <c r="AJ721" s="4"/>
      <c r="AK721" s="621"/>
      <c r="AL721" s="622"/>
      <c r="AM721" s="680"/>
    </row>
    <row r="722" spans="2:39" ht="13.5" customHeight="1">
      <c r="B722" s="395"/>
      <c r="D722" s="529">
        <f t="shared" si="17"/>
        <v>711</v>
      </c>
      <c r="E722" s="532"/>
      <c r="F722" s="531"/>
      <c r="G722" s="531"/>
      <c r="H722" s="573"/>
      <c r="I722" s="573"/>
      <c r="J722" s="573"/>
      <c r="K722" s="573"/>
      <c r="L722" s="573"/>
      <c r="M722" s="234"/>
      <c r="N722" s="234"/>
      <c r="O722" s="668"/>
      <c r="P722" s="575"/>
      <c r="Q722" s="573"/>
      <c r="R722" s="573"/>
      <c r="S722" s="573"/>
      <c r="T722" s="573"/>
      <c r="U722" s="677"/>
      <c r="V722" s="677"/>
      <c r="W722" s="573"/>
      <c r="X722" s="573"/>
      <c r="Y722" s="573"/>
      <c r="Z722" s="573"/>
      <c r="AA722" s="678"/>
      <c r="AB722" s="573"/>
      <c r="AC722" s="623"/>
      <c r="AD722" s="573"/>
      <c r="AE722" s="573"/>
      <c r="AF722" s="573"/>
      <c r="AG722" s="639"/>
      <c r="AH722" s="639"/>
      <c r="AI722" s="639"/>
      <c r="AJ722" s="4"/>
      <c r="AK722" s="621"/>
      <c r="AL722" s="622"/>
      <c r="AM722" s="680"/>
    </row>
    <row r="723" spans="2:39" ht="13.5" customHeight="1">
      <c r="B723" s="395"/>
      <c r="D723" s="529">
        <f t="shared" si="17"/>
        <v>712</v>
      </c>
      <c r="E723" s="532"/>
      <c r="F723" s="531"/>
      <c r="G723" s="531"/>
      <c r="H723" s="573"/>
      <c r="I723" s="573"/>
      <c r="J723" s="573"/>
      <c r="K723" s="573"/>
      <c r="L723" s="573"/>
      <c r="M723" s="234"/>
      <c r="N723" s="234"/>
      <c r="O723" s="668"/>
      <c r="P723" s="575"/>
      <c r="Q723" s="573"/>
      <c r="R723" s="573"/>
      <c r="S723" s="573"/>
      <c r="T723" s="573"/>
      <c r="U723" s="677"/>
      <c r="V723" s="677"/>
      <c r="W723" s="573"/>
      <c r="X723" s="573"/>
      <c r="Y723" s="573"/>
      <c r="Z723" s="573"/>
      <c r="AA723" s="678"/>
      <c r="AB723" s="573"/>
      <c r="AC723" s="623"/>
      <c r="AD723" s="573"/>
      <c r="AE723" s="573"/>
      <c r="AF723" s="573"/>
      <c r="AG723" s="639"/>
      <c r="AH723" s="639"/>
      <c r="AI723" s="639"/>
      <c r="AJ723" s="4"/>
      <c r="AK723" s="621"/>
      <c r="AL723" s="622"/>
      <c r="AM723" s="680"/>
    </row>
    <row r="724" spans="2:39" ht="13.5" customHeight="1">
      <c r="B724" s="395"/>
      <c r="D724" s="529">
        <f t="shared" si="17"/>
        <v>713</v>
      </c>
      <c r="E724" s="532"/>
      <c r="F724" s="531"/>
      <c r="G724" s="531"/>
      <c r="H724" s="573"/>
      <c r="I724" s="573"/>
      <c r="J724" s="573"/>
      <c r="K724" s="573"/>
      <c r="L724" s="573"/>
      <c r="M724" s="234"/>
      <c r="N724" s="234"/>
      <c r="O724" s="668"/>
      <c r="P724" s="575"/>
      <c r="Q724" s="573"/>
      <c r="R724" s="573"/>
      <c r="S724" s="573"/>
      <c r="T724" s="573"/>
      <c r="U724" s="677"/>
      <c r="V724" s="677"/>
      <c r="W724" s="573"/>
      <c r="X724" s="573"/>
      <c r="Y724" s="573"/>
      <c r="Z724" s="573"/>
      <c r="AA724" s="678"/>
      <c r="AB724" s="573"/>
      <c r="AC724" s="623"/>
      <c r="AD724" s="573"/>
      <c r="AE724" s="573"/>
      <c r="AF724" s="573"/>
      <c r="AG724" s="639"/>
      <c r="AH724" s="639"/>
      <c r="AI724" s="639"/>
      <c r="AJ724" s="4"/>
      <c r="AK724" s="621"/>
      <c r="AL724" s="622"/>
      <c r="AM724" s="680"/>
    </row>
    <row r="725" spans="2:39" ht="13.5" customHeight="1">
      <c r="B725" s="395"/>
      <c r="D725" s="529">
        <f t="shared" si="17"/>
        <v>714</v>
      </c>
      <c r="E725" s="532"/>
      <c r="F725" s="531"/>
      <c r="G725" s="531"/>
      <c r="H725" s="573"/>
      <c r="I725" s="573"/>
      <c r="J725" s="573"/>
      <c r="K725" s="573"/>
      <c r="L725" s="573"/>
      <c r="M725" s="234"/>
      <c r="N725" s="234"/>
      <c r="O725" s="668"/>
      <c r="P725" s="575"/>
      <c r="Q725" s="573"/>
      <c r="R725" s="573"/>
      <c r="S725" s="573"/>
      <c r="T725" s="573"/>
      <c r="U725" s="677"/>
      <c r="V725" s="677"/>
      <c r="W725" s="573"/>
      <c r="X725" s="573"/>
      <c r="Y725" s="573"/>
      <c r="Z725" s="573"/>
      <c r="AA725" s="678"/>
      <c r="AB725" s="573"/>
      <c r="AC725" s="623"/>
      <c r="AD725" s="573"/>
      <c r="AE725" s="573"/>
      <c r="AF725" s="573"/>
      <c r="AG725" s="639"/>
      <c r="AH725" s="639"/>
      <c r="AI725" s="639"/>
      <c r="AJ725" s="4"/>
      <c r="AK725" s="621"/>
      <c r="AL725" s="622"/>
      <c r="AM725" s="680"/>
    </row>
    <row r="726" spans="2:39" ht="13.5" customHeight="1">
      <c r="B726" s="395"/>
      <c r="D726" s="529">
        <f t="shared" si="17"/>
        <v>715</v>
      </c>
      <c r="E726" s="532"/>
      <c r="F726" s="531"/>
      <c r="G726" s="531"/>
      <c r="H726" s="573"/>
      <c r="I726" s="573"/>
      <c r="J726" s="573"/>
      <c r="K726" s="573"/>
      <c r="L726" s="573"/>
      <c r="M726" s="234"/>
      <c r="N726" s="234"/>
      <c r="O726" s="668"/>
      <c r="P726" s="575"/>
      <c r="Q726" s="573"/>
      <c r="R726" s="573"/>
      <c r="S726" s="573"/>
      <c r="T726" s="573"/>
      <c r="U726" s="677"/>
      <c r="V726" s="677"/>
      <c r="W726" s="573"/>
      <c r="X726" s="573"/>
      <c r="Y726" s="573"/>
      <c r="Z726" s="573"/>
      <c r="AA726" s="678"/>
      <c r="AB726" s="573"/>
      <c r="AC726" s="623"/>
      <c r="AD726" s="573"/>
      <c r="AE726" s="573"/>
      <c r="AF726" s="573"/>
      <c r="AG726" s="639"/>
      <c r="AH726" s="639"/>
      <c r="AI726" s="639"/>
      <c r="AJ726" s="4"/>
      <c r="AK726" s="621"/>
      <c r="AL726" s="622"/>
      <c r="AM726" s="680"/>
    </row>
    <row r="727" spans="2:39" ht="13.5" customHeight="1">
      <c r="B727" s="395"/>
      <c r="D727" s="529">
        <f t="shared" si="17"/>
        <v>716</v>
      </c>
      <c r="E727" s="532"/>
      <c r="F727" s="531"/>
      <c r="G727" s="531"/>
      <c r="H727" s="573"/>
      <c r="I727" s="573"/>
      <c r="J727" s="573"/>
      <c r="K727" s="573"/>
      <c r="L727" s="573"/>
      <c r="M727" s="234"/>
      <c r="N727" s="234"/>
      <c r="O727" s="668"/>
      <c r="P727" s="575"/>
      <c r="Q727" s="573"/>
      <c r="R727" s="573"/>
      <c r="S727" s="573"/>
      <c r="T727" s="573"/>
      <c r="U727" s="677"/>
      <c r="V727" s="677"/>
      <c r="W727" s="573"/>
      <c r="X727" s="573"/>
      <c r="Y727" s="573"/>
      <c r="Z727" s="573"/>
      <c r="AA727" s="678"/>
      <c r="AB727" s="573"/>
      <c r="AC727" s="623"/>
      <c r="AD727" s="573"/>
      <c r="AE727" s="573"/>
      <c r="AF727" s="573"/>
      <c r="AG727" s="639"/>
      <c r="AH727" s="639"/>
      <c r="AI727" s="639"/>
      <c r="AJ727" s="4"/>
      <c r="AK727" s="621"/>
      <c r="AL727" s="622"/>
      <c r="AM727" s="680"/>
    </row>
    <row r="728" spans="2:39" ht="13.5" customHeight="1">
      <c r="B728" s="395"/>
      <c r="D728" s="529">
        <f t="shared" si="17"/>
        <v>717</v>
      </c>
      <c r="E728" s="532"/>
      <c r="F728" s="531"/>
      <c r="G728" s="531"/>
      <c r="H728" s="573"/>
      <c r="I728" s="573"/>
      <c r="J728" s="573"/>
      <c r="K728" s="573"/>
      <c r="L728" s="573"/>
      <c r="M728" s="234"/>
      <c r="N728" s="234"/>
      <c r="O728" s="668"/>
      <c r="P728" s="575"/>
      <c r="Q728" s="573"/>
      <c r="R728" s="573"/>
      <c r="S728" s="573"/>
      <c r="T728" s="573"/>
      <c r="U728" s="677"/>
      <c r="V728" s="677"/>
      <c r="W728" s="573"/>
      <c r="X728" s="573"/>
      <c r="Y728" s="573"/>
      <c r="Z728" s="573"/>
      <c r="AA728" s="678"/>
      <c r="AB728" s="573"/>
      <c r="AC728" s="623"/>
      <c r="AD728" s="573"/>
      <c r="AE728" s="573"/>
      <c r="AF728" s="573"/>
      <c r="AG728" s="639"/>
      <c r="AH728" s="639"/>
      <c r="AI728" s="639"/>
      <c r="AJ728" s="4"/>
      <c r="AK728" s="621"/>
      <c r="AL728" s="622"/>
      <c r="AM728" s="680"/>
    </row>
    <row r="729" spans="2:39" ht="13.5" customHeight="1">
      <c r="B729" s="395"/>
      <c r="D729" s="529">
        <f t="shared" si="17"/>
        <v>718</v>
      </c>
      <c r="E729" s="532"/>
      <c r="F729" s="531"/>
      <c r="G729" s="531"/>
      <c r="H729" s="573"/>
      <c r="I729" s="573"/>
      <c r="J729" s="573"/>
      <c r="K729" s="573"/>
      <c r="L729" s="573"/>
      <c r="M729" s="234"/>
      <c r="N729" s="234"/>
      <c r="O729" s="668"/>
      <c r="P729" s="575"/>
      <c r="Q729" s="573"/>
      <c r="R729" s="573"/>
      <c r="S729" s="573"/>
      <c r="T729" s="573"/>
      <c r="U729" s="677"/>
      <c r="V729" s="677"/>
      <c r="W729" s="573"/>
      <c r="X729" s="573"/>
      <c r="Y729" s="573"/>
      <c r="Z729" s="573"/>
      <c r="AA729" s="678"/>
      <c r="AB729" s="573"/>
      <c r="AC729" s="623"/>
      <c r="AD729" s="573"/>
      <c r="AE729" s="573"/>
      <c r="AF729" s="573"/>
      <c r="AG729" s="639"/>
      <c r="AH729" s="639"/>
      <c r="AI729" s="639"/>
      <c r="AJ729" s="4"/>
      <c r="AK729" s="621"/>
      <c r="AL729" s="622"/>
      <c r="AM729" s="680"/>
    </row>
    <row r="730" spans="2:39" ht="13.5" customHeight="1">
      <c r="B730" s="395"/>
      <c r="D730" s="529">
        <f t="shared" si="17"/>
        <v>719</v>
      </c>
      <c r="E730" s="532"/>
      <c r="F730" s="531"/>
      <c r="G730" s="531"/>
      <c r="H730" s="573"/>
      <c r="I730" s="573"/>
      <c r="J730" s="573"/>
      <c r="K730" s="573"/>
      <c r="L730" s="573"/>
      <c r="M730" s="234"/>
      <c r="N730" s="234"/>
      <c r="O730" s="668"/>
      <c r="P730" s="575"/>
      <c r="Q730" s="573"/>
      <c r="R730" s="573"/>
      <c r="S730" s="573"/>
      <c r="T730" s="573"/>
      <c r="U730" s="677"/>
      <c r="V730" s="677"/>
      <c r="W730" s="573"/>
      <c r="X730" s="573"/>
      <c r="Y730" s="573"/>
      <c r="Z730" s="573"/>
      <c r="AA730" s="678"/>
      <c r="AB730" s="573"/>
      <c r="AC730" s="623"/>
      <c r="AD730" s="573"/>
      <c r="AE730" s="573"/>
      <c r="AF730" s="573"/>
      <c r="AG730" s="639"/>
      <c r="AH730" s="639"/>
      <c r="AI730" s="639"/>
      <c r="AJ730" s="4"/>
      <c r="AK730" s="621"/>
      <c r="AL730" s="622"/>
      <c r="AM730" s="680"/>
    </row>
    <row r="731" spans="2:39" ht="13.5" customHeight="1">
      <c r="B731" s="395"/>
      <c r="D731" s="529">
        <f t="shared" si="17"/>
        <v>720</v>
      </c>
      <c r="E731" s="532"/>
      <c r="F731" s="531"/>
      <c r="G731" s="531"/>
      <c r="H731" s="681"/>
      <c r="I731" s="681"/>
      <c r="J731" s="681"/>
      <c r="K731" s="681"/>
      <c r="L731" s="681"/>
      <c r="M731" s="234"/>
      <c r="N731" s="234"/>
      <c r="O731" s="668"/>
      <c r="P731" s="575"/>
      <c r="Q731" s="573"/>
      <c r="R731" s="573"/>
      <c r="S731" s="573"/>
      <c r="T731" s="573"/>
      <c r="U731" s="677"/>
      <c r="V731" s="677"/>
      <c r="W731" s="573"/>
      <c r="X731" s="573"/>
      <c r="Y731" s="573"/>
      <c r="Z731" s="573"/>
      <c r="AA731" s="678"/>
      <c r="AB731" s="573"/>
      <c r="AC731" s="623"/>
      <c r="AD731" s="573"/>
      <c r="AE731" s="573"/>
      <c r="AF731" s="573"/>
      <c r="AG731" s="639"/>
      <c r="AH731" s="639"/>
      <c r="AI731" s="639"/>
      <c r="AJ731" s="4"/>
      <c r="AK731" s="621"/>
      <c r="AL731" s="622"/>
      <c r="AM731" s="680"/>
    </row>
    <row r="732" spans="2:39" ht="13.5" customHeight="1">
      <c r="B732" s="395"/>
      <c r="D732" s="529">
        <f t="shared" si="17"/>
        <v>721</v>
      </c>
      <c r="E732" s="532"/>
      <c r="F732" s="531"/>
      <c r="G732" s="531"/>
      <c r="H732" s="573"/>
      <c r="I732" s="573"/>
      <c r="J732" s="573"/>
      <c r="K732" s="573"/>
      <c r="L732" s="573"/>
      <c r="M732" s="234"/>
      <c r="N732" s="234"/>
      <c r="O732" s="668"/>
      <c r="P732" s="575"/>
      <c r="Q732" s="573"/>
      <c r="R732" s="573"/>
      <c r="S732" s="573"/>
      <c r="T732" s="573"/>
      <c r="U732" s="677"/>
      <c r="V732" s="677"/>
      <c r="W732" s="573"/>
      <c r="X732" s="573"/>
      <c r="Y732" s="573"/>
      <c r="Z732" s="573"/>
      <c r="AA732" s="678"/>
      <c r="AB732" s="573"/>
      <c r="AC732" s="623"/>
      <c r="AD732" s="573"/>
      <c r="AE732" s="573"/>
      <c r="AF732" s="573"/>
      <c r="AG732" s="639"/>
      <c r="AH732" s="639"/>
      <c r="AI732" s="639"/>
      <c r="AJ732" s="4"/>
      <c r="AK732" s="621"/>
      <c r="AL732" s="622"/>
      <c r="AM732" s="680"/>
    </row>
    <row r="733" spans="2:39" ht="13.5" customHeight="1">
      <c r="B733" s="395"/>
      <c r="D733" s="529">
        <f>D732+1</f>
        <v>722</v>
      </c>
      <c r="E733" s="532"/>
      <c r="F733" s="531"/>
      <c r="G733" s="531"/>
      <c r="H733" s="573"/>
      <c r="I733" s="573"/>
      <c r="J733" s="573"/>
      <c r="K733" s="573"/>
      <c r="L733" s="573"/>
      <c r="M733" s="234"/>
      <c r="N733" s="234"/>
      <c r="O733" s="668"/>
      <c r="P733" s="575"/>
      <c r="Q733" s="573"/>
      <c r="R733" s="573"/>
      <c r="S733" s="573"/>
      <c r="T733" s="573"/>
      <c r="U733" s="677"/>
      <c r="V733" s="677"/>
      <c r="W733" s="573"/>
      <c r="X733" s="573"/>
      <c r="Y733" s="573"/>
      <c r="Z733" s="573"/>
      <c r="AA733" s="678"/>
      <c r="AB733" s="573"/>
      <c r="AC733" s="623"/>
      <c r="AD733" s="573"/>
      <c r="AE733" s="573"/>
      <c r="AF733" s="573"/>
      <c r="AG733" s="639"/>
      <c r="AH733" s="639"/>
      <c r="AI733" s="639"/>
      <c r="AJ733" s="4"/>
      <c r="AK733" s="621"/>
      <c r="AL733" s="622"/>
      <c r="AM733" s="680"/>
    </row>
    <row r="734" spans="2:39" ht="13.5" customHeight="1">
      <c r="B734" s="395"/>
      <c r="D734" s="529">
        <f>D733+1</f>
        <v>723</v>
      </c>
      <c r="E734" s="532"/>
      <c r="F734" s="531"/>
      <c r="G734" s="531"/>
      <c r="H734" s="573"/>
      <c r="I734" s="573"/>
      <c r="J734" s="573"/>
      <c r="K734" s="573"/>
      <c r="L734" s="573"/>
      <c r="M734" s="234"/>
      <c r="N734" s="234"/>
      <c r="O734" s="668"/>
      <c r="P734" s="575"/>
      <c r="Q734" s="573"/>
      <c r="R734" s="573"/>
      <c r="S734" s="573"/>
      <c r="T734" s="573"/>
      <c r="U734" s="677"/>
      <c r="V734" s="677"/>
      <c r="W734" s="573"/>
      <c r="X734" s="573"/>
      <c r="Y734" s="573"/>
      <c r="Z734" s="573"/>
      <c r="AA734" s="678"/>
      <c r="AB734" s="573"/>
      <c r="AC734" s="623"/>
      <c r="AD734" s="573"/>
      <c r="AE734" s="573"/>
      <c r="AF734" s="573"/>
      <c r="AG734" s="639"/>
      <c r="AH734" s="639"/>
      <c r="AI734" s="639"/>
      <c r="AJ734" s="4"/>
      <c r="AK734" s="621"/>
      <c r="AL734" s="622"/>
      <c r="AM734" s="680"/>
    </row>
    <row r="735" spans="2:39" ht="13.5" customHeight="1">
      <c r="B735" s="395"/>
      <c r="D735" s="529">
        <f t="shared" ref="D735:D761" si="18">D734+1</f>
        <v>724</v>
      </c>
      <c r="E735" s="532"/>
      <c r="F735" s="531"/>
      <c r="G735" s="531"/>
      <c r="H735" s="573"/>
      <c r="I735" s="573"/>
      <c r="J735" s="573"/>
      <c r="K735" s="573"/>
      <c r="L735" s="573"/>
      <c r="M735" s="234"/>
      <c r="N735" s="234"/>
      <c r="O735" s="668"/>
      <c r="P735" s="575"/>
      <c r="Q735" s="573"/>
      <c r="R735" s="573"/>
      <c r="S735" s="573"/>
      <c r="T735" s="573"/>
      <c r="U735" s="677"/>
      <c r="V735" s="677"/>
      <c r="W735" s="573"/>
      <c r="X735" s="573"/>
      <c r="Y735" s="573"/>
      <c r="Z735" s="573"/>
      <c r="AA735" s="678"/>
      <c r="AB735" s="573"/>
      <c r="AC735" s="623"/>
      <c r="AD735" s="573"/>
      <c r="AE735" s="573"/>
      <c r="AF735" s="573"/>
      <c r="AG735" s="639"/>
      <c r="AH735" s="639"/>
      <c r="AI735" s="639"/>
      <c r="AJ735" s="4"/>
      <c r="AK735" s="621"/>
      <c r="AL735" s="622"/>
      <c r="AM735" s="680"/>
    </row>
    <row r="736" spans="2:39" ht="13.5" customHeight="1">
      <c r="B736" s="395"/>
      <c r="D736" s="529">
        <f t="shared" si="18"/>
        <v>725</v>
      </c>
      <c r="E736" s="532"/>
      <c r="F736" s="531"/>
      <c r="G736" s="531"/>
      <c r="H736" s="573"/>
      <c r="I736" s="573"/>
      <c r="J736" s="573"/>
      <c r="K736" s="573"/>
      <c r="L736" s="573"/>
      <c r="M736" s="234"/>
      <c r="N736" s="234"/>
      <c r="O736" s="668"/>
      <c r="P736" s="575"/>
      <c r="Q736" s="573"/>
      <c r="R736" s="573"/>
      <c r="S736" s="573"/>
      <c r="T736" s="573"/>
      <c r="U736" s="677"/>
      <c r="V736" s="677"/>
      <c r="W736" s="573"/>
      <c r="X736" s="573"/>
      <c r="Y736" s="573"/>
      <c r="Z736" s="573"/>
      <c r="AA736" s="678"/>
      <c r="AB736" s="573"/>
      <c r="AC736" s="623"/>
      <c r="AD736" s="573"/>
      <c r="AE736" s="573"/>
      <c r="AF736" s="573"/>
      <c r="AG736" s="639"/>
      <c r="AH736" s="639"/>
      <c r="AI736" s="639"/>
      <c r="AJ736" s="4"/>
      <c r="AK736" s="621"/>
      <c r="AL736" s="622"/>
      <c r="AM736" s="680"/>
    </row>
    <row r="737" spans="2:39" ht="13.5" customHeight="1">
      <c r="B737" s="395"/>
      <c r="D737" s="529">
        <f t="shared" si="18"/>
        <v>726</v>
      </c>
      <c r="E737" s="532"/>
      <c r="F737" s="531"/>
      <c r="G737" s="531"/>
      <c r="H737" s="573"/>
      <c r="I737" s="573"/>
      <c r="J737" s="573"/>
      <c r="K737" s="573"/>
      <c r="L737" s="573"/>
      <c r="M737" s="234"/>
      <c r="N737" s="234"/>
      <c r="O737" s="668"/>
      <c r="P737" s="575"/>
      <c r="Q737" s="573"/>
      <c r="R737" s="573"/>
      <c r="S737" s="573"/>
      <c r="T737" s="573"/>
      <c r="U737" s="677"/>
      <c r="V737" s="677"/>
      <c r="W737" s="573"/>
      <c r="X737" s="573"/>
      <c r="Y737" s="573"/>
      <c r="Z737" s="573"/>
      <c r="AA737" s="678"/>
      <c r="AB737" s="573"/>
      <c r="AC737" s="623"/>
      <c r="AD737" s="573"/>
      <c r="AE737" s="573"/>
      <c r="AF737" s="573"/>
      <c r="AG737" s="639"/>
      <c r="AH737" s="639"/>
      <c r="AI737" s="639"/>
      <c r="AJ737" s="4"/>
      <c r="AK737" s="621"/>
      <c r="AL737" s="622"/>
      <c r="AM737" s="680"/>
    </row>
    <row r="738" spans="2:39" ht="13.5" customHeight="1">
      <c r="B738" s="395"/>
      <c r="D738" s="529">
        <f t="shared" si="18"/>
        <v>727</v>
      </c>
      <c r="E738" s="532"/>
      <c r="F738" s="531"/>
      <c r="G738" s="531"/>
      <c r="H738" s="573"/>
      <c r="I738" s="573"/>
      <c r="J738" s="573"/>
      <c r="K738" s="573"/>
      <c r="L738" s="573"/>
      <c r="M738" s="234"/>
      <c r="N738" s="234"/>
      <c r="O738" s="668"/>
      <c r="P738" s="575"/>
      <c r="Q738" s="573"/>
      <c r="R738" s="573"/>
      <c r="S738" s="573"/>
      <c r="T738" s="573"/>
      <c r="U738" s="677"/>
      <c r="V738" s="677"/>
      <c r="W738" s="573"/>
      <c r="X738" s="573"/>
      <c r="Y738" s="573"/>
      <c r="Z738" s="573"/>
      <c r="AA738" s="678"/>
      <c r="AB738" s="573"/>
      <c r="AC738" s="623"/>
      <c r="AD738" s="573"/>
      <c r="AE738" s="573"/>
      <c r="AF738" s="573"/>
      <c r="AG738" s="639"/>
      <c r="AH738" s="639"/>
      <c r="AI738" s="639"/>
      <c r="AJ738" s="4"/>
      <c r="AK738" s="621"/>
      <c r="AL738" s="622"/>
      <c r="AM738" s="680"/>
    </row>
    <row r="739" spans="2:39" ht="13.5" customHeight="1">
      <c r="B739" s="395"/>
      <c r="D739" s="529">
        <f t="shared" si="18"/>
        <v>728</v>
      </c>
      <c r="E739" s="532"/>
      <c r="F739" s="531"/>
      <c r="G739" s="531"/>
      <c r="H739" s="573"/>
      <c r="I739" s="573"/>
      <c r="J739" s="573"/>
      <c r="K739" s="573"/>
      <c r="L739" s="573"/>
      <c r="M739" s="234"/>
      <c r="N739" s="234"/>
      <c r="O739" s="668"/>
      <c r="P739" s="575"/>
      <c r="Q739" s="573"/>
      <c r="R739" s="573"/>
      <c r="S739" s="573"/>
      <c r="T739" s="573"/>
      <c r="U739" s="677"/>
      <c r="V739" s="677"/>
      <c r="W739" s="573"/>
      <c r="X739" s="573"/>
      <c r="Y739" s="573"/>
      <c r="Z739" s="573"/>
      <c r="AA739" s="678"/>
      <c r="AB739" s="573"/>
      <c r="AC739" s="623"/>
      <c r="AD739" s="573"/>
      <c r="AE739" s="573"/>
      <c r="AF739" s="573"/>
      <c r="AG739" s="639"/>
      <c r="AH739" s="639"/>
      <c r="AI739" s="639"/>
      <c r="AJ739" s="4"/>
      <c r="AK739" s="621"/>
      <c r="AL739" s="622"/>
      <c r="AM739" s="680"/>
    </row>
    <row r="740" spans="2:39" ht="13.5" customHeight="1">
      <c r="B740" s="395"/>
      <c r="D740" s="529">
        <f t="shared" si="18"/>
        <v>729</v>
      </c>
      <c r="E740" s="532"/>
      <c r="F740" s="531"/>
      <c r="G740" s="531"/>
      <c r="H740" s="573"/>
      <c r="I740" s="573"/>
      <c r="J740" s="573"/>
      <c r="K740" s="573"/>
      <c r="L740" s="573"/>
      <c r="M740" s="234"/>
      <c r="N740" s="234"/>
      <c r="O740" s="668"/>
      <c r="P740" s="575"/>
      <c r="Q740" s="573"/>
      <c r="R740" s="573"/>
      <c r="S740" s="573"/>
      <c r="T740" s="573"/>
      <c r="U740" s="677"/>
      <c r="V740" s="677"/>
      <c r="W740" s="573"/>
      <c r="X740" s="573"/>
      <c r="Y740" s="573"/>
      <c r="Z740" s="573"/>
      <c r="AA740" s="678"/>
      <c r="AB740" s="573"/>
      <c r="AC740" s="623"/>
      <c r="AD740" s="573"/>
      <c r="AE740" s="573"/>
      <c r="AF740" s="573"/>
      <c r="AG740" s="639"/>
      <c r="AH740" s="639"/>
      <c r="AI740" s="639"/>
      <c r="AJ740" s="4"/>
      <c r="AK740" s="621"/>
      <c r="AL740" s="622"/>
      <c r="AM740" s="680"/>
    </row>
    <row r="741" spans="2:39" ht="13.5" customHeight="1">
      <c r="B741" s="395"/>
      <c r="D741" s="529">
        <f t="shared" si="18"/>
        <v>730</v>
      </c>
      <c r="E741" s="532"/>
      <c r="F741" s="531"/>
      <c r="G741" s="531"/>
      <c r="H741" s="573"/>
      <c r="I741" s="573"/>
      <c r="J741" s="573"/>
      <c r="K741" s="573"/>
      <c r="L741" s="573"/>
      <c r="M741" s="234"/>
      <c r="N741" s="234"/>
      <c r="O741" s="668"/>
      <c r="P741" s="575"/>
      <c r="Q741" s="573"/>
      <c r="R741" s="573"/>
      <c r="S741" s="573"/>
      <c r="T741" s="573"/>
      <c r="U741" s="677"/>
      <c r="V741" s="677"/>
      <c r="W741" s="573"/>
      <c r="X741" s="573"/>
      <c r="Y741" s="573"/>
      <c r="Z741" s="573"/>
      <c r="AA741" s="678"/>
      <c r="AB741" s="573"/>
      <c r="AC741" s="623"/>
      <c r="AD741" s="573"/>
      <c r="AE741" s="573"/>
      <c r="AF741" s="573"/>
      <c r="AG741" s="639"/>
      <c r="AH741" s="639"/>
      <c r="AI741" s="639"/>
      <c r="AJ741" s="4"/>
      <c r="AK741" s="621"/>
      <c r="AL741" s="622"/>
      <c r="AM741" s="680"/>
    </row>
    <row r="742" spans="2:39" ht="13.5" customHeight="1">
      <c r="B742" s="395"/>
      <c r="D742" s="529">
        <f t="shared" si="18"/>
        <v>731</v>
      </c>
      <c r="E742" s="532"/>
      <c r="F742" s="531"/>
      <c r="G742" s="531"/>
      <c r="H742" s="573"/>
      <c r="I742" s="573"/>
      <c r="J742" s="573"/>
      <c r="K742" s="573"/>
      <c r="L742" s="573"/>
      <c r="M742" s="234"/>
      <c r="N742" s="234"/>
      <c r="O742" s="668"/>
      <c r="P742" s="575"/>
      <c r="Q742" s="573"/>
      <c r="R742" s="573"/>
      <c r="S742" s="573"/>
      <c r="T742" s="573"/>
      <c r="U742" s="677"/>
      <c r="V742" s="677"/>
      <c r="W742" s="573"/>
      <c r="X742" s="573"/>
      <c r="Y742" s="573"/>
      <c r="Z742" s="573"/>
      <c r="AA742" s="678"/>
      <c r="AB742" s="573"/>
      <c r="AC742" s="623"/>
      <c r="AD742" s="573"/>
      <c r="AE742" s="573"/>
      <c r="AF742" s="573"/>
      <c r="AG742" s="639"/>
      <c r="AH742" s="639"/>
      <c r="AI742" s="639"/>
      <c r="AJ742" s="4"/>
      <c r="AK742" s="621"/>
      <c r="AL742" s="622"/>
      <c r="AM742" s="680"/>
    </row>
    <row r="743" spans="2:39" ht="13.5" customHeight="1">
      <c r="B743" s="395"/>
      <c r="D743" s="529">
        <f t="shared" si="18"/>
        <v>732</v>
      </c>
      <c r="E743" s="532"/>
      <c r="F743" s="531"/>
      <c r="G743" s="531"/>
      <c r="H743" s="573"/>
      <c r="I743" s="573"/>
      <c r="J743" s="573"/>
      <c r="K743" s="573"/>
      <c r="L743" s="573"/>
      <c r="M743" s="234"/>
      <c r="N743" s="234"/>
      <c r="O743" s="668"/>
      <c r="P743" s="575"/>
      <c r="Q743" s="573"/>
      <c r="R743" s="573"/>
      <c r="S743" s="573"/>
      <c r="T743" s="573"/>
      <c r="U743" s="677"/>
      <c r="V743" s="677"/>
      <c r="W743" s="573"/>
      <c r="X743" s="573"/>
      <c r="Y743" s="573"/>
      <c r="Z743" s="573"/>
      <c r="AA743" s="678"/>
      <c r="AB743" s="573"/>
      <c r="AC743" s="623"/>
      <c r="AD743" s="573"/>
      <c r="AE743" s="573"/>
      <c r="AF743" s="573"/>
      <c r="AG743" s="639"/>
      <c r="AH743" s="639"/>
      <c r="AI743" s="639"/>
      <c r="AJ743" s="4"/>
      <c r="AK743" s="621"/>
      <c r="AL743" s="622"/>
      <c r="AM743" s="680"/>
    </row>
    <row r="744" spans="2:39" ht="13.5" customHeight="1">
      <c r="B744" s="395"/>
      <c r="D744" s="529">
        <f t="shared" si="18"/>
        <v>733</v>
      </c>
      <c r="E744" s="532"/>
      <c r="F744" s="531"/>
      <c r="G744" s="531"/>
      <c r="H744" s="573"/>
      <c r="I744" s="573"/>
      <c r="J744" s="573"/>
      <c r="K744" s="573"/>
      <c r="L744" s="573"/>
      <c r="M744" s="234"/>
      <c r="N744" s="234"/>
      <c r="O744" s="668"/>
      <c r="P744" s="575"/>
      <c r="Q744" s="573"/>
      <c r="R744" s="573"/>
      <c r="S744" s="573"/>
      <c r="T744" s="573"/>
      <c r="U744" s="677"/>
      <c r="V744" s="677"/>
      <c r="W744" s="573"/>
      <c r="X744" s="573"/>
      <c r="Y744" s="573"/>
      <c r="Z744" s="573"/>
      <c r="AA744" s="678"/>
      <c r="AB744" s="573"/>
      <c r="AC744" s="623"/>
      <c r="AD744" s="573"/>
      <c r="AE744" s="573"/>
      <c r="AF744" s="573"/>
      <c r="AG744" s="639"/>
      <c r="AH744" s="639"/>
      <c r="AI744" s="639"/>
      <c r="AJ744" s="4"/>
      <c r="AK744" s="621"/>
      <c r="AL744" s="622"/>
      <c r="AM744" s="680"/>
    </row>
    <row r="745" spans="2:39" ht="13.5" customHeight="1">
      <c r="B745" s="395"/>
      <c r="D745" s="529">
        <f t="shared" si="18"/>
        <v>734</v>
      </c>
      <c r="E745" s="532"/>
      <c r="F745" s="531"/>
      <c r="G745" s="531"/>
      <c r="H745" s="573"/>
      <c r="I745" s="573"/>
      <c r="J745" s="573"/>
      <c r="K745" s="573"/>
      <c r="L745" s="573"/>
      <c r="M745" s="234"/>
      <c r="N745" s="234"/>
      <c r="O745" s="668"/>
      <c r="P745" s="575"/>
      <c r="Q745" s="573"/>
      <c r="R745" s="573"/>
      <c r="S745" s="573"/>
      <c r="T745" s="573"/>
      <c r="U745" s="677"/>
      <c r="V745" s="677"/>
      <c r="W745" s="573"/>
      <c r="X745" s="573"/>
      <c r="Y745" s="573"/>
      <c r="Z745" s="573"/>
      <c r="AA745" s="678"/>
      <c r="AB745" s="573"/>
      <c r="AC745" s="623"/>
      <c r="AD745" s="573"/>
      <c r="AE745" s="573"/>
      <c r="AF745" s="573"/>
      <c r="AG745" s="639"/>
      <c r="AH745" s="639"/>
      <c r="AI745" s="639"/>
      <c r="AJ745" s="4"/>
      <c r="AK745" s="621"/>
      <c r="AL745" s="622"/>
      <c r="AM745" s="680"/>
    </row>
    <row r="746" spans="2:39" ht="13.5" customHeight="1">
      <c r="B746" s="395"/>
      <c r="D746" s="529">
        <f t="shared" si="18"/>
        <v>735</v>
      </c>
      <c r="E746" s="532"/>
      <c r="F746" s="531"/>
      <c r="G746" s="531"/>
      <c r="H746" s="573"/>
      <c r="I746" s="573"/>
      <c r="J746" s="573"/>
      <c r="K746" s="573"/>
      <c r="L746" s="573"/>
      <c r="M746" s="234"/>
      <c r="N746" s="234"/>
      <c r="O746" s="668"/>
      <c r="P746" s="575"/>
      <c r="Q746" s="573"/>
      <c r="R746" s="573"/>
      <c r="S746" s="573"/>
      <c r="T746" s="573"/>
      <c r="U746" s="677"/>
      <c r="V746" s="677"/>
      <c r="W746" s="573"/>
      <c r="X746" s="573"/>
      <c r="Y746" s="573"/>
      <c r="Z746" s="573"/>
      <c r="AA746" s="678"/>
      <c r="AB746" s="573"/>
      <c r="AC746" s="623"/>
      <c r="AD746" s="573"/>
      <c r="AE746" s="573"/>
      <c r="AF746" s="573"/>
      <c r="AG746" s="639"/>
      <c r="AH746" s="639"/>
      <c r="AI746" s="639"/>
      <c r="AJ746" s="4"/>
      <c r="AK746" s="621"/>
      <c r="AL746" s="622"/>
      <c r="AM746" s="680"/>
    </row>
    <row r="747" spans="2:39" ht="13.5" customHeight="1">
      <c r="B747" s="395"/>
      <c r="D747" s="529">
        <f t="shared" si="18"/>
        <v>736</v>
      </c>
      <c r="E747" s="532"/>
      <c r="F747" s="531"/>
      <c r="G747" s="531"/>
      <c r="H747" s="573"/>
      <c r="I747" s="573"/>
      <c r="J747" s="573"/>
      <c r="K747" s="573"/>
      <c r="L747" s="573"/>
      <c r="M747" s="234"/>
      <c r="N747" s="234"/>
      <c r="O747" s="668"/>
      <c r="P747" s="575"/>
      <c r="Q747" s="573"/>
      <c r="R747" s="573"/>
      <c r="S747" s="573"/>
      <c r="T747" s="573"/>
      <c r="U747" s="677"/>
      <c r="V747" s="677"/>
      <c r="W747" s="573"/>
      <c r="X747" s="573"/>
      <c r="Y747" s="573"/>
      <c r="Z747" s="573"/>
      <c r="AA747" s="678"/>
      <c r="AB747" s="573"/>
      <c r="AC747" s="623"/>
      <c r="AD747" s="573"/>
      <c r="AE747" s="573"/>
      <c r="AF747" s="573"/>
      <c r="AG747" s="639"/>
      <c r="AH747" s="639"/>
      <c r="AI747" s="639"/>
      <c r="AJ747" s="4"/>
      <c r="AK747" s="621"/>
      <c r="AL747" s="622"/>
      <c r="AM747" s="680"/>
    </row>
    <row r="748" spans="2:39" ht="13.5" customHeight="1">
      <c r="B748" s="395"/>
      <c r="D748" s="529">
        <f t="shared" si="18"/>
        <v>737</v>
      </c>
      <c r="E748" s="532"/>
      <c r="F748" s="531"/>
      <c r="G748" s="531"/>
      <c r="H748" s="573"/>
      <c r="I748" s="573"/>
      <c r="J748" s="573"/>
      <c r="K748" s="573"/>
      <c r="L748" s="573"/>
      <c r="M748" s="234"/>
      <c r="N748" s="234"/>
      <c r="O748" s="668"/>
      <c r="P748" s="575"/>
      <c r="Q748" s="573"/>
      <c r="R748" s="573"/>
      <c r="S748" s="573"/>
      <c r="T748" s="573"/>
      <c r="U748" s="677"/>
      <c r="V748" s="677"/>
      <c r="W748" s="573"/>
      <c r="X748" s="573"/>
      <c r="Y748" s="573"/>
      <c r="Z748" s="573"/>
      <c r="AA748" s="678"/>
      <c r="AB748" s="573"/>
      <c r="AC748" s="623"/>
      <c r="AD748" s="573"/>
      <c r="AE748" s="573"/>
      <c r="AF748" s="573"/>
      <c r="AG748" s="639"/>
      <c r="AH748" s="639"/>
      <c r="AI748" s="639"/>
      <c r="AJ748" s="4"/>
      <c r="AK748" s="621"/>
      <c r="AL748" s="622"/>
      <c r="AM748" s="680"/>
    </row>
    <row r="749" spans="2:39" ht="13.5" customHeight="1">
      <c r="B749" s="395"/>
      <c r="D749" s="529">
        <f t="shared" si="18"/>
        <v>738</v>
      </c>
      <c r="E749" s="532"/>
      <c r="F749" s="531"/>
      <c r="G749" s="531"/>
      <c r="H749" s="573"/>
      <c r="I749" s="573"/>
      <c r="J749" s="573"/>
      <c r="K749" s="573"/>
      <c r="L749" s="573"/>
      <c r="M749" s="234"/>
      <c r="N749" s="234"/>
      <c r="O749" s="668"/>
      <c r="P749" s="575"/>
      <c r="Q749" s="573"/>
      <c r="R749" s="573"/>
      <c r="S749" s="573"/>
      <c r="T749" s="573"/>
      <c r="U749" s="677"/>
      <c r="V749" s="677"/>
      <c r="W749" s="573"/>
      <c r="X749" s="573"/>
      <c r="Y749" s="573"/>
      <c r="Z749" s="573"/>
      <c r="AA749" s="678"/>
      <c r="AB749" s="573"/>
      <c r="AC749" s="623"/>
      <c r="AD749" s="573"/>
      <c r="AE749" s="573"/>
      <c r="AF749" s="573"/>
      <c r="AG749" s="639"/>
      <c r="AH749" s="639"/>
      <c r="AI749" s="639"/>
      <c r="AJ749" s="4"/>
      <c r="AK749" s="621"/>
      <c r="AL749" s="622"/>
      <c r="AM749" s="680"/>
    </row>
    <row r="750" spans="2:39" ht="13.5" customHeight="1">
      <c r="B750" s="395"/>
      <c r="D750" s="529">
        <f t="shared" si="18"/>
        <v>739</v>
      </c>
      <c r="E750" s="532"/>
      <c r="F750" s="531"/>
      <c r="G750" s="531"/>
      <c r="H750" s="573"/>
      <c r="I750" s="573"/>
      <c r="J750" s="573"/>
      <c r="K750" s="573"/>
      <c r="L750" s="573"/>
      <c r="M750" s="234"/>
      <c r="N750" s="234"/>
      <c r="O750" s="668"/>
      <c r="P750" s="575"/>
      <c r="Q750" s="573"/>
      <c r="R750" s="573"/>
      <c r="S750" s="573"/>
      <c r="T750" s="573"/>
      <c r="U750" s="677"/>
      <c r="V750" s="677"/>
      <c r="W750" s="573"/>
      <c r="X750" s="573"/>
      <c r="Y750" s="573"/>
      <c r="Z750" s="573"/>
      <c r="AA750" s="678"/>
      <c r="AB750" s="573"/>
      <c r="AC750" s="623"/>
      <c r="AD750" s="573"/>
      <c r="AE750" s="573"/>
      <c r="AF750" s="573"/>
      <c r="AG750" s="639"/>
      <c r="AH750" s="639"/>
      <c r="AI750" s="639"/>
      <c r="AJ750" s="4"/>
      <c r="AK750" s="621"/>
      <c r="AL750" s="622"/>
      <c r="AM750" s="680"/>
    </row>
    <row r="751" spans="2:39" ht="13.5" customHeight="1">
      <c r="B751" s="395"/>
      <c r="D751" s="529">
        <f t="shared" si="18"/>
        <v>740</v>
      </c>
      <c r="E751" s="532"/>
      <c r="F751" s="531"/>
      <c r="G751" s="531"/>
      <c r="H751" s="573"/>
      <c r="I751" s="573"/>
      <c r="J751" s="573"/>
      <c r="K751" s="573"/>
      <c r="L751" s="573"/>
      <c r="M751" s="234"/>
      <c r="N751" s="234"/>
      <c r="O751" s="668"/>
      <c r="P751" s="575"/>
      <c r="Q751" s="573"/>
      <c r="R751" s="573"/>
      <c r="S751" s="573"/>
      <c r="T751" s="573"/>
      <c r="U751" s="677"/>
      <c r="V751" s="677"/>
      <c r="W751" s="573"/>
      <c r="X751" s="573"/>
      <c r="Y751" s="573"/>
      <c r="Z751" s="573"/>
      <c r="AA751" s="678"/>
      <c r="AB751" s="573"/>
      <c r="AC751" s="623"/>
      <c r="AD751" s="573"/>
      <c r="AE751" s="573"/>
      <c r="AF751" s="573"/>
      <c r="AG751" s="639"/>
      <c r="AH751" s="639"/>
      <c r="AI751" s="639"/>
      <c r="AJ751" s="4"/>
      <c r="AK751" s="621"/>
      <c r="AL751" s="622"/>
      <c r="AM751" s="680"/>
    </row>
    <row r="752" spans="2:39" ht="13.5" customHeight="1">
      <c r="B752" s="395"/>
      <c r="D752" s="529">
        <f t="shared" si="18"/>
        <v>741</v>
      </c>
      <c r="E752" s="532"/>
      <c r="F752" s="531"/>
      <c r="G752" s="531"/>
      <c r="H752" s="573"/>
      <c r="I752" s="573"/>
      <c r="J752" s="573"/>
      <c r="K752" s="573"/>
      <c r="L752" s="573"/>
      <c r="M752" s="234"/>
      <c r="N752" s="234"/>
      <c r="O752" s="668"/>
      <c r="P752" s="575"/>
      <c r="Q752" s="573"/>
      <c r="R752" s="573"/>
      <c r="S752" s="573"/>
      <c r="T752" s="573"/>
      <c r="U752" s="677"/>
      <c r="V752" s="677"/>
      <c r="W752" s="573"/>
      <c r="X752" s="573"/>
      <c r="Y752" s="573"/>
      <c r="Z752" s="573"/>
      <c r="AA752" s="678"/>
      <c r="AB752" s="573"/>
      <c r="AC752" s="623"/>
      <c r="AD752" s="573"/>
      <c r="AE752" s="573"/>
      <c r="AF752" s="573"/>
      <c r="AG752" s="639"/>
      <c r="AH752" s="639"/>
      <c r="AI752" s="639"/>
      <c r="AJ752" s="4"/>
      <c r="AK752" s="621"/>
      <c r="AL752" s="622"/>
      <c r="AM752" s="680"/>
    </row>
    <row r="753" spans="2:39" ht="13.5" customHeight="1">
      <c r="B753" s="395"/>
      <c r="D753" s="529">
        <f t="shared" si="18"/>
        <v>742</v>
      </c>
      <c r="E753" s="532"/>
      <c r="F753" s="531"/>
      <c r="G753" s="531"/>
      <c r="H753" s="573"/>
      <c r="I753" s="573"/>
      <c r="J753" s="573"/>
      <c r="K753" s="573"/>
      <c r="L753" s="573"/>
      <c r="M753" s="234"/>
      <c r="N753" s="234"/>
      <c r="O753" s="668"/>
      <c r="P753" s="575"/>
      <c r="Q753" s="573"/>
      <c r="R753" s="573"/>
      <c r="S753" s="573"/>
      <c r="T753" s="573"/>
      <c r="U753" s="677"/>
      <c r="V753" s="677"/>
      <c r="W753" s="573"/>
      <c r="X753" s="573"/>
      <c r="Y753" s="573"/>
      <c r="Z753" s="573"/>
      <c r="AA753" s="678"/>
      <c r="AB753" s="573"/>
      <c r="AC753" s="623"/>
      <c r="AD753" s="573"/>
      <c r="AE753" s="573"/>
      <c r="AF753" s="573"/>
      <c r="AG753" s="639"/>
      <c r="AH753" s="639"/>
      <c r="AI753" s="639"/>
      <c r="AJ753" s="4"/>
      <c r="AK753" s="621"/>
      <c r="AL753" s="622"/>
      <c r="AM753" s="680"/>
    </row>
    <row r="754" spans="2:39" ht="13.5" customHeight="1">
      <c r="B754" s="395"/>
      <c r="D754" s="529">
        <f t="shared" si="18"/>
        <v>743</v>
      </c>
      <c r="E754" s="532"/>
      <c r="F754" s="531"/>
      <c r="G754" s="531"/>
      <c r="H754" s="573"/>
      <c r="I754" s="573"/>
      <c r="J754" s="573"/>
      <c r="K754" s="573"/>
      <c r="L754" s="573"/>
      <c r="M754" s="234"/>
      <c r="N754" s="234"/>
      <c r="O754" s="668"/>
      <c r="P754" s="575"/>
      <c r="Q754" s="573"/>
      <c r="R754" s="573"/>
      <c r="S754" s="573"/>
      <c r="T754" s="573"/>
      <c r="U754" s="677"/>
      <c r="V754" s="677"/>
      <c r="W754" s="573"/>
      <c r="X754" s="573"/>
      <c r="Y754" s="573"/>
      <c r="Z754" s="573"/>
      <c r="AA754" s="678"/>
      <c r="AB754" s="573"/>
      <c r="AC754" s="623"/>
      <c r="AD754" s="573"/>
      <c r="AE754" s="573"/>
      <c r="AF754" s="573"/>
      <c r="AG754" s="639"/>
      <c r="AH754" s="639"/>
      <c r="AI754" s="639"/>
      <c r="AJ754" s="4"/>
      <c r="AK754" s="621"/>
      <c r="AL754" s="622"/>
      <c r="AM754" s="680"/>
    </row>
    <row r="755" spans="2:39" ht="13.5" customHeight="1">
      <c r="B755" s="395"/>
      <c r="D755" s="529">
        <f t="shared" si="18"/>
        <v>744</v>
      </c>
      <c r="E755" s="532"/>
      <c r="F755" s="531"/>
      <c r="G755" s="531"/>
      <c r="H755" s="573"/>
      <c r="I755" s="573"/>
      <c r="J755" s="573"/>
      <c r="K755" s="573"/>
      <c r="L755" s="573"/>
      <c r="M755" s="234"/>
      <c r="N755" s="234"/>
      <c r="O755" s="668"/>
      <c r="P755" s="575"/>
      <c r="Q755" s="573"/>
      <c r="R755" s="573"/>
      <c r="S755" s="573"/>
      <c r="T755" s="573"/>
      <c r="U755" s="677"/>
      <c r="V755" s="677"/>
      <c r="W755" s="573"/>
      <c r="X755" s="573"/>
      <c r="Y755" s="573"/>
      <c r="Z755" s="573"/>
      <c r="AA755" s="678"/>
      <c r="AB755" s="573"/>
      <c r="AC755" s="623"/>
      <c r="AD755" s="573"/>
      <c r="AE755" s="573"/>
      <c r="AF755" s="573"/>
      <c r="AG755" s="639"/>
      <c r="AH755" s="639"/>
      <c r="AI755" s="639"/>
      <c r="AJ755" s="4"/>
      <c r="AK755" s="621"/>
      <c r="AL755" s="622"/>
      <c r="AM755" s="680"/>
    </row>
    <row r="756" spans="2:39" ht="13.5" customHeight="1">
      <c r="B756" s="395"/>
      <c r="D756" s="529">
        <f t="shared" si="18"/>
        <v>745</v>
      </c>
      <c r="E756" s="532"/>
      <c r="F756" s="531"/>
      <c r="G756" s="531"/>
      <c r="H756" s="573"/>
      <c r="I756" s="573"/>
      <c r="J756" s="573"/>
      <c r="K756" s="573"/>
      <c r="L756" s="573"/>
      <c r="M756" s="234"/>
      <c r="N756" s="234"/>
      <c r="O756" s="668"/>
      <c r="P756" s="575"/>
      <c r="Q756" s="573"/>
      <c r="R756" s="573"/>
      <c r="S756" s="573"/>
      <c r="T756" s="573"/>
      <c r="U756" s="677"/>
      <c r="V756" s="677"/>
      <c r="W756" s="573"/>
      <c r="X756" s="573"/>
      <c r="Y756" s="573"/>
      <c r="Z756" s="573"/>
      <c r="AA756" s="678"/>
      <c r="AB756" s="573"/>
      <c r="AC756" s="623"/>
      <c r="AD756" s="573"/>
      <c r="AE756" s="573"/>
      <c r="AF756" s="573"/>
      <c r="AG756" s="639"/>
      <c r="AH756" s="639"/>
      <c r="AI756" s="639"/>
      <c r="AJ756" s="4"/>
      <c r="AK756" s="621"/>
      <c r="AL756" s="622"/>
      <c r="AM756" s="680"/>
    </row>
    <row r="757" spans="2:39" ht="13.5" customHeight="1">
      <c r="B757" s="395"/>
      <c r="D757" s="529">
        <f t="shared" si="18"/>
        <v>746</v>
      </c>
      <c r="E757" s="532"/>
      <c r="F757" s="531"/>
      <c r="G757" s="531"/>
      <c r="H757" s="573"/>
      <c r="I757" s="573"/>
      <c r="J757" s="573"/>
      <c r="K757" s="573"/>
      <c r="L757" s="573"/>
      <c r="M757" s="234"/>
      <c r="N757" s="234"/>
      <c r="O757" s="668"/>
      <c r="P757" s="575"/>
      <c r="Q757" s="573"/>
      <c r="R757" s="573"/>
      <c r="S757" s="573"/>
      <c r="T757" s="573"/>
      <c r="U757" s="677"/>
      <c r="V757" s="677"/>
      <c r="W757" s="573"/>
      <c r="X757" s="573"/>
      <c r="Y757" s="573"/>
      <c r="Z757" s="573"/>
      <c r="AA757" s="678"/>
      <c r="AB757" s="573"/>
      <c r="AC757" s="623"/>
      <c r="AD757" s="573"/>
      <c r="AE757" s="573"/>
      <c r="AF757" s="573"/>
      <c r="AG757" s="639"/>
      <c r="AH757" s="639"/>
      <c r="AI757" s="639"/>
      <c r="AJ757" s="4"/>
      <c r="AK757" s="621"/>
      <c r="AL757" s="622"/>
      <c r="AM757" s="680"/>
    </row>
    <row r="758" spans="2:39" ht="13.5" customHeight="1">
      <c r="B758" s="395"/>
      <c r="D758" s="529">
        <f t="shared" si="18"/>
        <v>747</v>
      </c>
      <c r="E758" s="532"/>
      <c r="F758" s="531"/>
      <c r="G758" s="531"/>
      <c r="H758" s="573"/>
      <c r="I758" s="573"/>
      <c r="J758" s="573"/>
      <c r="K758" s="573"/>
      <c r="L758" s="573"/>
      <c r="M758" s="234"/>
      <c r="N758" s="234"/>
      <c r="O758" s="668"/>
      <c r="P758" s="575"/>
      <c r="Q758" s="573"/>
      <c r="R758" s="573"/>
      <c r="S758" s="573"/>
      <c r="T758" s="573"/>
      <c r="U758" s="677"/>
      <c r="V758" s="677"/>
      <c r="W758" s="573"/>
      <c r="X758" s="573"/>
      <c r="Y758" s="573"/>
      <c r="Z758" s="573"/>
      <c r="AA758" s="678"/>
      <c r="AB758" s="573"/>
      <c r="AC758" s="623"/>
      <c r="AD758" s="573"/>
      <c r="AE758" s="573"/>
      <c r="AF758" s="573"/>
      <c r="AG758" s="639"/>
      <c r="AH758" s="639"/>
      <c r="AI758" s="639"/>
      <c r="AJ758" s="4"/>
      <c r="AK758" s="621"/>
      <c r="AL758" s="622"/>
      <c r="AM758" s="680"/>
    </row>
    <row r="759" spans="2:39" ht="13.5" customHeight="1">
      <c r="B759" s="395"/>
      <c r="D759" s="529">
        <f t="shared" si="18"/>
        <v>748</v>
      </c>
      <c r="E759" s="532"/>
      <c r="F759" s="531"/>
      <c r="G759" s="531"/>
      <c r="H759" s="573"/>
      <c r="I759" s="573"/>
      <c r="J759" s="573"/>
      <c r="K759" s="573"/>
      <c r="L759" s="573"/>
      <c r="M759" s="234"/>
      <c r="N759" s="234"/>
      <c r="O759" s="668"/>
      <c r="P759" s="575"/>
      <c r="Q759" s="573"/>
      <c r="R759" s="573"/>
      <c r="S759" s="573"/>
      <c r="T759" s="573"/>
      <c r="U759" s="677"/>
      <c r="V759" s="677"/>
      <c r="W759" s="573"/>
      <c r="X759" s="573"/>
      <c r="Y759" s="573"/>
      <c r="Z759" s="573"/>
      <c r="AA759" s="678"/>
      <c r="AB759" s="573"/>
      <c r="AC759" s="623"/>
      <c r="AD759" s="573"/>
      <c r="AE759" s="573"/>
      <c r="AF759" s="573"/>
      <c r="AG759" s="639"/>
      <c r="AH759" s="639"/>
      <c r="AI759" s="639"/>
      <c r="AJ759" s="4"/>
      <c r="AK759" s="621"/>
      <c r="AL759" s="622"/>
      <c r="AM759" s="680"/>
    </row>
    <row r="760" spans="2:39" ht="13.5" customHeight="1">
      <c r="B760" s="395"/>
      <c r="D760" s="529">
        <f t="shared" si="18"/>
        <v>749</v>
      </c>
      <c r="E760" s="532"/>
      <c r="F760" s="531"/>
      <c r="G760" s="531"/>
      <c r="H760" s="573"/>
      <c r="I760" s="573"/>
      <c r="J760" s="573"/>
      <c r="K760" s="573"/>
      <c r="L760" s="573"/>
      <c r="M760" s="234"/>
      <c r="N760" s="234"/>
      <c r="O760" s="668"/>
      <c r="P760" s="575"/>
      <c r="Q760" s="573"/>
      <c r="R760" s="573"/>
      <c r="S760" s="573"/>
      <c r="T760" s="573"/>
      <c r="U760" s="677"/>
      <c r="V760" s="677"/>
      <c r="W760" s="573"/>
      <c r="X760" s="573"/>
      <c r="Y760" s="573"/>
      <c r="Z760" s="573"/>
      <c r="AA760" s="678"/>
      <c r="AB760" s="573"/>
      <c r="AC760" s="623"/>
      <c r="AD760" s="573"/>
      <c r="AE760" s="573"/>
      <c r="AF760" s="573"/>
      <c r="AG760" s="639"/>
      <c r="AH760" s="639"/>
      <c r="AI760" s="639"/>
      <c r="AJ760" s="4"/>
      <c r="AK760" s="621"/>
      <c r="AL760" s="622"/>
      <c r="AM760" s="680"/>
    </row>
    <row r="761" spans="2:39" ht="13.5" customHeight="1">
      <c r="B761" s="395"/>
      <c r="D761" s="529">
        <f t="shared" si="18"/>
        <v>750</v>
      </c>
      <c r="E761" s="532"/>
      <c r="F761" s="531"/>
      <c r="G761" s="531"/>
      <c r="H761" s="681"/>
      <c r="I761" s="681"/>
      <c r="J761" s="681"/>
      <c r="K761" s="681"/>
      <c r="L761" s="681"/>
      <c r="M761" s="234"/>
      <c r="N761" s="234"/>
      <c r="O761" s="668"/>
      <c r="P761" s="575"/>
      <c r="Q761" s="573"/>
      <c r="R761" s="573"/>
      <c r="S761" s="573"/>
      <c r="T761" s="573"/>
      <c r="U761" s="677"/>
      <c r="V761" s="677"/>
      <c r="W761" s="573"/>
      <c r="X761" s="573"/>
      <c r="Y761" s="573"/>
      <c r="Z761" s="573"/>
      <c r="AA761" s="678"/>
      <c r="AB761" s="573"/>
      <c r="AC761" s="623"/>
      <c r="AD761" s="573"/>
      <c r="AE761" s="573"/>
      <c r="AF761" s="573"/>
      <c r="AG761" s="639"/>
      <c r="AH761" s="639"/>
      <c r="AI761" s="639"/>
      <c r="AJ761" s="4"/>
      <c r="AK761" s="621"/>
      <c r="AL761" s="622"/>
      <c r="AM761" s="680"/>
    </row>
    <row r="762" spans="2:39" ht="13.5" customHeight="1">
      <c r="B762" s="395"/>
      <c r="D762" s="529">
        <f>D761+1</f>
        <v>751</v>
      </c>
      <c r="E762" s="532"/>
      <c r="F762" s="531"/>
      <c r="G762" s="531"/>
      <c r="H762" s="573"/>
      <c r="I762" s="573"/>
      <c r="J762" s="573"/>
      <c r="K762" s="573"/>
      <c r="L762" s="573"/>
      <c r="M762" s="234"/>
      <c r="N762" s="234"/>
      <c r="O762" s="668"/>
      <c r="P762" s="575"/>
      <c r="Q762" s="573"/>
      <c r="R762" s="573"/>
      <c r="S762" s="573"/>
      <c r="T762" s="573"/>
      <c r="U762" s="677"/>
      <c r="V762" s="677"/>
      <c r="W762" s="573"/>
      <c r="X762" s="573"/>
      <c r="Y762" s="573"/>
      <c r="Z762" s="573"/>
      <c r="AA762" s="678"/>
      <c r="AB762" s="573"/>
      <c r="AC762" s="623"/>
      <c r="AD762" s="573"/>
      <c r="AE762" s="573"/>
      <c r="AF762" s="573"/>
      <c r="AG762" s="639"/>
      <c r="AH762" s="639"/>
      <c r="AI762" s="639"/>
      <c r="AJ762" s="4"/>
      <c r="AK762" s="621"/>
      <c r="AL762" s="622"/>
      <c r="AM762" s="680"/>
    </row>
    <row r="763" spans="2:39" ht="13.5" customHeight="1">
      <c r="B763" s="395"/>
      <c r="D763" s="529">
        <f>D762+1</f>
        <v>752</v>
      </c>
      <c r="E763" s="532"/>
      <c r="F763" s="531"/>
      <c r="G763" s="531"/>
      <c r="H763" s="573"/>
      <c r="I763" s="573"/>
      <c r="J763" s="573"/>
      <c r="K763" s="573"/>
      <c r="L763" s="573"/>
      <c r="M763" s="234"/>
      <c r="N763" s="234"/>
      <c r="O763" s="668"/>
      <c r="P763" s="575"/>
      <c r="Q763" s="573"/>
      <c r="R763" s="573"/>
      <c r="S763" s="573"/>
      <c r="T763" s="573"/>
      <c r="U763" s="677"/>
      <c r="V763" s="677"/>
      <c r="W763" s="573"/>
      <c r="X763" s="573"/>
      <c r="Y763" s="573"/>
      <c r="Z763" s="573"/>
      <c r="AA763" s="678"/>
      <c r="AB763" s="573"/>
      <c r="AC763" s="623"/>
      <c r="AD763" s="573"/>
      <c r="AE763" s="573"/>
      <c r="AF763" s="573"/>
      <c r="AG763" s="639"/>
      <c r="AH763" s="639"/>
      <c r="AI763" s="639"/>
      <c r="AJ763" s="4"/>
      <c r="AK763" s="621"/>
      <c r="AL763" s="622"/>
      <c r="AM763" s="680"/>
    </row>
    <row r="764" spans="2:39" ht="13.5" customHeight="1">
      <c r="B764" s="395"/>
      <c r="D764" s="529">
        <f>D763+1</f>
        <v>753</v>
      </c>
      <c r="E764" s="532"/>
      <c r="F764" s="531"/>
      <c r="G764" s="531"/>
      <c r="H764" s="573"/>
      <c r="I764" s="573"/>
      <c r="J764" s="573"/>
      <c r="K764" s="573"/>
      <c r="L764" s="573"/>
      <c r="M764" s="234"/>
      <c r="N764" s="234"/>
      <c r="O764" s="668"/>
      <c r="P764" s="575"/>
      <c r="Q764" s="573"/>
      <c r="R764" s="573"/>
      <c r="S764" s="573"/>
      <c r="T764" s="573"/>
      <c r="U764" s="677"/>
      <c r="V764" s="677"/>
      <c r="W764" s="573"/>
      <c r="X764" s="573"/>
      <c r="Y764" s="573"/>
      <c r="Z764" s="573"/>
      <c r="AA764" s="678"/>
      <c r="AB764" s="573"/>
      <c r="AC764" s="623"/>
      <c r="AD764" s="573"/>
      <c r="AE764" s="573"/>
      <c r="AF764" s="573"/>
      <c r="AG764" s="639"/>
      <c r="AH764" s="639"/>
      <c r="AI764" s="639"/>
      <c r="AJ764" s="4"/>
      <c r="AK764" s="621"/>
      <c r="AL764" s="622"/>
      <c r="AM764" s="680"/>
    </row>
    <row r="765" spans="2:39" ht="13.5" customHeight="1">
      <c r="B765" s="395"/>
      <c r="D765" s="529">
        <f t="shared" ref="D765:D822" si="19">D764+1</f>
        <v>754</v>
      </c>
      <c r="E765" s="532"/>
      <c r="F765" s="531"/>
      <c r="G765" s="531"/>
      <c r="H765" s="573"/>
      <c r="I765" s="573"/>
      <c r="J765" s="573"/>
      <c r="K765" s="573"/>
      <c r="L765" s="573"/>
      <c r="M765" s="234"/>
      <c r="N765" s="234"/>
      <c r="O765" s="668"/>
      <c r="P765" s="575"/>
      <c r="Q765" s="573"/>
      <c r="R765" s="573"/>
      <c r="S765" s="573"/>
      <c r="T765" s="573"/>
      <c r="U765" s="677"/>
      <c r="V765" s="677"/>
      <c r="W765" s="573"/>
      <c r="X765" s="573"/>
      <c r="Y765" s="573"/>
      <c r="Z765" s="573"/>
      <c r="AA765" s="678"/>
      <c r="AB765" s="573"/>
      <c r="AC765" s="623"/>
      <c r="AD765" s="573"/>
      <c r="AE765" s="573"/>
      <c r="AF765" s="573"/>
      <c r="AG765" s="639"/>
      <c r="AH765" s="639"/>
      <c r="AI765" s="639"/>
      <c r="AJ765" s="4"/>
      <c r="AK765" s="621"/>
      <c r="AL765" s="622"/>
      <c r="AM765" s="680"/>
    </row>
    <row r="766" spans="2:39" ht="13.5" customHeight="1">
      <c r="B766" s="395"/>
      <c r="D766" s="529">
        <f t="shared" si="19"/>
        <v>755</v>
      </c>
      <c r="E766" s="532"/>
      <c r="F766" s="531"/>
      <c r="G766" s="531"/>
      <c r="H766" s="573"/>
      <c r="I766" s="573"/>
      <c r="J766" s="573"/>
      <c r="K766" s="573"/>
      <c r="L766" s="573"/>
      <c r="M766" s="234"/>
      <c r="N766" s="234"/>
      <c r="O766" s="668"/>
      <c r="P766" s="575"/>
      <c r="Q766" s="573"/>
      <c r="R766" s="573"/>
      <c r="S766" s="573"/>
      <c r="T766" s="573"/>
      <c r="U766" s="677"/>
      <c r="V766" s="677"/>
      <c r="W766" s="573"/>
      <c r="X766" s="573"/>
      <c r="Y766" s="573"/>
      <c r="Z766" s="573"/>
      <c r="AA766" s="678"/>
      <c r="AB766" s="573"/>
      <c r="AC766" s="623"/>
      <c r="AD766" s="573"/>
      <c r="AE766" s="573"/>
      <c r="AF766" s="573"/>
      <c r="AG766" s="639"/>
      <c r="AH766" s="639"/>
      <c r="AI766" s="639"/>
      <c r="AJ766" s="4"/>
      <c r="AK766" s="621"/>
      <c r="AL766" s="622"/>
      <c r="AM766" s="680"/>
    </row>
    <row r="767" spans="2:39" ht="13.5" customHeight="1">
      <c r="B767" s="395"/>
      <c r="D767" s="529">
        <f t="shared" si="19"/>
        <v>756</v>
      </c>
      <c r="E767" s="532"/>
      <c r="F767" s="531"/>
      <c r="G767" s="531"/>
      <c r="H767" s="573"/>
      <c r="I767" s="573"/>
      <c r="J767" s="573"/>
      <c r="K767" s="573"/>
      <c r="L767" s="573"/>
      <c r="M767" s="234"/>
      <c r="N767" s="234"/>
      <c r="O767" s="668"/>
      <c r="P767" s="575"/>
      <c r="Q767" s="573"/>
      <c r="R767" s="573"/>
      <c r="S767" s="573"/>
      <c r="T767" s="573"/>
      <c r="U767" s="677"/>
      <c r="V767" s="677"/>
      <c r="W767" s="573"/>
      <c r="X767" s="573"/>
      <c r="Y767" s="573"/>
      <c r="Z767" s="573"/>
      <c r="AA767" s="678"/>
      <c r="AB767" s="573"/>
      <c r="AC767" s="623"/>
      <c r="AD767" s="573"/>
      <c r="AE767" s="573"/>
      <c r="AF767" s="573"/>
      <c r="AG767" s="639"/>
      <c r="AH767" s="639"/>
      <c r="AI767" s="639"/>
      <c r="AJ767" s="4"/>
      <c r="AK767" s="621"/>
      <c r="AL767" s="622"/>
      <c r="AM767" s="680"/>
    </row>
    <row r="768" spans="2:39" ht="13.5" customHeight="1">
      <c r="B768" s="395"/>
      <c r="D768" s="529">
        <f t="shared" si="19"/>
        <v>757</v>
      </c>
      <c r="E768" s="532"/>
      <c r="F768" s="531"/>
      <c r="G768" s="531"/>
      <c r="H768" s="573"/>
      <c r="I768" s="573"/>
      <c r="J768" s="573"/>
      <c r="K768" s="573"/>
      <c r="L768" s="573"/>
      <c r="M768" s="234"/>
      <c r="N768" s="234"/>
      <c r="O768" s="668"/>
      <c r="P768" s="575"/>
      <c r="Q768" s="573"/>
      <c r="R768" s="573"/>
      <c r="S768" s="573"/>
      <c r="T768" s="573"/>
      <c r="U768" s="677"/>
      <c r="V768" s="677"/>
      <c r="W768" s="573"/>
      <c r="X768" s="573"/>
      <c r="Y768" s="573"/>
      <c r="Z768" s="573"/>
      <c r="AA768" s="678"/>
      <c r="AB768" s="573"/>
      <c r="AC768" s="623"/>
      <c r="AD768" s="573"/>
      <c r="AE768" s="573"/>
      <c r="AF768" s="573"/>
      <c r="AG768" s="639"/>
      <c r="AH768" s="639"/>
      <c r="AI768" s="639"/>
      <c r="AJ768" s="4"/>
      <c r="AK768" s="621"/>
      <c r="AL768" s="622"/>
      <c r="AM768" s="680"/>
    </row>
    <row r="769" spans="2:39" ht="13.5" customHeight="1">
      <c r="B769" s="395"/>
      <c r="D769" s="529">
        <f t="shared" si="19"/>
        <v>758</v>
      </c>
      <c r="E769" s="532"/>
      <c r="F769" s="531"/>
      <c r="G769" s="531"/>
      <c r="H769" s="573"/>
      <c r="I769" s="573"/>
      <c r="J769" s="573"/>
      <c r="K769" s="573"/>
      <c r="L769" s="573"/>
      <c r="M769" s="234"/>
      <c r="N769" s="234"/>
      <c r="O769" s="668"/>
      <c r="P769" s="575"/>
      <c r="Q769" s="573"/>
      <c r="R769" s="573"/>
      <c r="S769" s="573"/>
      <c r="T769" s="573"/>
      <c r="U769" s="677"/>
      <c r="V769" s="677"/>
      <c r="W769" s="573"/>
      <c r="X769" s="573"/>
      <c r="Y769" s="573"/>
      <c r="Z769" s="573"/>
      <c r="AA769" s="678"/>
      <c r="AB769" s="573"/>
      <c r="AC769" s="623"/>
      <c r="AD769" s="573"/>
      <c r="AE769" s="573"/>
      <c r="AF769" s="573"/>
      <c r="AG769" s="639"/>
      <c r="AH769" s="639"/>
      <c r="AI769" s="639"/>
      <c r="AJ769" s="4"/>
      <c r="AK769" s="621"/>
      <c r="AL769" s="622"/>
      <c r="AM769" s="680"/>
    </row>
    <row r="770" spans="2:39" ht="13.5" customHeight="1">
      <c r="B770" s="395"/>
      <c r="D770" s="529">
        <f t="shared" si="19"/>
        <v>759</v>
      </c>
      <c r="E770" s="532"/>
      <c r="F770" s="531"/>
      <c r="G770" s="531"/>
      <c r="H770" s="573"/>
      <c r="I770" s="573"/>
      <c r="J770" s="573"/>
      <c r="K770" s="573"/>
      <c r="L770" s="573"/>
      <c r="M770" s="234"/>
      <c r="N770" s="234"/>
      <c r="O770" s="668"/>
      <c r="P770" s="575"/>
      <c r="Q770" s="573"/>
      <c r="R770" s="573"/>
      <c r="S770" s="573"/>
      <c r="T770" s="573"/>
      <c r="U770" s="677"/>
      <c r="V770" s="677"/>
      <c r="W770" s="573"/>
      <c r="X770" s="573"/>
      <c r="Y770" s="573"/>
      <c r="Z770" s="573"/>
      <c r="AA770" s="678"/>
      <c r="AB770" s="573"/>
      <c r="AC770" s="623"/>
      <c r="AD770" s="573"/>
      <c r="AE770" s="573"/>
      <c r="AF770" s="573"/>
      <c r="AG770" s="639"/>
      <c r="AH770" s="639"/>
      <c r="AI770" s="639"/>
      <c r="AJ770" s="4"/>
      <c r="AK770" s="621"/>
      <c r="AL770" s="622"/>
      <c r="AM770" s="680"/>
    </row>
    <row r="771" spans="2:39" ht="13.5" customHeight="1">
      <c r="B771" s="395"/>
      <c r="D771" s="529">
        <f t="shared" si="19"/>
        <v>760</v>
      </c>
      <c r="E771" s="532"/>
      <c r="F771" s="531"/>
      <c r="G771" s="531"/>
      <c r="H771" s="573"/>
      <c r="I771" s="573"/>
      <c r="J771" s="573"/>
      <c r="K771" s="573"/>
      <c r="L771" s="573"/>
      <c r="M771" s="234"/>
      <c r="N771" s="234"/>
      <c r="O771" s="668"/>
      <c r="P771" s="575"/>
      <c r="Q771" s="573"/>
      <c r="R771" s="573"/>
      <c r="S771" s="573"/>
      <c r="T771" s="573"/>
      <c r="U771" s="677"/>
      <c r="V771" s="677"/>
      <c r="W771" s="573"/>
      <c r="X771" s="573"/>
      <c r="Y771" s="573"/>
      <c r="Z771" s="573"/>
      <c r="AA771" s="678"/>
      <c r="AB771" s="573"/>
      <c r="AC771" s="623"/>
      <c r="AD771" s="573"/>
      <c r="AE771" s="573"/>
      <c r="AF771" s="573"/>
      <c r="AG771" s="639"/>
      <c r="AH771" s="639"/>
      <c r="AI771" s="639"/>
      <c r="AJ771" s="4"/>
      <c r="AK771" s="621"/>
      <c r="AL771" s="622"/>
      <c r="AM771" s="680"/>
    </row>
    <row r="772" spans="2:39" ht="13.5" customHeight="1">
      <c r="B772" s="395"/>
      <c r="D772" s="529">
        <f t="shared" si="19"/>
        <v>761</v>
      </c>
      <c r="E772" s="532"/>
      <c r="F772" s="531"/>
      <c r="G772" s="531"/>
      <c r="H772" s="573"/>
      <c r="I772" s="573"/>
      <c r="J772" s="573"/>
      <c r="K772" s="573"/>
      <c r="L772" s="573"/>
      <c r="M772" s="234"/>
      <c r="N772" s="234"/>
      <c r="O772" s="668"/>
      <c r="P772" s="575"/>
      <c r="Q772" s="573"/>
      <c r="R772" s="573"/>
      <c r="S772" s="573"/>
      <c r="T772" s="573"/>
      <c r="U772" s="677"/>
      <c r="V772" s="677"/>
      <c r="W772" s="573"/>
      <c r="X772" s="573"/>
      <c r="Y772" s="573"/>
      <c r="Z772" s="573"/>
      <c r="AA772" s="678"/>
      <c r="AB772" s="573"/>
      <c r="AC772" s="623"/>
      <c r="AD772" s="573"/>
      <c r="AE772" s="573"/>
      <c r="AF772" s="573"/>
      <c r="AG772" s="639"/>
      <c r="AH772" s="639"/>
      <c r="AI772" s="639"/>
      <c r="AJ772" s="4"/>
      <c r="AK772" s="621"/>
      <c r="AL772" s="622"/>
      <c r="AM772" s="680"/>
    </row>
    <row r="773" spans="2:39" ht="13.5" customHeight="1">
      <c r="B773" s="395"/>
      <c r="D773" s="529">
        <f t="shared" si="19"/>
        <v>762</v>
      </c>
      <c r="E773" s="532"/>
      <c r="F773" s="531"/>
      <c r="G773" s="531"/>
      <c r="H773" s="573"/>
      <c r="I773" s="573"/>
      <c r="J773" s="573"/>
      <c r="K773" s="573"/>
      <c r="L773" s="573"/>
      <c r="M773" s="234"/>
      <c r="N773" s="234"/>
      <c r="O773" s="668"/>
      <c r="P773" s="575"/>
      <c r="Q773" s="573"/>
      <c r="R773" s="573"/>
      <c r="S773" s="573"/>
      <c r="T773" s="573"/>
      <c r="U773" s="677"/>
      <c r="V773" s="677"/>
      <c r="W773" s="573"/>
      <c r="X773" s="573"/>
      <c r="Y773" s="573"/>
      <c r="Z773" s="573"/>
      <c r="AA773" s="678"/>
      <c r="AB773" s="573"/>
      <c r="AC773" s="623"/>
      <c r="AD773" s="573"/>
      <c r="AE773" s="573"/>
      <c r="AF773" s="573"/>
      <c r="AG773" s="639"/>
      <c r="AH773" s="639"/>
      <c r="AI773" s="639"/>
      <c r="AJ773" s="4"/>
      <c r="AK773" s="621"/>
      <c r="AL773" s="622"/>
      <c r="AM773" s="680"/>
    </row>
    <row r="774" spans="2:39" ht="13.5" customHeight="1">
      <c r="B774" s="395"/>
      <c r="D774" s="529">
        <f t="shared" si="19"/>
        <v>763</v>
      </c>
      <c r="E774" s="532"/>
      <c r="F774" s="531"/>
      <c r="G774" s="531"/>
      <c r="H774" s="573"/>
      <c r="I774" s="573"/>
      <c r="J774" s="573"/>
      <c r="K774" s="573"/>
      <c r="L774" s="573"/>
      <c r="M774" s="234"/>
      <c r="N774" s="234"/>
      <c r="O774" s="668"/>
      <c r="P774" s="575"/>
      <c r="Q774" s="573"/>
      <c r="R774" s="573"/>
      <c r="S774" s="573"/>
      <c r="T774" s="573"/>
      <c r="U774" s="677"/>
      <c r="V774" s="677"/>
      <c r="W774" s="573"/>
      <c r="X774" s="573"/>
      <c r="Y774" s="573"/>
      <c r="Z774" s="573"/>
      <c r="AA774" s="678"/>
      <c r="AB774" s="573"/>
      <c r="AC774" s="623"/>
      <c r="AD774" s="573"/>
      <c r="AE774" s="573"/>
      <c r="AF774" s="573"/>
      <c r="AG774" s="639"/>
      <c r="AH774" s="639"/>
      <c r="AI774" s="639"/>
      <c r="AJ774" s="4"/>
      <c r="AK774" s="621"/>
      <c r="AL774" s="622"/>
      <c r="AM774" s="680"/>
    </row>
    <row r="775" spans="2:39" ht="13.5" customHeight="1">
      <c r="B775" s="395"/>
      <c r="D775" s="529">
        <f t="shared" si="19"/>
        <v>764</v>
      </c>
      <c r="E775" s="532"/>
      <c r="F775" s="531"/>
      <c r="G775" s="531"/>
      <c r="H775" s="573"/>
      <c r="I775" s="573"/>
      <c r="J775" s="573"/>
      <c r="K775" s="573"/>
      <c r="L775" s="573"/>
      <c r="M775" s="234"/>
      <c r="N775" s="234"/>
      <c r="O775" s="668"/>
      <c r="P775" s="575"/>
      <c r="Q775" s="573"/>
      <c r="R775" s="573"/>
      <c r="S775" s="573"/>
      <c r="T775" s="573"/>
      <c r="U775" s="677"/>
      <c r="V775" s="677"/>
      <c r="W775" s="573"/>
      <c r="X775" s="573"/>
      <c r="Y775" s="573"/>
      <c r="Z775" s="573"/>
      <c r="AA775" s="678"/>
      <c r="AB775" s="573"/>
      <c r="AC775" s="623"/>
      <c r="AD775" s="573"/>
      <c r="AE775" s="573"/>
      <c r="AF775" s="573"/>
      <c r="AG775" s="639"/>
      <c r="AH775" s="639"/>
      <c r="AI775" s="639"/>
      <c r="AJ775" s="4"/>
      <c r="AK775" s="621"/>
      <c r="AL775" s="622"/>
      <c r="AM775" s="680"/>
    </row>
    <row r="776" spans="2:39" ht="13.5" customHeight="1">
      <c r="B776" s="395"/>
      <c r="D776" s="529">
        <f t="shared" si="19"/>
        <v>765</v>
      </c>
      <c r="E776" s="532"/>
      <c r="F776" s="531"/>
      <c r="G776" s="531"/>
      <c r="H776" s="573"/>
      <c r="I776" s="573"/>
      <c r="J776" s="573"/>
      <c r="K776" s="573"/>
      <c r="L776" s="573"/>
      <c r="M776" s="234"/>
      <c r="N776" s="234"/>
      <c r="O776" s="668"/>
      <c r="P776" s="575"/>
      <c r="Q776" s="573"/>
      <c r="R776" s="573"/>
      <c r="S776" s="573"/>
      <c r="T776" s="573"/>
      <c r="U776" s="677"/>
      <c r="V776" s="677"/>
      <c r="W776" s="573"/>
      <c r="X776" s="573"/>
      <c r="Y776" s="573"/>
      <c r="Z776" s="573"/>
      <c r="AA776" s="678"/>
      <c r="AB776" s="573"/>
      <c r="AC776" s="623"/>
      <c r="AD776" s="573"/>
      <c r="AE776" s="573"/>
      <c r="AF776" s="573"/>
      <c r="AG776" s="639"/>
      <c r="AH776" s="639"/>
      <c r="AI776" s="639"/>
      <c r="AJ776" s="4"/>
      <c r="AK776" s="621"/>
      <c r="AL776" s="622"/>
      <c r="AM776" s="680"/>
    </row>
    <row r="777" spans="2:39" ht="13.5" customHeight="1">
      <c r="B777" s="395"/>
      <c r="D777" s="529">
        <f t="shared" si="19"/>
        <v>766</v>
      </c>
      <c r="E777" s="532"/>
      <c r="F777" s="531"/>
      <c r="G777" s="531"/>
      <c r="H777" s="573"/>
      <c r="I777" s="573"/>
      <c r="J777" s="573"/>
      <c r="K777" s="573"/>
      <c r="L777" s="573"/>
      <c r="M777" s="234"/>
      <c r="N777" s="234"/>
      <c r="O777" s="668"/>
      <c r="P777" s="575"/>
      <c r="Q777" s="573"/>
      <c r="R777" s="573"/>
      <c r="S777" s="573"/>
      <c r="T777" s="573"/>
      <c r="U777" s="677"/>
      <c r="V777" s="677"/>
      <c r="W777" s="573"/>
      <c r="X777" s="573"/>
      <c r="Y777" s="573"/>
      <c r="Z777" s="573"/>
      <c r="AA777" s="678"/>
      <c r="AB777" s="573"/>
      <c r="AC777" s="623"/>
      <c r="AD777" s="573"/>
      <c r="AE777" s="573"/>
      <c r="AF777" s="573"/>
      <c r="AG777" s="639"/>
      <c r="AH777" s="639"/>
      <c r="AI777" s="639"/>
      <c r="AJ777" s="4"/>
      <c r="AK777" s="621"/>
      <c r="AL777" s="622"/>
      <c r="AM777" s="680"/>
    </row>
    <row r="778" spans="2:39" ht="13.5" customHeight="1">
      <c r="B778" s="395"/>
      <c r="D778" s="529">
        <f t="shared" si="19"/>
        <v>767</v>
      </c>
      <c r="E778" s="532"/>
      <c r="F778" s="531"/>
      <c r="G778" s="531"/>
      <c r="H778" s="573"/>
      <c r="I778" s="573"/>
      <c r="J778" s="573"/>
      <c r="K778" s="573"/>
      <c r="L778" s="573"/>
      <c r="M778" s="234"/>
      <c r="N778" s="234"/>
      <c r="O778" s="668"/>
      <c r="P778" s="575"/>
      <c r="Q778" s="573"/>
      <c r="R778" s="573"/>
      <c r="S778" s="573"/>
      <c r="T778" s="573"/>
      <c r="U778" s="677"/>
      <c r="V778" s="677"/>
      <c r="W778" s="573"/>
      <c r="X778" s="573"/>
      <c r="Y778" s="573"/>
      <c r="Z778" s="573"/>
      <c r="AA778" s="678"/>
      <c r="AB778" s="573"/>
      <c r="AC778" s="623"/>
      <c r="AD778" s="573"/>
      <c r="AE778" s="573"/>
      <c r="AF778" s="573"/>
      <c r="AG778" s="639"/>
      <c r="AH778" s="639"/>
      <c r="AI778" s="639"/>
      <c r="AJ778" s="4"/>
      <c r="AK778" s="621"/>
      <c r="AL778" s="622"/>
      <c r="AM778" s="680"/>
    </row>
    <row r="779" spans="2:39" ht="13.5" customHeight="1">
      <c r="B779" s="395"/>
      <c r="D779" s="529">
        <f t="shared" si="19"/>
        <v>768</v>
      </c>
      <c r="E779" s="532"/>
      <c r="F779" s="531"/>
      <c r="G779" s="531"/>
      <c r="H779" s="573"/>
      <c r="I779" s="573"/>
      <c r="J779" s="573"/>
      <c r="K779" s="573"/>
      <c r="L779" s="573"/>
      <c r="M779" s="234"/>
      <c r="N779" s="234"/>
      <c r="O779" s="668"/>
      <c r="P779" s="575"/>
      <c r="Q779" s="573"/>
      <c r="R779" s="573"/>
      <c r="S779" s="573"/>
      <c r="T779" s="573"/>
      <c r="U779" s="677"/>
      <c r="V779" s="677"/>
      <c r="W779" s="573"/>
      <c r="X779" s="573"/>
      <c r="Y779" s="573"/>
      <c r="Z779" s="573"/>
      <c r="AA779" s="678"/>
      <c r="AB779" s="573"/>
      <c r="AC779" s="623"/>
      <c r="AD779" s="573"/>
      <c r="AE779" s="573"/>
      <c r="AF779" s="573"/>
      <c r="AG779" s="639"/>
      <c r="AH779" s="639"/>
      <c r="AI779" s="639"/>
      <c r="AJ779" s="4"/>
      <c r="AK779" s="621"/>
      <c r="AL779" s="622"/>
      <c r="AM779" s="680"/>
    </row>
    <row r="780" spans="2:39" ht="13.5" customHeight="1">
      <c r="B780" s="395"/>
      <c r="D780" s="529">
        <f t="shared" si="19"/>
        <v>769</v>
      </c>
      <c r="E780" s="532"/>
      <c r="F780" s="531"/>
      <c r="G780" s="531"/>
      <c r="H780" s="573"/>
      <c r="I780" s="573"/>
      <c r="J780" s="573"/>
      <c r="K780" s="573"/>
      <c r="L780" s="573"/>
      <c r="M780" s="234"/>
      <c r="N780" s="234"/>
      <c r="O780" s="668"/>
      <c r="P780" s="575"/>
      <c r="Q780" s="573"/>
      <c r="R780" s="573"/>
      <c r="S780" s="573"/>
      <c r="T780" s="573"/>
      <c r="U780" s="677"/>
      <c r="V780" s="677"/>
      <c r="W780" s="573"/>
      <c r="X780" s="573"/>
      <c r="Y780" s="573"/>
      <c r="Z780" s="573"/>
      <c r="AA780" s="678"/>
      <c r="AB780" s="573"/>
      <c r="AC780" s="623"/>
      <c r="AD780" s="573"/>
      <c r="AE780" s="573"/>
      <c r="AF780" s="573"/>
      <c r="AG780" s="639"/>
      <c r="AH780" s="639"/>
      <c r="AI780" s="639"/>
      <c r="AJ780" s="4"/>
      <c r="AK780" s="621"/>
      <c r="AL780" s="622"/>
      <c r="AM780" s="680"/>
    </row>
    <row r="781" spans="2:39" ht="13.5" customHeight="1">
      <c r="B781" s="395"/>
      <c r="D781" s="529">
        <f t="shared" si="19"/>
        <v>770</v>
      </c>
      <c r="E781" s="532"/>
      <c r="F781" s="531"/>
      <c r="G781" s="531"/>
      <c r="H781" s="573"/>
      <c r="I781" s="573"/>
      <c r="J781" s="573"/>
      <c r="K781" s="573"/>
      <c r="L781" s="573"/>
      <c r="M781" s="234"/>
      <c r="N781" s="234"/>
      <c r="O781" s="668"/>
      <c r="P781" s="575"/>
      <c r="Q781" s="573"/>
      <c r="R781" s="573"/>
      <c r="S781" s="573"/>
      <c r="T781" s="573"/>
      <c r="U781" s="677"/>
      <c r="V781" s="677"/>
      <c r="W781" s="573"/>
      <c r="X781" s="573"/>
      <c r="Y781" s="573"/>
      <c r="Z781" s="573"/>
      <c r="AA781" s="678"/>
      <c r="AB781" s="573"/>
      <c r="AC781" s="623"/>
      <c r="AD781" s="573"/>
      <c r="AE781" s="573"/>
      <c r="AF781" s="573"/>
      <c r="AG781" s="639"/>
      <c r="AH781" s="639"/>
      <c r="AI781" s="639"/>
      <c r="AJ781" s="4"/>
      <c r="AK781" s="621"/>
      <c r="AL781" s="622"/>
      <c r="AM781" s="680"/>
    </row>
    <row r="782" spans="2:39" ht="13.5" customHeight="1">
      <c r="B782" s="395"/>
      <c r="D782" s="529">
        <f t="shared" si="19"/>
        <v>771</v>
      </c>
      <c r="E782" s="532"/>
      <c r="F782" s="531"/>
      <c r="G782" s="531"/>
      <c r="H782" s="573"/>
      <c r="I782" s="573"/>
      <c r="J782" s="573"/>
      <c r="K782" s="573"/>
      <c r="L782" s="573"/>
      <c r="M782" s="234"/>
      <c r="N782" s="234"/>
      <c r="O782" s="668"/>
      <c r="P782" s="575"/>
      <c r="Q782" s="573"/>
      <c r="R782" s="573"/>
      <c r="S782" s="573"/>
      <c r="T782" s="573"/>
      <c r="U782" s="677"/>
      <c r="V782" s="677"/>
      <c r="W782" s="573"/>
      <c r="X782" s="573"/>
      <c r="Y782" s="573"/>
      <c r="Z782" s="573"/>
      <c r="AA782" s="678"/>
      <c r="AB782" s="573"/>
      <c r="AC782" s="623"/>
      <c r="AD782" s="573"/>
      <c r="AE782" s="573"/>
      <c r="AF782" s="573"/>
      <c r="AG782" s="639"/>
      <c r="AH782" s="639"/>
      <c r="AI782" s="639"/>
      <c r="AJ782" s="4"/>
      <c r="AK782" s="621"/>
      <c r="AL782" s="622"/>
      <c r="AM782" s="680"/>
    </row>
    <row r="783" spans="2:39" ht="13.5" customHeight="1">
      <c r="B783" s="395"/>
      <c r="D783" s="529">
        <f t="shared" si="19"/>
        <v>772</v>
      </c>
      <c r="E783" s="532"/>
      <c r="F783" s="531"/>
      <c r="G783" s="531"/>
      <c r="H783" s="573"/>
      <c r="I783" s="573"/>
      <c r="J783" s="573"/>
      <c r="K783" s="573"/>
      <c r="L783" s="573"/>
      <c r="M783" s="234"/>
      <c r="N783" s="234"/>
      <c r="O783" s="668"/>
      <c r="P783" s="575"/>
      <c r="Q783" s="573"/>
      <c r="R783" s="573"/>
      <c r="S783" s="573"/>
      <c r="T783" s="573"/>
      <c r="U783" s="677"/>
      <c r="V783" s="677"/>
      <c r="W783" s="573"/>
      <c r="X783" s="573"/>
      <c r="Y783" s="573"/>
      <c r="Z783" s="573"/>
      <c r="AA783" s="678"/>
      <c r="AB783" s="573"/>
      <c r="AC783" s="623"/>
      <c r="AD783" s="573"/>
      <c r="AE783" s="573"/>
      <c r="AF783" s="573"/>
      <c r="AG783" s="639"/>
      <c r="AH783" s="639"/>
      <c r="AI783" s="639"/>
      <c r="AJ783" s="4"/>
      <c r="AK783" s="621"/>
      <c r="AL783" s="622"/>
      <c r="AM783" s="680"/>
    </row>
    <row r="784" spans="2:39" ht="13.5" customHeight="1">
      <c r="B784" s="395"/>
      <c r="D784" s="529">
        <f t="shared" si="19"/>
        <v>773</v>
      </c>
      <c r="E784" s="532"/>
      <c r="F784" s="531"/>
      <c r="G784" s="531"/>
      <c r="H784" s="573"/>
      <c r="I784" s="573"/>
      <c r="J784" s="573"/>
      <c r="K784" s="573"/>
      <c r="L784" s="573"/>
      <c r="M784" s="234"/>
      <c r="N784" s="234"/>
      <c r="O784" s="668"/>
      <c r="P784" s="575"/>
      <c r="Q784" s="573"/>
      <c r="R784" s="573"/>
      <c r="S784" s="573"/>
      <c r="T784" s="573"/>
      <c r="U784" s="677"/>
      <c r="V784" s="677"/>
      <c r="W784" s="573"/>
      <c r="X784" s="573"/>
      <c r="Y784" s="573"/>
      <c r="Z784" s="573"/>
      <c r="AA784" s="678"/>
      <c r="AB784" s="573"/>
      <c r="AC784" s="623"/>
      <c r="AD784" s="573"/>
      <c r="AE784" s="573"/>
      <c r="AF784" s="573"/>
      <c r="AG784" s="639"/>
      <c r="AH784" s="639"/>
      <c r="AI784" s="639"/>
      <c r="AJ784" s="4"/>
      <c r="AK784" s="621"/>
      <c r="AL784" s="622"/>
      <c r="AM784" s="680"/>
    </row>
    <row r="785" spans="2:39" ht="13.5" customHeight="1">
      <c r="B785" s="395"/>
      <c r="D785" s="529">
        <f t="shared" si="19"/>
        <v>774</v>
      </c>
      <c r="E785" s="532"/>
      <c r="F785" s="531"/>
      <c r="G785" s="531"/>
      <c r="H785" s="573"/>
      <c r="I785" s="573"/>
      <c r="J785" s="573"/>
      <c r="K785" s="573"/>
      <c r="L785" s="573"/>
      <c r="M785" s="234"/>
      <c r="N785" s="234"/>
      <c r="O785" s="668"/>
      <c r="P785" s="575"/>
      <c r="Q785" s="573"/>
      <c r="R785" s="573"/>
      <c r="S785" s="573"/>
      <c r="T785" s="573"/>
      <c r="U785" s="677"/>
      <c r="V785" s="677"/>
      <c r="W785" s="573"/>
      <c r="X785" s="573"/>
      <c r="Y785" s="573"/>
      <c r="Z785" s="573"/>
      <c r="AA785" s="678"/>
      <c r="AB785" s="573"/>
      <c r="AC785" s="623"/>
      <c r="AD785" s="573"/>
      <c r="AE785" s="573"/>
      <c r="AF785" s="573"/>
      <c r="AG785" s="639"/>
      <c r="AH785" s="639"/>
      <c r="AI785" s="639"/>
      <c r="AJ785" s="4"/>
      <c r="AK785" s="621"/>
      <c r="AL785" s="622"/>
      <c r="AM785" s="680"/>
    </row>
    <row r="786" spans="2:39" ht="13.5" customHeight="1">
      <c r="B786" s="395"/>
      <c r="D786" s="529">
        <f t="shared" si="19"/>
        <v>775</v>
      </c>
      <c r="E786" s="532"/>
      <c r="F786" s="531"/>
      <c r="G786" s="531"/>
      <c r="H786" s="573"/>
      <c r="I786" s="573"/>
      <c r="J786" s="573"/>
      <c r="K786" s="573"/>
      <c r="L786" s="573"/>
      <c r="M786" s="234"/>
      <c r="N786" s="234"/>
      <c r="O786" s="668"/>
      <c r="P786" s="575"/>
      <c r="Q786" s="573"/>
      <c r="R786" s="573"/>
      <c r="S786" s="573"/>
      <c r="T786" s="573"/>
      <c r="U786" s="677"/>
      <c r="V786" s="677"/>
      <c r="W786" s="573"/>
      <c r="X786" s="573"/>
      <c r="Y786" s="573"/>
      <c r="Z786" s="573"/>
      <c r="AA786" s="678"/>
      <c r="AB786" s="573"/>
      <c r="AC786" s="623"/>
      <c r="AD786" s="573"/>
      <c r="AE786" s="573"/>
      <c r="AF786" s="573"/>
      <c r="AG786" s="639"/>
      <c r="AH786" s="639"/>
      <c r="AI786" s="639"/>
      <c r="AJ786" s="4"/>
      <c r="AK786" s="621"/>
      <c r="AL786" s="622"/>
      <c r="AM786" s="680"/>
    </row>
    <row r="787" spans="2:39" ht="13.5" customHeight="1">
      <c r="B787" s="395"/>
      <c r="D787" s="529">
        <f t="shared" si="19"/>
        <v>776</v>
      </c>
      <c r="E787" s="532"/>
      <c r="F787" s="531"/>
      <c r="G787" s="531"/>
      <c r="H787" s="573"/>
      <c r="I787" s="573"/>
      <c r="J787" s="573"/>
      <c r="K787" s="573"/>
      <c r="L787" s="573"/>
      <c r="M787" s="234"/>
      <c r="N787" s="234"/>
      <c r="O787" s="668"/>
      <c r="P787" s="575"/>
      <c r="Q787" s="573"/>
      <c r="R787" s="573"/>
      <c r="S787" s="573"/>
      <c r="T787" s="573"/>
      <c r="U787" s="677"/>
      <c r="V787" s="677"/>
      <c r="W787" s="573"/>
      <c r="X787" s="573"/>
      <c r="Y787" s="573"/>
      <c r="Z787" s="573"/>
      <c r="AA787" s="678"/>
      <c r="AB787" s="573"/>
      <c r="AC787" s="623"/>
      <c r="AD787" s="573"/>
      <c r="AE787" s="573"/>
      <c r="AF787" s="573"/>
      <c r="AG787" s="639"/>
      <c r="AH787" s="639"/>
      <c r="AI787" s="639"/>
      <c r="AJ787" s="4"/>
      <c r="AK787" s="621"/>
      <c r="AL787" s="622"/>
      <c r="AM787" s="680"/>
    </row>
    <row r="788" spans="2:39" ht="13.5" customHeight="1">
      <c r="B788" s="395"/>
      <c r="D788" s="529">
        <f t="shared" si="19"/>
        <v>777</v>
      </c>
      <c r="E788" s="532"/>
      <c r="F788" s="531"/>
      <c r="G788" s="531"/>
      <c r="H788" s="573"/>
      <c r="I788" s="573"/>
      <c r="J788" s="573"/>
      <c r="K788" s="573"/>
      <c r="L788" s="573"/>
      <c r="M788" s="234"/>
      <c r="N788" s="234"/>
      <c r="O788" s="668"/>
      <c r="P788" s="575"/>
      <c r="Q788" s="573"/>
      <c r="R788" s="573"/>
      <c r="S788" s="573"/>
      <c r="T788" s="573"/>
      <c r="U788" s="677"/>
      <c r="V788" s="677"/>
      <c r="W788" s="573"/>
      <c r="X788" s="573"/>
      <c r="Y788" s="573"/>
      <c r="Z788" s="573"/>
      <c r="AA788" s="678"/>
      <c r="AB788" s="573"/>
      <c r="AC788" s="623"/>
      <c r="AD788" s="573"/>
      <c r="AE788" s="573"/>
      <c r="AF788" s="573"/>
      <c r="AG788" s="639"/>
      <c r="AH788" s="639"/>
      <c r="AI788" s="639"/>
      <c r="AJ788" s="4"/>
      <c r="AK788" s="621"/>
      <c r="AL788" s="622"/>
      <c r="AM788" s="680"/>
    </row>
    <row r="789" spans="2:39" ht="13.5" customHeight="1">
      <c r="B789" s="395"/>
      <c r="D789" s="529">
        <f t="shared" si="19"/>
        <v>778</v>
      </c>
      <c r="E789" s="532"/>
      <c r="F789" s="531"/>
      <c r="G789" s="531"/>
      <c r="H789" s="573"/>
      <c r="I789" s="573"/>
      <c r="J789" s="573"/>
      <c r="K789" s="573"/>
      <c r="L789" s="573"/>
      <c r="M789" s="234"/>
      <c r="N789" s="234"/>
      <c r="O789" s="668"/>
      <c r="P789" s="575"/>
      <c r="Q789" s="573"/>
      <c r="R789" s="573"/>
      <c r="S789" s="573"/>
      <c r="T789" s="573"/>
      <c r="U789" s="677"/>
      <c r="V789" s="677"/>
      <c r="W789" s="573"/>
      <c r="X789" s="573"/>
      <c r="Y789" s="573"/>
      <c r="Z789" s="573"/>
      <c r="AA789" s="678"/>
      <c r="AB789" s="573"/>
      <c r="AC789" s="623"/>
      <c r="AD789" s="573"/>
      <c r="AE789" s="573"/>
      <c r="AF789" s="573"/>
      <c r="AG789" s="639"/>
      <c r="AH789" s="639"/>
      <c r="AI789" s="639"/>
      <c r="AJ789" s="4"/>
      <c r="AK789" s="621"/>
      <c r="AL789" s="622"/>
      <c r="AM789" s="680"/>
    </row>
    <row r="790" spans="2:39" ht="13.5" customHeight="1">
      <c r="B790" s="395"/>
      <c r="D790" s="529">
        <f t="shared" si="19"/>
        <v>779</v>
      </c>
      <c r="E790" s="532"/>
      <c r="F790" s="531"/>
      <c r="G790" s="531"/>
      <c r="H790" s="573"/>
      <c r="I790" s="573"/>
      <c r="J790" s="573"/>
      <c r="K790" s="573"/>
      <c r="L790" s="573"/>
      <c r="M790" s="234"/>
      <c r="N790" s="234"/>
      <c r="O790" s="668"/>
      <c r="P790" s="575"/>
      <c r="Q790" s="573"/>
      <c r="R790" s="573"/>
      <c r="S790" s="573"/>
      <c r="T790" s="573"/>
      <c r="U790" s="677"/>
      <c r="V790" s="677"/>
      <c r="W790" s="573"/>
      <c r="X790" s="573"/>
      <c r="Y790" s="573"/>
      <c r="Z790" s="573"/>
      <c r="AA790" s="678"/>
      <c r="AB790" s="573"/>
      <c r="AC790" s="623"/>
      <c r="AD790" s="573"/>
      <c r="AE790" s="573"/>
      <c r="AF790" s="573"/>
      <c r="AG790" s="639"/>
      <c r="AH790" s="639"/>
      <c r="AI790" s="639"/>
      <c r="AJ790" s="4"/>
      <c r="AK790" s="621"/>
      <c r="AL790" s="622"/>
      <c r="AM790" s="680"/>
    </row>
    <row r="791" spans="2:39" ht="13.5" customHeight="1">
      <c r="B791" s="395"/>
      <c r="D791" s="529">
        <f t="shared" si="19"/>
        <v>780</v>
      </c>
      <c r="E791" s="532"/>
      <c r="F791" s="531"/>
      <c r="G791" s="531"/>
      <c r="H791" s="681"/>
      <c r="I791" s="681"/>
      <c r="J791" s="681"/>
      <c r="K791" s="681"/>
      <c r="L791" s="681"/>
      <c r="M791" s="234"/>
      <c r="N791" s="234"/>
      <c r="O791" s="668"/>
      <c r="P791" s="575"/>
      <c r="Q791" s="573"/>
      <c r="R791" s="573"/>
      <c r="S791" s="573"/>
      <c r="T791" s="573"/>
      <c r="U791" s="677"/>
      <c r="V791" s="677"/>
      <c r="W791" s="573"/>
      <c r="X791" s="573"/>
      <c r="Y791" s="573"/>
      <c r="Z791" s="573"/>
      <c r="AA791" s="678"/>
      <c r="AB791" s="573"/>
      <c r="AC791" s="623"/>
      <c r="AD791" s="573"/>
      <c r="AE791" s="573"/>
      <c r="AF791" s="573"/>
      <c r="AG791" s="639"/>
      <c r="AH791" s="639"/>
      <c r="AI791" s="639"/>
      <c r="AJ791" s="4"/>
      <c r="AK791" s="621"/>
      <c r="AL791" s="622"/>
      <c r="AM791" s="680"/>
    </row>
    <row r="792" spans="2:39" ht="13.5" customHeight="1">
      <c r="B792" s="395"/>
      <c r="D792" s="529">
        <f t="shared" si="19"/>
        <v>781</v>
      </c>
      <c r="E792" s="532"/>
      <c r="F792" s="531"/>
      <c r="G792" s="531"/>
      <c r="H792" s="573"/>
      <c r="I792" s="573"/>
      <c r="J792" s="573"/>
      <c r="K792" s="573"/>
      <c r="L792" s="573"/>
      <c r="M792" s="234"/>
      <c r="N792" s="234"/>
      <c r="O792" s="668"/>
      <c r="P792" s="575"/>
      <c r="Q792" s="573"/>
      <c r="R792" s="573"/>
      <c r="S792" s="573"/>
      <c r="T792" s="573"/>
      <c r="U792" s="677"/>
      <c r="V792" s="677"/>
      <c r="W792" s="573"/>
      <c r="X792" s="573"/>
      <c r="Y792" s="573"/>
      <c r="Z792" s="573"/>
      <c r="AA792" s="678"/>
      <c r="AB792" s="573"/>
      <c r="AC792" s="623"/>
      <c r="AD792" s="573"/>
      <c r="AE792" s="573"/>
      <c r="AF792" s="573"/>
      <c r="AG792" s="639"/>
      <c r="AH792" s="639"/>
      <c r="AI792" s="639"/>
      <c r="AJ792" s="4"/>
      <c r="AK792" s="621"/>
      <c r="AL792" s="622"/>
      <c r="AM792" s="680"/>
    </row>
    <row r="793" spans="2:39" ht="13.5" customHeight="1">
      <c r="B793" s="395"/>
      <c r="D793" s="529">
        <f t="shared" si="19"/>
        <v>782</v>
      </c>
      <c r="E793" s="532"/>
      <c r="F793" s="531"/>
      <c r="G793" s="531"/>
      <c r="H793" s="573"/>
      <c r="I793" s="573"/>
      <c r="J793" s="573"/>
      <c r="K793" s="573"/>
      <c r="L793" s="573"/>
      <c r="M793" s="234"/>
      <c r="N793" s="234"/>
      <c r="O793" s="668"/>
      <c r="P793" s="575"/>
      <c r="Q793" s="573"/>
      <c r="R793" s="573"/>
      <c r="S793" s="573"/>
      <c r="T793" s="573"/>
      <c r="U793" s="677"/>
      <c r="V793" s="677"/>
      <c r="W793" s="573"/>
      <c r="X793" s="573"/>
      <c r="Y793" s="573"/>
      <c r="Z793" s="573"/>
      <c r="AA793" s="678"/>
      <c r="AB793" s="573"/>
      <c r="AC793" s="623"/>
      <c r="AD793" s="573"/>
      <c r="AE793" s="573"/>
      <c r="AF793" s="573"/>
      <c r="AG793" s="639"/>
      <c r="AH793" s="639"/>
      <c r="AI793" s="639"/>
      <c r="AJ793" s="4"/>
      <c r="AK793" s="621"/>
      <c r="AL793" s="622"/>
      <c r="AM793" s="680"/>
    </row>
    <row r="794" spans="2:39" ht="13.5" customHeight="1">
      <c r="B794" s="395"/>
      <c r="D794" s="529">
        <f t="shared" si="19"/>
        <v>783</v>
      </c>
      <c r="E794" s="532"/>
      <c r="F794" s="531"/>
      <c r="G794" s="531"/>
      <c r="H794" s="573"/>
      <c r="I794" s="573"/>
      <c r="J794" s="573"/>
      <c r="K794" s="573"/>
      <c r="L794" s="573"/>
      <c r="M794" s="234"/>
      <c r="N794" s="234"/>
      <c r="O794" s="668"/>
      <c r="P794" s="575"/>
      <c r="Q794" s="573"/>
      <c r="R794" s="573"/>
      <c r="S794" s="573"/>
      <c r="T794" s="573"/>
      <c r="U794" s="677"/>
      <c r="V794" s="677"/>
      <c r="W794" s="573"/>
      <c r="X794" s="573"/>
      <c r="Y794" s="573"/>
      <c r="Z794" s="573"/>
      <c r="AA794" s="678"/>
      <c r="AB794" s="573"/>
      <c r="AC794" s="623"/>
      <c r="AD794" s="573"/>
      <c r="AE794" s="573"/>
      <c r="AF794" s="573"/>
      <c r="AG794" s="639"/>
      <c r="AH794" s="639"/>
      <c r="AI794" s="639"/>
      <c r="AJ794" s="4"/>
      <c r="AK794" s="621"/>
      <c r="AL794" s="622"/>
      <c r="AM794" s="680"/>
    </row>
    <row r="795" spans="2:39" ht="13.5" customHeight="1">
      <c r="B795" s="395"/>
      <c r="D795" s="529">
        <f t="shared" si="19"/>
        <v>784</v>
      </c>
      <c r="E795" s="532"/>
      <c r="F795" s="531"/>
      <c r="G795" s="531"/>
      <c r="H795" s="573"/>
      <c r="I795" s="573"/>
      <c r="J795" s="573"/>
      <c r="K795" s="573"/>
      <c r="L795" s="573"/>
      <c r="M795" s="234"/>
      <c r="N795" s="234"/>
      <c r="O795" s="668"/>
      <c r="P795" s="575"/>
      <c r="Q795" s="573"/>
      <c r="R795" s="573"/>
      <c r="S795" s="573"/>
      <c r="T795" s="573"/>
      <c r="U795" s="677"/>
      <c r="V795" s="677"/>
      <c r="W795" s="573"/>
      <c r="X795" s="573"/>
      <c r="Y795" s="573"/>
      <c r="Z795" s="573"/>
      <c r="AA795" s="678"/>
      <c r="AB795" s="573"/>
      <c r="AC795" s="623"/>
      <c r="AD795" s="573"/>
      <c r="AE795" s="573"/>
      <c r="AF795" s="573"/>
      <c r="AG795" s="639"/>
      <c r="AH795" s="639"/>
      <c r="AI795" s="639"/>
      <c r="AJ795" s="4"/>
      <c r="AK795" s="621"/>
      <c r="AL795" s="622"/>
      <c r="AM795" s="680"/>
    </row>
    <row r="796" spans="2:39" ht="13.5" customHeight="1">
      <c r="B796" s="395"/>
      <c r="D796" s="529">
        <f t="shared" si="19"/>
        <v>785</v>
      </c>
      <c r="E796" s="532"/>
      <c r="F796" s="531"/>
      <c r="G796" s="531"/>
      <c r="H796" s="573"/>
      <c r="I796" s="573"/>
      <c r="J796" s="573"/>
      <c r="K796" s="573"/>
      <c r="L796" s="573"/>
      <c r="M796" s="234"/>
      <c r="N796" s="234"/>
      <c r="O796" s="668"/>
      <c r="P796" s="575"/>
      <c r="Q796" s="573"/>
      <c r="R796" s="573"/>
      <c r="S796" s="573"/>
      <c r="T796" s="573"/>
      <c r="U796" s="677"/>
      <c r="V796" s="677"/>
      <c r="W796" s="573"/>
      <c r="X796" s="573"/>
      <c r="Y796" s="573"/>
      <c r="Z796" s="573"/>
      <c r="AA796" s="678"/>
      <c r="AB796" s="573"/>
      <c r="AC796" s="623"/>
      <c r="AD796" s="573"/>
      <c r="AE796" s="573"/>
      <c r="AF796" s="573"/>
      <c r="AG796" s="639"/>
      <c r="AH796" s="639"/>
      <c r="AI796" s="639"/>
      <c r="AJ796" s="4"/>
      <c r="AK796" s="621"/>
      <c r="AL796" s="622"/>
      <c r="AM796" s="680"/>
    </row>
    <row r="797" spans="2:39" ht="13.5" customHeight="1">
      <c r="B797" s="395"/>
      <c r="D797" s="529">
        <f t="shared" si="19"/>
        <v>786</v>
      </c>
      <c r="E797" s="532"/>
      <c r="F797" s="531"/>
      <c r="G797" s="531"/>
      <c r="H797" s="573"/>
      <c r="I797" s="573"/>
      <c r="J797" s="573"/>
      <c r="K797" s="573"/>
      <c r="L797" s="573"/>
      <c r="M797" s="234"/>
      <c r="N797" s="234"/>
      <c r="O797" s="668"/>
      <c r="P797" s="575"/>
      <c r="Q797" s="573"/>
      <c r="R797" s="573"/>
      <c r="S797" s="573"/>
      <c r="T797" s="573"/>
      <c r="U797" s="677"/>
      <c r="V797" s="677"/>
      <c r="W797" s="573"/>
      <c r="X797" s="573"/>
      <c r="Y797" s="573"/>
      <c r="Z797" s="573"/>
      <c r="AA797" s="678"/>
      <c r="AB797" s="573"/>
      <c r="AC797" s="623"/>
      <c r="AD797" s="573"/>
      <c r="AE797" s="573"/>
      <c r="AF797" s="573"/>
      <c r="AG797" s="639"/>
      <c r="AH797" s="639"/>
      <c r="AI797" s="639"/>
      <c r="AJ797" s="4"/>
      <c r="AK797" s="621"/>
      <c r="AL797" s="622"/>
      <c r="AM797" s="680"/>
    </row>
    <row r="798" spans="2:39" ht="13.5" customHeight="1">
      <c r="B798" s="395"/>
      <c r="D798" s="529">
        <f t="shared" si="19"/>
        <v>787</v>
      </c>
      <c r="E798" s="532"/>
      <c r="F798" s="531"/>
      <c r="G798" s="531"/>
      <c r="H798" s="573"/>
      <c r="I798" s="573"/>
      <c r="J798" s="573"/>
      <c r="K798" s="573"/>
      <c r="L798" s="573"/>
      <c r="M798" s="234"/>
      <c r="N798" s="234"/>
      <c r="O798" s="668"/>
      <c r="P798" s="575"/>
      <c r="Q798" s="573"/>
      <c r="R798" s="573"/>
      <c r="S798" s="573"/>
      <c r="T798" s="573"/>
      <c r="U798" s="677"/>
      <c r="V798" s="677"/>
      <c r="W798" s="573"/>
      <c r="X798" s="573"/>
      <c r="Y798" s="573"/>
      <c r="Z798" s="573"/>
      <c r="AA798" s="678"/>
      <c r="AB798" s="573"/>
      <c r="AC798" s="623"/>
      <c r="AD798" s="573"/>
      <c r="AE798" s="573"/>
      <c r="AF798" s="573"/>
      <c r="AG798" s="639"/>
      <c r="AH798" s="639"/>
      <c r="AI798" s="639"/>
      <c r="AJ798" s="4"/>
      <c r="AK798" s="621"/>
      <c r="AL798" s="622"/>
      <c r="AM798" s="680"/>
    </row>
    <row r="799" spans="2:39" ht="13.5" customHeight="1">
      <c r="B799" s="395"/>
      <c r="D799" s="529">
        <f t="shared" si="19"/>
        <v>788</v>
      </c>
      <c r="E799" s="532"/>
      <c r="F799" s="531"/>
      <c r="G799" s="531"/>
      <c r="H799" s="573"/>
      <c r="I799" s="573"/>
      <c r="J799" s="573"/>
      <c r="K799" s="573"/>
      <c r="L799" s="573"/>
      <c r="M799" s="234"/>
      <c r="N799" s="234"/>
      <c r="O799" s="668"/>
      <c r="P799" s="575"/>
      <c r="Q799" s="573"/>
      <c r="R799" s="573"/>
      <c r="S799" s="573"/>
      <c r="T799" s="573"/>
      <c r="U799" s="677"/>
      <c r="V799" s="677"/>
      <c r="W799" s="573"/>
      <c r="X799" s="573"/>
      <c r="Y799" s="573"/>
      <c r="Z799" s="573"/>
      <c r="AA799" s="678"/>
      <c r="AB799" s="573"/>
      <c r="AC799" s="623"/>
      <c r="AD799" s="573"/>
      <c r="AE799" s="573"/>
      <c r="AF799" s="573"/>
      <c r="AG799" s="639"/>
      <c r="AH799" s="639"/>
      <c r="AI799" s="639"/>
      <c r="AJ799" s="4"/>
      <c r="AK799" s="621"/>
      <c r="AL799" s="622"/>
      <c r="AM799" s="680"/>
    </row>
    <row r="800" spans="2:39" ht="13.5" customHeight="1">
      <c r="B800" s="395"/>
      <c r="D800" s="529">
        <f t="shared" si="19"/>
        <v>789</v>
      </c>
      <c r="E800" s="532"/>
      <c r="F800" s="531"/>
      <c r="G800" s="531"/>
      <c r="H800" s="573"/>
      <c r="I800" s="573"/>
      <c r="J800" s="573"/>
      <c r="K800" s="573"/>
      <c r="L800" s="573"/>
      <c r="M800" s="234"/>
      <c r="N800" s="234"/>
      <c r="O800" s="668"/>
      <c r="P800" s="575"/>
      <c r="Q800" s="573"/>
      <c r="R800" s="573"/>
      <c r="S800" s="573"/>
      <c r="T800" s="573"/>
      <c r="U800" s="677"/>
      <c r="V800" s="677"/>
      <c r="W800" s="573"/>
      <c r="X800" s="573"/>
      <c r="Y800" s="573"/>
      <c r="Z800" s="573"/>
      <c r="AA800" s="678"/>
      <c r="AB800" s="573"/>
      <c r="AC800" s="623"/>
      <c r="AD800" s="573"/>
      <c r="AE800" s="573"/>
      <c r="AF800" s="573"/>
      <c r="AG800" s="639"/>
      <c r="AH800" s="639"/>
      <c r="AI800" s="639"/>
      <c r="AJ800" s="4"/>
      <c r="AK800" s="621"/>
      <c r="AL800" s="622"/>
      <c r="AM800" s="680"/>
    </row>
    <row r="801" spans="2:39" ht="13.5" customHeight="1">
      <c r="B801" s="395"/>
      <c r="D801" s="529">
        <f t="shared" si="19"/>
        <v>790</v>
      </c>
      <c r="E801" s="532"/>
      <c r="F801" s="531"/>
      <c r="G801" s="531"/>
      <c r="H801" s="573"/>
      <c r="I801" s="573"/>
      <c r="J801" s="573"/>
      <c r="K801" s="573"/>
      <c r="L801" s="573"/>
      <c r="M801" s="234"/>
      <c r="N801" s="234"/>
      <c r="O801" s="668"/>
      <c r="P801" s="575"/>
      <c r="Q801" s="573"/>
      <c r="R801" s="573"/>
      <c r="S801" s="573"/>
      <c r="T801" s="573"/>
      <c r="U801" s="677"/>
      <c r="V801" s="677"/>
      <c r="W801" s="573"/>
      <c r="X801" s="573"/>
      <c r="Y801" s="573"/>
      <c r="Z801" s="573"/>
      <c r="AA801" s="678"/>
      <c r="AB801" s="573"/>
      <c r="AC801" s="623"/>
      <c r="AD801" s="573"/>
      <c r="AE801" s="573"/>
      <c r="AF801" s="573"/>
      <c r="AG801" s="639"/>
      <c r="AH801" s="639"/>
      <c r="AI801" s="639"/>
      <c r="AJ801" s="4"/>
      <c r="AK801" s="621"/>
      <c r="AL801" s="622"/>
      <c r="AM801" s="680"/>
    </row>
    <row r="802" spans="2:39" ht="13.5" customHeight="1">
      <c r="B802" s="395"/>
      <c r="D802" s="529">
        <f t="shared" si="19"/>
        <v>791</v>
      </c>
      <c r="E802" s="532"/>
      <c r="F802" s="531"/>
      <c r="G802" s="531"/>
      <c r="H802" s="573"/>
      <c r="I802" s="573"/>
      <c r="J802" s="573"/>
      <c r="K802" s="573"/>
      <c r="L802" s="573"/>
      <c r="M802" s="234"/>
      <c r="N802" s="234"/>
      <c r="O802" s="668"/>
      <c r="P802" s="575"/>
      <c r="Q802" s="573"/>
      <c r="R802" s="573"/>
      <c r="S802" s="573"/>
      <c r="T802" s="573"/>
      <c r="U802" s="677"/>
      <c r="V802" s="677"/>
      <c r="W802" s="573"/>
      <c r="X802" s="573"/>
      <c r="Y802" s="573"/>
      <c r="Z802" s="573"/>
      <c r="AA802" s="678"/>
      <c r="AB802" s="573"/>
      <c r="AC802" s="623"/>
      <c r="AD802" s="573"/>
      <c r="AE802" s="573"/>
      <c r="AF802" s="573"/>
      <c r="AG802" s="639"/>
      <c r="AH802" s="639"/>
      <c r="AI802" s="639"/>
      <c r="AJ802" s="4"/>
      <c r="AK802" s="621"/>
      <c r="AL802" s="622"/>
      <c r="AM802" s="680"/>
    </row>
    <row r="803" spans="2:39" ht="13.5" customHeight="1">
      <c r="B803" s="395"/>
      <c r="D803" s="529">
        <f t="shared" si="19"/>
        <v>792</v>
      </c>
      <c r="E803" s="532"/>
      <c r="F803" s="531"/>
      <c r="G803" s="531"/>
      <c r="H803" s="573"/>
      <c r="I803" s="573"/>
      <c r="J803" s="573"/>
      <c r="K803" s="573"/>
      <c r="L803" s="573"/>
      <c r="M803" s="234"/>
      <c r="N803" s="234"/>
      <c r="O803" s="668"/>
      <c r="P803" s="575"/>
      <c r="Q803" s="573"/>
      <c r="R803" s="573"/>
      <c r="S803" s="573"/>
      <c r="T803" s="573"/>
      <c r="U803" s="677"/>
      <c r="V803" s="677"/>
      <c r="W803" s="573"/>
      <c r="X803" s="573"/>
      <c r="Y803" s="573"/>
      <c r="Z803" s="573"/>
      <c r="AA803" s="678"/>
      <c r="AB803" s="573"/>
      <c r="AC803" s="623"/>
      <c r="AD803" s="573"/>
      <c r="AE803" s="573"/>
      <c r="AF803" s="573"/>
      <c r="AG803" s="639"/>
      <c r="AH803" s="639"/>
      <c r="AI803" s="639"/>
      <c r="AJ803" s="4"/>
      <c r="AK803" s="621"/>
      <c r="AL803" s="622"/>
      <c r="AM803" s="680"/>
    </row>
    <row r="804" spans="2:39" ht="13.5" customHeight="1">
      <c r="B804" s="395"/>
      <c r="D804" s="529">
        <f t="shared" si="19"/>
        <v>793</v>
      </c>
      <c r="E804" s="532"/>
      <c r="F804" s="531"/>
      <c r="G804" s="531"/>
      <c r="H804" s="573"/>
      <c r="I804" s="573"/>
      <c r="J804" s="573"/>
      <c r="K804" s="573"/>
      <c r="L804" s="573"/>
      <c r="M804" s="234"/>
      <c r="N804" s="234"/>
      <c r="O804" s="668"/>
      <c r="P804" s="575"/>
      <c r="Q804" s="573"/>
      <c r="R804" s="573"/>
      <c r="S804" s="573"/>
      <c r="T804" s="573"/>
      <c r="U804" s="677"/>
      <c r="V804" s="677"/>
      <c r="W804" s="573"/>
      <c r="X804" s="573"/>
      <c r="Y804" s="573"/>
      <c r="Z804" s="573"/>
      <c r="AA804" s="678"/>
      <c r="AB804" s="573"/>
      <c r="AC804" s="623"/>
      <c r="AD804" s="573"/>
      <c r="AE804" s="573"/>
      <c r="AF804" s="573"/>
      <c r="AG804" s="639"/>
      <c r="AH804" s="639"/>
      <c r="AI804" s="639"/>
      <c r="AJ804" s="4"/>
      <c r="AK804" s="621"/>
      <c r="AL804" s="622"/>
      <c r="AM804" s="680"/>
    </row>
    <row r="805" spans="2:39" ht="13.5" customHeight="1">
      <c r="B805" s="395"/>
      <c r="D805" s="529">
        <f t="shared" si="19"/>
        <v>794</v>
      </c>
      <c r="E805" s="532"/>
      <c r="F805" s="531"/>
      <c r="G805" s="531"/>
      <c r="H805" s="573"/>
      <c r="I805" s="573"/>
      <c r="J805" s="573"/>
      <c r="K805" s="573"/>
      <c r="L805" s="573"/>
      <c r="M805" s="234"/>
      <c r="N805" s="234"/>
      <c r="O805" s="668"/>
      <c r="P805" s="575"/>
      <c r="Q805" s="573"/>
      <c r="R805" s="573"/>
      <c r="S805" s="573"/>
      <c r="T805" s="573"/>
      <c r="U805" s="677"/>
      <c r="V805" s="677"/>
      <c r="W805" s="573"/>
      <c r="X805" s="573"/>
      <c r="Y805" s="573"/>
      <c r="Z805" s="573"/>
      <c r="AA805" s="678"/>
      <c r="AB805" s="573"/>
      <c r="AC805" s="623"/>
      <c r="AD805" s="573"/>
      <c r="AE805" s="573"/>
      <c r="AF805" s="573"/>
      <c r="AG805" s="639"/>
      <c r="AH805" s="639"/>
      <c r="AI805" s="639"/>
      <c r="AJ805" s="4"/>
      <c r="AK805" s="621"/>
      <c r="AL805" s="622"/>
      <c r="AM805" s="680"/>
    </row>
    <row r="806" spans="2:39" ht="13.5" customHeight="1">
      <c r="B806" s="395"/>
      <c r="D806" s="529">
        <f t="shared" si="19"/>
        <v>795</v>
      </c>
      <c r="E806" s="532"/>
      <c r="F806" s="531"/>
      <c r="G806" s="531"/>
      <c r="H806" s="573"/>
      <c r="I806" s="573"/>
      <c r="J806" s="573"/>
      <c r="K806" s="573"/>
      <c r="L806" s="573"/>
      <c r="M806" s="234"/>
      <c r="N806" s="234"/>
      <c r="O806" s="668"/>
      <c r="P806" s="575"/>
      <c r="Q806" s="573"/>
      <c r="R806" s="573"/>
      <c r="S806" s="573"/>
      <c r="T806" s="573"/>
      <c r="U806" s="677"/>
      <c r="V806" s="677"/>
      <c r="W806" s="573"/>
      <c r="X806" s="573"/>
      <c r="Y806" s="573"/>
      <c r="Z806" s="573"/>
      <c r="AA806" s="678"/>
      <c r="AB806" s="573"/>
      <c r="AC806" s="623"/>
      <c r="AD806" s="573"/>
      <c r="AE806" s="573"/>
      <c r="AF806" s="573"/>
      <c r="AG806" s="639"/>
      <c r="AH806" s="639"/>
      <c r="AI806" s="639"/>
      <c r="AJ806" s="4"/>
      <c r="AK806" s="621"/>
      <c r="AL806" s="622"/>
      <c r="AM806" s="680"/>
    </row>
    <row r="807" spans="2:39" ht="13.5" customHeight="1">
      <c r="B807" s="395"/>
      <c r="D807" s="529">
        <f t="shared" si="19"/>
        <v>796</v>
      </c>
      <c r="E807" s="532"/>
      <c r="F807" s="531"/>
      <c r="G807" s="531"/>
      <c r="H807" s="573"/>
      <c r="I807" s="573"/>
      <c r="J807" s="573"/>
      <c r="K807" s="573"/>
      <c r="L807" s="573"/>
      <c r="M807" s="234"/>
      <c r="N807" s="234"/>
      <c r="O807" s="668"/>
      <c r="P807" s="575"/>
      <c r="Q807" s="573"/>
      <c r="R807" s="573"/>
      <c r="S807" s="573"/>
      <c r="T807" s="573"/>
      <c r="U807" s="677"/>
      <c r="V807" s="677"/>
      <c r="W807" s="573"/>
      <c r="X807" s="573"/>
      <c r="Y807" s="573"/>
      <c r="Z807" s="573"/>
      <c r="AA807" s="678"/>
      <c r="AB807" s="573"/>
      <c r="AC807" s="623"/>
      <c r="AD807" s="573"/>
      <c r="AE807" s="573"/>
      <c r="AF807" s="573"/>
      <c r="AG807" s="639"/>
      <c r="AH807" s="639"/>
      <c r="AI807" s="639"/>
      <c r="AJ807" s="4"/>
      <c r="AK807" s="621"/>
      <c r="AL807" s="622"/>
      <c r="AM807" s="680"/>
    </row>
    <row r="808" spans="2:39" ht="13.5" customHeight="1">
      <c r="B808" s="395"/>
      <c r="D808" s="529">
        <f t="shared" si="19"/>
        <v>797</v>
      </c>
      <c r="E808" s="532"/>
      <c r="F808" s="531"/>
      <c r="G808" s="531"/>
      <c r="H808" s="573"/>
      <c r="I808" s="573"/>
      <c r="J808" s="573"/>
      <c r="K808" s="573"/>
      <c r="L808" s="573"/>
      <c r="M808" s="234"/>
      <c r="N808" s="234"/>
      <c r="O808" s="668"/>
      <c r="P808" s="575"/>
      <c r="Q808" s="573"/>
      <c r="R808" s="573"/>
      <c r="S808" s="573"/>
      <c r="T808" s="573"/>
      <c r="U808" s="677"/>
      <c r="V808" s="677"/>
      <c r="W808" s="573"/>
      <c r="X808" s="573"/>
      <c r="Y808" s="573"/>
      <c r="Z808" s="573"/>
      <c r="AA808" s="678"/>
      <c r="AB808" s="573"/>
      <c r="AC808" s="623"/>
      <c r="AD808" s="573"/>
      <c r="AE808" s="573"/>
      <c r="AF808" s="573"/>
      <c r="AG808" s="639"/>
      <c r="AH808" s="639"/>
      <c r="AI808" s="639"/>
      <c r="AJ808" s="4"/>
      <c r="AK808" s="621"/>
      <c r="AL808" s="622"/>
      <c r="AM808" s="680"/>
    </row>
    <row r="809" spans="2:39" ht="13.5" customHeight="1">
      <c r="B809" s="395"/>
      <c r="D809" s="529">
        <f t="shared" si="19"/>
        <v>798</v>
      </c>
      <c r="E809" s="532"/>
      <c r="F809" s="531"/>
      <c r="G809" s="531"/>
      <c r="H809" s="573"/>
      <c r="I809" s="573"/>
      <c r="J809" s="573"/>
      <c r="K809" s="573"/>
      <c r="L809" s="573"/>
      <c r="M809" s="234"/>
      <c r="N809" s="234"/>
      <c r="O809" s="668"/>
      <c r="P809" s="575"/>
      <c r="Q809" s="573"/>
      <c r="R809" s="573"/>
      <c r="S809" s="573"/>
      <c r="T809" s="573"/>
      <c r="U809" s="677"/>
      <c r="V809" s="677"/>
      <c r="W809" s="573"/>
      <c r="X809" s="573"/>
      <c r="Y809" s="573"/>
      <c r="Z809" s="573"/>
      <c r="AA809" s="678"/>
      <c r="AB809" s="573"/>
      <c r="AC809" s="623"/>
      <c r="AD809" s="573"/>
      <c r="AE809" s="573"/>
      <c r="AF809" s="573"/>
      <c r="AG809" s="639"/>
      <c r="AH809" s="639"/>
      <c r="AI809" s="639"/>
      <c r="AJ809" s="4"/>
      <c r="AK809" s="621"/>
      <c r="AL809" s="622"/>
      <c r="AM809" s="680"/>
    </row>
    <row r="810" spans="2:39" ht="13.5" customHeight="1">
      <c r="B810" s="395"/>
      <c r="D810" s="529">
        <f t="shared" si="19"/>
        <v>799</v>
      </c>
      <c r="E810" s="532"/>
      <c r="F810" s="531"/>
      <c r="G810" s="531"/>
      <c r="H810" s="573"/>
      <c r="I810" s="573"/>
      <c r="J810" s="573"/>
      <c r="K810" s="573"/>
      <c r="L810" s="573"/>
      <c r="M810" s="234"/>
      <c r="N810" s="234"/>
      <c r="O810" s="668"/>
      <c r="P810" s="575"/>
      <c r="Q810" s="573"/>
      <c r="R810" s="573"/>
      <c r="S810" s="573"/>
      <c r="T810" s="573"/>
      <c r="U810" s="677"/>
      <c r="V810" s="677"/>
      <c r="W810" s="573"/>
      <c r="X810" s="573"/>
      <c r="Y810" s="573"/>
      <c r="Z810" s="573"/>
      <c r="AA810" s="678"/>
      <c r="AB810" s="573"/>
      <c r="AC810" s="623"/>
      <c r="AD810" s="573"/>
      <c r="AE810" s="573"/>
      <c r="AF810" s="573"/>
      <c r="AG810" s="639"/>
      <c r="AH810" s="639"/>
      <c r="AI810" s="639"/>
      <c r="AJ810" s="4"/>
      <c r="AK810" s="621"/>
      <c r="AL810" s="622"/>
      <c r="AM810" s="680"/>
    </row>
    <row r="811" spans="2:39" ht="13.5" customHeight="1">
      <c r="B811" s="395"/>
      <c r="D811" s="529">
        <f t="shared" si="19"/>
        <v>800</v>
      </c>
      <c r="E811" s="532"/>
      <c r="F811" s="531"/>
      <c r="G811" s="531"/>
      <c r="H811" s="573"/>
      <c r="I811" s="573"/>
      <c r="J811" s="573"/>
      <c r="K811" s="573"/>
      <c r="L811" s="573"/>
      <c r="M811" s="234"/>
      <c r="N811" s="234"/>
      <c r="O811" s="668"/>
      <c r="P811" s="575"/>
      <c r="Q811" s="573"/>
      <c r="R811" s="573"/>
      <c r="S811" s="573"/>
      <c r="T811" s="573"/>
      <c r="U811" s="677"/>
      <c r="V811" s="677"/>
      <c r="W811" s="573"/>
      <c r="X811" s="573"/>
      <c r="Y811" s="573"/>
      <c r="Z811" s="573"/>
      <c r="AA811" s="678"/>
      <c r="AB811" s="573"/>
      <c r="AC811" s="623"/>
      <c r="AD811" s="573"/>
      <c r="AE811" s="573"/>
      <c r="AF811" s="573"/>
      <c r="AG811" s="639"/>
      <c r="AH811" s="639"/>
      <c r="AI811" s="639"/>
      <c r="AJ811" s="4"/>
      <c r="AK811" s="621"/>
      <c r="AL811" s="622"/>
      <c r="AM811" s="680"/>
    </row>
    <row r="812" spans="2:39" ht="13.5" customHeight="1">
      <c r="B812" s="395"/>
      <c r="D812" s="529">
        <f t="shared" si="19"/>
        <v>801</v>
      </c>
      <c r="E812" s="532"/>
      <c r="F812" s="531"/>
      <c r="G812" s="531"/>
      <c r="H812" s="573"/>
      <c r="I812" s="573"/>
      <c r="J812" s="573"/>
      <c r="K812" s="573"/>
      <c r="L812" s="573"/>
      <c r="M812" s="234"/>
      <c r="N812" s="234"/>
      <c r="O812" s="668"/>
      <c r="P812" s="575"/>
      <c r="Q812" s="573"/>
      <c r="R812" s="573"/>
      <c r="S812" s="573"/>
      <c r="T812" s="573"/>
      <c r="U812" s="677"/>
      <c r="V812" s="677"/>
      <c r="W812" s="573"/>
      <c r="X812" s="573"/>
      <c r="Y812" s="573"/>
      <c r="Z812" s="573"/>
      <c r="AA812" s="678"/>
      <c r="AB812" s="573"/>
      <c r="AC812" s="623"/>
      <c r="AD812" s="573"/>
      <c r="AE812" s="573"/>
      <c r="AF812" s="573"/>
      <c r="AG812" s="639"/>
      <c r="AH812" s="639"/>
      <c r="AI812" s="639"/>
      <c r="AJ812" s="4"/>
      <c r="AK812" s="621"/>
      <c r="AL812" s="622"/>
      <c r="AM812" s="680"/>
    </row>
    <row r="813" spans="2:39" ht="13.5" customHeight="1">
      <c r="B813" s="395"/>
      <c r="D813" s="529">
        <f t="shared" si="19"/>
        <v>802</v>
      </c>
      <c r="E813" s="532"/>
      <c r="F813" s="531"/>
      <c r="G813" s="531"/>
      <c r="H813" s="573"/>
      <c r="I813" s="573"/>
      <c r="J813" s="573"/>
      <c r="K813" s="573"/>
      <c r="L813" s="573"/>
      <c r="M813" s="234"/>
      <c r="N813" s="234"/>
      <c r="O813" s="668"/>
      <c r="P813" s="575"/>
      <c r="Q813" s="573"/>
      <c r="R813" s="573"/>
      <c r="S813" s="573"/>
      <c r="T813" s="573"/>
      <c r="U813" s="677"/>
      <c r="V813" s="677"/>
      <c r="W813" s="573"/>
      <c r="X813" s="573"/>
      <c r="Y813" s="573"/>
      <c r="Z813" s="573"/>
      <c r="AA813" s="678"/>
      <c r="AB813" s="573"/>
      <c r="AC813" s="623"/>
      <c r="AD813" s="573"/>
      <c r="AE813" s="573"/>
      <c r="AF813" s="573"/>
      <c r="AG813" s="639"/>
      <c r="AH813" s="639"/>
      <c r="AI813" s="639"/>
      <c r="AJ813" s="4"/>
      <c r="AK813" s="621"/>
      <c r="AL813" s="622"/>
      <c r="AM813" s="680"/>
    </row>
    <row r="814" spans="2:39" ht="13.5" customHeight="1">
      <c r="B814" s="395"/>
      <c r="D814" s="529">
        <f t="shared" si="19"/>
        <v>803</v>
      </c>
      <c r="E814" s="532"/>
      <c r="F814" s="531"/>
      <c r="G814" s="531"/>
      <c r="H814" s="573"/>
      <c r="I814" s="573"/>
      <c r="J814" s="573"/>
      <c r="K814" s="573"/>
      <c r="L814" s="573"/>
      <c r="M814" s="234"/>
      <c r="N814" s="234"/>
      <c r="O814" s="668"/>
      <c r="P814" s="575"/>
      <c r="Q814" s="573"/>
      <c r="R814" s="573"/>
      <c r="S814" s="573"/>
      <c r="T814" s="573"/>
      <c r="U814" s="677"/>
      <c r="V814" s="677"/>
      <c r="W814" s="573"/>
      <c r="X814" s="573"/>
      <c r="Y814" s="573"/>
      <c r="Z814" s="573"/>
      <c r="AA814" s="678"/>
      <c r="AB814" s="573"/>
      <c r="AC814" s="623"/>
      <c r="AD814" s="573"/>
      <c r="AE814" s="573"/>
      <c r="AF814" s="573"/>
      <c r="AG814" s="639"/>
      <c r="AH814" s="639"/>
      <c r="AI814" s="639"/>
      <c r="AJ814" s="4"/>
      <c r="AK814" s="621"/>
      <c r="AL814" s="622"/>
      <c r="AM814" s="680"/>
    </row>
    <row r="815" spans="2:39" ht="13.5" customHeight="1">
      <c r="B815" s="395"/>
      <c r="D815" s="529">
        <f t="shared" si="19"/>
        <v>804</v>
      </c>
      <c r="E815" s="532"/>
      <c r="F815" s="531"/>
      <c r="G815" s="531"/>
      <c r="H815" s="573"/>
      <c r="I815" s="573"/>
      <c r="J815" s="573"/>
      <c r="K815" s="573"/>
      <c r="L815" s="573"/>
      <c r="M815" s="234"/>
      <c r="N815" s="234"/>
      <c r="O815" s="668"/>
      <c r="P815" s="575"/>
      <c r="Q815" s="573"/>
      <c r="R815" s="573"/>
      <c r="S815" s="573"/>
      <c r="T815" s="573"/>
      <c r="U815" s="677"/>
      <c r="V815" s="677"/>
      <c r="W815" s="573"/>
      <c r="X815" s="573"/>
      <c r="Y815" s="573"/>
      <c r="Z815" s="573"/>
      <c r="AA815" s="678"/>
      <c r="AB815" s="573"/>
      <c r="AC815" s="623"/>
      <c r="AD815" s="573"/>
      <c r="AE815" s="573"/>
      <c r="AF815" s="573"/>
      <c r="AG815" s="639"/>
      <c r="AH815" s="639"/>
      <c r="AI815" s="639"/>
      <c r="AJ815" s="4"/>
      <c r="AK815" s="621"/>
      <c r="AL815" s="622"/>
      <c r="AM815" s="680"/>
    </row>
    <row r="816" spans="2:39" ht="13.5" customHeight="1">
      <c r="B816" s="395"/>
      <c r="D816" s="529">
        <f t="shared" si="19"/>
        <v>805</v>
      </c>
      <c r="E816" s="532"/>
      <c r="F816" s="531"/>
      <c r="G816" s="531"/>
      <c r="H816" s="573"/>
      <c r="I816" s="573"/>
      <c r="J816" s="573"/>
      <c r="K816" s="573"/>
      <c r="L816" s="573"/>
      <c r="M816" s="234"/>
      <c r="N816" s="234"/>
      <c r="O816" s="668"/>
      <c r="P816" s="575"/>
      <c r="Q816" s="573"/>
      <c r="R816" s="573"/>
      <c r="S816" s="573"/>
      <c r="T816" s="573"/>
      <c r="U816" s="677"/>
      <c r="V816" s="677"/>
      <c r="W816" s="573"/>
      <c r="X816" s="573"/>
      <c r="Y816" s="573"/>
      <c r="Z816" s="573"/>
      <c r="AA816" s="678"/>
      <c r="AB816" s="573"/>
      <c r="AC816" s="623"/>
      <c r="AD816" s="573"/>
      <c r="AE816" s="573"/>
      <c r="AF816" s="573"/>
      <c r="AG816" s="639"/>
      <c r="AH816" s="639"/>
      <c r="AI816" s="639"/>
      <c r="AJ816" s="4"/>
      <c r="AK816" s="621"/>
      <c r="AL816" s="622"/>
      <c r="AM816" s="680"/>
    </row>
    <row r="817" spans="2:39" ht="13.5" customHeight="1">
      <c r="B817" s="395"/>
      <c r="D817" s="529">
        <f t="shared" si="19"/>
        <v>806</v>
      </c>
      <c r="E817" s="532"/>
      <c r="F817" s="531"/>
      <c r="G817" s="531"/>
      <c r="H817" s="573"/>
      <c r="I817" s="573"/>
      <c r="J817" s="573"/>
      <c r="K817" s="573"/>
      <c r="L817" s="573"/>
      <c r="M817" s="234"/>
      <c r="N817" s="234"/>
      <c r="O817" s="668"/>
      <c r="P817" s="575"/>
      <c r="Q817" s="573"/>
      <c r="R817" s="573"/>
      <c r="S817" s="573"/>
      <c r="T817" s="573"/>
      <c r="U817" s="677"/>
      <c r="V817" s="677"/>
      <c r="W817" s="573"/>
      <c r="X817" s="573"/>
      <c r="Y817" s="573"/>
      <c r="Z817" s="573"/>
      <c r="AA817" s="678"/>
      <c r="AB817" s="573"/>
      <c r="AC817" s="623"/>
      <c r="AD817" s="573"/>
      <c r="AE817" s="573"/>
      <c r="AF817" s="573"/>
      <c r="AG817" s="639"/>
      <c r="AH817" s="639"/>
      <c r="AI817" s="639"/>
      <c r="AJ817" s="4"/>
      <c r="AK817" s="621"/>
      <c r="AL817" s="622"/>
      <c r="AM817" s="680"/>
    </row>
    <row r="818" spans="2:39" ht="13.5" customHeight="1">
      <c r="B818" s="395"/>
      <c r="D818" s="529">
        <f t="shared" si="19"/>
        <v>807</v>
      </c>
      <c r="E818" s="532"/>
      <c r="F818" s="531"/>
      <c r="G818" s="531"/>
      <c r="H818" s="573"/>
      <c r="I818" s="573"/>
      <c r="J818" s="573"/>
      <c r="K818" s="573"/>
      <c r="L818" s="573"/>
      <c r="M818" s="234"/>
      <c r="N818" s="234"/>
      <c r="O818" s="668"/>
      <c r="P818" s="575"/>
      <c r="Q818" s="573"/>
      <c r="R818" s="573"/>
      <c r="S818" s="573"/>
      <c r="T818" s="573"/>
      <c r="U818" s="677"/>
      <c r="V818" s="677"/>
      <c r="W818" s="573"/>
      <c r="X818" s="573"/>
      <c r="Y818" s="573"/>
      <c r="Z818" s="573"/>
      <c r="AA818" s="678"/>
      <c r="AB818" s="573"/>
      <c r="AC818" s="623"/>
      <c r="AD818" s="573"/>
      <c r="AE818" s="573"/>
      <c r="AF818" s="573"/>
      <c r="AG818" s="639"/>
      <c r="AH818" s="639"/>
      <c r="AI818" s="639"/>
      <c r="AJ818" s="4"/>
      <c r="AK818" s="621"/>
      <c r="AL818" s="622"/>
      <c r="AM818" s="680"/>
    </row>
    <row r="819" spans="2:39" ht="13.5" customHeight="1">
      <c r="B819" s="395"/>
      <c r="D819" s="529">
        <f t="shared" si="19"/>
        <v>808</v>
      </c>
      <c r="E819" s="532"/>
      <c r="F819" s="531"/>
      <c r="G819" s="531"/>
      <c r="H819" s="573"/>
      <c r="I819" s="573"/>
      <c r="J819" s="573"/>
      <c r="K819" s="573"/>
      <c r="L819" s="573"/>
      <c r="M819" s="234"/>
      <c r="N819" s="234"/>
      <c r="O819" s="668"/>
      <c r="P819" s="575"/>
      <c r="Q819" s="573"/>
      <c r="R819" s="573"/>
      <c r="S819" s="573"/>
      <c r="T819" s="573"/>
      <c r="U819" s="677"/>
      <c r="V819" s="677"/>
      <c r="W819" s="573"/>
      <c r="X819" s="573"/>
      <c r="Y819" s="573"/>
      <c r="Z819" s="573"/>
      <c r="AA819" s="678"/>
      <c r="AB819" s="573"/>
      <c r="AC819" s="623"/>
      <c r="AD819" s="573"/>
      <c r="AE819" s="573"/>
      <c r="AF819" s="573"/>
      <c r="AG819" s="639"/>
      <c r="AH819" s="639"/>
      <c r="AI819" s="639"/>
      <c r="AJ819" s="4"/>
      <c r="AK819" s="621"/>
      <c r="AL819" s="622"/>
      <c r="AM819" s="680"/>
    </row>
    <row r="820" spans="2:39" ht="13.5" customHeight="1">
      <c r="B820" s="395"/>
      <c r="D820" s="529">
        <f t="shared" si="19"/>
        <v>809</v>
      </c>
      <c r="E820" s="532"/>
      <c r="F820" s="531"/>
      <c r="G820" s="531"/>
      <c r="H820" s="573"/>
      <c r="I820" s="573"/>
      <c r="J820" s="573"/>
      <c r="K820" s="573"/>
      <c r="L820" s="573"/>
      <c r="M820" s="234"/>
      <c r="N820" s="234"/>
      <c r="O820" s="668"/>
      <c r="P820" s="575"/>
      <c r="Q820" s="573"/>
      <c r="R820" s="573"/>
      <c r="S820" s="573"/>
      <c r="T820" s="573"/>
      <c r="U820" s="677"/>
      <c r="V820" s="677"/>
      <c r="W820" s="573"/>
      <c r="X820" s="573"/>
      <c r="Y820" s="573"/>
      <c r="Z820" s="573"/>
      <c r="AA820" s="678"/>
      <c r="AB820" s="573"/>
      <c r="AC820" s="623"/>
      <c r="AD820" s="573"/>
      <c r="AE820" s="573"/>
      <c r="AF820" s="573"/>
      <c r="AG820" s="639"/>
      <c r="AH820" s="639"/>
      <c r="AI820" s="639"/>
      <c r="AJ820" s="4"/>
      <c r="AK820" s="621"/>
      <c r="AL820" s="622"/>
      <c r="AM820" s="680"/>
    </row>
    <row r="821" spans="2:39" ht="13.5" customHeight="1">
      <c r="B821" s="395"/>
      <c r="D821" s="529">
        <f t="shared" si="19"/>
        <v>810</v>
      </c>
      <c r="E821" s="532"/>
      <c r="F821" s="531"/>
      <c r="G821" s="531"/>
      <c r="H821" s="681"/>
      <c r="I821" s="681"/>
      <c r="J821" s="681"/>
      <c r="K821" s="681"/>
      <c r="L821" s="681"/>
      <c r="M821" s="234"/>
      <c r="N821" s="234"/>
      <c r="O821" s="668"/>
      <c r="P821" s="575"/>
      <c r="Q821" s="573"/>
      <c r="R821" s="573"/>
      <c r="S821" s="573"/>
      <c r="T821" s="573"/>
      <c r="U821" s="677"/>
      <c r="V821" s="677"/>
      <c r="W821" s="573"/>
      <c r="X821" s="573"/>
      <c r="Y821" s="573"/>
      <c r="Z821" s="573"/>
      <c r="AA821" s="678"/>
      <c r="AB821" s="573"/>
      <c r="AC821" s="623"/>
      <c r="AD821" s="573"/>
      <c r="AE821" s="573"/>
      <c r="AF821" s="573"/>
      <c r="AG821" s="639"/>
      <c r="AH821" s="639"/>
      <c r="AI821" s="639"/>
      <c r="AJ821" s="4"/>
      <c r="AK821" s="621"/>
      <c r="AL821" s="622"/>
      <c r="AM821" s="680"/>
    </row>
    <row r="822" spans="2:39" ht="13.5" customHeight="1">
      <c r="B822" s="395"/>
      <c r="D822" s="529">
        <f t="shared" si="19"/>
        <v>811</v>
      </c>
      <c r="E822" s="532"/>
      <c r="F822" s="531"/>
      <c r="G822" s="531"/>
      <c r="H822" s="573"/>
      <c r="I822" s="573"/>
      <c r="J822" s="573"/>
      <c r="K822" s="573"/>
      <c r="L822" s="573"/>
      <c r="M822" s="234"/>
      <c r="N822" s="234"/>
      <c r="O822" s="668"/>
      <c r="P822" s="575"/>
      <c r="Q822" s="573"/>
      <c r="R822" s="573"/>
      <c r="S822" s="573"/>
      <c r="T822" s="573"/>
      <c r="U822" s="677"/>
      <c r="V822" s="677"/>
      <c r="W822" s="573"/>
      <c r="X822" s="573"/>
      <c r="Y822" s="573"/>
      <c r="Z822" s="573"/>
      <c r="AA822" s="678"/>
      <c r="AB822" s="573"/>
      <c r="AC822" s="623"/>
      <c r="AD822" s="573"/>
      <c r="AE822" s="573"/>
      <c r="AF822" s="573"/>
      <c r="AG822" s="639"/>
      <c r="AH822" s="639"/>
      <c r="AI822" s="639"/>
      <c r="AJ822" s="4"/>
      <c r="AK822" s="621"/>
      <c r="AL822" s="622"/>
      <c r="AM822" s="680"/>
    </row>
    <row r="823" spans="2:39" ht="13.5" customHeight="1">
      <c r="B823" s="395"/>
      <c r="D823" s="529">
        <f>D822+1</f>
        <v>812</v>
      </c>
      <c r="E823" s="532"/>
      <c r="F823" s="531"/>
      <c r="G823" s="531"/>
      <c r="H823" s="573"/>
      <c r="I823" s="573"/>
      <c r="J823" s="573"/>
      <c r="K823" s="573"/>
      <c r="L823" s="573"/>
      <c r="M823" s="234"/>
      <c r="N823" s="234"/>
      <c r="O823" s="668"/>
      <c r="P823" s="575"/>
      <c r="Q823" s="573"/>
      <c r="R823" s="573"/>
      <c r="S823" s="573"/>
      <c r="T823" s="573"/>
      <c r="U823" s="677"/>
      <c r="V823" s="677"/>
      <c r="W823" s="573"/>
      <c r="X823" s="573"/>
      <c r="Y823" s="573"/>
      <c r="Z823" s="573"/>
      <c r="AA823" s="678"/>
      <c r="AB823" s="573"/>
      <c r="AC823" s="623"/>
      <c r="AD823" s="573"/>
      <c r="AE823" s="573"/>
      <c r="AF823" s="573"/>
      <c r="AG823" s="639"/>
      <c r="AH823" s="639"/>
      <c r="AI823" s="639"/>
      <c r="AJ823" s="4"/>
      <c r="AK823" s="621"/>
      <c r="AL823" s="622"/>
      <c r="AM823" s="680"/>
    </row>
    <row r="824" spans="2:39" ht="13.5" customHeight="1">
      <c r="B824" s="395"/>
      <c r="D824" s="529">
        <f>D823+1</f>
        <v>813</v>
      </c>
      <c r="E824" s="532"/>
      <c r="F824" s="531"/>
      <c r="G824" s="531"/>
      <c r="H824" s="573"/>
      <c r="I824" s="573"/>
      <c r="J824" s="573"/>
      <c r="K824" s="573"/>
      <c r="L824" s="573"/>
      <c r="M824" s="234"/>
      <c r="N824" s="234"/>
      <c r="O824" s="668"/>
      <c r="P824" s="575"/>
      <c r="Q824" s="573"/>
      <c r="R824" s="573"/>
      <c r="S824" s="573"/>
      <c r="T824" s="573"/>
      <c r="U824" s="677"/>
      <c r="V824" s="677"/>
      <c r="W824" s="573"/>
      <c r="X824" s="573"/>
      <c r="Y824" s="573"/>
      <c r="Z824" s="573"/>
      <c r="AA824" s="678"/>
      <c r="AB824" s="573"/>
      <c r="AC824" s="623"/>
      <c r="AD824" s="573"/>
      <c r="AE824" s="573"/>
      <c r="AF824" s="573"/>
      <c r="AG824" s="639"/>
      <c r="AH824" s="639"/>
      <c r="AI824" s="639"/>
      <c r="AJ824" s="4"/>
      <c r="AK824" s="621"/>
      <c r="AL824" s="622"/>
      <c r="AM824" s="680"/>
    </row>
    <row r="825" spans="2:39" ht="13.5" customHeight="1">
      <c r="B825" s="395"/>
      <c r="D825" s="529">
        <f t="shared" ref="D825:D851" si="20">D824+1</f>
        <v>814</v>
      </c>
      <c r="E825" s="532"/>
      <c r="F825" s="531"/>
      <c r="G825" s="531"/>
      <c r="H825" s="573"/>
      <c r="I825" s="573"/>
      <c r="J825" s="573"/>
      <c r="K825" s="573"/>
      <c r="L825" s="573"/>
      <c r="M825" s="234"/>
      <c r="N825" s="234"/>
      <c r="O825" s="668"/>
      <c r="P825" s="575"/>
      <c r="Q825" s="573"/>
      <c r="R825" s="573"/>
      <c r="S825" s="573"/>
      <c r="T825" s="573"/>
      <c r="U825" s="677"/>
      <c r="V825" s="677"/>
      <c r="W825" s="573"/>
      <c r="X825" s="573"/>
      <c r="Y825" s="573"/>
      <c r="Z825" s="573"/>
      <c r="AA825" s="678"/>
      <c r="AB825" s="573"/>
      <c r="AC825" s="623"/>
      <c r="AD825" s="573"/>
      <c r="AE825" s="573"/>
      <c r="AF825" s="573"/>
      <c r="AG825" s="639"/>
      <c r="AH825" s="639"/>
      <c r="AI825" s="639"/>
      <c r="AJ825" s="4"/>
      <c r="AK825" s="621"/>
      <c r="AL825" s="622"/>
      <c r="AM825" s="680"/>
    </row>
    <row r="826" spans="2:39" ht="13.5" customHeight="1">
      <c r="B826" s="395"/>
      <c r="D826" s="529">
        <f t="shared" si="20"/>
        <v>815</v>
      </c>
      <c r="E826" s="532"/>
      <c r="F826" s="531"/>
      <c r="G826" s="531"/>
      <c r="H826" s="573"/>
      <c r="I826" s="573"/>
      <c r="J826" s="573"/>
      <c r="K826" s="573"/>
      <c r="L826" s="573"/>
      <c r="M826" s="234"/>
      <c r="N826" s="234"/>
      <c r="O826" s="668"/>
      <c r="P826" s="575"/>
      <c r="Q826" s="573"/>
      <c r="R826" s="573"/>
      <c r="S826" s="573"/>
      <c r="T826" s="573"/>
      <c r="U826" s="677"/>
      <c r="V826" s="677"/>
      <c r="W826" s="573"/>
      <c r="X826" s="573"/>
      <c r="Y826" s="573"/>
      <c r="Z826" s="573"/>
      <c r="AA826" s="678"/>
      <c r="AB826" s="573"/>
      <c r="AC826" s="623"/>
      <c r="AD826" s="573"/>
      <c r="AE826" s="573"/>
      <c r="AF826" s="573"/>
      <c r="AG826" s="639"/>
      <c r="AH826" s="639"/>
      <c r="AI826" s="639"/>
      <c r="AJ826" s="4"/>
      <c r="AK826" s="621"/>
      <c r="AL826" s="622"/>
      <c r="AM826" s="680"/>
    </row>
    <row r="827" spans="2:39" ht="13.5" customHeight="1">
      <c r="B827" s="395"/>
      <c r="D827" s="529">
        <f t="shared" si="20"/>
        <v>816</v>
      </c>
      <c r="E827" s="532"/>
      <c r="F827" s="531"/>
      <c r="G827" s="531"/>
      <c r="H827" s="573"/>
      <c r="I827" s="573"/>
      <c r="J827" s="573"/>
      <c r="K827" s="573"/>
      <c r="L827" s="573"/>
      <c r="M827" s="234"/>
      <c r="N827" s="234"/>
      <c r="O827" s="668"/>
      <c r="P827" s="575"/>
      <c r="Q827" s="573"/>
      <c r="R827" s="573"/>
      <c r="S827" s="573"/>
      <c r="T827" s="573"/>
      <c r="U827" s="677"/>
      <c r="V827" s="677"/>
      <c r="W827" s="573"/>
      <c r="X827" s="573"/>
      <c r="Y827" s="573"/>
      <c r="Z827" s="573"/>
      <c r="AA827" s="678"/>
      <c r="AB827" s="573"/>
      <c r="AC827" s="623"/>
      <c r="AD827" s="573"/>
      <c r="AE827" s="573"/>
      <c r="AF827" s="573"/>
      <c r="AG827" s="639"/>
      <c r="AH827" s="639"/>
      <c r="AI827" s="639"/>
      <c r="AJ827" s="4"/>
      <c r="AK827" s="621"/>
      <c r="AL827" s="622"/>
      <c r="AM827" s="680"/>
    </row>
    <row r="828" spans="2:39" ht="13.5" customHeight="1">
      <c r="B828" s="395"/>
      <c r="D828" s="529">
        <f t="shared" si="20"/>
        <v>817</v>
      </c>
      <c r="E828" s="532"/>
      <c r="F828" s="531"/>
      <c r="G828" s="531"/>
      <c r="H828" s="573"/>
      <c r="I828" s="573"/>
      <c r="J828" s="573"/>
      <c r="K828" s="573"/>
      <c r="L828" s="573"/>
      <c r="M828" s="234"/>
      <c r="N828" s="234"/>
      <c r="O828" s="668"/>
      <c r="P828" s="575"/>
      <c r="Q828" s="573"/>
      <c r="R828" s="573"/>
      <c r="S828" s="573"/>
      <c r="T828" s="573"/>
      <c r="U828" s="677"/>
      <c r="V828" s="677"/>
      <c r="W828" s="573"/>
      <c r="X828" s="573"/>
      <c r="Y828" s="573"/>
      <c r="Z828" s="573"/>
      <c r="AA828" s="678"/>
      <c r="AB828" s="573"/>
      <c r="AC828" s="623"/>
      <c r="AD828" s="573"/>
      <c r="AE828" s="573"/>
      <c r="AF828" s="573"/>
      <c r="AG828" s="639"/>
      <c r="AH828" s="639"/>
      <c r="AI828" s="639"/>
      <c r="AJ828" s="4"/>
      <c r="AK828" s="621"/>
      <c r="AL828" s="622"/>
      <c r="AM828" s="680"/>
    </row>
    <row r="829" spans="2:39" ht="13.5" customHeight="1">
      <c r="B829" s="395"/>
      <c r="D829" s="529">
        <f t="shared" si="20"/>
        <v>818</v>
      </c>
      <c r="E829" s="532"/>
      <c r="F829" s="531"/>
      <c r="G829" s="531"/>
      <c r="H829" s="573"/>
      <c r="I829" s="573"/>
      <c r="J829" s="573"/>
      <c r="K829" s="573"/>
      <c r="L829" s="573"/>
      <c r="M829" s="234"/>
      <c r="N829" s="234"/>
      <c r="O829" s="668"/>
      <c r="P829" s="575"/>
      <c r="Q829" s="573"/>
      <c r="R829" s="573"/>
      <c r="S829" s="573"/>
      <c r="T829" s="573"/>
      <c r="U829" s="677"/>
      <c r="V829" s="677"/>
      <c r="W829" s="573"/>
      <c r="X829" s="573"/>
      <c r="Y829" s="573"/>
      <c r="Z829" s="573"/>
      <c r="AA829" s="678"/>
      <c r="AB829" s="573"/>
      <c r="AC829" s="623"/>
      <c r="AD829" s="573"/>
      <c r="AE829" s="573"/>
      <c r="AF829" s="573"/>
      <c r="AG829" s="639"/>
      <c r="AH829" s="639"/>
      <c r="AI829" s="639"/>
      <c r="AJ829" s="4"/>
      <c r="AK829" s="621"/>
      <c r="AL829" s="622"/>
      <c r="AM829" s="680"/>
    </row>
    <row r="830" spans="2:39" ht="13.5" customHeight="1">
      <c r="B830" s="395"/>
      <c r="D830" s="529">
        <f t="shared" si="20"/>
        <v>819</v>
      </c>
      <c r="E830" s="532"/>
      <c r="F830" s="531"/>
      <c r="G830" s="531"/>
      <c r="H830" s="573"/>
      <c r="I830" s="573"/>
      <c r="J830" s="573"/>
      <c r="K830" s="573"/>
      <c r="L830" s="573"/>
      <c r="M830" s="234"/>
      <c r="N830" s="234"/>
      <c r="O830" s="668"/>
      <c r="P830" s="575"/>
      <c r="Q830" s="573"/>
      <c r="R830" s="573"/>
      <c r="S830" s="573"/>
      <c r="T830" s="573"/>
      <c r="U830" s="677"/>
      <c r="V830" s="677"/>
      <c r="W830" s="573"/>
      <c r="X830" s="573"/>
      <c r="Y830" s="573"/>
      <c r="Z830" s="573"/>
      <c r="AA830" s="678"/>
      <c r="AB830" s="573"/>
      <c r="AC830" s="623"/>
      <c r="AD830" s="573"/>
      <c r="AE830" s="573"/>
      <c r="AF830" s="573"/>
      <c r="AG830" s="639"/>
      <c r="AH830" s="639"/>
      <c r="AI830" s="639"/>
      <c r="AJ830" s="4"/>
      <c r="AK830" s="621"/>
      <c r="AL830" s="622"/>
      <c r="AM830" s="680"/>
    </row>
    <row r="831" spans="2:39" ht="13.5" customHeight="1">
      <c r="B831" s="395"/>
      <c r="D831" s="529">
        <f t="shared" si="20"/>
        <v>820</v>
      </c>
      <c r="E831" s="532"/>
      <c r="F831" s="531"/>
      <c r="G831" s="531"/>
      <c r="H831" s="573"/>
      <c r="I831" s="573"/>
      <c r="J831" s="573"/>
      <c r="K831" s="573"/>
      <c r="L831" s="573"/>
      <c r="M831" s="234"/>
      <c r="N831" s="234"/>
      <c r="O831" s="668"/>
      <c r="P831" s="575"/>
      <c r="Q831" s="573"/>
      <c r="R831" s="573"/>
      <c r="S831" s="573"/>
      <c r="T831" s="573"/>
      <c r="U831" s="677"/>
      <c r="V831" s="677"/>
      <c r="W831" s="573"/>
      <c r="X831" s="573"/>
      <c r="Y831" s="573"/>
      <c r="Z831" s="573"/>
      <c r="AA831" s="678"/>
      <c r="AB831" s="573"/>
      <c r="AC831" s="623"/>
      <c r="AD831" s="573"/>
      <c r="AE831" s="573"/>
      <c r="AF831" s="573"/>
      <c r="AG831" s="639"/>
      <c r="AH831" s="639"/>
      <c r="AI831" s="639"/>
      <c r="AJ831" s="4"/>
      <c r="AK831" s="621"/>
      <c r="AL831" s="622"/>
      <c r="AM831" s="680"/>
    </row>
    <row r="832" spans="2:39" ht="13.5" customHeight="1">
      <c r="B832" s="395"/>
      <c r="D832" s="529">
        <f t="shared" si="20"/>
        <v>821</v>
      </c>
      <c r="E832" s="532"/>
      <c r="F832" s="531"/>
      <c r="G832" s="531"/>
      <c r="H832" s="573"/>
      <c r="I832" s="573"/>
      <c r="J832" s="573"/>
      <c r="K832" s="573"/>
      <c r="L832" s="573"/>
      <c r="M832" s="234"/>
      <c r="N832" s="234"/>
      <c r="O832" s="668"/>
      <c r="P832" s="575"/>
      <c r="Q832" s="573"/>
      <c r="R832" s="573"/>
      <c r="S832" s="573"/>
      <c r="T832" s="573"/>
      <c r="U832" s="677"/>
      <c r="V832" s="677"/>
      <c r="W832" s="573"/>
      <c r="X832" s="573"/>
      <c r="Y832" s="573"/>
      <c r="Z832" s="573"/>
      <c r="AA832" s="678"/>
      <c r="AB832" s="573"/>
      <c r="AC832" s="623"/>
      <c r="AD832" s="573"/>
      <c r="AE832" s="573"/>
      <c r="AF832" s="573"/>
      <c r="AG832" s="639"/>
      <c r="AH832" s="639"/>
      <c r="AI832" s="639"/>
      <c r="AJ832" s="4"/>
      <c r="AK832" s="621"/>
      <c r="AL832" s="622"/>
      <c r="AM832" s="680"/>
    </row>
    <row r="833" spans="2:39" ht="13.5" customHeight="1">
      <c r="B833" s="395"/>
      <c r="D833" s="529">
        <f t="shared" si="20"/>
        <v>822</v>
      </c>
      <c r="E833" s="532"/>
      <c r="F833" s="531"/>
      <c r="G833" s="531"/>
      <c r="H833" s="573"/>
      <c r="I833" s="573"/>
      <c r="J833" s="573"/>
      <c r="K833" s="573"/>
      <c r="L833" s="573"/>
      <c r="M833" s="234"/>
      <c r="N833" s="234"/>
      <c r="O833" s="668"/>
      <c r="P833" s="575"/>
      <c r="Q833" s="573"/>
      <c r="R833" s="573"/>
      <c r="S833" s="573"/>
      <c r="T833" s="573"/>
      <c r="U833" s="677"/>
      <c r="V833" s="677"/>
      <c r="W833" s="573"/>
      <c r="X833" s="573"/>
      <c r="Y833" s="573"/>
      <c r="Z833" s="573"/>
      <c r="AA833" s="678"/>
      <c r="AB833" s="573"/>
      <c r="AC833" s="623"/>
      <c r="AD833" s="573"/>
      <c r="AE833" s="573"/>
      <c r="AF833" s="573"/>
      <c r="AG833" s="639"/>
      <c r="AH833" s="639"/>
      <c r="AI833" s="639"/>
      <c r="AJ833" s="4"/>
      <c r="AK833" s="621"/>
      <c r="AL833" s="622"/>
      <c r="AM833" s="680"/>
    </row>
    <row r="834" spans="2:39" ht="13.5" customHeight="1">
      <c r="B834" s="395"/>
      <c r="D834" s="529">
        <f t="shared" si="20"/>
        <v>823</v>
      </c>
      <c r="E834" s="532"/>
      <c r="F834" s="531"/>
      <c r="G834" s="531"/>
      <c r="H834" s="573"/>
      <c r="I834" s="573"/>
      <c r="J834" s="573"/>
      <c r="K834" s="573"/>
      <c r="L834" s="573"/>
      <c r="M834" s="234"/>
      <c r="N834" s="234"/>
      <c r="O834" s="668"/>
      <c r="P834" s="575"/>
      <c r="Q834" s="573"/>
      <c r="R834" s="573"/>
      <c r="S834" s="573"/>
      <c r="T834" s="573"/>
      <c r="U834" s="677"/>
      <c r="V834" s="677"/>
      <c r="W834" s="573"/>
      <c r="X834" s="573"/>
      <c r="Y834" s="573"/>
      <c r="Z834" s="573"/>
      <c r="AA834" s="678"/>
      <c r="AB834" s="573"/>
      <c r="AC834" s="623"/>
      <c r="AD834" s="573"/>
      <c r="AE834" s="573"/>
      <c r="AF834" s="573"/>
      <c r="AG834" s="639"/>
      <c r="AH834" s="639"/>
      <c r="AI834" s="639"/>
      <c r="AJ834" s="4"/>
      <c r="AK834" s="621"/>
      <c r="AL834" s="622"/>
      <c r="AM834" s="680"/>
    </row>
    <row r="835" spans="2:39" ht="13.5" customHeight="1">
      <c r="B835" s="395"/>
      <c r="D835" s="529">
        <f t="shared" si="20"/>
        <v>824</v>
      </c>
      <c r="E835" s="532"/>
      <c r="F835" s="531"/>
      <c r="G835" s="531"/>
      <c r="H835" s="573"/>
      <c r="I835" s="573"/>
      <c r="J835" s="573"/>
      <c r="K835" s="573"/>
      <c r="L835" s="573"/>
      <c r="M835" s="234"/>
      <c r="N835" s="234"/>
      <c r="O835" s="668"/>
      <c r="P835" s="575"/>
      <c r="Q835" s="573"/>
      <c r="R835" s="573"/>
      <c r="S835" s="573"/>
      <c r="T835" s="573"/>
      <c r="U835" s="677"/>
      <c r="V835" s="677"/>
      <c r="W835" s="573"/>
      <c r="X835" s="573"/>
      <c r="Y835" s="573"/>
      <c r="Z835" s="573"/>
      <c r="AA835" s="678"/>
      <c r="AB835" s="573"/>
      <c r="AC835" s="623"/>
      <c r="AD835" s="573"/>
      <c r="AE835" s="573"/>
      <c r="AF835" s="573"/>
      <c r="AG835" s="639"/>
      <c r="AH835" s="639"/>
      <c r="AI835" s="639"/>
      <c r="AJ835" s="4"/>
      <c r="AK835" s="621"/>
      <c r="AL835" s="622"/>
      <c r="AM835" s="680"/>
    </row>
    <row r="836" spans="2:39" ht="13.5" customHeight="1">
      <c r="B836" s="395"/>
      <c r="D836" s="529">
        <f t="shared" si="20"/>
        <v>825</v>
      </c>
      <c r="E836" s="532"/>
      <c r="F836" s="531"/>
      <c r="G836" s="531"/>
      <c r="H836" s="573"/>
      <c r="I836" s="573"/>
      <c r="J836" s="573"/>
      <c r="K836" s="573"/>
      <c r="L836" s="573"/>
      <c r="M836" s="234"/>
      <c r="N836" s="234"/>
      <c r="O836" s="668"/>
      <c r="P836" s="575"/>
      <c r="Q836" s="573"/>
      <c r="R836" s="573"/>
      <c r="S836" s="573"/>
      <c r="T836" s="573"/>
      <c r="U836" s="677"/>
      <c r="V836" s="677"/>
      <c r="W836" s="573"/>
      <c r="X836" s="573"/>
      <c r="Y836" s="573"/>
      <c r="Z836" s="573"/>
      <c r="AA836" s="678"/>
      <c r="AB836" s="573"/>
      <c r="AC836" s="623"/>
      <c r="AD836" s="573"/>
      <c r="AE836" s="573"/>
      <c r="AF836" s="573"/>
      <c r="AG836" s="639"/>
      <c r="AH836" s="639"/>
      <c r="AI836" s="639"/>
      <c r="AJ836" s="4"/>
      <c r="AK836" s="621"/>
      <c r="AL836" s="622"/>
      <c r="AM836" s="680"/>
    </row>
    <row r="837" spans="2:39" ht="13.5" customHeight="1">
      <c r="B837" s="395"/>
      <c r="D837" s="529">
        <f t="shared" si="20"/>
        <v>826</v>
      </c>
      <c r="E837" s="532"/>
      <c r="F837" s="531"/>
      <c r="G837" s="531"/>
      <c r="H837" s="573"/>
      <c r="I837" s="573"/>
      <c r="J837" s="573"/>
      <c r="K837" s="573"/>
      <c r="L837" s="573"/>
      <c r="M837" s="234"/>
      <c r="N837" s="234"/>
      <c r="O837" s="668"/>
      <c r="P837" s="575"/>
      <c r="Q837" s="573"/>
      <c r="R837" s="573"/>
      <c r="S837" s="573"/>
      <c r="T837" s="573"/>
      <c r="U837" s="677"/>
      <c r="V837" s="677"/>
      <c r="W837" s="573"/>
      <c r="X837" s="573"/>
      <c r="Y837" s="573"/>
      <c r="Z837" s="573"/>
      <c r="AA837" s="678"/>
      <c r="AB837" s="573"/>
      <c r="AC837" s="623"/>
      <c r="AD837" s="573"/>
      <c r="AE837" s="573"/>
      <c r="AF837" s="573"/>
      <c r="AG837" s="639"/>
      <c r="AH837" s="639"/>
      <c r="AI837" s="639"/>
      <c r="AJ837" s="4"/>
      <c r="AK837" s="621"/>
      <c r="AL837" s="622"/>
      <c r="AM837" s="680"/>
    </row>
    <row r="838" spans="2:39" ht="13.5" customHeight="1">
      <c r="B838" s="395"/>
      <c r="D838" s="529">
        <f t="shared" si="20"/>
        <v>827</v>
      </c>
      <c r="E838" s="532"/>
      <c r="F838" s="531"/>
      <c r="G838" s="531"/>
      <c r="H838" s="573"/>
      <c r="I838" s="573"/>
      <c r="J838" s="573"/>
      <c r="K838" s="573"/>
      <c r="L838" s="573"/>
      <c r="M838" s="234"/>
      <c r="N838" s="234"/>
      <c r="O838" s="668"/>
      <c r="P838" s="575"/>
      <c r="Q838" s="573"/>
      <c r="R838" s="573"/>
      <c r="S838" s="573"/>
      <c r="T838" s="573"/>
      <c r="U838" s="677"/>
      <c r="V838" s="677"/>
      <c r="W838" s="573"/>
      <c r="X838" s="573"/>
      <c r="Y838" s="573"/>
      <c r="Z838" s="573"/>
      <c r="AA838" s="678"/>
      <c r="AB838" s="573"/>
      <c r="AC838" s="623"/>
      <c r="AD838" s="573"/>
      <c r="AE838" s="573"/>
      <c r="AF838" s="573"/>
      <c r="AG838" s="639"/>
      <c r="AH838" s="639"/>
      <c r="AI838" s="639"/>
      <c r="AJ838" s="4"/>
      <c r="AK838" s="621"/>
      <c r="AL838" s="622"/>
      <c r="AM838" s="680"/>
    </row>
    <row r="839" spans="2:39" ht="13.5" customHeight="1">
      <c r="B839" s="395"/>
      <c r="D839" s="529">
        <f t="shared" si="20"/>
        <v>828</v>
      </c>
      <c r="E839" s="532"/>
      <c r="F839" s="531"/>
      <c r="G839" s="531"/>
      <c r="H839" s="573"/>
      <c r="I839" s="573"/>
      <c r="J839" s="573"/>
      <c r="K839" s="573"/>
      <c r="L839" s="573"/>
      <c r="M839" s="234"/>
      <c r="N839" s="234"/>
      <c r="O839" s="668"/>
      <c r="P839" s="575"/>
      <c r="Q839" s="573"/>
      <c r="R839" s="573"/>
      <c r="S839" s="573"/>
      <c r="T839" s="573"/>
      <c r="U839" s="677"/>
      <c r="V839" s="677"/>
      <c r="W839" s="573"/>
      <c r="X839" s="573"/>
      <c r="Y839" s="573"/>
      <c r="Z839" s="573"/>
      <c r="AA839" s="678"/>
      <c r="AB839" s="573"/>
      <c r="AC839" s="623"/>
      <c r="AD839" s="573"/>
      <c r="AE839" s="573"/>
      <c r="AF839" s="573"/>
      <c r="AG839" s="639"/>
      <c r="AH839" s="639"/>
      <c r="AI839" s="639"/>
      <c r="AJ839" s="4"/>
      <c r="AK839" s="621"/>
      <c r="AL839" s="622"/>
      <c r="AM839" s="680"/>
    </row>
    <row r="840" spans="2:39" ht="13.5" customHeight="1">
      <c r="B840" s="395"/>
      <c r="D840" s="529">
        <f t="shared" si="20"/>
        <v>829</v>
      </c>
      <c r="E840" s="532"/>
      <c r="F840" s="531"/>
      <c r="G840" s="531"/>
      <c r="H840" s="573"/>
      <c r="I840" s="573"/>
      <c r="J840" s="573"/>
      <c r="K840" s="573"/>
      <c r="L840" s="573"/>
      <c r="M840" s="234"/>
      <c r="N840" s="234"/>
      <c r="O840" s="668"/>
      <c r="P840" s="575"/>
      <c r="Q840" s="573"/>
      <c r="R840" s="573"/>
      <c r="S840" s="573"/>
      <c r="T840" s="573"/>
      <c r="U840" s="677"/>
      <c r="V840" s="677"/>
      <c r="W840" s="573"/>
      <c r="X840" s="573"/>
      <c r="Y840" s="573"/>
      <c r="Z840" s="573"/>
      <c r="AA840" s="678"/>
      <c r="AB840" s="573"/>
      <c r="AC840" s="623"/>
      <c r="AD840" s="573"/>
      <c r="AE840" s="573"/>
      <c r="AF840" s="573"/>
      <c r="AG840" s="639"/>
      <c r="AH840" s="639"/>
      <c r="AI840" s="639"/>
      <c r="AJ840" s="4"/>
      <c r="AK840" s="621"/>
      <c r="AL840" s="622"/>
      <c r="AM840" s="680"/>
    </row>
    <row r="841" spans="2:39" ht="13.5" customHeight="1">
      <c r="B841" s="395"/>
      <c r="D841" s="529">
        <f t="shared" si="20"/>
        <v>830</v>
      </c>
      <c r="E841" s="532"/>
      <c r="F841" s="531"/>
      <c r="G841" s="531"/>
      <c r="H841" s="573"/>
      <c r="I841" s="573"/>
      <c r="J841" s="573"/>
      <c r="K841" s="573"/>
      <c r="L841" s="573"/>
      <c r="M841" s="234"/>
      <c r="N841" s="234"/>
      <c r="O841" s="668"/>
      <c r="P841" s="575"/>
      <c r="Q841" s="573"/>
      <c r="R841" s="573"/>
      <c r="S841" s="573"/>
      <c r="T841" s="573"/>
      <c r="U841" s="677"/>
      <c r="V841" s="677"/>
      <c r="W841" s="573"/>
      <c r="X841" s="573"/>
      <c r="Y841" s="573"/>
      <c r="Z841" s="573"/>
      <c r="AA841" s="678"/>
      <c r="AB841" s="573"/>
      <c r="AC841" s="623"/>
      <c r="AD841" s="573"/>
      <c r="AE841" s="573"/>
      <c r="AF841" s="573"/>
      <c r="AG841" s="639"/>
      <c r="AH841" s="639"/>
      <c r="AI841" s="639"/>
      <c r="AJ841" s="4"/>
      <c r="AK841" s="621"/>
      <c r="AL841" s="622"/>
      <c r="AM841" s="680"/>
    </row>
    <row r="842" spans="2:39" ht="13.5" customHeight="1">
      <c r="B842" s="395"/>
      <c r="D842" s="529">
        <f t="shared" si="20"/>
        <v>831</v>
      </c>
      <c r="E842" s="532"/>
      <c r="F842" s="531"/>
      <c r="G842" s="531"/>
      <c r="H842" s="573"/>
      <c r="I842" s="573"/>
      <c r="J842" s="573"/>
      <c r="K842" s="573"/>
      <c r="L842" s="573"/>
      <c r="M842" s="234"/>
      <c r="N842" s="234"/>
      <c r="O842" s="668"/>
      <c r="P842" s="575"/>
      <c r="Q842" s="573"/>
      <c r="R842" s="573"/>
      <c r="S842" s="573"/>
      <c r="T842" s="573"/>
      <c r="U842" s="677"/>
      <c r="V842" s="677"/>
      <c r="W842" s="573"/>
      <c r="X842" s="573"/>
      <c r="Y842" s="573"/>
      <c r="Z842" s="573"/>
      <c r="AA842" s="678"/>
      <c r="AB842" s="573"/>
      <c r="AC842" s="623"/>
      <c r="AD842" s="573"/>
      <c r="AE842" s="573"/>
      <c r="AF842" s="573"/>
      <c r="AG842" s="639"/>
      <c r="AH842" s="639"/>
      <c r="AI842" s="639"/>
      <c r="AJ842" s="4"/>
      <c r="AK842" s="621"/>
      <c r="AL842" s="622"/>
      <c r="AM842" s="680"/>
    </row>
    <row r="843" spans="2:39" ht="13.5" customHeight="1">
      <c r="B843" s="395"/>
      <c r="D843" s="529">
        <f t="shared" si="20"/>
        <v>832</v>
      </c>
      <c r="E843" s="532"/>
      <c r="F843" s="531"/>
      <c r="G843" s="531"/>
      <c r="H843" s="573"/>
      <c r="I843" s="573"/>
      <c r="J843" s="573"/>
      <c r="K843" s="573"/>
      <c r="L843" s="573"/>
      <c r="M843" s="234"/>
      <c r="N843" s="234"/>
      <c r="O843" s="668"/>
      <c r="P843" s="575"/>
      <c r="Q843" s="573"/>
      <c r="R843" s="573"/>
      <c r="S843" s="573"/>
      <c r="T843" s="573"/>
      <c r="U843" s="677"/>
      <c r="V843" s="677"/>
      <c r="W843" s="573"/>
      <c r="X843" s="573"/>
      <c r="Y843" s="573"/>
      <c r="Z843" s="573"/>
      <c r="AA843" s="678"/>
      <c r="AB843" s="573"/>
      <c r="AC843" s="623"/>
      <c r="AD843" s="573"/>
      <c r="AE843" s="573"/>
      <c r="AF843" s="573"/>
      <c r="AG843" s="639"/>
      <c r="AH843" s="639"/>
      <c r="AI843" s="639"/>
      <c r="AJ843" s="4"/>
      <c r="AK843" s="621"/>
      <c r="AL843" s="622"/>
      <c r="AM843" s="680"/>
    </row>
    <row r="844" spans="2:39" ht="13.5" customHeight="1">
      <c r="B844" s="395"/>
      <c r="D844" s="529">
        <f t="shared" si="20"/>
        <v>833</v>
      </c>
      <c r="E844" s="532"/>
      <c r="F844" s="531"/>
      <c r="G844" s="531"/>
      <c r="H844" s="573"/>
      <c r="I844" s="573"/>
      <c r="J844" s="573"/>
      <c r="K844" s="573"/>
      <c r="L844" s="573"/>
      <c r="M844" s="234"/>
      <c r="N844" s="234"/>
      <c r="O844" s="668"/>
      <c r="P844" s="575"/>
      <c r="Q844" s="573"/>
      <c r="R844" s="573"/>
      <c r="S844" s="573"/>
      <c r="T844" s="573"/>
      <c r="U844" s="677"/>
      <c r="V844" s="677"/>
      <c r="W844" s="573"/>
      <c r="X844" s="573"/>
      <c r="Y844" s="573"/>
      <c r="Z844" s="573"/>
      <c r="AA844" s="678"/>
      <c r="AB844" s="573"/>
      <c r="AC844" s="623"/>
      <c r="AD844" s="573"/>
      <c r="AE844" s="573"/>
      <c r="AF844" s="573"/>
      <c r="AG844" s="639"/>
      <c r="AH844" s="639"/>
      <c r="AI844" s="639"/>
      <c r="AJ844" s="4"/>
      <c r="AK844" s="621"/>
      <c r="AL844" s="622"/>
      <c r="AM844" s="680"/>
    </row>
    <row r="845" spans="2:39" ht="13.5" customHeight="1">
      <c r="B845" s="395"/>
      <c r="D845" s="529">
        <f t="shared" si="20"/>
        <v>834</v>
      </c>
      <c r="E845" s="532"/>
      <c r="F845" s="531"/>
      <c r="G845" s="531"/>
      <c r="H845" s="573"/>
      <c r="I845" s="573"/>
      <c r="J845" s="573"/>
      <c r="K845" s="573"/>
      <c r="L845" s="573"/>
      <c r="M845" s="234"/>
      <c r="N845" s="234"/>
      <c r="O845" s="668"/>
      <c r="P845" s="575"/>
      <c r="Q845" s="573"/>
      <c r="R845" s="573"/>
      <c r="S845" s="573"/>
      <c r="T845" s="573"/>
      <c r="U845" s="677"/>
      <c r="V845" s="677"/>
      <c r="W845" s="573"/>
      <c r="X845" s="573"/>
      <c r="Y845" s="573"/>
      <c r="Z845" s="573"/>
      <c r="AA845" s="678"/>
      <c r="AB845" s="573"/>
      <c r="AC845" s="623"/>
      <c r="AD845" s="573"/>
      <c r="AE845" s="573"/>
      <c r="AF845" s="573"/>
      <c r="AG845" s="639"/>
      <c r="AH845" s="639"/>
      <c r="AI845" s="639"/>
      <c r="AJ845" s="4"/>
      <c r="AK845" s="621"/>
      <c r="AL845" s="622"/>
      <c r="AM845" s="680"/>
    </row>
    <row r="846" spans="2:39" ht="13.5" customHeight="1">
      <c r="B846" s="395"/>
      <c r="D846" s="529">
        <f t="shared" si="20"/>
        <v>835</v>
      </c>
      <c r="E846" s="532"/>
      <c r="F846" s="531"/>
      <c r="G846" s="531"/>
      <c r="H846" s="573"/>
      <c r="I846" s="573"/>
      <c r="J846" s="573"/>
      <c r="K846" s="573"/>
      <c r="L846" s="573"/>
      <c r="M846" s="234"/>
      <c r="N846" s="234"/>
      <c r="O846" s="668"/>
      <c r="P846" s="575"/>
      <c r="Q846" s="573"/>
      <c r="R846" s="573"/>
      <c r="S846" s="573"/>
      <c r="T846" s="573"/>
      <c r="U846" s="677"/>
      <c r="V846" s="677"/>
      <c r="W846" s="573"/>
      <c r="X846" s="573"/>
      <c r="Y846" s="573"/>
      <c r="Z846" s="573"/>
      <c r="AA846" s="678"/>
      <c r="AB846" s="573"/>
      <c r="AC846" s="623"/>
      <c r="AD846" s="573"/>
      <c r="AE846" s="573"/>
      <c r="AF846" s="573"/>
      <c r="AG846" s="639"/>
      <c r="AH846" s="639"/>
      <c r="AI846" s="639"/>
      <c r="AJ846" s="4"/>
      <c r="AK846" s="621"/>
      <c r="AL846" s="622"/>
      <c r="AM846" s="680"/>
    </row>
    <row r="847" spans="2:39" ht="13.5" customHeight="1">
      <c r="B847" s="395"/>
      <c r="D847" s="529">
        <f t="shared" si="20"/>
        <v>836</v>
      </c>
      <c r="E847" s="532"/>
      <c r="F847" s="531"/>
      <c r="G847" s="531"/>
      <c r="H847" s="573"/>
      <c r="I847" s="573"/>
      <c r="J847" s="573"/>
      <c r="K847" s="573"/>
      <c r="L847" s="573"/>
      <c r="M847" s="234"/>
      <c r="N847" s="234"/>
      <c r="O847" s="668"/>
      <c r="P847" s="575"/>
      <c r="Q847" s="573"/>
      <c r="R847" s="573"/>
      <c r="S847" s="573"/>
      <c r="T847" s="573"/>
      <c r="U847" s="677"/>
      <c r="V847" s="677"/>
      <c r="W847" s="573"/>
      <c r="X847" s="573"/>
      <c r="Y847" s="573"/>
      <c r="Z847" s="573"/>
      <c r="AA847" s="678"/>
      <c r="AB847" s="573"/>
      <c r="AC847" s="623"/>
      <c r="AD847" s="573"/>
      <c r="AE847" s="573"/>
      <c r="AF847" s="573"/>
      <c r="AG847" s="639"/>
      <c r="AH847" s="639"/>
      <c r="AI847" s="639"/>
      <c r="AJ847" s="4"/>
      <c r="AK847" s="621"/>
      <c r="AL847" s="622"/>
      <c r="AM847" s="680"/>
    </row>
    <row r="848" spans="2:39" ht="13.5" customHeight="1">
      <c r="B848" s="395"/>
      <c r="D848" s="529">
        <f t="shared" si="20"/>
        <v>837</v>
      </c>
      <c r="E848" s="532"/>
      <c r="F848" s="531"/>
      <c r="G848" s="531"/>
      <c r="H848" s="573"/>
      <c r="I848" s="573"/>
      <c r="J848" s="573"/>
      <c r="K848" s="573"/>
      <c r="L848" s="573"/>
      <c r="M848" s="234"/>
      <c r="N848" s="234"/>
      <c r="O848" s="668"/>
      <c r="P848" s="575"/>
      <c r="Q848" s="573"/>
      <c r="R848" s="573"/>
      <c r="S848" s="573"/>
      <c r="T848" s="573"/>
      <c r="U848" s="677"/>
      <c r="V848" s="677"/>
      <c r="W848" s="573"/>
      <c r="X848" s="573"/>
      <c r="Y848" s="573"/>
      <c r="Z848" s="573"/>
      <c r="AA848" s="678"/>
      <c r="AB848" s="573"/>
      <c r="AC848" s="623"/>
      <c r="AD848" s="573"/>
      <c r="AE848" s="573"/>
      <c r="AF848" s="573"/>
      <c r="AG848" s="639"/>
      <c r="AH848" s="639"/>
      <c r="AI848" s="639"/>
      <c r="AJ848" s="4"/>
      <c r="AK848" s="621"/>
      <c r="AL848" s="622"/>
      <c r="AM848" s="680"/>
    </row>
    <row r="849" spans="2:39" ht="13.5" customHeight="1">
      <c r="B849" s="395"/>
      <c r="D849" s="529">
        <f t="shared" si="20"/>
        <v>838</v>
      </c>
      <c r="E849" s="532"/>
      <c r="F849" s="531"/>
      <c r="G849" s="531"/>
      <c r="H849" s="573"/>
      <c r="I849" s="573"/>
      <c r="J849" s="573"/>
      <c r="K849" s="573"/>
      <c r="L849" s="573"/>
      <c r="M849" s="234"/>
      <c r="N849" s="234"/>
      <c r="O849" s="668"/>
      <c r="P849" s="575"/>
      <c r="Q849" s="573"/>
      <c r="R849" s="573"/>
      <c r="S849" s="573"/>
      <c r="T849" s="573"/>
      <c r="U849" s="677"/>
      <c r="V849" s="677"/>
      <c r="W849" s="573"/>
      <c r="X849" s="573"/>
      <c r="Y849" s="573"/>
      <c r="Z849" s="573"/>
      <c r="AA849" s="678"/>
      <c r="AB849" s="573"/>
      <c r="AC849" s="623"/>
      <c r="AD849" s="573"/>
      <c r="AE849" s="573"/>
      <c r="AF849" s="573"/>
      <c r="AG849" s="639"/>
      <c r="AH849" s="639"/>
      <c r="AI849" s="639"/>
      <c r="AJ849" s="4"/>
      <c r="AK849" s="621"/>
      <c r="AL849" s="622"/>
      <c r="AM849" s="680"/>
    </row>
    <row r="850" spans="2:39" ht="13.5" customHeight="1">
      <c r="B850" s="395"/>
      <c r="D850" s="529">
        <f t="shared" si="20"/>
        <v>839</v>
      </c>
      <c r="E850" s="532"/>
      <c r="F850" s="531"/>
      <c r="G850" s="531"/>
      <c r="H850" s="573"/>
      <c r="I850" s="573"/>
      <c r="J850" s="573"/>
      <c r="K850" s="573"/>
      <c r="L850" s="573"/>
      <c r="M850" s="234"/>
      <c r="N850" s="234"/>
      <c r="O850" s="668"/>
      <c r="P850" s="575"/>
      <c r="Q850" s="573"/>
      <c r="R850" s="573"/>
      <c r="S850" s="573"/>
      <c r="T850" s="573"/>
      <c r="U850" s="677"/>
      <c r="V850" s="677"/>
      <c r="W850" s="573"/>
      <c r="X850" s="573"/>
      <c r="Y850" s="573"/>
      <c r="Z850" s="573"/>
      <c r="AA850" s="678"/>
      <c r="AB850" s="573"/>
      <c r="AC850" s="623"/>
      <c r="AD850" s="573"/>
      <c r="AE850" s="573"/>
      <c r="AF850" s="573"/>
      <c r="AG850" s="639"/>
      <c r="AH850" s="639"/>
      <c r="AI850" s="639"/>
      <c r="AJ850" s="4"/>
      <c r="AK850" s="621"/>
      <c r="AL850" s="622"/>
      <c r="AM850" s="680"/>
    </row>
    <row r="851" spans="2:39" ht="13.5" customHeight="1">
      <c r="B851" s="395"/>
      <c r="D851" s="529">
        <f t="shared" si="20"/>
        <v>840</v>
      </c>
      <c r="E851" s="532"/>
      <c r="F851" s="531"/>
      <c r="G851" s="531"/>
      <c r="H851" s="681"/>
      <c r="I851" s="681"/>
      <c r="J851" s="681"/>
      <c r="K851" s="681"/>
      <c r="L851" s="681"/>
      <c r="M851" s="234"/>
      <c r="N851" s="234"/>
      <c r="O851" s="668"/>
      <c r="P851" s="575"/>
      <c r="Q851" s="573"/>
      <c r="R851" s="573"/>
      <c r="S851" s="573"/>
      <c r="T851" s="573"/>
      <c r="U851" s="677"/>
      <c r="V851" s="677"/>
      <c r="W851" s="573"/>
      <c r="X851" s="573"/>
      <c r="Y851" s="573"/>
      <c r="Z851" s="573"/>
      <c r="AA851" s="678"/>
      <c r="AB851" s="573"/>
      <c r="AC851" s="623"/>
      <c r="AD851" s="573"/>
      <c r="AE851" s="573"/>
      <c r="AF851" s="573"/>
      <c r="AG851" s="639"/>
      <c r="AH851" s="639"/>
      <c r="AI851" s="639"/>
      <c r="AJ851" s="4"/>
      <c r="AK851" s="621"/>
      <c r="AL851" s="622"/>
      <c r="AM851" s="680"/>
    </row>
    <row r="852" spans="2:39" ht="13.5" customHeight="1">
      <c r="B852" s="395"/>
      <c r="D852" s="529">
        <f>D851+1</f>
        <v>841</v>
      </c>
      <c r="E852" s="532"/>
      <c r="F852" s="531"/>
      <c r="G852" s="531"/>
      <c r="H852" s="573"/>
      <c r="I852" s="573"/>
      <c r="J852" s="573"/>
      <c r="K852" s="573"/>
      <c r="L852" s="573"/>
      <c r="M852" s="234"/>
      <c r="N852" s="234"/>
      <c r="O852" s="668"/>
      <c r="P852" s="575"/>
      <c r="Q852" s="573"/>
      <c r="R852" s="573"/>
      <c r="S852" s="573"/>
      <c r="T852" s="573"/>
      <c r="U852" s="677"/>
      <c r="V852" s="677"/>
      <c r="W852" s="573"/>
      <c r="X852" s="573"/>
      <c r="Y852" s="573"/>
      <c r="Z852" s="573"/>
      <c r="AA852" s="678"/>
      <c r="AB852" s="573"/>
      <c r="AC852" s="623"/>
      <c r="AD852" s="573"/>
      <c r="AE852" s="573"/>
      <c r="AF852" s="573"/>
      <c r="AG852" s="639"/>
      <c r="AH852" s="639"/>
      <c r="AI852" s="639"/>
      <c r="AJ852" s="4"/>
      <c r="AK852" s="621"/>
      <c r="AL852" s="622"/>
      <c r="AM852" s="680"/>
    </row>
    <row r="853" spans="2:39" ht="13.5" customHeight="1">
      <c r="B853" s="395"/>
      <c r="D853" s="529">
        <f>D852+1</f>
        <v>842</v>
      </c>
      <c r="E853" s="532"/>
      <c r="F853" s="531"/>
      <c r="G853" s="531"/>
      <c r="H853" s="573"/>
      <c r="I853" s="573"/>
      <c r="J853" s="573"/>
      <c r="K853" s="573"/>
      <c r="L853" s="573"/>
      <c r="M853" s="234"/>
      <c r="N853" s="234"/>
      <c r="O853" s="668"/>
      <c r="P853" s="575"/>
      <c r="Q853" s="573"/>
      <c r="R853" s="573"/>
      <c r="S853" s="573"/>
      <c r="T853" s="573"/>
      <c r="U853" s="677"/>
      <c r="V853" s="677"/>
      <c r="W853" s="573"/>
      <c r="X853" s="573"/>
      <c r="Y853" s="573"/>
      <c r="Z853" s="573"/>
      <c r="AA853" s="678"/>
      <c r="AB853" s="573"/>
      <c r="AC853" s="623"/>
      <c r="AD853" s="573"/>
      <c r="AE853" s="573"/>
      <c r="AF853" s="573"/>
      <c r="AG853" s="639"/>
      <c r="AH853" s="639"/>
      <c r="AI853" s="639"/>
      <c r="AJ853" s="4"/>
      <c r="AK853" s="621"/>
      <c r="AL853" s="622"/>
      <c r="AM853" s="680"/>
    </row>
    <row r="854" spans="2:39" ht="13.5" customHeight="1">
      <c r="B854" s="395"/>
      <c r="D854" s="529">
        <f>D853+1</f>
        <v>843</v>
      </c>
      <c r="E854" s="532"/>
      <c r="F854" s="531"/>
      <c r="G854" s="531"/>
      <c r="H854" s="573"/>
      <c r="I854" s="573"/>
      <c r="J854" s="573"/>
      <c r="K854" s="573"/>
      <c r="L854" s="573"/>
      <c r="M854" s="234"/>
      <c r="N854" s="234"/>
      <c r="O854" s="668"/>
      <c r="P854" s="575"/>
      <c r="Q854" s="573"/>
      <c r="R854" s="573"/>
      <c r="S854" s="573"/>
      <c r="T854" s="573"/>
      <c r="U854" s="677"/>
      <c r="V854" s="677"/>
      <c r="W854" s="573"/>
      <c r="X854" s="573"/>
      <c r="Y854" s="573"/>
      <c r="Z854" s="573"/>
      <c r="AA854" s="678"/>
      <c r="AB854" s="573"/>
      <c r="AC854" s="623"/>
      <c r="AD854" s="573"/>
      <c r="AE854" s="573"/>
      <c r="AF854" s="573"/>
      <c r="AG854" s="639"/>
      <c r="AH854" s="639"/>
      <c r="AI854" s="639"/>
      <c r="AJ854" s="4"/>
      <c r="AK854" s="621"/>
      <c r="AL854" s="622"/>
      <c r="AM854" s="680"/>
    </row>
    <row r="855" spans="2:39" ht="13.5" customHeight="1">
      <c r="B855" s="395"/>
      <c r="D855" s="529">
        <f t="shared" ref="D855:D911" si="21">D854+1</f>
        <v>844</v>
      </c>
      <c r="E855" s="532"/>
      <c r="F855" s="531"/>
      <c r="G855" s="531"/>
      <c r="H855" s="573"/>
      <c r="I855" s="573"/>
      <c r="J855" s="573"/>
      <c r="K855" s="573"/>
      <c r="L855" s="573"/>
      <c r="M855" s="234"/>
      <c r="N855" s="234"/>
      <c r="O855" s="668"/>
      <c r="P855" s="575"/>
      <c r="Q855" s="573"/>
      <c r="R855" s="573"/>
      <c r="S855" s="573"/>
      <c r="T855" s="573"/>
      <c r="U855" s="677"/>
      <c r="V855" s="677"/>
      <c r="W855" s="573"/>
      <c r="X855" s="573"/>
      <c r="Y855" s="573"/>
      <c r="Z855" s="573"/>
      <c r="AA855" s="678"/>
      <c r="AB855" s="573"/>
      <c r="AC855" s="623"/>
      <c r="AD855" s="573"/>
      <c r="AE855" s="573"/>
      <c r="AF855" s="573"/>
      <c r="AG855" s="639"/>
      <c r="AH855" s="639"/>
      <c r="AI855" s="639"/>
      <c r="AJ855" s="4"/>
      <c r="AK855" s="621"/>
      <c r="AL855" s="622"/>
      <c r="AM855" s="680"/>
    </row>
    <row r="856" spans="2:39" ht="13.5" customHeight="1">
      <c r="B856" s="395"/>
      <c r="D856" s="529">
        <f t="shared" si="21"/>
        <v>845</v>
      </c>
      <c r="E856" s="532"/>
      <c r="F856" s="531"/>
      <c r="G856" s="531"/>
      <c r="H856" s="573"/>
      <c r="I856" s="573"/>
      <c r="J856" s="573"/>
      <c r="K856" s="573"/>
      <c r="L856" s="573"/>
      <c r="M856" s="234"/>
      <c r="N856" s="234"/>
      <c r="O856" s="668"/>
      <c r="P856" s="575"/>
      <c r="Q856" s="573"/>
      <c r="R856" s="573"/>
      <c r="S856" s="573"/>
      <c r="T856" s="573"/>
      <c r="U856" s="677"/>
      <c r="V856" s="677"/>
      <c r="W856" s="573"/>
      <c r="X856" s="573"/>
      <c r="Y856" s="573"/>
      <c r="Z856" s="573"/>
      <c r="AA856" s="678"/>
      <c r="AB856" s="573"/>
      <c r="AC856" s="623"/>
      <c r="AD856" s="573"/>
      <c r="AE856" s="573"/>
      <c r="AF856" s="573"/>
      <c r="AG856" s="639"/>
      <c r="AH856" s="639"/>
      <c r="AI856" s="639"/>
      <c r="AJ856" s="4"/>
      <c r="AK856" s="621"/>
      <c r="AL856" s="622"/>
      <c r="AM856" s="680"/>
    </row>
    <row r="857" spans="2:39" ht="13.5" customHeight="1">
      <c r="B857" s="395"/>
      <c r="D857" s="529">
        <f t="shared" si="21"/>
        <v>846</v>
      </c>
      <c r="E857" s="532"/>
      <c r="F857" s="531"/>
      <c r="G857" s="531"/>
      <c r="H857" s="573"/>
      <c r="I857" s="573"/>
      <c r="J857" s="573"/>
      <c r="K857" s="573"/>
      <c r="L857" s="573"/>
      <c r="M857" s="234"/>
      <c r="N857" s="234"/>
      <c r="O857" s="668"/>
      <c r="P857" s="575"/>
      <c r="Q857" s="573"/>
      <c r="R857" s="573"/>
      <c r="S857" s="573"/>
      <c r="T857" s="573"/>
      <c r="U857" s="677"/>
      <c r="V857" s="677"/>
      <c r="W857" s="573"/>
      <c r="X857" s="573"/>
      <c r="Y857" s="573"/>
      <c r="Z857" s="573"/>
      <c r="AA857" s="678"/>
      <c r="AB857" s="573"/>
      <c r="AC857" s="623"/>
      <c r="AD857" s="573"/>
      <c r="AE857" s="573"/>
      <c r="AF857" s="573"/>
      <c r="AG857" s="639"/>
      <c r="AH857" s="639"/>
      <c r="AI857" s="639"/>
      <c r="AJ857" s="4"/>
      <c r="AK857" s="621"/>
      <c r="AL857" s="622"/>
      <c r="AM857" s="680"/>
    </row>
    <row r="858" spans="2:39" ht="13.5" customHeight="1">
      <c r="B858" s="395"/>
      <c r="D858" s="529">
        <f t="shared" si="21"/>
        <v>847</v>
      </c>
      <c r="E858" s="532"/>
      <c r="F858" s="531"/>
      <c r="G858" s="531"/>
      <c r="H858" s="573"/>
      <c r="I858" s="573"/>
      <c r="J858" s="573"/>
      <c r="K858" s="573"/>
      <c r="L858" s="573"/>
      <c r="M858" s="234"/>
      <c r="N858" s="234"/>
      <c r="O858" s="668"/>
      <c r="P858" s="575"/>
      <c r="Q858" s="573"/>
      <c r="R858" s="573"/>
      <c r="S858" s="573"/>
      <c r="T858" s="573"/>
      <c r="U858" s="677"/>
      <c r="V858" s="677"/>
      <c r="W858" s="573"/>
      <c r="X858" s="573"/>
      <c r="Y858" s="573"/>
      <c r="Z858" s="573"/>
      <c r="AA858" s="678"/>
      <c r="AB858" s="573"/>
      <c r="AC858" s="623"/>
      <c r="AD858" s="573"/>
      <c r="AE858" s="573"/>
      <c r="AF858" s="573"/>
      <c r="AG858" s="639"/>
      <c r="AH858" s="639"/>
      <c r="AI858" s="639"/>
      <c r="AJ858" s="4"/>
      <c r="AK858" s="621"/>
      <c r="AL858" s="622"/>
      <c r="AM858" s="680"/>
    </row>
    <row r="859" spans="2:39" ht="13.5" customHeight="1">
      <c r="B859" s="395"/>
      <c r="D859" s="529">
        <f t="shared" si="21"/>
        <v>848</v>
      </c>
      <c r="E859" s="532"/>
      <c r="F859" s="531"/>
      <c r="G859" s="531"/>
      <c r="H859" s="573"/>
      <c r="I859" s="573"/>
      <c r="J859" s="573"/>
      <c r="K859" s="573"/>
      <c r="L859" s="573"/>
      <c r="M859" s="234"/>
      <c r="N859" s="234"/>
      <c r="O859" s="668"/>
      <c r="P859" s="575"/>
      <c r="Q859" s="573"/>
      <c r="R859" s="573"/>
      <c r="S859" s="573"/>
      <c r="T859" s="573"/>
      <c r="U859" s="677"/>
      <c r="V859" s="677"/>
      <c r="W859" s="573"/>
      <c r="X859" s="573"/>
      <c r="Y859" s="573"/>
      <c r="Z859" s="573"/>
      <c r="AA859" s="678"/>
      <c r="AB859" s="573"/>
      <c r="AC859" s="623"/>
      <c r="AD859" s="573"/>
      <c r="AE859" s="573"/>
      <c r="AF859" s="573"/>
      <c r="AG859" s="639"/>
      <c r="AH859" s="639"/>
      <c r="AI859" s="639"/>
      <c r="AJ859" s="4"/>
      <c r="AK859" s="621"/>
      <c r="AL859" s="622"/>
      <c r="AM859" s="680"/>
    </row>
    <row r="860" spans="2:39" ht="13.5" customHeight="1">
      <c r="B860" s="395"/>
      <c r="D860" s="529">
        <f t="shared" si="21"/>
        <v>849</v>
      </c>
      <c r="E860" s="532"/>
      <c r="F860" s="531"/>
      <c r="G860" s="531"/>
      <c r="H860" s="573"/>
      <c r="I860" s="573"/>
      <c r="J860" s="573"/>
      <c r="K860" s="573"/>
      <c r="L860" s="573"/>
      <c r="M860" s="234"/>
      <c r="N860" s="234"/>
      <c r="O860" s="668"/>
      <c r="P860" s="575"/>
      <c r="Q860" s="573"/>
      <c r="R860" s="573"/>
      <c r="S860" s="573"/>
      <c r="T860" s="573"/>
      <c r="U860" s="677"/>
      <c r="V860" s="677"/>
      <c r="W860" s="573"/>
      <c r="X860" s="573"/>
      <c r="Y860" s="573"/>
      <c r="Z860" s="573"/>
      <c r="AA860" s="678"/>
      <c r="AB860" s="573"/>
      <c r="AC860" s="623"/>
      <c r="AD860" s="573"/>
      <c r="AE860" s="573"/>
      <c r="AF860" s="573"/>
      <c r="AG860" s="639"/>
      <c r="AH860" s="639"/>
      <c r="AI860" s="639"/>
      <c r="AJ860" s="4"/>
      <c r="AK860" s="621"/>
      <c r="AL860" s="622"/>
      <c r="AM860" s="680"/>
    </row>
    <row r="861" spans="2:39" ht="13.5" customHeight="1">
      <c r="B861" s="395"/>
      <c r="D861" s="529">
        <f t="shared" si="21"/>
        <v>850</v>
      </c>
      <c r="E861" s="532"/>
      <c r="F861" s="531"/>
      <c r="G861" s="531"/>
      <c r="H861" s="573"/>
      <c r="I861" s="573"/>
      <c r="J861" s="573"/>
      <c r="K861" s="573"/>
      <c r="L861" s="573"/>
      <c r="M861" s="234"/>
      <c r="N861" s="234"/>
      <c r="O861" s="668"/>
      <c r="P861" s="575"/>
      <c r="Q861" s="573"/>
      <c r="R861" s="573"/>
      <c r="S861" s="573"/>
      <c r="T861" s="573"/>
      <c r="U861" s="677"/>
      <c r="V861" s="677"/>
      <c r="W861" s="573"/>
      <c r="X861" s="573"/>
      <c r="Y861" s="573"/>
      <c r="Z861" s="573"/>
      <c r="AA861" s="678"/>
      <c r="AB861" s="573"/>
      <c r="AC861" s="623"/>
      <c r="AD861" s="573"/>
      <c r="AE861" s="573"/>
      <c r="AF861" s="573"/>
      <c r="AG861" s="639"/>
      <c r="AH861" s="639"/>
      <c r="AI861" s="639"/>
      <c r="AJ861" s="4"/>
      <c r="AK861" s="621"/>
      <c r="AL861" s="622"/>
      <c r="AM861" s="680"/>
    </row>
    <row r="862" spans="2:39" ht="13.5" customHeight="1">
      <c r="B862" s="395"/>
      <c r="D862" s="529">
        <f t="shared" si="21"/>
        <v>851</v>
      </c>
      <c r="E862" s="532"/>
      <c r="F862" s="531"/>
      <c r="G862" s="531"/>
      <c r="H862" s="573"/>
      <c r="I862" s="573"/>
      <c r="J862" s="573"/>
      <c r="K862" s="573"/>
      <c r="L862" s="573"/>
      <c r="M862" s="234"/>
      <c r="N862" s="234"/>
      <c r="O862" s="668"/>
      <c r="P862" s="575"/>
      <c r="Q862" s="573"/>
      <c r="R862" s="573"/>
      <c r="S862" s="573"/>
      <c r="T862" s="573"/>
      <c r="U862" s="677"/>
      <c r="V862" s="677"/>
      <c r="W862" s="573"/>
      <c r="X862" s="573"/>
      <c r="Y862" s="573"/>
      <c r="Z862" s="573"/>
      <c r="AA862" s="678"/>
      <c r="AB862" s="573"/>
      <c r="AC862" s="623"/>
      <c r="AD862" s="573"/>
      <c r="AE862" s="573"/>
      <c r="AF862" s="573"/>
      <c r="AG862" s="639"/>
      <c r="AH862" s="639"/>
      <c r="AI862" s="639"/>
      <c r="AJ862" s="4"/>
      <c r="AK862" s="621"/>
      <c r="AL862" s="622"/>
      <c r="AM862" s="680"/>
    </row>
    <row r="863" spans="2:39" ht="13.5" customHeight="1">
      <c r="B863" s="395"/>
      <c r="D863" s="529">
        <f t="shared" si="21"/>
        <v>852</v>
      </c>
      <c r="E863" s="532"/>
      <c r="F863" s="531"/>
      <c r="G863" s="531"/>
      <c r="H863" s="573"/>
      <c r="I863" s="573"/>
      <c r="J863" s="573"/>
      <c r="K863" s="573"/>
      <c r="L863" s="573"/>
      <c r="M863" s="234"/>
      <c r="N863" s="234"/>
      <c r="O863" s="668"/>
      <c r="P863" s="575"/>
      <c r="Q863" s="573"/>
      <c r="R863" s="573"/>
      <c r="S863" s="573"/>
      <c r="T863" s="573"/>
      <c r="U863" s="677"/>
      <c r="V863" s="677"/>
      <c r="W863" s="573"/>
      <c r="X863" s="573"/>
      <c r="Y863" s="573"/>
      <c r="Z863" s="573"/>
      <c r="AA863" s="678"/>
      <c r="AB863" s="573"/>
      <c r="AC863" s="623"/>
      <c r="AD863" s="573"/>
      <c r="AE863" s="573"/>
      <c r="AF863" s="573"/>
      <c r="AG863" s="639"/>
      <c r="AH863" s="639"/>
      <c r="AI863" s="639"/>
      <c r="AJ863" s="4"/>
      <c r="AK863" s="621"/>
      <c r="AL863" s="622"/>
      <c r="AM863" s="680"/>
    </row>
    <row r="864" spans="2:39" ht="13.5" customHeight="1">
      <c r="B864" s="395"/>
      <c r="D864" s="529">
        <f t="shared" si="21"/>
        <v>853</v>
      </c>
      <c r="E864" s="532"/>
      <c r="F864" s="531"/>
      <c r="G864" s="531"/>
      <c r="H864" s="573"/>
      <c r="I864" s="573"/>
      <c r="J864" s="573"/>
      <c r="K864" s="573"/>
      <c r="L864" s="573"/>
      <c r="M864" s="234"/>
      <c r="N864" s="234"/>
      <c r="O864" s="668"/>
      <c r="P864" s="575"/>
      <c r="Q864" s="573"/>
      <c r="R864" s="573"/>
      <c r="S864" s="573"/>
      <c r="T864" s="573"/>
      <c r="U864" s="677"/>
      <c r="V864" s="677"/>
      <c r="W864" s="573"/>
      <c r="X864" s="573"/>
      <c r="Y864" s="573"/>
      <c r="Z864" s="573"/>
      <c r="AA864" s="678"/>
      <c r="AB864" s="573"/>
      <c r="AC864" s="623"/>
      <c r="AD864" s="573"/>
      <c r="AE864" s="573"/>
      <c r="AF864" s="573"/>
      <c r="AG864" s="639"/>
      <c r="AH864" s="639"/>
      <c r="AI864" s="639"/>
      <c r="AJ864" s="4"/>
      <c r="AK864" s="621"/>
      <c r="AL864" s="622"/>
      <c r="AM864" s="680"/>
    </row>
    <row r="865" spans="2:39" ht="13.5" customHeight="1">
      <c r="B865" s="395"/>
      <c r="D865" s="529">
        <f t="shared" si="21"/>
        <v>854</v>
      </c>
      <c r="E865" s="532"/>
      <c r="F865" s="531"/>
      <c r="G865" s="531"/>
      <c r="H865" s="573"/>
      <c r="I865" s="573"/>
      <c r="J865" s="573"/>
      <c r="K865" s="573"/>
      <c r="L865" s="573"/>
      <c r="M865" s="234"/>
      <c r="N865" s="234"/>
      <c r="O865" s="668"/>
      <c r="P865" s="575"/>
      <c r="Q865" s="573"/>
      <c r="R865" s="573"/>
      <c r="S865" s="573"/>
      <c r="T865" s="573"/>
      <c r="U865" s="677"/>
      <c r="V865" s="677"/>
      <c r="W865" s="573"/>
      <c r="X865" s="573"/>
      <c r="Y865" s="573"/>
      <c r="Z865" s="573"/>
      <c r="AA865" s="678"/>
      <c r="AB865" s="573"/>
      <c r="AC865" s="623"/>
      <c r="AD865" s="573"/>
      <c r="AE865" s="573"/>
      <c r="AF865" s="573"/>
      <c r="AG865" s="639"/>
      <c r="AH865" s="639"/>
      <c r="AI865" s="639"/>
      <c r="AJ865" s="4"/>
      <c r="AK865" s="621"/>
      <c r="AL865" s="622"/>
      <c r="AM865" s="680"/>
    </row>
    <row r="866" spans="2:39" ht="13.5" customHeight="1">
      <c r="B866" s="395"/>
      <c r="D866" s="529">
        <f t="shared" si="21"/>
        <v>855</v>
      </c>
      <c r="E866" s="532"/>
      <c r="F866" s="531"/>
      <c r="G866" s="531"/>
      <c r="H866" s="573"/>
      <c r="I866" s="573"/>
      <c r="J866" s="573"/>
      <c r="K866" s="573"/>
      <c r="L866" s="573"/>
      <c r="M866" s="234"/>
      <c r="N866" s="234"/>
      <c r="O866" s="668"/>
      <c r="P866" s="575"/>
      <c r="Q866" s="573"/>
      <c r="R866" s="573"/>
      <c r="S866" s="573"/>
      <c r="T866" s="573"/>
      <c r="U866" s="677"/>
      <c r="V866" s="677"/>
      <c r="W866" s="573"/>
      <c r="X866" s="573"/>
      <c r="Y866" s="573"/>
      <c r="Z866" s="573"/>
      <c r="AA866" s="678"/>
      <c r="AB866" s="573"/>
      <c r="AC866" s="623"/>
      <c r="AD866" s="573"/>
      <c r="AE866" s="573"/>
      <c r="AF866" s="573"/>
      <c r="AG866" s="639"/>
      <c r="AH866" s="639"/>
      <c r="AI866" s="639"/>
      <c r="AJ866" s="4"/>
      <c r="AK866" s="621"/>
      <c r="AL866" s="622"/>
      <c r="AM866" s="680"/>
    </row>
    <row r="867" spans="2:39" ht="13.5" customHeight="1">
      <c r="B867" s="395"/>
      <c r="D867" s="529">
        <f t="shared" si="21"/>
        <v>856</v>
      </c>
      <c r="E867" s="532"/>
      <c r="F867" s="531"/>
      <c r="G867" s="531"/>
      <c r="H867" s="573"/>
      <c r="I867" s="573"/>
      <c r="J867" s="573"/>
      <c r="K867" s="573"/>
      <c r="L867" s="573"/>
      <c r="M867" s="234"/>
      <c r="N867" s="234"/>
      <c r="O867" s="668"/>
      <c r="P867" s="575"/>
      <c r="Q867" s="573"/>
      <c r="R867" s="573"/>
      <c r="S867" s="573"/>
      <c r="T867" s="573"/>
      <c r="U867" s="677"/>
      <c r="V867" s="677"/>
      <c r="W867" s="573"/>
      <c r="X867" s="573"/>
      <c r="Y867" s="573"/>
      <c r="Z867" s="573"/>
      <c r="AA867" s="678"/>
      <c r="AB867" s="573"/>
      <c r="AC867" s="623"/>
      <c r="AD867" s="573"/>
      <c r="AE867" s="573"/>
      <c r="AF867" s="573"/>
      <c r="AG867" s="639"/>
      <c r="AH867" s="639"/>
      <c r="AI867" s="639"/>
      <c r="AJ867" s="4"/>
      <c r="AK867" s="621"/>
      <c r="AL867" s="622"/>
      <c r="AM867" s="680"/>
    </row>
    <row r="868" spans="2:39" ht="13.5" customHeight="1">
      <c r="B868" s="395"/>
      <c r="D868" s="529">
        <f t="shared" si="21"/>
        <v>857</v>
      </c>
      <c r="E868" s="532"/>
      <c r="F868" s="531"/>
      <c r="G868" s="531"/>
      <c r="H868" s="573"/>
      <c r="I868" s="573"/>
      <c r="J868" s="573"/>
      <c r="K868" s="573"/>
      <c r="L868" s="573"/>
      <c r="M868" s="234"/>
      <c r="N868" s="234"/>
      <c r="O868" s="668"/>
      <c r="P868" s="575"/>
      <c r="Q868" s="573"/>
      <c r="R868" s="573"/>
      <c r="S868" s="573"/>
      <c r="T868" s="573"/>
      <c r="U868" s="677"/>
      <c r="V868" s="677"/>
      <c r="W868" s="573"/>
      <c r="X868" s="573"/>
      <c r="Y868" s="573"/>
      <c r="Z868" s="573"/>
      <c r="AA868" s="678"/>
      <c r="AB868" s="573"/>
      <c r="AC868" s="623"/>
      <c r="AD868" s="573"/>
      <c r="AE868" s="573"/>
      <c r="AF868" s="573"/>
      <c r="AG868" s="639"/>
      <c r="AH868" s="639"/>
      <c r="AI868" s="639"/>
      <c r="AJ868" s="4"/>
      <c r="AK868" s="621"/>
      <c r="AL868" s="622"/>
      <c r="AM868" s="680"/>
    </row>
    <row r="869" spans="2:39" ht="13.5" customHeight="1">
      <c r="B869" s="395"/>
      <c r="D869" s="529">
        <f t="shared" si="21"/>
        <v>858</v>
      </c>
      <c r="E869" s="532"/>
      <c r="F869" s="531"/>
      <c r="G869" s="531"/>
      <c r="H869" s="573"/>
      <c r="I869" s="573"/>
      <c r="J869" s="573"/>
      <c r="K869" s="573"/>
      <c r="L869" s="573"/>
      <c r="M869" s="234"/>
      <c r="N869" s="234"/>
      <c r="O869" s="668"/>
      <c r="P869" s="575"/>
      <c r="Q869" s="573"/>
      <c r="R869" s="573"/>
      <c r="S869" s="573"/>
      <c r="T869" s="573"/>
      <c r="U869" s="677"/>
      <c r="V869" s="677"/>
      <c r="W869" s="573"/>
      <c r="X869" s="573"/>
      <c r="Y869" s="573"/>
      <c r="Z869" s="573"/>
      <c r="AA869" s="678"/>
      <c r="AB869" s="573"/>
      <c r="AC869" s="623"/>
      <c r="AD869" s="573"/>
      <c r="AE869" s="573"/>
      <c r="AF869" s="573"/>
      <c r="AG869" s="639"/>
      <c r="AH869" s="639"/>
      <c r="AI869" s="639"/>
      <c r="AJ869" s="4"/>
      <c r="AK869" s="621"/>
      <c r="AL869" s="622"/>
      <c r="AM869" s="680"/>
    </row>
    <row r="870" spans="2:39" ht="13.5" customHeight="1">
      <c r="B870" s="395"/>
      <c r="D870" s="529">
        <f t="shared" si="21"/>
        <v>859</v>
      </c>
      <c r="E870" s="532"/>
      <c r="F870" s="531"/>
      <c r="G870" s="531"/>
      <c r="H870" s="573"/>
      <c r="I870" s="573"/>
      <c r="J870" s="573"/>
      <c r="K870" s="573"/>
      <c r="L870" s="573"/>
      <c r="M870" s="234"/>
      <c r="N870" s="234"/>
      <c r="O870" s="668"/>
      <c r="P870" s="575"/>
      <c r="Q870" s="573"/>
      <c r="R870" s="573"/>
      <c r="S870" s="573"/>
      <c r="T870" s="573"/>
      <c r="U870" s="677"/>
      <c r="V870" s="677"/>
      <c r="W870" s="573"/>
      <c r="X870" s="573"/>
      <c r="Y870" s="573"/>
      <c r="Z870" s="573"/>
      <c r="AA870" s="678"/>
      <c r="AB870" s="573"/>
      <c r="AC870" s="623"/>
      <c r="AD870" s="573"/>
      <c r="AE870" s="573"/>
      <c r="AF870" s="573"/>
      <c r="AG870" s="639"/>
      <c r="AH870" s="639"/>
      <c r="AI870" s="639"/>
      <c r="AJ870" s="4"/>
      <c r="AK870" s="621"/>
      <c r="AL870" s="622"/>
      <c r="AM870" s="680"/>
    </row>
    <row r="871" spans="2:39" ht="13.5" customHeight="1">
      <c r="B871" s="395"/>
      <c r="D871" s="529">
        <f t="shared" si="21"/>
        <v>860</v>
      </c>
      <c r="E871" s="532"/>
      <c r="F871" s="531"/>
      <c r="G871" s="531"/>
      <c r="H871" s="573"/>
      <c r="I871" s="573"/>
      <c r="J871" s="573"/>
      <c r="K871" s="573"/>
      <c r="L871" s="573"/>
      <c r="M871" s="234"/>
      <c r="N871" s="234"/>
      <c r="O871" s="668"/>
      <c r="P871" s="575"/>
      <c r="Q871" s="573"/>
      <c r="R871" s="573"/>
      <c r="S871" s="573"/>
      <c r="T871" s="573"/>
      <c r="U871" s="677"/>
      <c r="V871" s="677"/>
      <c r="W871" s="573"/>
      <c r="X871" s="573"/>
      <c r="Y871" s="573"/>
      <c r="Z871" s="573"/>
      <c r="AA871" s="678"/>
      <c r="AB871" s="573"/>
      <c r="AC871" s="623"/>
      <c r="AD871" s="573"/>
      <c r="AE871" s="573"/>
      <c r="AF871" s="573"/>
      <c r="AG871" s="639"/>
      <c r="AH871" s="639"/>
      <c r="AI871" s="639"/>
      <c r="AJ871" s="4"/>
      <c r="AK871" s="621"/>
      <c r="AL871" s="622"/>
      <c r="AM871" s="680"/>
    </row>
    <row r="872" spans="2:39" ht="13.5" customHeight="1">
      <c r="B872" s="395"/>
      <c r="D872" s="529">
        <f t="shared" si="21"/>
        <v>861</v>
      </c>
      <c r="E872" s="532"/>
      <c r="F872" s="531"/>
      <c r="G872" s="531"/>
      <c r="H872" s="573"/>
      <c r="I872" s="573"/>
      <c r="J872" s="573"/>
      <c r="K872" s="573"/>
      <c r="L872" s="573"/>
      <c r="M872" s="234"/>
      <c r="N872" s="234"/>
      <c r="O872" s="668"/>
      <c r="P872" s="575"/>
      <c r="Q872" s="573"/>
      <c r="R872" s="573"/>
      <c r="S872" s="573"/>
      <c r="T872" s="573"/>
      <c r="U872" s="677"/>
      <c r="V872" s="677"/>
      <c r="W872" s="573"/>
      <c r="X872" s="573"/>
      <c r="Y872" s="573"/>
      <c r="Z872" s="573"/>
      <c r="AA872" s="678"/>
      <c r="AB872" s="573"/>
      <c r="AC872" s="623"/>
      <c r="AD872" s="573"/>
      <c r="AE872" s="573"/>
      <c r="AF872" s="573"/>
      <c r="AG872" s="639"/>
      <c r="AH872" s="639"/>
      <c r="AI872" s="639"/>
      <c r="AJ872" s="4"/>
      <c r="AK872" s="621"/>
      <c r="AL872" s="622"/>
      <c r="AM872" s="680"/>
    </row>
    <row r="873" spans="2:39" ht="13.5" customHeight="1">
      <c r="B873" s="395"/>
      <c r="D873" s="529">
        <f t="shared" si="21"/>
        <v>862</v>
      </c>
      <c r="E873" s="532"/>
      <c r="F873" s="531"/>
      <c r="G873" s="531"/>
      <c r="H873" s="573"/>
      <c r="I873" s="573"/>
      <c r="J873" s="573"/>
      <c r="K873" s="573"/>
      <c r="L873" s="573"/>
      <c r="M873" s="234"/>
      <c r="N873" s="234"/>
      <c r="O873" s="668"/>
      <c r="P873" s="575"/>
      <c r="Q873" s="573"/>
      <c r="R873" s="573"/>
      <c r="S873" s="573"/>
      <c r="T873" s="573"/>
      <c r="U873" s="677"/>
      <c r="V873" s="677"/>
      <c r="W873" s="573"/>
      <c r="X873" s="573"/>
      <c r="Y873" s="573"/>
      <c r="Z873" s="573"/>
      <c r="AA873" s="678"/>
      <c r="AB873" s="573"/>
      <c r="AC873" s="623"/>
      <c r="AD873" s="573"/>
      <c r="AE873" s="573"/>
      <c r="AF873" s="573"/>
      <c r="AG873" s="639"/>
      <c r="AH873" s="639"/>
      <c r="AI873" s="639"/>
      <c r="AJ873" s="4"/>
      <c r="AK873" s="621"/>
      <c r="AL873" s="622"/>
      <c r="AM873" s="680"/>
    </row>
    <row r="874" spans="2:39" ht="13.5" customHeight="1">
      <c r="B874" s="395"/>
      <c r="D874" s="529">
        <f t="shared" si="21"/>
        <v>863</v>
      </c>
      <c r="E874" s="532"/>
      <c r="F874" s="531"/>
      <c r="G874" s="531"/>
      <c r="H874" s="573"/>
      <c r="I874" s="573"/>
      <c r="J874" s="573"/>
      <c r="K874" s="573"/>
      <c r="L874" s="573"/>
      <c r="M874" s="234"/>
      <c r="N874" s="234"/>
      <c r="O874" s="668"/>
      <c r="P874" s="575"/>
      <c r="Q874" s="573"/>
      <c r="R874" s="573"/>
      <c r="S874" s="573"/>
      <c r="T874" s="573"/>
      <c r="U874" s="677"/>
      <c r="V874" s="677"/>
      <c r="W874" s="573"/>
      <c r="X874" s="573"/>
      <c r="Y874" s="573"/>
      <c r="Z874" s="573"/>
      <c r="AA874" s="678"/>
      <c r="AB874" s="573"/>
      <c r="AC874" s="623"/>
      <c r="AD874" s="573"/>
      <c r="AE874" s="573"/>
      <c r="AF874" s="573"/>
      <c r="AG874" s="639"/>
      <c r="AH874" s="639"/>
      <c r="AI874" s="639"/>
      <c r="AJ874" s="4"/>
      <c r="AK874" s="621"/>
      <c r="AL874" s="622"/>
      <c r="AM874" s="680"/>
    </row>
    <row r="875" spans="2:39" ht="13.5" customHeight="1">
      <c r="B875" s="395"/>
      <c r="D875" s="529">
        <f t="shared" si="21"/>
        <v>864</v>
      </c>
      <c r="E875" s="532"/>
      <c r="F875" s="531"/>
      <c r="G875" s="531"/>
      <c r="H875" s="573"/>
      <c r="I875" s="573"/>
      <c r="J875" s="573"/>
      <c r="K875" s="573"/>
      <c r="L875" s="573"/>
      <c r="M875" s="234"/>
      <c r="N875" s="234"/>
      <c r="O875" s="668"/>
      <c r="P875" s="575"/>
      <c r="Q875" s="573"/>
      <c r="R875" s="573"/>
      <c r="S875" s="573"/>
      <c r="T875" s="573"/>
      <c r="U875" s="677"/>
      <c r="V875" s="677"/>
      <c r="W875" s="573"/>
      <c r="X875" s="573"/>
      <c r="Y875" s="573"/>
      <c r="Z875" s="573"/>
      <c r="AA875" s="678"/>
      <c r="AB875" s="573"/>
      <c r="AC875" s="623"/>
      <c r="AD875" s="573"/>
      <c r="AE875" s="573"/>
      <c r="AF875" s="573"/>
      <c r="AG875" s="639"/>
      <c r="AH875" s="639"/>
      <c r="AI875" s="639"/>
      <c r="AJ875" s="4"/>
      <c r="AK875" s="621"/>
      <c r="AL875" s="622"/>
      <c r="AM875" s="680"/>
    </row>
    <row r="876" spans="2:39" ht="13.5" customHeight="1">
      <c r="B876" s="395"/>
      <c r="D876" s="529">
        <f t="shared" si="21"/>
        <v>865</v>
      </c>
      <c r="E876" s="532"/>
      <c r="F876" s="531"/>
      <c r="G876" s="531"/>
      <c r="H876" s="573"/>
      <c r="I876" s="573"/>
      <c r="J876" s="573"/>
      <c r="K876" s="573"/>
      <c r="L876" s="573"/>
      <c r="M876" s="234"/>
      <c r="N876" s="234"/>
      <c r="O876" s="668"/>
      <c r="P876" s="575"/>
      <c r="Q876" s="573"/>
      <c r="R876" s="573"/>
      <c r="S876" s="573"/>
      <c r="T876" s="573"/>
      <c r="U876" s="677"/>
      <c r="V876" s="677"/>
      <c r="W876" s="573"/>
      <c r="X876" s="573"/>
      <c r="Y876" s="573"/>
      <c r="Z876" s="573"/>
      <c r="AA876" s="678"/>
      <c r="AB876" s="573"/>
      <c r="AC876" s="623"/>
      <c r="AD876" s="573"/>
      <c r="AE876" s="573"/>
      <c r="AF876" s="573"/>
      <c r="AG876" s="639"/>
      <c r="AH876" s="639"/>
      <c r="AI876" s="639"/>
      <c r="AJ876" s="4"/>
      <c r="AK876" s="621"/>
      <c r="AL876" s="622"/>
      <c r="AM876" s="680"/>
    </row>
    <row r="877" spans="2:39" ht="13.5" customHeight="1">
      <c r="B877" s="395"/>
      <c r="D877" s="529">
        <f t="shared" si="21"/>
        <v>866</v>
      </c>
      <c r="E877" s="532"/>
      <c r="F877" s="531"/>
      <c r="G877" s="531"/>
      <c r="H877" s="573"/>
      <c r="I877" s="573"/>
      <c r="J877" s="573"/>
      <c r="K877" s="573"/>
      <c r="L877" s="573"/>
      <c r="M877" s="234"/>
      <c r="N877" s="234"/>
      <c r="O877" s="668"/>
      <c r="P877" s="575"/>
      <c r="Q877" s="573"/>
      <c r="R877" s="573"/>
      <c r="S877" s="573"/>
      <c r="T877" s="573"/>
      <c r="U877" s="677"/>
      <c r="V877" s="677"/>
      <c r="W877" s="573"/>
      <c r="X877" s="573"/>
      <c r="Y877" s="573"/>
      <c r="Z877" s="573"/>
      <c r="AA877" s="678"/>
      <c r="AB877" s="573"/>
      <c r="AC877" s="623"/>
      <c r="AD877" s="573"/>
      <c r="AE877" s="573"/>
      <c r="AF877" s="573"/>
      <c r="AG877" s="639"/>
      <c r="AH877" s="639"/>
      <c r="AI877" s="639"/>
      <c r="AJ877" s="4"/>
      <c r="AK877" s="621"/>
      <c r="AL877" s="622"/>
      <c r="AM877" s="680"/>
    </row>
    <row r="878" spans="2:39" ht="13.5" customHeight="1">
      <c r="B878" s="395"/>
      <c r="D878" s="529">
        <f t="shared" si="21"/>
        <v>867</v>
      </c>
      <c r="E878" s="532"/>
      <c r="F878" s="531"/>
      <c r="G878" s="531"/>
      <c r="H878" s="573"/>
      <c r="I878" s="573"/>
      <c r="J878" s="573"/>
      <c r="K878" s="573"/>
      <c r="L878" s="573"/>
      <c r="M878" s="234"/>
      <c r="N878" s="234"/>
      <c r="O878" s="668"/>
      <c r="P878" s="575"/>
      <c r="Q878" s="573"/>
      <c r="R878" s="573"/>
      <c r="S878" s="573"/>
      <c r="T878" s="573"/>
      <c r="U878" s="677"/>
      <c r="V878" s="677"/>
      <c r="W878" s="573"/>
      <c r="X878" s="573"/>
      <c r="Y878" s="573"/>
      <c r="Z878" s="573"/>
      <c r="AA878" s="678"/>
      <c r="AB878" s="573"/>
      <c r="AC878" s="623"/>
      <c r="AD878" s="573"/>
      <c r="AE878" s="573"/>
      <c r="AF878" s="573"/>
      <c r="AG878" s="639"/>
      <c r="AH878" s="639"/>
      <c r="AI878" s="639"/>
      <c r="AJ878" s="4"/>
      <c r="AK878" s="621"/>
      <c r="AL878" s="622"/>
      <c r="AM878" s="680"/>
    </row>
    <row r="879" spans="2:39" ht="13.5" customHeight="1">
      <c r="B879" s="395"/>
      <c r="D879" s="529">
        <f t="shared" si="21"/>
        <v>868</v>
      </c>
      <c r="E879" s="532"/>
      <c r="F879" s="531"/>
      <c r="G879" s="531"/>
      <c r="H879" s="573"/>
      <c r="I879" s="573"/>
      <c r="J879" s="573"/>
      <c r="K879" s="573"/>
      <c r="L879" s="573"/>
      <c r="M879" s="234"/>
      <c r="N879" s="234"/>
      <c r="O879" s="668"/>
      <c r="P879" s="575"/>
      <c r="Q879" s="573"/>
      <c r="R879" s="573"/>
      <c r="S879" s="573"/>
      <c r="T879" s="573"/>
      <c r="U879" s="677"/>
      <c r="V879" s="677"/>
      <c r="W879" s="573"/>
      <c r="X879" s="573"/>
      <c r="Y879" s="573"/>
      <c r="Z879" s="573"/>
      <c r="AA879" s="678"/>
      <c r="AB879" s="573"/>
      <c r="AC879" s="623"/>
      <c r="AD879" s="573"/>
      <c r="AE879" s="573"/>
      <c r="AF879" s="573"/>
      <c r="AG879" s="639"/>
      <c r="AH879" s="639"/>
      <c r="AI879" s="639"/>
      <c r="AJ879" s="4"/>
      <c r="AK879" s="621"/>
      <c r="AL879" s="622"/>
      <c r="AM879" s="680"/>
    </row>
    <row r="880" spans="2:39" ht="13.5" customHeight="1">
      <c r="B880" s="395"/>
      <c r="D880" s="529">
        <f t="shared" si="21"/>
        <v>869</v>
      </c>
      <c r="E880" s="532"/>
      <c r="F880" s="531"/>
      <c r="G880" s="531"/>
      <c r="H880" s="573"/>
      <c r="I880" s="573"/>
      <c r="J880" s="573"/>
      <c r="K880" s="573"/>
      <c r="L880" s="573"/>
      <c r="M880" s="234"/>
      <c r="N880" s="234"/>
      <c r="O880" s="668"/>
      <c r="P880" s="575"/>
      <c r="Q880" s="573"/>
      <c r="R880" s="573"/>
      <c r="S880" s="573"/>
      <c r="T880" s="573"/>
      <c r="U880" s="677"/>
      <c r="V880" s="677"/>
      <c r="W880" s="573"/>
      <c r="X880" s="573"/>
      <c r="Y880" s="573"/>
      <c r="Z880" s="573"/>
      <c r="AA880" s="678"/>
      <c r="AB880" s="573"/>
      <c r="AC880" s="623"/>
      <c r="AD880" s="573"/>
      <c r="AE880" s="573"/>
      <c r="AF880" s="573"/>
      <c r="AG880" s="639"/>
      <c r="AH880" s="639"/>
      <c r="AI880" s="639"/>
      <c r="AJ880" s="4"/>
      <c r="AK880" s="621"/>
      <c r="AL880" s="622"/>
      <c r="AM880" s="680"/>
    </row>
    <row r="881" spans="2:39" ht="13.5" customHeight="1">
      <c r="B881" s="395"/>
      <c r="D881" s="529">
        <f t="shared" si="21"/>
        <v>870</v>
      </c>
      <c r="E881" s="532"/>
      <c r="F881" s="531"/>
      <c r="G881" s="531"/>
      <c r="H881" s="681"/>
      <c r="I881" s="681"/>
      <c r="J881" s="681"/>
      <c r="K881" s="681"/>
      <c r="L881" s="681"/>
      <c r="M881" s="234"/>
      <c r="N881" s="234"/>
      <c r="O881" s="668"/>
      <c r="P881" s="575"/>
      <c r="Q881" s="573"/>
      <c r="R881" s="573"/>
      <c r="S881" s="573"/>
      <c r="T881" s="573"/>
      <c r="U881" s="677"/>
      <c r="V881" s="677"/>
      <c r="W881" s="573"/>
      <c r="X881" s="573"/>
      <c r="Y881" s="573"/>
      <c r="Z881" s="573"/>
      <c r="AA881" s="678"/>
      <c r="AB881" s="573"/>
      <c r="AC881" s="623"/>
      <c r="AD881" s="573"/>
      <c r="AE881" s="573"/>
      <c r="AF881" s="573"/>
      <c r="AG881" s="639"/>
      <c r="AH881" s="639"/>
      <c r="AI881" s="639"/>
      <c r="AJ881" s="4"/>
      <c r="AK881" s="621"/>
      <c r="AL881" s="622"/>
      <c r="AM881" s="680"/>
    </row>
    <row r="882" spans="2:39" ht="13.5" customHeight="1">
      <c r="B882" s="395"/>
      <c r="D882" s="529">
        <f t="shared" si="21"/>
        <v>871</v>
      </c>
      <c r="E882" s="532"/>
      <c r="F882" s="531"/>
      <c r="G882" s="531"/>
      <c r="H882" s="573"/>
      <c r="I882" s="573"/>
      <c r="J882" s="573"/>
      <c r="K882" s="573"/>
      <c r="L882" s="573"/>
      <c r="M882" s="234"/>
      <c r="N882" s="234"/>
      <c r="O882" s="668"/>
      <c r="P882" s="575"/>
      <c r="Q882" s="573"/>
      <c r="R882" s="573"/>
      <c r="S882" s="573"/>
      <c r="T882" s="573"/>
      <c r="U882" s="677"/>
      <c r="V882" s="677"/>
      <c r="W882" s="573"/>
      <c r="X882" s="573"/>
      <c r="Y882" s="573"/>
      <c r="Z882" s="573"/>
      <c r="AA882" s="678"/>
      <c r="AB882" s="573"/>
      <c r="AC882" s="623"/>
      <c r="AD882" s="573"/>
      <c r="AE882" s="573"/>
      <c r="AF882" s="573"/>
      <c r="AG882" s="639"/>
      <c r="AH882" s="639"/>
      <c r="AI882" s="639"/>
      <c r="AJ882" s="4"/>
      <c r="AK882" s="621"/>
      <c r="AL882" s="622"/>
      <c r="AM882" s="680"/>
    </row>
    <row r="883" spans="2:39" ht="13.5" customHeight="1">
      <c r="B883" s="395"/>
      <c r="D883" s="529">
        <f t="shared" si="21"/>
        <v>872</v>
      </c>
      <c r="E883" s="532"/>
      <c r="F883" s="531"/>
      <c r="G883" s="531"/>
      <c r="H883" s="573"/>
      <c r="I883" s="573"/>
      <c r="J883" s="573"/>
      <c r="K883" s="573"/>
      <c r="L883" s="573"/>
      <c r="M883" s="234"/>
      <c r="N883" s="234"/>
      <c r="O883" s="668"/>
      <c r="P883" s="575"/>
      <c r="Q883" s="573"/>
      <c r="R883" s="573"/>
      <c r="S883" s="573"/>
      <c r="T883" s="573"/>
      <c r="U883" s="677"/>
      <c r="V883" s="677"/>
      <c r="W883" s="573"/>
      <c r="X883" s="573"/>
      <c r="Y883" s="573"/>
      <c r="Z883" s="573"/>
      <c r="AA883" s="678"/>
      <c r="AB883" s="573"/>
      <c r="AC883" s="623"/>
      <c r="AD883" s="573"/>
      <c r="AE883" s="573"/>
      <c r="AF883" s="573"/>
      <c r="AG883" s="639"/>
      <c r="AH883" s="639"/>
      <c r="AI883" s="639"/>
      <c r="AJ883" s="4"/>
      <c r="AK883" s="621"/>
      <c r="AL883" s="622"/>
      <c r="AM883" s="680"/>
    </row>
    <row r="884" spans="2:39" ht="13.5" customHeight="1">
      <c r="B884" s="395"/>
      <c r="D884" s="529">
        <f t="shared" si="21"/>
        <v>873</v>
      </c>
      <c r="E884" s="532"/>
      <c r="F884" s="531"/>
      <c r="G884" s="531"/>
      <c r="H884" s="573"/>
      <c r="I884" s="573"/>
      <c r="J884" s="573"/>
      <c r="K884" s="573"/>
      <c r="L884" s="573"/>
      <c r="M884" s="234"/>
      <c r="N884" s="234"/>
      <c r="O884" s="668"/>
      <c r="P884" s="575"/>
      <c r="Q884" s="573"/>
      <c r="R884" s="573"/>
      <c r="S884" s="573"/>
      <c r="T884" s="573"/>
      <c r="U884" s="677"/>
      <c r="V884" s="677"/>
      <c r="W884" s="573"/>
      <c r="X884" s="573"/>
      <c r="Y884" s="573"/>
      <c r="Z884" s="573"/>
      <c r="AA884" s="678"/>
      <c r="AB884" s="573"/>
      <c r="AC884" s="623"/>
      <c r="AD884" s="573"/>
      <c r="AE884" s="573"/>
      <c r="AF884" s="573"/>
      <c r="AG884" s="639"/>
      <c r="AH884" s="639"/>
      <c r="AI884" s="639"/>
      <c r="AJ884" s="4"/>
      <c r="AK884" s="621"/>
      <c r="AL884" s="622"/>
      <c r="AM884" s="680"/>
    </row>
    <row r="885" spans="2:39" ht="13.5" customHeight="1">
      <c r="B885" s="395"/>
      <c r="D885" s="529">
        <f t="shared" si="21"/>
        <v>874</v>
      </c>
      <c r="E885" s="532"/>
      <c r="F885" s="531"/>
      <c r="G885" s="531"/>
      <c r="H885" s="573"/>
      <c r="I885" s="573"/>
      <c r="J885" s="573"/>
      <c r="K885" s="573"/>
      <c r="L885" s="573"/>
      <c r="M885" s="234"/>
      <c r="N885" s="234"/>
      <c r="O885" s="668"/>
      <c r="P885" s="575"/>
      <c r="Q885" s="573"/>
      <c r="R885" s="573"/>
      <c r="S885" s="573"/>
      <c r="T885" s="573"/>
      <c r="U885" s="677"/>
      <c r="V885" s="677"/>
      <c r="W885" s="573"/>
      <c r="X885" s="573"/>
      <c r="Y885" s="573"/>
      <c r="Z885" s="573"/>
      <c r="AA885" s="678"/>
      <c r="AB885" s="573"/>
      <c r="AC885" s="623"/>
      <c r="AD885" s="573"/>
      <c r="AE885" s="573"/>
      <c r="AF885" s="573"/>
      <c r="AG885" s="639"/>
      <c r="AH885" s="639"/>
      <c r="AI885" s="639"/>
      <c r="AJ885" s="4"/>
      <c r="AK885" s="621"/>
      <c r="AL885" s="622"/>
      <c r="AM885" s="680"/>
    </row>
    <row r="886" spans="2:39" ht="13.5" customHeight="1">
      <c r="B886" s="395"/>
      <c r="D886" s="529">
        <f t="shared" si="21"/>
        <v>875</v>
      </c>
      <c r="E886" s="532"/>
      <c r="F886" s="531"/>
      <c r="G886" s="531"/>
      <c r="H886" s="573"/>
      <c r="I886" s="573"/>
      <c r="J886" s="573"/>
      <c r="K886" s="573"/>
      <c r="L886" s="573"/>
      <c r="M886" s="234"/>
      <c r="N886" s="234"/>
      <c r="O886" s="668"/>
      <c r="P886" s="575"/>
      <c r="Q886" s="573"/>
      <c r="R886" s="573"/>
      <c r="S886" s="573"/>
      <c r="T886" s="573"/>
      <c r="U886" s="677"/>
      <c r="V886" s="677"/>
      <c r="W886" s="573"/>
      <c r="X886" s="573"/>
      <c r="Y886" s="573"/>
      <c r="Z886" s="573"/>
      <c r="AA886" s="678"/>
      <c r="AB886" s="573"/>
      <c r="AC886" s="623"/>
      <c r="AD886" s="573"/>
      <c r="AE886" s="573"/>
      <c r="AF886" s="573"/>
      <c r="AG886" s="639"/>
      <c r="AH886" s="639"/>
      <c r="AI886" s="639"/>
      <c r="AJ886" s="4"/>
      <c r="AK886" s="621"/>
      <c r="AL886" s="622"/>
      <c r="AM886" s="680"/>
    </row>
    <row r="887" spans="2:39" ht="13.5" customHeight="1">
      <c r="B887" s="395"/>
      <c r="D887" s="529">
        <f t="shared" si="21"/>
        <v>876</v>
      </c>
      <c r="E887" s="532"/>
      <c r="F887" s="531"/>
      <c r="G887" s="531"/>
      <c r="H887" s="573"/>
      <c r="I887" s="573"/>
      <c r="J887" s="573"/>
      <c r="K887" s="573"/>
      <c r="L887" s="573"/>
      <c r="M887" s="234"/>
      <c r="N887" s="234"/>
      <c r="O887" s="668"/>
      <c r="P887" s="575"/>
      <c r="Q887" s="573"/>
      <c r="R887" s="573"/>
      <c r="S887" s="573"/>
      <c r="T887" s="573"/>
      <c r="U887" s="677"/>
      <c r="V887" s="677"/>
      <c r="W887" s="573"/>
      <c r="X887" s="573"/>
      <c r="Y887" s="573"/>
      <c r="Z887" s="573"/>
      <c r="AA887" s="678"/>
      <c r="AB887" s="573"/>
      <c r="AC887" s="623"/>
      <c r="AD887" s="573"/>
      <c r="AE887" s="573"/>
      <c r="AF887" s="573"/>
      <c r="AG887" s="639"/>
      <c r="AH887" s="639"/>
      <c r="AI887" s="639"/>
      <c r="AJ887" s="4"/>
      <c r="AK887" s="621"/>
      <c r="AL887" s="622"/>
      <c r="AM887" s="680"/>
    </row>
    <row r="888" spans="2:39" ht="13.5" customHeight="1">
      <c r="B888" s="395"/>
      <c r="D888" s="529">
        <f t="shared" si="21"/>
        <v>877</v>
      </c>
      <c r="E888" s="532"/>
      <c r="F888" s="531"/>
      <c r="G888" s="531"/>
      <c r="H888" s="573"/>
      <c r="I888" s="573"/>
      <c r="J888" s="573"/>
      <c r="K888" s="573"/>
      <c r="L888" s="573"/>
      <c r="M888" s="234"/>
      <c r="N888" s="234"/>
      <c r="O888" s="668"/>
      <c r="P888" s="575"/>
      <c r="Q888" s="573"/>
      <c r="R888" s="573"/>
      <c r="S888" s="573"/>
      <c r="T888" s="573"/>
      <c r="U888" s="677"/>
      <c r="V888" s="677"/>
      <c r="W888" s="573"/>
      <c r="X888" s="573"/>
      <c r="Y888" s="573"/>
      <c r="Z888" s="573"/>
      <c r="AA888" s="678"/>
      <c r="AB888" s="573"/>
      <c r="AC888" s="623"/>
      <c r="AD888" s="573"/>
      <c r="AE888" s="573"/>
      <c r="AF888" s="573"/>
      <c r="AG888" s="639"/>
      <c r="AH888" s="639"/>
      <c r="AI888" s="639"/>
      <c r="AJ888" s="4"/>
      <c r="AK888" s="621"/>
      <c r="AL888" s="622"/>
      <c r="AM888" s="680"/>
    </row>
    <row r="889" spans="2:39" ht="13.5" customHeight="1">
      <c r="B889" s="395"/>
      <c r="D889" s="529">
        <f t="shared" si="21"/>
        <v>878</v>
      </c>
      <c r="E889" s="532"/>
      <c r="F889" s="531"/>
      <c r="G889" s="531"/>
      <c r="H889" s="573"/>
      <c r="I889" s="573"/>
      <c r="J889" s="573"/>
      <c r="K889" s="573"/>
      <c r="L889" s="573"/>
      <c r="M889" s="234"/>
      <c r="N889" s="234"/>
      <c r="O889" s="668"/>
      <c r="P889" s="575"/>
      <c r="Q889" s="573"/>
      <c r="R889" s="573"/>
      <c r="S889" s="573"/>
      <c r="T889" s="573"/>
      <c r="U889" s="677"/>
      <c r="V889" s="677"/>
      <c r="W889" s="573"/>
      <c r="X889" s="573"/>
      <c r="Y889" s="573"/>
      <c r="Z889" s="573"/>
      <c r="AA889" s="678"/>
      <c r="AB889" s="573"/>
      <c r="AC889" s="623"/>
      <c r="AD889" s="573"/>
      <c r="AE889" s="573"/>
      <c r="AF889" s="573"/>
      <c r="AG889" s="639"/>
      <c r="AH889" s="639"/>
      <c r="AI889" s="639"/>
      <c r="AJ889" s="4"/>
      <c r="AK889" s="621"/>
      <c r="AL889" s="622"/>
      <c r="AM889" s="680"/>
    </row>
    <row r="890" spans="2:39" ht="13.5" customHeight="1">
      <c r="B890" s="395"/>
      <c r="D890" s="529">
        <f t="shared" si="21"/>
        <v>879</v>
      </c>
      <c r="E890" s="532"/>
      <c r="F890" s="531"/>
      <c r="G890" s="531"/>
      <c r="H890" s="573"/>
      <c r="I890" s="573"/>
      <c r="J890" s="573"/>
      <c r="K890" s="573"/>
      <c r="L890" s="573"/>
      <c r="M890" s="234"/>
      <c r="N890" s="234"/>
      <c r="O890" s="668"/>
      <c r="P890" s="575"/>
      <c r="Q890" s="573"/>
      <c r="R890" s="573"/>
      <c r="S890" s="573"/>
      <c r="T890" s="573"/>
      <c r="U890" s="677"/>
      <c r="V890" s="677"/>
      <c r="W890" s="573"/>
      <c r="X890" s="573"/>
      <c r="Y890" s="573"/>
      <c r="Z890" s="573"/>
      <c r="AA890" s="678"/>
      <c r="AB890" s="573"/>
      <c r="AC890" s="623"/>
      <c r="AD890" s="573"/>
      <c r="AE890" s="573"/>
      <c r="AF890" s="573"/>
      <c r="AG890" s="639"/>
      <c r="AH890" s="639"/>
      <c r="AI890" s="639"/>
      <c r="AJ890" s="4"/>
      <c r="AK890" s="621"/>
      <c r="AL890" s="622"/>
      <c r="AM890" s="680"/>
    </row>
    <row r="891" spans="2:39" ht="13.5" customHeight="1">
      <c r="B891" s="395"/>
      <c r="D891" s="529">
        <f t="shared" si="21"/>
        <v>880</v>
      </c>
      <c r="E891" s="532"/>
      <c r="F891" s="531"/>
      <c r="G891" s="531"/>
      <c r="H891" s="573"/>
      <c r="I891" s="573"/>
      <c r="J891" s="573"/>
      <c r="K891" s="573"/>
      <c r="L891" s="573"/>
      <c r="M891" s="234"/>
      <c r="N891" s="234"/>
      <c r="O891" s="668"/>
      <c r="P891" s="575"/>
      <c r="Q891" s="573"/>
      <c r="R891" s="573"/>
      <c r="S891" s="573"/>
      <c r="T891" s="573"/>
      <c r="U891" s="677"/>
      <c r="V891" s="677"/>
      <c r="W891" s="573"/>
      <c r="X891" s="573"/>
      <c r="Y891" s="573"/>
      <c r="Z891" s="573"/>
      <c r="AA891" s="678"/>
      <c r="AB891" s="573"/>
      <c r="AC891" s="623"/>
      <c r="AD891" s="573"/>
      <c r="AE891" s="573"/>
      <c r="AF891" s="573"/>
      <c r="AG891" s="639"/>
      <c r="AH891" s="639"/>
      <c r="AI891" s="639"/>
      <c r="AJ891" s="4"/>
      <c r="AK891" s="621"/>
      <c r="AL891" s="622"/>
      <c r="AM891" s="680"/>
    </row>
    <row r="892" spans="2:39" ht="13.5" customHeight="1">
      <c r="B892" s="395"/>
      <c r="D892" s="529">
        <f t="shared" si="21"/>
        <v>881</v>
      </c>
      <c r="E892" s="532"/>
      <c r="F892" s="531"/>
      <c r="G892" s="531"/>
      <c r="H892" s="573"/>
      <c r="I892" s="573"/>
      <c r="J892" s="573"/>
      <c r="K892" s="573"/>
      <c r="L892" s="573"/>
      <c r="M892" s="234"/>
      <c r="N892" s="234"/>
      <c r="O892" s="668"/>
      <c r="P892" s="575"/>
      <c r="Q892" s="573"/>
      <c r="R892" s="573"/>
      <c r="S892" s="573"/>
      <c r="T892" s="573"/>
      <c r="U892" s="677"/>
      <c r="V892" s="677"/>
      <c r="W892" s="573"/>
      <c r="X892" s="573"/>
      <c r="Y892" s="573"/>
      <c r="Z892" s="573"/>
      <c r="AA892" s="678"/>
      <c r="AB892" s="573"/>
      <c r="AC892" s="623"/>
      <c r="AD892" s="573"/>
      <c r="AE892" s="573"/>
      <c r="AF892" s="573"/>
      <c r="AG892" s="639"/>
      <c r="AH892" s="639"/>
      <c r="AI892" s="639"/>
      <c r="AJ892" s="4"/>
      <c r="AK892" s="621"/>
      <c r="AL892" s="622"/>
      <c r="AM892" s="680"/>
    </row>
    <row r="893" spans="2:39" ht="13.5" customHeight="1">
      <c r="B893" s="395"/>
      <c r="D893" s="529">
        <f t="shared" si="21"/>
        <v>882</v>
      </c>
      <c r="E893" s="532"/>
      <c r="F893" s="531"/>
      <c r="G893" s="531"/>
      <c r="H893" s="573"/>
      <c r="I893" s="573"/>
      <c r="J893" s="573"/>
      <c r="K893" s="573"/>
      <c r="L893" s="573"/>
      <c r="M893" s="234"/>
      <c r="N893" s="234"/>
      <c r="O893" s="668"/>
      <c r="P893" s="575"/>
      <c r="Q893" s="573"/>
      <c r="R893" s="573"/>
      <c r="S893" s="573"/>
      <c r="T893" s="573"/>
      <c r="U893" s="677"/>
      <c r="V893" s="677"/>
      <c r="W893" s="573"/>
      <c r="X893" s="573"/>
      <c r="Y893" s="573"/>
      <c r="Z893" s="573"/>
      <c r="AA893" s="678"/>
      <c r="AB893" s="573"/>
      <c r="AC893" s="623"/>
      <c r="AD893" s="573"/>
      <c r="AE893" s="573"/>
      <c r="AF893" s="573"/>
      <c r="AG893" s="639"/>
      <c r="AH893" s="639"/>
      <c r="AI893" s="639"/>
      <c r="AJ893" s="4"/>
      <c r="AK893" s="621"/>
      <c r="AL893" s="622"/>
      <c r="AM893" s="680"/>
    </row>
    <row r="894" spans="2:39" ht="13.5" customHeight="1">
      <c r="B894" s="395"/>
      <c r="D894" s="529">
        <f t="shared" si="21"/>
        <v>883</v>
      </c>
      <c r="E894" s="532"/>
      <c r="F894" s="531"/>
      <c r="G894" s="531"/>
      <c r="H894" s="573"/>
      <c r="I894" s="573"/>
      <c r="J894" s="573"/>
      <c r="K894" s="573"/>
      <c r="L894" s="573"/>
      <c r="M894" s="234"/>
      <c r="N894" s="234"/>
      <c r="O894" s="668"/>
      <c r="P894" s="575"/>
      <c r="Q894" s="573"/>
      <c r="R894" s="573"/>
      <c r="S894" s="573"/>
      <c r="T894" s="573"/>
      <c r="U894" s="677"/>
      <c r="V894" s="677"/>
      <c r="W894" s="573"/>
      <c r="X894" s="573"/>
      <c r="Y894" s="573"/>
      <c r="Z894" s="573"/>
      <c r="AA894" s="678"/>
      <c r="AB894" s="573"/>
      <c r="AC894" s="623"/>
      <c r="AD894" s="573"/>
      <c r="AE894" s="573"/>
      <c r="AF894" s="573"/>
      <c r="AG894" s="639"/>
      <c r="AH894" s="639"/>
      <c r="AI894" s="639"/>
      <c r="AJ894" s="4"/>
      <c r="AK894" s="621"/>
      <c r="AL894" s="622"/>
      <c r="AM894" s="680"/>
    </row>
    <row r="895" spans="2:39" ht="13.5" customHeight="1">
      <c r="B895" s="395"/>
      <c r="D895" s="529">
        <f t="shared" si="21"/>
        <v>884</v>
      </c>
      <c r="E895" s="532"/>
      <c r="F895" s="531"/>
      <c r="G895" s="531"/>
      <c r="H895" s="573"/>
      <c r="I895" s="573"/>
      <c r="J895" s="573"/>
      <c r="K895" s="573"/>
      <c r="L895" s="573"/>
      <c r="M895" s="234"/>
      <c r="N895" s="234"/>
      <c r="O895" s="668"/>
      <c r="P895" s="575"/>
      <c r="Q895" s="573"/>
      <c r="R895" s="573"/>
      <c r="S895" s="573"/>
      <c r="T895" s="573"/>
      <c r="U895" s="677"/>
      <c r="V895" s="677"/>
      <c r="W895" s="573"/>
      <c r="X895" s="573"/>
      <c r="Y895" s="573"/>
      <c r="Z895" s="573"/>
      <c r="AA895" s="678"/>
      <c r="AB895" s="573"/>
      <c r="AC895" s="623"/>
      <c r="AD895" s="573"/>
      <c r="AE895" s="573"/>
      <c r="AF895" s="573"/>
      <c r="AG895" s="639"/>
      <c r="AH895" s="639"/>
      <c r="AI895" s="639"/>
      <c r="AJ895" s="4"/>
      <c r="AK895" s="621"/>
      <c r="AL895" s="622"/>
      <c r="AM895" s="680"/>
    </row>
    <row r="896" spans="2:39" ht="13.5" customHeight="1">
      <c r="B896" s="395"/>
      <c r="D896" s="529">
        <f t="shared" si="21"/>
        <v>885</v>
      </c>
      <c r="E896" s="532"/>
      <c r="F896" s="531"/>
      <c r="G896" s="531"/>
      <c r="H896" s="573"/>
      <c r="I896" s="573"/>
      <c r="J896" s="573"/>
      <c r="K896" s="573"/>
      <c r="L896" s="573"/>
      <c r="M896" s="234"/>
      <c r="N896" s="234"/>
      <c r="O896" s="668"/>
      <c r="P896" s="575"/>
      <c r="Q896" s="573"/>
      <c r="R896" s="573"/>
      <c r="S896" s="573"/>
      <c r="T896" s="573"/>
      <c r="U896" s="677"/>
      <c r="V896" s="677"/>
      <c r="W896" s="573"/>
      <c r="X896" s="573"/>
      <c r="Y896" s="573"/>
      <c r="Z896" s="573"/>
      <c r="AA896" s="678"/>
      <c r="AB896" s="573"/>
      <c r="AC896" s="623"/>
      <c r="AD896" s="573"/>
      <c r="AE896" s="573"/>
      <c r="AF896" s="573"/>
      <c r="AG896" s="639"/>
      <c r="AH896" s="639"/>
      <c r="AI896" s="639"/>
      <c r="AJ896" s="4"/>
      <c r="AK896" s="621"/>
      <c r="AL896" s="622"/>
      <c r="AM896" s="680"/>
    </row>
    <row r="897" spans="2:39" ht="13.5" customHeight="1">
      <c r="B897" s="395"/>
      <c r="D897" s="529">
        <f t="shared" si="21"/>
        <v>886</v>
      </c>
      <c r="E897" s="532"/>
      <c r="F897" s="531"/>
      <c r="G897" s="531"/>
      <c r="H897" s="573"/>
      <c r="I897" s="573"/>
      <c r="J897" s="573"/>
      <c r="K897" s="573"/>
      <c r="L897" s="573"/>
      <c r="M897" s="234"/>
      <c r="N897" s="234"/>
      <c r="O897" s="668"/>
      <c r="P897" s="575"/>
      <c r="Q897" s="573"/>
      <c r="R897" s="573"/>
      <c r="S897" s="573"/>
      <c r="T897" s="573"/>
      <c r="U897" s="677"/>
      <c r="V897" s="677"/>
      <c r="W897" s="573"/>
      <c r="X897" s="573"/>
      <c r="Y897" s="573"/>
      <c r="Z897" s="573"/>
      <c r="AA897" s="678"/>
      <c r="AB897" s="573"/>
      <c r="AC897" s="623"/>
      <c r="AD897" s="573"/>
      <c r="AE897" s="573"/>
      <c r="AF897" s="573"/>
      <c r="AG897" s="639"/>
      <c r="AH897" s="639"/>
      <c r="AI897" s="639"/>
      <c r="AJ897" s="4"/>
      <c r="AK897" s="621"/>
      <c r="AL897" s="622"/>
      <c r="AM897" s="680"/>
    </row>
    <row r="898" spans="2:39" ht="13.5" customHeight="1">
      <c r="B898" s="395"/>
      <c r="D898" s="529">
        <f t="shared" si="21"/>
        <v>887</v>
      </c>
      <c r="E898" s="532"/>
      <c r="F898" s="531"/>
      <c r="G898" s="531"/>
      <c r="H898" s="573"/>
      <c r="I898" s="573"/>
      <c r="J898" s="573"/>
      <c r="K898" s="573"/>
      <c r="L898" s="573"/>
      <c r="M898" s="234"/>
      <c r="N898" s="234"/>
      <c r="O898" s="668"/>
      <c r="P898" s="575"/>
      <c r="Q898" s="573"/>
      <c r="R898" s="573"/>
      <c r="S898" s="573"/>
      <c r="T898" s="573"/>
      <c r="U898" s="677"/>
      <c r="V898" s="677"/>
      <c r="W898" s="573"/>
      <c r="X898" s="573"/>
      <c r="Y898" s="573"/>
      <c r="Z898" s="573"/>
      <c r="AA898" s="678"/>
      <c r="AB898" s="573"/>
      <c r="AC898" s="623"/>
      <c r="AD898" s="573"/>
      <c r="AE898" s="573"/>
      <c r="AF898" s="573"/>
      <c r="AG898" s="639"/>
      <c r="AH898" s="639"/>
      <c r="AI898" s="639"/>
      <c r="AJ898" s="4"/>
      <c r="AK898" s="621"/>
      <c r="AL898" s="622"/>
      <c r="AM898" s="680"/>
    </row>
    <row r="899" spans="2:39" ht="13.5" customHeight="1">
      <c r="B899" s="395"/>
      <c r="D899" s="529">
        <f t="shared" si="21"/>
        <v>888</v>
      </c>
      <c r="E899" s="532"/>
      <c r="F899" s="531"/>
      <c r="G899" s="531"/>
      <c r="H899" s="573"/>
      <c r="I899" s="573"/>
      <c r="J899" s="573"/>
      <c r="K899" s="573"/>
      <c r="L899" s="573"/>
      <c r="M899" s="234"/>
      <c r="N899" s="234"/>
      <c r="O899" s="668"/>
      <c r="P899" s="575"/>
      <c r="Q899" s="573"/>
      <c r="R899" s="573"/>
      <c r="S899" s="573"/>
      <c r="T899" s="573"/>
      <c r="U899" s="677"/>
      <c r="V899" s="677"/>
      <c r="W899" s="573"/>
      <c r="X899" s="573"/>
      <c r="Y899" s="573"/>
      <c r="Z899" s="573"/>
      <c r="AA899" s="678"/>
      <c r="AB899" s="573"/>
      <c r="AC899" s="623"/>
      <c r="AD899" s="573"/>
      <c r="AE899" s="573"/>
      <c r="AF899" s="573"/>
      <c r="AG899" s="639"/>
      <c r="AH899" s="639"/>
      <c r="AI899" s="639"/>
      <c r="AJ899" s="4"/>
      <c r="AK899" s="621"/>
      <c r="AL899" s="622"/>
      <c r="AM899" s="680"/>
    </row>
    <row r="900" spans="2:39" ht="13.5" customHeight="1">
      <c r="B900" s="395"/>
      <c r="D900" s="529">
        <f t="shared" si="21"/>
        <v>889</v>
      </c>
      <c r="E900" s="532"/>
      <c r="F900" s="531"/>
      <c r="G900" s="531"/>
      <c r="H900" s="573"/>
      <c r="I900" s="573"/>
      <c r="J900" s="573"/>
      <c r="K900" s="573"/>
      <c r="L900" s="573"/>
      <c r="M900" s="234"/>
      <c r="N900" s="234"/>
      <c r="O900" s="668"/>
      <c r="P900" s="575"/>
      <c r="Q900" s="573"/>
      <c r="R900" s="573"/>
      <c r="S900" s="573"/>
      <c r="T900" s="573"/>
      <c r="U900" s="677"/>
      <c r="V900" s="677"/>
      <c r="W900" s="573"/>
      <c r="X900" s="573"/>
      <c r="Y900" s="573"/>
      <c r="Z900" s="573"/>
      <c r="AA900" s="678"/>
      <c r="AB900" s="573"/>
      <c r="AC900" s="623"/>
      <c r="AD900" s="573"/>
      <c r="AE900" s="573"/>
      <c r="AF900" s="573"/>
      <c r="AG900" s="639"/>
      <c r="AH900" s="639"/>
      <c r="AI900" s="639"/>
      <c r="AJ900" s="4"/>
      <c r="AK900" s="621"/>
      <c r="AL900" s="622"/>
      <c r="AM900" s="680"/>
    </row>
    <row r="901" spans="2:39" ht="13.5" customHeight="1">
      <c r="B901" s="395"/>
      <c r="D901" s="529">
        <f t="shared" si="21"/>
        <v>890</v>
      </c>
      <c r="E901" s="532"/>
      <c r="F901" s="531"/>
      <c r="G901" s="531"/>
      <c r="H901" s="573"/>
      <c r="I901" s="573"/>
      <c r="J901" s="573"/>
      <c r="K901" s="573"/>
      <c r="L901" s="573"/>
      <c r="M901" s="234"/>
      <c r="N901" s="234"/>
      <c r="O901" s="668"/>
      <c r="P901" s="575"/>
      <c r="Q901" s="573"/>
      <c r="R901" s="573"/>
      <c r="S901" s="573"/>
      <c r="T901" s="573"/>
      <c r="U901" s="677"/>
      <c r="V901" s="677"/>
      <c r="W901" s="573"/>
      <c r="X901" s="573"/>
      <c r="Y901" s="573"/>
      <c r="Z901" s="573"/>
      <c r="AA901" s="678"/>
      <c r="AB901" s="573"/>
      <c r="AC901" s="623"/>
      <c r="AD901" s="573"/>
      <c r="AE901" s="573"/>
      <c r="AF901" s="573"/>
      <c r="AG901" s="639"/>
      <c r="AH901" s="639"/>
      <c r="AI901" s="639"/>
      <c r="AJ901" s="4"/>
      <c r="AK901" s="621"/>
      <c r="AL901" s="622"/>
      <c r="AM901" s="680"/>
    </row>
    <row r="902" spans="2:39" ht="13.5" customHeight="1">
      <c r="B902" s="395"/>
      <c r="D902" s="529">
        <f t="shared" si="21"/>
        <v>891</v>
      </c>
      <c r="E902" s="532"/>
      <c r="F902" s="531"/>
      <c r="G902" s="531"/>
      <c r="H902" s="573"/>
      <c r="I902" s="573"/>
      <c r="J902" s="573"/>
      <c r="K902" s="573"/>
      <c r="L902" s="573"/>
      <c r="M902" s="234"/>
      <c r="N902" s="234"/>
      <c r="O902" s="668"/>
      <c r="P902" s="575"/>
      <c r="Q902" s="573"/>
      <c r="R902" s="573"/>
      <c r="S902" s="573"/>
      <c r="T902" s="573"/>
      <c r="U902" s="677"/>
      <c r="V902" s="677"/>
      <c r="W902" s="573"/>
      <c r="X902" s="573"/>
      <c r="Y902" s="573"/>
      <c r="Z902" s="573"/>
      <c r="AA902" s="678"/>
      <c r="AB902" s="573"/>
      <c r="AC902" s="623"/>
      <c r="AD902" s="573"/>
      <c r="AE902" s="573"/>
      <c r="AF902" s="573"/>
      <c r="AG902" s="639"/>
      <c r="AH902" s="639"/>
      <c r="AI902" s="639"/>
      <c r="AJ902" s="4"/>
      <c r="AK902" s="621"/>
      <c r="AL902" s="622"/>
      <c r="AM902" s="680"/>
    </row>
    <row r="903" spans="2:39" ht="13.5" customHeight="1">
      <c r="B903" s="395"/>
      <c r="D903" s="529">
        <f t="shared" si="21"/>
        <v>892</v>
      </c>
      <c r="E903" s="532"/>
      <c r="F903" s="531"/>
      <c r="G903" s="531"/>
      <c r="H903" s="573"/>
      <c r="I903" s="573"/>
      <c r="J903" s="573"/>
      <c r="K903" s="573"/>
      <c r="L903" s="573"/>
      <c r="M903" s="234"/>
      <c r="N903" s="234"/>
      <c r="O903" s="668"/>
      <c r="P903" s="575"/>
      <c r="Q903" s="573"/>
      <c r="R903" s="573"/>
      <c r="S903" s="573"/>
      <c r="T903" s="573"/>
      <c r="U903" s="677"/>
      <c r="V903" s="677"/>
      <c r="W903" s="573"/>
      <c r="X903" s="573"/>
      <c r="Y903" s="573"/>
      <c r="Z903" s="573"/>
      <c r="AA903" s="678"/>
      <c r="AB903" s="573"/>
      <c r="AC903" s="623"/>
      <c r="AD903" s="573"/>
      <c r="AE903" s="573"/>
      <c r="AF903" s="573"/>
      <c r="AG903" s="639"/>
      <c r="AH903" s="639"/>
      <c r="AI903" s="639"/>
      <c r="AJ903" s="4"/>
      <c r="AK903" s="621"/>
      <c r="AL903" s="622"/>
      <c r="AM903" s="680"/>
    </row>
    <row r="904" spans="2:39" ht="13.5" customHeight="1">
      <c r="B904" s="395"/>
      <c r="D904" s="529">
        <f t="shared" si="21"/>
        <v>893</v>
      </c>
      <c r="E904" s="532"/>
      <c r="F904" s="531"/>
      <c r="G904" s="531"/>
      <c r="H904" s="573"/>
      <c r="I904" s="573"/>
      <c r="J904" s="573"/>
      <c r="K904" s="573"/>
      <c r="L904" s="573"/>
      <c r="M904" s="234"/>
      <c r="N904" s="234"/>
      <c r="O904" s="668"/>
      <c r="P904" s="575"/>
      <c r="Q904" s="573"/>
      <c r="R904" s="573"/>
      <c r="S904" s="573"/>
      <c r="T904" s="573"/>
      <c r="U904" s="677"/>
      <c r="V904" s="677"/>
      <c r="W904" s="573"/>
      <c r="X904" s="573"/>
      <c r="Y904" s="573"/>
      <c r="Z904" s="573"/>
      <c r="AA904" s="678"/>
      <c r="AB904" s="573"/>
      <c r="AC904" s="623"/>
      <c r="AD904" s="573"/>
      <c r="AE904" s="573"/>
      <c r="AF904" s="573"/>
      <c r="AG904" s="639"/>
      <c r="AH904" s="639"/>
      <c r="AI904" s="639"/>
      <c r="AJ904" s="4"/>
      <c r="AK904" s="621"/>
      <c r="AL904" s="622"/>
      <c r="AM904" s="680"/>
    </row>
    <row r="905" spans="2:39" ht="13.5" customHeight="1">
      <c r="B905" s="395"/>
      <c r="D905" s="529">
        <f t="shared" si="21"/>
        <v>894</v>
      </c>
      <c r="E905" s="532"/>
      <c r="F905" s="531"/>
      <c r="G905" s="531"/>
      <c r="H905" s="573"/>
      <c r="I905" s="573"/>
      <c r="J905" s="573"/>
      <c r="K905" s="573"/>
      <c r="L905" s="573"/>
      <c r="M905" s="234"/>
      <c r="N905" s="234"/>
      <c r="O905" s="668"/>
      <c r="P905" s="575"/>
      <c r="Q905" s="573"/>
      <c r="R905" s="573"/>
      <c r="S905" s="573"/>
      <c r="T905" s="573"/>
      <c r="U905" s="677"/>
      <c r="V905" s="677"/>
      <c r="W905" s="573"/>
      <c r="X905" s="573"/>
      <c r="Y905" s="573"/>
      <c r="Z905" s="573"/>
      <c r="AA905" s="678"/>
      <c r="AB905" s="573"/>
      <c r="AC905" s="623"/>
      <c r="AD905" s="573"/>
      <c r="AE905" s="573"/>
      <c r="AF905" s="573"/>
      <c r="AG905" s="639"/>
      <c r="AH905" s="639"/>
      <c r="AI905" s="639"/>
      <c r="AJ905" s="4"/>
      <c r="AK905" s="621"/>
      <c r="AL905" s="622"/>
      <c r="AM905" s="680"/>
    </row>
    <row r="906" spans="2:39" ht="13.5" customHeight="1">
      <c r="B906" s="395"/>
      <c r="D906" s="529">
        <f t="shared" si="21"/>
        <v>895</v>
      </c>
      <c r="E906" s="532"/>
      <c r="F906" s="531"/>
      <c r="G906" s="531"/>
      <c r="H906" s="573"/>
      <c r="I906" s="573"/>
      <c r="J906" s="573"/>
      <c r="K906" s="573"/>
      <c r="L906" s="573"/>
      <c r="M906" s="234"/>
      <c r="N906" s="234"/>
      <c r="O906" s="668"/>
      <c r="P906" s="575"/>
      <c r="Q906" s="573"/>
      <c r="R906" s="573"/>
      <c r="S906" s="573"/>
      <c r="T906" s="573"/>
      <c r="U906" s="677"/>
      <c r="V906" s="677"/>
      <c r="W906" s="573"/>
      <c r="X906" s="573"/>
      <c r="Y906" s="573"/>
      <c r="Z906" s="573"/>
      <c r="AA906" s="678"/>
      <c r="AB906" s="573"/>
      <c r="AC906" s="623"/>
      <c r="AD906" s="573"/>
      <c r="AE906" s="573"/>
      <c r="AF906" s="573"/>
      <c r="AG906" s="639"/>
      <c r="AH906" s="639"/>
      <c r="AI906" s="639"/>
      <c r="AJ906" s="4"/>
      <c r="AK906" s="621"/>
      <c r="AL906" s="622"/>
      <c r="AM906" s="680"/>
    </row>
    <row r="907" spans="2:39" ht="13.5" customHeight="1">
      <c r="B907" s="395"/>
      <c r="D907" s="529">
        <f t="shared" si="21"/>
        <v>896</v>
      </c>
      <c r="E907" s="532"/>
      <c r="F907" s="531"/>
      <c r="G907" s="531"/>
      <c r="H907" s="573"/>
      <c r="I907" s="573"/>
      <c r="J907" s="573"/>
      <c r="K907" s="573"/>
      <c r="L907" s="573"/>
      <c r="M907" s="234"/>
      <c r="N907" s="234"/>
      <c r="O907" s="668"/>
      <c r="P907" s="575"/>
      <c r="Q907" s="573"/>
      <c r="R907" s="573"/>
      <c r="S907" s="573"/>
      <c r="T907" s="573"/>
      <c r="U907" s="677"/>
      <c r="V907" s="677"/>
      <c r="W907" s="573"/>
      <c r="X907" s="573"/>
      <c r="Y907" s="573"/>
      <c r="Z907" s="573"/>
      <c r="AA907" s="678"/>
      <c r="AB907" s="573"/>
      <c r="AC907" s="623"/>
      <c r="AD907" s="573"/>
      <c r="AE907" s="573"/>
      <c r="AF907" s="573"/>
      <c r="AG907" s="639"/>
      <c r="AH907" s="639"/>
      <c r="AI907" s="639"/>
      <c r="AJ907" s="4"/>
      <c r="AK907" s="621"/>
      <c r="AL907" s="622"/>
      <c r="AM907" s="680"/>
    </row>
    <row r="908" spans="2:39" ht="13.5" customHeight="1">
      <c r="B908" s="395"/>
      <c r="D908" s="529">
        <f t="shared" si="21"/>
        <v>897</v>
      </c>
      <c r="E908" s="532"/>
      <c r="F908" s="531"/>
      <c r="G908" s="531"/>
      <c r="H908" s="573"/>
      <c r="I908" s="573"/>
      <c r="J908" s="573"/>
      <c r="K908" s="573"/>
      <c r="L908" s="573"/>
      <c r="M908" s="234"/>
      <c r="N908" s="234"/>
      <c r="O908" s="668"/>
      <c r="P908" s="575"/>
      <c r="Q908" s="573"/>
      <c r="R908" s="573"/>
      <c r="S908" s="573"/>
      <c r="T908" s="573"/>
      <c r="U908" s="677"/>
      <c r="V908" s="677"/>
      <c r="W908" s="573"/>
      <c r="X908" s="573"/>
      <c r="Y908" s="573"/>
      <c r="Z908" s="573"/>
      <c r="AA908" s="678"/>
      <c r="AB908" s="573"/>
      <c r="AC908" s="623"/>
      <c r="AD908" s="573"/>
      <c r="AE908" s="573"/>
      <c r="AF908" s="573"/>
      <c r="AG908" s="639"/>
      <c r="AH908" s="639"/>
      <c r="AI908" s="639"/>
      <c r="AJ908" s="4"/>
      <c r="AK908" s="621"/>
      <c r="AL908" s="622"/>
      <c r="AM908" s="680"/>
    </row>
    <row r="909" spans="2:39" ht="13.5" customHeight="1">
      <c r="B909" s="395"/>
      <c r="D909" s="529">
        <f t="shared" si="21"/>
        <v>898</v>
      </c>
      <c r="E909" s="532"/>
      <c r="F909" s="531"/>
      <c r="G909" s="531"/>
      <c r="H909" s="573"/>
      <c r="I909" s="573"/>
      <c r="J909" s="573"/>
      <c r="K909" s="573"/>
      <c r="L909" s="573"/>
      <c r="M909" s="234"/>
      <c r="N909" s="234"/>
      <c r="O909" s="668"/>
      <c r="P909" s="575"/>
      <c r="Q909" s="573"/>
      <c r="R909" s="573"/>
      <c r="S909" s="573"/>
      <c r="T909" s="573"/>
      <c r="U909" s="677"/>
      <c r="V909" s="677"/>
      <c r="W909" s="573"/>
      <c r="X909" s="573"/>
      <c r="Y909" s="573"/>
      <c r="Z909" s="573"/>
      <c r="AA909" s="678"/>
      <c r="AB909" s="573"/>
      <c r="AC909" s="623"/>
      <c r="AD909" s="573"/>
      <c r="AE909" s="573"/>
      <c r="AF909" s="573"/>
      <c r="AG909" s="639"/>
      <c r="AH909" s="639"/>
      <c r="AI909" s="639"/>
      <c r="AJ909" s="4"/>
      <c r="AK909" s="621"/>
      <c r="AL909" s="622"/>
      <c r="AM909" s="680"/>
    </row>
    <row r="910" spans="2:39" ht="13.5" customHeight="1">
      <c r="B910" s="395"/>
      <c r="D910" s="529">
        <f t="shared" si="21"/>
        <v>899</v>
      </c>
      <c r="E910" s="532"/>
      <c r="F910" s="531"/>
      <c r="G910" s="531"/>
      <c r="H910" s="573"/>
      <c r="I910" s="573"/>
      <c r="J910" s="573"/>
      <c r="K910" s="573"/>
      <c r="L910" s="573"/>
      <c r="M910" s="234"/>
      <c r="N910" s="234"/>
      <c r="O910" s="668"/>
      <c r="P910" s="575"/>
      <c r="Q910" s="573"/>
      <c r="R910" s="573"/>
      <c r="S910" s="573"/>
      <c r="T910" s="573"/>
      <c r="U910" s="677"/>
      <c r="V910" s="677"/>
      <c r="W910" s="573"/>
      <c r="X910" s="573"/>
      <c r="Y910" s="573"/>
      <c r="Z910" s="573"/>
      <c r="AA910" s="678"/>
      <c r="AB910" s="573"/>
      <c r="AC910" s="623"/>
      <c r="AD910" s="573"/>
      <c r="AE910" s="573"/>
      <c r="AF910" s="573"/>
      <c r="AG910" s="639"/>
      <c r="AH910" s="639"/>
      <c r="AI910" s="639"/>
      <c r="AJ910" s="4"/>
      <c r="AK910" s="621"/>
      <c r="AL910" s="622"/>
      <c r="AM910" s="680"/>
    </row>
    <row r="911" spans="2:39" ht="13.5" customHeight="1">
      <c r="B911" s="395"/>
      <c r="D911" s="529">
        <f t="shared" si="21"/>
        <v>900</v>
      </c>
      <c r="E911" s="532"/>
      <c r="F911" s="531"/>
      <c r="G911" s="531"/>
      <c r="H911" s="681"/>
      <c r="I911" s="681"/>
      <c r="J911" s="681"/>
      <c r="K911" s="681"/>
      <c r="L911" s="681"/>
      <c r="M911" s="234"/>
      <c r="N911" s="234"/>
      <c r="O911" s="668"/>
      <c r="P911" s="575"/>
      <c r="Q911" s="573"/>
      <c r="R911" s="573"/>
      <c r="S911" s="573"/>
      <c r="T911" s="573"/>
      <c r="U911" s="677"/>
      <c r="V911" s="677"/>
      <c r="W911" s="573"/>
      <c r="X911" s="573"/>
      <c r="Y911" s="573"/>
      <c r="Z911" s="573"/>
      <c r="AA911" s="678"/>
      <c r="AB911" s="573"/>
      <c r="AC911" s="623"/>
      <c r="AD911" s="573"/>
      <c r="AE911" s="573"/>
      <c r="AF911" s="573"/>
      <c r="AG911" s="639"/>
      <c r="AH911" s="639"/>
      <c r="AI911" s="639"/>
      <c r="AJ911" s="4"/>
      <c r="AK911" s="621"/>
      <c r="AL911" s="622"/>
      <c r="AM911" s="680"/>
    </row>
    <row r="912" spans="2:39" ht="13.5" customHeight="1">
      <c r="B912" s="395"/>
      <c r="D912" s="130"/>
      <c r="E912" s="250"/>
      <c r="F912" s="130"/>
      <c r="G912" s="130"/>
      <c r="H912" s="250"/>
      <c r="I912" s="250"/>
      <c r="J912" s="250"/>
      <c r="K912" s="250"/>
      <c r="L912" s="250"/>
      <c r="M912" s="813"/>
      <c r="N912" s="813"/>
      <c r="O912" s="814"/>
      <c r="P912" s="735"/>
      <c r="Q912" s="320"/>
      <c r="R912" s="320"/>
      <c r="S912" s="320"/>
      <c r="T912" s="320"/>
      <c r="U912" s="320"/>
      <c r="V912" s="320"/>
      <c r="W912" s="320"/>
      <c r="X912" s="320"/>
      <c r="Y912" s="320"/>
      <c r="Z912" s="320"/>
      <c r="AA912" s="679"/>
      <c r="AB912" s="320"/>
      <c r="AC912" s="320"/>
      <c r="AD912" s="320"/>
      <c r="AE912" s="320"/>
      <c r="AF912" s="320"/>
      <c r="AG912" s="320"/>
      <c r="AH912" s="320"/>
      <c r="AI912" s="320"/>
      <c r="AJ912" s="4"/>
      <c r="AK912" s="621"/>
      <c r="AL912" s="622"/>
      <c r="AM912" s="680"/>
    </row>
    <row r="913" spans="2:37" ht="3" customHeight="1">
      <c r="B913" s="396"/>
      <c r="C913" s="1086"/>
      <c r="D913" s="1086"/>
      <c r="E913" s="1086"/>
      <c r="F913" s="1086"/>
      <c r="G913" s="1086"/>
      <c r="H913" s="1086"/>
      <c r="I913" s="1086"/>
      <c r="J913" s="1086"/>
      <c r="K913" s="1086"/>
      <c r="L913" s="1086"/>
      <c r="M913" s="1086"/>
      <c r="N913" s="1086"/>
      <c r="O913" s="1040"/>
      <c r="P913" s="1086"/>
      <c r="Q913" s="1086"/>
      <c r="R913" s="1086"/>
      <c r="S913" s="1086"/>
      <c r="T913" s="1086"/>
      <c r="U913" s="1086"/>
      <c r="V913" s="1086"/>
      <c r="W913" s="1086"/>
      <c r="X913" s="1086"/>
      <c r="Y913" s="1086"/>
      <c r="Z913" s="1086"/>
      <c r="AA913" s="1086"/>
      <c r="AB913" s="1086"/>
      <c r="AC913" s="1086"/>
      <c r="AD913" s="1086"/>
      <c r="AE913" s="1086"/>
      <c r="AF913" s="1086"/>
      <c r="AG913" s="1086"/>
      <c r="AH913" s="1086"/>
      <c r="AI913" s="1086"/>
      <c r="AJ913" s="1040"/>
      <c r="AK913" s="120"/>
    </row>
    <row r="914" spans="2:37">
      <c r="AK914" s="502"/>
    </row>
  </sheetData>
  <sheetProtection algorithmName="SHA-512" hashValue="z3Ave0+ZIqSNgUOsAF8KCPfD/KbJaquJnGlZnAs50rR4S3nHFv5u7IZTzeuDfhCS+km1tznnQHYGR/r6zYrl1A==" saltValue="NQcgIADhQuVHMaggSV3PCw==" spinCount="100000" sheet="1" objects="1" scenarios="1" selectLockedCells="1"/>
  <mergeCells count="23">
    <mergeCell ref="D10:G10"/>
    <mergeCell ref="D11:G11"/>
    <mergeCell ref="AD7:AD8"/>
    <mergeCell ref="AF7:AF8"/>
    <mergeCell ref="D6:D8"/>
    <mergeCell ref="E6:E8"/>
    <mergeCell ref="O7:O8"/>
    <mergeCell ref="F6:F8"/>
    <mergeCell ref="G6:G8"/>
    <mergeCell ref="N7:N8"/>
    <mergeCell ref="H7:L7"/>
    <mergeCell ref="U7:Z7"/>
    <mergeCell ref="AI7:AI8"/>
    <mergeCell ref="H4:K4"/>
    <mergeCell ref="M4:Q4"/>
    <mergeCell ref="P7:P8"/>
    <mergeCell ref="Q7:S7"/>
    <mergeCell ref="AE7:AE8"/>
    <mergeCell ref="M7:M8"/>
    <mergeCell ref="U6:AC6"/>
    <mergeCell ref="AA7:AC7"/>
    <mergeCell ref="AH7:AH8"/>
    <mergeCell ref="AG7:AG8"/>
  </mergeCells>
  <phoneticPr fontId="4"/>
  <conditionalFormatting sqref="J12:J911">
    <cfRule type="expression" dxfId="58" priority="12" stopIfTrue="1">
      <formula>AND($I12="○",$J12="")</formula>
    </cfRule>
  </conditionalFormatting>
  <conditionalFormatting sqref="U12:V911">
    <cfRule type="expression" dxfId="57" priority="1" stopIfTrue="1">
      <formula>AND($M12="",U12&lt;&gt;"")</formula>
    </cfRule>
  </conditionalFormatting>
  <conditionalFormatting sqref="V12:V911">
    <cfRule type="expression" dxfId="56" priority="28" stopIfTrue="1">
      <formula>AND(U12&lt;&gt;"",V12&lt;&gt;"")</formula>
    </cfRule>
  </conditionalFormatting>
  <conditionalFormatting sqref="W12:W911">
    <cfRule type="expression" dxfId="55" priority="29" stopIfTrue="1">
      <formula>AND(OR(U12&lt;&gt;"",V12&lt;&gt;""),W12="○")</formula>
    </cfRule>
  </conditionalFormatting>
  <conditionalFormatting sqref="W12:X911">
    <cfRule type="expression" dxfId="54" priority="13" stopIfTrue="1">
      <formula>AND($E12&gt;=$M$4,W12="○",OR($J12="○",$K12="○",$L12="○"))</formula>
    </cfRule>
    <cfRule type="expression" dxfId="53" priority="25" stopIfTrue="1">
      <formula>AND($M12="",W12="○")</formula>
    </cfRule>
  </conditionalFormatting>
  <conditionalFormatting sqref="X12:X911">
    <cfRule type="expression" dxfId="52" priority="30" stopIfTrue="1">
      <formula>AND(OR(U12&lt;&gt;"",V12&lt;&gt;""),X12="○")</formula>
    </cfRule>
  </conditionalFormatting>
  <conditionalFormatting sqref="Y12:Y911">
    <cfRule type="expression" dxfId="51" priority="5" stopIfTrue="1">
      <formula>AND(OR(U12&lt;&gt;"",V12&lt;&gt;""),Y12="○")</formula>
    </cfRule>
    <cfRule type="expression" dxfId="50" priority="6" stopIfTrue="1">
      <formula>AND(OR(J12="",K12=""),Y12="○")</formula>
    </cfRule>
  </conditionalFormatting>
  <conditionalFormatting sqref="Y12:Z911">
    <cfRule type="expression" dxfId="49" priority="3" stopIfTrue="1">
      <formula>AND($M12="",Y12="○")</formula>
    </cfRule>
  </conditionalFormatting>
  <conditionalFormatting sqref="AA12:AA911">
    <cfRule type="expression" dxfId="48" priority="24" stopIfTrue="1">
      <formula>AND($M12="",AA12&lt;&gt;"")</formula>
    </cfRule>
  </conditionalFormatting>
  <conditionalFormatting sqref="AB12:AC911">
    <cfRule type="expression" dxfId="47" priority="22" stopIfTrue="1">
      <formula>AND($I12="○",AB12="")</formula>
    </cfRule>
  </conditionalFormatting>
  <conditionalFormatting sqref="AD12:AD911">
    <cfRule type="expression" dxfId="46" priority="38" stopIfTrue="1">
      <formula>AND(Q12="○",AD12="○")</formula>
    </cfRule>
    <cfRule type="expression" dxfId="45" priority="39" stopIfTrue="1">
      <formula>AND(O12="",AD12="○")</formula>
    </cfRule>
  </conditionalFormatting>
  <conditionalFormatting sqref="AE12:AE911">
    <cfRule type="expression" dxfId="44" priority="46" stopIfTrue="1">
      <formula>AND(OR(R12="○",S12="○"),AE12="○")</formula>
    </cfRule>
    <cfRule type="expression" dxfId="43" priority="47" stopIfTrue="1">
      <formula>AND(O12="",AE12="○")</formula>
    </cfRule>
  </conditionalFormatting>
  <conditionalFormatting sqref="AF12:AF911">
    <cfRule type="expression" dxfId="42" priority="48" stopIfTrue="1">
      <formula>AND(OR(R12="○",S12="○"),AF12="○")</formula>
    </cfRule>
    <cfRule type="expression" dxfId="41" priority="49" stopIfTrue="1">
      <formula>AND(O12="",AF12="○")</formula>
    </cfRule>
  </conditionalFormatting>
  <conditionalFormatting sqref="AG12:AG911">
    <cfRule type="expression" dxfId="40" priority="50" stopIfTrue="1">
      <formula>AND(OR(R12="○",S12="○"),AG12="○")</formula>
    </cfRule>
    <cfRule type="expression" dxfId="39" priority="51" stopIfTrue="1">
      <formula>AND(O12="",AG12="○")</formula>
    </cfRule>
  </conditionalFormatting>
  <conditionalFormatting sqref="AH12:AH911">
    <cfRule type="expression" dxfId="38" priority="8" stopIfTrue="1">
      <formula>AND(R12="",AH12="○")</formula>
    </cfRule>
  </conditionalFormatting>
  <conditionalFormatting sqref="AI12:AI911">
    <cfRule type="expression" dxfId="37" priority="7" stopIfTrue="1">
      <formula>AND(R12="",AI12="○")</formula>
    </cfRule>
  </conditionalFormatting>
  <dataValidations count="3">
    <dataValidation type="list" allowBlank="1" showInputMessage="1" showErrorMessage="1" sqref="Q12:S911 AE12:AE911 H12:L911 AB12:AC911 W12:Z911" xr:uid="{00000000-0002-0000-0E00-000000000000}">
      <formula1>$AN$1:$AN$2</formula1>
    </dataValidation>
    <dataValidation type="list" allowBlank="1" showInputMessage="1" showErrorMessage="1" sqref="AD12:AD911 AF12:AI911" xr:uid="{00000000-0002-0000-0E00-000001000000}">
      <formula1>$AN$1:$AP$1</formula1>
    </dataValidation>
    <dataValidation type="list" allowBlank="1" showInputMessage="1" showErrorMessage="1" sqref="AA12:AA911" xr:uid="{00000000-0002-0000-0E00-000002000000}">
      <formula1>$AQ$3:$AV$3</formula1>
    </dataValidation>
  </dataValidations>
  <printOptions horizontalCentered="1"/>
  <pageMargins left="0.19685039370078741" right="0.19685039370078741" top="0.59055118110236227" bottom="0.39370078740157483" header="0.39370078740157483" footer="0.19685039370078741"/>
  <pageSetup paperSize="9" scale="83" firstPageNumber="19" orientation="landscape" blackAndWhite="1" horizontalDpi="300" verticalDpi="300" r:id="rId1"/>
  <headerFooter alignWithMargins="0">
    <oddFooter>&amp;C&amp;P</oddFooter>
  </headerFooter>
  <rowBreaks count="3" manualBreakCount="3">
    <brk id="821" min="1" max="31" man="1"/>
    <brk id="851" min="1" max="31" man="1"/>
    <brk id="881" max="31"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R1004"/>
  <sheetViews>
    <sheetView showGridLines="0" zoomScale="85" zoomScaleNormal="85" zoomScaleSheetLayoutView="100" workbookViewId="0">
      <pane ySplit="11" topLeftCell="A12" activePane="bottomLeft" state="frozen"/>
      <selection activeCell="D13" sqref="D13:E13"/>
      <selection pane="bottomLeft" activeCell="E12" sqref="E12"/>
    </sheetView>
  </sheetViews>
  <sheetFormatPr defaultColWidth="0" defaultRowHeight="13.5" zeroHeight="1"/>
  <cols>
    <col min="1" max="1" width="2.125" customWidth="1"/>
    <col min="2" max="2" width="0.5" customWidth="1"/>
    <col min="3" max="3" width="2.625" customWidth="1"/>
    <col min="4" max="4" width="3.625" customWidth="1"/>
    <col min="5" max="5" width="4.625" customWidth="1"/>
    <col min="6" max="6" width="10.625" customWidth="1"/>
    <col min="7" max="7" width="18.625" customWidth="1"/>
    <col min="8" max="15" width="6.125" customWidth="1"/>
    <col min="16" max="16" width="0.25" customWidth="1"/>
    <col min="17" max="25" width="6.125" customWidth="1"/>
    <col min="26" max="26" width="2.625" customWidth="1"/>
    <col min="27" max="27" width="0.5" customWidth="1"/>
    <col min="28" max="28" width="2.625" customWidth="1"/>
    <col min="29" max="245" width="8.75" hidden="1" customWidth="1"/>
    <col min="246" max="246" width="2.125" hidden="1" customWidth="1"/>
    <col min="247" max="247" width="2.625" hidden="1" customWidth="1"/>
    <col min="248" max="248" width="3.625" hidden="1" customWidth="1"/>
    <col min="249" max="249" width="4.625" hidden="1" customWidth="1"/>
    <col min="250" max="250" width="6.625" hidden="1" customWidth="1"/>
    <col min="251" max="251" width="13.625" hidden="1" customWidth="1"/>
    <col min="252" max="252" width="5.625" hidden="1" customWidth="1"/>
    <col min="253" max="16384" width="5.125" hidden="1"/>
  </cols>
  <sheetData>
    <row r="1" spans="2:30" ht="13.5" customHeight="1">
      <c r="B1" s="1"/>
      <c r="C1" s="252" t="s">
        <v>2345</v>
      </c>
      <c r="D1" s="1"/>
      <c r="E1" s="1"/>
      <c r="F1" s="1"/>
      <c r="G1" s="1"/>
      <c r="H1" s="1"/>
      <c r="I1" s="1"/>
      <c r="J1" s="1"/>
      <c r="K1" s="1"/>
      <c r="L1" s="1"/>
      <c r="M1" s="1"/>
      <c r="N1" s="1"/>
      <c r="O1" s="1"/>
      <c r="P1" s="1"/>
      <c r="Q1" s="1"/>
      <c r="R1" s="1"/>
      <c r="S1" s="1"/>
      <c r="T1" s="1"/>
      <c r="U1" s="1"/>
      <c r="V1" s="1"/>
      <c r="W1" s="1"/>
      <c r="X1" s="1"/>
      <c r="Y1" s="1"/>
      <c r="Z1" s="1"/>
      <c r="AA1" s="1"/>
      <c r="AB1" s="1"/>
      <c r="AC1" t="s">
        <v>1070</v>
      </c>
      <c r="AD1" t="s">
        <v>2196</v>
      </c>
    </row>
    <row r="2" spans="2:30" ht="3" customHeight="1">
      <c r="B2" s="248"/>
      <c r="C2" s="250"/>
      <c r="D2" s="250"/>
      <c r="E2" s="250"/>
      <c r="F2" s="250"/>
      <c r="G2" s="250"/>
      <c r="H2" s="250"/>
      <c r="I2" s="250"/>
      <c r="J2" s="250"/>
      <c r="K2" s="250"/>
      <c r="L2" s="250"/>
      <c r="M2" s="250"/>
      <c r="N2" s="250"/>
      <c r="O2" s="250"/>
      <c r="P2" s="250"/>
      <c r="Q2" s="250"/>
      <c r="R2" s="250"/>
      <c r="S2" s="250"/>
      <c r="T2" s="250"/>
      <c r="U2" s="250"/>
      <c r="V2" s="250"/>
      <c r="W2" s="250"/>
      <c r="X2" s="250"/>
      <c r="Y2" s="250"/>
      <c r="Z2" s="250"/>
      <c r="AA2" s="682"/>
      <c r="AB2" s="2"/>
    </row>
    <row r="3" spans="2:30" ht="13.5" customHeight="1" thickBot="1">
      <c r="B3" s="12"/>
      <c r="C3" s="1"/>
      <c r="D3" s="1" t="s">
        <v>2239</v>
      </c>
      <c r="E3" s="1"/>
      <c r="F3" s="1"/>
      <c r="G3" s="1"/>
      <c r="H3" s="1"/>
      <c r="I3" s="1"/>
      <c r="J3" s="1"/>
      <c r="K3" s="1"/>
      <c r="L3" s="1"/>
      <c r="M3" s="1"/>
      <c r="N3" s="1"/>
      <c r="O3" s="1"/>
      <c r="P3" s="1"/>
      <c r="Q3" s="1"/>
      <c r="R3" s="1"/>
      <c r="S3" s="1"/>
      <c r="T3" s="1"/>
      <c r="U3" s="1"/>
      <c r="V3" s="1"/>
      <c r="W3" s="1"/>
      <c r="X3" s="1"/>
      <c r="Y3" s="1"/>
      <c r="Z3" s="1"/>
      <c r="AA3" s="683"/>
      <c r="AB3" s="2"/>
    </row>
    <row r="4" spans="2:30" ht="13.5" customHeight="1" thickBot="1">
      <c r="B4" s="12"/>
      <c r="C4" s="1"/>
      <c r="D4" s="1"/>
      <c r="E4" s="1"/>
      <c r="F4" s="1"/>
      <c r="G4" s="1404" t="s">
        <v>2228</v>
      </c>
      <c r="H4" s="1404"/>
      <c r="I4" s="1405"/>
      <c r="J4" s="534" t="str">
        <f>IF(COUNT(E12:E1001)=0,"",MIN(E12:E1001))</f>
        <v/>
      </c>
      <c r="K4" s="1406">
        <f>取組状況入力!$Q$2+1</f>
        <v>2013</v>
      </c>
      <c r="L4" s="1406"/>
      <c r="M4" s="1406"/>
      <c r="N4" s="1407"/>
      <c r="O4" s="588">
        <f t="array" ref="O4">SUM(IF(E12:E1001&gt;=$K$4,$I12:$I1001*$J12:$J1001/$I$11,0))</f>
        <v>0</v>
      </c>
      <c r="P4" s="642"/>
      <c r="R4" s="1"/>
      <c r="U4" s="1"/>
      <c r="V4" s="1"/>
      <c r="X4" s="1"/>
      <c r="Y4" s="1"/>
      <c r="Z4" s="1"/>
      <c r="AA4" s="683"/>
      <c r="AB4" s="2"/>
    </row>
    <row r="5" spans="2:30" ht="4.5" customHeight="1">
      <c r="B5" s="395"/>
      <c r="D5" s="1"/>
      <c r="H5" s="1086"/>
      <c r="J5" s="1086"/>
      <c r="AA5" s="683"/>
      <c r="AB5" s="2"/>
    </row>
    <row r="6" spans="2:30" ht="15" customHeight="1">
      <c r="B6" s="395"/>
      <c r="D6" s="1152" t="s">
        <v>2205</v>
      </c>
      <c r="E6" s="1266" t="s">
        <v>2206</v>
      </c>
      <c r="F6" s="1266" t="s">
        <v>2207</v>
      </c>
      <c r="G6" s="1152" t="s">
        <v>2230</v>
      </c>
      <c r="H6" s="508" t="s">
        <v>853</v>
      </c>
      <c r="I6" s="535">
        <f>基本情報!$E$16</f>
        <v>10</v>
      </c>
      <c r="J6" s="508" t="s">
        <v>853</v>
      </c>
      <c r="K6" s="26" t="s">
        <v>853</v>
      </c>
      <c r="L6" s="26" t="s">
        <v>853</v>
      </c>
      <c r="M6" s="535">
        <f>基本情報!$E$51</f>
        <v>30</v>
      </c>
      <c r="N6" s="26" t="s">
        <v>853</v>
      </c>
      <c r="O6" s="535">
        <f>基本情報!$E$18</f>
        <v>11</v>
      </c>
      <c r="P6" s="411"/>
      <c r="Q6" s="1400" t="s">
        <v>2346</v>
      </c>
      <c r="R6" s="1400"/>
      <c r="S6" s="1400"/>
      <c r="T6" s="1142"/>
      <c r="U6" s="8" t="s">
        <v>2276</v>
      </c>
      <c r="V6" s="8" t="s">
        <v>2279</v>
      </c>
      <c r="W6" s="8" t="s">
        <v>2347</v>
      </c>
      <c r="X6" s="8" t="s">
        <v>2285</v>
      </c>
      <c r="Y6" s="8" t="s">
        <v>2287</v>
      </c>
      <c r="Z6" s="643"/>
      <c r="AA6" s="591"/>
      <c r="AB6" s="592"/>
    </row>
    <row r="7" spans="2:30" ht="15" customHeight="1">
      <c r="B7" s="395"/>
      <c r="D7" s="1290"/>
      <c r="E7" s="1384"/>
      <c r="F7" s="1290"/>
      <c r="G7" s="1290"/>
      <c r="H7" s="1266" t="s">
        <v>2348</v>
      </c>
      <c r="I7" s="1266" t="s">
        <v>2259</v>
      </c>
      <c r="J7" s="1139" t="s">
        <v>1312</v>
      </c>
      <c r="K7" s="1213" t="s">
        <v>2292</v>
      </c>
      <c r="L7" s="1214"/>
      <c r="M7" s="1214"/>
      <c r="N7" s="1214"/>
      <c r="O7" s="1212"/>
      <c r="P7" s="525"/>
      <c r="Q7" s="1331" t="s">
        <v>2246</v>
      </c>
      <c r="R7" s="1291" t="s">
        <v>2295</v>
      </c>
      <c r="S7" s="1266" t="s">
        <v>2248</v>
      </c>
      <c r="T7" s="1266" t="s">
        <v>2260</v>
      </c>
      <c r="U7" s="1266" t="s">
        <v>2297</v>
      </c>
      <c r="V7" s="1266" t="s">
        <v>2327</v>
      </c>
      <c r="W7" s="1266" t="s">
        <v>2349</v>
      </c>
      <c r="X7" s="1266" t="s">
        <v>2350</v>
      </c>
      <c r="Y7" s="1266" t="s">
        <v>2351</v>
      </c>
      <c r="Z7" s="626"/>
      <c r="AA7" s="671"/>
      <c r="AB7" s="672"/>
      <c r="AC7" s="31"/>
      <c r="AD7" s="4"/>
    </row>
    <row r="8" spans="2:30" ht="60" customHeight="1">
      <c r="B8" s="395"/>
      <c r="D8" s="1290"/>
      <c r="E8" s="1384"/>
      <c r="F8" s="1290"/>
      <c r="G8" s="1290"/>
      <c r="H8" s="1384"/>
      <c r="I8" s="1384"/>
      <c r="J8" s="1416"/>
      <c r="K8" s="223" t="s">
        <v>2352</v>
      </c>
      <c r="L8" s="223" t="s">
        <v>2353</v>
      </c>
      <c r="M8" s="223" t="s">
        <v>2312</v>
      </c>
      <c r="N8" s="223" t="s">
        <v>2354</v>
      </c>
      <c r="O8" s="223" t="s">
        <v>2355</v>
      </c>
      <c r="P8" s="525"/>
      <c r="Q8" s="1334"/>
      <c r="R8" s="1291"/>
      <c r="S8" s="1267"/>
      <c r="T8" s="1384"/>
      <c r="U8" s="1384"/>
      <c r="V8" s="1384"/>
      <c r="W8" s="1384"/>
      <c r="X8" s="1384"/>
      <c r="Y8" s="1384"/>
      <c r="Z8" s="626"/>
      <c r="AA8" s="671"/>
      <c r="AB8" s="672"/>
      <c r="AC8" s="31"/>
      <c r="AD8" s="4"/>
    </row>
    <row r="9" spans="2:30" ht="2.1" customHeight="1" thickBot="1">
      <c r="B9" s="395"/>
      <c r="D9" s="482"/>
      <c r="E9" s="515"/>
      <c r="F9" s="510"/>
      <c r="G9" s="510"/>
      <c r="H9" s="187"/>
      <c r="I9" s="187"/>
      <c r="J9" s="249"/>
      <c r="K9" s="516"/>
      <c r="L9" s="482"/>
      <c r="M9" s="482"/>
      <c r="N9" s="482"/>
      <c r="O9" s="26"/>
      <c r="P9" s="187"/>
      <c r="Q9" s="512"/>
      <c r="R9" s="223"/>
      <c r="S9" s="223"/>
      <c r="T9" s="223"/>
      <c r="U9" s="187"/>
      <c r="V9" s="187"/>
      <c r="W9" s="223"/>
      <c r="X9" s="187"/>
      <c r="Y9" s="187"/>
      <c r="Z9" s="538"/>
      <c r="AA9" s="671"/>
      <c r="AB9" s="672"/>
      <c r="AC9" s="237"/>
      <c r="AD9" s="4"/>
    </row>
    <row r="10" spans="2:30" ht="15" customHeight="1" thickBot="1">
      <c r="B10" s="395"/>
      <c r="D10" s="1146" t="s">
        <v>1016</v>
      </c>
      <c r="E10" s="1147"/>
      <c r="F10" s="1147"/>
      <c r="G10" s="1147"/>
      <c r="H10" s="508" t="s">
        <v>853</v>
      </c>
      <c r="I10" s="524" t="s">
        <v>853</v>
      </c>
      <c r="J10" s="507" t="s">
        <v>853</v>
      </c>
      <c r="K10" s="795" t="s">
        <v>853</v>
      </c>
      <c r="L10" s="684" t="s">
        <v>853</v>
      </c>
      <c r="M10" s="684" t="s">
        <v>853</v>
      </c>
      <c r="N10" s="684" t="s">
        <v>853</v>
      </c>
      <c r="O10" s="673" t="s">
        <v>853</v>
      </c>
      <c r="P10" s="685"/>
      <c r="Q10" s="595" t="str">
        <f>IF($I$11=0,"   －",ROUND(Q$11/$I$11,3))</f>
        <v xml:space="preserve">   －</v>
      </c>
      <c r="R10" s="596" t="str">
        <f>IF($I$11=0,"   －",ROUND(R$11/$I$11,3))</f>
        <v xml:space="preserve">   －</v>
      </c>
      <c r="S10" s="596" t="str">
        <f>IF($I$11=0,"   －",ROUND(S$11/$I$11,3))</f>
        <v xml:space="preserve">   －</v>
      </c>
      <c r="T10" s="646" t="str">
        <f>IF($I$11=0,"   －",ROUND(T$11/$I$11,3))</f>
        <v xml:space="preserve">   －</v>
      </c>
      <c r="U10" s="686" t="s">
        <v>853</v>
      </c>
      <c r="V10" s="686" t="s">
        <v>853</v>
      </c>
      <c r="W10" s="652" t="str">
        <f>IF($O$11=0,"   －",W$11/$O$11)</f>
        <v xml:space="preserve">   －</v>
      </c>
      <c r="X10" s="686" t="s">
        <v>853</v>
      </c>
      <c r="Y10" s="686" t="s">
        <v>853</v>
      </c>
      <c r="Z10" s="653"/>
      <c r="AA10" s="555"/>
      <c r="AB10" s="556"/>
      <c r="AC10" s="420"/>
    </row>
    <row r="11" spans="2:30" ht="15" customHeight="1" thickBot="1">
      <c r="B11" s="395"/>
      <c r="D11" s="1213" t="s">
        <v>58</v>
      </c>
      <c r="E11" s="1214"/>
      <c r="F11" s="1214"/>
      <c r="G11" s="1212"/>
      <c r="H11" s="655">
        <f>SUMPRODUCT(H12:H1001,$J12:$J1001)</f>
        <v>0</v>
      </c>
      <c r="I11" s="657">
        <f>SUMPRODUCT(I12:I1001,$J12:$J1001)</f>
        <v>0</v>
      </c>
      <c r="J11" s="793">
        <f>SUM(J12:J1001)</f>
        <v>0</v>
      </c>
      <c r="K11" s="654">
        <f t="array" ref="K11">SUM(IF(K12:K1001="○",$H12:$H1001*$J12:$J1001,0))</f>
        <v>0</v>
      </c>
      <c r="L11" s="655">
        <f t="array" ref="L11">SUM(IF(L12:L1001="○",$H12:$H1001*$J12:$J1001,0))</f>
        <v>0</v>
      </c>
      <c r="M11" s="655">
        <f t="array" ref="M11">SUM(IF(M12:M1001="○",$H12:$H1001*$J12:$J1001,0))</f>
        <v>0</v>
      </c>
      <c r="N11" s="655">
        <f t="array" ref="N11">SUM(IF(N12:N1001="○",$H12:$H1001*$J12:$J1001,0))</f>
        <v>0</v>
      </c>
      <c r="O11" s="657">
        <f t="array" ref="O11">SUM(IF(O12:O1001="○",$I12:$I1001*$J12:$J1001,0))</f>
        <v>0</v>
      </c>
      <c r="P11" s="687"/>
      <c r="Q11" s="611">
        <f t="array" ref="Q11">SUM(IF(Q12:Q1001="○",$I12:$I1001*$J12:$J1001,0))</f>
        <v>0</v>
      </c>
      <c r="R11" s="611">
        <f t="array" ref="R11">SUM(IF(R12:R1001="○",$I12:$I1001*$J12:$J1001,0))</f>
        <v>0</v>
      </c>
      <c r="S11" s="611">
        <f t="array" ref="S11">SUM(IF(S12:S1001="○",$I12:$I1001*$J12:$J1001,0))</f>
        <v>0</v>
      </c>
      <c r="T11" s="611">
        <f t="array" ref="T11">SUM(IF(T12:T1001="○",$I12:$I1001*$J12:$J1001,0))</f>
        <v>0</v>
      </c>
      <c r="U11" s="654">
        <f t="array" ref="U11">SUM(IF(U12:U1001="○",$H12:$H1001*$J12:$J1001,0))</f>
        <v>0</v>
      </c>
      <c r="V11" s="654">
        <f t="array" ref="V11">SUM(IF(V12:V1001="○",$H12:$H1001*$J12:$J1001,0))</f>
        <v>0</v>
      </c>
      <c r="W11" s="611">
        <f t="array" ref="W11">SUM(IF(W12:W1001="○",$I12:$I1001*$J12:$J1001,0))</f>
        <v>0</v>
      </c>
      <c r="X11" s="654">
        <f t="array" ref="X11">SUM(IF(X12:X1001="○",$H12:$H1001*$J12:$J1001,0))</f>
        <v>0</v>
      </c>
      <c r="Y11" s="611">
        <f t="array" ref="Y11">SUM(IF(Y12:Y1001="○",$I12:$I1001*$J12:$J1001,0))</f>
        <v>0</v>
      </c>
      <c r="Z11" s="688"/>
      <c r="AA11" s="665"/>
      <c r="AB11" s="666"/>
      <c r="AC11" s="420"/>
    </row>
    <row r="12" spans="2:30" ht="13.5" customHeight="1">
      <c r="B12" s="395"/>
      <c r="D12" s="526">
        <v>1</v>
      </c>
      <c r="E12" s="532"/>
      <c r="F12" s="531"/>
      <c r="G12" s="531"/>
      <c r="H12" s="668"/>
      <c r="I12" s="234"/>
      <c r="J12" s="575"/>
      <c r="K12" s="616"/>
      <c r="L12" s="636"/>
      <c r="M12" s="617"/>
      <c r="N12" s="617"/>
      <c r="O12" s="616"/>
      <c r="P12" s="616"/>
      <c r="Q12" s="636"/>
      <c r="R12" s="636"/>
      <c r="S12" s="636"/>
      <c r="T12" s="636"/>
      <c r="U12" s="617"/>
      <c r="V12" s="617"/>
      <c r="W12" s="573"/>
      <c r="X12" s="617"/>
      <c r="Y12" s="617"/>
      <c r="Z12" s="399"/>
      <c r="AA12" s="621"/>
      <c r="AB12" s="622"/>
      <c r="AC12" s="147"/>
    </row>
    <row r="13" spans="2:30" ht="13.5" customHeight="1">
      <c r="B13" s="395"/>
      <c r="D13" s="529">
        <f>D12+1</f>
        <v>2</v>
      </c>
      <c r="E13" s="532"/>
      <c r="F13" s="531"/>
      <c r="G13" s="531"/>
      <c r="H13" s="668"/>
      <c r="I13" s="234"/>
      <c r="J13" s="575"/>
      <c r="K13" s="573"/>
      <c r="L13" s="639"/>
      <c r="M13" s="623"/>
      <c r="N13" s="623"/>
      <c r="O13" s="573"/>
      <c r="P13" s="573"/>
      <c r="Q13" s="639"/>
      <c r="R13" s="573"/>
      <c r="S13" s="573"/>
      <c r="T13" s="636"/>
      <c r="U13" s="623"/>
      <c r="V13" s="623"/>
      <c r="W13" s="573"/>
      <c r="X13" s="623"/>
      <c r="Y13" s="623"/>
      <c r="Z13" s="399"/>
      <c r="AA13" s="621"/>
      <c r="AB13" s="622"/>
      <c r="AC13" s="147"/>
    </row>
    <row r="14" spans="2:30" ht="13.5" customHeight="1">
      <c r="B14" s="395"/>
      <c r="D14" s="529">
        <f>D13+1</f>
        <v>3</v>
      </c>
      <c r="E14" s="532"/>
      <c r="F14" s="531"/>
      <c r="G14" s="531"/>
      <c r="H14" s="668"/>
      <c r="I14" s="234"/>
      <c r="J14" s="575"/>
      <c r="K14" s="573"/>
      <c r="L14" s="639"/>
      <c r="M14" s="623"/>
      <c r="N14" s="623"/>
      <c r="O14" s="573"/>
      <c r="P14" s="573"/>
      <c r="Q14" s="639"/>
      <c r="R14" s="573"/>
      <c r="S14" s="573"/>
      <c r="T14" s="636"/>
      <c r="U14" s="623"/>
      <c r="V14" s="623"/>
      <c r="W14" s="573"/>
      <c r="X14" s="623"/>
      <c r="Y14" s="623"/>
      <c r="Z14" s="399"/>
      <c r="AA14" s="621"/>
      <c r="AB14" s="622"/>
      <c r="AC14" s="147"/>
    </row>
    <row r="15" spans="2:30" ht="13.5" customHeight="1">
      <c r="B15" s="395"/>
      <c r="D15" s="529">
        <f t="shared" ref="D15:D40" si="0">D14+1</f>
        <v>4</v>
      </c>
      <c r="E15" s="532"/>
      <c r="F15" s="531"/>
      <c r="G15" s="531"/>
      <c r="H15" s="668"/>
      <c r="I15" s="234"/>
      <c r="J15" s="575"/>
      <c r="K15" s="573"/>
      <c r="L15" s="639"/>
      <c r="M15" s="623"/>
      <c r="N15" s="623"/>
      <c r="O15" s="573"/>
      <c r="P15" s="573"/>
      <c r="Q15" s="639"/>
      <c r="R15" s="573"/>
      <c r="S15" s="573"/>
      <c r="T15" s="573"/>
      <c r="U15" s="623"/>
      <c r="V15" s="623"/>
      <c r="W15" s="573"/>
      <c r="X15" s="623"/>
      <c r="Y15" s="623"/>
      <c r="Z15" s="399"/>
      <c r="AA15" s="621"/>
      <c r="AB15" s="622"/>
      <c r="AC15" s="147"/>
    </row>
    <row r="16" spans="2:30" ht="13.5" customHeight="1">
      <c r="B16" s="395"/>
      <c r="D16" s="529">
        <f t="shared" si="0"/>
        <v>5</v>
      </c>
      <c r="E16" s="532"/>
      <c r="F16" s="531"/>
      <c r="G16" s="531"/>
      <c r="H16" s="668"/>
      <c r="I16" s="234"/>
      <c r="J16" s="575"/>
      <c r="K16" s="573"/>
      <c r="L16" s="639"/>
      <c r="M16" s="623"/>
      <c r="N16" s="623"/>
      <c r="O16" s="573"/>
      <c r="P16" s="573"/>
      <c r="Q16" s="639"/>
      <c r="R16" s="573"/>
      <c r="S16" s="573"/>
      <c r="T16" s="573"/>
      <c r="U16" s="623"/>
      <c r="V16" s="623"/>
      <c r="W16" s="573"/>
      <c r="X16" s="623"/>
      <c r="Y16" s="623"/>
      <c r="Z16" s="399"/>
      <c r="AA16" s="621"/>
      <c r="AB16" s="622"/>
      <c r="AC16" s="147"/>
    </row>
    <row r="17" spans="2:29" ht="13.5" customHeight="1">
      <c r="B17" s="395"/>
      <c r="D17" s="529">
        <f t="shared" si="0"/>
        <v>6</v>
      </c>
      <c r="E17" s="532"/>
      <c r="F17" s="531"/>
      <c r="G17" s="531"/>
      <c r="H17" s="668"/>
      <c r="I17" s="234"/>
      <c r="J17" s="575"/>
      <c r="K17" s="573"/>
      <c r="L17" s="639"/>
      <c r="M17" s="623"/>
      <c r="N17" s="623"/>
      <c r="O17" s="573"/>
      <c r="P17" s="573"/>
      <c r="Q17" s="639"/>
      <c r="R17" s="573"/>
      <c r="S17" s="573"/>
      <c r="T17" s="573"/>
      <c r="U17" s="623"/>
      <c r="V17" s="623"/>
      <c r="W17" s="573"/>
      <c r="X17" s="623"/>
      <c r="Y17" s="623"/>
      <c r="Z17" s="399"/>
      <c r="AA17" s="621"/>
      <c r="AB17" s="622"/>
      <c r="AC17" s="147"/>
    </row>
    <row r="18" spans="2:29" ht="13.5" customHeight="1">
      <c r="B18" s="395"/>
      <c r="D18" s="529">
        <f t="shared" si="0"/>
        <v>7</v>
      </c>
      <c r="E18" s="532"/>
      <c r="F18" s="531"/>
      <c r="G18" s="531"/>
      <c r="H18" s="668"/>
      <c r="I18" s="234"/>
      <c r="J18" s="575"/>
      <c r="K18" s="573"/>
      <c r="L18" s="639"/>
      <c r="M18" s="623"/>
      <c r="N18" s="623"/>
      <c r="O18" s="573"/>
      <c r="P18" s="573"/>
      <c r="Q18" s="639"/>
      <c r="R18" s="573"/>
      <c r="S18" s="573"/>
      <c r="T18" s="573"/>
      <c r="U18" s="623"/>
      <c r="V18" s="623"/>
      <c r="W18" s="573"/>
      <c r="X18" s="623"/>
      <c r="Y18" s="623"/>
      <c r="Z18" s="399"/>
      <c r="AA18" s="621"/>
      <c r="AB18" s="622"/>
      <c r="AC18" s="147"/>
    </row>
    <row r="19" spans="2:29" ht="13.5" customHeight="1">
      <c r="B19" s="395"/>
      <c r="D19" s="529">
        <f t="shared" si="0"/>
        <v>8</v>
      </c>
      <c r="E19" s="532"/>
      <c r="F19" s="531"/>
      <c r="G19" s="531"/>
      <c r="H19" s="668"/>
      <c r="I19" s="234"/>
      <c r="J19" s="575"/>
      <c r="K19" s="573"/>
      <c r="L19" s="639"/>
      <c r="M19" s="623"/>
      <c r="N19" s="623"/>
      <c r="O19" s="573"/>
      <c r="P19" s="573"/>
      <c r="Q19" s="639"/>
      <c r="R19" s="573"/>
      <c r="S19" s="573"/>
      <c r="T19" s="573"/>
      <c r="U19" s="623"/>
      <c r="V19" s="623"/>
      <c r="W19" s="573"/>
      <c r="X19" s="623"/>
      <c r="Y19" s="623"/>
      <c r="Z19" s="399"/>
      <c r="AA19" s="621"/>
      <c r="AB19" s="622"/>
      <c r="AC19" s="147"/>
    </row>
    <row r="20" spans="2:29" ht="13.5" customHeight="1">
      <c r="B20" s="395"/>
      <c r="D20" s="529">
        <f t="shared" si="0"/>
        <v>9</v>
      </c>
      <c r="E20" s="532"/>
      <c r="F20" s="531"/>
      <c r="G20" s="531"/>
      <c r="H20" s="668"/>
      <c r="I20" s="234"/>
      <c r="J20" s="575"/>
      <c r="K20" s="573"/>
      <c r="L20" s="639"/>
      <c r="M20" s="623"/>
      <c r="N20" s="623"/>
      <c r="O20" s="573"/>
      <c r="P20" s="573"/>
      <c r="Q20" s="639"/>
      <c r="R20" s="573"/>
      <c r="S20" s="573"/>
      <c r="T20" s="573"/>
      <c r="U20" s="623"/>
      <c r="V20" s="623"/>
      <c r="W20" s="573"/>
      <c r="X20" s="623"/>
      <c r="Y20" s="623"/>
      <c r="Z20" s="399"/>
      <c r="AA20" s="621"/>
      <c r="AB20" s="622"/>
      <c r="AC20" s="147"/>
    </row>
    <row r="21" spans="2:29" ht="13.5" customHeight="1">
      <c r="B21" s="395"/>
      <c r="D21" s="529">
        <f t="shared" si="0"/>
        <v>10</v>
      </c>
      <c r="E21" s="532"/>
      <c r="F21" s="531"/>
      <c r="G21" s="531"/>
      <c r="H21" s="668"/>
      <c r="I21" s="234"/>
      <c r="J21" s="575"/>
      <c r="K21" s="573"/>
      <c r="L21" s="639"/>
      <c r="M21" s="623"/>
      <c r="N21" s="623"/>
      <c r="O21" s="573"/>
      <c r="P21" s="573"/>
      <c r="Q21" s="639"/>
      <c r="R21" s="573"/>
      <c r="S21" s="573"/>
      <c r="T21" s="573"/>
      <c r="U21" s="623"/>
      <c r="V21" s="623"/>
      <c r="W21" s="573"/>
      <c r="X21" s="623"/>
      <c r="Y21" s="623"/>
      <c r="Z21" s="399"/>
      <c r="AA21" s="621"/>
      <c r="AB21" s="622"/>
      <c r="AC21" s="147"/>
    </row>
    <row r="22" spans="2:29" ht="13.5" customHeight="1">
      <c r="B22" s="395"/>
      <c r="D22" s="529">
        <f t="shared" si="0"/>
        <v>11</v>
      </c>
      <c r="E22" s="532"/>
      <c r="F22" s="531"/>
      <c r="G22" s="531"/>
      <c r="H22" s="668"/>
      <c r="I22" s="234"/>
      <c r="J22" s="575"/>
      <c r="K22" s="573"/>
      <c r="L22" s="639"/>
      <c r="M22" s="623"/>
      <c r="N22" s="623"/>
      <c r="O22" s="573"/>
      <c r="P22" s="573"/>
      <c r="Q22" s="639"/>
      <c r="R22" s="573"/>
      <c r="S22" s="573"/>
      <c r="T22" s="573"/>
      <c r="U22" s="623"/>
      <c r="V22" s="623"/>
      <c r="W22" s="573"/>
      <c r="X22" s="623"/>
      <c r="Y22" s="623"/>
      <c r="Z22" s="399"/>
      <c r="AA22" s="621"/>
      <c r="AB22" s="622"/>
      <c r="AC22" s="147"/>
    </row>
    <row r="23" spans="2:29" ht="13.5" customHeight="1">
      <c r="B23" s="395"/>
      <c r="D23" s="529">
        <f t="shared" si="0"/>
        <v>12</v>
      </c>
      <c r="E23" s="532"/>
      <c r="F23" s="531"/>
      <c r="G23" s="531"/>
      <c r="H23" s="668"/>
      <c r="I23" s="234"/>
      <c r="J23" s="575"/>
      <c r="K23" s="573"/>
      <c r="L23" s="639"/>
      <c r="M23" s="623"/>
      <c r="N23" s="623"/>
      <c r="O23" s="573"/>
      <c r="P23" s="573"/>
      <c r="Q23" s="639"/>
      <c r="R23" s="573"/>
      <c r="S23" s="573"/>
      <c r="T23" s="573"/>
      <c r="U23" s="623"/>
      <c r="V23" s="623"/>
      <c r="W23" s="573"/>
      <c r="X23" s="623"/>
      <c r="Y23" s="623"/>
      <c r="Z23" s="399"/>
      <c r="AA23" s="621"/>
      <c r="AB23" s="622"/>
      <c r="AC23" s="147"/>
    </row>
    <row r="24" spans="2:29" ht="13.5" customHeight="1">
      <c r="B24" s="395"/>
      <c r="D24" s="529">
        <f t="shared" si="0"/>
        <v>13</v>
      </c>
      <c r="E24" s="532"/>
      <c r="F24" s="531"/>
      <c r="G24" s="531"/>
      <c r="H24" s="668"/>
      <c r="I24" s="234"/>
      <c r="J24" s="575"/>
      <c r="K24" s="573"/>
      <c r="L24" s="639"/>
      <c r="M24" s="623"/>
      <c r="N24" s="623"/>
      <c r="O24" s="573"/>
      <c r="P24" s="573"/>
      <c r="Q24" s="639"/>
      <c r="R24" s="573"/>
      <c r="S24" s="573"/>
      <c r="T24" s="573"/>
      <c r="U24" s="623"/>
      <c r="V24" s="623"/>
      <c r="W24" s="573"/>
      <c r="X24" s="623"/>
      <c r="Y24" s="623"/>
      <c r="Z24" s="399"/>
      <c r="AA24" s="621"/>
      <c r="AB24" s="622"/>
      <c r="AC24" s="147"/>
    </row>
    <row r="25" spans="2:29" ht="13.5" customHeight="1">
      <c r="B25" s="395"/>
      <c r="D25" s="529">
        <f t="shared" si="0"/>
        <v>14</v>
      </c>
      <c r="E25" s="532"/>
      <c r="F25" s="531"/>
      <c r="G25" s="531"/>
      <c r="H25" s="668"/>
      <c r="I25" s="234"/>
      <c r="J25" s="575"/>
      <c r="K25" s="573"/>
      <c r="L25" s="639"/>
      <c r="M25" s="623"/>
      <c r="N25" s="623"/>
      <c r="O25" s="573"/>
      <c r="P25" s="573"/>
      <c r="Q25" s="639"/>
      <c r="R25" s="573"/>
      <c r="S25" s="573"/>
      <c r="T25" s="573"/>
      <c r="U25" s="623"/>
      <c r="V25" s="623"/>
      <c r="W25" s="573"/>
      <c r="X25" s="623"/>
      <c r="Y25" s="623"/>
      <c r="Z25" s="399"/>
      <c r="AA25" s="621"/>
      <c r="AB25" s="622"/>
      <c r="AC25" s="147"/>
    </row>
    <row r="26" spans="2:29" ht="13.5" customHeight="1">
      <c r="B26" s="395"/>
      <c r="D26" s="529">
        <f t="shared" si="0"/>
        <v>15</v>
      </c>
      <c r="E26" s="532"/>
      <c r="F26" s="531"/>
      <c r="G26" s="531"/>
      <c r="H26" s="668"/>
      <c r="I26" s="234"/>
      <c r="J26" s="575"/>
      <c r="K26" s="573"/>
      <c r="L26" s="639"/>
      <c r="M26" s="623"/>
      <c r="N26" s="623"/>
      <c r="O26" s="573"/>
      <c r="P26" s="573"/>
      <c r="Q26" s="639"/>
      <c r="R26" s="573"/>
      <c r="S26" s="573"/>
      <c r="T26" s="573"/>
      <c r="U26" s="623"/>
      <c r="V26" s="623"/>
      <c r="W26" s="573"/>
      <c r="X26" s="623"/>
      <c r="Y26" s="623"/>
      <c r="Z26" s="399"/>
      <c r="AA26" s="621"/>
      <c r="AB26" s="622"/>
      <c r="AC26" s="147"/>
    </row>
    <row r="27" spans="2:29" ht="13.5" customHeight="1">
      <c r="B27" s="395"/>
      <c r="D27" s="529">
        <f t="shared" si="0"/>
        <v>16</v>
      </c>
      <c r="E27" s="532"/>
      <c r="F27" s="531"/>
      <c r="G27" s="531"/>
      <c r="H27" s="668"/>
      <c r="I27" s="234"/>
      <c r="J27" s="575"/>
      <c r="K27" s="573"/>
      <c r="L27" s="639"/>
      <c r="M27" s="623"/>
      <c r="N27" s="623"/>
      <c r="O27" s="573"/>
      <c r="P27" s="573"/>
      <c r="Q27" s="639"/>
      <c r="R27" s="573"/>
      <c r="S27" s="573"/>
      <c r="T27" s="573"/>
      <c r="U27" s="623"/>
      <c r="V27" s="623"/>
      <c r="W27" s="573"/>
      <c r="X27" s="623"/>
      <c r="Y27" s="623"/>
      <c r="Z27" s="399"/>
      <c r="AA27" s="621"/>
      <c r="AB27" s="622"/>
      <c r="AC27" s="147"/>
    </row>
    <row r="28" spans="2:29" ht="13.5" customHeight="1">
      <c r="B28" s="395"/>
      <c r="D28" s="529">
        <f t="shared" si="0"/>
        <v>17</v>
      </c>
      <c r="E28" s="532"/>
      <c r="F28" s="531"/>
      <c r="G28" s="531"/>
      <c r="H28" s="668"/>
      <c r="I28" s="234"/>
      <c r="J28" s="575"/>
      <c r="K28" s="573"/>
      <c r="L28" s="639"/>
      <c r="M28" s="623"/>
      <c r="N28" s="623"/>
      <c r="O28" s="573"/>
      <c r="P28" s="573"/>
      <c r="Q28" s="639"/>
      <c r="R28" s="573"/>
      <c r="S28" s="573"/>
      <c r="T28" s="573"/>
      <c r="U28" s="623"/>
      <c r="V28" s="623"/>
      <c r="W28" s="573"/>
      <c r="X28" s="623"/>
      <c r="Y28" s="623"/>
      <c r="Z28" s="399"/>
      <c r="AA28" s="621"/>
      <c r="AB28" s="622"/>
      <c r="AC28" s="147"/>
    </row>
    <row r="29" spans="2:29" ht="13.5" customHeight="1">
      <c r="B29" s="395"/>
      <c r="D29" s="529">
        <f t="shared" si="0"/>
        <v>18</v>
      </c>
      <c r="E29" s="532"/>
      <c r="F29" s="531"/>
      <c r="G29" s="531"/>
      <c r="H29" s="668"/>
      <c r="I29" s="234"/>
      <c r="J29" s="575"/>
      <c r="K29" s="573"/>
      <c r="L29" s="639"/>
      <c r="M29" s="623"/>
      <c r="N29" s="623"/>
      <c r="O29" s="573"/>
      <c r="P29" s="573"/>
      <c r="Q29" s="639"/>
      <c r="R29" s="573"/>
      <c r="S29" s="573"/>
      <c r="T29" s="573"/>
      <c r="U29" s="623"/>
      <c r="V29" s="623"/>
      <c r="W29" s="573"/>
      <c r="X29" s="623"/>
      <c r="Y29" s="623"/>
      <c r="Z29" s="399"/>
      <c r="AA29" s="621"/>
      <c r="AB29" s="622"/>
      <c r="AC29" s="147"/>
    </row>
    <row r="30" spans="2:29" ht="13.5" customHeight="1">
      <c r="B30" s="395"/>
      <c r="D30" s="529">
        <f t="shared" si="0"/>
        <v>19</v>
      </c>
      <c r="E30" s="532"/>
      <c r="F30" s="531"/>
      <c r="G30" s="531"/>
      <c r="H30" s="668"/>
      <c r="I30" s="234"/>
      <c r="J30" s="575"/>
      <c r="K30" s="573"/>
      <c r="L30" s="639"/>
      <c r="M30" s="623"/>
      <c r="N30" s="623"/>
      <c r="O30" s="573"/>
      <c r="P30" s="573"/>
      <c r="Q30" s="639"/>
      <c r="R30" s="573"/>
      <c r="S30" s="573"/>
      <c r="T30" s="573"/>
      <c r="U30" s="623"/>
      <c r="V30" s="623"/>
      <c r="W30" s="573"/>
      <c r="X30" s="623"/>
      <c r="Y30" s="623"/>
      <c r="Z30" s="399"/>
      <c r="AA30" s="621"/>
      <c r="AB30" s="622"/>
      <c r="AC30" s="147"/>
    </row>
    <row r="31" spans="2:29" ht="13.5" customHeight="1">
      <c r="B31" s="395"/>
      <c r="D31" s="529">
        <f t="shared" si="0"/>
        <v>20</v>
      </c>
      <c r="E31" s="532"/>
      <c r="F31" s="615"/>
      <c r="G31" s="615"/>
      <c r="H31" s="667"/>
      <c r="I31" s="820"/>
      <c r="J31" s="619"/>
      <c r="K31" s="573"/>
      <c r="L31" s="639"/>
      <c r="M31" s="623"/>
      <c r="N31" s="623"/>
      <c r="O31" s="573"/>
      <c r="P31" s="573"/>
      <c r="Q31" s="639"/>
      <c r="R31" s="573"/>
      <c r="S31" s="573"/>
      <c r="T31" s="573"/>
      <c r="U31" s="623"/>
      <c r="V31" s="623"/>
      <c r="W31" s="573"/>
      <c r="X31" s="623"/>
      <c r="Y31" s="623"/>
      <c r="Z31" s="399"/>
      <c r="AA31" s="621"/>
      <c r="AB31" s="622"/>
      <c r="AC31" s="147"/>
    </row>
    <row r="32" spans="2:29" ht="13.5" customHeight="1">
      <c r="B32" s="395"/>
      <c r="D32" s="529">
        <f t="shared" si="0"/>
        <v>21</v>
      </c>
      <c r="E32" s="532"/>
      <c r="F32" s="615"/>
      <c r="G32" s="615"/>
      <c r="H32" s="667"/>
      <c r="I32" s="820"/>
      <c r="J32" s="619"/>
      <c r="K32" s="573"/>
      <c r="L32" s="639"/>
      <c r="M32" s="623"/>
      <c r="N32" s="623"/>
      <c r="O32" s="573"/>
      <c r="P32" s="573"/>
      <c r="Q32" s="639"/>
      <c r="R32" s="573"/>
      <c r="S32" s="573"/>
      <c r="T32" s="573"/>
      <c r="U32" s="623"/>
      <c r="V32" s="623"/>
      <c r="W32" s="573"/>
      <c r="X32" s="623"/>
      <c r="Y32" s="623"/>
      <c r="Z32" s="399"/>
      <c r="AA32" s="621"/>
      <c r="AB32" s="622"/>
      <c r="AC32" s="147"/>
    </row>
    <row r="33" spans="2:29" ht="13.5" customHeight="1">
      <c r="B33" s="395"/>
      <c r="D33" s="529">
        <f t="shared" si="0"/>
        <v>22</v>
      </c>
      <c r="E33" s="532"/>
      <c r="F33" s="531"/>
      <c r="G33" s="531"/>
      <c r="H33" s="668"/>
      <c r="I33" s="234"/>
      <c r="J33" s="575"/>
      <c r="K33" s="573"/>
      <c r="L33" s="639"/>
      <c r="M33" s="623"/>
      <c r="N33" s="623"/>
      <c r="O33" s="573"/>
      <c r="P33" s="573"/>
      <c r="Q33" s="639"/>
      <c r="R33" s="573"/>
      <c r="S33" s="573"/>
      <c r="T33" s="573"/>
      <c r="U33" s="623"/>
      <c r="V33" s="623"/>
      <c r="W33" s="573"/>
      <c r="X33" s="623"/>
      <c r="Y33" s="623"/>
      <c r="Z33" s="399"/>
      <c r="AA33" s="621"/>
      <c r="AB33" s="622"/>
      <c r="AC33" s="147"/>
    </row>
    <row r="34" spans="2:29" ht="13.5" customHeight="1">
      <c r="B34" s="395"/>
      <c r="D34" s="529">
        <f t="shared" si="0"/>
        <v>23</v>
      </c>
      <c r="E34" s="532"/>
      <c r="F34" s="531"/>
      <c r="G34" s="531"/>
      <c r="H34" s="668"/>
      <c r="I34" s="821"/>
      <c r="J34" s="575"/>
      <c r="K34" s="573"/>
      <c r="L34" s="639"/>
      <c r="M34" s="623"/>
      <c r="N34" s="623"/>
      <c r="O34" s="573"/>
      <c r="P34" s="573"/>
      <c r="Q34" s="639"/>
      <c r="R34" s="573"/>
      <c r="S34" s="573"/>
      <c r="T34" s="573"/>
      <c r="U34" s="623"/>
      <c r="V34" s="623"/>
      <c r="W34" s="573"/>
      <c r="X34" s="623"/>
      <c r="Y34" s="623"/>
      <c r="Z34" s="399"/>
      <c r="AA34" s="621"/>
      <c r="AB34" s="622"/>
      <c r="AC34" s="147"/>
    </row>
    <row r="35" spans="2:29" ht="13.5" customHeight="1">
      <c r="B35" s="395"/>
      <c r="D35" s="529">
        <f t="shared" si="0"/>
        <v>24</v>
      </c>
      <c r="E35" s="532"/>
      <c r="F35" s="531"/>
      <c r="G35" s="531"/>
      <c r="H35" s="668"/>
      <c r="I35" s="234"/>
      <c r="J35" s="575"/>
      <c r="K35" s="573"/>
      <c r="L35" s="639"/>
      <c r="M35" s="623"/>
      <c r="N35" s="623"/>
      <c r="O35" s="573"/>
      <c r="P35" s="573"/>
      <c r="Q35" s="639"/>
      <c r="R35" s="573"/>
      <c r="S35" s="573"/>
      <c r="T35" s="573"/>
      <c r="U35" s="623"/>
      <c r="V35" s="623"/>
      <c r="W35" s="573"/>
      <c r="X35" s="623"/>
      <c r="Y35" s="623"/>
      <c r="Z35" s="399"/>
      <c r="AA35" s="621"/>
      <c r="AB35" s="622"/>
      <c r="AC35" s="147"/>
    </row>
    <row r="36" spans="2:29" ht="13.5" customHeight="1">
      <c r="B36" s="395"/>
      <c r="D36" s="529">
        <f t="shared" si="0"/>
        <v>25</v>
      </c>
      <c r="E36" s="532"/>
      <c r="F36" s="531"/>
      <c r="G36" s="531"/>
      <c r="H36" s="668"/>
      <c r="I36" s="821"/>
      <c r="J36" s="575"/>
      <c r="K36" s="573"/>
      <c r="L36" s="639"/>
      <c r="M36" s="623"/>
      <c r="N36" s="623"/>
      <c r="O36" s="573"/>
      <c r="P36" s="573"/>
      <c r="Q36" s="639"/>
      <c r="R36" s="573"/>
      <c r="S36" s="573"/>
      <c r="T36" s="573"/>
      <c r="U36" s="623"/>
      <c r="V36" s="623"/>
      <c r="W36" s="573"/>
      <c r="X36" s="623"/>
      <c r="Y36" s="623"/>
      <c r="Z36" s="399"/>
      <c r="AA36" s="621"/>
      <c r="AB36" s="622"/>
      <c r="AC36" s="147"/>
    </row>
    <row r="37" spans="2:29" ht="13.5" customHeight="1">
      <c r="B37" s="395"/>
      <c r="D37" s="529">
        <f t="shared" si="0"/>
        <v>26</v>
      </c>
      <c r="E37" s="532"/>
      <c r="F37" s="531"/>
      <c r="G37" s="531"/>
      <c r="H37" s="668"/>
      <c r="I37" s="821"/>
      <c r="J37" s="575"/>
      <c r="K37" s="573"/>
      <c r="L37" s="639"/>
      <c r="M37" s="623"/>
      <c r="N37" s="623"/>
      <c r="O37" s="573"/>
      <c r="P37" s="573"/>
      <c r="Q37" s="639"/>
      <c r="R37" s="573"/>
      <c r="S37" s="573"/>
      <c r="T37" s="573"/>
      <c r="U37" s="623"/>
      <c r="V37" s="623"/>
      <c r="W37" s="573"/>
      <c r="X37" s="623"/>
      <c r="Y37" s="623"/>
      <c r="Z37" s="399"/>
      <c r="AA37" s="621"/>
      <c r="AB37" s="622"/>
      <c r="AC37" s="147"/>
    </row>
    <row r="38" spans="2:29" ht="13.5" customHeight="1">
      <c r="B38" s="395"/>
      <c r="D38" s="529">
        <f t="shared" si="0"/>
        <v>27</v>
      </c>
      <c r="E38" s="532"/>
      <c r="F38" s="531"/>
      <c r="G38" s="531"/>
      <c r="H38" s="668"/>
      <c r="I38" s="821"/>
      <c r="J38" s="575"/>
      <c r="K38" s="573"/>
      <c r="L38" s="639"/>
      <c r="M38" s="623"/>
      <c r="N38" s="623"/>
      <c r="O38" s="573"/>
      <c r="P38" s="573"/>
      <c r="Q38" s="639"/>
      <c r="R38" s="573"/>
      <c r="S38" s="573"/>
      <c r="T38" s="573"/>
      <c r="U38" s="623"/>
      <c r="V38" s="623"/>
      <c r="W38" s="573"/>
      <c r="X38" s="623"/>
      <c r="Y38" s="623"/>
      <c r="Z38" s="399"/>
      <c r="AA38" s="621"/>
      <c r="AB38" s="622"/>
      <c r="AC38" s="147"/>
    </row>
    <row r="39" spans="2:29" ht="13.5" customHeight="1">
      <c r="B39" s="395"/>
      <c r="D39" s="529">
        <f t="shared" si="0"/>
        <v>28</v>
      </c>
      <c r="E39" s="532"/>
      <c r="F39" s="531"/>
      <c r="G39" s="531"/>
      <c r="H39" s="668"/>
      <c r="I39" s="821"/>
      <c r="J39" s="575"/>
      <c r="K39" s="573"/>
      <c r="L39" s="639"/>
      <c r="M39" s="623"/>
      <c r="N39" s="623"/>
      <c r="O39" s="573"/>
      <c r="P39" s="573"/>
      <c r="Q39" s="639"/>
      <c r="R39" s="573"/>
      <c r="S39" s="573"/>
      <c r="T39" s="573"/>
      <c r="U39" s="623"/>
      <c r="V39" s="623"/>
      <c r="W39" s="573"/>
      <c r="X39" s="623"/>
      <c r="Y39" s="623"/>
      <c r="Z39" s="399"/>
      <c r="AA39" s="621"/>
      <c r="AB39" s="622"/>
      <c r="AC39" s="147"/>
    </row>
    <row r="40" spans="2:29" ht="13.5" customHeight="1">
      <c r="B40" s="395"/>
      <c r="D40" s="529">
        <f t="shared" si="0"/>
        <v>29</v>
      </c>
      <c r="E40" s="532"/>
      <c r="F40" s="531"/>
      <c r="G40" s="531"/>
      <c r="H40" s="668"/>
      <c r="I40" s="821"/>
      <c r="J40" s="575"/>
      <c r="K40" s="573"/>
      <c r="L40" s="639"/>
      <c r="M40" s="623"/>
      <c r="N40" s="623"/>
      <c r="O40" s="573"/>
      <c r="P40" s="573"/>
      <c r="Q40" s="639"/>
      <c r="R40" s="573"/>
      <c r="S40" s="573"/>
      <c r="T40" s="573"/>
      <c r="U40" s="623"/>
      <c r="V40" s="623"/>
      <c r="W40" s="573"/>
      <c r="X40" s="623"/>
      <c r="Y40" s="623"/>
      <c r="Z40" s="399"/>
      <c r="AA40" s="621"/>
      <c r="AB40" s="622"/>
      <c r="AC40" s="147"/>
    </row>
    <row r="41" spans="2:29" ht="13.5" customHeight="1">
      <c r="B41" s="395"/>
      <c r="D41" s="529">
        <f>D40+1</f>
        <v>30</v>
      </c>
      <c r="E41" s="532"/>
      <c r="F41" s="531"/>
      <c r="G41" s="531"/>
      <c r="H41" s="668"/>
      <c r="I41" s="821"/>
      <c r="J41" s="575"/>
      <c r="K41" s="573"/>
      <c r="L41" s="639"/>
      <c r="M41" s="623"/>
      <c r="N41" s="623"/>
      <c r="O41" s="573"/>
      <c r="P41" s="573"/>
      <c r="Q41" s="639"/>
      <c r="R41" s="573"/>
      <c r="S41" s="573"/>
      <c r="T41" s="573"/>
      <c r="U41" s="623"/>
      <c r="V41" s="623"/>
      <c r="W41" s="573"/>
      <c r="X41" s="623"/>
      <c r="Y41" s="623"/>
      <c r="Z41" s="399"/>
      <c r="AA41" s="621"/>
      <c r="AB41" s="622"/>
      <c r="AC41" s="147"/>
    </row>
    <row r="42" spans="2:29" ht="13.5" customHeight="1">
      <c r="B42" s="395"/>
      <c r="D42" s="529">
        <f>D41+1</f>
        <v>31</v>
      </c>
      <c r="E42" s="532"/>
      <c r="F42" s="531"/>
      <c r="G42" s="531"/>
      <c r="H42" s="668"/>
      <c r="I42" s="821"/>
      <c r="J42" s="575"/>
      <c r="K42" s="573"/>
      <c r="L42" s="573"/>
      <c r="M42" s="623"/>
      <c r="N42" s="623"/>
      <c r="O42" s="573"/>
      <c r="P42" s="573"/>
      <c r="Q42" s="639"/>
      <c r="R42" s="573"/>
      <c r="S42" s="573"/>
      <c r="T42" s="573"/>
      <c r="U42" s="623"/>
      <c r="V42" s="623"/>
      <c r="W42" s="573"/>
      <c r="X42" s="623"/>
      <c r="Y42" s="623"/>
      <c r="Z42" s="399"/>
      <c r="AA42" s="621"/>
      <c r="AB42" s="622"/>
      <c r="AC42" s="147"/>
    </row>
    <row r="43" spans="2:29" ht="13.5" customHeight="1">
      <c r="B43" s="395"/>
      <c r="D43" s="529">
        <f>D42+1</f>
        <v>32</v>
      </c>
      <c r="E43" s="532"/>
      <c r="F43" s="531"/>
      <c r="G43" s="531"/>
      <c r="H43" s="668"/>
      <c r="I43" s="234"/>
      <c r="J43" s="575"/>
      <c r="K43" s="573"/>
      <c r="L43" s="573"/>
      <c r="M43" s="623"/>
      <c r="N43" s="623"/>
      <c r="O43" s="573"/>
      <c r="P43" s="573"/>
      <c r="Q43" s="639"/>
      <c r="R43" s="573"/>
      <c r="S43" s="573"/>
      <c r="T43" s="573"/>
      <c r="U43" s="623"/>
      <c r="V43" s="623"/>
      <c r="W43" s="573"/>
      <c r="X43" s="623"/>
      <c r="Y43" s="623"/>
      <c r="Z43" s="399"/>
      <c r="AA43" s="621"/>
      <c r="AB43" s="622"/>
      <c r="AC43" s="147"/>
    </row>
    <row r="44" spans="2:29" ht="13.5" customHeight="1">
      <c r="B44" s="395"/>
      <c r="D44" s="529">
        <f>D43+1</f>
        <v>33</v>
      </c>
      <c r="E44" s="532"/>
      <c r="F44" s="531"/>
      <c r="G44" s="531"/>
      <c r="H44" s="668"/>
      <c r="I44" s="234"/>
      <c r="J44" s="575"/>
      <c r="K44" s="573"/>
      <c r="L44" s="573"/>
      <c r="M44" s="623"/>
      <c r="N44" s="623"/>
      <c r="O44" s="573"/>
      <c r="P44" s="573"/>
      <c r="Q44" s="639"/>
      <c r="R44" s="573"/>
      <c r="S44" s="573"/>
      <c r="T44" s="573"/>
      <c r="U44" s="623"/>
      <c r="V44" s="623"/>
      <c r="W44" s="573"/>
      <c r="X44" s="623"/>
      <c r="Y44" s="623"/>
      <c r="Z44" s="399"/>
      <c r="AA44" s="621"/>
      <c r="AB44" s="622"/>
      <c r="AC44" s="147"/>
    </row>
    <row r="45" spans="2:29" ht="13.5" customHeight="1">
      <c r="B45" s="395"/>
      <c r="D45" s="529">
        <f t="shared" ref="D45:D70" si="1">D44+1</f>
        <v>34</v>
      </c>
      <c r="E45" s="532"/>
      <c r="F45" s="531"/>
      <c r="G45" s="531"/>
      <c r="H45" s="668"/>
      <c r="I45" s="234"/>
      <c r="J45" s="575"/>
      <c r="K45" s="573"/>
      <c r="L45" s="573"/>
      <c r="M45" s="623"/>
      <c r="N45" s="623"/>
      <c r="O45" s="573"/>
      <c r="P45" s="573"/>
      <c r="Q45" s="639"/>
      <c r="R45" s="573"/>
      <c r="S45" s="573"/>
      <c r="T45" s="573"/>
      <c r="U45" s="623"/>
      <c r="V45" s="623"/>
      <c r="W45" s="573"/>
      <c r="X45" s="623"/>
      <c r="Y45" s="623"/>
      <c r="Z45" s="399"/>
      <c r="AA45" s="621"/>
      <c r="AB45" s="622"/>
      <c r="AC45" s="147"/>
    </row>
    <row r="46" spans="2:29" ht="13.5" customHeight="1">
      <c r="B46" s="395"/>
      <c r="D46" s="529">
        <f t="shared" si="1"/>
        <v>35</v>
      </c>
      <c r="E46" s="532"/>
      <c r="F46" s="531"/>
      <c r="G46" s="531"/>
      <c r="H46" s="668"/>
      <c r="I46" s="234"/>
      <c r="J46" s="575"/>
      <c r="K46" s="573"/>
      <c r="L46" s="573"/>
      <c r="M46" s="623"/>
      <c r="N46" s="623"/>
      <c r="O46" s="573"/>
      <c r="P46" s="573"/>
      <c r="Q46" s="639"/>
      <c r="R46" s="573"/>
      <c r="S46" s="573"/>
      <c r="T46" s="573"/>
      <c r="U46" s="623"/>
      <c r="V46" s="623"/>
      <c r="W46" s="573"/>
      <c r="X46" s="623"/>
      <c r="Y46" s="623"/>
      <c r="Z46" s="399"/>
      <c r="AA46" s="621"/>
      <c r="AB46" s="622"/>
      <c r="AC46" s="147"/>
    </row>
    <row r="47" spans="2:29" ht="13.5" customHeight="1">
      <c r="B47" s="395"/>
      <c r="D47" s="529">
        <f t="shared" si="1"/>
        <v>36</v>
      </c>
      <c r="E47" s="532"/>
      <c r="F47" s="531"/>
      <c r="G47" s="531"/>
      <c r="H47" s="668"/>
      <c r="I47" s="234"/>
      <c r="J47" s="575"/>
      <c r="K47" s="573"/>
      <c r="L47" s="573"/>
      <c r="M47" s="623"/>
      <c r="N47" s="623"/>
      <c r="O47" s="573"/>
      <c r="P47" s="573"/>
      <c r="Q47" s="639"/>
      <c r="R47" s="573"/>
      <c r="S47" s="573"/>
      <c r="T47" s="573"/>
      <c r="U47" s="623"/>
      <c r="V47" s="623"/>
      <c r="W47" s="573"/>
      <c r="X47" s="623"/>
      <c r="Y47" s="623"/>
      <c r="Z47" s="399"/>
      <c r="AA47" s="621"/>
      <c r="AB47" s="622"/>
      <c r="AC47" s="147"/>
    </row>
    <row r="48" spans="2:29" ht="13.5" customHeight="1">
      <c r="B48" s="395"/>
      <c r="D48" s="529">
        <f t="shared" si="1"/>
        <v>37</v>
      </c>
      <c r="E48" s="532"/>
      <c r="F48" s="531"/>
      <c r="G48" s="531"/>
      <c r="H48" s="668"/>
      <c r="I48" s="234"/>
      <c r="J48" s="575"/>
      <c r="K48" s="573"/>
      <c r="L48" s="573"/>
      <c r="M48" s="623"/>
      <c r="N48" s="623"/>
      <c r="O48" s="573"/>
      <c r="P48" s="573"/>
      <c r="Q48" s="639"/>
      <c r="R48" s="573"/>
      <c r="S48" s="573"/>
      <c r="T48" s="573"/>
      <c r="U48" s="623"/>
      <c r="V48" s="623"/>
      <c r="W48" s="573"/>
      <c r="X48" s="623"/>
      <c r="Y48" s="623"/>
      <c r="Z48" s="399"/>
      <c r="AA48" s="621"/>
      <c r="AB48" s="622"/>
      <c r="AC48" s="147"/>
    </row>
    <row r="49" spans="2:29" ht="13.5" customHeight="1">
      <c r="B49" s="395"/>
      <c r="D49" s="529">
        <f t="shared" si="1"/>
        <v>38</v>
      </c>
      <c r="E49" s="532"/>
      <c r="F49" s="531"/>
      <c r="G49" s="531"/>
      <c r="H49" s="668"/>
      <c r="I49" s="234"/>
      <c r="J49" s="575"/>
      <c r="K49" s="573"/>
      <c r="L49" s="573"/>
      <c r="M49" s="623"/>
      <c r="N49" s="623"/>
      <c r="O49" s="573"/>
      <c r="P49" s="573"/>
      <c r="Q49" s="639"/>
      <c r="R49" s="573"/>
      <c r="S49" s="573"/>
      <c r="T49" s="573"/>
      <c r="U49" s="623"/>
      <c r="V49" s="623"/>
      <c r="W49" s="573"/>
      <c r="X49" s="623"/>
      <c r="Y49" s="623"/>
      <c r="Z49" s="399"/>
      <c r="AA49" s="621"/>
      <c r="AB49" s="622"/>
      <c r="AC49" s="147"/>
    </row>
    <row r="50" spans="2:29" ht="13.5" customHeight="1">
      <c r="B50" s="395"/>
      <c r="D50" s="529">
        <f t="shared" si="1"/>
        <v>39</v>
      </c>
      <c r="E50" s="532"/>
      <c r="F50" s="531"/>
      <c r="G50" s="531"/>
      <c r="H50" s="668"/>
      <c r="I50" s="234"/>
      <c r="J50" s="575"/>
      <c r="K50" s="573"/>
      <c r="L50" s="573"/>
      <c r="M50" s="623"/>
      <c r="N50" s="623"/>
      <c r="O50" s="573"/>
      <c r="P50" s="573"/>
      <c r="Q50" s="639"/>
      <c r="R50" s="573"/>
      <c r="S50" s="573"/>
      <c r="T50" s="573"/>
      <c r="U50" s="623"/>
      <c r="V50" s="623"/>
      <c r="W50" s="573"/>
      <c r="X50" s="623"/>
      <c r="Y50" s="623"/>
      <c r="Z50" s="399"/>
      <c r="AA50" s="621"/>
      <c r="AB50" s="622"/>
      <c r="AC50" s="147"/>
    </row>
    <row r="51" spans="2:29" ht="13.5" customHeight="1">
      <c r="B51" s="395"/>
      <c r="D51" s="529">
        <f t="shared" si="1"/>
        <v>40</v>
      </c>
      <c r="E51" s="532"/>
      <c r="F51" s="531"/>
      <c r="G51" s="531"/>
      <c r="H51" s="668"/>
      <c r="I51" s="234"/>
      <c r="J51" s="575"/>
      <c r="K51" s="573"/>
      <c r="L51" s="573"/>
      <c r="M51" s="623"/>
      <c r="N51" s="623"/>
      <c r="O51" s="573"/>
      <c r="P51" s="573"/>
      <c r="Q51" s="639"/>
      <c r="R51" s="573"/>
      <c r="S51" s="573"/>
      <c r="T51" s="573"/>
      <c r="U51" s="623"/>
      <c r="V51" s="623"/>
      <c r="W51" s="573"/>
      <c r="X51" s="623"/>
      <c r="Y51" s="623"/>
      <c r="Z51" s="399"/>
      <c r="AA51" s="621"/>
      <c r="AB51" s="622"/>
      <c r="AC51" s="147"/>
    </row>
    <row r="52" spans="2:29" ht="13.5" customHeight="1">
      <c r="B52" s="395"/>
      <c r="D52" s="529">
        <f t="shared" si="1"/>
        <v>41</v>
      </c>
      <c r="E52" s="532"/>
      <c r="F52" s="531"/>
      <c r="G52" s="531"/>
      <c r="H52" s="668"/>
      <c r="I52" s="234"/>
      <c r="J52" s="575"/>
      <c r="K52" s="573"/>
      <c r="L52" s="573"/>
      <c r="M52" s="623"/>
      <c r="N52" s="623"/>
      <c r="O52" s="573"/>
      <c r="P52" s="573"/>
      <c r="Q52" s="639"/>
      <c r="R52" s="573"/>
      <c r="S52" s="573"/>
      <c r="T52" s="573"/>
      <c r="U52" s="623"/>
      <c r="V52" s="623"/>
      <c r="W52" s="573"/>
      <c r="X52" s="623"/>
      <c r="Y52" s="623"/>
      <c r="Z52" s="399"/>
      <c r="AA52" s="621"/>
      <c r="AB52" s="622"/>
      <c r="AC52" s="147"/>
    </row>
    <row r="53" spans="2:29" ht="13.5" customHeight="1">
      <c r="B53" s="395"/>
      <c r="D53" s="529">
        <f t="shared" si="1"/>
        <v>42</v>
      </c>
      <c r="E53" s="532"/>
      <c r="F53" s="531"/>
      <c r="G53" s="531"/>
      <c r="H53" s="668"/>
      <c r="I53" s="234"/>
      <c r="J53" s="575"/>
      <c r="K53" s="573"/>
      <c r="L53" s="573"/>
      <c r="M53" s="623"/>
      <c r="N53" s="623"/>
      <c r="O53" s="573"/>
      <c r="P53" s="573"/>
      <c r="Q53" s="639"/>
      <c r="R53" s="573"/>
      <c r="S53" s="573"/>
      <c r="T53" s="573"/>
      <c r="U53" s="623"/>
      <c r="V53" s="623"/>
      <c r="W53" s="573"/>
      <c r="X53" s="623"/>
      <c r="Y53" s="623"/>
      <c r="Z53" s="399"/>
      <c r="AA53" s="621"/>
      <c r="AB53" s="622"/>
      <c r="AC53" s="147"/>
    </row>
    <row r="54" spans="2:29" ht="13.5" customHeight="1">
      <c r="B54" s="395"/>
      <c r="D54" s="529">
        <f t="shared" si="1"/>
        <v>43</v>
      </c>
      <c r="E54" s="532"/>
      <c r="F54" s="531"/>
      <c r="G54" s="531"/>
      <c r="H54" s="668"/>
      <c r="I54" s="234"/>
      <c r="J54" s="575"/>
      <c r="K54" s="573"/>
      <c r="L54" s="573"/>
      <c r="M54" s="623"/>
      <c r="N54" s="623"/>
      <c r="O54" s="573"/>
      <c r="P54" s="573"/>
      <c r="Q54" s="639"/>
      <c r="R54" s="573"/>
      <c r="S54" s="573"/>
      <c r="T54" s="573"/>
      <c r="U54" s="623"/>
      <c r="V54" s="623"/>
      <c r="W54" s="573"/>
      <c r="X54" s="623"/>
      <c r="Y54" s="623"/>
      <c r="Z54" s="399"/>
      <c r="AA54" s="621"/>
      <c r="AB54" s="622"/>
      <c r="AC54" s="147"/>
    </row>
    <row r="55" spans="2:29" ht="13.5" customHeight="1">
      <c r="B55" s="395"/>
      <c r="D55" s="529">
        <f t="shared" si="1"/>
        <v>44</v>
      </c>
      <c r="E55" s="532"/>
      <c r="F55" s="531"/>
      <c r="G55" s="531"/>
      <c r="H55" s="668"/>
      <c r="I55" s="234"/>
      <c r="J55" s="575"/>
      <c r="K55" s="573"/>
      <c r="L55" s="573"/>
      <c r="M55" s="623"/>
      <c r="N55" s="623"/>
      <c r="O55" s="573"/>
      <c r="P55" s="573"/>
      <c r="Q55" s="639"/>
      <c r="R55" s="573"/>
      <c r="S55" s="573"/>
      <c r="T55" s="573"/>
      <c r="U55" s="623"/>
      <c r="V55" s="623"/>
      <c r="W55" s="573"/>
      <c r="X55" s="623"/>
      <c r="Y55" s="623"/>
      <c r="Z55" s="399"/>
      <c r="AA55" s="621"/>
      <c r="AB55" s="622"/>
      <c r="AC55" s="147"/>
    </row>
    <row r="56" spans="2:29" ht="13.5" customHeight="1">
      <c r="B56" s="395"/>
      <c r="D56" s="529">
        <f t="shared" si="1"/>
        <v>45</v>
      </c>
      <c r="E56" s="532"/>
      <c r="F56" s="531"/>
      <c r="G56" s="531"/>
      <c r="H56" s="668"/>
      <c r="I56" s="234"/>
      <c r="J56" s="575"/>
      <c r="K56" s="573"/>
      <c r="L56" s="573"/>
      <c r="M56" s="623"/>
      <c r="N56" s="623"/>
      <c r="O56" s="573"/>
      <c r="P56" s="573"/>
      <c r="Q56" s="639"/>
      <c r="R56" s="573"/>
      <c r="S56" s="573"/>
      <c r="T56" s="573"/>
      <c r="U56" s="623"/>
      <c r="V56" s="623"/>
      <c r="W56" s="573"/>
      <c r="X56" s="623"/>
      <c r="Y56" s="623"/>
      <c r="Z56" s="399"/>
      <c r="AA56" s="621"/>
      <c r="AB56" s="622"/>
      <c r="AC56" s="147"/>
    </row>
    <row r="57" spans="2:29" ht="13.5" customHeight="1">
      <c r="B57" s="395"/>
      <c r="D57" s="529">
        <f t="shared" si="1"/>
        <v>46</v>
      </c>
      <c r="E57" s="532"/>
      <c r="F57" s="531"/>
      <c r="G57" s="531"/>
      <c r="H57" s="668"/>
      <c r="I57" s="234"/>
      <c r="J57" s="575"/>
      <c r="K57" s="573"/>
      <c r="L57" s="573"/>
      <c r="M57" s="623"/>
      <c r="N57" s="623"/>
      <c r="O57" s="573"/>
      <c r="P57" s="573"/>
      <c r="Q57" s="639"/>
      <c r="R57" s="573"/>
      <c r="S57" s="573"/>
      <c r="T57" s="573"/>
      <c r="U57" s="623"/>
      <c r="V57" s="623"/>
      <c r="W57" s="573"/>
      <c r="X57" s="623"/>
      <c r="Y57" s="623"/>
      <c r="Z57" s="399"/>
      <c r="AA57" s="621"/>
      <c r="AB57" s="622"/>
      <c r="AC57" s="147"/>
    </row>
    <row r="58" spans="2:29" ht="13.5" customHeight="1">
      <c r="B58" s="395"/>
      <c r="D58" s="529">
        <f t="shared" si="1"/>
        <v>47</v>
      </c>
      <c r="E58" s="532"/>
      <c r="F58" s="531"/>
      <c r="G58" s="531"/>
      <c r="H58" s="668"/>
      <c r="I58" s="234"/>
      <c r="J58" s="575"/>
      <c r="K58" s="573"/>
      <c r="L58" s="573"/>
      <c r="M58" s="623"/>
      <c r="N58" s="623"/>
      <c r="O58" s="573"/>
      <c r="P58" s="573"/>
      <c r="Q58" s="639"/>
      <c r="R58" s="573"/>
      <c r="S58" s="573"/>
      <c r="T58" s="573"/>
      <c r="U58" s="623"/>
      <c r="V58" s="623"/>
      <c r="W58" s="573"/>
      <c r="X58" s="623"/>
      <c r="Y58" s="623"/>
      <c r="Z58" s="399"/>
      <c r="AA58" s="621"/>
      <c r="AB58" s="622"/>
      <c r="AC58" s="147"/>
    </row>
    <row r="59" spans="2:29" ht="13.5" customHeight="1">
      <c r="B59" s="395"/>
      <c r="D59" s="529">
        <f t="shared" si="1"/>
        <v>48</v>
      </c>
      <c r="E59" s="532"/>
      <c r="F59" s="531"/>
      <c r="G59" s="531"/>
      <c r="H59" s="668"/>
      <c r="I59" s="234"/>
      <c r="J59" s="575"/>
      <c r="K59" s="573"/>
      <c r="L59" s="573"/>
      <c r="M59" s="623"/>
      <c r="N59" s="623"/>
      <c r="O59" s="573"/>
      <c r="P59" s="573"/>
      <c r="Q59" s="639"/>
      <c r="R59" s="573"/>
      <c r="S59" s="573"/>
      <c r="T59" s="573"/>
      <c r="U59" s="623"/>
      <c r="V59" s="623"/>
      <c r="W59" s="573"/>
      <c r="X59" s="623"/>
      <c r="Y59" s="623"/>
      <c r="Z59" s="399"/>
      <c r="AA59" s="621"/>
      <c r="AB59" s="622"/>
      <c r="AC59" s="147"/>
    </row>
    <row r="60" spans="2:29" ht="13.5" customHeight="1">
      <c r="B60" s="395"/>
      <c r="D60" s="529">
        <f t="shared" si="1"/>
        <v>49</v>
      </c>
      <c r="E60" s="532"/>
      <c r="F60" s="531"/>
      <c r="G60" s="531"/>
      <c r="H60" s="668"/>
      <c r="I60" s="234"/>
      <c r="J60" s="575"/>
      <c r="K60" s="573"/>
      <c r="L60" s="573"/>
      <c r="M60" s="623"/>
      <c r="N60" s="623"/>
      <c r="O60" s="573"/>
      <c r="P60" s="573"/>
      <c r="Q60" s="639"/>
      <c r="R60" s="573"/>
      <c r="S60" s="573"/>
      <c r="T60" s="573"/>
      <c r="U60" s="623"/>
      <c r="V60" s="623"/>
      <c r="W60" s="573"/>
      <c r="X60" s="623"/>
      <c r="Y60" s="623"/>
      <c r="Z60" s="399"/>
      <c r="AA60" s="621"/>
      <c r="AB60" s="622"/>
      <c r="AC60" s="147"/>
    </row>
    <row r="61" spans="2:29" ht="13.5" customHeight="1">
      <c r="B61" s="395"/>
      <c r="D61" s="529">
        <f t="shared" si="1"/>
        <v>50</v>
      </c>
      <c r="E61" s="532"/>
      <c r="F61" s="531"/>
      <c r="G61" s="531"/>
      <c r="H61" s="668"/>
      <c r="I61" s="234"/>
      <c r="J61" s="575"/>
      <c r="K61" s="573"/>
      <c r="L61" s="573"/>
      <c r="M61" s="623"/>
      <c r="N61" s="623"/>
      <c r="O61" s="573"/>
      <c r="P61" s="573"/>
      <c r="Q61" s="639"/>
      <c r="R61" s="573"/>
      <c r="S61" s="573"/>
      <c r="T61" s="573"/>
      <c r="U61" s="623"/>
      <c r="V61" s="623"/>
      <c r="W61" s="573"/>
      <c r="X61" s="623"/>
      <c r="Y61" s="623"/>
      <c r="Z61" s="399"/>
      <c r="AA61" s="621"/>
      <c r="AB61" s="622"/>
      <c r="AC61" s="147"/>
    </row>
    <row r="62" spans="2:29" ht="13.5" customHeight="1">
      <c r="B62" s="395"/>
      <c r="D62" s="529">
        <f t="shared" si="1"/>
        <v>51</v>
      </c>
      <c r="E62" s="532"/>
      <c r="F62" s="531"/>
      <c r="G62" s="531"/>
      <c r="H62" s="668"/>
      <c r="I62" s="234"/>
      <c r="J62" s="575"/>
      <c r="K62" s="573"/>
      <c r="L62" s="573"/>
      <c r="M62" s="623"/>
      <c r="N62" s="623"/>
      <c r="O62" s="573"/>
      <c r="P62" s="573"/>
      <c r="Q62" s="639"/>
      <c r="R62" s="573"/>
      <c r="S62" s="573"/>
      <c r="T62" s="573"/>
      <c r="U62" s="623"/>
      <c r="V62" s="623"/>
      <c r="W62" s="573"/>
      <c r="X62" s="623"/>
      <c r="Y62" s="623"/>
      <c r="Z62" s="399"/>
      <c r="AA62" s="621"/>
      <c r="AB62" s="622"/>
      <c r="AC62" s="147"/>
    </row>
    <row r="63" spans="2:29" ht="13.5" customHeight="1">
      <c r="B63" s="395"/>
      <c r="D63" s="529">
        <f t="shared" si="1"/>
        <v>52</v>
      </c>
      <c r="E63" s="532"/>
      <c r="F63" s="531"/>
      <c r="G63" s="531"/>
      <c r="H63" s="668"/>
      <c r="I63" s="234"/>
      <c r="J63" s="575"/>
      <c r="K63" s="573"/>
      <c r="L63" s="573"/>
      <c r="M63" s="623"/>
      <c r="N63" s="623"/>
      <c r="O63" s="573"/>
      <c r="P63" s="573"/>
      <c r="Q63" s="639"/>
      <c r="R63" s="573"/>
      <c r="S63" s="573"/>
      <c r="T63" s="573"/>
      <c r="U63" s="623"/>
      <c r="V63" s="623"/>
      <c r="W63" s="573"/>
      <c r="X63" s="623"/>
      <c r="Y63" s="623"/>
      <c r="Z63" s="399"/>
      <c r="AA63" s="621"/>
      <c r="AB63" s="622"/>
      <c r="AC63" s="147"/>
    </row>
    <row r="64" spans="2:29" ht="13.5" customHeight="1">
      <c r="B64" s="395"/>
      <c r="D64" s="529">
        <f t="shared" si="1"/>
        <v>53</v>
      </c>
      <c r="E64" s="532"/>
      <c r="F64" s="531"/>
      <c r="G64" s="531"/>
      <c r="H64" s="668"/>
      <c r="I64" s="234"/>
      <c r="J64" s="575"/>
      <c r="K64" s="573"/>
      <c r="L64" s="573"/>
      <c r="M64" s="623"/>
      <c r="N64" s="623"/>
      <c r="O64" s="573"/>
      <c r="P64" s="573"/>
      <c r="Q64" s="639"/>
      <c r="R64" s="573"/>
      <c r="S64" s="573"/>
      <c r="T64" s="573"/>
      <c r="U64" s="623"/>
      <c r="V64" s="623"/>
      <c r="W64" s="573"/>
      <c r="X64" s="623"/>
      <c r="Y64" s="623"/>
      <c r="Z64" s="399"/>
      <c r="AA64" s="621"/>
      <c r="AB64" s="622"/>
      <c r="AC64" s="147"/>
    </row>
    <row r="65" spans="2:29" ht="13.5" customHeight="1">
      <c r="B65" s="395"/>
      <c r="D65" s="529">
        <f t="shared" si="1"/>
        <v>54</v>
      </c>
      <c r="E65" s="532"/>
      <c r="F65" s="531"/>
      <c r="G65" s="531"/>
      <c r="H65" s="668"/>
      <c r="I65" s="234"/>
      <c r="J65" s="575"/>
      <c r="K65" s="573"/>
      <c r="L65" s="573"/>
      <c r="M65" s="623"/>
      <c r="N65" s="623"/>
      <c r="O65" s="573"/>
      <c r="P65" s="573"/>
      <c r="Q65" s="639"/>
      <c r="R65" s="573"/>
      <c r="S65" s="573"/>
      <c r="T65" s="573"/>
      <c r="U65" s="623"/>
      <c r="V65" s="623"/>
      <c r="W65" s="573"/>
      <c r="X65" s="623"/>
      <c r="Y65" s="623"/>
      <c r="Z65" s="399"/>
      <c r="AA65" s="621"/>
      <c r="AB65" s="622"/>
      <c r="AC65" s="147"/>
    </row>
    <row r="66" spans="2:29" ht="13.5" customHeight="1">
      <c r="B66" s="395"/>
      <c r="D66" s="529">
        <f t="shared" si="1"/>
        <v>55</v>
      </c>
      <c r="E66" s="532"/>
      <c r="F66" s="531"/>
      <c r="G66" s="531"/>
      <c r="H66" s="668"/>
      <c r="I66" s="234"/>
      <c r="J66" s="575"/>
      <c r="K66" s="573"/>
      <c r="L66" s="573"/>
      <c r="M66" s="623"/>
      <c r="N66" s="623"/>
      <c r="O66" s="573"/>
      <c r="P66" s="573"/>
      <c r="Q66" s="639"/>
      <c r="R66" s="573"/>
      <c r="S66" s="573"/>
      <c r="T66" s="573"/>
      <c r="U66" s="623"/>
      <c r="V66" s="623"/>
      <c r="W66" s="573"/>
      <c r="X66" s="623"/>
      <c r="Y66" s="623"/>
      <c r="Z66" s="399"/>
      <c r="AA66" s="621"/>
      <c r="AB66" s="622"/>
      <c r="AC66" s="147"/>
    </row>
    <row r="67" spans="2:29" ht="13.5" customHeight="1">
      <c r="B67" s="395"/>
      <c r="D67" s="529">
        <f t="shared" si="1"/>
        <v>56</v>
      </c>
      <c r="E67" s="532"/>
      <c r="F67" s="531"/>
      <c r="G67" s="531"/>
      <c r="H67" s="668"/>
      <c r="I67" s="234"/>
      <c r="J67" s="575"/>
      <c r="K67" s="573"/>
      <c r="L67" s="573"/>
      <c r="M67" s="623"/>
      <c r="N67" s="623"/>
      <c r="O67" s="573"/>
      <c r="P67" s="573"/>
      <c r="Q67" s="639"/>
      <c r="R67" s="573"/>
      <c r="S67" s="573"/>
      <c r="T67" s="573"/>
      <c r="U67" s="623"/>
      <c r="V67" s="623"/>
      <c r="W67" s="573"/>
      <c r="X67" s="623"/>
      <c r="Y67" s="623"/>
      <c r="Z67" s="399"/>
      <c r="AA67" s="621"/>
      <c r="AB67" s="622"/>
      <c r="AC67" s="147"/>
    </row>
    <row r="68" spans="2:29" ht="13.5" customHeight="1">
      <c r="B68" s="395"/>
      <c r="D68" s="529">
        <f t="shared" si="1"/>
        <v>57</v>
      </c>
      <c r="E68" s="532"/>
      <c r="F68" s="531"/>
      <c r="G68" s="531"/>
      <c r="H68" s="668"/>
      <c r="I68" s="234"/>
      <c r="J68" s="575"/>
      <c r="K68" s="573"/>
      <c r="L68" s="573"/>
      <c r="M68" s="623"/>
      <c r="N68" s="623"/>
      <c r="O68" s="573"/>
      <c r="P68" s="573"/>
      <c r="Q68" s="639"/>
      <c r="R68" s="573"/>
      <c r="S68" s="573"/>
      <c r="T68" s="573"/>
      <c r="U68" s="623"/>
      <c r="V68" s="623"/>
      <c r="W68" s="573"/>
      <c r="X68" s="623"/>
      <c r="Y68" s="623"/>
      <c r="Z68" s="399"/>
      <c r="AA68" s="621"/>
      <c r="AB68" s="622"/>
      <c r="AC68" s="147"/>
    </row>
    <row r="69" spans="2:29" ht="13.5" customHeight="1">
      <c r="B69" s="395"/>
      <c r="D69" s="529">
        <f t="shared" si="1"/>
        <v>58</v>
      </c>
      <c r="E69" s="532"/>
      <c r="F69" s="531"/>
      <c r="G69" s="531"/>
      <c r="H69" s="668"/>
      <c r="I69" s="234"/>
      <c r="J69" s="575"/>
      <c r="K69" s="573"/>
      <c r="L69" s="573"/>
      <c r="M69" s="623"/>
      <c r="N69" s="623"/>
      <c r="O69" s="573"/>
      <c r="P69" s="573"/>
      <c r="Q69" s="639"/>
      <c r="R69" s="573"/>
      <c r="S69" s="573"/>
      <c r="T69" s="573"/>
      <c r="U69" s="623"/>
      <c r="V69" s="623"/>
      <c r="W69" s="573"/>
      <c r="X69" s="623"/>
      <c r="Y69" s="623"/>
      <c r="Z69" s="399"/>
      <c r="AA69" s="621"/>
      <c r="AB69" s="622"/>
      <c r="AC69" s="147"/>
    </row>
    <row r="70" spans="2:29" ht="13.5" customHeight="1">
      <c r="B70" s="395"/>
      <c r="D70" s="529">
        <f t="shared" si="1"/>
        <v>59</v>
      </c>
      <c r="E70" s="532"/>
      <c r="F70" s="531"/>
      <c r="G70" s="531"/>
      <c r="H70" s="668"/>
      <c r="I70" s="234"/>
      <c r="J70" s="575"/>
      <c r="K70" s="573"/>
      <c r="L70" s="573"/>
      <c r="M70" s="623"/>
      <c r="N70" s="623"/>
      <c r="O70" s="573"/>
      <c r="P70" s="573"/>
      <c r="Q70" s="639"/>
      <c r="R70" s="573"/>
      <c r="S70" s="573"/>
      <c r="T70" s="573"/>
      <c r="U70" s="623"/>
      <c r="V70" s="623"/>
      <c r="W70" s="573"/>
      <c r="X70" s="623"/>
      <c r="Y70" s="623"/>
      <c r="Z70" s="399"/>
      <c r="AA70" s="621"/>
      <c r="AB70" s="622"/>
      <c r="AC70" s="147"/>
    </row>
    <row r="71" spans="2:29" ht="13.5" customHeight="1">
      <c r="B71" s="395"/>
      <c r="D71" s="529">
        <f>D70+1</f>
        <v>60</v>
      </c>
      <c r="E71" s="532"/>
      <c r="F71" s="531"/>
      <c r="G71" s="531"/>
      <c r="H71" s="668"/>
      <c r="I71" s="234"/>
      <c r="J71" s="575"/>
      <c r="K71" s="573"/>
      <c r="L71" s="573"/>
      <c r="M71" s="623"/>
      <c r="N71" s="623"/>
      <c r="O71" s="573"/>
      <c r="P71" s="573"/>
      <c r="Q71" s="639"/>
      <c r="R71" s="573"/>
      <c r="S71" s="573"/>
      <c r="T71" s="573"/>
      <c r="U71" s="623"/>
      <c r="V71" s="623"/>
      <c r="W71" s="573"/>
      <c r="X71" s="623"/>
      <c r="Y71" s="623"/>
      <c r="Z71" s="399"/>
      <c r="AA71" s="621"/>
      <c r="AB71" s="622"/>
      <c r="AC71" s="147"/>
    </row>
    <row r="72" spans="2:29" ht="13.5" customHeight="1">
      <c r="B72" s="395"/>
      <c r="D72" s="529">
        <f>D71+1</f>
        <v>61</v>
      </c>
      <c r="E72" s="532"/>
      <c r="F72" s="531"/>
      <c r="G72" s="531"/>
      <c r="H72" s="668"/>
      <c r="I72" s="234"/>
      <c r="J72" s="575"/>
      <c r="K72" s="573"/>
      <c r="L72" s="573"/>
      <c r="M72" s="623"/>
      <c r="N72" s="623"/>
      <c r="O72" s="573"/>
      <c r="P72" s="573"/>
      <c r="Q72" s="639"/>
      <c r="R72" s="573"/>
      <c r="S72" s="573"/>
      <c r="T72" s="573"/>
      <c r="U72" s="623"/>
      <c r="V72" s="623"/>
      <c r="W72" s="573"/>
      <c r="X72" s="623"/>
      <c r="Y72" s="623"/>
      <c r="Z72" s="399"/>
      <c r="AA72" s="621"/>
      <c r="AB72" s="622"/>
      <c r="AC72" s="147"/>
    </row>
    <row r="73" spans="2:29" ht="13.5" customHeight="1">
      <c r="B73" s="395"/>
      <c r="D73" s="529">
        <f>D72+1</f>
        <v>62</v>
      </c>
      <c r="E73" s="532"/>
      <c r="F73" s="531"/>
      <c r="G73" s="531"/>
      <c r="H73" s="668"/>
      <c r="I73" s="234"/>
      <c r="J73" s="575"/>
      <c r="K73" s="573"/>
      <c r="L73" s="573"/>
      <c r="M73" s="623"/>
      <c r="N73" s="623"/>
      <c r="O73" s="573"/>
      <c r="P73" s="573"/>
      <c r="Q73" s="639"/>
      <c r="R73" s="573"/>
      <c r="S73" s="573"/>
      <c r="T73" s="573"/>
      <c r="U73" s="623"/>
      <c r="V73" s="623"/>
      <c r="W73" s="573"/>
      <c r="X73" s="623"/>
      <c r="Y73" s="623"/>
      <c r="Z73" s="399"/>
      <c r="AA73" s="621"/>
      <c r="AB73" s="622"/>
      <c r="AC73" s="147"/>
    </row>
    <row r="74" spans="2:29" ht="13.5" customHeight="1">
      <c r="B74" s="395"/>
      <c r="D74" s="529">
        <f>D73+1</f>
        <v>63</v>
      </c>
      <c r="E74" s="532"/>
      <c r="F74" s="531"/>
      <c r="G74" s="531"/>
      <c r="H74" s="668"/>
      <c r="I74" s="234"/>
      <c r="J74" s="575"/>
      <c r="K74" s="573"/>
      <c r="L74" s="573"/>
      <c r="M74" s="623"/>
      <c r="N74" s="623"/>
      <c r="O74" s="573"/>
      <c r="P74" s="573"/>
      <c r="Q74" s="639"/>
      <c r="R74" s="573"/>
      <c r="S74" s="573"/>
      <c r="T74" s="573"/>
      <c r="U74" s="623"/>
      <c r="V74" s="623"/>
      <c r="W74" s="573"/>
      <c r="X74" s="623"/>
      <c r="Y74" s="623"/>
      <c r="Z74" s="399"/>
      <c r="AA74" s="621"/>
      <c r="AB74" s="622"/>
      <c r="AC74" s="147"/>
    </row>
    <row r="75" spans="2:29" ht="13.5" customHeight="1">
      <c r="B75" s="395"/>
      <c r="D75" s="529">
        <f t="shared" ref="D75:D100" si="2">D74+1</f>
        <v>64</v>
      </c>
      <c r="E75" s="532"/>
      <c r="F75" s="531"/>
      <c r="G75" s="531"/>
      <c r="H75" s="668"/>
      <c r="I75" s="234"/>
      <c r="J75" s="575"/>
      <c r="K75" s="573"/>
      <c r="L75" s="573"/>
      <c r="M75" s="623"/>
      <c r="N75" s="623"/>
      <c r="O75" s="573"/>
      <c r="P75" s="573"/>
      <c r="Q75" s="639"/>
      <c r="R75" s="573"/>
      <c r="S75" s="573"/>
      <c r="T75" s="573"/>
      <c r="U75" s="623"/>
      <c r="V75" s="623"/>
      <c r="W75" s="573"/>
      <c r="X75" s="623"/>
      <c r="Y75" s="623"/>
      <c r="Z75" s="399"/>
      <c r="AA75" s="621"/>
      <c r="AB75" s="622"/>
      <c r="AC75" s="147"/>
    </row>
    <row r="76" spans="2:29" ht="13.5" customHeight="1">
      <c r="B76" s="395"/>
      <c r="D76" s="529">
        <f t="shared" si="2"/>
        <v>65</v>
      </c>
      <c r="E76" s="532"/>
      <c r="F76" s="531"/>
      <c r="G76" s="531"/>
      <c r="H76" s="668"/>
      <c r="I76" s="234"/>
      <c r="J76" s="575"/>
      <c r="K76" s="573"/>
      <c r="L76" s="573"/>
      <c r="M76" s="623"/>
      <c r="N76" s="623"/>
      <c r="O76" s="573"/>
      <c r="P76" s="573"/>
      <c r="Q76" s="639"/>
      <c r="R76" s="573"/>
      <c r="S76" s="573"/>
      <c r="T76" s="573"/>
      <c r="U76" s="623"/>
      <c r="V76" s="623"/>
      <c r="W76" s="573"/>
      <c r="X76" s="623"/>
      <c r="Y76" s="623"/>
      <c r="Z76" s="399"/>
      <c r="AA76" s="621"/>
      <c r="AB76" s="622"/>
      <c r="AC76" s="147"/>
    </row>
    <row r="77" spans="2:29" ht="13.5" customHeight="1">
      <c r="B77" s="395"/>
      <c r="D77" s="529">
        <f t="shared" si="2"/>
        <v>66</v>
      </c>
      <c r="E77" s="532"/>
      <c r="F77" s="531"/>
      <c r="G77" s="531"/>
      <c r="H77" s="668"/>
      <c r="I77" s="234"/>
      <c r="J77" s="575"/>
      <c r="K77" s="573"/>
      <c r="L77" s="573"/>
      <c r="M77" s="623"/>
      <c r="N77" s="623"/>
      <c r="O77" s="573"/>
      <c r="P77" s="573"/>
      <c r="Q77" s="639"/>
      <c r="R77" s="573"/>
      <c r="S77" s="573"/>
      <c r="T77" s="573"/>
      <c r="U77" s="623"/>
      <c r="V77" s="623"/>
      <c r="W77" s="573"/>
      <c r="X77" s="623"/>
      <c r="Y77" s="623"/>
      <c r="Z77" s="399"/>
      <c r="AA77" s="621"/>
      <c r="AB77" s="622"/>
      <c r="AC77" s="147"/>
    </row>
    <row r="78" spans="2:29" ht="13.5" customHeight="1">
      <c r="B78" s="395"/>
      <c r="D78" s="529">
        <f t="shared" si="2"/>
        <v>67</v>
      </c>
      <c r="E78" s="532"/>
      <c r="F78" s="531"/>
      <c r="G78" s="531"/>
      <c r="H78" s="668"/>
      <c r="I78" s="234"/>
      <c r="J78" s="575"/>
      <c r="K78" s="573"/>
      <c r="L78" s="573"/>
      <c r="M78" s="623"/>
      <c r="N78" s="623"/>
      <c r="O78" s="573"/>
      <c r="P78" s="573"/>
      <c r="Q78" s="639"/>
      <c r="R78" s="573"/>
      <c r="S78" s="573"/>
      <c r="T78" s="573"/>
      <c r="U78" s="623"/>
      <c r="V78" s="623"/>
      <c r="W78" s="573"/>
      <c r="X78" s="623"/>
      <c r="Y78" s="623"/>
      <c r="Z78" s="399"/>
      <c r="AA78" s="621"/>
      <c r="AB78" s="622"/>
      <c r="AC78" s="147"/>
    </row>
    <row r="79" spans="2:29" ht="13.5" customHeight="1">
      <c r="B79" s="395"/>
      <c r="D79" s="529">
        <f t="shared" si="2"/>
        <v>68</v>
      </c>
      <c r="E79" s="532"/>
      <c r="F79" s="531"/>
      <c r="G79" s="531"/>
      <c r="H79" s="668"/>
      <c r="I79" s="234"/>
      <c r="J79" s="575"/>
      <c r="K79" s="573"/>
      <c r="L79" s="573"/>
      <c r="M79" s="623"/>
      <c r="N79" s="623"/>
      <c r="O79" s="573"/>
      <c r="P79" s="573"/>
      <c r="Q79" s="639"/>
      <c r="R79" s="573"/>
      <c r="S79" s="573"/>
      <c r="T79" s="573"/>
      <c r="U79" s="623"/>
      <c r="V79" s="623"/>
      <c r="W79" s="573"/>
      <c r="X79" s="623"/>
      <c r="Y79" s="623"/>
      <c r="Z79" s="399"/>
      <c r="AA79" s="621"/>
      <c r="AB79" s="622"/>
      <c r="AC79" s="147"/>
    </row>
    <row r="80" spans="2:29" ht="13.5" customHeight="1">
      <c r="B80" s="395"/>
      <c r="D80" s="529">
        <f t="shared" si="2"/>
        <v>69</v>
      </c>
      <c r="E80" s="532"/>
      <c r="F80" s="531"/>
      <c r="G80" s="531"/>
      <c r="H80" s="668"/>
      <c r="I80" s="234"/>
      <c r="J80" s="575"/>
      <c r="K80" s="573"/>
      <c r="L80" s="573"/>
      <c r="M80" s="623"/>
      <c r="N80" s="623"/>
      <c r="O80" s="573"/>
      <c r="P80" s="573"/>
      <c r="Q80" s="639"/>
      <c r="R80" s="573"/>
      <c r="S80" s="573"/>
      <c r="T80" s="573"/>
      <c r="U80" s="623"/>
      <c r="V80" s="623"/>
      <c r="W80" s="573"/>
      <c r="X80" s="623"/>
      <c r="Y80" s="623"/>
      <c r="Z80" s="399"/>
      <c r="AA80" s="621"/>
      <c r="AB80" s="622"/>
      <c r="AC80" s="147"/>
    </row>
    <row r="81" spans="2:29" ht="13.5" customHeight="1">
      <c r="B81" s="395"/>
      <c r="D81" s="529">
        <f t="shared" si="2"/>
        <v>70</v>
      </c>
      <c r="E81" s="532"/>
      <c r="F81" s="531"/>
      <c r="G81" s="531"/>
      <c r="H81" s="668"/>
      <c r="I81" s="234"/>
      <c r="J81" s="575"/>
      <c r="K81" s="573"/>
      <c r="L81" s="573"/>
      <c r="M81" s="623"/>
      <c r="N81" s="623"/>
      <c r="O81" s="573"/>
      <c r="P81" s="573"/>
      <c r="Q81" s="639"/>
      <c r="R81" s="573"/>
      <c r="S81" s="573"/>
      <c r="T81" s="573"/>
      <c r="U81" s="623"/>
      <c r="V81" s="623"/>
      <c r="W81" s="573"/>
      <c r="X81" s="623"/>
      <c r="Y81" s="623"/>
      <c r="Z81" s="399"/>
      <c r="AA81" s="621"/>
      <c r="AB81" s="622"/>
      <c r="AC81" s="147"/>
    </row>
    <row r="82" spans="2:29" ht="13.5" customHeight="1">
      <c r="B82" s="395"/>
      <c r="D82" s="529">
        <f t="shared" si="2"/>
        <v>71</v>
      </c>
      <c r="E82" s="532"/>
      <c r="F82" s="531"/>
      <c r="G82" s="531"/>
      <c r="H82" s="668"/>
      <c r="I82" s="234"/>
      <c r="J82" s="575"/>
      <c r="K82" s="573"/>
      <c r="L82" s="573"/>
      <c r="M82" s="623"/>
      <c r="N82" s="623"/>
      <c r="O82" s="573"/>
      <c r="P82" s="573"/>
      <c r="Q82" s="639"/>
      <c r="R82" s="573"/>
      <c r="S82" s="573"/>
      <c r="T82" s="573"/>
      <c r="U82" s="623"/>
      <c r="V82" s="623"/>
      <c r="W82" s="573"/>
      <c r="X82" s="623"/>
      <c r="Y82" s="623"/>
      <c r="Z82" s="399"/>
      <c r="AA82" s="621"/>
      <c r="AB82" s="622"/>
      <c r="AC82" s="147"/>
    </row>
    <row r="83" spans="2:29" ht="13.5" customHeight="1">
      <c r="B83" s="395"/>
      <c r="D83" s="529">
        <f t="shared" si="2"/>
        <v>72</v>
      </c>
      <c r="E83" s="532"/>
      <c r="F83" s="531"/>
      <c r="G83" s="531"/>
      <c r="H83" s="668"/>
      <c r="I83" s="234"/>
      <c r="J83" s="575"/>
      <c r="K83" s="573"/>
      <c r="L83" s="573"/>
      <c r="M83" s="623"/>
      <c r="N83" s="623"/>
      <c r="O83" s="573"/>
      <c r="P83" s="573"/>
      <c r="Q83" s="639"/>
      <c r="R83" s="573"/>
      <c r="S83" s="573"/>
      <c r="T83" s="573"/>
      <c r="U83" s="623"/>
      <c r="V83" s="623"/>
      <c r="W83" s="573"/>
      <c r="X83" s="623"/>
      <c r="Y83" s="623"/>
      <c r="Z83" s="399"/>
      <c r="AA83" s="621"/>
      <c r="AB83" s="622"/>
      <c r="AC83" s="147"/>
    </row>
    <row r="84" spans="2:29" ht="13.5" customHeight="1">
      <c r="B84" s="395"/>
      <c r="D84" s="529">
        <f t="shared" si="2"/>
        <v>73</v>
      </c>
      <c r="E84" s="532"/>
      <c r="F84" s="531"/>
      <c r="G84" s="531"/>
      <c r="H84" s="668"/>
      <c r="I84" s="234"/>
      <c r="J84" s="575"/>
      <c r="K84" s="573"/>
      <c r="L84" s="573"/>
      <c r="M84" s="623"/>
      <c r="N84" s="623"/>
      <c r="O84" s="573"/>
      <c r="P84" s="573"/>
      <c r="Q84" s="639"/>
      <c r="R84" s="573"/>
      <c r="S84" s="573"/>
      <c r="T84" s="573"/>
      <c r="U84" s="623"/>
      <c r="V84" s="623"/>
      <c r="W84" s="573"/>
      <c r="X84" s="623"/>
      <c r="Y84" s="623"/>
      <c r="Z84" s="399"/>
      <c r="AA84" s="621"/>
      <c r="AB84" s="622"/>
      <c r="AC84" s="147"/>
    </row>
    <row r="85" spans="2:29" ht="13.5" customHeight="1">
      <c r="B85" s="395"/>
      <c r="D85" s="529">
        <f t="shared" si="2"/>
        <v>74</v>
      </c>
      <c r="E85" s="532"/>
      <c r="F85" s="531"/>
      <c r="G85" s="531"/>
      <c r="H85" s="668"/>
      <c r="I85" s="234"/>
      <c r="J85" s="575"/>
      <c r="K85" s="573"/>
      <c r="L85" s="573"/>
      <c r="M85" s="623"/>
      <c r="N85" s="623"/>
      <c r="O85" s="573"/>
      <c r="P85" s="573"/>
      <c r="Q85" s="639"/>
      <c r="R85" s="573"/>
      <c r="S85" s="573"/>
      <c r="T85" s="573"/>
      <c r="U85" s="623"/>
      <c r="V85" s="623"/>
      <c r="W85" s="573"/>
      <c r="X85" s="623"/>
      <c r="Y85" s="623"/>
      <c r="Z85" s="399"/>
      <c r="AA85" s="621"/>
      <c r="AB85" s="622"/>
      <c r="AC85" s="147"/>
    </row>
    <row r="86" spans="2:29" ht="13.5" customHeight="1">
      <c r="B86" s="395"/>
      <c r="D86" s="529">
        <f t="shared" si="2"/>
        <v>75</v>
      </c>
      <c r="E86" s="532"/>
      <c r="F86" s="531"/>
      <c r="G86" s="531"/>
      <c r="H86" s="668"/>
      <c r="I86" s="234"/>
      <c r="J86" s="575"/>
      <c r="K86" s="573"/>
      <c r="L86" s="573"/>
      <c r="M86" s="623"/>
      <c r="N86" s="623"/>
      <c r="O86" s="573"/>
      <c r="P86" s="573"/>
      <c r="Q86" s="639"/>
      <c r="R86" s="573"/>
      <c r="S86" s="573"/>
      <c r="T86" s="573"/>
      <c r="U86" s="623"/>
      <c r="V86" s="623"/>
      <c r="W86" s="573"/>
      <c r="X86" s="623"/>
      <c r="Y86" s="623"/>
      <c r="Z86" s="399"/>
      <c r="AA86" s="621"/>
      <c r="AB86" s="622"/>
      <c r="AC86" s="147"/>
    </row>
    <row r="87" spans="2:29" ht="13.5" customHeight="1">
      <c r="B87" s="395"/>
      <c r="D87" s="529">
        <f t="shared" si="2"/>
        <v>76</v>
      </c>
      <c r="E87" s="532"/>
      <c r="F87" s="531"/>
      <c r="G87" s="531"/>
      <c r="H87" s="668"/>
      <c r="I87" s="234"/>
      <c r="J87" s="575"/>
      <c r="K87" s="573"/>
      <c r="L87" s="573"/>
      <c r="M87" s="623"/>
      <c r="N87" s="623"/>
      <c r="O87" s="573"/>
      <c r="P87" s="573"/>
      <c r="Q87" s="639"/>
      <c r="R87" s="573"/>
      <c r="S87" s="573"/>
      <c r="T87" s="573"/>
      <c r="U87" s="623"/>
      <c r="V87" s="623"/>
      <c r="W87" s="573"/>
      <c r="X87" s="623"/>
      <c r="Y87" s="623"/>
      <c r="Z87" s="399"/>
      <c r="AA87" s="621"/>
      <c r="AB87" s="622"/>
      <c r="AC87" s="147"/>
    </row>
    <row r="88" spans="2:29" ht="13.5" customHeight="1">
      <c r="B88" s="395"/>
      <c r="D88" s="529">
        <f t="shared" si="2"/>
        <v>77</v>
      </c>
      <c r="E88" s="532"/>
      <c r="F88" s="531"/>
      <c r="G88" s="531"/>
      <c r="H88" s="668"/>
      <c r="I88" s="234"/>
      <c r="J88" s="575"/>
      <c r="K88" s="573"/>
      <c r="L88" s="573"/>
      <c r="M88" s="623"/>
      <c r="N88" s="623"/>
      <c r="O88" s="573"/>
      <c r="P88" s="573"/>
      <c r="Q88" s="639"/>
      <c r="R88" s="573"/>
      <c r="S88" s="573"/>
      <c r="T88" s="573"/>
      <c r="U88" s="623"/>
      <c r="V88" s="623"/>
      <c r="W88" s="573"/>
      <c r="X88" s="623"/>
      <c r="Y88" s="623"/>
      <c r="Z88" s="399"/>
      <c r="AA88" s="621"/>
      <c r="AB88" s="622"/>
      <c r="AC88" s="147"/>
    </row>
    <row r="89" spans="2:29" ht="13.5" customHeight="1">
      <c r="B89" s="395"/>
      <c r="D89" s="529">
        <f t="shared" si="2"/>
        <v>78</v>
      </c>
      <c r="E89" s="532"/>
      <c r="F89" s="531"/>
      <c r="G89" s="531"/>
      <c r="H89" s="668"/>
      <c r="I89" s="234"/>
      <c r="J89" s="575"/>
      <c r="K89" s="573"/>
      <c r="L89" s="573"/>
      <c r="M89" s="623"/>
      <c r="N89" s="623"/>
      <c r="O89" s="573"/>
      <c r="P89" s="573"/>
      <c r="Q89" s="639"/>
      <c r="R89" s="573"/>
      <c r="S89" s="573"/>
      <c r="T89" s="573"/>
      <c r="U89" s="623"/>
      <c r="V89" s="623"/>
      <c r="W89" s="573"/>
      <c r="X89" s="623"/>
      <c r="Y89" s="623"/>
      <c r="Z89" s="399"/>
      <c r="AA89" s="621"/>
      <c r="AB89" s="622"/>
      <c r="AC89" s="147"/>
    </row>
    <row r="90" spans="2:29" ht="13.5" customHeight="1">
      <c r="B90" s="395"/>
      <c r="D90" s="529">
        <f t="shared" si="2"/>
        <v>79</v>
      </c>
      <c r="E90" s="532"/>
      <c r="F90" s="531"/>
      <c r="G90" s="531"/>
      <c r="H90" s="668"/>
      <c r="I90" s="234"/>
      <c r="J90" s="575"/>
      <c r="K90" s="573"/>
      <c r="L90" s="573"/>
      <c r="M90" s="623"/>
      <c r="N90" s="623"/>
      <c r="O90" s="573"/>
      <c r="P90" s="573"/>
      <c r="Q90" s="639"/>
      <c r="R90" s="573"/>
      <c r="S90" s="573"/>
      <c r="T90" s="573"/>
      <c r="U90" s="623"/>
      <c r="V90" s="623"/>
      <c r="W90" s="573"/>
      <c r="X90" s="623"/>
      <c r="Y90" s="623"/>
      <c r="Z90" s="399"/>
      <c r="AA90" s="621"/>
      <c r="AB90" s="622"/>
      <c r="AC90" s="147"/>
    </row>
    <row r="91" spans="2:29" ht="13.5" customHeight="1">
      <c r="B91" s="395"/>
      <c r="D91" s="529">
        <f t="shared" si="2"/>
        <v>80</v>
      </c>
      <c r="E91" s="532"/>
      <c r="F91" s="531"/>
      <c r="G91" s="531"/>
      <c r="H91" s="668"/>
      <c r="I91" s="234"/>
      <c r="J91" s="575"/>
      <c r="K91" s="573"/>
      <c r="L91" s="573"/>
      <c r="M91" s="623"/>
      <c r="N91" s="623"/>
      <c r="O91" s="573"/>
      <c r="P91" s="573"/>
      <c r="Q91" s="639"/>
      <c r="R91" s="573"/>
      <c r="S91" s="573"/>
      <c r="T91" s="573"/>
      <c r="U91" s="623"/>
      <c r="V91" s="623"/>
      <c r="W91" s="573"/>
      <c r="X91" s="623"/>
      <c r="Y91" s="623"/>
      <c r="Z91" s="399"/>
      <c r="AA91" s="621"/>
      <c r="AB91" s="622"/>
      <c r="AC91" s="147"/>
    </row>
    <row r="92" spans="2:29" ht="13.5" customHeight="1">
      <c r="B92" s="395"/>
      <c r="D92" s="529">
        <f t="shared" si="2"/>
        <v>81</v>
      </c>
      <c r="E92" s="532"/>
      <c r="F92" s="531"/>
      <c r="G92" s="531"/>
      <c r="H92" s="668"/>
      <c r="I92" s="234"/>
      <c r="J92" s="575"/>
      <c r="K92" s="573"/>
      <c r="L92" s="573"/>
      <c r="M92" s="623"/>
      <c r="N92" s="623"/>
      <c r="O92" s="573"/>
      <c r="P92" s="573"/>
      <c r="Q92" s="639"/>
      <c r="R92" s="573"/>
      <c r="S92" s="573"/>
      <c r="T92" s="573"/>
      <c r="U92" s="623"/>
      <c r="V92" s="623"/>
      <c r="W92" s="573"/>
      <c r="X92" s="623"/>
      <c r="Y92" s="623"/>
      <c r="Z92" s="399"/>
      <c r="AA92" s="621"/>
      <c r="AB92" s="622"/>
      <c r="AC92" s="147"/>
    </row>
    <row r="93" spans="2:29" ht="13.5" customHeight="1">
      <c r="B93" s="395"/>
      <c r="D93" s="529">
        <f t="shared" si="2"/>
        <v>82</v>
      </c>
      <c r="E93" s="532"/>
      <c r="F93" s="531"/>
      <c r="G93" s="531"/>
      <c r="H93" s="668"/>
      <c r="I93" s="234"/>
      <c r="J93" s="575"/>
      <c r="K93" s="573"/>
      <c r="L93" s="573"/>
      <c r="M93" s="623"/>
      <c r="N93" s="623"/>
      <c r="O93" s="573"/>
      <c r="P93" s="573"/>
      <c r="Q93" s="639"/>
      <c r="R93" s="573"/>
      <c r="S93" s="573"/>
      <c r="T93" s="573"/>
      <c r="U93" s="623"/>
      <c r="V93" s="623"/>
      <c r="W93" s="573"/>
      <c r="X93" s="623"/>
      <c r="Y93" s="623"/>
      <c r="Z93" s="399"/>
      <c r="AA93" s="621"/>
      <c r="AB93" s="622"/>
      <c r="AC93" s="147"/>
    </row>
    <row r="94" spans="2:29" ht="13.5" customHeight="1">
      <c r="B94" s="395"/>
      <c r="D94" s="529">
        <f t="shared" si="2"/>
        <v>83</v>
      </c>
      <c r="E94" s="532"/>
      <c r="F94" s="531"/>
      <c r="G94" s="531"/>
      <c r="H94" s="668"/>
      <c r="I94" s="234"/>
      <c r="J94" s="575"/>
      <c r="K94" s="573"/>
      <c r="L94" s="573"/>
      <c r="M94" s="623"/>
      <c r="N94" s="623"/>
      <c r="O94" s="573"/>
      <c r="P94" s="573"/>
      <c r="Q94" s="639"/>
      <c r="R94" s="573"/>
      <c r="S94" s="573"/>
      <c r="T94" s="573"/>
      <c r="U94" s="623"/>
      <c r="V94" s="623"/>
      <c r="W94" s="573"/>
      <c r="X94" s="623"/>
      <c r="Y94" s="623"/>
      <c r="Z94" s="399"/>
      <c r="AA94" s="621"/>
      <c r="AB94" s="622"/>
      <c r="AC94" s="147"/>
    </row>
    <row r="95" spans="2:29" ht="13.5" customHeight="1">
      <c r="B95" s="395"/>
      <c r="D95" s="529">
        <f t="shared" si="2"/>
        <v>84</v>
      </c>
      <c r="E95" s="532"/>
      <c r="F95" s="531"/>
      <c r="G95" s="531"/>
      <c r="H95" s="668"/>
      <c r="I95" s="234"/>
      <c r="J95" s="575"/>
      <c r="K95" s="573"/>
      <c r="L95" s="573"/>
      <c r="M95" s="623"/>
      <c r="N95" s="623"/>
      <c r="O95" s="573"/>
      <c r="P95" s="573"/>
      <c r="Q95" s="639"/>
      <c r="R95" s="573"/>
      <c r="S95" s="573"/>
      <c r="T95" s="573"/>
      <c r="U95" s="623"/>
      <c r="V95" s="623"/>
      <c r="W95" s="573"/>
      <c r="X95" s="623"/>
      <c r="Y95" s="623"/>
      <c r="Z95" s="399"/>
      <c r="AA95" s="621"/>
      <c r="AB95" s="622"/>
      <c r="AC95" s="147"/>
    </row>
    <row r="96" spans="2:29" ht="13.5" customHeight="1">
      <c r="B96" s="395"/>
      <c r="D96" s="529">
        <f t="shared" si="2"/>
        <v>85</v>
      </c>
      <c r="E96" s="532"/>
      <c r="F96" s="531"/>
      <c r="G96" s="531"/>
      <c r="H96" s="668"/>
      <c r="I96" s="234"/>
      <c r="J96" s="575"/>
      <c r="K96" s="573"/>
      <c r="L96" s="573"/>
      <c r="M96" s="623"/>
      <c r="N96" s="623"/>
      <c r="O96" s="573"/>
      <c r="P96" s="573"/>
      <c r="Q96" s="639"/>
      <c r="R96" s="573"/>
      <c r="S96" s="573"/>
      <c r="T96" s="573"/>
      <c r="U96" s="623"/>
      <c r="V96" s="623"/>
      <c r="W96" s="573"/>
      <c r="X96" s="623"/>
      <c r="Y96" s="623"/>
      <c r="Z96" s="399"/>
      <c r="AA96" s="621"/>
      <c r="AB96" s="622"/>
      <c r="AC96" s="147"/>
    </row>
    <row r="97" spans="2:29" ht="13.5" customHeight="1">
      <c r="B97" s="395"/>
      <c r="D97" s="529">
        <f t="shared" si="2"/>
        <v>86</v>
      </c>
      <c r="E97" s="532"/>
      <c r="F97" s="531"/>
      <c r="G97" s="531"/>
      <c r="H97" s="668"/>
      <c r="I97" s="234"/>
      <c r="J97" s="575"/>
      <c r="K97" s="573"/>
      <c r="L97" s="573"/>
      <c r="M97" s="623"/>
      <c r="N97" s="623"/>
      <c r="O97" s="573"/>
      <c r="P97" s="573"/>
      <c r="Q97" s="639"/>
      <c r="R97" s="573"/>
      <c r="S97" s="573"/>
      <c r="T97" s="573"/>
      <c r="U97" s="623"/>
      <c r="V97" s="623"/>
      <c r="W97" s="573"/>
      <c r="X97" s="623"/>
      <c r="Y97" s="623"/>
      <c r="Z97" s="399"/>
      <c r="AA97" s="621"/>
      <c r="AB97" s="622"/>
      <c r="AC97" s="147"/>
    </row>
    <row r="98" spans="2:29" ht="13.5" customHeight="1">
      <c r="B98" s="395"/>
      <c r="D98" s="529">
        <f t="shared" si="2"/>
        <v>87</v>
      </c>
      <c r="E98" s="532"/>
      <c r="F98" s="531"/>
      <c r="G98" s="531"/>
      <c r="H98" s="668"/>
      <c r="I98" s="234"/>
      <c r="J98" s="575"/>
      <c r="K98" s="573"/>
      <c r="L98" s="573"/>
      <c r="M98" s="623"/>
      <c r="N98" s="623"/>
      <c r="O98" s="573"/>
      <c r="P98" s="573"/>
      <c r="Q98" s="639"/>
      <c r="R98" s="573"/>
      <c r="S98" s="573"/>
      <c r="T98" s="573"/>
      <c r="U98" s="623"/>
      <c r="V98" s="623"/>
      <c r="W98" s="573"/>
      <c r="X98" s="623"/>
      <c r="Y98" s="623"/>
      <c r="Z98" s="399"/>
      <c r="AA98" s="621"/>
      <c r="AB98" s="622"/>
      <c r="AC98" s="147"/>
    </row>
    <row r="99" spans="2:29" ht="13.5" customHeight="1">
      <c r="B99" s="395"/>
      <c r="D99" s="529">
        <f t="shared" si="2"/>
        <v>88</v>
      </c>
      <c r="E99" s="532"/>
      <c r="F99" s="531"/>
      <c r="G99" s="531"/>
      <c r="H99" s="668"/>
      <c r="I99" s="234"/>
      <c r="J99" s="575"/>
      <c r="K99" s="573"/>
      <c r="L99" s="573"/>
      <c r="M99" s="623"/>
      <c r="N99" s="623"/>
      <c r="O99" s="573"/>
      <c r="P99" s="573"/>
      <c r="Q99" s="639"/>
      <c r="R99" s="573"/>
      <c r="S99" s="573"/>
      <c r="T99" s="573"/>
      <c r="U99" s="623"/>
      <c r="V99" s="623"/>
      <c r="W99" s="573"/>
      <c r="X99" s="623"/>
      <c r="Y99" s="623"/>
      <c r="Z99" s="399"/>
      <c r="AA99" s="621"/>
      <c r="AB99" s="622"/>
      <c r="AC99" s="147"/>
    </row>
    <row r="100" spans="2:29" ht="13.5" customHeight="1">
      <c r="B100" s="395"/>
      <c r="D100" s="529">
        <f t="shared" si="2"/>
        <v>89</v>
      </c>
      <c r="E100" s="532"/>
      <c r="F100" s="531"/>
      <c r="G100" s="531"/>
      <c r="H100" s="668"/>
      <c r="I100" s="234"/>
      <c r="J100" s="575"/>
      <c r="K100" s="573"/>
      <c r="L100" s="573"/>
      <c r="M100" s="623"/>
      <c r="N100" s="623"/>
      <c r="O100" s="573"/>
      <c r="P100" s="573"/>
      <c r="Q100" s="639"/>
      <c r="R100" s="573"/>
      <c r="S100" s="573"/>
      <c r="T100" s="573"/>
      <c r="U100" s="623"/>
      <c r="V100" s="623"/>
      <c r="W100" s="573"/>
      <c r="X100" s="623"/>
      <c r="Y100" s="623"/>
      <c r="Z100" s="399"/>
      <c r="AA100" s="621"/>
      <c r="AB100" s="622"/>
      <c r="AC100" s="147"/>
    </row>
    <row r="101" spans="2:29" ht="13.5" customHeight="1">
      <c r="B101" s="395"/>
      <c r="D101" s="529">
        <f>D100+1</f>
        <v>90</v>
      </c>
      <c r="E101" s="532"/>
      <c r="F101" s="531"/>
      <c r="G101" s="531"/>
      <c r="H101" s="668"/>
      <c r="I101" s="234"/>
      <c r="J101" s="575"/>
      <c r="K101" s="573"/>
      <c r="L101" s="573"/>
      <c r="M101" s="623"/>
      <c r="N101" s="623"/>
      <c r="O101" s="573"/>
      <c r="P101" s="573"/>
      <c r="Q101" s="639"/>
      <c r="R101" s="573"/>
      <c r="S101" s="573"/>
      <c r="T101" s="573"/>
      <c r="U101" s="623"/>
      <c r="V101" s="623"/>
      <c r="W101" s="573"/>
      <c r="X101" s="623"/>
      <c r="Y101" s="623"/>
      <c r="Z101" s="399"/>
      <c r="AA101" s="621"/>
      <c r="AB101" s="622"/>
      <c r="AC101" s="147"/>
    </row>
    <row r="102" spans="2:29" ht="13.5" customHeight="1">
      <c r="B102" s="395"/>
      <c r="D102" s="529">
        <f>D101+1</f>
        <v>91</v>
      </c>
      <c r="E102" s="532"/>
      <c r="F102" s="531"/>
      <c r="G102" s="531"/>
      <c r="H102" s="668"/>
      <c r="I102" s="234"/>
      <c r="J102" s="575"/>
      <c r="K102" s="573"/>
      <c r="L102" s="573"/>
      <c r="M102" s="623"/>
      <c r="N102" s="623"/>
      <c r="O102" s="573"/>
      <c r="P102" s="573"/>
      <c r="Q102" s="639"/>
      <c r="R102" s="573"/>
      <c r="S102" s="573"/>
      <c r="T102" s="573"/>
      <c r="U102" s="623"/>
      <c r="V102" s="623"/>
      <c r="W102" s="573"/>
      <c r="X102" s="623"/>
      <c r="Y102" s="623"/>
      <c r="Z102" s="399"/>
      <c r="AA102" s="621"/>
      <c r="AB102" s="622"/>
      <c r="AC102" s="147"/>
    </row>
    <row r="103" spans="2:29" ht="13.5" customHeight="1">
      <c r="B103" s="395"/>
      <c r="D103" s="529">
        <f>D102+1</f>
        <v>92</v>
      </c>
      <c r="E103" s="532"/>
      <c r="F103" s="531"/>
      <c r="G103" s="531"/>
      <c r="H103" s="668"/>
      <c r="I103" s="234"/>
      <c r="J103" s="575"/>
      <c r="K103" s="573"/>
      <c r="L103" s="573"/>
      <c r="M103" s="623"/>
      <c r="N103" s="623"/>
      <c r="O103" s="573"/>
      <c r="P103" s="573"/>
      <c r="Q103" s="639"/>
      <c r="R103" s="573"/>
      <c r="S103" s="573"/>
      <c r="T103" s="573"/>
      <c r="U103" s="623"/>
      <c r="V103" s="623"/>
      <c r="W103" s="573"/>
      <c r="X103" s="623"/>
      <c r="Y103" s="623"/>
      <c r="Z103" s="399"/>
      <c r="AA103" s="621"/>
      <c r="AB103" s="622"/>
      <c r="AC103" s="147"/>
    </row>
    <row r="104" spans="2:29" ht="13.5" customHeight="1">
      <c r="B104" s="395"/>
      <c r="D104" s="529">
        <f>D103+1</f>
        <v>93</v>
      </c>
      <c r="E104" s="532"/>
      <c r="F104" s="531"/>
      <c r="G104" s="531"/>
      <c r="H104" s="668"/>
      <c r="I104" s="234"/>
      <c r="J104" s="575"/>
      <c r="K104" s="573"/>
      <c r="L104" s="573"/>
      <c r="M104" s="623"/>
      <c r="N104" s="623"/>
      <c r="O104" s="573"/>
      <c r="P104" s="573"/>
      <c r="Q104" s="639"/>
      <c r="R104" s="573"/>
      <c r="S104" s="573"/>
      <c r="T104" s="573"/>
      <c r="U104" s="623"/>
      <c r="V104" s="623"/>
      <c r="W104" s="573"/>
      <c r="X104" s="623"/>
      <c r="Y104" s="623"/>
      <c r="Z104" s="399"/>
      <c r="AA104" s="621"/>
      <c r="AB104" s="622"/>
      <c r="AC104" s="147"/>
    </row>
    <row r="105" spans="2:29" ht="13.5" customHeight="1">
      <c r="B105" s="395"/>
      <c r="D105" s="529">
        <f t="shared" ref="D105:D168" si="3">D104+1</f>
        <v>94</v>
      </c>
      <c r="E105" s="532"/>
      <c r="F105" s="531"/>
      <c r="G105" s="531"/>
      <c r="H105" s="668"/>
      <c r="I105" s="234"/>
      <c r="J105" s="575"/>
      <c r="K105" s="573"/>
      <c r="L105" s="573"/>
      <c r="M105" s="623"/>
      <c r="N105" s="623"/>
      <c r="O105" s="573"/>
      <c r="P105" s="573"/>
      <c r="Q105" s="639"/>
      <c r="R105" s="573"/>
      <c r="S105" s="573"/>
      <c r="T105" s="573"/>
      <c r="U105" s="623"/>
      <c r="V105" s="623"/>
      <c r="W105" s="573"/>
      <c r="X105" s="623"/>
      <c r="Y105" s="623"/>
      <c r="Z105" s="399"/>
      <c r="AA105" s="621"/>
      <c r="AB105" s="622"/>
      <c r="AC105" s="147"/>
    </row>
    <row r="106" spans="2:29" ht="13.5" customHeight="1">
      <c r="B106" s="395"/>
      <c r="D106" s="529">
        <f t="shared" si="3"/>
        <v>95</v>
      </c>
      <c r="E106" s="532"/>
      <c r="F106" s="531"/>
      <c r="G106" s="531"/>
      <c r="H106" s="668"/>
      <c r="I106" s="234"/>
      <c r="J106" s="575"/>
      <c r="K106" s="573"/>
      <c r="L106" s="573"/>
      <c r="M106" s="623"/>
      <c r="N106" s="623"/>
      <c r="O106" s="573"/>
      <c r="P106" s="573"/>
      <c r="Q106" s="639"/>
      <c r="R106" s="573"/>
      <c r="S106" s="573"/>
      <c r="T106" s="573"/>
      <c r="U106" s="623"/>
      <c r="V106" s="623"/>
      <c r="W106" s="573"/>
      <c r="X106" s="623"/>
      <c r="Y106" s="623"/>
      <c r="Z106" s="399"/>
      <c r="AA106" s="621"/>
      <c r="AB106" s="622"/>
      <c r="AC106" s="147"/>
    </row>
    <row r="107" spans="2:29" ht="13.5" customHeight="1">
      <c r="B107" s="395"/>
      <c r="D107" s="529">
        <f t="shared" si="3"/>
        <v>96</v>
      </c>
      <c r="E107" s="532"/>
      <c r="F107" s="531"/>
      <c r="G107" s="531"/>
      <c r="H107" s="668"/>
      <c r="I107" s="234"/>
      <c r="J107" s="575"/>
      <c r="K107" s="573"/>
      <c r="L107" s="573"/>
      <c r="M107" s="623"/>
      <c r="N107" s="623"/>
      <c r="O107" s="573"/>
      <c r="P107" s="573"/>
      <c r="Q107" s="639"/>
      <c r="R107" s="573"/>
      <c r="S107" s="573"/>
      <c r="T107" s="573"/>
      <c r="U107" s="623"/>
      <c r="V107" s="623"/>
      <c r="W107" s="573"/>
      <c r="X107" s="623"/>
      <c r="Y107" s="623"/>
      <c r="Z107" s="399"/>
      <c r="AA107" s="621"/>
      <c r="AB107" s="622"/>
      <c r="AC107" s="147"/>
    </row>
    <row r="108" spans="2:29" ht="13.5" customHeight="1">
      <c r="B108" s="395"/>
      <c r="D108" s="529">
        <f t="shared" si="3"/>
        <v>97</v>
      </c>
      <c r="E108" s="532"/>
      <c r="F108" s="531"/>
      <c r="G108" s="531"/>
      <c r="H108" s="668"/>
      <c r="I108" s="234"/>
      <c r="J108" s="575"/>
      <c r="K108" s="573"/>
      <c r="L108" s="573"/>
      <c r="M108" s="623"/>
      <c r="N108" s="623"/>
      <c r="O108" s="573"/>
      <c r="P108" s="573"/>
      <c r="Q108" s="639"/>
      <c r="R108" s="573"/>
      <c r="S108" s="573"/>
      <c r="T108" s="573"/>
      <c r="U108" s="623"/>
      <c r="V108" s="623"/>
      <c r="W108" s="573"/>
      <c r="X108" s="623"/>
      <c r="Y108" s="623"/>
      <c r="Z108" s="399"/>
      <c r="AA108" s="621"/>
      <c r="AB108" s="622"/>
      <c r="AC108" s="147"/>
    </row>
    <row r="109" spans="2:29" ht="13.5" customHeight="1">
      <c r="B109" s="395"/>
      <c r="D109" s="529">
        <f t="shared" si="3"/>
        <v>98</v>
      </c>
      <c r="E109" s="532"/>
      <c r="F109" s="531"/>
      <c r="G109" s="531"/>
      <c r="H109" s="668"/>
      <c r="I109" s="234"/>
      <c r="J109" s="575"/>
      <c r="K109" s="573"/>
      <c r="L109" s="573"/>
      <c r="M109" s="623"/>
      <c r="N109" s="623"/>
      <c r="O109" s="573"/>
      <c r="P109" s="573"/>
      <c r="Q109" s="639"/>
      <c r="R109" s="573"/>
      <c r="S109" s="573"/>
      <c r="T109" s="573"/>
      <c r="U109" s="623"/>
      <c r="V109" s="623"/>
      <c r="W109" s="573"/>
      <c r="X109" s="623"/>
      <c r="Y109" s="623"/>
      <c r="Z109" s="399"/>
      <c r="AA109" s="621"/>
      <c r="AB109" s="622"/>
      <c r="AC109" s="147"/>
    </row>
    <row r="110" spans="2:29" ht="13.5" customHeight="1">
      <c r="B110" s="395"/>
      <c r="D110" s="529">
        <f t="shared" si="3"/>
        <v>99</v>
      </c>
      <c r="E110" s="532"/>
      <c r="F110" s="531"/>
      <c r="G110" s="531"/>
      <c r="H110" s="668"/>
      <c r="I110" s="234"/>
      <c r="J110" s="575"/>
      <c r="K110" s="573"/>
      <c r="L110" s="573"/>
      <c r="M110" s="623"/>
      <c r="N110" s="623"/>
      <c r="O110" s="573"/>
      <c r="P110" s="573"/>
      <c r="Q110" s="639"/>
      <c r="R110" s="573"/>
      <c r="S110" s="573"/>
      <c r="T110" s="573"/>
      <c r="U110" s="623"/>
      <c r="V110" s="623"/>
      <c r="W110" s="573"/>
      <c r="X110" s="623"/>
      <c r="Y110" s="623"/>
      <c r="Z110" s="399"/>
      <c r="AA110" s="621"/>
      <c r="AB110" s="622"/>
      <c r="AC110" s="147"/>
    </row>
    <row r="111" spans="2:29" ht="13.5" customHeight="1">
      <c r="B111" s="395"/>
      <c r="D111" s="529">
        <f t="shared" si="3"/>
        <v>100</v>
      </c>
      <c r="E111" s="532"/>
      <c r="F111" s="531"/>
      <c r="G111" s="531"/>
      <c r="H111" s="668"/>
      <c r="I111" s="234"/>
      <c r="J111" s="575"/>
      <c r="K111" s="573"/>
      <c r="L111" s="573"/>
      <c r="M111" s="623"/>
      <c r="N111" s="623"/>
      <c r="O111" s="573"/>
      <c r="P111" s="573"/>
      <c r="Q111" s="639"/>
      <c r="R111" s="573"/>
      <c r="S111" s="573"/>
      <c r="T111" s="573"/>
      <c r="U111" s="623"/>
      <c r="V111" s="623"/>
      <c r="W111" s="573"/>
      <c r="X111" s="623"/>
      <c r="Y111" s="623"/>
      <c r="Z111" s="399"/>
      <c r="AA111" s="621"/>
      <c r="AB111" s="622"/>
      <c r="AC111" s="147"/>
    </row>
    <row r="112" spans="2:29" ht="13.5" customHeight="1">
      <c r="B112" s="395"/>
      <c r="D112" s="529">
        <f t="shared" si="3"/>
        <v>101</v>
      </c>
      <c r="E112" s="532"/>
      <c r="F112" s="531"/>
      <c r="G112" s="531"/>
      <c r="H112" s="668"/>
      <c r="I112" s="234"/>
      <c r="J112" s="575"/>
      <c r="K112" s="573"/>
      <c r="L112" s="573"/>
      <c r="M112" s="623"/>
      <c r="N112" s="623"/>
      <c r="O112" s="573"/>
      <c r="P112" s="573"/>
      <c r="Q112" s="639"/>
      <c r="R112" s="573"/>
      <c r="S112" s="573"/>
      <c r="T112" s="573"/>
      <c r="U112" s="623"/>
      <c r="V112" s="623"/>
      <c r="W112" s="573"/>
      <c r="X112" s="623"/>
      <c r="Y112" s="623"/>
      <c r="Z112" s="399"/>
      <c r="AA112" s="621"/>
      <c r="AB112" s="622"/>
      <c r="AC112" s="147"/>
    </row>
    <row r="113" spans="2:29" ht="13.5" customHeight="1">
      <c r="B113" s="395"/>
      <c r="D113" s="529">
        <f t="shared" si="3"/>
        <v>102</v>
      </c>
      <c r="E113" s="532"/>
      <c r="F113" s="531"/>
      <c r="G113" s="531"/>
      <c r="H113" s="668"/>
      <c r="I113" s="234"/>
      <c r="J113" s="575"/>
      <c r="K113" s="573"/>
      <c r="L113" s="573"/>
      <c r="M113" s="623"/>
      <c r="N113" s="623"/>
      <c r="O113" s="573"/>
      <c r="P113" s="573"/>
      <c r="Q113" s="639"/>
      <c r="R113" s="573"/>
      <c r="S113" s="573"/>
      <c r="T113" s="573"/>
      <c r="U113" s="623"/>
      <c r="V113" s="623"/>
      <c r="W113" s="573"/>
      <c r="X113" s="623"/>
      <c r="Y113" s="623"/>
      <c r="Z113" s="399"/>
      <c r="AA113" s="621"/>
      <c r="AB113" s="622"/>
      <c r="AC113" s="147"/>
    </row>
    <row r="114" spans="2:29" ht="13.5" customHeight="1">
      <c r="B114" s="395"/>
      <c r="D114" s="529">
        <f t="shared" si="3"/>
        <v>103</v>
      </c>
      <c r="E114" s="532"/>
      <c r="F114" s="531"/>
      <c r="G114" s="531"/>
      <c r="H114" s="668"/>
      <c r="I114" s="234"/>
      <c r="J114" s="575"/>
      <c r="K114" s="573"/>
      <c r="L114" s="573"/>
      <c r="M114" s="623"/>
      <c r="N114" s="623"/>
      <c r="O114" s="573"/>
      <c r="P114" s="573"/>
      <c r="Q114" s="639"/>
      <c r="R114" s="573"/>
      <c r="S114" s="573"/>
      <c r="T114" s="573"/>
      <c r="U114" s="623"/>
      <c r="V114" s="623"/>
      <c r="W114" s="573"/>
      <c r="X114" s="623"/>
      <c r="Y114" s="623"/>
      <c r="Z114" s="399"/>
      <c r="AA114" s="621"/>
      <c r="AB114" s="622"/>
      <c r="AC114" s="147"/>
    </row>
    <row r="115" spans="2:29" ht="13.5" customHeight="1">
      <c r="B115" s="395"/>
      <c r="D115" s="529">
        <f t="shared" si="3"/>
        <v>104</v>
      </c>
      <c r="E115" s="532"/>
      <c r="F115" s="531"/>
      <c r="G115" s="531"/>
      <c r="H115" s="668"/>
      <c r="I115" s="234"/>
      <c r="J115" s="575"/>
      <c r="K115" s="573"/>
      <c r="L115" s="573"/>
      <c r="M115" s="623"/>
      <c r="N115" s="623"/>
      <c r="O115" s="573"/>
      <c r="P115" s="573"/>
      <c r="Q115" s="639"/>
      <c r="R115" s="573"/>
      <c r="S115" s="573"/>
      <c r="T115" s="573"/>
      <c r="U115" s="623"/>
      <c r="V115" s="623"/>
      <c r="W115" s="573"/>
      <c r="X115" s="623"/>
      <c r="Y115" s="623"/>
      <c r="Z115" s="399"/>
      <c r="AA115" s="621"/>
      <c r="AB115" s="622"/>
      <c r="AC115" s="147"/>
    </row>
    <row r="116" spans="2:29" ht="13.5" customHeight="1">
      <c r="B116" s="395"/>
      <c r="D116" s="529">
        <f t="shared" si="3"/>
        <v>105</v>
      </c>
      <c r="E116" s="532"/>
      <c r="F116" s="531"/>
      <c r="G116" s="531"/>
      <c r="H116" s="668"/>
      <c r="I116" s="234"/>
      <c r="J116" s="575"/>
      <c r="K116" s="573"/>
      <c r="L116" s="573"/>
      <c r="M116" s="623"/>
      <c r="N116" s="623"/>
      <c r="O116" s="573"/>
      <c r="P116" s="573"/>
      <c r="Q116" s="639"/>
      <c r="R116" s="573"/>
      <c r="S116" s="573"/>
      <c r="T116" s="573"/>
      <c r="U116" s="623"/>
      <c r="V116" s="623"/>
      <c r="W116" s="573"/>
      <c r="X116" s="623"/>
      <c r="Y116" s="623"/>
      <c r="Z116" s="399"/>
      <c r="AA116" s="621"/>
      <c r="AB116" s="622"/>
      <c r="AC116" s="147"/>
    </row>
    <row r="117" spans="2:29" ht="13.5" customHeight="1">
      <c r="B117" s="395"/>
      <c r="D117" s="529">
        <f t="shared" si="3"/>
        <v>106</v>
      </c>
      <c r="E117" s="532"/>
      <c r="F117" s="531"/>
      <c r="G117" s="531"/>
      <c r="H117" s="668"/>
      <c r="I117" s="234"/>
      <c r="J117" s="575"/>
      <c r="K117" s="573"/>
      <c r="L117" s="573"/>
      <c r="M117" s="623"/>
      <c r="N117" s="623"/>
      <c r="O117" s="573"/>
      <c r="P117" s="573"/>
      <c r="Q117" s="639"/>
      <c r="R117" s="573"/>
      <c r="S117" s="573"/>
      <c r="T117" s="573"/>
      <c r="U117" s="623"/>
      <c r="V117" s="623"/>
      <c r="W117" s="573"/>
      <c r="X117" s="623"/>
      <c r="Y117" s="623"/>
      <c r="Z117" s="399"/>
      <c r="AA117" s="621"/>
      <c r="AB117" s="622"/>
      <c r="AC117" s="147"/>
    </row>
    <row r="118" spans="2:29" ht="13.5" customHeight="1">
      <c r="B118" s="395"/>
      <c r="D118" s="529">
        <f t="shared" si="3"/>
        <v>107</v>
      </c>
      <c r="E118" s="532"/>
      <c r="F118" s="531"/>
      <c r="G118" s="531"/>
      <c r="H118" s="668"/>
      <c r="I118" s="234"/>
      <c r="J118" s="575"/>
      <c r="K118" s="573"/>
      <c r="L118" s="573"/>
      <c r="M118" s="623"/>
      <c r="N118" s="623"/>
      <c r="O118" s="573"/>
      <c r="P118" s="573"/>
      <c r="Q118" s="639"/>
      <c r="R118" s="573"/>
      <c r="S118" s="573"/>
      <c r="T118" s="573"/>
      <c r="U118" s="623"/>
      <c r="V118" s="623"/>
      <c r="W118" s="573"/>
      <c r="X118" s="623"/>
      <c r="Y118" s="623"/>
      <c r="Z118" s="399"/>
      <c r="AA118" s="621"/>
      <c r="AB118" s="622"/>
      <c r="AC118" s="147"/>
    </row>
    <row r="119" spans="2:29" ht="13.5" customHeight="1">
      <c r="B119" s="395"/>
      <c r="D119" s="529">
        <f t="shared" si="3"/>
        <v>108</v>
      </c>
      <c r="E119" s="532"/>
      <c r="F119" s="531"/>
      <c r="G119" s="531"/>
      <c r="H119" s="668"/>
      <c r="I119" s="234"/>
      <c r="J119" s="575"/>
      <c r="K119" s="573"/>
      <c r="L119" s="573"/>
      <c r="M119" s="623"/>
      <c r="N119" s="623"/>
      <c r="O119" s="573"/>
      <c r="P119" s="573"/>
      <c r="Q119" s="639"/>
      <c r="R119" s="573"/>
      <c r="S119" s="573"/>
      <c r="T119" s="573"/>
      <c r="U119" s="623"/>
      <c r="V119" s="623"/>
      <c r="W119" s="573"/>
      <c r="X119" s="623"/>
      <c r="Y119" s="623"/>
      <c r="Z119" s="399"/>
      <c r="AA119" s="621"/>
      <c r="AB119" s="622"/>
      <c r="AC119" s="147"/>
    </row>
    <row r="120" spans="2:29" ht="13.5" customHeight="1">
      <c r="B120" s="395"/>
      <c r="D120" s="529">
        <f t="shared" si="3"/>
        <v>109</v>
      </c>
      <c r="E120" s="532"/>
      <c r="F120" s="531"/>
      <c r="G120" s="531"/>
      <c r="H120" s="668"/>
      <c r="I120" s="234"/>
      <c r="J120" s="575"/>
      <c r="K120" s="573"/>
      <c r="L120" s="573"/>
      <c r="M120" s="623"/>
      <c r="N120" s="623"/>
      <c r="O120" s="573"/>
      <c r="P120" s="573"/>
      <c r="Q120" s="639"/>
      <c r="R120" s="573"/>
      <c r="S120" s="573"/>
      <c r="T120" s="573"/>
      <c r="U120" s="623"/>
      <c r="V120" s="623"/>
      <c r="W120" s="573"/>
      <c r="X120" s="623"/>
      <c r="Y120" s="623"/>
      <c r="Z120" s="399"/>
      <c r="AA120" s="621"/>
      <c r="AB120" s="622"/>
      <c r="AC120" s="147"/>
    </row>
    <row r="121" spans="2:29" ht="13.5" customHeight="1">
      <c r="B121" s="395"/>
      <c r="D121" s="529">
        <f t="shared" si="3"/>
        <v>110</v>
      </c>
      <c r="E121" s="532"/>
      <c r="F121" s="531"/>
      <c r="G121" s="531"/>
      <c r="H121" s="668"/>
      <c r="I121" s="234"/>
      <c r="J121" s="575"/>
      <c r="K121" s="573"/>
      <c r="L121" s="573"/>
      <c r="M121" s="623"/>
      <c r="N121" s="623"/>
      <c r="O121" s="573"/>
      <c r="P121" s="573"/>
      <c r="Q121" s="639"/>
      <c r="R121" s="573"/>
      <c r="S121" s="573"/>
      <c r="T121" s="573"/>
      <c r="U121" s="623"/>
      <c r="V121" s="623"/>
      <c r="W121" s="573"/>
      <c r="X121" s="623"/>
      <c r="Y121" s="623"/>
      <c r="Z121" s="399"/>
      <c r="AA121" s="621"/>
      <c r="AB121" s="622"/>
      <c r="AC121" s="147"/>
    </row>
    <row r="122" spans="2:29" ht="13.5" customHeight="1">
      <c r="B122" s="395"/>
      <c r="D122" s="529">
        <f t="shared" si="3"/>
        <v>111</v>
      </c>
      <c r="E122" s="532"/>
      <c r="F122" s="531"/>
      <c r="G122" s="531"/>
      <c r="H122" s="668"/>
      <c r="I122" s="234"/>
      <c r="J122" s="575"/>
      <c r="K122" s="573"/>
      <c r="L122" s="573"/>
      <c r="M122" s="623"/>
      <c r="N122" s="623"/>
      <c r="O122" s="573"/>
      <c r="P122" s="573"/>
      <c r="Q122" s="639"/>
      <c r="R122" s="573"/>
      <c r="S122" s="573"/>
      <c r="T122" s="573"/>
      <c r="U122" s="623"/>
      <c r="V122" s="623"/>
      <c r="W122" s="573"/>
      <c r="X122" s="623"/>
      <c r="Y122" s="623"/>
      <c r="Z122" s="399"/>
      <c r="AA122" s="621"/>
      <c r="AB122" s="622"/>
      <c r="AC122" s="147"/>
    </row>
    <row r="123" spans="2:29" ht="13.5" customHeight="1">
      <c r="B123" s="395"/>
      <c r="D123" s="529">
        <f t="shared" si="3"/>
        <v>112</v>
      </c>
      <c r="E123" s="532"/>
      <c r="F123" s="531"/>
      <c r="G123" s="531"/>
      <c r="H123" s="668"/>
      <c r="I123" s="234"/>
      <c r="J123" s="575"/>
      <c r="K123" s="573"/>
      <c r="L123" s="573"/>
      <c r="M123" s="623"/>
      <c r="N123" s="623"/>
      <c r="O123" s="573"/>
      <c r="P123" s="573"/>
      <c r="Q123" s="639"/>
      <c r="R123" s="573"/>
      <c r="S123" s="573"/>
      <c r="T123" s="573"/>
      <c r="U123" s="623"/>
      <c r="V123" s="623"/>
      <c r="W123" s="573"/>
      <c r="X123" s="623"/>
      <c r="Y123" s="623"/>
      <c r="Z123" s="399"/>
      <c r="AA123" s="621"/>
      <c r="AB123" s="622"/>
      <c r="AC123" s="147"/>
    </row>
    <row r="124" spans="2:29" ht="13.5" customHeight="1">
      <c r="B124" s="395"/>
      <c r="D124" s="529">
        <f t="shared" si="3"/>
        <v>113</v>
      </c>
      <c r="E124" s="532"/>
      <c r="F124" s="531"/>
      <c r="G124" s="531"/>
      <c r="H124" s="668"/>
      <c r="I124" s="234"/>
      <c r="J124" s="575"/>
      <c r="K124" s="573"/>
      <c r="L124" s="573"/>
      <c r="M124" s="623"/>
      <c r="N124" s="623"/>
      <c r="O124" s="573"/>
      <c r="P124" s="573"/>
      <c r="Q124" s="639"/>
      <c r="R124" s="573"/>
      <c r="S124" s="573"/>
      <c r="T124" s="573"/>
      <c r="U124" s="623"/>
      <c r="V124" s="623"/>
      <c r="W124" s="573"/>
      <c r="X124" s="623"/>
      <c r="Y124" s="623"/>
      <c r="Z124" s="399"/>
      <c r="AA124" s="621"/>
      <c r="AB124" s="622"/>
      <c r="AC124" s="147"/>
    </row>
    <row r="125" spans="2:29" ht="13.5" customHeight="1">
      <c r="B125" s="395"/>
      <c r="D125" s="529">
        <f t="shared" si="3"/>
        <v>114</v>
      </c>
      <c r="E125" s="532"/>
      <c r="F125" s="531"/>
      <c r="G125" s="531"/>
      <c r="H125" s="668"/>
      <c r="I125" s="234"/>
      <c r="J125" s="575"/>
      <c r="K125" s="573"/>
      <c r="L125" s="573"/>
      <c r="M125" s="623"/>
      <c r="N125" s="623"/>
      <c r="O125" s="573"/>
      <c r="P125" s="573"/>
      <c r="Q125" s="639"/>
      <c r="R125" s="573"/>
      <c r="S125" s="573"/>
      <c r="T125" s="573"/>
      <c r="U125" s="623"/>
      <c r="V125" s="623"/>
      <c r="W125" s="573"/>
      <c r="X125" s="623"/>
      <c r="Y125" s="623"/>
      <c r="Z125" s="399"/>
      <c r="AA125" s="621"/>
      <c r="AB125" s="622"/>
      <c r="AC125" s="147"/>
    </row>
    <row r="126" spans="2:29" ht="13.5" customHeight="1">
      <c r="B126" s="395"/>
      <c r="D126" s="529">
        <f t="shared" si="3"/>
        <v>115</v>
      </c>
      <c r="E126" s="532"/>
      <c r="F126" s="531"/>
      <c r="G126" s="531"/>
      <c r="H126" s="668"/>
      <c r="I126" s="234"/>
      <c r="J126" s="575"/>
      <c r="K126" s="573"/>
      <c r="L126" s="573"/>
      <c r="M126" s="623"/>
      <c r="N126" s="623"/>
      <c r="O126" s="573"/>
      <c r="P126" s="573"/>
      <c r="Q126" s="639"/>
      <c r="R126" s="573"/>
      <c r="S126" s="573"/>
      <c r="T126" s="573"/>
      <c r="U126" s="623"/>
      <c r="V126" s="623"/>
      <c r="W126" s="573"/>
      <c r="X126" s="623"/>
      <c r="Y126" s="623"/>
      <c r="Z126" s="399"/>
      <c r="AA126" s="621"/>
      <c r="AB126" s="622"/>
      <c r="AC126" s="147"/>
    </row>
    <row r="127" spans="2:29" ht="13.5" customHeight="1">
      <c r="B127" s="395"/>
      <c r="D127" s="529">
        <f t="shared" si="3"/>
        <v>116</v>
      </c>
      <c r="E127" s="532"/>
      <c r="F127" s="531"/>
      <c r="G127" s="531"/>
      <c r="H127" s="668"/>
      <c r="I127" s="234"/>
      <c r="J127" s="575"/>
      <c r="K127" s="573"/>
      <c r="L127" s="573"/>
      <c r="M127" s="623"/>
      <c r="N127" s="623"/>
      <c r="O127" s="573"/>
      <c r="P127" s="573"/>
      <c r="Q127" s="639"/>
      <c r="R127" s="573"/>
      <c r="S127" s="573"/>
      <c r="T127" s="573"/>
      <c r="U127" s="623"/>
      <c r="V127" s="623"/>
      <c r="W127" s="573"/>
      <c r="X127" s="623"/>
      <c r="Y127" s="623"/>
      <c r="Z127" s="399"/>
      <c r="AA127" s="621"/>
      <c r="AB127" s="622"/>
      <c r="AC127" s="147"/>
    </row>
    <row r="128" spans="2:29" ht="13.5" customHeight="1">
      <c r="B128" s="395"/>
      <c r="D128" s="529">
        <f t="shared" si="3"/>
        <v>117</v>
      </c>
      <c r="E128" s="532"/>
      <c r="F128" s="531"/>
      <c r="G128" s="531"/>
      <c r="H128" s="668"/>
      <c r="I128" s="234"/>
      <c r="J128" s="575"/>
      <c r="K128" s="573"/>
      <c r="L128" s="573"/>
      <c r="M128" s="623"/>
      <c r="N128" s="623"/>
      <c r="O128" s="573"/>
      <c r="P128" s="573"/>
      <c r="Q128" s="639"/>
      <c r="R128" s="573"/>
      <c r="S128" s="573"/>
      <c r="T128" s="573"/>
      <c r="U128" s="623"/>
      <c r="V128" s="623"/>
      <c r="W128" s="573"/>
      <c r="X128" s="623"/>
      <c r="Y128" s="623"/>
      <c r="Z128" s="399"/>
      <c r="AA128" s="621"/>
      <c r="AB128" s="622"/>
      <c r="AC128" s="147"/>
    </row>
    <row r="129" spans="2:29" ht="13.5" customHeight="1">
      <c r="B129" s="395"/>
      <c r="D129" s="529">
        <f t="shared" si="3"/>
        <v>118</v>
      </c>
      <c r="E129" s="532"/>
      <c r="F129" s="531"/>
      <c r="G129" s="531"/>
      <c r="H129" s="668"/>
      <c r="I129" s="234"/>
      <c r="J129" s="575"/>
      <c r="K129" s="573"/>
      <c r="L129" s="573"/>
      <c r="M129" s="623"/>
      <c r="N129" s="623"/>
      <c r="O129" s="573"/>
      <c r="P129" s="573"/>
      <c r="Q129" s="639"/>
      <c r="R129" s="573"/>
      <c r="S129" s="573"/>
      <c r="T129" s="573"/>
      <c r="U129" s="623"/>
      <c r="V129" s="623"/>
      <c r="W129" s="573"/>
      <c r="X129" s="623"/>
      <c r="Y129" s="623"/>
      <c r="Z129" s="399"/>
      <c r="AA129" s="621"/>
      <c r="AB129" s="622"/>
      <c r="AC129" s="147"/>
    </row>
    <row r="130" spans="2:29" ht="13.5" customHeight="1">
      <c r="B130" s="395"/>
      <c r="D130" s="529">
        <f t="shared" si="3"/>
        <v>119</v>
      </c>
      <c r="E130" s="532"/>
      <c r="F130" s="531"/>
      <c r="G130" s="531"/>
      <c r="H130" s="668"/>
      <c r="I130" s="234"/>
      <c r="J130" s="575"/>
      <c r="K130" s="573"/>
      <c r="L130" s="573"/>
      <c r="M130" s="623"/>
      <c r="N130" s="623"/>
      <c r="O130" s="573"/>
      <c r="P130" s="573"/>
      <c r="Q130" s="639"/>
      <c r="R130" s="573"/>
      <c r="S130" s="573"/>
      <c r="T130" s="573"/>
      <c r="U130" s="623"/>
      <c r="V130" s="623"/>
      <c r="W130" s="573"/>
      <c r="X130" s="623"/>
      <c r="Y130" s="623"/>
      <c r="Z130" s="399"/>
      <c r="AA130" s="621"/>
      <c r="AB130" s="622"/>
      <c r="AC130" s="147"/>
    </row>
    <row r="131" spans="2:29" ht="13.5" customHeight="1">
      <c r="B131" s="395"/>
      <c r="D131" s="529">
        <f t="shared" si="3"/>
        <v>120</v>
      </c>
      <c r="E131" s="532"/>
      <c r="F131" s="531"/>
      <c r="G131" s="531"/>
      <c r="H131" s="668"/>
      <c r="I131" s="234"/>
      <c r="J131" s="575"/>
      <c r="K131" s="573"/>
      <c r="L131" s="573"/>
      <c r="M131" s="623"/>
      <c r="N131" s="623"/>
      <c r="O131" s="573"/>
      <c r="P131" s="573"/>
      <c r="Q131" s="639"/>
      <c r="R131" s="573"/>
      <c r="S131" s="573"/>
      <c r="T131" s="573"/>
      <c r="U131" s="623"/>
      <c r="V131" s="623"/>
      <c r="W131" s="573"/>
      <c r="X131" s="623"/>
      <c r="Y131" s="623"/>
      <c r="Z131" s="399"/>
      <c r="AA131" s="621"/>
      <c r="AB131" s="622"/>
      <c r="AC131" s="147"/>
    </row>
    <row r="132" spans="2:29" ht="13.5" customHeight="1">
      <c r="B132" s="395"/>
      <c r="D132" s="529">
        <f t="shared" si="3"/>
        <v>121</v>
      </c>
      <c r="E132" s="532"/>
      <c r="F132" s="531"/>
      <c r="G132" s="531"/>
      <c r="H132" s="668"/>
      <c r="I132" s="234"/>
      <c r="J132" s="575"/>
      <c r="K132" s="573"/>
      <c r="L132" s="573"/>
      <c r="M132" s="623"/>
      <c r="N132" s="623"/>
      <c r="O132" s="573"/>
      <c r="P132" s="573"/>
      <c r="Q132" s="639"/>
      <c r="R132" s="573"/>
      <c r="S132" s="573"/>
      <c r="T132" s="573"/>
      <c r="U132" s="623"/>
      <c r="V132" s="623"/>
      <c r="W132" s="573"/>
      <c r="X132" s="623"/>
      <c r="Y132" s="623"/>
      <c r="Z132" s="399"/>
      <c r="AA132" s="621"/>
      <c r="AB132" s="622"/>
      <c r="AC132" s="147"/>
    </row>
    <row r="133" spans="2:29" ht="13.5" customHeight="1">
      <c r="B133" s="395"/>
      <c r="D133" s="529">
        <f t="shared" si="3"/>
        <v>122</v>
      </c>
      <c r="E133" s="532"/>
      <c r="F133" s="531"/>
      <c r="G133" s="531"/>
      <c r="H133" s="668"/>
      <c r="I133" s="234"/>
      <c r="J133" s="575"/>
      <c r="K133" s="573"/>
      <c r="L133" s="573"/>
      <c r="M133" s="623"/>
      <c r="N133" s="623"/>
      <c r="O133" s="573"/>
      <c r="P133" s="573"/>
      <c r="Q133" s="639"/>
      <c r="R133" s="573"/>
      <c r="S133" s="573"/>
      <c r="T133" s="573"/>
      <c r="U133" s="623"/>
      <c r="V133" s="623"/>
      <c r="W133" s="573"/>
      <c r="X133" s="623"/>
      <c r="Y133" s="623"/>
      <c r="Z133" s="399"/>
      <c r="AA133" s="621"/>
      <c r="AB133" s="622"/>
      <c r="AC133" s="147"/>
    </row>
    <row r="134" spans="2:29" ht="13.5" customHeight="1">
      <c r="B134" s="395"/>
      <c r="D134" s="529">
        <f t="shared" si="3"/>
        <v>123</v>
      </c>
      <c r="E134" s="532"/>
      <c r="F134" s="531"/>
      <c r="G134" s="531"/>
      <c r="H134" s="668"/>
      <c r="I134" s="234"/>
      <c r="J134" s="575"/>
      <c r="K134" s="573"/>
      <c r="L134" s="573"/>
      <c r="M134" s="623"/>
      <c r="N134" s="623"/>
      <c r="O134" s="573"/>
      <c r="P134" s="573"/>
      <c r="Q134" s="639"/>
      <c r="R134" s="573"/>
      <c r="S134" s="573"/>
      <c r="T134" s="573"/>
      <c r="U134" s="623"/>
      <c r="V134" s="623"/>
      <c r="W134" s="573"/>
      <c r="X134" s="623"/>
      <c r="Y134" s="623"/>
      <c r="Z134" s="399"/>
      <c r="AA134" s="621"/>
      <c r="AB134" s="622"/>
      <c r="AC134" s="147"/>
    </row>
    <row r="135" spans="2:29" ht="13.5" customHeight="1">
      <c r="B135" s="395"/>
      <c r="D135" s="529">
        <f t="shared" si="3"/>
        <v>124</v>
      </c>
      <c r="E135" s="532"/>
      <c r="F135" s="531"/>
      <c r="G135" s="531"/>
      <c r="H135" s="668"/>
      <c r="I135" s="234"/>
      <c r="J135" s="575"/>
      <c r="K135" s="573"/>
      <c r="L135" s="573"/>
      <c r="M135" s="623"/>
      <c r="N135" s="623"/>
      <c r="O135" s="573"/>
      <c r="P135" s="573"/>
      <c r="Q135" s="639"/>
      <c r="R135" s="573"/>
      <c r="S135" s="573"/>
      <c r="T135" s="573"/>
      <c r="U135" s="623"/>
      <c r="V135" s="623"/>
      <c r="W135" s="573"/>
      <c r="X135" s="623"/>
      <c r="Y135" s="623"/>
      <c r="Z135" s="399"/>
      <c r="AA135" s="621"/>
      <c r="AB135" s="622"/>
      <c r="AC135" s="147"/>
    </row>
    <row r="136" spans="2:29" ht="13.5" customHeight="1">
      <c r="B136" s="395"/>
      <c r="D136" s="529">
        <f t="shared" si="3"/>
        <v>125</v>
      </c>
      <c r="E136" s="532"/>
      <c r="F136" s="531"/>
      <c r="G136" s="531"/>
      <c r="H136" s="668"/>
      <c r="I136" s="234"/>
      <c r="J136" s="575"/>
      <c r="K136" s="573"/>
      <c r="L136" s="573"/>
      <c r="M136" s="623"/>
      <c r="N136" s="623"/>
      <c r="O136" s="573"/>
      <c r="P136" s="573"/>
      <c r="Q136" s="639"/>
      <c r="R136" s="573"/>
      <c r="S136" s="573"/>
      <c r="T136" s="573"/>
      <c r="U136" s="623"/>
      <c r="V136" s="623"/>
      <c r="W136" s="573"/>
      <c r="X136" s="623"/>
      <c r="Y136" s="623"/>
      <c r="Z136" s="399"/>
      <c r="AA136" s="621"/>
      <c r="AB136" s="622"/>
      <c r="AC136" s="147"/>
    </row>
    <row r="137" spans="2:29" ht="13.5" customHeight="1">
      <c r="B137" s="395"/>
      <c r="D137" s="529">
        <f t="shared" si="3"/>
        <v>126</v>
      </c>
      <c r="E137" s="532"/>
      <c r="F137" s="531"/>
      <c r="G137" s="531"/>
      <c r="H137" s="668"/>
      <c r="I137" s="234"/>
      <c r="J137" s="575"/>
      <c r="K137" s="573"/>
      <c r="L137" s="573"/>
      <c r="M137" s="623"/>
      <c r="N137" s="623"/>
      <c r="O137" s="573"/>
      <c r="P137" s="573"/>
      <c r="Q137" s="639"/>
      <c r="R137" s="573"/>
      <c r="S137" s="573"/>
      <c r="T137" s="573"/>
      <c r="U137" s="623"/>
      <c r="V137" s="623"/>
      <c r="W137" s="573"/>
      <c r="X137" s="623"/>
      <c r="Y137" s="623"/>
      <c r="Z137" s="399"/>
      <c r="AA137" s="621"/>
      <c r="AB137" s="622"/>
      <c r="AC137" s="147"/>
    </row>
    <row r="138" spans="2:29" ht="13.5" customHeight="1">
      <c r="B138" s="395"/>
      <c r="D138" s="529">
        <f t="shared" si="3"/>
        <v>127</v>
      </c>
      <c r="E138" s="532"/>
      <c r="F138" s="531"/>
      <c r="G138" s="531"/>
      <c r="H138" s="668"/>
      <c r="I138" s="234"/>
      <c r="J138" s="575"/>
      <c r="K138" s="573"/>
      <c r="L138" s="573"/>
      <c r="M138" s="623"/>
      <c r="N138" s="623"/>
      <c r="O138" s="573"/>
      <c r="P138" s="573"/>
      <c r="Q138" s="639"/>
      <c r="R138" s="573"/>
      <c r="S138" s="573"/>
      <c r="T138" s="573"/>
      <c r="U138" s="623"/>
      <c r="V138" s="623"/>
      <c r="W138" s="573"/>
      <c r="X138" s="623"/>
      <c r="Y138" s="623"/>
      <c r="Z138" s="399"/>
      <c r="AA138" s="621"/>
      <c r="AB138" s="622"/>
      <c r="AC138" s="147"/>
    </row>
    <row r="139" spans="2:29" ht="13.5" customHeight="1">
      <c r="B139" s="395"/>
      <c r="D139" s="529">
        <f t="shared" si="3"/>
        <v>128</v>
      </c>
      <c r="E139" s="532"/>
      <c r="F139" s="531"/>
      <c r="G139" s="531"/>
      <c r="H139" s="668"/>
      <c r="I139" s="234"/>
      <c r="J139" s="575"/>
      <c r="K139" s="573"/>
      <c r="L139" s="573"/>
      <c r="M139" s="623"/>
      <c r="N139" s="623"/>
      <c r="O139" s="573"/>
      <c r="P139" s="573"/>
      <c r="Q139" s="639"/>
      <c r="R139" s="573"/>
      <c r="S139" s="573"/>
      <c r="T139" s="573"/>
      <c r="U139" s="623"/>
      <c r="V139" s="623"/>
      <c r="W139" s="573"/>
      <c r="X139" s="623"/>
      <c r="Y139" s="623"/>
      <c r="Z139" s="399"/>
      <c r="AA139" s="621"/>
      <c r="AB139" s="622"/>
      <c r="AC139" s="147"/>
    </row>
    <row r="140" spans="2:29" ht="13.5" customHeight="1">
      <c r="B140" s="395"/>
      <c r="D140" s="529">
        <f t="shared" si="3"/>
        <v>129</v>
      </c>
      <c r="E140" s="532"/>
      <c r="F140" s="531"/>
      <c r="G140" s="531"/>
      <c r="H140" s="668"/>
      <c r="I140" s="234"/>
      <c r="J140" s="575"/>
      <c r="K140" s="573"/>
      <c r="L140" s="573"/>
      <c r="M140" s="623"/>
      <c r="N140" s="623"/>
      <c r="O140" s="573"/>
      <c r="P140" s="573"/>
      <c r="Q140" s="639"/>
      <c r="R140" s="573"/>
      <c r="S140" s="573"/>
      <c r="T140" s="573"/>
      <c r="U140" s="623"/>
      <c r="V140" s="623"/>
      <c r="W140" s="573"/>
      <c r="X140" s="623"/>
      <c r="Y140" s="623"/>
      <c r="Z140" s="399"/>
      <c r="AA140" s="621"/>
      <c r="AB140" s="622"/>
      <c r="AC140" s="147"/>
    </row>
    <row r="141" spans="2:29" ht="13.5" customHeight="1">
      <c r="B141" s="395"/>
      <c r="D141" s="529">
        <f t="shared" si="3"/>
        <v>130</v>
      </c>
      <c r="E141" s="532"/>
      <c r="F141" s="531"/>
      <c r="G141" s="531"/>
      <c r="H141" s="668"/>
      <c r="I141" s="234"/>
      <c r="J141" s="575"/>
      <c r="K141" s="573"/>
      <c r="L141" s="573"/>
      <c r="M141" s="623"/>
      <c r="N141" s="623"/>
      <c r="O141" s="573"/>
      <c r="P141" s="573"/>
      <c r="Q141" s="639"/>
      <c r="R141" s="573"/>
      <c r="S141" s="573"/>
      <c r="T141" s="573"/>
      <c r="U141" s="623"/>
      <c r="V141" s="623"/>
      <c r="W141" s="573"/>
      <c r="X141" s="623"/>
      <c r="Y141" s="623"/>
      <c r="Z141" s="399"/>
      <c r="AA141" s="621"/>
      <c r="AB141" s="622"/>
      <c r="AC141" s="147"/>
    </row>
    <row r="142" spans="2:29" ht="13.5" customHeight="1">
      <c r="B142" s="395"/>
      <c r="D142" s="529">
        <f t="shared" si="3"/>
        <v>131</v>
      </c>
      <c r="E142" s="532"/>
      <c r="F142" s="531"/>
      <c r="G142" s="531"/>
      <c r="H142" s="668"/>
      <c r="I142" s="234"/>
      <c r="J142" s="575"/>
      <c r="K142" s="573"/>
      <c r="L142" s="573"/>
      <c r="M142" s="623"/>
      <c r="N142" s="623"/>
      <c r="O142" s="573"/>
      <c r="P142" s="573"/>
      <c r="Q142" s="639"/>
      <c r="R142" s="573"/>
      <c r="S142" s="573"/>
      <c r="T142" s="573"/>
      <c r="U142" s="623"/>
      <c r="V142" s="623"/>
      <c r="W142" s="573"/>
      <c r="X142" s="623"/>
      <c r="Y142" s="623"/>
      <c r="Z142" s="399"/>
      <c r="AA142" s="621"/>
      <c r="AB142" s="622"/>
      <c r="AC142" s="147"/>
    </row>
    <row r="143" spans="2:29" ht="13.5" customHeight="1">
      <c r="B143" s="395"/>
      <c r="D143" s="529">
        <f t="shared" si="3"/>
        <v>132</v>
      </c>
      <c r="E143" s="532"/>
      <c r="F143" s="531"/>
      <c r="G143" s="531"/>
      <c r="H143" s="668"/>
      <c r="I143" s="234"/>
      <c r="J143" s="575"/>
      <c r="K143" s="573"/>
      <c r="L143" s="573"/>
      <c r="M143" s="623"/>
      <c r="N143" s="623"/>
      <c r="O143" s="573"/>
      <c r="P143" s="573"/>
      <c r="Q143" s="639"/>
      <c r="R143" s="573"/>
      <c r="S143" s="573"/>
      <c r="T143" s="573"/>
      <c r="U143" s="623"/>
      <c r="V143" s="623"/>
      <c r="W143" s="573"/>
      <c r="X143" s="623"/>
      <c r="Y143" s="623"/>
      <c r="Z143" s="399"/>
      <c r="AA143" s="621"/>
      <c r="AB143" s="622"/>
      <c r="AC143" s="147"/>
    </row>
    <row r="144" spans="2:29" ht="13.5" customHeight="1">
      <c r="B144" s="395"/>
      <c r="D144" s="529">
        <f t="shared" si="3"/>
        <v>133</v>
      </c>
      <c r="E144" s="532"/>
      <c r="F144" s="531"/>
      <c r="G144" s="531"/>
      <c r="H144" s="668"/>
      <c r="I144" s="234"/>
      <c r="J144" s="575"/>
      <c r="K144" s="573"/>
      <c r="L144" s="573"/>
      <c r="M144" s="623"/>
      <c r="N144" s="623"/>
      <c r="O144" s="573"/>
      <c r="P144" s="573"/>
      <c r="Q144" s="639"/>
      <c r="R144" s="573"/>
      <c r="S144" s="573"/>
      <c r="T144" s="573"/>
      <c r="U144" s="623"/>
      <c r="V144" s="623"/>
      <c r="W144" s="573"/>
      <c r="X144" s="623"/>
      <c r="Y144" s="623"/>
      <c r="Z144" s="399"/>
      <c r="AA144" s="621"/>
      <c r="AB144" s="622"/>
      <c r="AC144" s="147"/>
    </row>
    <row r="145" spans="2:29" ht="13.5" customHeight="1">
      <c r="B145" s="395"/>
      <c r="D145" s="529">
        <f t="shared" si="3"/>
        <v>134</v>
      </c>
      <c r="E145" s="532"/>
      <c r="F145" s="531"/>
      <c r="G145" s="531"/>
      <c r="H145" s="668"/>
      <c r="I145" s="234"/>
      <c r="J145" s="575"/>
      <c r="K145" s="573"/>
      <c r="L145" s="573"/>
      <c r="M145" s="623"/>
      <c r="N145" s="623"/>
      <c r="O145" s="573"/>
      <c r="P145" s="573"/>
      <c r="Q145" s="639"/>
      <c r="R145" s="573"/>
      <c r="S145" s="573"/>
      <c r="T145" s="573"/>
      <c r="U145" s="623"/>
      <c r="V145" s="623"/>
      <c r="W145" s="573"/>
      <c r="X145" s="623"/>
      <c r="Y145" s="623"/>
      <c r="Z145" s="399"/>
      <c r="AA145" s="621"/>
      <c r="AB145" s="622"/>
      <c r="AC145" s="147"/>
    </row>
    <row r="146" spans="2:29" ht="13.5" customHeight="1">
      <c r="B146" s="395"/>
      <c r="D146" s="529">
        <f t="shared" si="3"/>
        <v>135</v>
      </c>
      <c r="E146" s="532"/>
      <c r="F146" s="531"/>
      <c r="G146" s="531"/>
      <c r="H146" s="668"/>
      <c r="I146" s="234"/>
      <c r="J146" s="575"/>
      <c r="K146" s="573"/>
      <c r="L146" s="573"/>
      <c r="M146" s="623"/>
      <c r="N146" s="623"/>
      <c r="O146" s="573"/>
      <c r="P146" s="573"/>
      <c r="Q146" s="639"/>
      <c r="R146" s="573"/>
      <c r="S146" s="573"/>
      <c r="T146" s="573"/>
      <c r="U146" s="623"/>
      <c r="V146" s="623"/>
      <c r="W146" s="573"/>
      <c r="X146" s="623"/>
      <c r="Y146" s="623"/>
      <c r="Z146" s="399"/>
      <c r="AA146" s="621"/>
      <c r="AB146" s="622"/>
      <c r="AC146" s="147"/>
    </row>
    <row r="147" spans="2:29" ht="13.5" customHeight="1">
      <c r="B147" s="395"/>
      <c r="D147" s="529">
        <f t="shared" si="3"/>
        <v>136</v>
      </c>
      <c r="E147" s="532"/>
      <c r="F147" s="531"/>
      <c r="G147" s="531"/>
      <c r="H147" s="668"/>
      <c r="I147" s="234"/>
      <c r="J147" s="575"/>
      <c r="K147" s="573"/>
      <c r="L147" s="573"/>
      <c r="M147" s="623"/>
      <c r="N147" s="623"/>
      <c r="O147" s="573"/>
      <c r="P147" s="573"/>
      <c r="Q147" s="639"/>
      <c r="R147" s="573"/>
      <c r="S147" s="573"/>
      <c r="T147" s="573"/>
      <c r="U147" s="623"/>
      <c r="V147" s="623"/>
      <c r="W147" s="573"/>
      <c r="X147" s="623"/>
      <c r="Y147" s="623"/>
      <c r="Z147" s="399"/>
      <c r="AA147" s="621"/>
      <c r="AB147" s="622"/>
      <c r="AC147" s="147"/>
    </row>
    <row r="148" spans="2:29" ht="13.5" customHeight="1">
      <c r="B148" s="395"/>
      <c r="D148" s="529">
        <f t="shared" si="3"/>
        <v>137</v>
      </c>
      <c r="E148" s="532"/>
      <c r="F148" s="531"/>
      <c r="G148" s="531"/>
      <c r="H148" s="668"/>
      <c r="I148" s="234"/>
      <c r="J148" s="575"/>
      <c r="K148" s="573"/>
      <c r="L148" s="573"/>
      <c r="M148" s="623"/>
      <c r="N148" s="623"/>
      <c r="O148" s="573"/>
      <c r="P148" s="573"/>
      <c r="Q148" s="639"/>
      <c r="R148" s="573"/>
      <c r="S148" s="573"/>
      <c r="T148" s="573"/>
      <c r="U148" s="623"/>
      <c r="V148" s="623"/>
      <c r="W148" s="573"/>
      <c r="X148" s="623"/>
      <c r="Y148" s="623"/>
      <c r="Z148" s="399"/>
      <c r="AA148" s="621"/>
      <c r="AB148" s="622"/>
      <c r="AC148" s="147"/>
    </row>
    <row r="149" spans="2:29" ht="13.5" customHeight="1">
      <c r="B149" s="395"/>
      <c r="D149" s="529">
        <f t="shared" si="3"/>
        <v>138</v>
      </c>
      <c r="E149" s="532"/>
      <c r="F149" s="531"/>
      <c r="G149" s="531"/>
      <c r="H149" s="668"/>
      <c r="I149" s="234"/>
      <c r="J149" s="575"/>
      <c r="K149" s="573"/>
      <c r="L149" s="573"/>
      <c r="M149" s="623"/>
      <c r="N149" s="623"/>
      <c r="O149" s="573"/>
      <c r="P149" s="573"/>
      <c r="Q149" s="639"/>
      <c r="R149" s="573"/>
      <c r="S149" s="573"/>
      <c r="T149" s="573"/>
      <c r="U149" s="623"/>
      <c r="V149" s="623"/>
      <c r="W149" s="573"/>
      <c r="X149" s="623"/>
      <c r="Y149" s="623"/>
      <c r="Z149" s="399"/>
      <c r="AA149" s="621"/>
      <c r="AB149" s="622"/>
      <c r="AC149" s="147"/>
    </row>
    <row r="150" spans="2:29" ht="13.5" customHeight="1">
      <c r="B150" s="395"/>
      <c r="D150" s="529">
        <f t="shared" si="3"/>
        <v>139</v>
      </c>
      <c r="E150" s="532"/>
      <c r="F150" s="531"/>
      <c r="G150" s="531"/>
      <c r="H150" s="668"/>
      <c r="I150" s="234"/>
      <c r="J150" s="575"/>
      <c r="K150" s="573"/>
      <c r="L150" s="573"/>
      <c r="M150" s="623"/>
      <c r="N150" s="623"/>
      <c r="O150" s="573"/>
      <c r="P150" s="573"/>
      <c r="Q150" s="639"/>
      <c r="R150" s="573"/>
      <c r="S150" s="573"/>
      <c r="T150" s="573"/>
      <c r="U150" s="623"/>
      <c r="V150" s="623"/>
      <c r="W150" s="573"/>
      <c r="X150" s="623"/>
      <c r="Y150" s="623"/>
      <c r="Z150" s="399"/>
      <c r="AA150" s="621"/>
      <c r="AB150" s="622"/>
      <c r="AC150" s="147"/>
    </row>
    <row r="151" spans="2:29" ht="13.5" customHeight="1">
      <c r="B151" s="395"/>
      <c r="D151" s="529">
        <f t="shared" si="3"/>
        <v>140</v>
      </c>
      <c r="E151" s="532"/>
      <c r="F151" s="531"/>
      <c r="G151" s="531"/>
      <c r="H151" s="668"/>
      <c r="I151" s="234"/>
      <c r="J151" s="575"/>
      <c r="K151" s="573"/>
      <c r="L151" s="573"/>
      <c r="M151" s="623"/>
      <c r="N151" s="623"/>
      <c r="O151" s="573"/>
      <c r="P151" s="573"/>
      <c r="Q151" s="639"/>
      <c r="R151" s="573"/>
      <c r="S151" s="573"/>
      <c r="T151" s="573"/>
      <c r="U151" s="623"/>
      <c r="V151" s="623"/>
      <c r="W151" s="573"/>
      <c r="X151" s="623"/>
      <c r="Y151" s="623"/>
      <c r="Z151" s="399"/>
      <c r="AA151" s="621"/>
      <c r="AB151" s="622"/>
      <c r="AC151" s="147"/>
    </row>
    <row r="152" spans="2:29" ht="13.5" customHeight="1">
      <c r="B152" s="395"/>
      <c r="D152" s="529">
        <f t="shared" si="3"/>
        <v>141</v>
      </c>
      <c r="E152" s="532"/>
      <c r="F152" s="531"/>
      <c r="G152" s="531"/>
      <c r="H152" s="668"/>
      <c r="I152" s="234"/>
      <c r="J152" s="575"/>
      <c r="K152" s="573"/>
      <c r="L152" s="573"/>
      <c r="M152" s="623"/>
      <c r="N152" s="623"/>
      <c r="O152" s="573"/>
      <c r="P152" s="573"/>
      <c r="Q152" s="639"/>
      <c r="R152" s="573"/>
      <c r="S152" s="573"/>
      <c r="T152" s="573"/>
      <c r="U152" s="623"/>
      <c r="V152" s="623"/>
      <c r="W152" s="573"/>
      <c r="X152" s="623"/>
      <c r="Y152" s="623"/>
      <c r="Z152" s="399"/>
      <c r="AA152" s="621"/>
      <c r="AB152" s="622"/>
      <c r="AC152" s="147"/>
    </row>
    <row r="153" spans="2:29" ht="13.5" customHeight="1">
      <c r="B153" s="395"/>
      <c r="D153" s="529">
        <f t="shared" si="3"/>
        <v>142</v>
      </c>
      <c r="E153" s="532"/>
      <c r="F153" s="531"/>
      <c r="G153" s="531"/>
      <c r="H153" s="668"/>
      <c r="I153" s="234"/>
      <c r="J153" s="575"/>
      <c r="K153" s="573"/>
      <c r="L153" s="573"/>
      <c r="M153" s="623"/>
      <c r="N153" s="623"/>
      <c r="O153" s="573"/>
      <c r="P153" s="573"/>
      <c r="Q153" s="639"/>
      <c r="R153" s="573"/>
      <c r="S153" s="573"/>
      <c r="T153" s="573"/>
      <c r="U153" s="623"/>
      <c r="V153" s="623"/>
      <c r="W153" s="573"/>
      <c r="X153" s="623"/>
      <c r="Y153" s="623"/>
      <c r="Z153" s="399"/>
      <c r="AA153" s="621"/>
      <c r="AB153" s="622"/>
      <c r="AC153" s="147"/>
    </row>
    <row r="154" spans="2:29" ht="13.5" customHeight="1">
      <c r="B154" s="395"/>
      <c r="D154" s="529">
        <f t="shared" si="3"/>
        <v>143</v>
      </c>
      <c r="E154" s="532"/>
      <c r="F154" s="531"/>
      <c r="G154" s="531"/>
      <c r="H154" s="668"/>
      <c r="I154" s="234"/>
      <c r="J154" s="575"/>
      <c r="K154" s="573"/>
      <c r="L154" s="573"/>
      <c r="M154" s="623"/>
      <c r="N154" s="623"/>
      <c r="O154" s="573"/>
      <c r="P154" s="573"/>
      <c r="Q154" s="639"/>
      <c r="R154" s="573"/>
      <c r="S154" s="573"/>
      <c r="T154" s="573"/>
      <c r="U154" s="623"/>
      <c r="V154" s="623"/>
      <c r="W154" s="573"/>
      <c r="X154" s="623"/>
      <c r="Y154" s="623"/>
      <c r="Z154" s="399"/>
      <c r="AA154" s="621"/>
      <c r="AB154" s="622"/>
      <c r="AC154" s="147"/>
    </row>
    <row r="155" spans="2:29" ht="13.5" customHeight="1">
      <c r="B155" s="395"/>
      <c r="D155" s="529">
        <f t="shared" si="3"/>
        <v>144</v>
      </c>
      <c r="E155" s="532"/>
      <c r="F155" s="531"/>
      <c r="G155" s="531"/>
      <c r="H155" s="668"/>
      <c r="I155" s="234"/>
      <c r="J155" s="575"/>
      <c r="K155" s="573"/>
      <c r="L155" s="573"/>
      <c r="M155" s="623"/>
      <c r="N155" s="623"/>
      <c r="O155" s="573"/>
      <c r="P155" s="573"/>
      <c r="Q155" s="639"/>
      <c r="R155" s="573"/>
      <c r="S155" s="573"/>
      <c r="T155" s="573"/>
      <c r="U155" s="623"/>
      <c r="V155" s="623"/>
      <c r="W155" s="573"/>
      <c r="X155" s="623"/>
      <c r="Y155" s="623"/>
      <c r="Z155" s="399"/>
      <c r="AA155" s="621"/>
      <c r="AB155" s="622"/>
      <c r="AC155" s="147"/>
    </row>
    <row r="156" spans="2:29" ht="13.5" customHeight="1">
      <c r="B156" s="395"/>
      <c r="D156" s="529">
        <f t="shared" si="3"/>
        <v>145</v>
      </c>
      <c r="E156" s="532"/>
      <c r="F156" s="531"/>
      <c r="G156" s="531"/>
      <c r="H156" s="668"/>
      <c r="I156" s="234"/>
      <c r="J156" s="575"/>
      <c r="K156" s="573"/>
      <c r="L156" s="573"/>
      <c r="M156" s="623"/>
      <c r="N156" s="623"/>
      <c r="O156" s="573"/>
      <c r="P156" s="573"/>
      <c r="Q156" s="639"/>
      <c r="R156" s="573"/>
      <c r="S156" s="573"/>
      <c r="T156" s="573"/>
      <c r="U156" s="623"/>
      <c r="V156" s="623"/>
      <c r="W156" s="573"/>
      <c r="X156" s="623"/>
      <c r="Y156" s="623"/>
      <c r="Z156" s="399"/>
      <c r="AA156" s="621"/>
      <c r="AB156" s="622"/>
      <c r="AC156" s="147"/>
    </row>
    <row r="157" spans="2:29" ht="13.5" customHeight="1">
      <c r="B157" s="395"/>
      <c r="D157" s="529">
        <f t="shared" si="3"/>
        <v>146</v>
      </c>
      <c r="E157" s="532"/>
      <c r="F157" s="531"/>
      <c r="G157" s="531"/>
      <c r="H157" s="668"/>
      <c r="I157" s="234"/>
      <c r="J157" s="575"/>
      <c r="K157" s="573"/>
      <c r="L157" s="573"/>
      <c r="M157" s="623"/>
      <c r="N157" s="623"/>
      <c r="O157" s="573"/>
      <c r="P157" s="573"/>
      <c r="Q157" s="639"/>
      <c r="R157" s="573"/>
      <c r="S157" s="573"/>
      <c r="T157" s="573"/>
      <c r="U157" s="623"/>
      <c r="V157" s="623"/>
      <c r="W157" s="573"/>
      <c r="X157" s="623"/>
      <c r="Y157" s="623"/>
      <c r="Z157" s="399"/>
      <c r="AA157" s="621"/>
      <c r="AB157" s="622"/>
      <c r="AC157" s="147"/>
    </row>
    <row r="158" spans="2:29" ht="13.5" customHeight="1">
      <c r="B158" s="395"/>
      <c r="D158" s="529">
        <f t="shared" si="3"/>
        <v>147</v>
      </c>
      <c r="E158" s="532"/>
      <c r="F158" s="531"/>
      <c r="G158" s="531"/>
      <c r="H158" s="668"/>
      <c r="I158" s="234"/>
      <c r="J158" s="575"/>
      <c r="K158" s="573"/>
      <c r="L158" s="573"/>
      <c r="M158" s="623"/>
      <c r="N158" s="623"/>
      <c r="O158" s="573"/>
      <c r="P158" s="573"/>
      <c r="Q158" s="639"/>
      <c r="R158" s="573"/>
      <c r="S158" s="573"/>
      <c r="T158" s="573"/>
      <c r="U158" s="623"/>
      <c r="V158" s="623"/>
      <c r="W158" s="573"/>
      <c r="X158" s="623"/>
      <c r="Y158" s="623"/>
      <c r="Z158" s="399"/>
      <c r="AA158" s="621"/>
      <c r="AB158" s="622"/>
      <c r="AC158" s="147"/>
    </row>
    <row r="159" spans="2:29" ht="13.5" customHeight="1">
      <c r="B159" s="395"/>
      <c r="D159" s="529">
        <f t="shared" si="3"/>
        <v>148</v>
      </c>
      <c r="E159" s="532"/>
      <c r="F159" s="531"/>
      <c r="G159" s="531"/>
      <c r="H159" s="668"/>
      <c r="I159" s="234"/>
      <c r="J159" s="575"/>
      <c r="K159" s="573"/>
      <c r="L159" s="573"/>
      <c r="M159" s="623"/>
      <c r="N159" s="623"/>
      <c r="O159" s="573"/>
      <c r="P159" s="573"/>
      <c r="Q159" s="639"/>
      <c r="R159" s="573"/>
      <c r="S159" s="573"/>
      <c r="T159" s="573"/>
      <c r="U159" s="623"/>
      <c r="V159" s="623"/>
      <c r="W159" s="573"/>
      <c r="X159" s="623"/>
      <c r="Y159" s="623"/>
      <c r="Z159" s="399"/>
      <c r="AA159" s="621"/>
      <c r="AB159" s="622"/>
      <c r="AC159" s="147"/>
    </row>
    <row r="160" spans="2:29" ht="13.5" customHeight="1">
      <c r="B160" s="395"/>
      <c r="D160" s="529">
        <f t="shared" si="3"/>
        <v>149</v>
      </c>
      <c r="E160" s="532"/>
      <c r="F160" s="531"/>
      <c r="G160" s="531"/>
      <c r="H160" s="668"/>
      <c r="I160" s="234"/>
      <c r="J160" s="575"/>
      <c r="K160" s="573"/>
      <c r="L160" s="573"/>
      <c r="M160" s="623"/>
      <c r="N160" s="623"/>
      <c r="O160" s="573"/>
      <c r="P160" s="573"/>
      <c r="Q160" s="639"/>
      <c r="R160" s="573"/>
      <c r="S160" s="573"/>
      <c r="T160" s="573"/>
      <c r="U160" s="623"/>
      <c r="V160" s="623"/>
      <c r="W160" s="573"/>
      <c r="X160" s="623"/>
      <c r="Y160" s="623"/>
      <c r="Z160" s="399"/>
      <c r="AA160" s="621"/>
      <c r="AB160" s="622"/>
      <c r="AC160" s="147"/>
    </row>
    <row r="161" spans="2:29" ht="13.5" customHeight="1">
      <c r="B161" s="395"/>
      <c r="D161" s="529">
        <f>D160+1</f>
        <v>150</v>
      </c>
      <c r="E161" s="532"/>
      <c r="F161" s="531"/>
      <c r="G161" s="531"/>
      <c r="H161" s="668"/>
      <c r="I161" s="234"/>
      <c r="J161" s="575"/>
      <c r="K161" s="573"/>
      <c r="L161" s="573"/>
      <c r="M161" s="623"/>
      <c r="N161" s="623"/>
      <c r="O161" s="573"/>
      <c r="P161" s="573"/>
      <c r="Q161" s="639"/>
      <c r="R161" s="573"/>
      <c r="S161" s="573"/>
      <c r="T161" s="573"/>
      <c r="U161" s="623"/>
      <c r="V161" s="623"/>
      <c r="W161" s="573"/>
      <c r="X161" s="623"/>
      <c r="Y161" s="623"/>
      <c r="Z161" s="399"/>
      <c r="AA161" s="621"/>
      <c r="AB161" s="622"/>
      <c r="AC161" s="147"/>
    </row>
    <row r="162" spans="2:29" ht="13.5" customHeight="1">
      <c r="B162" s="395"/>
      <c r="D162" s="529">
        <f>D161+1</f>
        <v>151</v>
      </c>
      <c r="E162" s="532"/>
      <c r="F162" s="531"/>
      <c r="G162" s="531"/>
      <c r="H162" s="668"/>
      <c r="I162" s="234"/>
      <c r="J162" s="575"/>
      <c r="K162" s="573"/>
      <c r="L162" s="573"/>
      <c r="M162" s="623"/>
      <c r="N162" s="623"/>
      <c r="O162" s="573"/>
      <c r="P162" s="573"/>
      <c r="Q162" s="639"/>
      <c r="R162" s="573"/>
      <c r="S162" s="573"/>
      <c r="T162" s="573"/>
      <c r="U162" s="623"/>
      <c r="V162" s="623"/>
      <c r="W162" s="573"/>
      <c r="X162" s="623"/>
      <c r="Y162" s="623"/>
      <c r="Z162" s="399"/>
      <c r="AA162" s="621"/>
      <c r="AB162" s="622"/>
      <c r="AC162" s="147"/>
    </row>
    <row r="163" spans="2:29" ht="13.5" customHeight="1">
      <c r="B163" s="395"/>
      <c r="D163" s="529">
        <f>D162+1</f>
        <v>152</v>
      </c>
      <c r="E163" s="532"/>
      <c r="F163" s="531"/>
      <c r="G163" s="531"/>
      <c r="H163" s="668"/>
      <c r="I163" s="234"/>
      <c r="J163" s="575"/>
      <c r="K163" s="573"/>
      <c r="L163" s="573"/>
      <c r="M163" s="623"/>
      <c r="N163" s="623"/>
      <c r="O163" s="573"/>
      <c r="P163" s="573"/>
      <c r="Q163" s="639"/>
      <c r="R163" s="573"/>
      <c r="S163" s="573"/>
      <c r="T163" s="573"/>
      <c r="U163" s="623"/>
      <c r="V163" s="623"/>
      <c r="W163" s="573"/>
      <c r="X163" s="623"/>
      <c r="Y163" s="623"/>
      <c r="Z163" s="399"/>
      <c r="AA163" s="621"/>
      <c r="AB163" s="622"/>
      <c r="AC163" s="147"/>
    </row>
    <row r="164" spans="2:29" ht="13.5" customHeight="1">
      <c r="B164" s="395"/>
      <c r="D164" s="529">
        <f>D163+1</f>
        <v>153</v>
      </c>
      <c r="E164" s="532"/>
      <c r="F164" s="531"/>
      <c r="G164" s="531"/>
      <c r="H164" s="668"/>
      <c r="I164" s="234"/>
      <c r="J164" s="575"/>
      <c r="K164" s="573"/>
      <c r="L164" s="573"/>
      <c r="M164" s="623"/>
      <c r="N164" s="623"/>
      <c r="O164" s="573"/>
      <c r="P164" s="573"/>
      <c r="Q164" s="639"/>
      <c r="R164" s="573"/>
      <c r="S164" s="573"/>
      <c r="T164" s="573"/>
      <c r="U164" s="623"/>
      <c r="V164" s="623"/>
      <c r="W164" s="573"/>
      <c r="X164" s="623"/>
      <c r="Y164" s="623"/>
      <c r="Z164" s="399"/>
      <c r="AA164" s="621"/>
      <c r="AB164" s="622"/>
      <c r="AC164" s="147"/>
    </row>
    <row r="165" spans="2:29" ht="13.5" customHeight="1">
      <c r="B165" s="395"/>
      <c r="D165" s="529">
        <f t="shared" si="3"/>
        <v>154</v>
      </c>
      <c r="E165" s="532"/>
      <c r="F165" s="531"/>
      <c r="G165" s="531"/>
      <c r="H165" s="668"/>
      <c r="I165" s="234"/>
      <c r="J165" s="575"/>
      <c r="K165" s="573"/>
      <c r="L165" s="573"/>
      <c r="M165" s="623"/>
      <c r="N165" s="623"/>
      <c r="O165" s="573"/>
      <c r="P165" s="573"/>
      <c r="Q165" s="639"/>
      <c r="R165" s="573"/>
      <c r="S165" s="573"/>
      <c r="T165" s="573"/>
      <c r="U165" s="623"/>
      <c r="V165" s="623"/>
      <c r="W165" s="573"/>
      <c r="X165" s="623"/>
      <c r="Y165" s="623"/>
      <c r="Z165" s="399"/>
      <c r="AA165" s="621"/>
      <c r="AB165" s="622"/>
      <c r="AC165" s="147"/>
    </row>
    <row r="166" spans="2:29" ht="13.5" customHeight="1">
      <c r="B166" s="395"/>
      <c r="D166" s="529">
        <f t="shared" si="3"/>
        <v>155</v>
      </c>
      <c r="E166" s="532"/>
      <c r="F166" s="531"/>
      <c r="G166" s="531"/>
      <c r="H166" s="668"/>
      <c r="I166" s="234"/>
      <c r="J166" s="575"/>
      <c r="K166" s="573"/>
      <c r="L166" s="573"/>
      <c r="M166" s="623"/>
      <c r="N166" s="623"/>
      <c r="O166" s="573"/>
      <c r="P166" s="573"/>
      <c r="Q166" s="639"/>
      <c r="R166" s="573"/>
      <c r="S166" s="573"/>
      <c r="T166" s="573"/>
      <c r="U166" s="623"/>
      <c r="V166" s="623"/>
      <c r="W166" s="573"/>
      <c r="X166" s="623"/>
      <c r="Y166" s="623"/>
      <c r="Z166" s="399"/>
      <c r="AA166" s="621"/>
      <c r="AB166" s="622"/>
      <c r="AC166" s="147"/>
    </row>
    <row r="167" spans="2:29" ht="13.5" customHeight="1">
      <c r="B167" s="395"/>
      <c r="D167" s="529">
        <f t="shared" si="3"/>
        <v>156</v>
      </c>
      <c r="E167" s="532"/>
      <c r="F167" s="531"/>
      <c r="G167" s="531"/>
      <c r="H167" s="668"/>
      <c r="I167" s="234"/>
      <c r="J167" s="575"/>
      <c r="K167" s="573"/>
      <c r="L167" s="573"/>
      <c r="M167" s="623"/>
      <c r="N167" s="623"/>
      <c r="O167" s="573"/>
      <c r="P167" s="573"/>
      <c r="Q167" s="639"/>
      <c r="R167" s="573"/>
      <c r="S167" s="573"/>
      <c r="T167" s="573"/>
      <c r="U167" s="623"/>
      <c r="V167" s="623"/>
      <c r="W167" s="573"/>
      <c r="X167" s="623"/>
      <c r="Y167" s="623"/>
      <c r="Z167" s="399"/>
      <c r="AA167" s="621"/>
      <c r="AB167" s="622"/>
      <c r="AC167" s="147"/>
    </row>
    <row r="168" spans="2:29" ht="13.5" customHeight="1">
      <c r="B168" s="395"/>
      <c r="D168" s="529">
        <f t="shared" si="3"/>
        <v>157</v>
      </c>
      <c r="E168" s="532"/>
      <c r="F168" s="531"/>
      <c r="G168" s="531"/>
      <c r="H168" s="668"/>
      <c r="I168" s="234"/>
      <c r="J168" s="575"/>
      <c r="K168" s="573"/>
      <c r="L168" s="573"/>
      <c r="M168" s="623"/>
      <c r="N168" s="623"/>
      <c r="O168" s="573"/>
      <c r="P168" s="573"/>
      <c r="Q168" s="639"/>
      <c r="R168" s="573"/>
      <c r="S168" s="573"/>
      <c r="T168" s="573"/>
      <c r="U168" s="623"/>
      <c r="V168" s="623"/>
      <c r="W168" s="573"/>
      <c r="X168" s="623"/>
      <c r="Y168" s="623"/>
      <c r="Z168" s="399"/>
      <c r="AA168" s="621"/>
      <c r="AB168" s="622"/>
      <c r="AC168" s="147"/>
    </row>
    <row r="169" spans="2:29" ht="13.5" customHeight="1">
      <c r="B169" s="395"/>
      <c r="D169" s="529">
        <f t="shared" ref="D169:D192" si="4">D168+1</f>
        <v>158</v>
      </c>
      <c r="E169" s="532"/>
      <c r="F169" s="531"/>
      <c r="G169" s="531"/>
      <c r="H169" s="668"/>
      <c r="I169" s="234"/>
      <c r="J169" s="575"/>
      <c r="K169" s="573"/>
      <c r="L169" s="573"/>
      <c r="M169" s="623"/>
      <c r="N169" s="623"/>
      <c r="O169" s="573"/>
      <c r="P169" s="573"/>
      <c r="Q169" s="639"/>
      <c r="R169" s="573"/>
      <c r="S169" s="573"/>
      <c r="T169" s="573"/>
      <c r="U169" s="623"/>
      <c r="V169" s="623"/>
      <c r="W169" s="573"/>
      <c r="X169" s="623"/>
      <c r="Y169" s="623"/>
      <c r="Z169" s="399"/>
      <c r="AA169" s="621"/>
      <c r="AB169" s="622"/>
      <c r="AC169" s="147"/>
    </row>
    <row r="170" spans="2:29" ht="13.5" customHeight="1">
      <c r="B170" s="395"/>
      <c r="D170" s="529">
        <f t="shared" si="4"/>
        <v>159</v>
      </c>
      <c r="E170" s="532"/>
      <c r="F170" s="531"/>
      <c r="G170" s="531"/>
      <c r="H170" s="668"/>
      <c r="I170" s="234"/>
      <c r="J170" s="575"/>
      <c r="K170" s="573"/>
      <c r="L170" s="573"/>
      <c r="M170" s="623"/>
      <c r="N170" s="623"/>
      <c r="O170" s="573"/>
      <c r="P170" s="573"/>
      <c r="Q170" s="639"/>
      <c r="R170" s="573"/>
      <c r="S170" s="573"/>
      <c r="T170" s="573"/>
      <c r="U170" s="623"/>
      <c r="V170" s="623"/>
      <c r="W170" s="573"/>
      <c r="X170" s="623"/>
      <c r="Y170" s="623"/>
      <c r="Z170" s="399"/>
      <c r="AA170" s="621"/>
      <c r="AB170" s="622"/>
      <c r="AC170" s="147"/>
    </row>
    <row r="171" spans="2:29" ht="13.5" customHeight="1">
      <c r="B171" s="395"/>
      <c r="D171" s="529">
        <f t="shared" si="4"/>
        <v>160</v>
      </c>
      <c r="E171" s="532"/>
      <c r="F171" s="531"/>
      <c r="G171" s="531"/>
      <c r="H171" s="668"/>
      <c r="I171" s="234"/>
      <c r="J171" s="575"/>
      <c r="K171" s="573"/>
      <c r="L171" s="573"/>
      <c r="M171" s="623"/>
      <c r="N171" s="623"/>
      <c r="O171" s="573"/>
      <c r="P171" s="573"/>
      <c r="Q171" s="639"/>
      <c r="R171" s="573"/>
      <c r="S171" s="573"/>
      <c r="T171" s="573"/>
      <c r="U171" s="623"/>
      <c r="V171" s="623"/>
      <c r="W171" s="573"/>
      <c r="X171" s="623"/>
      <c r="Y171" s="623"/>
      <c r="Z171" s="399"/>
      <c r="AA171" s="621"/>
      <c r="AB171" s="622"/>
      <c r="AC171" s="147"/>
    </row>
    <row r="172" spans="2:29" ht="13.5" customHeight="1">
      <c r="B172" s="395"/>
      <c r="D172" s="529">
        <f t="shared" si="4"/>
        <v>161</v>
      </c>
      <c r="E172" s="532"/>
      <c r="F172" s="531"/>
      <c r="G172" s="531"/>
      <c r="H172" s="668"/>
      <c r="I172" s="234"/>
      <c r="J172" s="575"/>
      <c r="K172" s="573"/>
      <c r="L172" s="573"/>
      <c r="M172" s="623"/>
      <c r="N172" s="623"/>
      <c r="O172" s="573"/>
      <c r="P172" s="573"/>
      <c r="Q172" s="639"/>
      <c r="R172" s="573"/>
      <c r="S172" s="573"/>
      <c r="T172" s="573"/>
      <c r="U172" s="623"/>
      <c r="V172" s="623"/>
      <c r="W172" s="573"/>
      <c r="X172" s="623"/>
      <c r="Y172" s="623"/>
      <c r="Z172" s="399"/>
      <c r="AA172" s="621"/>
      <c r="AB172" s="622"/>
      <c r="AC172" s="147"/>
    </row>
    <row r="173" spans="2:29" ht="13.5" customHeight="1">
      <c r="B173" s="395"/>
      <c r="D173" s="529">
        <f t="shared" si="4"/>
        <v>162</v>
      </c>
      <c r="E173" s="532"/>
      <c r="F173" s="531"/>
      <c r="G173" s="531"/>
      <c r="H173" s="668"/>
      <c r="I173" s="234"/>
      <c r="J173" s="575"/>
      <c r="K173" s="573"/>
      <c r="L173" s="573"/>
      <c r="M173" s="623"/>
      <c r="N173" s="623"/>
      <c r="O173" s="573"/>
      <c r="P173" s="573"/>
      <c r="Q173" s="639"/>
      <c r="R173" s="573"/>
      <c r="S173" s="573"/>
      <c r="T173" s="573"/>
      <c r="U173" s="623"/>
      <c r="V173" s="623"/>
      <c r="W173" s="573"/>
      <c r="X173" s="623"/>
      <c r="Y173" s="623"/>
      <c r="Z173" s="399"/>
      <c r="AA173" s="621"/>
      <c r="AB173" s="622"/>
      <c r="AC173" s="147"/>
    </row>
    <row r="174" spans="2:29" ht="13.5" customHeight="1">
      <c r="B174" s="395"/>
      <c r="D174" s="529">
        <f t="shared" si="4"/>
        <v>163</v>
      </c>
      <c r="E174" s="532"/>
      <c r="F174" s="531"/>
      <c r="G174" s="531"/>
      <c r="H174" s="668"/>
      <c r="I174" s="234"/>
      <c r="J174" s="575"/>
      <c r="K174" s="573"/>
      <c r="L174" s="573"/>
      <c r="M174" s="623"/>
      <c r="N174" s="623"/>
      <c r="O174" s="573"/>
      <c r="P174" s="573"/>
      <c r="Q174" s="639"/>
      <c r="R174" s="573"/>
      <c r="S174" s="573"/>
      <c r="T174" s="573"/>
      <c r="U174" s="623"/>
      <c r="V174" s="623"/>
      <c r="W174" s="573"/>
      <c r="X174" s="623"/>
      <c r="Y174" s="623"/>
      <c r="Z174" s="399"/>
      <c r="AA174" s="621"/>
      <c r="AB174" s="622"/>
      <c r="AC174" s="147"/>
    </row>
    <row r="175" spans="2:29" ht="13.5" customHeight="1">
      <c r="B175" s="395"/>
      <c r="D175" s="529">
        <f t="shared" si="4"/>
        <v>164</v>
      </c>
      <c r="E175" s="532"/>
      <c r="F175" s="531"/>
      <c r="G175" s="531"/>
      <c r="H175" s="668"/>
      <c r="I175" s="234"/>
      <c r="J175" s="575"/>
      <c r="K175" s="573"/>
      <c r="L175" s="573"/>
      <c r="M175" s="623"/>
      <c r="N175" s="623"/>
      <c r="O175" s="573"/>
      <c r="P175" s="573"/>
      <c r="Q175" s="639"/>
      <c r="R175" s="573"/>
      <c r="S175" s="573"/>
      <c r="T175" s="573"/>
      <c r="U175" s="623"/>
      <c r="V175" s="623"/>
      <c r="W175" s="573"/>
      <c r="X175" s="623"/>
      <c r="Y175" s="623"/>
      <c r="Z175" s="399"/>
      <c r="AA175" s="621"/>
      <c r="AB175" s="622"/>
      <c r="AC175" s="147"/>
    </row>
    <row r="176" spans="2:29" ht="13.5" customHeight="1">
      <c r="B176" s="395"/>
      <c r="D176" s="529">
        <f t="shared" si="4"/>
        <v>165</v>
      </c>
      <c r="E176" s="532"/>
      <c r="F176" s="531"/>
      <c r="G176" s="531"/>
      <c r="H176" s="668"/>
      <c r="I176" s="234"/>
      <c r="J176" s="575"/>
      <c r="K176" s="573"/>
      <c r="L176" s="573"/>
      <c r="M176" s="623"/>
      <c r="N176" s="623"/>
      <c r="O176" s="573"/>
      <c r="P176" s="573"/>
      <c r="Q176" s="639"/>
      <c r="R176" s="573"/>
      <c r="S176" s="573"/>
      <c r="T176" s="573"/>
      <c r="U176" s="623"/>
      <c r="V176" s="623"/>
      <c r="W176" s="573"/>
      <c r="X176" s="623"/>
      <c r="Y176" s="623"/>
      <c r="Z176" s="399"/>
      <c r="AA176" s="621"/>
      <c r="AB176" s="622"/>
      <c r="AC176" s="147"/>
    </row>
    <row r="177" spans="2:29" ht="13.5" customHeight="1">
      <c r="B177" s="395"/>
      <c r="D177" s="529">
        <f t="shared" si="4"/>
        <v>166</v>
      </c>
      <c r="E177" s="532"/>
      <c r="F177" s="531"/>
      <c r="G177" s="531"/>
      <c r="H177" s="668"/>
      <c r="I177" s="234"/>
      <c r="J177" s="575"/>
      <c r="K177" s="573"/>
      <c r="L177" s="573"/>
      <c r="M177" s="623"/>
      <c r="N177" s="623"/>
      <c r="O177" s="573"/>
      <c r="P177" s="573"/>
      <c r="Q177" s="639"/>
      <c r="R177" s="573"/>
      <c r="S177" s="573"/>
      <c r="T177" s="573"/>
      <c r="U177" s="623"/>
      <c r="V177" s="623"/>
      <c r="W177" s="573"/>
      <c r="X177" s="623"/>
      <c r="Y177" s="623"/>
      <c r="Z177" s="399"/>
      <c r="AA177" s="621"/>
      <c r="AB177" s="622"/>
      <c r="AC177" s="147"/>
    </row>
    <row r="178" spans="2:29" ht="13.5" customHeight="1">
      <c r="B178" s="395"/>
      <c r="D178" s="529">
        <f t="shared" si="4"/>
        <v>167</v>
      </c>
      <c r="E178" s="532"/>
      <c r="F178" s="531"/>
      <c r="G178" s="531"/>
      <c r="H178" s="668"/>
      <c r="I178" s="234"/>
      <c r="J178" s="575"/>
      <c r="K178" s="573"/>
      <c r="L178" s="573"/>
      <c r="M178" s="623"/>
      <c r="N178" s="623"/>
      <c r="O178" s="573"/>
      <c r="P178" s="573"/>
      <c r="Q178" s="639"/>
      <c r="R178" s="573"/>
      <c r="S178" s="573"/>
      <c r="T178" s="573"/>
      <c r="U178" s="623"/>
      <c r="V178" s="623"/>
      <c r="W178" s="573"/>
      <c r="X178" s="623"/>
      <c r="Y178" s="623"/>
      <c r="Z178" s="399"/>
      <c r="AA178" s="621"/>
      <c r="AB178" s="622"/>
      <c r="AC178" s="147"/>
    </row>
    <row r="179" spans="2:29" ht="13.5" customHeight="1">
      <c r="B179" s="395"/>
      <c r="D179" s="529">
        <f t="shared" si="4"/>
        <v>168</v>
      </c>
      <c r="E179" s="532"/>
      <c r="F179" s="531"/>
      <c r="G179" s="531"/>
      <c r="H179" s="668"/>
      <c r="I179" s="234"/>
      <c r="J179" s="575"/>
      <c r="K179" s="573"/>
      <c r="L179" s="573"/>
      <c r="M179" s="623"/>
      <c r="N179" s="623"/>
      <c r="O179" s="573"/>
      <c r="P179" s="573"/>
      <c r="Q179" s="639"/>
      <c r="R179" s="573"/>
      <c r="S179" s="573"/>
      <c r="T179" s="573"/>
      <c r="U179" s="623"/>
      <c r="V179" s="623"/>
      <c r="W179" s="573"/>
      <c r="X179" s="623"/>
      <c r="Y179" s="623"/>
      <c r="Z179" s="399"/>
      <c r="AA179" s="621"/>
      <c r="AB179" s="622"/>
      <c r="AC179" s="147"/>
    </row>
    <row r="180" spans="2:29" ht="13.5" customHeight="1">
      <c r="B180" s="395"/>
      <c r="D180" s="529">
        <f t="shared" si="4"/>
        <v>169</v>
      </c>
      <c r="E180" s="532"/>
      <c r="F180" s="531"/>
      <c r="G180" s="531"/>
      <c r="H180" s="668"/>
      <c r="I180" s="234"/>
      <c r="J180" s="575"/>
      <c r="K180" s="573"/>
      <c r="L180" s="573"/>
      <c r="M180" s="623"/>
      <c r="N180" s="623"/>
      <c r="O180" s="573"/>
      <c r="P180" s="573"/>
      <c r="Q180" s="639"/>
      <c r="R180" s="573"/>
      <c r="S180" s="573"/>
      <c r="T180" s="573"/>
      <c r="U180" s="623"/>
      <c r="V180" s="623"/>
      <c r="W180" s="573"/>
      <c r="X180" s="623"/>
      <c r="Y180" s="623"/>
      <c r="Z180" s="399"/>
      <c r="AA180" s="621"/>
      <c r="AB180" s="622"/>
      <c r="AC180" s="147"/>
    </row>
    <row r="181" spans="2:29" ht="13.5" customHeight="1">
      <c r="B181" s="395"/>
      <c r="D181" s="529">
        <f t="shared" si="4"/>
        <v>170</v>
      </c>
      <c r="E181" s="532"/>
      <c r="F181" s="531"/>
      <c r="G181" s="531"/>
      <c r="H181" s="668"/>
      <c r="I181" s="234"/>
      <c r="J181" s="575"/>
      <c r="K181" s="573"/>
      <c r="L181" s="573"/>
      <c r="M181" s="623"/>
      <c r="N181" s="623"/>
      <c r="O181" s="573"/>
      <c r="P181" s="573"/>
      <c r="Q181" s="639"/>
      <c r="R181" s="573"/>
      <c r="S181" s="573"/>
      <c r="T181" s="573"/>
      <c r="U181" s="623"/>
      <c r="V181" s="623"/>
      <c r="W181" s="573"/>
      <c r="X181" s="623"/>
      <c r="Y181" s="623"/>
      <c r="Z181" s="399"/>
      <c r="AA181" s="621"/>
      <c r="AB181" s="622"/>
      <c r="AC181" s="147"/>
    </row>
    <row r="182" spans="2:29" ht="13.5" customHeight="1">
      <c r="B182" s="395"/>
      <c r="D182" s="529">
        <f t="shared" si="4"/>
        <v>171</v>
      </c>
      <c r="E182" s="532"/>
      <c r="F182" s="531"/>
      <c r="G182" s="531"/>
      <c r="H182" s="668"/>
      <c r="I182" s="234"/>
      <c r="J182" s="575"/>
      <c r="K182" s="573"/>
      <c r="L182" s="573"/>
      <c r="M182" s="623"/>
      <c r="N182" s="623"/>
      <c r="O182" s="573"/>
      <c r="P182" s="573"/>
      <c r="Q182" s="639"/>
      <c r="R182" s="573"/>
      <c r="S182" s="573"/>
      <c r="T182" s="573"/>
      <c r="U182" s="623"/>
      <c r="V182" s="623"/>
      <c r="W182" s="573"/>
      <c r="X182" s="623"/>
      <c r="Y182" s="623"/>
      <c r="Z182" s="399"/>
      <c r="AA182" s="621"/>
      <c r="AB182" s="622"/>
      <c r="AC182" s="147"/>
    </row>
    <row r="183" spans="2:29" ht="13.5" customHeight="1">
      <c r="B183" s="395"/>
      <c r="D183" s="529">
        <f t="shared" si="4"/>
        <v>172</v>
      </c>
      <c r="E183" s="532"/>
      <c r="F183" s="531"/>
      <c r="G183" s="531"/>
      <c r="H183" s="668"/>
      <c r="I183" s="234"/>
      <c r="J183" s="575"/>
      <c r="K183" s="573"/>
      <c r="L183" s="573"/>
      <c r="M183" s="623"/>
      <c r="N183" s="623"/>
      <c r="O183" s="573"/>
      <c r="P183" s="573"/>
      <c r="Q183" s="639"/>
      <c r="R183" s="573"/>
      <c r="S183" s="573"/>
      <c r="T183" s="573"/>
      <c r="U183" s="623"/>
      <c r="V183" s="623"/>
      <c r="W183" s="573"/>
      <c r="X183" s="623"/>
      <c r="Y183" s="623"/>
      <c r="Z183" s="399"/>
      <c r="AA183" s="621"/>
      <c r="AB183" s="622"/>
      <c r="AC183" s="147"/>
    </row>
    <row r="184" spans="2:29" ht="13.5" customHeight="1">
      <c r="B184" s="395"/>
      <c r="D184" s="529">
        <f t="shared" si="4"/>
        <v>173</v>
      </c>
      <c r="E184" s="532"/>
      <c r="F184" s="531"/>
      <c r="G184" s="531"/>
      <c r="H184" s="668"/>
      <c r="I184" s="234"/>
      <c r="J184" s="575"/>
      <c r="K184" s="573"/>
      <c r="L184" s="573"/>
      <c r="M184" s="623"/>
      <c r="N184" s="623"/>
      <c r="O184" s="573"/>
      <c r="P184" s="573"/>
      <c r="Q184" s="639"/>
      <c r="R184" s="573"/>
      <c r="S184" s="573"/>
      <c r="T184" s="573"/>
      <c r="U184" s="623"/>
      <c r="V184" s="623"/>
      <c r="W184" s="573"/>
      <c r="X184" s="623"/>
      <c r="Y184" s="623"/>
      <c r="Z184" s="399"/>
      <c r="AA184" s="621"/>
      <c r="AB184" s="622"/>
      <c r="AC184" s="147"/>
    </row>
    <row r="185" spans="2:29" ht="13.5" customHeight="1">
      <c r="B185" s="395"/>
      <c r="D185" s="529">
        <f t="shared" si="4"/>
        <v>174</v>
      </c>
      <c r="E185" s="532"/>
      <c r="F185" s="531"/>
      <c r="G185" s="531"/>
      <c r="H185" s="668"/>
      <c r="I185" s="234"/>
      <c r="J185" s="575"/>
      <c r="K185" s="573"/>
      <c r="L185" s="573"/>
      <c r="M185" s="623"/>
      <c r="N185" s="623"/>
      <c r="O185" s="573"/>
      <c r="P185" s="573"/>
      <c r="Q185" s="639"/>
      <c r="R185" s="573"/>
      <c r="S185" s="573"/>
      <c r="T185" s="573"/>
      <c r="U185" s="623"/>
      <c r="V185" s="623"/>
      <c r="W185" s="573"/>
      <c r="X185" s="623"/>
      <c r="Y185" s="623"/>
      <c r="Z185" s="399"/>
      <c r="AA185" s="621"/>
      <c r="AB185" s="622"/>
      <c r="AC185" s="147"/>
    </row>
    <row r="186" spans="2:29" ht="13.5" customHeight="1">
      <c r="B186" s="395"/>
      <c r="D186" s="529">
        <f t="shared" si="4"/>
        <v>175</v>
      </c>
      <c r="E186" s="532"/>
      <c r="F186" s="531"/>
      <c r="G186" s="531"/>
      <c r="H186" s="668"/>
      <c r="I186" s="234"/>
      <c r="J186" s="575"/>
      <c r="K186" s="573"/>
      <c r="L186" s="573"/>
      <c r="M186" s="623"/>
      <c r="N186" s="623"/>
      <c r="O186" s="573"/>
      <c r="P186" s="573"/>
      <c r="Q186" s="639"/>
      <c r="R186" s="573"/>
      <c r="S186" s="573"/>
      <c r="T186" s="573"/>
      <c r="U186" s="623"/>
      <c r="V186" s="623"/>
      <c r="W186" s="573"/>
      <c r="X186" s="623"/>
      <c r="Y186" s="623"/>
      <c r="Z186" s="399"/>
      <c r="AA186" s="621"/>
      <c r="AB186" s="622"/>
      <c r="AC186" s="147"/>
    </row>
    <row r="187" spans="2:29" ht="13.5" customHeight="1">
      <c r="B187" s="395"/>
      <c r="D187" s="529">
        <f t="shared" si="4"/>
        <v>176</v>
      </c>
      <c r="E187" s="532"/>
      <c r="F187" s="531"/>
      <c r="G187" s="531"/>
      <c r="H187" s="668"/>
      <c r="I187" s="234"/>
      <c r="J187" s="575"/>
      <c r="K187" s="573"/>
      <c r="L187" s="573"/>
      <c r="M187" s="623"/>
      <c r="N187" s="623"/>
      <c r="O187" s="573"/>
      <c r="P187" s="573"/>
      <c r="Q187" s="639"/>
      <c r="R187" s="573"/>
      <c r="S187" s="573"/>
      <c r="T187" s="573"/>
      <c r="U187" s="623"/>
      <c r="V187" s="623"/>
      <c r="W187" s="573"/>
      <c r="X187" s="623"/>
      <c r="Y187" s="623"/>
      <c r="Z187" s="399"/>
      <c r="AA187" s="621"/>
      <c r="AB187" s="622"/>
      <c r="AC187" s="147"/>
    </row>
    <row r="188" spans="2:29" ht="13.5" customHeight="1">
      <c r="B188" s="395"/>
      <c r="D188" s="529">
        <f t="shared" si="4"/>
        <v>177</v>
      </c>
      <c r="E188" s="532"/>
      <c r="F188" s="531"/>
      <c r="G188" s="531"/>
      <c r="H188" s="668"/>
      <c r="I188" s="234"/>
      <c r="J188" s="575"/>
      <c r="K188" s="573"/>
      <c r="L188" s="573"/>
      <c r="M188" s="623"/>
      <c r="N188" s="623"/>
      <c r="O188" s="573"/>
      <c r="P188" s="573"/>
      <c r="Q188" s="639"/>
      <c r="R188" s="573"/>
      <c r="S188" s="573"/>
      <c r="T188" s="573"/>
      <c r="U188" s="623"/>
      <c r="V188" s="623"/>
      <c r="W188" s="573"/>
      <c r="X188" s="623"/>
      <c r="Y188" s="623"/>
      <c r="Z188" s="399"/>
      <c r="AA188" s="621"/>
      <c r="AB188" s="622"/>
      <c r="AC188" s="147"/>
    </row>
    <row r="189" spans="2:29" ht="13.5" customHeight="1">
      <c r="B189" s="395"/>
      <c r="D189" s="529">
        <f t="shared" si="4"/>
        <v>178</v>
      </c>
      <c r="E189" s="532"/>
      <c r="F189" s="531"/>
      <c r="G189" s="531"/>
      <c r="H189" s="668"/>
      <c r="I189" s="234"/>
      <c r="J189" s="575"/>
      <c r="K189" s="573"/>
      <c r="L189" s="573"/>
      <c r="M189" s="623"/>
      <c r="N189" s="623"/>
      <c r="O189" s="573"/>
      <c r="P189" s="573"/>
      <c r="Q189" s="639"/>
      <c r="R189" s="573"/>
      <c r="S189" s="573"/>
      <c r="T189" s="573"/>
      <c r="U189" s="623"/>
      <c r="V189" s="623"/>
      <c r="W189" s="573"/>
      <c r="X189" s="623"/>
      <c r="Y189" s="623"/>
      <c r="Z189" s="399"/>
      <c r="AA189" s="621"/>
      <c r="AB189" s="622"/>
      <c r="AC189" s="147"/>
    </row>
    <row r="190" spans="2:29" ht="13.5" customHeight="1">
      <c r="B190" s="395"/>
      <c r="D190" s="529">
        <f t="shared" si="4"/>
        <v>179</v>
      </c>
      <c r="E190" s="532"/>
      <c r="F190" s="531"/>
      <c r="G190" s="531"/>
      <c r="H190" s="668"/>
      <c r="I190" s="234"/>
      <c r="J190" s="575"/>
      <c r="K190" s="573"/>
      <c r="L190" s="573"/>
      <c r="M190" s="623"/>
      <c r="N190" s="623"/>
      <c r="O190" s="573"/>
      <c r="P190" s="573"/>
      <c r="Q190" s="639"/>
      <c r="R190" s="573"/>
      <c r="S190" s="573"/>
      <c r="T190" s="573"/>
      <c r="U190" s="623"/>
      <c r="V190" s="623"/>
      <c r="W190" s="573"/>
      <c r="X190" s="623"/>
      <c r="Y190" s="623"/>
      <c r="Z190" s="399"/>
      <c r="AA190" s="621"/>
      <c r="AB190" s="622"/>
      <c r="AC190" s="147"/>
    </row>
    <row r="191" spans="2:29" ht="13.5" customHeight="1">
      <c r="B191" s="395"/>
      <c r="D191" s="529">
        <f t="shared" si="4"/>
        <v>180</v>
      </c>
      <c r="E191" s="532"/>
      <c r="F191" s="531"/>
      <c r="G191" s="531"/>
      <c r="H191" s="668"/>
      <c r="I191" s="234"/>
      <c r="J191" s="575"/>
      <c r="K191" s="573"/>
      <c r="L191" s="573"/>
      <c r="M191" s="623"/>
      <c r="N191" s="623"/>
      <c r="O191" s="573"/>
      <c r="P191" s="573"/>
      <c r="Q191" s="639"/>
      <c r="R191" s="573"/>
      <c r="S191" s="573"/>
      <c r="T191" s="573"/>
      <c r="U191" s="623"/>
      <c r="V191" s="623"/>
      <c r="W191" s="573"/>
      <c r="X191" s="623"/>
      <c r="Y191" s="623"/>
      <c r="Z191" s="399"/>
      <c r="AA191" s="621"/>
      <c r="AB191" s="622"/>
      <c r="AC191" s="147"/>
    </row>
    <row r="192" spans="2:29" ht="13.5" customHeight="1">
      <c r="B192" s="395"/>
      <c r="D192" s="529">
        <f t="shared" si="4"/>
        <v>181</v>
      </c>
      <c r="E192" s="532"/>
      <c r="F192" s="531"/>
      <c r="G192" s="531"/>
      <c r="H192" s="668"/>
      <c r="I192" s="234"/>
      <c r="J192" s="575"/>
      <c r="K192" s="573"/>
      <c r="L192" s="573"/>
      <c r="M192" s="623"/>
      <c r="N192" s="623"/>
      <c r="O192" s="573"/>
      <c r="P192" s="573"/>
      <c r="Q192" s="639"/>
      <c r="R192" s="573"/>
      <c r="S192" s="573"/>
      <c r="T192" s="573"/>
      <c r="U192" s="623"/>
      <c r="V192" s="623"/>
      <c r="W192" s="573"/>
      <c r="X192" s="623"/>
      <c r="Y192" s="623"/>
      <c r="Z192" s="399"/>
      <c r="AA192" s="621"/>
      <c r="AB192" s="622"/>
      <c r="AC192" s="147"/>
    </row>
    <row r="193" spans="2:29" ht="13.5" customHeight="1">
      <c r="B193" s="395"/>
      <c r="D193" s="529">
        <f>D192+1</f>
        <v>182</v>
      </c>
      <c r="E193" s="532"/>
      <c r="F193" s="531"/>
      <c r="G193" s="531"/>
      <c r="H193" s="668"/>
      <c r="I193" s="234"/>
      <c r="J193" s="575"/>
      <c r="K193" s="573"/>
      <c r="L193" s="573"/>
      <c r="M193" s="623"/>
      <c r="N193" s="623"/>
      <c r="O193" s="573"/>
      <c r="P193" s="573"/>
      <c r="Q193" s="639"/>
      <c r="R193" s="573"/>
      <c r="S193" s="573"/>
      <c r="T193" s="573"/>
      <c r="U193" s="623"/>
      <c r="V193" s="623"/>
      <c r="W193" s="573"/>
      <c r="X193" s="623"/>
      <c r="Y193" s="623"/>
      <c r="Z193" s="399"/>
      <c r="AA193" s="621"/>
      <c r="AB193" s="622"/>
      <c r="AC193" s="147"/>
    </row>
    <row r="194" spans="2:29" ht="13.5" customHeight="1">
      <c r="B194" s="395"/>
      <c r="D194" s="529">
        <f>D193+1</f>
        <v>183</v>
      </c>
      <c r="E194" s="532"/>
      <c r="F194" s="531"/>
      <c r="G194" s="531"/>
      <c r="H194" s="668"/>
      <c r="I194" s="234"/>
      <c r="J194" s="575"/>
      <c r="K194" s="573"/>
      <c r="L194" s="573"/>
      <c r="M194" s="623"/>
      <c r="N194" s="623"/>
      <c r="O194" s="573"/>
      <c r="P194" s="573"/>
      <c r="Q194" s="639"/>
      <c r="R194" s="573"/>
      <c r="S194" s="573"/>
      <c r="T194" s="573"/>
      <c r="U194" s="623"/>
      <c r="V194" s="623"/>
      <c r="W194" s="573"/>
      <c r="X194" s="623"/>
      <c r="Y194" s="623"/>
      <c r="Z194" s="399"/>
      <c r="AA194" s="621"/>
      <c r="AB194" s="622"/>
      <c r="AC194" s="147"/>
    </row>
    <row r="195" spans="2:29" ht="13.5" customHeight="1">
      <c r="B195" s="395"/>
      <c r="D195" s="529">
        <f t="shared" ref="D195:D258" si="5">D194+1</f>
        <v>184</v>
      </c>
      <c r="E195" s="532"/>
      <c r="F195" s="531"/>
      <c r="G195" s="531"/>
      <c r="H195" s="668"/>
      <c r="I195" s="234"/>
      <c r="J195" s="575"/>
      <c r="K195" s="573"/>
      <c r="L195" s="573"/>
      <c r="M195" s="623"/>
      <c r="N195" s="623"/>
      <c r="O195" s="573"/>
      <c r="P195" s="573"/>
      <c r="Q195" s="639"/>
      <c r="R195" s="573"/>
      <c r="S195" s="573"/>
      <c r="T195" s="573"/>
      <c r="U195" s="623"/>
      <c r="V195" s="623"/>
      <c r="W195" s="573"/>
      <c r="X195" s="623"/>
      <c r="Y195" s="623"/>
      <c r="Z195" s="399"/>
      <c r="AA195" s="621"/>
      <c r="AB195" s="622"/>
      <c r="AC195" s="147"/>
    </row>
    <row r="196" spans="2:29" ht="13.5" customHeight="1">
      <c r="B196" s="395"/>
      <c r="D196" s="529">
        <f t="shared" si="5"/>
        <v>185</v>
      </c>
      <c r="E196" s="532"/>
      <c r="F196" s="531"/>
      <c r="G196" s="531"/>
      <c r="H196" s="668"/>
      <c r="I196" s="234"/>
      <c r="J196" s="575"/>
      <c r="K196" s="573"/>
      <c r="L196" s="573"/>
      <c r="M196" s="623"/>
      <c r="N196" s="623"/>
      <c r="O196" s="573"/>
      <c r="P196" s="573"/>
      <c r="Q196" s="639"/>
      <c r="R196" s="573"/>
      <c r="S196" s="573"/>
      <c r="T196" s="573"/>
      <c r="U196" s="623"/>
      <c r="V196" s="623"/>
      <c r="W196" s="573"/>
      <c r="X196" s="623"/>
      <c r="Y196" s="623"/>
      <c r="Z196" s="399"/>
      <c r="AA196" s="621"/>
      <c r="AB196" s="622"/>
      <c r="AC196" s="147"/>
    </row>
    <row r="197" spans="2:29" ht="13.5" customHeight="1">
      <c r="B197" s="395"/>
      <c r="D197" s="529">
        <f t="shared" si="5"/>
        <v>186</v>
      </c>
      <c r="E197" s="532"/>
      <c r="F197" s="531"/>
      <c r="G197" s="531"/>
      <c r="H197" s="668"/>
      <c r="I197" s="234"/>
      <c r="J197" s="575"/>
      <c r="K197" s="573"/>
      <c r="L197" s="573"/>
      <c r="M197" s="623"/>
      <c r="N197" s="623"/>
      <c r="O197" s="573"/>
      <c r="P197" s="573"/>
      <c r="Q197" s="639"/>
      <c r="R197" s="573"/>
      <c r="S197" s="573"/>
      <c r="T197" s="573"/>
      <c r="U197" s="623"/>
      <c r="V197" s="623"/>
      <c r="W197" s="573"/>
      <c r="X197" s="623"/>
      <c r="Y197" s="623"/>
      <c r="Z197" s="399"/>
      <c r="AA197" s="621"/>
      <c r="AB197" s="622"/>
      <c r="AC197" s="147"/>
    </row>
    <row r="198" spans="2:29" ht="13.5" customHeight="1">
      <c r="B198" s="395"/>
      <c r="D198" s="529">
        <f t="shared" si="5"/>
        <v>187</v>
      </c>
      <c r="E198" s="532"/>
      <c r="F198" s="531"/>
      <c r="G198" s="531"/>
      <c r="H198" s="668"/>
      <c r="I198" s="234"/>
      <c r="J198" s="575"/>
      <c r="K198" s="573"/>
      <c r="L198" s="573"/>
      <c r="M198" s="623"/>
      <c r="N198" s="623"/>
      <c r="O198" s="573"/>
      <c r="P198" s="573"/>
      <c r="Q198" s="639"/>
      <c r="R198" s="573"/>
      <c r="S198" s="573"/>
      <c r="T198" s="573"/>
      <c r="U198" s="623"/>
      <c r="V198" s="623"/>
      <c r="W198" s="573"/>
      <c r="X198" s="623"/>
      <c r="Y198" s="623"/>
      <c r="Z198" s="399"/>
      <c r="AA198" s="621"/>
      <c r="AB198" s="622"/>
      <c r="AC198" s="147"/>
    </row>
    <row r="199" spans="2:29" ht="13.5" customHeight="1">
      <c r="B199" s="395"/>
      <c r="D199" s="529">
        <f t="shared" si="5"/>
        <v>188</v>
      </c>
      <c r="E199" s="532"/>
      <c r="F199" s="531"/>
      <c r="G199" s="531"/>
      <c r="H199" s="668"/>
      <c r="I199" s="234"/>
      <c r="J199" s="575"/>
      <c r="K199" s="573"/>
      <c r="L199" s="573"/>
      <c r="M199" s="623"/>
      <c r="N199" s="623"/>
      <c r="O199" s="573"/>
      <c r="P199" s="573"/>
      <c r="Q199" s="639"/>
      <c r="R199" s="573"/>
      <c r="S199" s="573"/>
      <c r="T199" s="573"/>
      <c r="U199" s="623"/>
      <c r="V199" s="623"/>
      <c r="W199" s="573"/>
      <c r="X199" s="623"/>
      <c r="Y199" s="623"/>
      <c r="Z199" s="399"/>
      <c r="AA199" s="621"/>
      <c r="AB199" s="622"/>
      <c r="AC199" s="147"/>
    </row>
    <row r="200" spans="2:29" ht="13.5" customHeight="1">
      <c r="B200" s="395"/>
      <c r="D200" s="529">
        <f t="shared" si="5"/>
        <v>189</v>
      </c>
      <c r="E200" s="532"/>
      <c r="F200" s="531"/>
      <c r="G200" s="531"/>
      <c r="H200" s="668"/>
      <c r="I200" s="234"/>
      <c r="J200" s="575"/>
      <c r="K200" s="573"/>
      <c r="L200" s="573"/>
      <c r="M200" s="623"/>
      <c r="N200" s="623"/>
      <c r="O200" s="573"/>
      <c r="P200" s="573"/>
      <c r="Q200" s="639"/>
      <c r="R200" s="573"/>
      <c r="S200" s="573"/>
      <c r="T200" s="573"/>
      <c r="U200" s="623"/>
      <c r="V200" s="623"/>
      <c r="W200" s="573"/>
      <c r="X200" s="623"/>
      <c r="Y200" s="623"/>
      <c r="Z200" s="399"/>
      <c r="AA200" s="621"/>
      <c r="AB200" s="622"/>
      <c r="AC200" s="147"/>
    </row>
    <row r="201" spans="2:29" ht="13.5" customHeight="1">
      <c r="B201" s="395"/>
      <c r="D201" s="529">
        <f t="shared" si="5"/>
        <v>190</v>
      </c>
      <c r="E201" s="532"/>
      <c r="F201" s="531"/>
      <c r="G201" s="531"/>
      <c r="H201" s="668"/>
      <c r="I201" s="234"/>
      <c r="J201" s="575"/>
      <c r="K201" s="573"/>
      <c r="L201" s="573"/>
      <c r="M201" s="623"/>
      <c r="N201" s="623"/>
      <c r="O201" s="573"/>
      <c r="P201" s="573"/>
      <c r="Q201" s="639"/>
      <c r="R201" s="573"/>
      <c r="S201" s="573"/>
      <c r="T201" s="573"/>
      <c r="U201" s="623"/>
      <c r="V201" s="623"/>
      <c r="W201" s="573"/>
      <c r="X201" s="623"/>
      <c r="Y201" s="623"/>
      <c r="Z201" s="399"/>
      <c r="AA201" s="621"/>
      <c r="AB201" s="622"/>
      <c r="AC201" s="147"/>
    </row>
    <row r="202" spans="2:29" ht="13.5" customHeight="1">
      <c r="B202" s="395"/>
      <c r="D202" s="529">
        <f t="shared" si="5"/>
        <v>191</v>
      </c>
      <c r="E202" s="532"/>
      <c r="F202" s="531"/>
      <c r="G202" s="531"/>
      <c r="H202" s="668"/>
      <c r="I202" s="234"/>
      <c r="J202" s="575"/>
      <c r="K202" s="573"/>
      <c r="L202" s="573"/>
      <c r="M202" s="623"/>
      <c r="N202" s="623"/>
      <c r="O202" s="573"/>
      <c r="P202" s="573"/>
      <c r="Q202" s="639"/>
      <c r="R202" s="573"/>
      <c r="S202" s="573"/>
      <c r="T202" s="573"/>
      <c r="U202" s="623"/>
      <c r="V202" s="623"/>
      <c r="W202" s="573"/>
      <c r="X202" s="623"/>
      <c r="Y202" s="623"/>
      <c r="Z202" s="399"/>
      <c r="AA202" s="621"/>
      <c r="AB202" s="622"/>
      <c r="AC202" s="147"/>
    </row>
    <row r="203" spans="2:29" ht="13.5" customHeight="1">
      <c r="B203" s="395"/>
      <c r="D203" s="529">
        <f t="shared" si="5"/>
        <v>192</v>
      </c>
      <c r="E203" s="532"/>
      <c r="F203" s="531"/>
      <c r="G203" s="531"/>
      <c r="H203" s="668"/>
      <c r="I203" s="234"/>
      <c r="J203" s="575"/>
      <c r="K203" s="573"/>
      <c r="L203" s="573"/>
      <c r="M203" s="623"/>
      <c r="N203" s="623"/>
      <c r="O203" s="573"/>
      <c r="P203" s="573"/>
      <c r="Q203" s="639"/>
      <c r="R203" s="573"/>
      <c r="S203" s="573"/>
      <c r="T203" s="573"/>
      <c r="U203" s="623"/>
      <c r="V203" s="623"/>
      <c r="W203" s="573"/>
      <c r="X203" s="623"/>
      <c r="Y203" s="623"/>
      <c r="Z203" s="399"/>
      <c r="AA203" s="621"/>
      <c r="AB203" s="622"/>
      <c r="AC203" s="147"/>
    </row>
    <row r="204" spans="2:29" ht="13.5" customHeight="1">
      <c r="B204" s="395"/>
      <c r="D204" s="529">
        <f t="shared" si="5"/>
        <v>193</v>
      </c>
      <c r="E204" s="532"/>
      <c r="F204" s="531"/>
      <c r="G204" s="531"/>
      <c r="H204" s="668"/>
      <c r="I204" s="234"/>
      <c r="J204" s="575"/>
      <c r="K204" s="573"/>
      <c r="L204" s="573"/>
      <c r="M204" s="623"/>
      <c r="N204" s="623"/>
      <c r="O204" s="573"/>
      <c r="P204" s="573"/>
      <c r="Q204" s="639"/>
      <c r="R204" s="573"/>
      <c r="S204" s="573"/>
      <c r="T204" s="573"/>
      <c r="U204" s="623"/>
      <c r="V204" s="623"/>
      <c r="W204" s="573"/>
      <c r="X204" s="623"/>
      <c r="Y204" s="623"/>
      <c r="Z204" s="399"/>
      <c r="AA204" s="621"/>
      <c r="AB204" s="622"/>
      <c r="AC204" s="147"/>
    </row>
    <row r="205" spans="2:29" ht="13.5" customHeight="1">
      <c r="B205" s="395"/>
      <c r="D205" s="529">
        <f t="shared" si="5"/>
        <v>194</v>
      </c>
      <c r="E205" s="532"/>
      <c r="F205" s="531"/>
      <c r="G205" s="531"/>
      <c r="H205" s="668"/>
      <c r="I205" s="234"/>
      <c r="J205" s="575"/>
      <c r="K205" s="573"/>
      <c r="L205" s="573"/>
      <c r="M205" s="623"/>
      <c r="N205" s="623"/>
      <c r="O205" s="573"/>
      <c r="P205" s="573"/>
      <c r="Q205" s="639"/>
      <c r="R205" s="573"/>
      <c r="S205" s="573"/>
      <c r="T205" s="573"/>
      <c r="U205" s="623"/>
      <c r="V205" s="623"/>
      <c r="W205" s="573"/>
      <c r="X205" s="623"/>
      <c r="Y205" s="623"/>
      <c r="Z205" s="399"/>
      <c r="AA205" s="621"/>
      <c r="AB205" s="622"/>
      <c r="AC205" s="147"/>
    </row>
    <row r="206" spans="2:29" ht="13.5" customHeight="1">
      <c r="B206" s="395"/>
      <c r="D206" s="529">
        <f t="shared" si="5"/>
        <v>195</v>
      </c>
      <c r="E206" s="532"/>
      <c r="F206" s="531"/>
      <c r="G206" s="531"/>
      <c r="H206" s="668"/>
      <c r="I206" s="234"/>
      <c r="J206" s="575"/>
      <c r="K206" s="573"/>
      <c r="L206" s="573"/>
      <c r="M206" s="623"/>
      <c r="N206" s="623"/>
      <c r="O206" s="573"/>
      <c r="P206" s="573"/>
      <c r="Q206" s="639"/>
      <c r="R206" s="573"/>
      <c r="S206" s="573"/>
      <c r="T206" s="573"/>
      <c r="U206" s="623"/>
      <c r="V206" s="623"/>
      <c r="W206" s="573"/>
      <c r="X206" s="623"/>
      <c r="Y206" s="623"/>
      <c r="Z206" s="399"/>
      <c r="AA206" s="621"/>
      <c r="AB206" s="622"/>
      <c r="AC206" s="147"/>
    </row>
    <row r="207" spans="2:29" ht="13.5" customHeight="1">
      <c r="B207" s="395"/>
      <c r="D207" s="529">
        <f t="shared" si="5"/>
        <v>196</v>
      </c>
      <c r="E207" s="532"/>
      <c r="F207" s="531"/>
      <c r="G207" s="531"/>
      <c r="H207" s="668"/>
      <c r="I207" s="234"/>
      <c r="J207" s="575"/>
      <c r="K207" s="573"/>
      <c r="L207" s="573"/>
      <c r="M207" s="623"/>
      <c r="N207" s="623"/>
      <c r="O207" s="573"/>
      <c r="P207" s="573"/>
      <c r="Q207" s="639"/>
      <c r="R207" s="573"/>
      <c r="S207" s="573"/>
      <c r="T207" s="573"/>
      <c r="U207" s="623"/>
      <c r="V207" s="623"/>
      <c r="W207" s="573"/>
      <c r="X207" s="623"/>
      <c r="Y207" s="623"/>
      <c r="Z207" s="399"/>
      <c r="AA207" s="621"/>
      <c r="AB207" s="622"/>
      <c r="AC207" s="147"/>
    </row>
    <row r="208" spans="2:29" ht="13.5" customHeight="1">
      <c r="B208" s="395"/>
      <c r="D208" s="529">
        <f t="shared" si="5"/>
        <v>197</v>
      </c>
      <c r="E208" s="532"/>
      <c r="F208" s="531"/>
      <c r="G208" s="531"/>
      <c r="H208" s="668"/>
      <c r="I208" s="234"/>
      <c r="J208" s="575"/>
      <c r="K208" s="573"/>
      <c r="L208" s="573"/>
      <c r="M208" s="623"/>
      <c r="N208" s="623"/>
      <c r="O208" s="573"/>
      <c r="P208" s="573"/>
      <c r="Q208" s="639"/>
      <c r="R208" s="573"/>
      <c r="S208" s="573"/>
      <c r="T208" s="573"/>
      <c r="U208" s="623"/>
      <c r="V208" s="623"/>
      <c r="W208" s="573"/>
      <c r="X208" s="623"/>
      <c r="Y208" s="623"/>
      <c r="Z208" s="399"/>
      <c r="AA208" s="621"/>
      <c r="AB208" s="622"/>
      <c r="AC208" s="147"/>
    </row>
    <row r="209" spans="2:29" ht="13.5" customHeight="1">
      <c r="B209" s="395"/>
      <c r="D209" s="529">
        <f t="shared" si="5"/>
        <v>198</v>
      </c>
      <c r="E209" s="532"/>
      <c r="F209" s="531"/>
      <c r="G209" s="531"/>
      <c r="H209" s="668"/>
      <c r="I209" s="234"/>
      <c r="J209" s="575"/>
      <c r="K209" s="573"/>
      <c r="L209" s="573"/>
      <c r="M209" s="623"/>
      <c r="N209" s="623"/>
      <c r="O209" s="573"/>
      <c r="P209" s="573"/>
      <c r="Q209" s="639"/>
      <c r="R209" s="573"/>
      <c r="S209" s="573"/>
      <c r="T209" s="573"/>
      <c r="U209" s="623"/>
      <c r="V209" s="623"/>
      <c r="W209" s="573"/>
      <c r="X209" s="623"/>
      <c r="Y209" s="623"/>
      <c r="Z209" s="399"/>
      <c r="AA209" s="621"/>
      <c r="AB209" s="622"/>
      <c r="AC209" s="147"/>
    </row>
    <row r="210" spans="2:29" ht="13.5" customHeight="1">
      <c r="B210" s="395"/>
      <c r="D210" s="529">
        <f t="shared" si="5"/>
        <v>199</v>
      </c>
      <c r="E210" s="532"/>
      <c r="F210" s="531"/>
      <c r="G210" s="531"/>
      <c r="H210" s="668"/>
      <c r="I210" s="234"/>
      <c r="J210" s="575"/>
      <c r="K210" s="573"/>
      <c r="L210" s="573"/>
      <c r="M210" s="623"/>
      <c r="N210" s="623"/>
      <c r="O210" s="573"/>
      <c r="P210" s="573"/>
      <c r="Q210" s="639"/>
      <c r="R210" s="573"/>
      <c r="S210" s="573"/>
      <c r="T210" s="573"/>
      <c r="U210" s="623"/>
      <c r="V210" s="623"/>
      <c r="W210" s="573"/>
      <c r="X210" s="623"/>
      <c r="Y210" s="623"/>
      <c r="Z210" s="399"/>
      <c r="AA210" s="621"/>
      <c r="AB210" s="622"/>
      <c r="AC210" s="147"/>
    </row>
    <row r="211" spans="2:29" ht="13.5" customHeight="1">
      <c r="B211" s="395"/>
      <c r="D211" s="529">
        <f t="shared" si="5"/>
        <v>200</v>
      </c>
      <c r="E211" s="532"/>
      <c r="F211" s="531"/>
      <c r="G211" s="531"/>
      <c r="H211" s="668"/>
      <c r="I211" s="234"/>
      <c r="J211" s="575"/>
      <c r="K211" s="573"/>
      <c r="L211" s="573"/>
      <c r="M211" s="623"/>
      <c r="N211" s="623"/>
      <c r="O211" s="573"/>
      <c r="P211" s="573"/>
      <c r="Q211" s="639"/>
      <c r="R211" s="573"/>
      <c r="S211" s="573"/>
      <c r="T211" s="573"/>
      <c r="U211" s="623"/>
      <c r="V211" s="623"/>
      <c r="W211" s="573"/>
      <c r="X211" s="623"/>
      <c r="Y211" s="623"/>
      <c r="Z211" s="399"/>
      <c r="AA211" s="621"/>
      <c r="AB211" s="622"/>
      <c r="AC211" s="147"/>
    </row>
    <row r="212" spans="2:29" ht="13.5" customHeight="1">
      <c r="B212" s="395"/>
      <c r="D212" s="529">
        <f t="shared" si="5"/>
        <v>201</v>
      </c>
      <c r="E212" s="532"/>
      <c r="F212" s="531"/>
      <c r="G212" s="531"/>
      <c r="H212" s="668"/>
      <c r="I212" s="234"/>
      <c r="J212" s="575"/>
      <c r="K212" s="573"/>
      <c r="L212" s="573"/>
      <c r="M212" s="623"/>
      <c r="N212" s="623"/>
      <c r="O212" s="573"/>
      <c r="P212" s="573"/>
      <c r="Q212" s="639"/>
      <c r="R212" s="573"/>
      <c r="S212" s="573"/>
      <c r="T212" s="573"/>
      <c r="U212" s="623"/>
      <c r="V212" s="623"/>
      <c r="W212" s="573"/>
      <c r="X212" s="623"/>
      <c r="Y212" s="623"/>
      <c r="Z212" s="399"/>
      <c r="AA212" s="621"/>
      <c r="AB212" s="622"/>
      <c r="AC212" s="147"/>
    </row>
    <row r="213" spans="2:29" ht="13.5" customHeight="1">
      <c r="B213" s="395"/>
      <c r="D213" s="529">
        <f t="shared" si="5"/>
        <v>202</v>
      </c>
      <c r="E213" s="532"/>
      <c r="F213" s="531"/>
      <c r="G213" s="531"/>
      <c r="H213" s="668"/>
      <c r="I213" s="234"/>
      <c r="J213" s="575"/>
      <c r="K213" s="573"/>
      <c r="L213" s="573"/>
      <c r="M213" s="623"/>
      <c r="N213" s="623"/>
      <c r="O213" s="573"/>
      <c r="P213" s="573"/>
      <c r="Q213" s="639"/>
      <c r="R213" s="573"/>
      <c r="S213" s="573"/>
      <c r="T213" s="573"/>
      <c r="U213" s="623"/>
      <c r="V213" s="623"/>
      <c r="W213" s="573"/>
      <c r="X213" s="623"/>
      <c r="Y213" s="623"/>
      <c r="Z213" s="399"/>
      <c r="AA213" s="621"/>
      <c r="AB213" s="622"/>
      <c r="AC213" s="147"/>
    </row>
    <row r="214" spans="2:29" ht="13.5" customHeight="1">
      <c r="B214" s="395"/>
      <c r="D214" s="529">
        <f t="shared" si="5"/>
        <v>203</v>
      </c>
      <c r="E214" s="532"/>
      <c r="F214" s="531"/>
      <c r="G214" s="531"/>
      <c r="H214" s="668"/>
      <c r="I214" s="234"/>
      <c r="J214" s="575"/>
      <c r="K214" s="573"/>
      <c r="L214" s="573"/>
      <c r="M214" s="623"/>
      <c r="N214" s="623"/>
      <c r="O214" s="573"/>
      <c r="P214" s="573"/>
      <c r="Q214" s="639"/>
      <c r="R214" s="573"/>
      <c r="S214" s="573"/>
      <c r="T214" s="573"/>
      <c r="U214" s="623"/>
      <c r="V214" s="623"/>
      <c r="W214" s="573"/>
      <c r="X214" s="623"/>
      <c r="Y214" s="623"/>
      <c r="Z214" s="399"/>
      <c r="AA214" s="621"/>
      <c r="AB214" s="622"/>
      <c r="AC214" s="147"/>
    </row>
    <row r="215" spans="2:29" ht="13.5" customHeight="1">
      <c r="B215" s="395"/>
      <c r="D215" s="529">
        <f t="shared" si="5"/>
        <v>204</v>
      </c>
      <c r="E215" s="532"/>
      <c r="F215" s="531"/>
      <c r="G215" s="531"/>
      <c r="H215" s="668"/>
      <c r="I215" s="234"/>
      <c r="J215" s="575"/>
      <c r="K215" s="573"/>
      <c r="L215" s="573"/>
      <c r="M215" s="623"/>
      <c r="N215" s="623"/>
      <c r="O215" s="573"/>
      <c r="P215" s="573"/>
      <c r="Q215" s="639"/>
      <c r="R215" s="573"/>
      <c r="S215" s="573"/>
      <c r="T215" s="573"/>
      <c r="U215" s="623"/>
      <c r="V215" s="623"/>
      <c r="W215" s="573"/>
      <c r="X215" s="623"/>
      <c r="Y215" s="623"/>
      <c r="Z215" s="399"/>
      <c r="AA215" s="621"/>
      <c r="AB215" s="622"/>
      <c r="AC215" s="147"/>
    </row>
    <row r="216" spans="2:29" ht="13.5" customHeight="1">
      <c r="B216" s="395"/>
      <c r="D216" s="529">
        <f t="shared" si="5"/>
        <v>205</v>
      </c>
      <c r="E216" s="532"/>
      <c r="F216" s="531"/>
      <c r="G216" s="531"/>
      <c r="H216" s="668"/>
      <c r="I216" s="234"/>
      <c r="J216" s="575"/>
      <c r="K216" s="573"/>
      <c r="L216" s="573"/>
      <c r="M216" s="623"/>
      <c r="N216" s="623"/>
      <c r="O216" s="573"/>
      <c r="P216" s="573"/>
      <c r="Q216" s="639"/>
      <c r="R216" s="573"/>
      <c r="S216" s="573"/>
      <c r="T216" s="573"/>
      <c r="U216" s="623"/>
      <c r="V216" s="623"/>
      <c r="W216" s="573"/>
      <c r="X216" s="623"/>
      <c r="Y216" s="623"/>
      <c r="Z216" s="399"/>
      <c r="AA216" s="621"/>
      <c r="AB216" s="622"/>
      <c r="AC216" s="147"/>
    </row>
    <row r="217" spans="2:29" ht="13.5" customHeight="1">
      <c r="B217" s="395"/>
      <c r="D217" s="529">
        <f t="shared" si="5"/>
        <v>206</v>
      </c>
      <c r="E217" s="532"/>
      <c r="F217" s="531"/>
      <c r="G217" s="531"/>
      <c r="H217" s="668"/>
      <c r="I217" s="234"/>
      <c r="J217" s="575"/>
      <c r="K217" s="573"/>
      <c r="L217" s="573"/>
      <c r="M217" s="623"/>
      <c r="N217" s="623"/>
      <c r="O217" s="573"/>
      <c r="P217" s="573"/>
      <c r="Q217" s="639"/>
      <c r="R217" s="573"/>
      <c r="S217" s="573"/>
      <c r="T217" s="573"/>
      <c r="U217" s="623"/>
      <c r="V217" s="623"/>
      <c r="W217" s="573"/>
      <c r="X217" s="623"/>
      <c r="Y217" s="623"/>
      <c r="Z217" s="399"/>
      <c r="AA217" s="621"/>
      <c r="AB217" s="622"/>
      <c r="AC217" s="147"/>
    </row>
    <row r="218" spans="2:29" ht="13.5" customHeight="1">
      <c r="B218" s="395"/>
      <c r="D218" s="529">
        <f t="shared" si="5"/>
        <v>207</v>
      </c>
      <c r="E218" s="532"/>
      <c r="F218" s="531"/>
      <c r="G218" s="531"/>
      <c r="H218" s="668"/>
      <c r="I218" s="234"/>
      <c r="J218" s="575"/>
      <c r="K218" s="573"/>
      <c r="L218" s="573"/>
      <c r="M218" s="623"/>
      <c r="N218" s="623"/>
      <c r="O218" s="573"/>
      <c r="P218" s="573"/>
      <c r="Q218" s="639"/>
      <c r="R218" s="573"/>
      <c r="S218" s="573"/>
      <c r="T218" s="573"/>
      <c r="U218" s="623"/>
      <c r="V218" s="623"/>
      <c r="W218" s="573"/>
      <c r="X218" s="623"/>
      <c r="Y218" s="623"/>
      <c r="Z218" s="399"/>
      <c r="AA218" s="621"/>
      <c r="AB218" s="622"/>
      <c r="AC218" s="147"/>
    </row>
    <row r="219" spans="2:29" ht="13.5" customHeight="1">
      <c r="B219" s="395"/>
      <c r="D219" s="529">
        <f t="shared" si="5"/>
        <v>208</v>
      </c>
      <c r="E219" s="532"/>
      <c r="F219" s="531"/>
      <c r="G219" s="531"/>
      <c r="H219" s="668"/>
      <c r="I219" s="234"/>
      <c r="J219" s="575"/>
      <c r="K219" s="573"/>
      <c r="L219" s="573"/>
      <c r="M219" s="623"/>
      <c r="N219" s="623"/>
      <c r="O219" s="573"/>
      <c r="P219" s="573"/>
      <c r="Q219" s="639"/>
      <c r="R219" s="573"/>
      <c r="S219" s="573"/>
      <c r="T219" s="573"/>
      <c r="U219" s="623"/>
      <c r="V219" s="623"/>
      <c r="W219" s="573"/>
      <c r="X219" s="623"/>
      <c r="Y219" s="623"/>
      <c r="Z219" s="399"/>
      <c r="AA219" s="621"/>
      <c r="AB219" s="622"/>
      <c r="AC219" s="147"/>
    </row>
    <row r="220" spans="2:29" ht="13.5" customHeight="1">
      <c r="B220" s="395"/>
      <c r="D220" s="529">
        <f t="shared" si="5"/>
        <v>209</v>
      </c>
      <c r="E220" s="532"/>
      <c r="F220" s="531"/>
      <c r="G220" s="531"/>
      <c r="H220" s="668"/>
      <c r="I220" s="234"/>
      <c r="J220" s="575"/>
      <c r="K220" s="573"/>
      <c r="L220" s="573"/>
      <c r="M220" s="623"/>
      <c r="N220" s="623"/>
      <c r="O220" s="573"/>
      <c r="P220" s="573"/>
      <c r="Q220" s="639"/>
      <c r="R220" s="573"/>
      <c r="S220" s="573"/>
      <c r="T220" s="573"/>
      <c r="U220" s="623"/>
      <c r="V220" s="623"/>
      <c r="W220" s="573"/>
      <c r="X220" s="623"/>
      <c r="Y220" s="623"/>
      <c r="Z220" s="399"/>
      <c r="AA220" s="621"/>
      <c r="AB220" s="622"/>
      <c r="AC220" s="147"/>
    </row>
    <row r="221" spans="2:29" ht="13.5" customHeight="1">
      <c r="B221" s="395"/>
      <c r="D221" s="529">
        <f t="shared" si="5"/>
        <v>210</v>
      </c>
      <c r="E221" s="532"/>
      <c r="F221" s="531"/>
      <c r="G221" s="531"/>
      <c r="H221" s="668"/>
      <c r="I221" s="234"/>
      <c r="J221" s="575"/>
      <c r="K221" s="573"/>
      <c r="L221" s="573"/>
      <c r="M221" s="623"/>
      <c r="N221" s="623"/>
      <c r="O221" s="573"/>
      <c r="P221" s="573"/>
      <c r="Q221" s="639"/>
      <c r="R221" s="573"/>
      <c r="S221" s="573"/>
      <c r="T221" s="573"/>
      <c r="U221" s="623"/>
      <c r="V221" s="623"/>
      <c r="W221" s="573"/>
      <c r="X221" s="623"/>
      <c r="Y221" s="623"/>
      <c r="Z221" s="399"/>
      <c r="AA221" s="621"/>
      <c r="AB221" s="622"/>
      <c r="AC221" s="147"/>
    </row>
    <row r="222" spans="2:29" ht="13.5" customHeight="1">
      <c r="B222" s="395"/>
      <c r="D222" s="529">
        <f t="shared" si="5"/>
        <v>211</v>
      </c>
      <c r="E222" s="532"/>
      <c r="F222" s="531"/>
      <c r="G222" s="531"/>
      <c r="H222" s="668"/>
      <c r="I222" s="234"/>
      <c r="J222" s="575"/>
      <c r="K222" s="573"/>
      <c r="L222" s="573"/>
      <c r="M222" s="623"/>
      <c r="N222" s="623"/>
      <c r="O222" s="573"/>
      <c r="P222" s="573"/>
      <c r="Q222" s="639"/>
      <c r="R222" s="573"/>
      <c r="S222" s="573"/>
      <c r="T222" s="573"/>
      <c r="U222" s="623"/>
      <c r="V222" s="623"/>
      <c r="W222" s="573"/>
      <c r="X222" s="623"/>
      <c r="Y222" s="623"/>
      <c r="Z222" s="399"/>
      <c r="AA222" s="621"/>
      <c r="AB222" s="622"/>
      <c r="AC222" s="147"/>
    </row>
    <row r="223" spans="2:29" ht="13.5" customHeight="1">
      <c r="B223" s="395"/>
      <c r="D223" s="529">
        <f t="shared" si="5"/>
        <v>212</v>
      </c>
      <c r="E223" s="532"/>
      <c r="F223" s="531"/>
      <c r="G223" s="531"/>
      <c r="H223" s="668"/>
      <c r="I223" s="234"/>
      <c r="J223" s="575"/>
      <c r="K223" s="573"/>
      <c r="L223" s="573"/>
      <c r="M223" s="623"/>
      <c r="N223" s="623"/>
      <c r="O223" s="573"/>
      <c r="P223" s="573"/>
      <c r="Q223" s="639"/>
      <c r="R223" s="573"/>
      <c r="S223" s="573"/>
      <c r="T223" s="573"/>
      <c r="U223" s="623"/>
      <c r="V223" s="623"/>
      <c r="W223" s="573"/>
      <c r="X223" s="623"/>
      <c r="Y223" s="623"/>
      <c r="Z223" s="399"/>
      <c r="AA223" s="621"/>
      <c r="AB223" s="622"/>
      <c r="AC223" s="147"/>
    </row>
    <row r="224" spans="2:29" ht="13.5" customHeight="1">
      <c r="B224" s="395"/>
      <c r="D224" s="529">
        <f t="shared" si="5"/>
        <v>213</v>
      </c>
      <c r="E224" s="532"/>
      <c r="F224" s="531"/>
      <c r="G224" s="531"/>
      <c r="H224" s="668"/>
      <c r="I224" s="234"/>
      <c r="J224" s="575"/>
      <c r="K224" s="573"/>
      <c r="L224" s="573"/>
      <c r="M224" s="623"/>
      <c r="N224" s="623"/>
      <c r="O224" s="573"/>
      <c r="P224" s="573"/>
      <c r="Q224" s="639"/>
      <c r="R224" s="573"/>
      <c r="S224" s="573"/>
      <c r="T224" s="573"/>
      <c r="U224" s="623"/>
      <c r="V224" s="623"/>
      <c r="W224" s="573"/>
      <c r="X224" s="623"/>
      <c r="Y224" s="623"/>
      <c r="Z224" s="399"/>
      <c r="AA224" s="621"/>
      <c r="AB224" s="622"/>
      <c r="AC224" s="147"/>
    </row>
    <row r="225" spans="2:29" ht="13.5" customHeight="1">
      <c r="B225" s="395"/>
      <c r="D225" s="529">
        <f t="shared" si="5"/>
        <v>214</v>
      </c>
      <c r="E225" s="532"/>
      <c r="F225" s="531"/>
      <c r="G225" s="531"/>
      <c r="H225" s="668"/>
      <c r="I225" s="234"/>
      <c r="J225" s="575"/>
      <c r="K225" s="573"/>
      <c r="L225" s="573"/>
      <c r="M225" s="623"/>
      <c r="N225" s="623"/>
      <c r="O225" s="573"/>
      <c r="P225" s="573"/>
      <c r="Q225" s="639"/>
      <c r="R225" s="573"/>
      <c r="S225" s="573"/>
      <c r="T225" s="573"/>
      <c r="U225" s="623"/>
      <c r="V225" s="623"/>
      <c r="W225" s="573"/>
      <c r="X225" s="623"/>
      <c r="Y225" s="623"/>
      <c r="Z225" s="399"/>
      <c r="AA225" s="621"/>
      <c r="AB225" s="622"/>
      <c r="AC225" s="147"/>
    </row>
    <row r="226" spans="2:29" ht="13.5" customHeight="1">
      <c r="B226" s="395"/>
      <c r="D226" s="529">
        <f t="shared" si="5"/>
        <v>215</v>
      </c>
      <c r="E226" s="532"/>
      <c r="F226" s="531"/>
      <c r="G226" s="531"/>
      <c r="H226" s="668"/>
      <c r="I226" s="234"/>
      <c r="J226" s="575"/>
      <c r="K226" s="573"/>
      <c r="L226" s="573"/>
      <c r="M226" s="623"/>
      <c r="N226" s="623"/>
      <c r="O226" s="573"/>
      <c r="P226" s="573"/>
      <c r="Q226" s="639"/>
      <c r="R226" s="573"/>
      <c r="S226" s="573"/>
      <c r="T226" s="573"/>
      <c r="U226" s="623"/>
      <c r="V226" s="623"/>
      <c r="W226" s="573"/>
      <c r="X226" s="623"/>
      <c r="Y226" s="623"/>
      <c r="Z226" s="399"/>
      <c r="AA226" s="621"/>
      <c r="AB226" s="622"/>
      <c r="AC226" s="147"/>
    </row>
    <row r="227" spans="2:29" ht="13.5" customHeight="1">
      <c r="B227" s="395"/>
      <c r="D227" s="529">
        <f t="shared" si="5"/>
        <v>216</v>
      </c>
      <c r="E227" s="532"/>
      <c r="F227" s="531"/>
      <c r="G227" s="531"/>
      <c r="H227" s="668"/>
      <c r="I227" s="234"/>
      <c r="J227" s="575"/>
      <c r="K227" s="573"/>
      <c r="L227" s="573"/>
      <c r="M227" s="623"/>
      <c r="N227" s="623"/>
      <c r="O227" s="573"/>
      <c r="P227" s="573"/>
      <c r="Q227" s="639"/>
      <c r="R227" s="573"/>
      <c r="S227" s="573"/>
      <c r="T227" s="573"/>
      <c r="U227" s="623"/>
      <c r="V227" s="623"/>
      <c r="W227" s="573"/>
      <c r="X227" s="623"/>
      <c r="Y227" s="623"/>
      <c r="Z227" s="399"/>
      <c r="AA227" s="621"/>
      <c r="AB227" s="622"/>
      <c r="AC227" s="147"/>
    </row>
    <row r="228" spans="2:29" ht="13.5" customHeight="1">
      <c r="B228" s="395"/>
      <c r="D228" s="529">
        <f t="shared" si="5"/>
        <v>217</v>
      </c>
      <c r="E228" s="532"/>
      <c r="F228" s="531"/>
      <c r="G228" s="531"/>
      <c r="H228" s="668"/>
      <c r="I228" s="234"/>
      <c r="J228" s="575"/>
      <c r="K228" s="573"/>
      <c r="L228" s="573"/>
      <c r="M228" s="623"/>
      <c r="N228" s="623"/>
      <c r="O228" s="573"/>
      <c r="P228" s="573"/>
      <c r="Q228" s="639"/>
      <c r="R228" s="573"/>
      <c r="S228" s="573"/>
      <c r="T228" s="573"/>
      <c r="U228" s="623"/>
      <c r="V228" s="623"/>
      <c r="W228" s="573"/>
      <c r="X228" s="623"/>
      <c r="Y228" s="623"/>
      <c r="Z228" s="399"/>
      <c r="AA228" s="621"/>
      <c r="AB228" s="622"/>
      <c r="AC228" s="147"/>
    </row>
    <row r="229" spans="2:29" ht="13.5" customHeight="1">
      <c r="B229" s="395"/>
      <c r="D229" s="529">
        <f t="shared" si="5"/>
        <v>218</v>
      </c>
      <c r="E229" s="532"/>
      <c r="F229" s="531"/>
      <c r="G229" s="531"/>
      <c r="H229" s="668"/>
      <c r="I229" s="234"/>
      <c r="J229" s="575"/>
      <c r="K229" s="573"/>
      <c r="L229" s="573"/>
      <c r="M229" s="623"/>
      <c r="N229" s="623"/>
      <c r="O229" s="573"/>
      <c r="P229" s="573"/>
      <c r="Q229" s="639"/>
      <c r="R229" s="573"/>
      <c r="S229" s="573"/>
      <c r="T229" s="573"/>
      <c r="U229" s="623"/>
      <c r="V229" s="623"/>
      <c r="W229" s="573"/>
      <c r="X229" s="623"/>
      <c r="Y229" s="623"/>
      <c r="Z229" s="399"/>
      <c r="AA229" s="621"/>
      <c r="AB229" s="622"/>
      <c r="AC229" s="147"/>
    </row>
    <row r="230" spans="2:29" ht="13.5" customHeight="1">
      <c r="B230" s="395"/>
      <c r="D230" s="529">
        <f t="shared" si="5"/>
        <v>219</v>
      </c>
      <c r="E230" s="532"/>
      <c r="F230" s="531"/>
      <c r="G230" s="531"/>
      <c r="H230" s="668"/>
      <c r="I230" s="234"/>
      <c r="J230" s="575"/>
      <c r="K230" s="573"/>
      <c r="L230" s="573"/>
      <c r="M230" s="623"/>
      <c r="N230" s="623"/>
      <c r="O230" s="573"/>
      <c r="P230" s="573"/>
      <c r="Q230" s="639"/>
      <c r="R230" s="573"/>
      <c r="S230" s="573"/>
      <c r="T230" s="573"/>
      <c r="U230" s="623"/>
      <c r="V230" s="623"/>
      <c r="W230" s="573"/>
      <c r="X230" s="623"/>
      <c r="Y230" s="623"/>
      <c r="Z230" s="399"/>
      <c r="AA230" s="621"/>
      <c r="AB230" s="622"/>
      <c r="AC230" s="147"/>
    </row>
    <row r="231" spans="2:29" ht="13.5" customHeight="1">
      <c r="B231" s="395"/>
      <c r="D231" s="529">
        <f t="shared" si="5"/>
        <v>220</v>
      </c>
      <c r="E231" s="532"/>
      <c r="F231" s="531"/>
      <c r="G231" s="531"/>
      <c r="H231" s="668"/>
      <c r="I231" s="234"/>
      <c r="J231" s="575"/>
      <c r="K231" s="573"/>
      <c r="L231" s="573"/>
      <c r="M231" s="623"/>
      <c r="N231" s="623"/>
      <c r="O231" s="573"/>
      <c r="P231" s="573"/>
      <c r="Q231" s="639"/>
      <c r="R231" s="573"/>
      <c r="S231" s="573"/>
      <c r="T231" s="573"/>
      <c r="U231" s="623"/>
      <c r="V231" s="623"/>
      <c r="W231" s="573"/>
      <c r="X231" s="623"/>
      <c r="Y231" s="623"/>
      <c r="Z231" s="399"/>
      <c r="AA231" s="621"/>
      <c r="AB231" s="622"/>
      <c r="AC231" s="147"/>
    </row>
    <row r="232" spans="2:29" ht="13.5" customHeight="1">
      <c r="B232" s="395"/>
      <c r="D232" s="529">
        <f t="shared" si="5"/>
        <v>221</v>
      </c>
      <c r="E232" s="532"/>
      <c r="F232" s="531"/>
      <c r="G232" s="531"/>
      <c r="H232" s="668"/>
      <c r="I232" s="234"/>
      <c r="J232" s="575"/>
      <c r="K232" s="573"/>
      <c r="L232" s="573"/>
      <c r="M232" s="623"/>
      <c r="N232" s="623"/>
      <c r="O232" s="573"/>
      <c r="P232" s="573"/>
      <c r="Q232" s="639"/>
      <c r="R232" s="573"/>
      <c r="S232" s="573"/>
      <c r="T232" s="573"/>
      <c r="U232" s="623"/>
      <c r="V232" s="623"/>
      <c r="W232" s="573"/>
      <c r="X232" s="623"/>
      <c r="Y232" s="623"/>
      <c r="Z232" s="399"/>
      <c r="AA232" s="621"/>
      <c r="AB232" s="622"/>
      <c r="AC232" s="147"/>
    </row>
    <row r="233" spans="2:29" ht="13.5" customHeight="1">
      <c r="B233" s="395"/>
      <c r="D233" s="529">
        <f t="shared" si="5"/>
        <v>222</v>
      </c>
      <c r="E233" s="532"/>
      <c r="F233" s="531"/>
      <c r="G233" s="531"/>
      <c r="H233" s="668"/>
      <c r="I233" s="234"/>
      <c r="J233" s="575"/>
      <c r="K233" s="573"/>
      <c r="L233" s="573"/>
      <c r="M233" s="623"/>
      <c r="N233" s="623"/>
      <c r="O233" s="573"/>
      <c r="P233" s="573"/>
      <c r="Q233" s="639"/>
      <c r="R233" s="573"/>
      <c r="S233" s="573"/>
      <c r="T233" s="573"/>
      <c r="U233" s="623"/>
      <c r="V233" s="623"/>
      <c r="W233" s="573"/>
      <c r="X233" s="623"/>
      <c r="Y233" s="623"/>
      <c r="Z233" s="399"/>
      <c r="AA233" s="621"/>
      <c r="AB233" s="622"/>
      <c r="AC233" s="147"/>
    </row>
    <row r="234" spans="2:29" ht="13.5" customHeight="1">
      <c r="B234" s="395"/>
      <c r="D234" s="529">
        <f t="shared" si="5"/>
        <v>223</v>
      </c>
      <c r="E234" s="532"/>
      <c r="F234" s="531"/>
      <c r="G234" s="531"/>
      <c r="H234" s="668"/>
      <c r="I234" s="234"/>
      <c r="J234" s="575"/>
      <c r="K234" s="573"/>
      <c r="L234" s="573"/>
      <c r="M234" s="623"/>
      <c r="N234" s="623"/>
      <c r="O234" s="573"/>
      <c r="P234" s="573"/>
      <c r="Q234" s="639"/>
      <c r="R234" s="573"/>
      <c r="S234" s="573"/>
      <c r="T234" s="573"/>
      <c r="U234" s="623"/>
      <c r="V234" s="623"/>
      <c r="W234" s="573"/>
      <c r="X234" s="623"/>
      <c r="Y234" s="623"/>
      <c r="Z234" s="399"/>
      <c r="AA234" s="621"/>
      <c r="AB234" s="622"/>
      <c r="AC234" s="147"/>
    </row>
    <row r="235" spans="2:29" ht="13.5" customHeight="1">
      <c r="B235" s="395"/>
      <c r="D235" s="529">
        <f t="shared" si="5"/>
        <v>224</v>
      </c>
      <c r="E235" s="532"/>
      <c r="F235" s="531"/>
      <c r="G235" s="531"/>
      <c r="H235" s="668"/>
      <c r="I235" s="234"/>
      <c r="J235" s="575"/>
      <c r="K235" s="573"/>
      <c r="L235" s="573"/>
      <c r="M235" s="623"/>
      <c r="N235" s="623"/>
      <c r="O235" s="573"/>
      <c r="P235" s="573"/>
      <c r="Q235" s="639"/>
      <c r="R235" s="573"/>
      <c r="S235" s="573"/>
      <c r="T235" s="573"/>
      <c r="U235" s="623"/>
      <c r="V235" s="623"/>
      <c r="W235" s="573"/>
      <c r="X235" s="623"/>
      <c r="Y235" s="623"/>
      <c r="Z235" s="399"/>
      <c r="AA235" s="621"/>
      <c r="AB235" s="622"/>
      <c r="AC235" s="147"/>
    </row>
    <row r="236" spans="2:29" ht="13.5" customHeight="1">
      <c r="B236" s="395"/>
      <c r="D236" s="529">
        <f t="shared" si="5"/>
        <v>225</v>
      </c>
      <c r="E236" s="532"/>
      <c r="F236" s="531"/>
      <c r="G236" s="531"/>
      <c r="H236" s="668"/>
      <c r="I236" s="234"/>
      <c r="J236" s="575"/>
      <c r="K236" s="573"/>
      <c r="L236" s="573"/>
      <c r="M236" s="623"/>
      <c r="N236" s="623"/>
      <c r="O236" s="573"/>
      <c r="P236" s="573"/>
      <c r="Q236" s="639"/>
      <c r="R236" s="573"/>
      <c r="S236" s="573"/>
      <c r="T236" s="573"/>
      <c r="U236" s="623"/>
      <c r="V236" s="623"/>
      <c r="W236" s="573"/>
      <c r="X236" s="623"/>
      <c r="Y236" s="623"/>
      <c r="Z236" s="399"/>
      <c r="AA236" s="621"/>
      <c r="AB236" s="622"/>
      <c r="AC236" s="147"/>
    </row>
    <row r="237" spans="2:29" ht="13.5" customHeight="1">
      <c r="B237" s="395"/>
      <c r="D237" s="529">
        <f t="shared" si="5"/>
        <v>226</v>
      </c>
      <c r="E237" s="532"/>
      <c r="F237" s="531"/>
      <c r="G237" s="531"/>
      <c r="H237" s="668"/>
      <c r="I237" s="234"/>
      <c r="J237" s="575"/>
      <c r="K237" s="573"/>
      <c r="L237" s="573"/>
      <c r="M237" s="623"/>
      <c r="N237" s="623"/>
      <c r="O237" s="573"/>
      <c r="P237" s="573"/>
      <c r="Q237" s="639"/>
      <c r="R237" s="573"/>
      <c r="S237" s="573"/>
      <c r="T237" s="573"/>
      <c r="U237" s="623"/>
      <c r="V237" s="623"/>
      <c r="W237" s="573"/>
      <c r="X237" s="623"/>
      <c r="Y237" s="623"/>
      <c r="Z237" s="399"/>
      <c r="AA237" s="621"/>
      <c r="AB237" s="622"/>
      <c r="AC237" s="147"/>
    </row>
    <row r="238" spans="2:29" ht="13.5" customHeight="1">
      <c r="B238" s="395"/>
      <c r="D238" s="529">
        <f t="shared" si="5"/>
        <v>227</v>
      </c>
      <c r="E238" s="532"/>
      <c r="F238" s="531"/>
      <c r="G238" s="531"/>
      <c r="H238" s="668"/>
      <c r="I238" s="234"/>
      <c r="J238" s="575"/>
      <c r="K238" s="573"/>
      <c r="L238" s="573"/>
      <c r="M238" s="623"/>
      <c r="N238" s="623"/>
      <c r="O238" s="573"/>
      <c r="P238" s="573"/>
      <c r="Q238" s="639"/>
      <c r="R238" s="573"/>
      <c r="S238" s="573"/>
      <c r="T238" s="573"/>
      <c r="U238" s="623"/>
      <c r="V238" s="623"/>
      <c r="W238" s="573"/>
      <c r="X238" s="623"/>
      <c r="Y238" s="623"/>
      <c r="Z238" s="399"/>
      <c r="AA238" s="621"/>
      <c r="AB238" s="622"/>
      <c r="AC238" s="147"/>
    </row>
    <row r="239" spans="2:29" ht="13.5" customHeight="1">
      <c r="B239" s="395"/>
      <c r="D239" s="529">
        <f t="shared" si="5"/>
        <v>228</v>
      </c>
      <c r="E239" s="532"/>
      <c r="F239" s="531"/>
      <c r="G239" s="531"/>
      <c r="H239" s="668"/>
      <c r="I239" s="234"/>
      <c r="J239" s="575"/>
      <c r="K239" s="573"/>
      <c r="L239" s="573"/>
      <c r="M239" s="623"/>
      <c r="N239" s="623"/>
      <c r="O239" s="573"/>
      <c r="P239" s="573"/>
      <c r="Q239" s="639"/>
      <c r="R239" s="573"/>
      <c r="S239" s="573"/>
      <c r="T239" s="573"/>
      <c r="U239" s="623"/>
      <c r="V239" s="623"/>
      <c r="W239" s="573"/>
      <c r="X239" s="623"/>
      <c r="Y239" s="623"/>
      <c r="Z239" s="399"/>
      <c r="AA239" s="621"/>
      <c r="AB239" s="622"/>
      <c r="AC239" s="147"/>
    </row>
    <row r="240" spans="2:29" ht="13.5" customHeight="1">
      <c r="B240" s="395"/>
      <c r="D240" s="529">
        <f t="shared" si="5"/>
        <v>229</v>
      </c>
      <c r="E240" s="532"/>
      <c r="F240" s="531"/>
      <c r="G240" s="531"/>
      <c r="H240" s="668"/>
      <c r="I240" s="234"/>
      <c r="J240" s="575"/>
      <c r="K240" s="573"/>
      <c r="L240" s="573"/>
      <c r="M240" s="623"/>
      <c r="N240" s="623"/>
      <c r="O240" s="573"/>
      <c r="P240" s="573"/>
      <c r="Q240" s="639"/>
      <c r="R240" s="573"/>
      <c r="S240" s="573"/>
      <c r="T240" s="573"/>
      <c r="U240" s="623"/>
      <c r="V240" s="623"/>
      <c r="W240" s="573"/>
      <c r="X240" s="623"/>
      <c r="Y240" s="623"/>
      <c r="Z240" s="399"/>
      <c r="AA240" s="621"/>
      <c r="AB240" s="622"/>
      <c r="AC240" s="147"/>
    </row>
    <row r="241" spans="2:29" ht="13.5" customHeight="1">
      <c r="B241" s="395"/>
      <c r="D241" s="529">
        <f t="shared" si="5"/>
        <v>230</v>
      </c>
      <c r="E241" s="532"/>
      <c r="F241" s="531"/>
      <c r="G241" s="531"/>
      <c r="H241" s="668"/>
      <c r="I241" s="234"/>
      <c r="J241" s="575"/>
      <c r="K241" s="573"/>
      <c r="L241" s="573"/>
      <c r="M241" s="623"/>
      <c r="N241" s="623"/>
      <c r="O241" s="573"/>
      <c r="P241" s="573"/>
      <c r="Q241" s="639"/>
      <c r="R241" s="573"/>
      <c r="S241" s="573"/>
      <c r="T241" s="573"/>
      <c r="U241" s="623"/>
      <c r="V241" s="623"/>
      <c r="W241" s="573"/>
      <c r="X241" s="623"/>
      <c r="Y241" s="623"/>
      <c r="Z241" s="399"/>
      <c r="AA241" s="621"/>
      <c r="AB241" s="622"/>
      <c r="AC241" s="147"/>
    </row>
    <row r="242" spans="2:29" ht="13.5" customHeight="1">
      <c r="B242" s="395"/>
      <c r="D242" s="529">
        <f t="shared" si="5"/>
        <v>231</v>
      </c>
      <c r="E242" s="532"/>
      <c r="F242" s="531"/>
      <c r="G242" s="531"/>
      <c r="H242" s="668"/>
      <c r="I242" s="234"/>
      <c r="J242" s="575"/>
      <c r="K242" s="573"/>
      <c r="L242" s="573"/>
      <c r="M242" s="623"/>
      <c r="N242" s="623"/>
      <c r="O242" s="573"/>
      <c r="P242" s="573"/>
      <c r="Q242" s="639"/>
      <c r="R242" s="573"/>
      <c r="S242" s="573"/>
      <c r="T242" s="573"/>
      <c r="U242" s="623"/>
      <c r="V242" s="623"/>
      <c r="W242" s="573"/>
      <c r="X242" s="623"/>
      <c r="Y242" s="623"/>
      <c r="Z242" s="399"/>
      <c r="AA242" s="621"/>
      <c r="AB242" s="622"/>
      <c r="AC242" s="147"/>
    </row>
    <row r="243" spans="2:29" ht="13.5" customHeight="1">
      <c r="B243" s="395"/>
      <c r="D243" s="529">
        <f t="shared" si="5"/>
        <v>232</v>
      </c>
      <c r="E243" s="532"/>
      <c r="F243" s="531"/>
      <c r="G243" s="531"/>
      <c r="H243" s="668"/>
      <c r="I243" s="234"/>
      <c r="J243" s="575"/>
      <c r="K243" s="573"/>
      <c r="L243" s="573"/>
      <c r="M243" s="623"/>
      <c r="N243" s="623"/>
      <c r="O243" s="573"/>
      <c r="P243" s="573"/>
      <c r="Q243" s="639"/>
      <c r="R243" s="573"/>
      <c r="S243" s="573"/>
      <c r="T243" s="573"/>
      <c r="U243" s="623"/>
      <c r="V243" s="623"/>
      <c r="W243" s="573"/>
      <c r="X243" s="623"/>
      <c r="Y243" s="623"/>
      <c r="Z243" s="399"/>
      <c r="AA243" s="621"/>
      <c r="AB243" s="622"/>
      <c r="AC243" s="147"/>
    </row>
    <row r="244" spans="2:29" ht="13.5" customHeight="1">
      <c r="B244" s="395"/>
      <c r="D244" s="529">
        <f t="shared" si="5"/>
        <v>233</v>
      </c>
      <c r="E244" s="532"/>
      <c r="F244" s="531"/>
      <c r="G244" s="531"/>
      <c r="H244" s="668"/>
      <c r="I244" s="234"/>
      <c r="J244" s="575"/>
      <c r="K244" s="573"/>
      <c r="L244" s="573"/>
      <c r="M244" s="623"/>
      <c r="N244" s="623"/>
      <c r="O244" s="573"/>
      <c r="P244" s="573"/>
      <c r="Q244" s="639"/>
      <c r="R244" s="573"/>
      <c r="S244" s="573"/>
      <c r="T244" s="573"/>
      <c r="U244" s="623"/>
      <c r="V244" s="623"/>
      <c r="W244" s="573"/>
      <c r="X244" s="623"/>
      <c r="Y244" s="623"/>
      <c r="Z244" s="399"/>
      <c r="AA244" s="621"/>
      <c r="AB244" s="622"/>
      <c r="AC244" s="147"/>
    </row>
    <row r="245" spans="2:29" ht="13.5" customHeight="1">
      <c r="B245" s="395"/>
      <c r="D245" s="529">
        <f t="shared" si="5"/>
        <v>234</v>
      </c>
      <c r="E245" s="532"/>
      <c r="F245" s="531"/>
      <c r="G245" s="531"/>
      <c r="H245" s="668"/>
      <c r="I245" s="234"/>
      <c r="J245" s="575"/>
      <c r="K245" s="573"/>
      <c r="L245" s="573"/>
      <c r="M245" s="623"/>
      <c r="N245" s="623"/>
      <c r="O245" s="573"/>
      <c r="P245" s="573"/>
      <c r="Q245" s="639"/>
      <c r="R245" s="573"/>
      <c r="S245" s="573"/>
      <c r="T245" s="573"/>
      <c r="U245" s="623"/>
      <c r="V245" s="623"/>
      <c r="W245" s="573"/>
      <c r="X245" s="623"/>
      <c r="Y245" s="623"/>
      <c r="Z245" s="399"/>
      <c r="AA245" s="621"/>
      <c r="AB245" s="622"/>
      <c r="AC245" s="147"/>
    </row>
    <row r="246" spans="2:29" ht="13.5" customHeight="1">
      <c r="B246" s="395"/>
      <c r="D246" s="529">
        <f t="shared" si="5"/>
        <v>235</v>
      </c>
      <c r="E246" s="532"/>
      <c r="F246" s="531"/>
      <c r="G246" s="531"/>
      <c r="H246" s="668"/>
      <c r="I246" s="234"/>
      <c r="J246" s="575"/>
      <c r="K246" s="573"/>
      <c r="L246" s="573"/>
      <c r="M246" s="623"/>
      <c r="N246" s="623"/>
      <c r="O246" s="573"/>
      <c r="P246" s="573"/>
      <c r="Q246" s="639"/>
      <c r="R246" s="573"/>
      <c r="S246" s="573"/>
      <c r="T246" s="573"/>
      <c r="U246" s="623"/>
      <c r="V246" s="623"/>
      <c r="W246" s="573"/>
      <c r="X246" s="623"/>
      <c r="Y246" s="623"/>
      <c r="Z246" s="399"/>
      <c r="AA246" s="621"/>
      <c r="AB246" s="622"/>
      <c r="AC246" s="147"/>
    </row>
    <row r="247" spans="2:29" ht="13.5" customHeight="1">
      <c r="B247" s="395"/>
      <c r="D247" s="529">
        <f t="shared" si="5"/>
        <v>236</v>
      </c>
      <c r="E247" s="532"/>
      <c r="F247" s="531"/>
      <c r="G247" s="531"/>
      <c r="H247" s="668"/>
      <c r="I247" s="234"/>
      <c r="J247" s="575"/>
      <c r="K247" s="573"/>
      <c r="L247" s="573"/>
      <c r="M247" s="623"/>
      <c r="N247" s="623"/>
      <c r="O247" s="573"/>
      <c r="P247" s="573"/>
      <c r="Q247" s="639"/>
      <c r="R247" s="573"/>
      <c r="S247" s="573"/>
      <c r="T247" s="573"/>
      <c r="U247" s="623"/>
      <c r="V247" s="623"/>
      <c r="W247" s="573"/>
      <c r="X247" s="623"/>
      <c r="Y247" s="623"/>
      <c r="Z247" s="399"/>
      <c r="AA247" s="621"/>
      <c r="AB247" s="622"/>
      <c r="AC247" s="147"/>
    </row>
    <row r="248" spans="2:29" ht="13.5" customHeight="1">
      <c r="B248" s="395"/>
      <c r="D248" s="529">
        <f t="shared" si="5"/>
        <v>237</v>
      </c>
      <c r="E248" s="532"/>
      <c r="F248" s="531"/>
      <c r="G248" s="531"/>
      <c r="H248" s="668"/>
      <c r="I248" s="234"/>
      <c r="J248" s="575"/>
      <c r="K248" s="573"/>
      <c r="L248" s="573"/>
      <c r="M248" s="623"/>
      <c r="N248" s="623"/>
      <c r="O248" s="573"/>
      <c r="P248" s="573"/>
      <c r="Q248" s="639"/>
      <c r="R248" s="573"/>
      <c r="S248" s="573"/>
      <c r="T248" s="573"/>
      <c r="U248" s="623"/>
      <c r="V248" s="623"/>
      <c r="W248" s="573"/>
      <c r="X248" s="623"/>
      <c r="Y248" s="623"/>
      <c r="Z248" s="399"/>
      <c r="AA248" s="621"/>
      <c r="AB248" s="622"/>
      <c r="AC248" s="147"/>
    </row>
    <row r="249" spans="2:29" ht="13.5" customHeight="1">
      <c r="B249" s="395"/>
      <c r="D249" s="529">
        <f t="shared" si="5"/>
        <v>238</v>
      </c>
      <c r="E249" s="532"/>
      <c r="F249" s="531"/>
      <c r="G249" s="531"/>
      <c r="H249" s="668"/>
      <c r="I249" s="234"/>
      <c r="J249" s="575"/>
      <c r="K249" s="573"/>
      <c r="L249" s="573"/>
      <c r="M249" s="623"/>
      <c r="N249" s="623"/>
      <c r="O249" s="573"/>
      <c r="P249" s="573"/>
      <c r="Q249" s="639"/>
      <c r="R249" s="573"/>
      <c r="S249" s="573"/>
      <c r="T249" s="573"/>
      <c r="U249" s="623"/>
      <c r="V249" s="623"/>
      <c r="W249" s="573"/>
      <c r="X249" s="623"/>
      <c r="Y249" s="623"/>
      <c r="Z249" s="399"/>
      <c r="AA249" s="621"/>
      <c r="AB249" s="622"/>
      <c r="AC249" s="147"/>
    </row>
    <row r="250" spans="2:29" ht="13.5" customHeight="1">
      <c r="B250" s="395"/>
      <c r="D250" s="529">
        <f t="shared" si="5"/>
        <v>239</v>
      </c>
      <c r="E250" s="532"/>
      <c r="F250" s="531"/>
      <c r="G250" s="531"/>
      <c r="H250" s="668"/>
      <c r="I250" s="234"/>
      <c r="J250" s="575"/>
      <c r="K250" s="573"/>
      <c r="L250" s="573"/>
      <c r="M250" s="623"/>
      <c r="N250" s="623"/>
      <c r="O250" s="573"/>
      <c r="P250" s="573"/>
      <c r="Q250" s="639"/>
      <c r="R250" s="573"/>
      <c r="S250" s="573"/>
      <c r="T250" s="573"/>
      <c r="U250" s="623"/>
      <c r="V250" s="623"/>
      <c r="W250" s="573"/>
      <c r="X250" s="623"/>
      <c r="Y250" s="623"/>
      <c r="Z250" s="399"/>
      <c r="AA250" s="621"/>
      <c r="AB250" s="622"/>
      <c r="AC250" s="147"/>
    </row>
    <row r="251" spans="2:29" ht="13.5" customHeight="1">
      <c r="B251" s="395"/>
      <c r="D251" s="529">
        <f>D250+1</f>
        <v>240</v>
      </c>
      <c r="E251" s="532"/>
      <c r="F251" s="531"/>
      <c r="G251" s="531"/>
      <c r="H251" s="668"/>
      <c r="I251" s="234"/>
      <c r="J251" s="575"/>
      <c r="K251" s="573"/>
      <c r="L251" s="573"/>
      <c r="M251" s="623"/>
      <c r="N251" s="623"/>
      <c r="O251" s="573"/>
      <c r="P251" s="573"/>
      <c r="Q251" s="639"/>
      <c r="R251" s="573"/>
      <c r="S251" s="573"/>
      <c r="T251" s="573"/>
      <c r="U251" s="623"/>
      <c r="V251" s="623"/>
      <c r="W251" s="573"/>
      <c r="X251" s="623"/>
      <c r="Y251" s="623"/>
      <c r="Z251" s="399"/>
      <c r="AA251" s="621"/>
      <c r="AB251" s="622"/>
      <c r="AC251" s="147"/>
    </row>
    <row r="252" spans="2:29" ht="13.5" customHeight="1">
      <c r="B252" s="395"/>
      <c r="D252" s="529">
        <f>D251+1</f>
        <v>241</v>
      </c>
      <c r="E252" s="532"/>
      <c r="F252" s="531"/>
      <c r="G252" s="531"/>
      <c r="H252" s="668"/>
      <c r="I252" s="234"/>
      <c r="J252" s="575"/>
      <c r="K252" s="573"/>
      <c r="L252" s="573"/>
      <c r="M252" s="623"/>
      <c r="N252" s="623"/>
      <c r="O252" s="573"/>
      <c r="P252" s="573"/>
      <c r="Q252" s="639"/>
      <c r="R252" s="573"/>
      <c r="S252" s="573"/>
      <c r="T252" s="573"/>
      <c r="U252" s="623"/>
      <c r="V252" s="623"/>
      <c r="W252" s="573"/>
      <c r="X252" s="623"/>
      <c r="Y252" s="623"/>
      <c r="Z252" s="399"/>
      <c r="AA252" s="621"/>
      <c r="AB252" s="622"/>
      <c r="AC252" s="147"/>
    </row>
    <row r="253" spans="2:29" ht="13.5" customHeight="1">
      <c r="B253" s="395"/>
      <c r="D253" s="529">
        <f>D252+1</f>
        <v>242</v>
      </c>
      <c r="E253" s="532"/>
      <c r="F253" s="531"/>
      <c r="G253" s="531"/>
      <c r="H253" s="668"/>
      <c r="I253" s="234"/>
      <c r="J253" s="575"/>
      <c r="K253" s="573"/>
      <c r="L253" s="573"/>
      <c r="M253" s="623"/>
      <c r="N253" s="623"/>
      <c r="O253" s="573"/>
      <c r="P253" s="573"/>
      <c r="Q253" s="639"/>
      <c r="R253" s="573"/>
      <c r="S253" s="573"/>
      <c r="T253" s="573"/>
      <c r="U253" s="623"/>
      <c r="V253" s="623"/>
      <c r="W253" s="573"/>
      <c r="X253" s="623"/>
      <c r="Y253" s="623"/>
      <c r="Z253" s="399"/>
      <c r="AA253" s="621"/>
      <c r="AB253" s="622"/>
      <c r="AC253" s="147"/>
    </row>
    <row r="254" spans="2:29" ht="13.5" customHeight="1">
      <c r="B254" s="395"/>
      <c r="D254" s="529">
        <f>D253+1</f>
        <v>243</v>
      </c>
      <c r="E254" s="532"/>
      <c r="F254" s="531"/>
      <c r="G254" s="531"/>
      <c r="H254" s="668"/>
      <c r="I254" s="234"/>
      <c r="J254" s="575"/>
      <c r="K254" s="573"/>
      <c r="L254" s="573"/>
      <c r="M254" s="623"/>
      <c r="N254" s="623"/>
      <c r="O254" s="573"/>
      <c r="P254" s="573"/>
      <c r="Q254" s="639"/>
      <c r="R254" s="573"/>
      <c r="S254" s="573"/>
      <c r="T254" s="573"/>
      <c r="U254" s="623"/>
      <c r="V254" s="623"/>
      <c r="W254" s="573"/>
      <c r="X254" s="623"/>
      <c r="Y254" s="623"/>
      <c r="Z254" s="399"/>
      <c r="AA254" s="621"/>
      <c r="AB254" s="622"/>
      <c r="AC254" s="147"/>
    </row>
    <row r="255" spans="2:29" ht="13.5" customHeight="1">
      <c r="B255" s="395"/>
      <c r="D255" s="529">
        <f t="shared" si="5"/>
        <v>244</v>
      </c>
      <c r="E255" s="532"/>
      <c r="F255" s="531"/>
      <c r="G255" s="531"/>
      <c r="H255" s="668"/>
      <c r="I255" s="234"/>
      <c r="J255" s="575"/>
      <c r="K255" s="573"/>
      <c r="L255" s="573"/>
      <c r="M255" s="623"/>
      <c r="N255" s="623"/>
      <c r="O255" s="573"/>
      <c r="P255" s="573"/>
      <c r="Q255" s="639"/>
      <c r="R255" s="573"/>
      <c r="S255" s="573"/>
      <c r="T255" s="573"/>
      <c r="U255" s="623"/>
      <c r="V255" s="623"/>
      <c r="W255" s="573"/>
      <c r="X255" s="623"/>
      <c r="Y255" s="623"/>
      <c r="Z255" s="399"/>
      <c r="AA255" s="621"/>
      <c r="AB255" s="622"/>
      <c r="AC255" s="147"/>
    </row>
    <row r="256" spans="2:29" ht="13.5" customHeight="1">
      <c r="B256" s="395"/>
      <c r="D256" s="529">
        <f t="shared" si="5"/>
        <v>245</v>
      </c>
      <c r="E256" s="532"/>
      <c r="F256" s="531"/>
      <c r="G256" s="531"/>
      <c r="H256" s="668"/>
      <c r="I256" s="234"/>
      <c r="J256" s="575"/>
      <c r="K256" s="573"/>
      <c r="L256" s="573"/>
      <c r="M256" s="623"/>
      <c r="N256" s="623"/>
      <c r="O256" s="573"/>
      <c r="P256" s="573"/>
      <c r="Q256" s="639"/>
      <c r="R256" s="573"/>
      <c r="S256" s="573"/>
      <c r="T256" s="573"/>
      <c r="U256" s="623"/>
      <c r="V256" s="623"/>
      <c r="W256" s="573"/>
      <c r="X256" s="623"/>
      <c r="Y256" s="623"/>
      <c r="Z256" s="399"/>
      <c r="AA256" s="621"/>
      <c r="AB256" s="622"/>
      <c r="AC256" s="147"/>
    </row>
    <row r="257" spans="2:29" ht="13.5" customHeight="1">
      <c r="B257" s="395"/>
      <c r="D257" s="529">
        <f t="shared" si="5"/>
        <v>246</v>
      </c>
      <c r="E257" s="532"/>
      <c r="F257" s="531"/>
      <c r="G257" s="531"/>
      <c r="H257" s="668"/>
      <c r="I257" s="234"/>
      <c r="J257" s="575"/>
      <c r="K257" s="573"/>
      <c r="L257" s="573"/>
      <c r="M257" s="623"/>
      <c r="N257" s="623"/>
      <c r="O257" s="573"/>
      <c r="P257" s="573"/>
      <c r="Q257" s="639"/>
      <c r="R257" s="573"/>
      <c r="S257" s="573"/>
      <c r="T257" s="573"/>
      <c r="U257" s="623"/>
      <c r="V257" s="623"/>
      <c r="W257" s="573"/>
      <c r="X257" s="623"/>
      <c r="Y257" s="623"/>
      <c r="Z257" s="399"/>
      <c r="AA257" s="621"/>
      <c r="AB257" s="622"/>
      <c r="AC257" s="147"/>
    </row>
    <row r="258" spans="2:29" ht="13.5" customHeight="1">
      <c r="B258" s="395"/>
      <c r="D258" s="529">
        <f t="shared" si="5"/>
        <v>247</v>
      </c>
      <c r="E258" s="532"/>
      <c r="F258" s="531"/>
      <c r="G258" s="531"/>
      <c r="H258" s="668"/>
      <c r="I258" s="234"/>
      <c r="J258" s="575"/>
      <c r="K258" s="573"/>
      <c r="L258" s="573"/>
      <c r="M258" s="623"/>
      <c r="N258" s="623"/>
      <c r="O258" s="573"/>
      <c r="P258" s="573"/>
      <c r="Q258" s="639"/>
      <c r="R258" s="573"/>
      <c r="S258" s="573"/>
      <c r="T258" s="573"/>
      <c r="U258" s="623"/>
      <c r="V258" s="623"/>
      <c r="W258" s="573"/>
      <c r="X258" s="623"/>
      <c r="Y258" s="623"/>
      <c r="Z258" s="399"/>
      <c r="AA258" s="621"/>
      <c r="AB258" s="622"/>
      <c r="AC258" s="147"/>
    </row>
    <row r="259" spans="2:29" ht="13.5" customHeight="1">
      <c r="B259" s="395"/>
      <c r="D259" s="529">
        <f t="shared" ref="D259:D282" si="6">D258+1</f>
        <v>248</v>
      </c>
      <c r="E259" s="532"/>
      <c r="F259" s="531"/>
      <c r="G259" s="531"/>
      <c r="H259" s="668"/>
      <c r="I259" s="234"/>
      <c r="J259" s="575"/>
      <c r="K259" s="573"/>
      <c r="L259" s="573"/>
      <c r="M259" s="623"/>
      <c r="N259" s="623"/>
      <c r="O259" s="573"/>
      <c r="P259" s="573"/>
      <c r="Q259" s="639"/>
      <c r="R259" s="573"/>
      <c r="S259" s="573"/>
      <c r="T259" s="573"/>
      <c r="U259" s="623"/>
      <c r="V259" s="623"/>
      <c r="W259" s="573"/>
      <c r="X259" s="623"/>
      <c r="Y259" s="623"/>
      <c r="Z259" s="399"/>
      <c r="AA259" s="621"/>
      <c r="AB259" s="622"/>
      <c r="AC259" s="147"/>
    </row>
    <row r="260" spans="2:29" ht="13.5" customHeight="1">
      <c r="B260" s="395"/>
      <c r="D260" s="529">
        <f t="shared" si="6"/>
        <v>249</v>
      </c>
      <c r="E260" s="532"/>
      <c r="F260" s="531"/>
      <c r="G260" s="531"/>
      <c r="H260" s="668"/>
      <c r="I260" s="234"/>
      <c r="J260" s="575"/>
      <c r="K260" s="573"/>
      <c r="L260" s="573"/>
      <c r="M260" s="623"/>
      <c r="N260" s="623"/>
      <c r="O260" s="573"/>
      <c r="P260" s="573"/>
      <c r="Q260" s="639"/>
      <c r="R260" s="573"/>
      <c r="S260" s="573"/>
      <c r="T260" s="573"/>
      <c r="U260" s="623"/>
      <c r="V260" s="623"/>
      <c r="W260" s="573"/>
      <c r="X260" s="623"/>
      <c r="Y260" s="623"/>
      <c r="Z260" s="399"/>
      <c r="AA260" s="621"/>
      <c r="AB260" s="622"/>
      <c r="AC260" s="147"/>
    </row>
    <row r="261" spans="2:29" ht="13.5" customHeight="1">
      <c r="B261" s="395"/>
      <c r="D261" s="529">
        <f t="shared" si="6"/>
        <v>250</v>
      </c>
      <c r="E261" s="532"/>
      <c r="F261" s="531"/>
      <c r="G261" s="531"/>
      <c r="H261" s="668"/>
      <c r="I261" s="234"/>
      <c r="J261" s="575"/>
      <c r="K261" s="573"/>
      <c r="L261" s="573"/>
      <c r="M261" s="623"/>
      <c r="N261" s="623"/>
      <c r="O261" s="573"/>
      <c r="P261" s="573"/>
      <c r="Q261" s="639"/>
      <c r="R261" s="573"/>
      <c r="S261" s="573"/>
      <c r="T261" s="573"/>
      <c r="U261" s="623"/>
      <c r="V261" s="623"/>
      <c r="W261" s="573"/>
      <c r="X261" s="623"/>
      <c r="Y261" s="623"/>
      <c r="Z261" s="399"/>
      <c r="AA261" s="621"/>
      <c r="AB261" s="622"/>
      <c r="AC261" s="147"/>
    </row>
    <row r="262" spans="2:29" ht="13.5" customHeight="1">
      <c r="B262" s="395"/>
      <c r="D262" s="529">
        <f t="shared" si="6"/>
        <v>251</v>
      </c>
      <c r="E262" s="532"/>
      <c r="F262" s="531"/>
      <c r="G262" s="531"/>
      <c r="H262" s="668"/>
      <c r="I262" s="234"/>
      <c r="J262" s="575"/>
      <c r="K262" s="573"/>
      <c r="L262" s="573"/>
      <c r="M262" s="623"/>
      <c r="N262" s="623"/>
      <c r="O262" s="573"/>
      <c r="P262" s="573"/>
      <c r="Q262" s="639"/>
      <c r="R262" s="573"/>
      <c r="S262" s="573"/>
      <c r="T262" s="573"/>
      <c r="U262" s="623"/>
      <c r="V262" s="623"/>
      <c r="W262" s="573"/>
      <c r="X262" s="623"/>
      <c r="Y262" s="623"/>
      <c r="Z262" s="399"/>
      <c r="AA262" s="621"/>
      <c r="AB262" s="622"/>
      <c r="AC262" s="147"/>
    </row>
    <row r="263" spans="2:29" ht="13.5" customHeight="1">
      <c r="B263" s="395"/>
      <c r="D263" s="529">
        <f t="shared" si="6"/>
        <v>252</v>
      </c>
      <c r="E263" s="532"/>
      <c r="F263" s="531"/>
      <c r="G263" s="531"/>
      <c r="H263" s="668"/>
      <c r="I263" s="234"/>
      <c r="J263" s="575"/>
      <c r="K263" s="573"/>
      <c r="L263" s="573"/>
      <c r="M263" s="623"/>
      <c r="N263" s="623"/>
      <c r="O263" s="573"/>
      <c r="P263" s="573"/>
      <c r="Q263" s="639"/>
      <c r="R263" s="573"/>
      <c r="S263" s="573"/>
      <c r="T263" s="573"/>
      <c r="U263" s="623"/>
      <c r="V263" s="623"/>
      <c r="W263" s="573"/>
      <c r="X263" s="623"/>
      <c r="Y263" s="623"/>
      <c r="Z263" s="399"/>
      <c r="AA263" s="621"/>
      <c r="AB263" s="622"/>
      <c r="AC263" s="147"/>
    </row>
    <row r="264" spans="2:29" ht="13.5" customHeight="1">
      <c r="B264" s="395"/>
      <c r="D264" s="529">
        <f t="shared" si="6"/>
        <v>253</v>
      </c>
      <c r="E264" s="532"/>
      <c r="F264" s="531"/>
      <c r="G264" s="531"/>
      <c r="H264" s="668"/>
      <c r="I264" s="234"/>
      <c r="J264" s="575"/>
      <c r="K264" s="573"/>
      <c r="L264" s="573"/>
      <c r="M264" s="623"/>
      <c r="N264" s="623"/>
      <c r="O264" s="573"/>
      <c r="P264" s="573"/>
      <c r="Q264" s="639"/>
      <c r="R264" s="573"/>
      <c r="S264" s="573"/>
      <c r="T264" s="573"/>
      <c r="U264" s="623"/>
      <c r="V264" s="623"/>
      <c r="W264" s="573"/>
      <c r="X264" s="623"/>
      <c r="Y264" s="623"/>
      <c r="Z264" s="399"/>
      <c r="AA264" s="621"/>
      <c r="AB264" s="622"/>
      <c r="AC264" s="147"/>
    </row>
    <row r="265" spans="2:29" ht="13.5" customHeight="1">
      <c r="B265" s="395"/>
      <c r="D265" s="529">
        <f t="shared" si="6"/>
        <v>254</v>
      </c>
      <c r="E265" s="532"/>
      <c r="F265" s="531"/>
      <c r="G265" s="531"/>
      <c r="H265" s="668"/>
      <c r="I265" s="234"/>
      <c r="J265" s="575"/>
      <c r="K265" s="573"/>
      <c r="L265" s="573"/>
      <c r="M265" s="623"/>
      <c r="N265" s="623"/>
      <c r="O265" s="573"/>
      <c r="P265" s="573"/>
      <c r="Q265" s="639"/>
      <c r="R265" s="573"/>
      <c r="S265" s="573"/>
      <c r="T265" s="573"/>
      <c r="U265" s="623"/>
      <c r="V265" s="623"/>
      <c r="W265" s="573"/>
      <c r="X265" s="623"/>
      <c r="Y265" s="623"/>
      <c r="Z265" s="399"/>
      <c r="AA265" s="621"/>
      <c r="AB265" s="622"/>
      <c r="AC265" s="147"/>
    </row>
    <row r="266" spans="2:29" ht="13.5" customHeight="1">
      <c r="B266" s="395"/>
      <c r="D266" s="529">
        <f t="shared" si="6"/>
        <v>255</v>
      </c>
      <c r="E266" s="532"/>
      <c r="F266" s="531"/>
      <c r="G266" s="531"/>
      <c r="H266" s="668"/>
      <c r="I266" s="234"/>
      <c r="J266" s="575"/>
      <c r="K266" s="573"/>
      <c r="L266" s="573"/>
      <c r="M266" s="623"/>
      <c r="N266" s="623"/>
      <c r="O266" s="573"/>
      <c r="P266" s="573"/>
      <c r="Q266" s="639"/>
      <c r="R266" s="573"/>
      <c r="S266" s="573"/>
      <c r="T266" s="573"/>
      <c r="U266" s="623"/>
      <c r="V266" s="623"/>
      <c r="W266" s="573"/>
      <c r="X266" s="623"/>
      <c r="Y266" s="623"/>
      <c r="Z266" s="399"/>
      <c r="AA266" s="621"/>
      <c r="AB266" s="622"/>
      <c r="AC266" s="147"/>
    </row>
    <row r="267" spans="2:29" ht="13.5" customHeight="1">
      <c r="B267" s="395"/>
      <c r="D267" s="529">
        <f t="shared" si="6"/>
        <v>256</v>
      </c>
      <c r="E267" s="532"/>
      <c r="F267" s="531"/>
      <c r="G267" s="531"/>
      <c r="H267" s="668"/>
      <c r="I267" s="234"/>
      <c r="J267" s="575"/>
      <c r="K267" s="573"/>
      <c r="L267" s="573"/>
      <c r="M267" s="623"/>
      <c r="N267" s="623"/>
      <c r="O267" s="573"/>
      <c r="P267" s="573"/>
      <c r="Q267" s="639"/>
      <c r="R267" s="573"/>
      <c r="S267" s="573"/>
      <c r="T267" s="573"/>
      <c r="U267" s="623"/>
      <c r="V267" s="623"/>
      <c r="W267" s="573"/>
      <c r="X267" s="623"/>
      <c r="Y267" s="623"/>
      <c r="Z267" s="399"/>
      <c r="AA267" s="621"/>
      <c r="AB267" s="622"/>
      <c r="AC267" s="147"/>
    </row>
    <row r="268" spans="2:29" ht="13.5" customHeight="1">
      <c r="B268" s="395"/>
      <c r="D268" s="529">
        <f t="shared" si="6"/>
        <v>257</v>
      </c>
      <c r="E268" s="532"/>
      <c r="F268" s="531"/>
      <c r="G268" s="531"/>
      <c r="H268" s="668"/>
      <c r="I268" s="234"/>
      <c r="J268" s="575"/>
      <c r="K268" s="573"/>
      <c r="L268" s="573"/>
      <c r="M268" s="623"/>
      <c r="N268" s="623"/>
      <c r="O268" s="573"/>
      <c r="P268" s="573"/>
      <c r="Q268" s="639"/>
      <c r="R268" s="573"/>
      <c r="S268" s="573"/>
      <c r="T268" s="573"/>
      <c r="U268" s="623"/>
      <c r="V268" s="623"/>
      <c r="W268" s="573"/>
      <c r="X268" s="623"/>
      <c r="Y268" s="623"/>
      <c r="Z268" s="399"/>
      <c r="AA268" s="621"/>
      <c r="AB268" s="622"/>
      <c r="AC268" s="147"/>
    </row>
    <row r="269" spans="2:29" ht="13.5" customHeight="1">
      <c r="B269" s="395"/>
      <c r="D269" s="529">
        <f t="shared" si="6"/>
        <v>258</v>
      </c>
      <c r="E269" s="532"/>
      <c r="F269" s="531"/>
      <c r="G269" s="531"/>
      <c r="H269" s="668"/>
      <c r="I269" s="234"/>
      <c r="J269" s="575"/>
      <c r="K269" s="573"/>
      <c r="L269" s="573"/>
      <c r="M269" s="623"/>
      <c r="N269" s="623"/>
      <c r="O269" s="573"/>
      <c r="P269" s="573"/>
      <c r="Q269" s="639"/>
      <c r="R269" s="573"/>
      <c r="S269" s="573"/>
      <c r="T269" s="573"/>
      <c r="U269" s="623"/>
      <c r="V269" s="623"/>
      <c r="W269" s="573"/>
      <c r="X269" s="623"/>
      <c r="Y269" s="623"/>
      <c r="Z269" s="399"/>
      <c r="AA269" s="621"/>
      <c r="AB269" s="622"/>
      <c r="AC269" s="147"/>
    </row>
    <row r="270" spans="2:29" ht="13.5" customHeight="1">
      <c r="B270" s="395"/>
      <c r="D270" s="529">
        <f t="shared" si="6"/>
        <v>259</v>
      </c>
      <c r="E270" s="532"/>
      <c r="F270" s="531"/>
      <c r="G270" s="531"/>
      <c r="H270" s="668"/>
      <c r="I270" s="234"/>
      <c r="J270" s="575"/>
      <c r="K270" s="573"/>
      <c r="L270" s="573"/>
      <c r="M270" s="623"/>
      <c r="N270" s="623"/>
      <c r="O270" s="573"/>
      <c r="P270" s="573"/>
      <c r="Q270" s="639"/>
      <c r="R270" s="573"/>
      <c r="S270" s="573"/>
      <c r="T270" s="573"/>
      <c r="U270" s="623"/>
      <c r="V270" s="623"/>
      <c r="W270" s="573"/>
      <c r="X270" s="623"/>
      <c r="Y270" s="623"/>
      <c r="Z270" s="399"/>
      <c r="AA270" s="621"/>
      <c r="AB270" s="622"/>
      <c r="AC270" s="147"/>
    </row>
    <row r="271" spans="2:29" ht="13.5" customHeight="1">
      <c r="B271" s="395"/>
      <c r="D271" s="529">
        <f t="shared" si="6"/>
        <v>260</v>
      </c>
      <c r="E271" s="532"/>
      <c r="F271" s="531"/>
      <c r="G271" s="531"/>
      <c r="H271" s="668"/>
      <c r="I271" s="234"/>
      <c r="J271" s="575"/>
      <c r="K271" s="573"/>
      <c r="L271" s="573"/>
      <c r="M271" s="623"/>
      <c r="N271" s="623"/>
      <c r="O271" s="573"/>
      <c r="P271" s="573"/>
      <c r="Q271" s="639"/>
      <c r="R271" s="573"/>
      <c r="S271" s="573"/>
      <c r="T271" s="573"/>
      <c r="U271" s="623"/>
      <c r="V271" s="623"/>
      <c r="W271" s="573"/>
      <c r="X271" s="623"/>
      <c r="Y271" s="623"/>
      <c r="Z271" s="399"/>
      <c r="AA271" s="621"/>
      <c r="AB271" s="622"/>
      <c r="AC271" s="147"/>
    </row>
    <row r="272" spans="2:29" ht="13.5" customHeight="1">
      <c r="B272" s="395"/>
      <c r="D272" s="529">
        <f t="shared" si="6"/>
        <v>261</v>
      </c>
      <c r="E272" s="532"/>
      <c r="F272" s="531"/>
      <c r="G272" s="531"/>
      <c r="H272" s="668"/>
      <c r="I272" s="234"/>
      <c r="J272" s="575"/>
      <c r="K272" s="573"/>
      <c r="L272" s="573"/>
      <c r="M272" s="623"/>
      <c r="N272" s="623"/>
      <c r="O272" s="573"/>
      <c r="P272" s="573"/>
      <c r="Q272" s="639"/>
      <c r="R272" s="573"/>
      <c r="S272" s="573"/>
      <c r="T272" s="573"/>
      <c r="U272" s="623"/>
      <c r="V272" s="623"/>
      <c r="W272" s="573"/>
      <c r="X272" s="623"/>
      <c r="Y272" s="623"/>
      <c r="Z272" s="399"/>
      <c r="AA272" s="621"/>
      <c r="AB272" s="622"/>
      <c r="AC272" s="147"/>
    </row>
    <row r="273" spans="2:29" ht="13.5" customHeight="1">
      <c r="B273" s="395"/>
      <c r="D273" s="529">
        <f t="shared" si="6"/>
        <v>262</v>
      </c>
      <c r="E273" s="532"/>
      <c r="F273" s="531"/>
      <c r="G273" s="531"/>
      <c r="H273" s="668"/>
      <c r="I273" s="234"/>
      <c r="J273" s="575"/>
      <c r="K273" s="573"/>
      <c r="L273" s="573"/>
      <c r="M273" s="623"/>
      <c r="N273" s="623"/>
      <c r="O273" s="573"/>
      <c r="P273" s="573"/>
      <c r="Q273" s="639"/>
      <c r="R273" s="573"/>
      <c r="S273" s="573"/>
      <c r="T273" s="573"/>
      <c r="U273" s="623"/>
      <c r="V273" s="623"/>
      <c r="W273" s="573"/>
      <c r="X273" s="623"/>
      <c r="Y273" s="623"/>
      <c r="Z273" s="399"/>
      <c r="AA273" s="621"/>
      <c r="AB273" s="622"/>
      <c r="AC273" s="147"/>
    </row>
    <row r="274" spans="2:29" ht="13.5" customHeight="1">
      <c r="B274" s="395"/>
      <c r="D274" s="529">
        <f t="shared" si="6"/>
        <v>263</v>
      </c>
      <c r="E274" s="532"/>
      <c r="F274" s="531"/>
      <c r="G274" s="531"/>
      <c r="H274" s="668"/>
      <c r="I274" s="234"/>
      <c r="J274" s="575"/>
      <c r="K274" s="573"/>
      <c r="L274" s="573"/>
      <c r="M274" s="623"/>
      <c r="N274" s="623"/>
      <c r="O274" s="573"/>
      <c r="P274" s="573"/>
      <c r="Q274" s="639"/>
      <c r="R274" s="573"/>
      <c r="S274" s="573"/>
      <c r="T274" s="573"/>
      <c r="U274" s="623"/>
      <c r="V274" s="623"/>
      <c r="W274" s="573"/>
      <c r="X274" s="623"/>
      <c r="Y274" s="623"/>
      <c r="Z274" s="399"/>
      <c r="AA274" s="621"/>
      <c r="AB274" s="622"/>
      <c r="AC274" s="147"/>
    </row>
    <row r="275" spans="2:29" ht="13.5" customHeight="1">
      <c r="B275" s="395"/>
      <c r="D275" s="529">
        <f t="shared" si="6"/>
        <v>264</v>
      </c>
      <c r="E275" s="532"/>
      <c r="F275" s="531"/>
      <c r="G275" s="531"/>
      <c r="H275" s="668"/>
      <c r="I275" s="234"/>
      <c r="J275" s="575"/>
      <c r="K275" s="573"/>
      <c r="L275" s="573"/>
      <c r="M275" s="623"/>
      <c r="N275" s="623"/>
      <c r="O275" s="573"/>
      <c r="P275" s="573"/>
      <c r="Q275" s="639"/>
      <c r="R275" s="573"/>
      <c r="S275" s="573"/>
      <c r="T275" s="573"/>
      <c r="U275" s="623"/>
      <c r="V275" s="623"/>
      <c r="W275" s="573"/>
      <c r="X275" s="623"/>
      <c r="Y275" s="623"/>
      <c r="Z275" s="399"/>
      <c r="AA275" s="621"/>
      <c r="AB275" s="622"/>
      <c r="AC275" s="147"/>
    </row>
    <row r="276" spans="2:29" ht="13.5" customHeight="1">
      <c r="B276" s="395"/>
      <c r="D276" s="529">
        <f t="shared" si="6"/>
        <v>265</v>
      </c>
      <c r="E276" s="532"/>
      <c r="F276" s="531"/>
      <c r="G276" s="531"/>
      <c r="H276" s="668"/>
      <c r="I276" s="234"/>
      <c r="J276" s="575"/>
      <c r="K276" s="573"/>
      <c r="L276" s="573"/>
      <c r="M276" s="623"/>
      <c r="N276" s="623"/>
      <c r="O276" s="573"/>
      <c r="P276" s="573"/>
      <c r="Q276" s="639"/>
      <c r="R276" s="573"/>
      <c r="S276" s="573"/>
      <c r="T276" s="573"/>
      <c r="U276" s="623"/>
      <c r="V276" s="623"/>
      <c r="W276" s="573"/>
      <c r="X276" s="623"/>
      <c r="Y276" s="623"/>
      <c r="Z276" s="399"/>
      <c r="AA276" s="621"/>
      <c r="AB276" s="622"/>
      <c r="AC276" s="147"/>
    </row>
    <row r="277" spans="2:29" ht="13.5" customHeight="1">
      <c r="B277" s="395"/>
      <c r="D277" s="529">
        <f t="shared" si="6"/>
        <v>266</v>
      </c>
      <c r="E277" s="532"/>
      <c r="F277" s="531"/>
      <c r="G277" s="531"/>
      <c r="H277" s="668"/>
      <c r="I277" s="234"/>
      <c r="J277" s="575"/>
      <c r="K277" s="573"/>
      <c r="L277" s="573"/>
      <c r="M277" s="623"/>
      <c r="N277" s="623"/>
      <c r="O277" s="573"/>
      <c r="P277" s="573"/>
      <c r="Q277" s="639"/>
      <c r="R277" s="573"/>
      <c r="S277" s="573"/>
      <c r="T277" s="573"/>
      <c r="U277" s="623"/>
      <c r="V277" s="623"/>
      <c r="W277" s="573"/>
      <c r="X277" s="623"/>
      <c r="Y277" s="623"/>
      <c r="Z277" s="399"/>
      <c r="AA277" s="621"/>
      <c r="AB277" s="622"/>
      <c r="AC277" s="147"/>
    </row>
    <row r="278" spans="2:29" ht="13.5" customHeight="1">
      <c r="B278" s="395"/>
      <c r="D278" s="529">
        <f t="shared" si="6"/>
        <v>267</v>
      </c>
      <c r="E278" s="532"/>
      <c r="F278" s="531"/>
      <c r="G278" s="531"/>
      <c r="H278" s="668"/>
      <c r="I278" s="234"/>
      <c r="J278" s="575"/>
      <c r="K278" s="573"/>
      <c r="L278" s="573"/>
      <c r="M278" s="623"/>
      <c r="N278" s="623"/>
      <c r="O278" s="573"/>
      <c r="P278" s="573"/>
      <c r="Q278" s="639"/>
      <c r="R278" s="573"/>
      <c r="S278" s="573"/>
      <c r="T278" s="573"/>
      <c r="U278" s="623"/>
      <c r="V278" s="623"/>
      <c r="W278" s="573"/>
      <c r="X278" s="623"/>
      <c r="Y278" s="623"/>
      <c r="Z278" s="399"/>
      <c r="AA278" s="621"/>
      <c r="AB278" s="622"/>
      <c r="AC278" s="147"/>
    </row>
    <row r="279" spans="2:29" ht="13.5" customHeight="1">
      <c r="B279" s="395"/>
      <c r="D279" s="529">
        <f t="shared" si="6"/>
        <v>268</v>
      </c>
      <c r="E279" s="532"/>
      <c r="F279" s="531"/>
      <c r="G279" s="531"/>
      <c r="H279" s="668"/>
      <c r="I279" s="234"/>
      <c r="J279" s="575"/>
      <c r="K279" s="573"/>
      <c r="L279" s="573"/>
      <c r="M279" s="623"/>
      <c r="N279" s="623"/>
      <c r="O279" s="573"/>
      <c r="P279" s="573"/>
      <c r="Q279" s="639"/>
      <c r="R279" s="573"/>
      <c r="S279" s="573"/>
      <c r="T279" s="573"/>
      <c r="U279" s="623"/>
      <c r="V279" s="623"/>
      <c r="W279" s="573"/>
      <c r="X279" s="623"/>
      <c r="Y279" s="623"/>
      <c r="Z279" s="399"/>
      <c r="AA279" s="621"/>
      <c r="AB279" s="622"/>
      <c r="AC279" s="147"/>
    </row>
    <row r="280" spans="2:29" ht="13.5" customHeight="1">
      <c r="B280" s="395"/>
      <c r="D280" s="529">
        <f t="shared" si="6"/>
        <v>269</v>
      </c>
      <c r="E280" s="532"/>
      <c r="F280" s="531"/>
      <c r="G280" s="531"/>
      <c r="H280" s="668"/>
      <c r="I280" s="234"/>
      <c r="J280" s="575"/>
      <c r="K280" s="573"/>
      <c r="L280" s="573"/>
      <c r="M280" s="623"/>
      <c r="N280" s="623"/>
      <c r="O280" s="573"/>
      <c r="P280" s="573"/>
      <c r="Q280" s="639"/>
      <c r="R280" s="573"/>
      <c r="S280" s="573"/>
      <c r="T280" s="573"/>
      <c r="U280" s="623"/>
      <c r="V280" s="623"/>
      <c r="W280" s="573"/>
      <c r="X280" s="623"/>
      <c r="Y280" s="623"/>
      <c r="Z280" s="399"/>
      <c r="AA280" s="621"/>
      <c r="AB280" s="622"/>
      <c r="AC280" s="147"/>
    </row>
    <row r="281" spans="2:29" ht="13.5" customHeight="1">
      <c r="B281" s="395"/>
      <c r="D281" s="529">
        <f t="shared" si="6"/>
        <v>270</v>
      </c>
      <c r="E281" s="532"/>
      <c r="F281" s="531"/>
      <c r="G281" s="531"/>
      <c r="H281" s="668"/>
      <c r="I281" s="234"/>
      <c r="J281" s="575"/>
      <c r="K281" s="573"/>
      <c r="L281" s="573"/>
      <c r="M281" s="623"/>
      <c r="N281" s="623"/>
      <c r="O281" s="573"/>
      <c r="P281" s="573"/>
      <c r="Q281" s="639"/>
      <c r="R281" s="573"/>
      <c r="S281" s="573"/>
      <c r="T281" s="573"/>
      <c r="U281" s="623"/>
      <c r="V281" s="623"/>
      <c r="W281" s="573"/>
      <c r="X281" s="623"/>
      <c r="Y281" s="623"/>
      <c r="Z281" s="399"/>
      <c r="AA281" s="621"/>
      <c r="AB281" s="622"/>
      <c r="AC281" s="147"/>
    </row>
    <row r="282" spans="2:29" ht="13.5" customHeight="1">
      <c r="B282" s="395"/>
      <c r="D282" s="529">
        <f t="shared" si="6"/>
        <v>271</v>
      </c>
      <c r="E282" s="532"/>
      <c r="F282" s="531"/>
      <c r="G282" s="531"/>
      <c r="H282" s="668"/>
      <c r="I282" s="234"/>
      <c r="J282" s="575"/>
      <c r="K282" s="573"/>
      <c r="L282" s="573"/>
      <c r="M282" s="623"/>
      <c r="N282" s="623"/>
      <c r="O282" s="573"/>
      <c r="P282" s="573"/>
      <c r="Q282" s="639"/>
      <c r="R282" s="573"/>
      <c r="S282" s="573"/>
      <c r="T282" s="573"/>
      <c r="U282" s="623"/>
      <c r="V282" s="623"/>
      <c r="W282" s="573"/>
      <c r="X282" s="623"/>
      <c r="Y282" s="623"/>
      <c r="Z282" s="399"/>
      <c r="AA282" s="621"/>
      <c r="AB282" s="622"/>
      <c r="AC282" s="147"/>
    </row>
    <row r="283" spans="2:29" ht="13.5" customHeight="1">
      <c r="B283" s="395"/>
      <c r="D283" s="529">
        <f>D282+1</f>
        <v>272</v>
      </c>
      <c r="E283" s="532"/>
      <c r="F283" s="531"/>
      <c r="G283" s="531"/>
      <c r="H283" s="668"/>
      <c r="I283" s="234"/>
      <c r="J283" s="575"/>
      <c r="K283" s="573"/>
      <c r="L283" s="573"/>
      <c r="M283" s="623"/>
      <c r="N283" s="623"/>
      <c r="O283" s="573"/>
      <c r="P283" s="573"/>
      <c r="Q283" s="639"/>
      <c r="R283" s="573"/>
      <c r="S283" s="573"/>
      <c r="T283" s="573"/>
      <c r="U283" s="623"/>
      <c r="V283" s="623"/>
      <c r="W283" s="573"/>
      <c r="X283" s="623"/>
      <c r="Y283" s="623"/>
      <c r="Z283" s="399"/>
      <c r="AA283" s="621"/>
      <c r="AB283" s="622"/>
      <c r="AC283" s="147"/>
    </row>
    <row r="284" spans="2:29" ht="13.5" customHeight="1">
      <c r="B284" s="395"/>
      <c r="D284" s="529">
        <f>D283+1</f>
        <v>273</v>
      </c>
      <c r="E284" s="532"/>
      <c r="F284" s="531"/>
      <c r="G284" s="531"/>
      <c r="H284" s="668"/>
      <c r="I284" s="234"/>
      <c r="J284" s="575"/>
      <c r="K284" s="573"/>
      <c r="L284" s="573"/>
      <c r="M284" s="623"/>
      <c r="N284" s="623"/>
      <c r="O284" s="573"/>
      <c r="P284" s="573"/>
      <c r="Q284" s="639"/>
      <c r="R284" s="573"/>
      <c r="S284" s="573"/>
      <c r="T284" s="573"/>
      <c r="U284" s="623"/>
      <c r="V284" s="623"/>
      <c r="W284" s="573"/>
      <c r="X284" s="623"/>
      <c r="Y284" s="623"/>
      <c r="Z284" s="399"/>
      <c r="AA284" s="621"/>
      <c r="AB284" s="622"/>
      <c r="AC284" s="147"/>
    </row>
    <row r="285" spans="2:29" ht="13.5" customHeight="1">
      <c r="B285" s="395"/>
      <c r="D285" s="529">
        <f t="shared" ref="D285:D348" si="7">D284+1</f>
        <v>274</v>
      </c>
      <c r="E285" s="532"/>
      <c r="F285" s="531"/>
      <c r="G285" s="531"/>
      <c r="H285" s="668"/>
      <c r="I285" s="234"/>
      <c r="J285" s="575"/>
      <c r="K285" s="573"/>
      <c r="L285" s="573"/>
      <c r="M285" s="623"/>
      <c r="N285" s="623"/>
      <c r="O285" s="573"/>
      <c r="P285" s="573"/>
      <c r="Q285" s="639"/>
      <c r="R285" s="573"/>
      <c r="S285" s="573"/>
      <c r="T285" s="573"/>
      <c r="U285" s="623"/>
      <c r="V285" s="623"/>
      <c r="W285" s="573"/>
      <c r="X285" s="623"/>
      <c r="Y285" s="623"/>
      <c r="Z285" s="399"/>
      <c r="AA285" s="621"/>
      <c r="AB285" s="622"/>
      <c r="AC285" s="147"/>
    </row>
    <row r="286" spans="2:29" ht="13.5" customHeight="1">
      <c r="B286" s="395"/>
      <c r="D286" s="529">
        <f t="shared" si="7"/>
        <v>275</v>
      </c>
      <c r="E286" s="532"/>
      <c r="F286" s="531"/>
      <c r="G286" s="531"/>
      <c r="H286" s="668"/>
      <c r="I286" s="234"/>
      <c r="J286" s="575"/>
      <c r="K286" s="573"/>
      <c r="L286" s="573"/>
      <c r="M286" s="623"/>
      <c r="N286" s="623"/>
      <c r="O286" s="573"/>
      <c r="P286" s="573"/>
      <c r="Q286" s="639"/>
      <c r="R286" s="573"/>
      <c r="S286" s="573"/>
      <c r="T286" s="573"/>
      <c r="U286" s="623"/>
      <c r="V286" s="623"/>
      <c r="W286" s="573"/>
      <c r="X286" s="623"/>
      <c r="Y286" s="623"/>
      <c r="Z286" s="399"/>
      <c r="AA286" s="621"/>
      <c r="AB286" s="622"/>
      <c r="AC286" s="147"/>
    </row>
    <row r="287" spans="2:29" ht="13.5" customHeight="1">
      <c r="B287" s="395"/>
      <c r="D287" s="529">
        <f t="shared" si="7"/>
        <v>276</v>
      </c>
      <c r="E287" s="532"/>
      <c r="F287" s="531"/>
      <c r="G287" s="531"/>
      <c r="H287" s="668"/>
      <c r="I287" s="234"/>
      <c r="J287" s="575"/>
      <c r="K287" s="573"/>
      <c r="L287" s="573"/>
      <c r="M287" s="623"/>
      <c r="N287" s="623"/>
      <c r="O287" s="573"/>
      <c r="P287" s="573"/>
      <c r="Q287" s="639"/>
      <c r="R287" s="573"/>
      <c r="S287" s="573"/>
      <c r="T287" s="573"/>
      <c r="U287" s="623"/>
      <c r="V287" s="623"/>
      <c r="W287" s="573"/>
      <c r="X287" s="623"/>
      <c r="Y287" s="623"/>
      <c r="Z287" s="399"/>
      <c r="AA287" s="621"/>
      <c r="AB287" s="622"/>
      <c r="AC287" s="147"/>
    </row>
    <row r="288" spans="2:29" ht="13.5" customHeight="1">
      <c r="B288" s="395"/>
      <c r="D288" s="529">
        <f t="shared" si="7"/>
        <v>277</v>
      </c>
      <c r="E288" s="532"/>
      <c r="F288" s="531"/>
      <c r="G288" s="531"/>
      <c r="H288" s="668"/>
      <c r="I288" s="234"/>
      <c r="J288" s="575"/>
      <c r="K288" s="573"/>
      <c r="L288" s="573"/>
      <c r="M288" s="623"/>
      <c r="N288" s="623"/>
      <c r="O288" s="573"/>
      <c r="P288" s="573"/>
      <c r="Q288" s="639"/>
      <c r="R288" s="573"/>
      <c r="S288" s="573"/>
      <c r="T288" s="573"/>
      <c r="U288" s="623"/>
      <c r="V288" s="623"/>
      <c r="W288" s="573"/>
      <c r="X288" s="623"/>
      <c r="Y288" s="623"/>
      <c r="Z288" s="399"/>
      <c r="AA288" s="621"/>
      <c r="AB288" s="622"/>
      <c r="AC288" s="147"/>
    </row>
    <row r="289" spans="2:29" ht="13.5" customHeight="1">
      <c r="B289" s="395"/>
      <c r="D289" s="529">
        <f t="shared" si="7"/>
        <v>278</v>
      </c>
      <c r="E289" s="532"/>
      <c r="F289" s="531"/>
      <c r="G289" s="531"/>
      <c r="H289" s="668"/>
      <c r="I289" s="234"/>
      <c r="J289" s="575"/>
      <c r="K289" s="573"/>
      <c r="L289" s="573"/>
      <c r="M289" s="623"/>
      <c r="N289" s="623"/>
      <c r="O289" s="573"/>
      <c r="P289" s="573"/>
      <c r="Q289" s="639"/>
      <c r="R289" s="573"/>
      <c r="S289" s="573"/>
      <c r="T289" s="573"/>
      <c r="U289" s="623"/>
      <c r="V289" s="623"/>
      <c r="W289" s="573"/>
      <c r="X289" s="623"/>
      <c r="Y289" s="623"/>
      <c r="Z289" s="399"/>
      <c r="AA289" s="621"/>
      <c r="AB289" s="622"/>
      <c r="AC289" s="147"/>
    </row>
    <row r="290" spans="2:29" ht="13.5" customHeight="1">
      <c r="B290" s="395"/>
      <c r="D290" s="529">
        <f t="shared" si="7"/>
        <v>279</v>
      </c>
      <c r="E290" s="532"/>
      <c r="F290" s="531"/>
      <c r="G290" s="531"/>
      <c r="H290" s="668"/>
      <c r="I290" s="234"/>
      <c r="J290" s="575"/>
      <c r="K290" s="573"/>
      <c r="L290" s="573"/>
      <c r="M290" s="623"/>
      <c r="N290" s="623"/>
      <c r="O290" s="573"/>
      <c r="P290" s="573"/>
      <c r="Q290" s="639"/>
      <c r="R290" s="573"/>
      <c r="S290" s="573"/>
      <c r="T290" s="573"/>
      <c r="U290" s="623"/>
      <c r="V290" s="623"/>
      <c r="W290" s="573"/>
      <c r="X290" s="623"/>
      <c r="Y290" s="623"/>
      <c r="Z290" s="399"/>
      <c r="AA290" s="621"/>
      <c r="AB290" s="622"/>
      <c r="AC290" s="147"/>
    </row>
    <row r="291" spans="2:29" ht="13.5" customHeight="1">
      <c r="B291" s="395"/>
      <c r="D291" s="529">
        <f t="shared" si="7"/>
        <v>280</v>
      </c>
      <c r="E291" s="532"/>
      <c r="F291" s="531"/>
      <c r="G291" s="531"/>
      <c r="H291" s="668"/>
      <c r="I291" s="234"/>
      <c r="J291" s="575"/>
      <c r="K291" s="573"/>
      <c r="L291" s="573"/>
      <c r="M291" s="623"/>
      <c r="N291" s="623"/>
      <c r="O291" s="573"/>
      <c r="P291" s="573"/>
      <c r="Q291" s="639"/>
      <c r="R291" s="573"/>
      <c r="S291" s="573"/>
      <c r="T291" s="573"/>
      <c r="U291" s="623"/>
      <c r="V291" s="623"/>
      <c r="W291" s="573"/>
      <c r="X291" s="623"/>
      <c r="Y291" s="623"/>
      <c r="Z291" s="399"/>
      <c r="AA291" s="621"/>
      <c r="AB291" s="622"/>
      <c r="AC291" s="147"/>
    </row>
    <row r="292" spans="2:29" ht="13.5" customHeight="1">
      <c r="B292" s="395"/>
      <c r="D292" s="529">
        <f t="shared" si="7"/>
        <v>281</v>
      </c>
      <c r="E292" s="532"/>
      <c r="F292" s="531"/>
      <c r="G292" s="531"/>
      <c r="H292" s="668"/>
      <c r="I292" s="234"/>
      <c r="J292" s="575"/>
      <c r="K292" s="573"/>
      <c r="L292" s="573"/>
      <c r="M292" s="623"/>
      <c r="N292" s="623"/>
      <c r="O292" s="573"/>
      <c r="P292" s="573"/>
      <c r="Q292" s="639"/>
      <c r="R292" s="573"/>
      <c r="S292" s="573"/>
      <c r="T292" s="573"/>
      <c r="U292" s="623"/>
      <c r="V292" s="623"/>
      <c r="W292" s="573"/>
      <c r="X292" s="623"/>
      <c r="Y292" s="623"/>
      <c r="Z292" s="399"/>
      <c r="AA292" s="621"/>
      <c r="AB292" s="622"/>
      <c r="AC292" s="147"/>
    </row>
    <row r="293" spans="2:29" ht="13.5" customHeight="1">
      <c r="B293" s="395"/>
      <c r="D293" s="529">
        <f t="shared" si="7"/>
        <v>282</v>
      </c>
      <c r="E293" s="532"/>
      <c r="F293" s="531"/>
      <c r="G293" s="531"/>
      <c r="H293" s="668"/>
      <c r="I293" s="234"/>
      <c r="J293" s="575"/>
      <c r="K293" s="573"/>
      <c r="L293" s="573"/>
      <c r="M293" s="623"/>
      <c r="N293" s="623"/>
      <c r="O293" s="573"/>
      <c r="P293" s="573"/>
      <c r="Q293" s="639"/>
      <c r="R293" s="573"/>
      <c r="S293" s="573"/>
      <c r="T293" s="573"/>
      <c r="U293" s="623"/>
      <c r="V293" s="623"/>
      <c r="W293" s="573"/>
      <c r="X293" s="623"/>
      <c r="Y293" s="623"/>
      <c r="Z293" s="399"/>
      <c r="AA293" s="621"/>
      <c r="AB293" s="622"/>
      <c r="AC293" s="147"/>
    </row>
    <row r="294" spans="2:29" ht="13.5" customHeight="1">
      <c r="B294" s="395"/>
      <c r="D294" s="529">
        <f t="shared" si="7"/>
        <v>283</v>
      </c>
      <c r="E294" s="532"/>
      <c r="F294" s="531"/>
      <c r="G294" s="531"/>
      <c r="H294" s="668"/>
      <c r="I294" s="234"/>
      <c r="J294" s="575"/>
      <c r="K294" s="573"/>
      <c r="L294" s="573"/>
      <c r="M294" s="623"/>
      <c r="N294" s="623"/>
      <c r="O294" s="573"/>
      <c r="P294" s="573"/>
      <c r="Q294" s="639"/>
      <c r="R294" s="573"/>
      <c r="S294" s="573"/>
      <c r="T294" s="573"/>
      <c r="U294" s="623"/>
      <c r="V294" s="623"/>
      <c r="W294" s="573"/>
      <c r="X294" s="623"/>
      <c r="Y294" s="623"/>
      <c r="Z294" s="399"/>
      <c r="AA294" s="621"/>
      <c r="AB294" s="622"/>
      <c r="AC294" s="147"/>
    </row>
    <row r="295" spans="2:29" ht="13.5" customHeight="1">
      <c r="B295" s="395"/>
      <c r="D295" s="529">
        <f t="shared" si="7"/>
        <v>284</v>
      </c>
      <c r="E295" s="532"/>
      <c r="F295" s="531"/>
      <c r="G295" s="531"/>
      <c r="H295" s="668"/>
      <c r="I295" s="234"/>
      <c r="J295" s="575"/>
      <c r="K295" s="573"/>
      <c r="L295" s="573"/>
      <c r="M295" s="623"/>
      <c r="N295" s="623"/>
      <c r="O295" s="573"/>
      <c r="P295" s="573"/>
      <c r="Q295" s="639"/>
      <c r="R295" s="573"/>
      <c r="S295" s="573"/>
      <c r="T295" s="573"/>
      <c r="U295" s="623"/>
      <c r="V295" s="623"/>
      <c r="W295" s="573"/>
      <c r="X295" s="623"/>
      <c r="Y295" s="623"/>
      <c r="Z295" s="399"/>
      <c r="AA295" s="621"/>
      <c r="AB295" s="622"/>
      <c r="AC295" s="147"/>
    </row>
    <row r="296" spans="2:29" ht="13.5" customHeight="1">
      <c r="B296" s="395"/>
      <c r="D296" s="529">
        <f t="shared" si="7"/>
        <v>285</v>
      </c>
      <c r="E296" s="532"/>
      <c r="F296" s="531"/>
      <c r="G296" s="531"/>
      <c r="H296" s="668"/>
      <c r="I296" s="234"/>
      <c r="J296" s="575"/>
      <c r="K296" s="573"/>
      <c r="L296" s="573"/>
      <c r="M296" s="623"/>
      <c r="N296" s="623"/>
      <c r="O296" s="573"/>
      <c r="P296" s="573"/>
      <c r="Q296" s="639"/>
      <c r="R296" s="573"/>
      <c r="S296" s="573"/>
      <c r="T296" s="573"/>
      <c r="U296" s="623"/>
      <c r="V296" s="623"/>
      <c r="W296" s="573"/>
      <c r="X296" s="623"/>
      <c r="Y296" s="623"/>
      <c r="Z296" s="399"/>
      <c r="AA296" s="621"/>
      <c r="AB296" s="622"/>
      <c r="AC296" s="147"/>
    </row>
    <row r="297" spans="2:29" ht="13.5" customHeight="1">
      <c r="B297" s="395"/>
      <c r="D297" s="529">
        <f t="shared" si="7"/>
        <v>286</v>
      </c>
      <c r="E297" s="532"/>
      <c r="F297" s="531"/>
      <c r="G297" s="531"/>
      <c r="H297" s="668"/>
      <c r="I297" s="234"/>
      <c r="J297" s="575"/>
      <c r="K297" s="573"/>
      <c r="L297" s="573"/>
      <c r="M297" s="623"/>
      <c r="N297" s="623"/>
      <c r="O297" s="573"/>
      <c r="P297" s="573"/>
      <c r="Q297" s="639"/>
      <c r="R297" s="573"/>
      <c r="S297" s="573"/>
      <c r="T297" s="573"/>
      <c r="U297" s="623"/>
      <c r="V297" s="623"/>
      <c r="W297" s="573"/>
      <c r="X297" s="623"/>
      <c r="Y297" s="623"/>
      <c r="Z297" s="399"/>
      <c r="AA297" s="621"/>
      <c r="AB297" s="622"/>
      <c r="AC297" s="147"/>
    </row>
    <row r="298" spans="2:29" ht="13.5" customHeight="1">
      <c r="B298" s="395"/>
      <c r="D298" s="529">
        <f t="shared" si="7"/>
        <v>287</v>
      </c>
      <c r="E298" s="532"/>
      <c r="F298" s="531"/>
      <c r="G298" s="531"/>
      <c r="H298" s="668"/>
      <c r="I298" s="234"/>
      <c r="J298" s="575"/>
      <c r="K298" s="573"/>
      <c r="L298" s="573"/>
      <c r="M298" s="623"/>
      <c r="N298" s="623"/>
      <c r="O298" s="573"/>
      <c r="P298" s="573"/>
      <c r="Q298" s="639"/>
      <c r="R298" s="573"/>
      <c r="S298" s="573"/>
      <c r="T298" s="573"/>
      <c r="U298" s="623"/>
      <c r="V298" s="623"/>
      <c r="W298" s="573"/>
      <c r="X298" s="623"/>
      <c r="Y298" s="623"/>
      <c r="Z298" s="399"/>
      <c r="AA298" s="621"/>
      <c r="AB298" s="622"/>
      <c r="AC298" s="147"/>
    </row>
    <row r="299" spans="2:29" ht="13.5" customHeight="1">
      <c r="B299" s="395"/>
      <c r="D299" s="529">
        <f t="shared" si="7"/>
        <v>288</v>
      </c>
      <c r="E299" s="532"/>
      <c r="F299" s="531"/>
      <c r="G299" s="531"/>
      <c r="H299" s="668"/>
      <c r="I299" s="234"/>
      <c r="J299" s="575"/>
      <c r="K299" s="573"/>
      <c r="L299" s="573"/>
      <c r="M299" s="623"/>
      <c r="N299" s="623"/>
      <c r="O299" s="573"/>
      <c r="P299" s="573"/>
      <c r="Q299" s="639"/>
      <c r="R299" s="573"/>
      <c r="S299" s="573"/>
      <c r="T299" s="573"/>
      <c r="U299" s="623"/>
      <c r="V299" s="623"/>
      <c r="W299" s="573"/>
      <c r="X299" s="623"/>
      <c r="Y299" s="623"/>
      <c r="Z299" s="399"/>
      <c r="AA299" s="621"/>
      <c r="AB299" s="622"/>
      <c r="AC299" s="147"/>
    </row>
    <row r="300" spans="2:29" ht="13.5" customHeight="1">
      <c r="B300" s="395"/>
      <c r="D300" s="529">
        <f t="shared" si="7"/>
        <v>289</v>
      </c>
      <c r="E300" s="532"/>
      <c r="F300" s="531"/>
      <c r="G300" s="531"/>
      <c r="H300" s="668"/>
      <c r="I300" s="234"/>
      <c r="J300" s="575"/>
      <c r="K300" s="573"/>
      <c r="L300" s="573"/>
      <c r="M300" s="623"/>
      <c r="N300" s="623"/>
      <c r="O300" s="573"/>
      <c r="P300" s="573"/>
      <c r="Q300" s="639"/>
      <c r="R300" s="573"/>
      <c r="S300" s="573"/>
      <c r="T300" s="573"/>
      <c r="U300" s="623"/>
      <c r="V300" s="623"/>
      <c r="W300" s="573"/>
      <c r="X300" s="623"/>
      <c r="Y300" s="623"/>
      <c r="Z300" s="399"/>
      <c r="AA300" s="621"/>
      <c r="AB300" s="622"/>
      <c r="AC300" s="147"/>
    </row>
    <row r="301" spans="2:29" ht="13.5" customHeight="1">
      <c r="B301" s="395"/>
      <c r="D301" s="529">
        <f t="shared" si="7"/>
        <v>290</v>
      </c>
      <c r="E301" s="532"/>
      <c r="F301" s="531"/>
      <c r="G301" s="531"/>
      <c r="H301" s="668"/>
      <c r="I301" s="234"/>
      <c r="J301" s="575"/>
      <c r="K301" s="573"/>
      <c r="L301" s="573"/>
      <c r="M301" s="623"/>
      <c r="N301" s="623"/>
      <c r="O301" s="573"/>
      <c r="P301" s="573"/>
      <c r="Q301" s="639"/>
      <c r="R301" s="573"/>
      <c r="S301" s="573"/>
      <c r="T301" s="573"/>
      <c r="U301" s="623"/>
      <c r="V301" s="623"/>
      <c r="W301" s="573"/>
      <c r="X301" s="623"/>
      <c r="Y301" s="623"/>
      <c r="Z301" s="399"/>
      <c r="AA301" s="621"/>
      <c r="AB301" s="622"/>
      <c r="AC301" s="147"/>
    </row>
    <row r="302" spans="2:29" ht="13.5" customHeight="1">
      <c r="B302" s="395"/>
      <c r="D302" s="529">
        <f t="shared" si="7"/>
        <v>291</v>
      </c>
      <c r="E302" s="532"/>
      <c r="F302" s="531"/>
      <c r="G302" s="531"/>
      <c r="H302" s="668"/>
      <c r="I302" s="234"/>
      <c r="J302" s="575"/>
      <c r="K302" s="573"/>
      <c r="L302" s="573"/>
      <c r="M302" s="623"/>
      <c r="N302" s="623"/>
      <c r="O302" s="573"/>
      <c r="P302" s="573"/>
      <c r="Q302" s="639"/>
      <c r="R302" s="573"/>
      <c r="S302" s="573"/>
      <c r="T302" s="573"/>
      <c r="U302" s="623"/>
      <c r="V302" s="623"/>
      <c r="W302" s="573"/>
      <c r="X302" s="623"/>
      <c r="Y302" s="623"/>
      <c r="Z302" s="399"/>
      <c r="AA302" s="621"/>
      <c r="AB302" s="622"/>
      <c r="AC302" s="147"/>
    </row>
    <row r="303" spans="2:29" ht="13.5" customHeight="1">
      <c r="B303" s="395"/>
      <c r="D303" s="529">
        <f t="shared" si="7"/>
        <v>292</v>
      </c>
      <c r="E303" s="532"/>
      <c r="F303" s="531"/>
      <c r="G303" s="531"/>
      <c r="H303" s="668"/>
      <c r="I303" s="234"/>
      <c r="J303" s="575"/>
      <c r="K303" s="573"/>
      <c r="L303" s="573"/>
      <c r="M303" s="623"/>
      <c r="N303" s="623"/>
      <c r="O303" s="573"/>
      <c r="P303" s="573"/>
      <c r="Q303" s="639"/>
      <c r="R303" s="573"/>
      <c r="S303" s="573"/>
      <c r="T303" s="573"/>
      <c r="U303" s="623"/>
      <c r="V303" s="623"/>
      <c r="W303" s="573"/>
      <c r="X303" s="623"/>
      <c r="Y303" s="623"/>
      <c r="Z303" s="399"/>
      <c r="AA303" s="621"/>
      <c r="AB303" s="622"/>
      <c r="AC303" s="147"/>
    </row>
    <row r="304" spans="2:29" ht="13.5" customHeight="1">
      <c r="B304" s="395"/>
      <c r="D304" s="529">
        <f t="shared" si="7"/>
        <v>293</v>
      </c>
      <c r="E304" s="532"/>
      <c r="F304" s="531"/>
      <c r="G304" s="531"/>
      <c r="H304" s="668"/>
      <c r="I304" s="234"/>
      <c r="J304" s="575"/>
      <c r="K304" s="573"/>
      <c r="L304" s="573"/>
      <c r="M304" s="623"/>
      <c r="N304" s="623"/>
      <c r="O304" s="573"/>
      <c r="P304" s="573"/>
      <c r="Q304" s="639"/>
      <c r="R304" s="573"/>
      <c r="S304" s="573"/>
      <c r="T304" s="573"/>
      <c r="U304" s="623"/>
      <c r="V304" s="623"/>
      <c r="W304" s="573"/>
      <c r="X304" s="623"/>
      <c r="Y304" s="623"/>
      <c r="Z304" s="399"/>
      <c r="AA304" s="621"/>
      <c r="AB304" s="622"/>
      <c r="AC304" s="147"/>
    </row>
    <row r="305" spans="2:29" ht="13.5" customHeight="1">
      <c r="B305" s="395"/>
      <c r="D305" s="529">
        <f t="shared" si="7"/>
        <v>294</v>
      </c>
      <c r="E305" s="532"/>
      <c r="F305" s="531"/>
      <c r="G305" s="531"/>
      <c r="H305" s="668"/>
      <c r="I305" s="234"/>
      <c r="J305" s="575"/>
      <c r="K305" s="573"/>
      <c r="L305" s="573"/>
      <c r="M305" s="623"/>
      <c r="N305" s="623"/>
      <c r="O305" s="573"/>
      <c r="P305" s="573"/>
      <c r="Q305" s="639"/>
      <c r="R305" s="573"/>
      <c r="S305" s="573"/>
      <c r="T305" s="573"/>
      <c r="U305" s="623"/>
      <c r="V305" s="623"/>
      <c r="W305" s="573"/>
      <c r="X305" s="623"/>
      <c r="Y305" s="623"/>
      <c r="Z305" s="399"/>
      <c r="AA305" s="621"/>
      <c r="AB305" s="622"/>
      <c r="AC305" s="147"/>
    </row>
    <row r="306" spans="2:29" ht="13.5" customHeight="1">
      <c r="B306" s="395"/>
      <c r="D306" s="529">
        <f t="shared" si="7"/>
        <v>295</v>
      </c>
      <c r="E306" s="532"/>
      <c r="F306" s="531"/>
      <c r="G306" s="531"/>
      <c r="H306" s="668"/>
      <c r="I306" s="234"/>
      <c r="J306" s="575"/>
      <c r="K306" s="573"/>
      <c r="L306" s="573"/>
      <c r="M306" s="623"/>
      <c r="N306" s="623"/>
      <c r="O306" s="573"/>
      <c r="P306" s="573"/>
      <c r="Q306" s="639"/>
      <c r="R306" s="573"/>
      <c r="S306" s="573"/>
      <c r="T306" s="573"/>
      <c r="U306" s="623"/>
      <c r="V306" s="623"/>
      <c r="W306" s="573"/>
      <c r="X306" s="623"/>
      <c r="Y306" s="623"/>
      <c r="Z306" s="399"/>
      <c r="AA306" s="621"/>
      <c r="AB306" s="622"/>
      <c r="AC306" s="147"/>
    </row>
    <row r="307" spans="2:29" ht="13.5" customHeight="1">
      <c r="B307" s="395"/>
      <c r="D307" s="529">
        <f t="shared" si="7"/>
        <v>296</v>
      </c>
      <c r="E307" s="532"/>
      <c r="F307" s="531"/>
      <c r="G307" s="531"/>
      <c r="H307" s="668"/>
      <c r="I307" s="234"/>
      <c r="J307" s="575"/>
      <c r="K307" s="573"/>
      <c r="L307" s="573"/>
      <c r="M307" s="623"/>
      <c r="N307" s="623"/>
      <c r="O307" s="573"/>
      <c r="P307" s="573"/>
      <c r="Q307" s="639"/>
      <c r="R307" s="573"/>
      <c r="S307" s="573"/>
      <c r="T307" s="573"/>
      <c r="U307" s="623"/>
      <c r="V307" s="623"/>
      <c r="W307" s="573"/>
      <c r="X307" s="623"/>
      <c r="Y307" s="623"/>
      <c r="Z307" s="399"/>
      <c r="AA307" s="621"/>
      <c r="AB307" s="622"/>
      <c r="AC307" s="147"/>
    </row>
    <row r="308" spans="2:29" ht="13.5" customHeight="1">
      <c r="B308" s="395"/>
      <c r="D308" s="529">
        <f t="shared" si="7"/>
        <v>297</v>
      </c>
      <c r="E308" s="532"/>
      <c r="F308" s="531"/>
      <c r="G308" s="531"/>
      <c r="H308" s="668"/>
      <c r="I308" s="234"/>
      <c r="J308" s="575"/>
      <c r="K308" s="573"/>
      <c r="L308" s="573"/>
      <c r="M308" s="623"/>
      <c r="N308" s="623"/>
      <c r="O308" s="573"/>
      <c r="P308" s="573"/>
      <c r="Q308" s="639"/>
      <c r="R308" s="573"/>
      <c r="S308" s="573"/>
      <c r="T308" s="573"/>
      <c r="U308" s="623"/>
      <c r="V308" s="623"/>
      <c r="W308" s="573"/>
      <c r="X308" s="623"/>
      <c r="Y308" s="623"/>
      <c r="Z308" s="399"/>
      <c r="AA308" s="621"/>
      <c r="AB308" s="622"/>
      <c r="AC308" s="147"/>
    </row>
    <row r="309" spans="2:29" ht="13.5" customHeight="1">
      <c r="B309" s="395"/>
      <c r="D309" s="529">
        <f t="shared" si="7"/>
        <v>298</v>
      </c>
      <c r="E309" s="532"/>
      <c r="F309" s="531"/>
      <c r="G309" s="531"/>
      <c r="H309" s="668"/>
      <c r="I309" s="234"/>
      <c r="J309" s="575"/>
      <c r="K309" s="573"/>
      <c r="L309" s="573"/>
      <c r="M309" s="623"/>
      <c r="N309" s="623"/>
      <c r="O309" s="573"/>
      <c r="P309" s="573"/>
      <c r="Q309" s="639"/>
      <c r="R309" s="573"/>
      <c r="S309" s="573"/>
      <c r="T309" s="573"/>
      <c r="U309" s="623"/>
      <c r="V309" s="623"/>
      <c r="W309" s="573"/>
      <c r="X309" s="623"/>
      <c r="Y309" s="623"/>
      <c r="Z309" s="399"/>
      <c r="AA309" s="621"/>
      <c r="AB309" s="622"/>
      <c r="AC309" s="147"/>
    </row>
    <row r="310" spans="2:29" ht="13.5" customHeight="1">
      <c r="B310" s="395"/>
      <c r="D310" s="529">
        <f t="shared" si="7"/>
        <v>299</v>
      </c>
      <c r="E310" s="532"/>
      <c r="F310" s="531"/>
      <c r="G310" s="531"/>
      <c r="H310" s="668"/>
      <c r="I310" s="234"/>
      <c r="J310" s="575"/>
      <c r="K310" s="573"/>
      <c r="L310" s="573"/>
      <c r="M310" s="623"/>
      <c r="N310" s="623"/>
      <c r="O310" s="573"/>
      <c r="P310" s="573"/>
      <c r="Q310" s="639"/>
      <c r="R310" s="573"/>
      <c r="S310" s="573"/>
      <c r="T310" s="573"/>
      <c r="U310" s="623"/>
      <c r="V310" s="623"/>
      <c r="W310" s="573"/>
      <c r="X310" s="623"/>
      <c r="Y310" s="623"/>
      <c r="Z310" s="399"/>
      <c r="AA310" s="621"/>
      <c r="AB310" s="622"/>
      <c r="AC310" s="147"/>
    </row>
    <row r="311" spans="2:29" ht="13.5" customHeight="1">
      <c r="B311" s="395"/>
      <c r="D311" s="529">
        <f t="shared" si="7"/>
        <v>300</v>
      </c>
      <c r="E311" s="532"/>
      <c r="F311" s="531"/>
      <c r="G311" s="531"/>
      <c r="H311" s="668"/>
      <c r="I311" s="234"/>
      <c r="J311" s="575"/>
      <c r="K311" s="573"/>
      <c r="L311" s="573"/>
      <c r="M311" s="623"/>
      <c r="N311" s="623"/>
      <c r="O311" s="573"/>
      <c r="P311" s="573"/>
      <c r="Q311" s="639"/>
      <c r="R311" s="573"/>
      <c r="S311" s="573"/>
      <c r="T311" s="573"/>
      <c r="U311" s="623"/>
      <c r="V311" s="623"/>
      <c r="W311" s="573"/>
      <c r="X311" s="623"/>
      <c r="Y311" s="623"/>
      <c r="Z311" s="399"/>
      <c r="AA311" s="621"/>
      <c r="AB311" s="622"/>
      <c r="AC311" s="147"/>
    </row>
    <row r="312" spans="2:29" ht="13.5" customHeight="1">
      <c r="B312" s="395"/>
      <c r="D312" s="529">
        <f t="shared" si="7"/>
        <v>301</v>
      </c>
      <c r="E312" s="532"/>
      <c r="F312" s="531"/>
      <c r="G312" s="531"/>
      <c r="H312" s="668"/>
      <c r="I312" s="234"/>
      <c r="J312" s="575"/>
      <c r="K312" s="573"/>
      <c r="L312" s="573"/>
      <c r="M312" s="623"/>
      <c r="N312" s="623"/>
      <c r="O312" s="573"/>
      <c r="P312" s="573"/>
      <c r="Q312" s="639"/>
      <c r="R312" s="573"/>
      <c r="S312" s="573"/>
      <c r="T312" s="573"/>
      <c r="U312" s="623"/>
      <c r="V312" s="623"/>
      <c r="W312" s="573"/>
      <c r="X312" s="623"/>
      <c r="Y312" s="623"/>
      <c r="Z312" s="399"/>
      <c r="AA312" s="621"/>
      <c r="AB312" s="622"/>
      <c r="AC312" s="147"/>
    </row>
    <row r="313" spans="2:29" ht="13.5" customHeight="1">
      <c r="B313" s="395"/>
      <c r="D313" s="529">
        <f t="shared" si="7"/>
        <v>302</v>
      </c>
      <c r="E313" s="532"/>
      <c r="F313" s="531"/>
      <c r="G313" s="531"/>
      <c r="H313" s="668"/>
      <c r="I313" s="234"/>
      <c r="J313" s="575"/>
      <c r="K313" s="573"/>
      <c r="L313" s="573"/>
      <c r="M313" s="623"/>
      <c r="N313" s="623"/>
      <c r="O313" s="573"/>
      <c r="P313" s="573"/>
      <c r="Q313" s="639"/>
      <c r="R313" s="573"/>
      <c r="S313" s="573"/>
      <c r="T313" s="573"/>
      <c r="U313" s="623"/>
      <c r="V313" s="623"/>
      <c r="W313" s="573"/>
      <c r="X313" s="623"/>
      <c r="Y313" s="623"/>
      <c r="Z313" s="399"/>
      <c r="AA313" s="621"/>
      <c r="AB313" s="622"/>
      <c r="AC313" s="147"/>
    </row>
    <row r="314" spans="2:29" ht="13.5" customHeight="1">
      <c r="B314" s="395"/>
      <c r="D314" s="529">
        <f t="shared" si="7"/>
        <v>303</v>
      </c>
      <c r="E314" s="532"/>
      <c r="F314" s="531"/>
      <c r="G314" s="531"/>
      <c r="H314" s="668"/>
      <c r="I314" s="234"/>
      <c r="J314" s="575"/>
      <c r="K314" s="573"/>
      <c r="L314" s="573"/>
      <c r="M314" s="623"/>
      <c r="N314" s="623"/>
      <c r="O314" s="573"/>
      <c r="P314" s="573"/>
      <c r="Q314" s="639"/>
      <c r="R314" s="573"/>
      <c r="S314" s="573"/>
      <c r="T314" s="573"/>
      <c r="U314" s="623"/>
      <c r="V314" s="623"/>
      <c r="W314" s="573"/>
      <c r="X314" s="623"/>
      <c r="Y314" s="623"/>
      <c r="Z314" s="399"/>
      <c r="AA314" s="621"/>
      <c r="AB314" s="622"/>
      <c r="AC314" s="147"/>
    </row>
    <row r="315" spans="2:29" ht="13.5" customHeight="1">
      <c r="B315" s="395"/>
      <c r="D315" s="529">
        <f t="shared" si="7"/>
        <v>304</v>
      </c>
      <c r="E315" s="532"/>
      <c r="F315" s="531"/>
      <c r="G315" s="531"/>
      <c r="H315" s="668"/>
      <c r="I315" s="234"/>
      <c r="J315" s="575"/>
      <c r="K315" s="573"/>
      <c r="L315" s="573"/>
      <c r="M315" s="623"/>
      <c r="N315" s="623"/>
      <c r="O315" s="573"/>
      <c r="P315" s="573"/>
      <c r="Q315" s="639"/>
      <c r="R315" s="573"/>
      <c r="S315" s="573"/>
      <c r="T315" s="573"/>
      <c r="U315" s="623"/>
      <c r="V315" s="623"/>
      <c r="W315" s="573"/>
      <c r="X315" s="623"/>
      <c r="Y315" s="623"/>
      <c r="Z315" s="399"/>
      <c r="AA315" s="621"/>
      <c r="AB315" s="622"/>
      <c r="AC315" s="147"/>
    </row>
    <row r="316" spans="2:29" ht="13.5" customHeight="1">
      <c r="B316" s="395"/>
      <c r="D316" s="529">
        <f t="shared" si="7"/>
        <v>305</v>
      </c>
      <c r="E316" s="532"/>
      <c r="F316" s="531"/>
      <c r="G316" s="531"/>
      <c r="H316" s="668"/>
      <c r="I316" s="234"/>
      <c r="J316" s="575"/>
      <c r="K316" s="573"/>
      <c r="L316" s="573"/>
      <c r="M316" s="623"/>
      <c r="N316" s="623"/>
      <c r="O316" s="573"/>
      <c r="P316" s="573"/>
      <c r="Q316" s="639"/>
      <c r="R316" s="573"/>
      <c r="S316" s="573"/>
      <c r="T316" s="573"/>
      <c r="U316" s="623"/>
      <c r="V316" s="623"/>
      <c r="W316" s="573"/>
      <c r="X316" s="623"/>
      <c r="Y316" s="623"/>
      <c r="Z316" s="399"/>
      <c r="AA316" s="621"/>
      <c r="AB316" s="622"/>
      <c r="AC316" s="147"/>
    </row>
    <row r="317" spans="2:29" ht="13.5" customHeight="1">
      <c r="B317" s="395"/>
      <c r="D317" s="529">
        <f t="shared" si="7"/>
        <v>306</v>
      </c>
      <c r="E317" s="532"/>
      <c r="F317" s="531"/>
      <c r="G317" s="531"/>
      <c r="H317" s="668"/>
      <c r="I317" s="234"/>
      <c r="J317" s="575"/>
      <c r="K317" s="573"/>
      <c r="L317" s="573"/>
      <c r="M317" s="623"/>
      <c r="N317" s="623"/>
      <c r="O317" s="573"/>
      <c r="P317" s="573"/>
      <c r="Q317" s="639"/>
      <c r="R317" s="573"/>
      <c r="S317" s="573"/>
      <c r="T317" s="573"/>
      <c r="U317" s="623"/>
      <c r="V317" s="623"/>
      <c r="W317" s="573"/>
      <c r="X317" s="623"/>
      <c r="Y317" s="623"/>
      <c r="Z317" s="399"/>
      <c r="AA317" s="621"/>
      <c r="AB317" s="622"/>
      <c r="AC317" s="147"/>
    </row>
    <row r="318" spans="2:29" ht="13.5" customHeight="1">
      <c r="B318" s="395"/>
      <c r="D318" s="529">
        <f t="shared" si="7"/>
        <v>307</v>
      </c>
      <c r="E318" s="532"/>
      <c r="F318" s="531"/>
      <c r="G318" s="531"/>
      <c r="H318" s="668"/>
      <c r="I318" s="234"/>
      <c r="J318" s="575"/>
      <c r="K318" s="573"/>
      <c r="L318" s="573"/>
      <c r="M318" s="623"/>
      <c r="N318" s="623"/>
      <c r="O318" s="573"/>
      <c r="P318" s="573"/>
      <c r="Q318" s="639"/>
      <c r="R318" s="573"/>
      <c r="S318" s="573"/>
      <c r="T318" s="573"/>
      <c r="U318" s="623"/>
      <c r="V318" s="623"/>
      <c r="W318" s="573"/>
      <c r="X318" s="623"/>
      <c r="Y318" s="623"/>
      <c r="Z318" s="399"/>
      <c r="AA318" s="621"/>
      <c r="AB318" s="622"/>
      <c r="AC318" s="147"/>
    </row>
    <row r="319" spans="2:29" ht="13.5" customHeight="1">
      <c r="B319" s="395"/>
      <c r="D319" s="529">
        <f t="shared" si="7"/>
        <v>308</v>
      </c>
      <c r="E319" s="532"/>
      <c r="F319" s="531"/>
      <c r="G319" s="531"/>
      <c r="H319" s="668"/>
      <c r="I319" s="234"/>
      <c r="J319" s="575"/>
      <c r="K319" s="573"/>
      <c r="L319" s="573"/>
      <c r="M319" s="623"/>
      <c r="N319" s="623"/>
      <c r="O319" s="573"/>
      <c r="P319" s="573"/>
      <c r="Q319" s="639"/>
      <c r="R319" s="573"/>
      <c r="S319" s="573"/>
      <c r="T319" s="573"/>
      <c r="U319" s="623"/>
      <c r="V319" s="623"/>
      <c r="W319" s="573"/>
      <c r="X319" s="623"/>
      <c r="Y319" s="623"/>
      <c r="Z319" s="399"/>
      <c r="AA319" s="621"/>
      <c r="AB319" s="622"/>
      <c r="AC319" s="147"/>
    </row>
    <row r="320" spans="2:29" ht="13.5" customHeight="1">
      <c r="B320" s="395"/>
      <c r="D320" s="529">
        <f t="shared" si="7"/>
        <v>309</v>
      </c>
      <c r="E320" s="532"/>
      <c r="F320" s="531"/>
      <c r="G320" s="531"/>
      <c r="H320" s="668"/>
      <c r="I320" s="234"/>
      <c r="J320" s="575"/>
      <c r="K320" s="573"/>
      <c r="L320" s="573"/>
      <c r="M320" s="623"/>
      <c r="N320" s="623"/>
      <c r="O320" s="573"/>
      <c r="P320" s="573"/>
      <c r="Q320" s="639"/>
      <c r="R320" s="573"/>
      <c r="S320" s="573"/>
      <c r="T320" s="573"/>
      <c r="U320" s="623"/>
      <c r="V320" s="623"/>
      <c r="W320" s="573"/>
      <c r="X320" s="623"/>
      <c r="Y320" s="623"/>
      <c r="Z320" s="399"/>
      <c r="AA320" s="621"/>
      <c r="AB320" s="622"/>
      <c r="AC320" s="147"/>
    </row>
    <row r="321" spans="2:29" ht="13.5" customHeight="1">
      <c r="B321" s="395"/>
      <c r="D321" s="529">
        <f t="shared" si="7"/>
        <v>310</v>
      </c>
      <c r="E321" s="532"/>
      <c r="F321" s="531"/>
      <c r="G321" s="531"/>
      <c r="H321" s="668"/>
      <c r="I321" s="234"/>
      <c r="J321" s="575"/>
      <c r="K321" s="573"/>
      <c r="L321" s="573"/>
      <c r="M321" s="623"/>
      <c r="N321" s="623"/>
      <c r="O321" s="573"/>
      <c r="P321" s="573"/>
      <c r="Q321" s="639"/>
      <c r="R321" s="573"/>
      <c r="S321" s="573"/>
      <c r="T321" s="573"/>
      <c r="U321" s="623"/>
      <c r="V321" s="623"/>
      <c r="W321" s="573"/>
      <c r="X321" s="623"/>
      <c r="Y321" s="623"/>
      <c r="Z321" s="399"/>
      <c r="AA321" s="621"/>
      <c r="AB321" s="622"/>
      <c r="AC321" s="147"/>
    </row>
    <row r="322" spans="2:29" ht="13.5" customHeight="1">
      <c r="B322" s="395"/>
      <c r="D322" s="529">
        <f t="shared" si="7"/>
        <v>311</v>
      </c>
      <c r="E322" s="532"/>
      <c r="F322" s="531"/>
      <c r="G322" s="531"/>
      <c r="H322" s="668"/>
      <c r="I322" s="234"/>
      <c r="J322" s="575"/>
      <c r="K322" s="573"/>
      <c r="L322" s="573"/>
      <c r="M322" s="623"/>
      <c r="N322" s="623"/>
      <c r="O322" s="573"/>
      <c r="P322" s="573"/>
      <c r="Q322" s="639"/>
      <c r="R322" s="573"/>
      <c r="S322" s="573"/>
      <c r="T322" s="573"/>
      <c r="U322" s="623"/>
      <c r="V322" s="623"/>
      <c r="W322" s="573"/>
      <c r="X322" s="623"/>
      <c r="Y322" s="623"/>
      <c r="Z322" s="399"/>
      <c r="AA322" s="621"/>
      <c r="AB322" s="622"/>
      <c r="AC322" s="147"/>
    </row>
    <row r="323" spans="2:29" ht="13.5" customHeight="1">
      <c r="B323" s="395"/>
      <c r="D323" s="529">
        <f t="shared" si="7"/>
        <v>312</v>
      </c>
      <c r="E323" s="532"/>
      <c r="F323" s="531"/>
      <c r="G323" s="531"/>
      <c r="H323" s="668"/>
      <c r="I323" s="234"/>
      <c r="J323" s="575"/>
      <c r="K323" s="573"/>
      <c r="L323" s="573"/>
      <c r="M323" s="623"/>
      <c r="N323" s="623"/>
      <c r="O323" s="573"/>
      <c r="P323" s="573"/>
      <c r="Q323" s="639"/>
      <c r="R323" s="573"/>
      <c r="S323" s="573"/>
      <c r="T323" s="573"/>
      <c r="U323" s="623"/>
      <c r="V323" s="623"/>
      <c r="W323" s="573"/>
      <c r="X323" s="623"/>
      <c r="Y323" s="623"/>
      <c r="Z323" s="399"/>
      <c r="AA323" s="621"/>
      <c r="AB323" s="622"/>
      <c r="AC323" s="147"/>
    </row>
    <row r="324" spans="2:29" ht="13.5" customHeight="1">
      <c r="B324" s="395"/>
      <c r="D324" s="529">
        <f t="shared" si="7"/>
        <v>313</v>
      </c>
      <c r="E324" s="532"/>
      <c r="F324" s="531"/>
      <c r="G324" s="531"/>
      <c r="H324" s="668"/>
      <c r="I324" s="234"/>
      <c r="J324" s="575"/>
      <c r="K324" s="573"/>
      <c r="L324" s="573"/>
      <c r="M324" s="623"/>
      <c r="N324" s="623"/>
      <c r="O324" s="573"/>
      <c r="P324" s="573"/>
      <c r="Q324" s="639"/>
      <c r="R324" s="573"/>
      <c r="S324" s="573"/>
      <c r="T324" s="573"/>
      <c r="U324" s="623"/>
      <c r="V324" s="623"/>
      <c r="W324" s="573"/>
      <c r="X324" s="623"/>
      <c r="Y324" s="623"/>
      <c r="Z324" s="399"/>
      <c r="AA324" s="621"/>
      <c r="AB324" s="622"/>
      <c r="AC324" s="147"/>
    </row>
    <row r="325" spans="2:29" ht="13.5" customHeight="1">
      <c r="B325" s="395"/>
      <c r="D325" s="529">
        <f t="shared" si="7"/>
        <v>314</v>
      </c>
      <c r="E325" s="532"/>
      <c r="F325" s="531"/>
      <c r="G325" s="531"/>
      <c r="H325" s="668"/>
      <c r="I325" s="234"/>
      <c r="J325" s="575"/>
      <c r="K325" s="573"/>
      <c r="L325" s="573"/>
      <c r="M325" s="623"/>
      <c r="N325" s="623"/>
      <c r="O325" s="573"/>
      <c r="P325" s="573"/>
      <c r="Q325" s="639"/>
      <c r="R325" s="573"/>
      <c r="S325" s="573"/>
      <c r="T325" s="573"/>
      <c r="U325" s="623"/>
      <c r="V325" s="623"/>
      <c r="W325" s="573"/>
      <c r="X325" s="623"/>
      <c r="Y325" s="623"/>
      <c r="Z325" s="399"/>
      <c r="AA325" s="621"/>
      <c r="AB325" s="622"/>
      <c r="AC325" s="147"/>
    </row>
    <row r="326" spans="2:29" ht="13.5" customHeight="1">
      <c r="B326" s="395"/>
      <c r="D326" s="529">
        <f t="shared" si="7"/>
        <v>315</v>
      </c>
      <c r="E326" s="532"/>
      <c r="F326" s="531"/>
      <c r="G326" s="531"/>
      <c r="H326" s="668"/>
      <c r="I326" s="234"/>
      <c r="J326" s="575"/>
      <c r="K326" s="573"/>
      <c r="L326" s="573"/>
      <c r="M326" s="623"/>
      <c r="N326" s="623"/>
      <c r="O326" s="573"/>
      <c r="P326" s="573"/>
      <c r="Q326" s="639"/>
      <c r="R326" s="573"/>
      <c r="S326" s="573"/>
      <c r="T326" s="573"/>
      <c r="U326" s="623"/>
      <c r="V326" s="623"/>
      <c r="W326" s="573"/>
      <c r="X326" s="623"/>
      <c r="Y326" s="623"/>
      <c r="Z326" s="399"/>
      <c r="AA326" s="621"/>
      <c r="AB326" s="622"/>
      <c r="AC326" s="147"/>
    </row>
    <row r="327" spans="2:29" ht="13.5" customHeight="1">
      <c r="B327" s="395"/>
      <c r="D327" s="529">
        <f t="shared" si="7"/>
        <v>316</v>
      </c>
      <c r="E327" s="532"/>
      <c r="F327" s="531"/>
      <c r="G327" s="531"/>
      <c r="H327" s="668"/>
      <c r="I327" s="234"/>
      <c r="J327" s="575"/>
      <c r="K327" s="573"/>
      <c r="L327" s="573"/>
      <c r="M327" s="623"/>
      <c r="N327" s="623"/>
      <c r="O327" s="573"/>
      <c r="P327" s="573"/>
      <c r="Q327" s="639"/>
      <c r="R327" s="573"/>
      <c r="S327" s="573"/>
      <c r="T327" s="573"/>
      <c r="U327" s="623"/>
      <c r="V327" s="623"/>
      <c r="W327" s="573"/>
      <c r="X327" s="623"/>
      <c r="Y327" s="623"/>
      <c r="Z327" s="399"/>
      <c r="AA327" s="621"/>
      <c r="AB327" s="622"/>
      <c r="AC327" s="147"/>
    </row>
    <row r="328" spans="2:29" ht="13.5" customHeight="1">
      <c r="B328" s="395"/>
      <c r="D328" s="529">
        <f t="shared" si="7"/>
        <v>317</v>
      </c>
      <c r="E328" s="532"/>
      <c r="F328" s="531"/>
      <c r="G328" s="531"/>
      <c r="H328" s="668"/>
      <c r="I328" s="234"/>
      <c r="J328" s="575"/>
      <c r="K328" s="573"/>
      <c r="L328" s="573"/>
      <c r="M328" s="623"/>
      <c r="N328" s="623"/>
      <c r="O328" s="573"/>
      <c r="P328" s="573"/>
      <c r="Q328" s="639"/>
      <c r="R328" s="573"/>
      <c r="S328" s="573"/>
      <c r="T328" s="573"/>
      <c r="U328" s="623"/>
      <c r="V328" s="623"/>
      <c r="W328" s="573"/>
      <c r="X328" s="623"/>
      <c r="Y328" s="623"/>
      <c r="Z328" s="399"/>
      <c r="AA328" s="621"/>
      <c r="AB328" s="622"/>
      <c r="AC328" s="147"/>
    </row>
    <row r="329" spans="2:29" ht="13.5" customHeight="1">
      <c r="B329" s="395"/>
      <c r="D329" s="529">
        <f t="shared" si="7"/>
        <v>318</v>
      </c>
      <c r="E329" s="532"/>
      <c r="F329" s="531"/>
      <c r="G329" s="531"/>
      <c r="H329" s="668"/>
      <c r="I329" s="234"/>
      <c r="J329" s="575"/>
      <c r="K329" s="573"/>
      <c r="L329" s="573"/>
      <c r="M329" s="623"/>
      <c r="N329" s="623"/>
      <c r="O329" s="573"/>
      <c r="P329" s="573"/>
      <c r="Q329" s="639"/>
      <c r="R329" s="573"/>
      <c r="S329" s="573"/>
      <c r="T329" s="573"/>
      <c r="U329" s="623"/>
      <c r="V329" s="623"/>
      <c r="W329" s="573"/>
      <c r="X329" s="623"/>
      <c r="Y329" s="623"/>
      <c r="Z329" s="399"/>
      <c r="AA329" s="621"/>
      <c r="AB329" s="622"/>
      <c r="AC329" s="147"/>
    </row>
    <row r="330" spans="2:29" ht="13.5" customHeight="1">
      <c r="B330" s="395"/>
      <c r="D330" s="529">
        <f t="shared" si="7"/>
        <v>319</v>
      </c>
      <c r="E330" s="532"/>
      <c r="F330" s="531"/>
      <c r="G330" s="531"/>
      <c r="H330" s="668"/>
      <c r="I330" s="234"/>
      <c r="J330" s="575"/>
      <c r="K330" s="573"/>
      <c r="L330" s="573"/>
      <c r="M330" s="623"/>
      <c r="N330" s="623"/>
      <c r="O330" s="573"/>
      <c r="P330" s="573"/>
      <c r="Q330" s="639"/>
      <c r="R330" s="573"/>
      <c r="S330" s="573"/>
      <c r="T330" s="573"/>
      <c r="U330" s="623"/>
      <c r="V330" s="623"/>
      <c r="W330" s="573"/>
      <c r="X330" s="623"/>
      <c r="Y330" s="623"/>
      <c r="Z330" s="399"/>
      <c r="AA330" s="621"/>
      <c r="AB330" s="622"/>
      <c r="AC330" s="147"/>
    </row>
    <row r="331" spans="2:29" ht="13.5" customHeight="1">
      <c r="B331" s="395"/>
      <c r="D331" s="529">
        <f t="shared" si="7"/>
        <v>320</v>
      </c>
      <c r="E331" s="532"/>
      <c r="F331" s="531"/>
      <c r="G331" s="531"/>
      <c r="H331" s="668"/>
      <c r="I331" s="234"/>
      <c r="J331" s="575"/>
      <c r="K331" s="573"/>
      <c r="L331" s="573"/>
      <c r="M331" s="623"/>
      <c r="N331" s="623"/>
      <c r="O331" s="573"/>
      <c r="P331" s="573"/>
      <c r="Q331" s="639"/>
      <c r="R331" s="573"/>
      <c r="S331" s="573"/>
      <c r="T331" s="573"/>
      <c r="U331" s="623"/>
      <c r="V331" s="623"/>
      <c r="W331" s="573"/>
      <c r="X331" s="623"/>
      <c r="Y331" s="623"/>
      <c r="Z331" s="399"/>
      <c r="AA331" s="621"/>
      <c r="AB331" s="622"/>
      <c r="AC331" s="147"/>
    </row>
    <row r="332" spans="2:29" ht="13.5" customHeight="1">
      <c r="B332" s="395"/>
      <c r="D332" s="529">
        <f t="shared" si="7"/>
        <v>321</v>
      </c>
      <c r="E332" s="532"/>
      <c r="F332" s="531"/>
      <c r="G332" s="531"/>
      <c r="H332" s="668"/>
      <c r="I332" s="234"/>
      <c r="J332" s="575"/>
      <c r="K332" s="573"/>
      <c r="L332" s="573"/>
      <c r="M332" s="623"/>
      <c r="N332" s="623"/>
      <c r="O332" s="573"/>
      <c r="P332" s="573"/>
      <c r="Q332" s="639"/>
      <c r="R332" s="573"/>
      <c r="S332" s="573"/>
      <c r="T332" s="573"/>
      <c r="U332" s="623"/>
      <c r="V332" s="623"/>
      <c r="W332" s="573"/>
      <c r="X332" s="623"/>
      <c r="Y332" s="623"/>
      <c r="Z332" s="399"/>
      <c r="AA332" s="621"/>
      <c r="AB332" s="622"/>
      <c r="AC332" s="147"/>
    </row>
    <row r="333" spans="2:29" ht="13.5" customHeight="1">
      <c r="B333" s="395"/>
      <c r="D333" s="529">
        <f t="shared" si="7"/>
        <v>322</v>
      </c>
      <c r="E333" s="532"/>
      <c r="F333" s="531"/>
      <c r="G333" s="531"/>
      <c r="H333" s="668"/>
      <c r="I333" s="234"/>
      <c r="J333" s="575"/>
      <c r="K333" s="573"/>
      <c r="L333" s="573"/>
      <c r="M333" s="623"/>
      <c r="N333" s="623"/>
      <c r="O333" s="573"/>
      <c r="P333" s="573"/>
      <c r="Q333" s="639"/>
      <c r="R333" s="573"/>
      <c r="S333" s="573"/>
      <c r="T333" s="573"/>
      <c r="U333" s="623"/>
      <c r="V333" s="623"/>
      <c r="W333" s="573"/>
      <c r="X333" s="623"/>
      <c r="Y333" s="623"/>
      <c r="Z333" s="399"/>
      <c r="AA333" s="621"/>
      <c r="AB333" s="622"/>
      <c r="AC333" s="147"/>
    </row>
    <row r="334" spans="2:29" ht="13.5" customHeight="1">
      <c r="B334" s="395"/>
      <c r="D334" s="529">
        <f t="shared" si="7"/>
        <v>323</v>
      </c>
      <c r="E334" s="532"/>
      <c r="F334" s="531"/>
      <c r="G334" s="531"/>
      <c r="H334" s="668"/>
      <c r="I334" s="234"/>
      <c r="J334" s="575"/>
      <c r="K334" s="573"/>
      <c r="L334" s="573"/>
      <c r="M334" s="623"/>
      <c r="N334" s="623"/>
      <c r="O334" s="573"/>
      <c r="P334" s="573"/>
      <c r="Q334" s="639"/>
      <c r="R334" s="573"/>
      <c r="S334" s="573"/>
      <c r="T334" s="573"/>
      <c r="U334" s="623"/>
      <c r="V334" s="623"/>
      <c r="W334" s="573"/>
      <c r="X334" s="623"/>
      <c r="Y334" s="623"/>
      <c r="Z334" s="399"/>
      <c r="AA334" s="621"/>
      <c r="AB334" s="622"/>
      <c r="AC334" s="147"/>
    </row>
    <row r="335" spans="2:29" ht="13.5" customHeight="1">
      <c r="B335" s="395"/>
      <c r="D335" s="529">
        <f t="shared" si="7"/>
        <v>324</v>
      </c>
      <c r="E335" s="532"/>
      <c r="F335" s="531"/>
      <c r="G335" s="531"/>
      <c r="H335" s="668"/>
      <c r="I335" s="234"/>
      <c r="J335" s="575"/>
      <c r="K335" s="573"/>
      <c r="L335" s="573"/>
      <c r="M335" s="623"/>
      <c r="N335" s="623"/>
      <c r="O335" s="573"/>
      <c r="P335" s="573"/>
      <c r="Q335" s="639"/>
      <c r="R335" s="573"/>
      <c r="S335" s="573"/>
      <c r="T335" s="573"/>
      <c r="U335" s="623"/>
      <c r="V335" s="623"/>
      <c r="W335" s="573"/>
      <c r="X335" s="623"/>
      <c r="Y335" s="623"/>
      <c r="Z335" s="399"/>
      <c r="AA335" s="621"/>
      <c r="AB335" s="622"/>
      <c r="AC335" s="147"/>
    </row>
    <row r="336" spans="2:29" ht="13.5" customHeight="1">
      <c r="B336" s="395"/>
      <c r="D336" s="529">
        <f t="shared" si="7"/>
        <v>325</v>
      </c>
      <c r="E336" s="532"/>
      <c r="F336" s="531"/>
      <c r="G336" s="531"/>
      <c r="H336" s="668"/>
      <c r="I336" s="234"/>
      <c r="J336" s="575"/>
      <c r="K336" s="573"/>
      <c r="L336" s="573"/>
      <c r="M336" s="623"/>
      <c r="N336" s="623"/>
      <c r="O336" s="573"/>
      <c r="P336" s="573"/>
      <c r="Q336" s="639"/>
      <c r="R336" s="573"/>
      <c r="S336" s="573"/>
      <c r="T336" s="573"/>
      <c r="U336" s="623"/>
      <c r="V336" s="623"/>
      <c r="W336" s="573"/>
      <c r="X336" s="623"/>
      <c r="Y336" s="623"/>
      <c r="Z336" s="399"/>
      <c r="AA336" s="621"/>
      <c r="AB336" s="622"/>
      <c r="AC336" s="147"/>
    </row>
    <row r="337" spans="2:29" ht="13.5" customHeight="1">
      <c r="B337" s="395"/>
      <c r="D337" s="529">
        <f t="shared" si="7"/>
        <v>326</v>
      </c>
      <c r="E337" s="532"/>
      <c r="F337" s="531"/>
      <c r="G337" s="531"/>
      <c r="H337" s="668"/>
      <c r="I337" s="234"/>
      <c r="J337" s="575"/>
      <c r="K337" s="573"/>
      <c r="L337" s="573"/>
      <c r="M337" s="623"/>
      <c r="N337" s="623"/>
      <c r="O337" s="573"/>
      <c r="P337" s="573"/>
      <c r="Q337" s="639"/>
      <c r="R337" s="573"/>
      <c r="S337" s="573"/>
      <c r="T337" s="573"/>
      <c r="U337" s="623"/>
      <c r="V337" s="623"/>
      <c r="W337" s="573"/>
      <c r="X337" s="623"/>
      <c r="Y337" s="623"/>
      <c r="Z337" s="399"/>
      <c r="AA337" s="621"/>
      <c r="AB337" s="622"/>
      <c r="AC337" s="147"/>
    </row>
    <row r="338" spans="2:29" ht="13.5" customHeight="1">
      <c r="B338" s="395"/>
      <c r="D338" s="529">
        <f t="shared" si="7"/>
        <v>327</v>
      </c>
      <c r="E338" s="532"/>
      <c r="F338" s="531"/>
      <c r="G338" s="531"/>
      <c r="H338" s="668"/>
      <c r="I338" s="234"/>
      <c r="J338" s="575"/>
      <c r="K338" s="573"/>
      <c r="L338" s="573"/>
      <c r="M338" s="623"/>
      <c r="N338" s="623"/>
      <c r="O338" s="573"/>
      <c r="P338" s="573"/>
      <c r="Q338" s="639"/>
      <c r="R338" s="573"/>
      <c r="S338" s="573"/>
      <c r="T338" s="573"/>
      <c r="U338" s="623"/>
      <c r="V338" s="623"/>
      <c r="W338" s="573"/>
      <c r="X338" s="623"/>
      <c r="Y338" s="623"/>
      <c r="Z338" s="399"/>
      <c r="AA338" s="621"/>
      <c r="AB338" s="622"/>
      <c r="AC338" s="147"/>
    </row>
    <row r="339" spans="2:29" ht="13.5" customHeight="1">
      <c r="B339" s="395"/>
      <c r="D339" s="529">
        <f t="shared" si="7"/>
        <v>328</v>
      </c>
      <c r="E339" s="532"/>
      <c r="F339" s="531"/>
      <c r="G339" s="531"/>
      <c r="H339" s="668"/>
      <c r="I339" s="234"/>
      <c r="J339" s="575"/>
      <c r="K339" s="573"/>
      <c r="L339" s="573"/>
      <c r="M339" s="623"/>
      <c r="N339" s="623"/>
      <c r="O339" s="573"/>
      <c r="P339" s="573"/>
      <c r="Q339" s="639"/>
      <c r="R339" s="573"/>
      <c r="S339" s="573"/>
      <c r="T339" s="573"/>
      <c r="U339" s="623"/>
      <c r="V339" s="623"/>
      <c r="W339" s="573"/>
      <c r="X339" s="623"/>
      <c r="Y339" s="623"/>
      <c r="Z339" s="399"/>
      <c r="AA339" s="621"/>
      <c r="AB339" s="622"/>
      <c r="AC339" s="147"/>
    </row>
    <row r="340" spans="2:29" ht="13.5" customHeight="1">
      <c r="B340" s="395"/>
      <c r="D340" s="529">
        <f t="shared" si="7"/>
        <v>329</v>
      </c>
      <c r="E340" s="532"/>
      <c r="F340" s="531"/>
      <c r="G340" s="531"/>
      <c r="H340" s="668"/>
      <c r="I340" s="234"/>
      <c r="J340" s="575"/>
      <c r="K340" s="573"/>
      <c r="L340" s="573"/>
      <c r="M340" s="623"/>
      <c r="N340" s="623"/>
      <c r="O340" s="573"/>
      <c r="P340" s="573"/>
      <c r="Q340" s="639"/>
      <c r="R340" s="573"/>
      <c r="S340" s="573"/>
      <c r="T340" s="573"/>
      <c r="U340" s="623"/>
      <c r="V340" s="623"/>
      <c r="W340" s="573"/>
      <c r="X340" s="623"/>
      <c r="Y340" s="623"/>
      <c r="Z340" s="399"/>
      <c r="AA340" s="621"/>
      <c r="AB340" s="622"/>
      <c r="AC340" s="147"/>
    </row>
    <row r="341" spans="2:29" ht="13.5" customHeight="1">
      <c r="B341" s="395"/>
      <c r="D341" s="529">
        <f>D340+1</f>
        <v>330</v>
      </c>
      <c r="E341" s="532"/>
      <c r="F341" s="531"/>
      <c r="G341" s="531"/>
      <c r="H341" s="668"/>
      <c r="I341" s="234"/>
      <c r="J341" s="575"/>
      <c r="K341" s="573"/>
      <c r="L341" s="573"/>
      <c r="M341" s="623"/>
      <c r="N341" s="623"/>
      <c r="O341" s="573"/>
      <c r="P341" s="573"/>
      <c r="Q341" s="639"/>
      <c r="R341" s="573"/>
      <c r="S341" s="573"/>
      <c r="T341" s="573"/>
      <c r="U341" s="623"/>
      <c r="V341" s="623"/>
      <c r="W341" s="573"/>
      <c r="X341" s="623"/>
      <c r="Y341" s="623"/>
      <c r="Z341" s="399"/>
      <c r="AA341" s="621"/>
      <c r="AB341" s="622"/>
      <c r="AC341" s="147"/>
    </row>
    <row r="342" spans="2:29" ht="13.5" customHeight="1">
      <c r="B342" s="395"/>
      <c r="D342" s="529">
        <f>D341+1</f>
        <v>331</v>
      </c>
      <c r="E342" s="532"/>
      <c r="F342" s="531"/>
      <c r="G342" s="531"/>
      <c r="H342" s="668"/>
      <c r="I342" s="234"/>
      <c r="J342" s="575"/>
      <c r="K342" s="573"/>
      <c r="L342" s="573"/>
      <c r="M342" s="623"/>
      <c r="N342" s="623"/>
      <c r="O342" s="573"/>
      <c r="P342" s="573"/>
      <c r="Q342" s="639"/>
      <c r="R342" s="573"/>
      <c r="S342" s="573"/>
      <c r="T342" s="573"/>
      <c r="U342" s="623"/>
      <c r="V342" s="623"/>
      <c r="W342" s="573"/>
      <c r="X342" s="623"/>
      <c r="Y342" s="623"/>
      <c r="Z342" s="399"/>
      <c r="AA342" s="621"/>
      <c r="AB342" s="622"/>
      <c r="AC342" s="147"/>
    </row>
    <row r="343" spans="2:29" ht="13.5" customHeight="1">
      <c r="B343" s="395"/>
      <c r="D343" s="529">
        <f>D342+1</f>
        <v>332</v>
      </c>
      <c r="E343" s="532"/>
      <c r="F343" s="531"/>
      <c r="G343" s="531"/>
      <c r="H343" s="668"/>
      <c r="I343" s="234"/>
      <c r="J343" s="575"/>
      <c r="K343" s="573"/>
      <c r="L343" s="573"/>
      <c r="M343" s="623"/>
      <c r="N343" s="623"/>
      <c r="O343" s="573"/>
      <c r="P343" s="573"/>
      <c r="Q343" s="639"/>
      <c r="R343" s="573"/>
      <c r="S343" s="573"/>
      <c r="T343" s="573"/>
      <c r="U343" s="623"/>
      <c r="V343" s="623"/>
      <c r="W343" s="573"/>
      <c r="X343" s="623"/>
      <c r="Y343" s="623"/>
      <c r="Z343" s="399"/>
      <c r="AA343" s="621"/>
      <c r="AB343" s="622"/>
      <c r="AC343" s="147"/>
    </row>
    <row r="344" spans="2:29" ht="13.5" customHeight="1">
      <c r="B344" s="395"/>
      <c r="D344" s="529">
        <f>D343+1</f>
        <v>333</v>
      </c>
      <c r="E344" s="532"/>
      <c r="F344" s="531"/>
      <c r="G344" s="531"/>
      <c r="H344" s="668"/>
      <c r="I344" s="234"/>
      <c r="J344" s="575"/>
      <c r="K344" s="573"/>
      <c r="L344" s="573"/>
      <c r="M344" s="623"/>
      <c r="N344" s="623"/>
      <c r="O344" s="573"/>
      <c r="P344" s="573"/>
      <c r="Q344" s="639"/>
      <c r="R344" s="573"/>
      <c r="S344" s="573"/>
      <c r="T344" s="573"/>
      <c r="U344" s="623"/>
      <c r="V344" s="623"/>
      <c r="W344" s="573"/>
      <c r="X344" s="623"/>
      <c r="Y344" s="623"/>
      <c r="Z344" s="399"/>
      <c r="AA344" s="621"/>
      <c r="AB344" s="622"/>
      <c r="AC344" s="147"/>
    </row>
    <row r="345" spans="2:29" ht="13.5" customHeight="1">
      <c r="B345" s="395"/>
      <c r="D345" s="529">
        <f t="shared" si="7"/>
        <v>334</v>
      </c>
      <c r="E345" s="532"/>
      <c r="F345" s="531"/>
      <c r="G345" s="531"/>
      <c r="H345" s="668"/>
      <c r="I345" s="234"/>
      <c r="J345" s="575"/>
      <c r="K345" s="573"/>
      <c r="L345" s="573"/>
      <c r="M345" s="623"/>
      <c r="N345" s="623"/>
      <c r="O345" s="573"/>
      <c r="P345" s="573"/>
      <c r="Q345" s="639"/>
      <c r="R345" s="573"/>
      <c r="S345" s="573"/>
      <c r="T345" s="573"/>
      <c r="U345" s="623"/>
      <c r="V345" s="623"/>
      <c r="W345" s="573"/>
      <c r="X345" s="623"/>
      <c r="Y345" s="623"/>
      <c r="Z345" s="399"/>
      <c r="AA345" s="621"/>
      <c r="AB345" s="622"/>
      <c r="AC345" s="147"/>
    </row>
    <row r="346" spans="2:29" ht="13.5" customHeight="1">
      <c r="B346" s="395"/>
      <c r="D346" s="529">
        <f t="shared" si="7"/>
        <v>335</v>
      </c>
      <c r="E346" s="532"/>
      <c r="F346" s="531"/>
      <c r="G346" s="531"/>
      <c r="H346" s="668"/>
      <c r="I346" s="234"/>
      <c r="J346" s="575"/>
      <c r="K346" s="573"/>
      <c r="L346" s="573"/>
      <c r="M346" s="623"/>
      <c r="N346" s="623"/>
      <c r="O346" s="573"/>
      <c r="P346" s="573"/>
      <c r="Q346" s="639"/>
      <c r="R346" s="573"/>
      <c r="S346" s="573"/>
      <c r="T346" s="573"/>
      <c r="U346" s="623"/>
      <c r="V346" s="623"/>
      <c r="W346" s="573"/>
      <c r="X346" s="623"/>
      <c r="Y346" s="623"/>
      <c r="Z346" s="399"/>
      <c r="AA346" s="621"/>
      <c r="AB346" s="622"/>
      <c r="AC346" s="147"/>
    </row>
    <row r="347" spans="2:29" ht="13.5" customHeight="1">
      <c r="B347" s="395"/>
      <c r="D347" s="529">
        <f t="shared" si="7"/>
        <v>336</v>
      </c>
      <c r="E347" s="532"/>
      <c r="F347" s="531"/>
      <c r="G347" s="531"/>
      <c r="H347" s="668"/>
      <c r="I347" s="234"/>
      <c r="J347" s="575"/>
      <c r="K347" s="573"/>
      <c r="L347" s="573"/>
      <c r="M347" s="623"/>
      <c r="N347" s="623"/>
      <c r="O347" s="573"/>
      <c r="P347" s="573"/>
      <c r="Q347" s="639"/>
      <c r="R347" s="573"/>
      <c r="S347" s="573"/>
      <c r="T347" s="573"/>
      <c r="U347" s="623"/>
      <c r="V347" s="623"/>
      <c r="W347" s="573"/>
      <c r="X347" s="623"/>
      <c r="Y347" s="623"/>
      <c r="Z347" s="399"/>
      <c r="AA347" s="621"/>
      <c r="AB347" s="622"/>
      <c r="AC347" s="147"/>
    </row>
    <row r="348" spans="2:29" ht="13.5" customHeight="1">
      <c r="B348" s="395"/>
      <c r="D348" s="529">
        <f t="shared" si="7"/>
        <v>337</v>
      </c>
      <c r="E348" s="532"/>
      <c r="F348" s="531"/>
      <c r="G348" s="531"/>
      <c r="H348" s="668"/>
      <c r="I348" s="234"/>
      <c r="J348" s="575"/>
      <c r="K348" s="573"/>
      <c r="L348" s="573"/>
      <c r="M348" s="623"/>
      <c r="N348" s="623"/>
      <c r="O348" s="573"/>
      <c r="P348" s="573"/>
      <c r="Q348" s="639"/>
      <c r="R348" s="573"/>
      <c r="S348" s="573"/>
      <c r="T348" s="573"/>
      <c r="U348" s="623"/>
      <c r="V348" s="623"/>
      <c r="W348" s="573"/>
      <c r="X348" s="623"/>
      <c r="Y348" s="623"/>
      <c r="Z348" s="399"/>
      <c r="AA348" s="621"/>
      <c r="AB348" s="622"/>
      <c r="AC348" s="147"/>
    </row>
    <row r="349" spans="2:29" ht="13.5" customHeight="1">
      <c r="B349" s="395"/>
      <c r="D349" s="529">
        <f t="shared" ref="D349:D412" si="8">D348+1</f>
        <v>338</v>
      </c>
      <c r="E349" s="532"/>
      <c r="F349" s="531"/>
      <c r="G349" s="531"/>
      <c r="H349" s="668"/>
      <c r="I349" s="234"/>
      <c r="J349" s="575"/>
      <c r="K349" s="573"/>
      <c r="L349" s="573"/>
      <c r="M349" s="623"/>
      <c r="N349" s="623"/>
      <c r="O349" s="573"/>
      <c r="P349" s="573"/>
      <c r="Q349" s="639"/>
      <c r="R349" s="573"/>
      <c r="S349" s="573"/>
      <c r="T349" s="573"/>
      <c r="U349" s="623"/>
      <c r="V349" s="623"/>
      <c r="W349" s="573"/>
      <c r="X349" s="623"/>
      <c r="Y349" s="623"/>
      <c r="Z349" s="399"/>
      <c r="AA349" s="621"/>
      <c r="AB349" s="622"/>
      <c r="AC349" s="147"/>
    </row>
    <row r="350" spans="2:29" ht="13.5" customHeight="1">
      <c r="B350" s="395"/>
      <c r="D350" s="529">
        <f t="shared" si="8"/>
        <v>339</v>
      </c>
      <c r="E350" s="532"/>
      <c r="F350" s="531"/>
      <c r="G350" s="531"/>
      <c r="H350" s="668"/>
      <c r="I350" s="234"/>
      <c r="J350" s="575"/>
      <c r="K350" s="573"/>
      <c r="L350" s="573"/>
      <c r="M350" s="623"/>
      <c r="N350" s="623"/>
      <c r="O350" s="573"/>
      <c r="P350" s="573"/>
      <c r="Q350" s="639"/>
      <c r="R350" s="573"/>
      <c r="S350" s="573"/>
      <c r="T350" s="573"/>
      <c r="U350" s="623"/>
      <c r="V350" s="623"/>
      <c r="W350" s="573"/>
      <c r="X350" s="623"/>
      <c r="Y350" s="623"/>
      <c r="Z350" s="399"/>
      <c r="AA350" s="621"/>
      <c r="AB350" s="622"/>
      <c r="AC350" s="147"/>
    </row>
    <row r="351" spans="2:29" ht="13.5" customHeight="1">
      <c r="B351" s="395"/>
      <c r="D351" s="529">
        <f t="shared" si="8"/>
        <v>340</v>
      </c>
      <c r="E351" s="532"/>
      <c r="F351" s="531"/>
      <c r="G351" s="531"/>
      <c r="H351" s="668"/>
      <c r="I351" s="234"/>
      <c r="J351" s="575"/>
      <c r="K351" s="573"/>
      <c r="L351" s="573"/>
      <c r="M351" s="623"/>
      <c r="N351" s="623"/>
      <c r="O351" s="573"/>
      <c r="P351" s="573"/>
      <c r="Q351" s="639"/>
      <c r="R351" s="573"/>
      <c r="S351" s="573"/>
      <c r="T351" s="573"/>
      <c r="U351" s="623"/>
      <c r="V351" s="623"/>
      <c r="W351" s="573"/>
      <c r="X351" s="623"/>
      <c r="Y351" s="623"/>
      <c r="Z351" s="399"/>
      <c r="AA351" s="621"/>
      <c r="AB351" s="622"/>
      <c r="AC351" s="147"/>
    </row>
    <row r="352" spans="2:29" ht="13.5" customHeight="1">
      <c r="B352" s="395"/>
      <c r="D352" s="529">
        <f t="shared" si="8"/>
        <v>341</v>
      </c>
      <c r="E352" s="532"/>
      <c r="F352" s="531"/>
      <c r="G352" s="531"/>
      <c r="H352" s="668"/>
      <c r="I352" s="234"/>
      <c r="J352" s="575"/>
      <c r="K352" s="573"/>
      <c r="L352" s="573"/>
      <c r="M352" s="623"/>
      <c r="N352" s="623"/>
      <c r="O352" s="573"/>
      <c r="P352" s="573"/>
      <c r="Q352" s="639"/>
      <c r="R352" s="573"/>
      <c r="S352" s="573"/>
      <c r="T352" s="573"/>
      <c r="U352" s="623"/>
      <c r="V352" s="623"/>
      <c r="W352" s="573"/>
      <c r="X352" s="623"/>
      <c r="Y352" s="623"/>
      <c r="Z352" s="399"/>
      <c r="AA352" s="621"/>
      <c r="AB352" s="622"/>
      <c r="AC352" s="147"/>
    </row>
    <row r="353" spans="2:29" ht="13.5" customHeight="1">
      <c r="B353" s="395"/>
      <c r="D353" s="529">
        <f t="shared" si="8"/>
        <v>342</v>
      </c>
      <c r="E353" s="532"/>
      <c r="F353" s="531"/>
      <c r="G353" s="531"/>
      <c r="H353" s="668"/>
      <c r="I353" s="234"/>
      <c r="J353" s="575"/>
      <c r="K353" s="573"/>
      <c r="L353" s="573"/>
      <c r="M353" s="623"/>
      <c r="N353" s="623"/>
      <c r="O353" s="573"/>
      <c r="P353" s="573"/>
      <c r="Q353" s="639"/>
      <c r="R353" s="573"/>
      <c r="S353" s="573"/>
      <c r="T353" s="573"/>
      <c r="U353" s="623"/>
      <c r="V353" s="623"/>
      <c r="W353" s="573"/>
      <c r="X353" s="623"/>
      <c r="Y353" s="623"/>
      <c r="Z353" s="399"/>
      <c r="AA353" s="621"/>
      <c r="AB353" s="622"/>
      <c r="AC353" s="147"/>
    </row>
    <row r="354" spans="2:29" ht="13.5" customHeight="1">
      <c r="B354" s="395"/>
      <c r="D354" s="529">
        <f t="shared" si="8"/>
        <v>343</v>
      </c>
      <c r="E354" s="532"/>
      <c r="F354" s="531"/>
      <c r="G354" s="531"/>
      <c r="H354" s="668"/>
      <c r="I354" s="234"/>
      <c r="J354" s="575"/>
      <c r="K354" s="573"/>
      <c r="L354" s="573"/>
      <c r="M354" s="623"/>
      <c r="N354" s="623"/>
      <c r="O354" s="573"/>
      <c r="P354" s="573"/>
      <c r="Q354" s="639"/>
      <c r="R354" s="573"/>
      <c r="S354" s="573"/>
      <c r="T354" s="573"/>
      <c r="U354" s="623"/>
      <c r="V354" s="623"/>
      <c r="W354" s="573"/>
      <c r="X354" s="623"/>
      <c r="Y354" s="623"/>
      <c r="Z354" s="399"/>
      <c r="AA354" s="621"/>
      <c r="AB354" s="622"/>
      <c r="AC354" s="147"/>
    </row>
    <row r="355" spans="2:29" ht="13.5" customHeight="1">
      <c r="B355" s="395"/>
      <c r="D355" s="529">
        <f t="shared" si="8"/>
        <v>344</v>
      </c>
      <c r="E355" s="532"/>
      <c r="F355" s="531"/>
      <c r="G355" s="531"/>
      <c r="H355" s="668"/>
      <c r="I355" s="234"/>
      <c r="J355" s="575"/>
      <c r="K355" s="573"/>
      <c r="L355" s="573"/>
      <c r="M355" s="623"/>
      <c r="N355" s="623"/>
      <c r="O355" s="573"/>
      <c r="P355" s="573"/>
      <c r="Q355" s="639"/>
      <c r="R355" s="573"/>
      <c r="S355" s="573"/>
      <c r="T355" s="573"/>
      <c r="U355" s="623"/>
      <c r="V355" s="623"/>
      <c r="W355" s="573"/>
      <c r="X355" s="623"/>
      <c r="Y355" s="623"/>
      <c r="Z355" s="399"/>
      <c r="AA355" s="621"/>
      <c r="AB355" s="622"/>
      <c r="AC355" s="147"/>
    </row>
    <row r="356" spans="2:29" ht="13.5" customHeight="1">
      <c r="B356" s="395"/>
      <c r="D356" s="529">
        <f t="shared" si="8"/>
        <v>345</v>
      </c>
      <c r="E356" s="532"/>
      <c r="F356" s="531"/>
      <c r="G356" s="531"/>
      <c r="H356" s="668"/>
      <c r="I356" s="234"/>
      <c r="J356" s="575"/>
      <c r="K356" s="573"/>
      <c r="L356" s="573"/>
      <c r="M356" s="623"/>
      <c r="N356" s="623"/>
      <c r="O356" s="573"/>
      <c r="P356" s="573"/>
      <c r="Q356" s="639"/>
      <c r="R356" s="573"/>
      <c r="S356" s="573"/>
      <c r="T356" s="573"/>
      <c r="U356" s="623"/>
      <c r="V356" s="623"/>
      <c r="W356" s="573"/>
      <c r="X356" s="623"/>
      <c r="Y356" s="623"/>
      <c r="Z356" s="399"/>
      <c r="AA356" s="621"/>
      <c r="AB356" s="622"/>
      <c r="AC356" s="147"/>
    </row>
    <row r="357" spans="2:29" ht="13.5" customHeight="1">
      <c r="B357" s="395"/>
      <c r="D357" s="529">
        <f t="shared" si="8"/>
        <v>346</v>
      </c>
      <c r="E357" s="532"/>
      <c r="F357" s="531"/>
      <c r="G357" s="531"/>
      <c r="H357" s="668"/>
      <c r="I357" s="234"/>
      <c r="J357" s="575"/>
      <c r="K357" s="573"/>
      <c r="L357" s="573"/>
      <c r="M357" s="623"/>
      <c r="N357" s="623"/>
      <c r="O357" s="573"/>
      <c r="P357" s="573"/>
      <c r="Q357" s="639"/>
      <c r="R357" s="573"/>
      <c r="S357" s="573"/>
      <c r="T357" s="573"/>
      <c r="U357" s="623"/>
      <c r="V357" s="623"/>
      <c r="W357" s="573"/>
      <c r="X357" s="623"/>
      <c r="Y357" s="623"/>
      <c r="Z357" s="399"/>
      <c r="AA357" s="621"/>
      <c r="AB357" s="622"/>
      <c r="AC357" s="147"/>
    </row>
    <row r="358" spans="2:29" ht="13.5" customHeight="1">
      <c r="B358" s="395"/>
      <c r="D358" s="529">
        <f t="shared" si="8"/>
        <v>347</v>
      </c>
      <c r="E358" s="532"/>
      <c r="F358" s="531"/>
      <c r="G358" s="531"/>
      <c r="H358" s="668"/>
      <c r="I358" s="234"/>
      <c r="J358" s="575"/>
      <c r="K358" s="573"/>
      <c r="L358" s="573"/>
      <c r="M358" s="623"/>
      <c r="N358" s="623"/>
      <c r="O358" s="573"/>
      <c r="P358" s="573"/>
      <c r="Q358" s="639"/>
      <c r="R358" s="573"/>
      <c r="S358" s="573"/>
      <c r="T358" s="573"/>
      <c r="U358" s="623"/>
      <c r="V358" s="623"/>
      <c r="W358" s="573"/>
      <c r="X358" s="623"/>
      <c r="Y358" s="623"/>
      <c r="Z358" s="399"/>
      <c r="AA358" s="621"/>
      <c r="AB358" s="622"/>
      <c r="AC358" s="147"/>
    </row>
    <row r="359" spans="2:29" ht="13.5" customHeight="1">
      <c r="B359" s="395"/>
      <c r="D359" s="529">
        <f t="shared" si="8"/>
        <v>348</v>
      </c>
      <c r="E359" s="532"/>
      <c r="F359" s="531"/>
      <c r="G359" s="531"/>
      <c r="H359" s="668"/>
      <c r="I359" s="234"/>
      <c r="J359" s="575"/>
      <c r="K359" s="573"/>
      <c r="L359" s="573"/>
      <c r="M359" s="623"/>
      <c r="N359" s="623"/>
      <c r="O359" s="573"/>
      <c r="P359" s="573"/>
      <c r="Q359" s="639"/>
      <c r="R359" s="573"/>
      <c r="S359" s="573"/>
      <c r="T359" s="573"/>
      <c r="U359" s="623"/>
      <c r="V359" s="623"/>
      <c r="W359" s="573"/>
      <c r="X359" s="623"/>
      <c r="Y359" s="623"/>
      <c r="Z359" s="399"/>
      <c r="AA359" s="621"/>
      <c r="AB359" s="622"/>
      <c r="AC359" s="147"/>
    </row>
    <row r="360" spans="2:29" ht="13.5" customHeight="1">
      <c r="B360" s="395"/>
      <c r="D360" s="529">
        <f t="shared" si="8"/>
        <v>349</v>
      </c>
      <c r="E360" s="532"/>
      <c r="F360" s="531"/>
      <c r="G360" s="531"/>
      <c r="H360" s="668"/>
      <c r="I360" s="234"/>
      <c r="J360" s="575"/>
      <c r="K360" s="573"/>
      <c r="L360" s="573"/>
      <c r="M360" s="623"/>
      <c r="N360" s="623"/>
      <c r="O360" s="573"/>
      <c r="P360" s="573"/>
      <c r="Q360" s="639"/>
      <c r="R360" s="573"/>
      <c r="S360" s="573"/>
      <c r="T360" s="573"/>
      <c r="U360" s="623"/>
      <c r="V360" s="623"/>
      <c r="W360" s="573"/>
      <c r="X360" s="623"/>
      <c r="Y360" s="623"/>
      <c r="Z360" s="399"/>
      <c r="AA360" s="621"/>
      <c r="AB360" s="622"/>
      <c r="AC360" s="147"/>
    </row>
    <row r="361" spans="2:29" ht="13.5" customHeight="1">
      <c r="B361" s="395"/>
      <c r="D361" s="529">
        <f t="shared" si="8"/>
        <v>350</v>
      </c>
      <c r="E361" s="532"/>
      <c r="F361" s="531"/>
      <c r="G361" s="531"/>
      <c r="H361" s="668"/>
      <c r="I361" s="234"/>
      <c r="J361" s="575"/>
      <c r="K361" s="573"/>
      <c r="L361" s="573"/>
      <c r="M361" s="623"/>
      <c r="N361" s="623"/>
      <c r="O361" s="573"/>
      <c r="P361" s="573"/>
      <c r="Q361" s="639"/>
      <c r="R361" s="573"/>
      <c r="S361" s="573"/>
      <c r="T361" s="573"/>
      <c r="U361" s="623"/>
      <c r="V361" s="623"/>
      <c r="W361" s="573"/>
      <c r="X361" s="623"/>
      <c r="Y361" s="623"/>
      <c r="Z361" s="399"/>
      <c r="AA361" s="621"/>
      <c r="AB361" s="622"/>
      <c r="AC361" s="147"/>
    </row>
    <row r="362" spans="2:29" ht="13.5" customHeight="1">
      <c r="B362" s="395"/>
      <c r="D362" s="529">
        <f t="shared" si="8"/>
        <v>351</v>
      </c>
      <c r="E362" s="532"/>
      <c r="F362" s="531"/>
      <c r="G362" s="531"/>
      <c r="H362" s="668"/>
      <c r="I362" s="234"/>
      <c r="J362" s="575"/>
      <c r="K362" s="573"/>
      <c r="L362" s="573"/>
      <c r="M362" s="623"/>
      <c r="N362" s="623"/>
      <c r="O362" s="573"/>
      <c r="P362" s="573"/>
      <c r="Q362" s="639"/>
      <c r="R362" s="573"/>
      <c r="S362" s="573"/>
      <c r="T362" s="573"/>
      <c r="U362" s="623"/>
      <c r="V362" s="623"/>
      <c r="W362" s="573"/>
      <c r="X362" s="623"/>
      <c r="Y362" s="623"/>
      <c r="Z362" s="399"/>
      <c r="AA362" s="621"/>
      <c r="AB362" s="622"/>
      <c r="AC362" s="147"/>
    </row>
    <row r="363" spans="2:29" ht="13.5" customHeight="1">
      <c r="B363" s="395"/>
      <c r="D363" s="529">
        <f t="shared" si="8"/>
        <v>352</v>
      </c>
      <c r="E363" s="532"/>
      <c r="F363" s="531"/>
      <c r="G363" s="531"/>
      <c r="H363" s="668"/>
      <c r="I363" s="234"/>
      <c r="J363" s="575"/>
      <c r="K363" s="573"/>
      <c r="L363" s="573"/>
      <c r="M363" s="623"/>
      <c r="N363" s="623"/>
      <c r="O363" s="573"/>
      <c r="P363" s="573"/>
      <c r="Q363" s="639"/>
      <c r="R363" s="573"/>
      <c r="S363" s="573"/>
      <c r="T363" s="573"/>
      <c r="U363" s="623"/>
      <c r="V363" s="623"/>
      <c r="W363" s="573"/>
      <c r="X363" s="623"/>
      <c r="Y363" s="623"/>
      <c r="Z363" s="399"/>
      <c r="AA363" s="621"/>
      <c r="AB363" s="622"/>
      <c r="AC363" s="147"/>
    </row>
    <row r="364" spans="2:29" ht="13.5" customHeight="1">
      <c r="B364" s="395"/>
      <c r="D364" s="529">
        <f t="shared" si="8"/>
        <v>353</v>
      </c>
      <c r="E364" s="532"/>
      <c r="F364" s="531"/>
      <c r="G364" s="531"/>
      <c r="H364" s="668"/>
      <c r="I364" s="234"/>
      <c r="J364" s="575"/>
      <c r="K364" s="573"/>
      <c r="L364" s="573"/>
      <c r="M364" s="623"/>
      <c r="N364" s="623"/>
      <c r="O364" s="573"/>
      <c r="P364" s="573"/>
      <c r="Q364" s="639"/>
      <c r="R364" s="573"/>
      <c r="S364" s="573"/>
      <c r="T364" s="573"/>
      <c r="U364" s="623"/>
      <c r="V364" s="623"/>
      <c r="W364" s="573"/>
      <c r="X364" s="623"/>
      <c r="Y364" s="623"/>
      <c r="Z364" s="399"/>
      <c r="AA364" s="621"/>
      <c r="AB364" s="622"/>
      <c r="AC364" s="147"/>
    </row>
    <row r="365" spans="2:29" ht="13.5" customHeight="1">
      <c r="B365" s="395"/>
      <c r="D365" s="529">
        <f t="shared" si="8"/>
        <v>354</v>
      </c>
      <c r="E365" s="532"/>
      <c r="F365" s="531"/>
      <c r="G365" s="531"/>
      <c r="H365" s="668"/>
      <c r="I365" s="234"/>
      <c r="J365" s="575"/>
      <c r="K365" s="573"/>
      <c r="L365" s="573"/>
      <c r="M365" s="623"/>
      <c r="N365" s="623"/>
      <c r="O365" s="573"/>
      <c r="P365" s="573"/>
      <c r="Q365" s="639"/>
      <c r="R365" s="573"/>
      <c r="S365" s="573"/>
      <c r="T365" s="573"/>
      <c r="U365" s="623"/>
      <c r="V365" s="623"/>
      <c r="W365" s="573"/>
      <c r="X365" s="623"/>
      <c r="Y365" s="623"/>
      <c r="Z365" s="399"/>
      <c r="AA365" s="621"/>
      <c r="AB365" s="622"/>
      <c r="AC365" s="147"/>
    </row>
    <row r="366" spans="2:29" ht="13.5" customHeight="1">
      <c r="B366" s="395"/>
      <c r="D366" s="529">
        <f t="shared" si="8"/>
        <v>355</v>
      </c>
      <c r="E366" s="532"/>
      <c r="F366" s="531"/>
      <c r="G366" s="531"/>
      <c r="H366" s="668"/>
      <c r="I366" s="234"/>
      <c r="J366" s="575"/>
      <c r="K366" s="573"/>
      <c r="L366" s="573"/>
      <c r="M366" s="623"/>
      <c r="N366" s="623"/>
      <c r="O366" s="573"/>
      <c r="P366" s="573"/>
      <c r="Q366" s="639"/>
      <c r="R366" s="573"/>
      <c r="S366" s="573"/>
      <c r="T366" s="573"/>
      <c r="U366" s="623"/>
      <c r="V366" s="623"/>
      <c r="W366" s="573"/>
      <c r="X366" s="623"/>
      <c r="Y366" s="623"/>
      <c r="Z366" s="399"/>
      <c r="AA366" s="621"/>
      <c r="AB366" s="622"/>
      <c r="AC366" s="147"/>
    </row>
    <row r="367" spans="2:29" ht="13.5" customHeight="1">
      <c r="B367" s="395"/>
      <c r="D367" s="529">
        <f t="shared" si="8"/>
        <v>356</v>
      </c>
      <c r="E367" s="532"/>
      <c r="F367" s="531"/>
      <c r="G367" s="531"/>
      <c r="H367" s="668"/>
      <c r="I367" s="234"/>
      <c r="J367" s="575"/>
      <c r="K367" s="573"/>
      <c r="L367" s="573"/>
      <c r="M367" s="623"/>
      <c r="N367" s="623"/>
      <c r="O367" s="573"/>
      <c r="P367" s="573"/>
      <c r="Q367" s="639"/>
      <c r="R367" s="573"/>
      <c r="S367" s="573"/>
      <c r="T367" s="573"/>
      <c r="U367" s="623"/>
      <c r="V367" s="623"/>
      <c r="W367" s="573"/>
      <c r="X367" s="623"/>
      <c r="Y367" s="623"/>
      <c r="Z367" s="399"/>
      <c r="AA367" s="621"/>
      <c r="AB367" s="622"/>
      <c r="AC367" s="147"/>
    </row>
    <row r="368" spans="2:29" ht="13.5" customHeight="1">
      <c r="B368" s="395"/>
      <c r="D368" s="529">
        <f t="shared" si="8"/>
        <v>357</v>
      </c>
      <c r="E368" s="532"/>
      <c r="F368" s="531"/>
      <c r="G368" s="531"/>
      <c r="H368" s="668"/>
      <c r="I368" s="234"/>
      <c r="J368" s="575"/>
      <c r="K368" s="573"/>
      <c r="L368" s="573"/>
      <c r="M368" s="623"/>
      <c r="N368" s="623"/>
      <c r="O368" s="573"/>
      <c r="P368" s="573"/>
      <c r="Q368" s="639"/>
      <c r="R368" s="573"/>
      <c r="S368" s="573"/>
      <c r="T368" s="573"/>
      <c r="U368" s="623"/>
      <c r="V368" s="623"/>
      <c r="W368" s="573"/>
      <c r="X368" s="623"/>
      <c r="Y368" s="623"/>
      <c r="Z368" s="399"/>
      <c r="AA368" s="621"/>
      <c r="AB368" s="622"/>
      <c r="AC368" s="147"/>
    </row>
    <row r="369" spans="2:29" ht="13.5" customHeight="1">
      <c r="B369" s="395"/>
      <c r="D369" s="529">
        <f t="shared" si="8"/>
        <v>358</v>
      </c>
      <c r="E369" s="532"/>
      <c r="F369" s="531"/>
      <c r="G369" s="531"/>
      <c r="H369" s="668"/>
      <c r="I369" s="234"/>
      <c r="J369" s="575"/>
      <c r="K369" s="573"/>
      <c r="L369" s="573"/>
      <c r="M369" s="623"/>
      <c r="N369" s="623"/>
      <c r="O369" s="573"/>
      <c r="P369" s="573"/>
      <c r="Q369" s="639"/>
      <c r="R369" s="573"/>
      <c r="S369" s="573"/>
      <c r="T369" s="573"/>
      <c r="U369" s="623"/>
      <c r="V369" s="623"/>
      <c r="W369" s="573"/>
      <c r="X369" s="623"/>
      <c r="Y369" s="623"/>
      <c r="Z369" s="399"/>
      <c r="AA369" s="621"/>
      <c r="AB369" s="622"/>
      <c r="AC369" s="147"/>
    </row>
    <row r="370" spans="2:29" ht="13.5" customHeight="1">
      <c r="B370" s="395"/>
      <c r="D370" s="529">
        <f t="shared" si="8"/>
        <v>359</v>
      </c>
      <c r="E370" s="532"/>
      <c r="F370" s="531"/>
      <c r="G370" s="531"/>
      <c r="H370" s="668"/>
      <c r="I370" s="234"/>
      <c r="J370" s="575"/>
      <c r="K370" s="573"/>
      <c r="L370" s="573"/>
      <c r="M370" s="623"/>
      <c r="N370" s="623"/>
      <c r="O370" s="573"/>
      <c r="P370" s="573"/>
      <c r="Q370" s="639"/>
      <c r="R370" s="573"/>
      <c r="S370" s="573"/>
      <c r="T370" s="573"/>
      <c r="U370" s="623"/>
      <c r="V370" s="623"/>
      <c r="W370" s="573"/>
      <c r="X370" s="623"/>
      <c r="Y370" s="623"/>
      <c r="Z370" s="399"/>
      <c r="AA370" s="621"/>
      <c r="AB370" s="622"/>
      <c r="AC370" s="147"/>
    </row>
    <row r="371" spans="2:29" ht="13.5" customHeight="1">
      <c r="B371" s="395"/>
      <c r="D371" s="529">
        <f t="shared" si="8"/>
        <v>360</v>
      </c>
      <c r="E371" s="532"/>
      <c r="F371" s="531"/>
      <c r="G371" s="531"/>
      <c r="H371" s="668"/>
      <c r="I371" s="234"/>
      <c r="J371" s="575"/>
      <c r="K371" s="573"/>
      <c r="L371" s="573"/>
      <c r="M371" s="623"/>
      <c r="N371" s="623"/>
      <c r="O371" s="573"/>
      <c r="P371" s="573"/>
      <c r="Q371" s="639"/>
      <c r="R371" s="573"/>
      <c r="S371" s="573"/>
      <c r="T371" s="573"/>
      <c r="U371" s="623"/>
      <c r="V371" s="623"/>
      <c r="W371" s="573"/>
      <c r="X371" s="623"/>
      <c r="Y371" s="623"/>
      <c r="Z371" s="399"/>
      <c r="AA371" s="621"/>
      <c r="AB371" s="622"/>
      <c r="AC371" s="147"/>
    </row>
    <row r="372" spans="2:29" ht="13.5" customHeight="1">
      <c r="B372" s="395"/>
      <c r="D372" s="529">
        <f t="shared" si="8"/>
        <v>361</v>
      </c>
      <c r="E372" s="532"/>
      <c r="F372" s="531"/>
      <c r="G372" s="531"/>
      <c r="H372" s="668"/>
      <c r="I372" s="234"/>
      <c r="J372" s="575"/>
      <c r="K372" s="573"/>
      <c r="L372" s="573"/>
      <c r="M372" s="623"/>
      <c r="N372" s="623"/>
      <c r="O372" s="573"/>
      <c r="P372" s="573"/>
      <c r="Q372" s="639"/>
      <c r="R372" s="573"/>
      <c r="S372" s="573"/>
      <c r="T372" s="573"/>
      <c r="U372" s="623"/>
      <c r="V372" s="623"/>
      <c r="W372" s="573"/>
      <c r="X372" s="623"/>
      <c r="Y372" s="623"/>
      <c r="Z372" s="399"/>
      <c r="AA372" s="621"/>
      <c r="AB372" s="622"/>
      <c r="AC372" s="147"/>
    </row>
    <row r="373" spans="2:29" ht="13.5" customHeight="1">
      <c r="B373" s="395"/>
      <c r="D373" s="529">
        <f t="shared" si="8"/>
        <v>362</v>
      </c>
      <c r="E373" s="532"/>
      <c r="F373" s="531"/>
      <c r="G373" s="531"/>
      <c r="H373" s="668"/>
      <c r="I373" s="234"/>
      <c r="J373" s="575"/>
      <c r="K373" s="573"/>
      <c r="L373" s="573"/>
      <c r="M373" s="623"/>
      <c r="N373" s="623"/>
      <c r="O373" s="573"/>
      <c r="P373" s="573"/>
      <c r="Q373" s="639"/>
      <c r="R373" s="573"/>
      <c r="S373" s="573"/>
      <c r="T373" s="573"/>
      <c r="U373" s="623"/>
      <c r="V373" s="623"/>
      <c r="W373" s="573"/>
      <c r="X373" s="623"/>
      <c r="Y373" s="623"/>
      <c r="Z373" s="399"/>
      <c r="AA373" s="621"/>
      <c r="AB373" s="622"/>
      <c r="AC373" s="147"/>
    </row>
    <row r="374" spans="2:29" ht="13.5" customHeight="1">
      <c r="B374" s="395"/>
      <c r="D374" s="529">
        <f t="shared" si="8"/>
        <v>363</v>
      </c>
      <c r="E374" s="532"/>
      <c r="F374" s="531"/>
      <c r="G374" s="531"/>
      <c r="H374" s="668"/>
      <c r="I374" s="234"/>
      <c r="J374" s="575"/>
      <c r="K374" s="573"/>
      <c r="L374" s="573"/>
      <c r="M374" s="623"/>
      <c r="N374" s="623"/>
      <c r="O374" s="573"/>
      <c r="P374" s="573"/>
      <c r="Q374" s="639"/>
      <c r="R374" s="573"/>
      <c r="S374" s="573"/>
      <c r="T374" s="573"/>
      <c r="U374" s="623"/>
      <c r="V374" s="623"/>
      <c r="W374" s="573"/>
      <c r="X374" s="623"/>
      <c r="Y374" s="623"/>
      <c r="Z374" s="399"/>
      <c r="AA374" s="621"/>
      <c r="AB374" s="622"/>
      <c r="AC374" s="147"/>
    </row>
    <row r="375" spans="2:29" ht="13.5" customHeight="1">
      <c r="B375" s="395"/>
      <c r="D375" s="529">
        <f t="shared" si="8"/>
        <v>364</v>
      </c>
      <c r="E375" s="532"/>
      <c r="F375" s="531"/>
      <c r="G375" s="531"/>
      <c r="H375" s="668"/>
      <c r="I375" s="234"/>
      <c r="J375" s="575"/>
      <c r="K375" s="573"/>
      <c r="L375" s="573"/>
      <c r="M375" s="623"/>
      <c r="N375" s="623"/>
      <c r="O375" s="573"/>
      <c r="P375" s="573"/>
      <c r="Q375" s="639"/>
      <c r="R375" s="573"/>
      <c r="S375" s="573"/>
      <c r="T375" s="573"/>
      <c r="U375" s="623"/>
      <c r="V375" s="623"/>
      <c r="W375" s="573"/>
      <c r="X375" s="623"/>
      <c r="Y375" s="623"/>
      <c r="Z375" s="399"/>
      <c r="AA375" s="621"/>
      <c r="AB375" s="622"/>
      <c r="AC375" s="147"/>
    </row>
    <row r="376" spans="2:29" ht="13.5" customHeight="1">
      <c r="B376" s="395"/>
      <c r="D376" s="529">
        <f t="shared" si="8"/>
        <v>365</v>
      </c>
      <c r="E376" s="532"/>
      <c r="F376" s="531"/>
      <c r="G376" s="531"/>
      <c r="H376" s="668"/>
      <c r="I376" s="234"/>
      <c r="J376" s="575"/>
      <c r="K376" s="573"/>
      <c r="L376" s="573"/>
      <c r="M376" s="623"/>
      <c r="N376" s="623"/>
      <c r="O376" s="573"/>
      <c r="P376" s="573"/>
      <c r="Q376" s="639"/>
      <c r="R376" s="573"/>
      <c r="S376" s="573"/>
      <c r="T376" s="573"/>
      <c r="U376" s="623"/>
      <c r="V376" s="623"/>
      <c r="W376" s="573"/>
      <c r="X376" s="623"/>
      <c r="Y376" s="623"/>
      <c r="Z376" s="399"/>
      <c r="AA376" s="621"/>
      <c r="AB376" s="622"/>
      <c r="AC376" s="147"/>
    </row>
    <row r="377" spans="2:29" ht="13.5" customHeight="1">
      <c r="B377" s="395"/>
      <c r="D377" s="529">
        <f t="shared" si="8"/>
        <v>366</v>
      </c>
      <c r="E377" s="532"/>
      <c r="F377" s="531"/>
      <c r="G377" s="531"/>
      <c r="H377" s="668"/>
      <c r="I377" s="234"/>
      <c r="J377" s="575"/>
      <c r="K377" s="573"/>
      <c r="L377" s="573"/>
      <c r="M377" s="623"/>
      <c r="N377" s="623"/>
      <c r="O377" s="573"/>
      <c r="P377" s="573"/>
      <c r="Q377" s="639"/>
      <c r="R377" s="573"/>
      <c r="S377" s="573"/>
      <c r="T377" s="573"/>
      <c r="U377" s="623"/>
      <c r="V377" s="623"/>
      <c r="W377" s="573"/>
      <c r="X377" s="623"/>
      <c r="Y377" s="623"/>
      <c r="Z377" s="399"/>
      <c r="AA377" s="621"/>
      <c r="AB377" s="622"/>
      <c r="AC377" s="147"/>
    </row>
    <row r="378" spans="2:29" ht="13.5" customHeight="1">
      <c r="B378" s="395"/>
      <c r="D378" s="529">
        <f t="shared" si="8"/>
        <v>367</v>
      </c>
      <c r="E378" s="532"/>
      <c r="F378" s="531"/>
      <c r="G378" s="531"/>
      <c r="H378" s="668"/>
      <c r="I378" s="234"/>
      <c r="J378" s="575"/>
      <c r="K378" s="573"/>
      <c r="L378" s="573"/>
      <c r="M378" s="623"/>
      <c r="N378" s="623"/>
      <c r="O378" s="573"/>
      <c r="P378" s="573"/>
      <c r="Q378" s="639"/>
      <c r="R378" s="573"/>
      <c r="S378" s="573"/>
      <c r="T378" s="573"/>
      <c r="U378" s="623"/>
      <c r="V378" s="623"/>
      <c r="W378" s="573"/>
      <c r="X378" s="623"/>
      <c r="Y378" s="623"/>
      <c r="Z378" s="399"/>
      <c r="AA378" s="621"/>
      <c r="AB378" s="622"/>
      <c r="AC378" s="147"/>
    </row>
    <row r="379" spans="2:29" ht="13.5" customHeight="1">
      <c r="B379" s="395"/>
      <c r="D379" s="529">
        <f t="shared" si="8"/>
        <v>368</v>
      </c>
      <c r="E379" s="532"/>
      <c r="F379" s="531"/>
      <c r="G379" s="531"/>
      <c r="H379" s="668"/>
      <c r="I379" s="234"/>
      <c r="J379" s="575"/>
      <c r="K379" s="573"/>
      <c r="L379" s="573"/>
      <c r="M379" s="623"/>
      <c r="N379" s="623"/>
      <c r="O379" s="573"/>
      <c r="P379" s="573"/>
      <c r="Q379" s="639"/>
      <c r="R379" s="573"/>
      <c r="S379" s="573"/>
      <c r="T379" s="573"/>
      <c r="U379" s="623"/>
      <c r="V379" s="623"/>
      <c r="W379" s="573"/>
      <c r="X379" s="623"/>
      <c r="Y379" s="623"/>
      <c r="Z379" s="399"/>
      <c r="AA379" s="621"/>
      <c r="AB379" s="622"/>
      <c r="AC379" s="147"/>
    </row>
    <row r="380" spans="2:29" ht="13.5" customHeight="1">
      <c r="B380" s="395"/>
      <c r="D380" s="529">
        <f t="shared" si="8"/>
        <v>369</v>
      </c>
      <c r="E380" s="532"/>
      <c r="F380" s="531"/>
      <c r="G380" s="531"/>
      <c r="H380" s="668"/>
      <c r="I380" s="234"/>
      <c r="J380" s="575"/>
      <c r="K380" s="573"/>
      <c r="L380" s="573"/>
      <c r="M380" s="623"/>
      <c r="N380" s="623"/>
      <c r="O380" s="573"/>
      <c r="P380" s="573"/>
      <c r="Q380" s="639"/>
      <c r="R380" s="573"/>
      <c r="S380" s="573"/>
      <c r="T380" s="573"/>
      <c r="U380" s="623"/>
      <c r="V380" s="623"/>
      <c r="W380" s="573"/>
      <c r="X380" s="623"/>
      <c r="Y380" s="623"/>
      <c r="Z380" s="399"/>
      <c r="AA380" s="621"/>
      <c r="AB380" s="622"/>
      <c r="AC380" s="147"/>
    </row>
    <row r="381" spans="2:29" ht="13.5" customHeight="1">
      <c r="B381" s="395"/>
      <c r="D381" s="529">
        <f t="shared" si="8"/>
        <v>370</v>
      </c>
      <c r="E381" s="532"/>
      <c r="F381" s="531"/>
      <c r="G381" s="531"/>
      <c r="H381" s="668"/>
      <c r="I381" s="234"/>
      <c r="J381" s="575"/>
      <c r="K381" s="573"/>
      <c r="L381" s="573"/>
      <c r="M381" s="623"/>
      <c r="N381" s="623"/>
      <c r="O381" s="573"/>
      <c r="P381" s="573"/>
      <c r="Q381" s="639"/>
      <c r="R381" s="573"/>
      <c r="S381" s="573"/>
      <c r="T381" s="573"/>
      <c r="U381" s="623"/>
      <c r="V381" s="623"/>
      <c r="W381" s="573"/>
      <c r="X381" s="623"/>
      <c r="Y381" s="623"/>
      <c r="Z381" s="399"/>
      <c r="AA381" s="621"/>
      <c r="AB381" s="622"/>
      <c r="AC381" s="147"/>
    </row>
    <row r="382" spans="2:29" ht="13.5" customHeight="1">
      <c r="B382" s="395"/>
      <c r="D382" s="529">
        <f t="shared" si="8"/>
        <v>371</v>
      </c>
      <c r="E382" s="532"/>
      <c r="F382" s="531"/>
      <c r="G382" s="531"/>
      <c r="H382" s="668"/>
      <c r="I382" s="234"/>
      <c r="J382" s="575"/>
      <c r="K382" s="573"/>
      <c r="L382" s="573"/>
      <c r="M382" s="623"/>
      <c r="N382" s="623"/>
      <c r="O382" s="573"/>
      <c r="P382" s="573"/>
      <c r="Q382" s="639"/>
      <c r="R382" s="573"/>
      <c r="S382" s="573"/>
      <c r="T382" s="573"/>
      <c r="U382" s="623"/>
      <c r="V382" s="623"/>
      <c r="W382" s="573"/>
      <c r="X382" s="623"/>
      <c r="Y382" s="623"/>
      <c r="Z382" s="399"/>
      <c r="AA382" s="621"/>
      <c r="AB382" s="622"/>
      <c r="AC382" s="147"/>
    </row>
    <row r="383" spans="2:29" ht="13.5" customHeight="1">
      <c r="B383" s="395"/>
      <c r="D383" s="529">
        <f t="shared" si="8"/>
        <v>372</v>
      </c>
      <c r="E383" s="532"/>
      <c r="F383" s="531"/>
      <c r="G383" s="531"/>
      <c r="H383" s="668"/>
      <c r="I383" s="234"/>
      <c r="J383" s="575"/>
      <c r="K383" s="573"/>
      <c r="L383" s="573"/>
      <c r="M383" s="623"/>
      <c r="N383" s="623"/>
      <c r="O383" s="573"/>
      <c r="P383" s="573"/>
      <c r="Q383" s="639"/>
      <c r="R383" s="573"/>
      <c r="S383" s="573"/>
      <c r="T383" s="573"/>
      <c r="U383" s="623"/>
      <c r="V383" s="623"/>
      <c r="W383" s="573"/>
      <c r="X383" s="623"/>
      <c r="Y383" s="623"/>
      <c r="Z383" s="399"/>
      <c r="AA383" s="621"/>
      <c r="AB383" s="622"/>
      <c r="AC383" s="147"/>
    </row>
    <row r="384" spans="2:29" ht="13.5" customHeight="1">
      <c r="B384" s="395"/>
      <c r="D384" s="529">
        <f t="shared" si="8"/>
        <v>373</v>
      </c>
      <c r="E384" s="532"/>
      <c r="F384" s="531"/>
      <c r="G384" s="531"/>
      <c r="H384" s="668"/>
      <c r="I384" s="234"/>
      <c r="J384" s="575"/>
      <c r="K384" s="573"/>
      <c r="L384" s="573"/>
      <c r="M384" s="623"/>
      <c r="N384" s="623"/>
      <c r="O384" s="573"/>
      <c r="P384" s="573"/>
      <c r="Q384" s="639"/>
      <c r="R384" s="573"/>
      <c r="S384" s="573"/>
      <c r="T384" s="573"/>
      <c r="U384" s="623"/>
      <c r="V384" s="623"/>
      <c r="W384" s="573"/>
      <c r="X384" s="623"/>
      <c r="Y384" s="623"/>
      <c r="Z384" s="399"/>
      <c r="AA384" s="621"/>
      <c r="AB384" s="622"/>
      <c r="AC384" s="147"/>
    </row>
    <row r="385" spans="2:29" ht="13.5" customHeight="1">
      <c r="B385" s="395"/>
      <c r="D385" s="529">
        <f t="shared" si="8"/>
        <v>374</v>
      </c>
      <c r="E385" s="532"/>
      <c r="F385" s="531"/>
      <c r="G385" s="531"/>
      <c r="H385" s="668"/>
      <c r="I385" s="234"/>
      <c r="J385" s="575"/>
      <c r="K385" s="573"/>
      <c r="L385" s="573"/>
      <c r="M385" s="623"/>
      <c r="N385" s="623"/>
      <c r="O385" s="573"/>
      <c r="P385" s="573"/>
      <c r="Q385" s="639"/>
      <c r="R385" s="573"/>
      <c r="S385" s="573"/>
      <c r="T385" s="573"/>
      <c r="U385" s="623"/>
      <c r="V385" s="623"/>
      <c r="W385" s="573"/>
      <c r="X385" s="623"/>
      <c r="Y385" s="623"/>
      <c r="Z385" s="399"/>
      <c r="AA385" s="621"/>
      <c r="AB385" s="622"/>
      <c r="AC385" s="147"/>
    </row>
    <row r="386" spans="2:29" ht="13.5" customHeight="1">
      <c r="B386" s="395"/>
      <c r="D386" s="529">
        <f t="shared" si="8"/>
        <v>375</v>
      </c>
      <c r="E386" s="532"/>
      <c r="F386" s="531"/>
      <c r="G386" s="531"/>
      <c r="H386" s="668"/>
      <c r="I386" s="234"/>
      <c r="J386" s="575"/>
      <c r="K386" s="573"/>
      <c r="L386" s="573"/>
      <c r="M386" s="623"/>
      <c r="N386" s="623"/>
      <c r="O386" s="573"/>
      <c r="P386" s="573"/>
      <c r="Q386" s="639"/>
      <c r="R386" s="573"/>
      <c r="S386" s="573"/>
      <c r="T386" s="573"/>
      <c r="U386" s="623"/>
      <c r="V386" s="623"/>
      <c r="W386" s="573"/>
      <c r="X386" s="623"/>
      <c r="Y386" s="623"/>
      <c r="Z386" s="399"/>
      <c r="AA386" s="621"/>
      <c r="AB386" s="622"/>
      <c r="AC386" s="147"/>
    </row>
    <row r="387" spans="2:29" ht="13.5" customHeight="1">
      <c r="B387" s="395"/>
      <c r="D387" s="529">
        <f t="shared" si="8"/>
        <v>376</v>
      </c>
      <c r="E387" s="532"/>
      <c r="F387" s="531"/>
      <c r="G387" s="531"/>
      <c r="H387" s="668"/>
      <c r="I387" s="234"/>
      <c r="J387" s="575"/>
      <c r="K387" s="573"/>
      <c r="L387" s="573"/>
      <c r="M387" s="623"/>
      <c r="N387" s="623"/>
      <c r="O387" s="573"/>
      <c r="P387" s="573"/>
      <c r="Q387" s="639"/>
      <c r="R387" s="573"/>
      <c r="S387" s="573"/>
      <c r="T387" s="573"/>
      <c r="U387" s="623"/>
      <c r="V387" s="623"/>
      <c r="W387" s="573"/>
      <c r="X387" s="623"/>
      <c r="Y387" s="623"/>
      <c r="Z387" s="399"/>
      <c r="AA387" s="621"/>
      <c r="AB387" s="622"/>
      <c r="AC387" s="147"/>
    </row>
    <row r="388" spans="2:29" ht="13.5" customHeight="1">
      <c r="B388" s="395"/>
      <c r="D388" s="529">
        <f t="shared" si="8"/>
        <v>377</v>
      </c>
      <c r="E388" s="532"/>
      <c r="F388" s="531"/>
      <c r="G388" s="531"/>
      <c r="H388" s="668"/>
      <c r="I388" s="234"/>
      <c r="J388" s="575"/>
      <c r="K388" s="573"/>
      <c r="L388" s="573"/>
      <c r="M388" s="623"/>
      <c r="N388" s="623"/>
      <c r="O388" s="573"/>
      <c r="P388" s="573"/>
      <c r="Q388" s="639"/>
      <c r="R388" s="573"/>
      <c r="S388" s="573"/>
      <c r="T388" s="573"/>
      <c r="U388" s="623"/>
      <c r="V388" s="623"/>
      <c r="W388" s="573"/>
      <c r="X388" s="623"/>
      <c r="Y388" s="623"/>
      <c r="Z388" s="399"/>
      <c r="AA388" s="621"/>
      <c r="AB388" s="622"/>
      <c r="AC388" s="147"/>
    </row>
    <row r="389" spans="2:29" ht="13.5" customHeight="1">
      <c r="B389" s="395"/>
      <c r="D389" s="529">
        <f t="shared" si="8"/>
        <v>378</v>
      </c>
      <c r="E389" s="532"/>
      <c r="F389" s="531"/>
      <c r="G389" s="531"/>
      <c r="H389" s="668"/>
      <c r="I389" s="234"/>
      <c r="J389" s="575"/>
      <c r="K389" s="573"/>
      <c r="L389" s="573"/>
      <c r="M389" s="623"/>
      <c r="N389" s="623"/>
      <c r="O389" s="573"/>
      <c r="P389" s="573"/>
      <c r="Q389" s="639"/>
      <c r="R389" s="573"/>
      <c r="S389" s="573"/>
      <c r="T389" s="573"/>
      <c r="U389" s="623"/>
      <c r="V389" s="623"/>
      <c r="W389" s="573"/>
      <c r="X389" s="623"/>
      <c r="Y389" s="623"/>
      <c r="Z389" s="399"/>
      <c r="AA389" s="621"/>
      <c r="AB389" s="622"/>
      <c r="AC389" s="147"/>
    </row>
    <row r="390" spans="2:29" ht="13.5" customHeight="1">
      <c r="B390" s="395"/>
      <c r="D390" s="529">
        <f t="shared" si="8"/>
        <v>379</v>
      </c>
      <c r="E390" s="532"/>
      <c r="F390" s="531"/>
      <c r="G390" s="531"/>
      <c r="H390" s="668"/>
      <c r="I390" s="234"/>
      <c r="J390" s="575"/>
      <c r="K390" s="573"/>
      <c r="L390" s="573"/>
      <c r="M390" s="623"/>
      <c r="N390" s="623"/>
      <c r="O390" s="573"/>
      <c r="P390" s="573"/>
      <c r="Q390" s="639"/>
      <c r="R390" s="573"/>
      <c r="S390" s="573"/>
      <c r="T390" s="573"/>
      <c r="U390" s="623"/>
      <c r="V390" s="623"/>
      <c r="W390" s="573"/>
      <c r="X390" s="623"/>
      <c r="Y390" s="623"/>
      <c r="Z390" s="399"/>
      <c r="AA390" s="621"/>
      <c r="AB390" s="622"/>
      <c r="AC390" s="147"/>
    </row>
    <row r="391" spans="2:29" ht="13.5" customHeight="1">
      <c r="B391" s="395"/>
      <c r="D391" s="529">
        <f t="shared" si="8"/>
        <v>380</v>
      </c>
      <c r="E391" s="532"/>
      <c r="F391" s="531"/>
      <c r="G391" s="531"/>
      <c r="H391" s="668"/>
      <c r="I391" s="234"/>
      <c r="J391" s="575"/>
      <c r="K391" s="573"/>
      <c r="L391" s="573"/>
      <c r="M391" s="623"/>
      <c r="N391" s="623"/>
      <c r="O391" s="573"/>
      <c r="P391" s="573"/>
      <c r="Q391" s="639"/>
      <c r="R391" s="573"/>
      <c r="S391" s="573"/>
      <c r="T391" s="573"/>
      <c r="U391" s="623"/>
      <c r="V391" s="623"/>
      <c r="W391" s="573"/>
      <c r="X391" s="623"/>
      <c r="Y391" s="623"/>
      <c r="Z391" s="399"/>
      <c r="AA391" s="621"/>
      <c r="AB391" s="622"/>
      <c r="AC391" s="147"/>
    </row>
    <row r="392" spans="2:29" ht="13.5" customHeight="1">
      <c r="B392" s="395"/>
      <c r="D392" s="529">
        <f t="shared" si="8"/>
        <v>381</v>
      </c>
      <c r="E392" s="532"/>
      <c r="F392" s="531"/>
      <c r="G392" s="531"/>
      <c r="H392" s="668"/>
      <c r="I392" s="234"/>
      <c r="J392" s="575"/>
      <c r="K392" s="573"/>
      <c r="L392" s="573"/>
      <c r="M392" s="623"/>
      <c r="N392" s="623"/>
      <c r="O392" s="573"/>
      <c r="P392" s="573"/>
      <c r="Q392" s="639"/>
      <c r="R392" s="573"/>
      <c r="S392" s="573"/>
      <c r="T392" s="573"/>
      <c r="U392" s="623"/>
      <c r="V392" s="623"/>
      <c r="W392" s="573"/>
      <c r="X392" s="623"/>
      <c r="Y392" s="623"/>
      <c r="Z392" s="399"/>
      <c r="AA392" s="621"/>
      <c r="AB392" s="622"/>
      <c r="AC392" s="147"/>
    </row>
    <row r="393" spans="2:29" ht="13.5" customHeight="1">
      <c r="B393" s="395"/>
      <c r="D393" s="529">
        <f t="shared" si="8"/>
        <v>382</v>
      </c>
      <c r="E393" s="532"/>
      <c r="F393" s="531"/>
      <c r="G393" s="531"/>
      <c r="H393" s="668"/>
      <c r="I393" s="234"/>
      <c r="J393" s="575"/>
      <c r="K393" s="573"/>
      <c r="L393" s="573"/>
      <c r="M393" s="623"/>
      <c r="N393" s="623"/>
      <c r="O393" s="573"/>
      <c r="P393" s="573"/>
      <c r="Q393" s="639"/>
      <c r="R393" s="573"/>
      <c r="S393" s="573"/>
      <c r="T393" s="573"/>
      <c r="U393" s="623"/>
      <c r="V393" s="623"/>
      <c r="W393" s="573"/>
      <c r="X393" s="623"/>
      <c r="Y393" s="623"/>
      <c r="Z393" s="399"/>
      <c r="AA393" s="621"/>
      <c r="AB393" s="622"/>
      <c r="AC393" s="147"/>
    </row>
    <row r="394" spans="2:29" ht="13.5" customHeight="1">
      <c r="B394" s="395"/>
      <c r="D394" s="529">
        <f t="shared" si="8"/>
        <v>383</v>
      </c>
      <c r="E394" s="532"/>
      <c r="F394" s="531"/>
      <c r="G394" s="531"/>
      <c r="H394" s="668"/>
      <c r="I394" s="234"/>
      <c r="J394" s="575"/>
      <c r="K394" s="573"/>
      <c r="L394" s="573"/>
      <c r="M394" s="623"/>
      <c r="N394" s="623"/>
      <c r="O394" s="573"/>
      <c r="P394" s="573"/>
      <c r="Q394" s="639"/>
      <c r="R394" s="573"/>
      <c r="S394" s="573"/>
      <c r="T394" s="573"/>
      <c r="U394" s="623"/>
      <c r="V394" s="623"/>
      <c r="W394" s="573"/>
      <c r="X394" s="623"/>
      <c r="Y394" s="623"/>
      <c r="Z394" s="399"/>
      <c r="AA394" s="621"/>
      <c r="AB394" s="622"/>
      <c r="AC394" s="147"/>
    </row>
    <row r="395" spans="2:29" ht="13.5" customHeight="1">
      <c r="B395" s="395"/>
      <c r="D395" s="529">
        <f t="shared" si="8"/>
        <v>384</v>
      </c>
      <c r="E395" s="532"/>
      <c r="F395" s="531"/>
      <c r="G395" s="531"/>
      <c r="H395" s="668"/>
      <c r="I395" s="234"/>
      <c r="J395" s="575"/>
      <c r="K395" s="573"/>
      <c r="L395" s="573"/>
      <c r="M395" s="623"/>
      <c r="N395" s="623"/>
      <c r="O395" s="573"/>
      <c r="P395" s="573"/>
      <c r="Q395" s="639"/>
      <c r="R395" s="573"/>
      <c r="S395" s="573"/>
      <c r="T395" s="573"/>
      <c r="U395" s="623"/>
      <c r="V395" s="623"/>
      <c r="W395" s="573"/>
      <c r="X395" s="623"/>
      <c r="Y395" s="623"/>
      <c r="Z395" s="399"/>
      <c r="AA395" s="621"/>
      <c r="AB395" s="622"/>
      <c r="AC395" s="147"/>
    </row>
    <row r="396" spans="2:29" ht="13.5" customHeight="1">
      <c r="B396" s="395"/>
      <c r="D396" s="529">
        <f t="shared" si="8"/>
        <v>385</v>
      </c>
      <c r="E396" s="532"/>
      <c r="F396" s="531"/>
      <c r="G396" s="531"/>
      <c r="H396" s="668"/>
      <c r="I396" s="234"/>
      <c r="J396" s="575"/>
      <c r="K396" s="573"/>
      <c r="L396" s="573"/>
      <c r="M396" s="623"/>
      <c r="N396" s="623"/>
      <c r="O396" s="573"/>
      <c r="P396" s="573"/>
      <c r="Q396" s="639"/>
      <c r="R396" s="573"/>
      <c r="S396" s="573"/>
      <c r="T396" s="573"/>
      <c r="U396" s="623"/>
      <c r="V396" s="623"/>
      <c r="W396" s="573"/>
      <c r="X396" s="623"/>
      <c r="Y396" s="623"/>
      <c r="Z396" s="399"/>
      <c r="AA396" s="621"/>
      <c r="AB396" s="622"/>
      <c r="AC396" s="147"/>
    </row>
    <row r="397" spans="2:29" ht="13.5" customHeight="1">
      <c r="B397" s="395"/>
      <c r="D397" s="529">
        <f t="shared" si="8"/>
        <v>386</v>
      </c>
      <c r="E397" s="532"/>
      <c r="F397" s="531"/>
      <c r="G397" s="531"/>
      <c r="H397" s="668"/>
      <c r="I397" s="234"/>
      <c r="J397" s="575"/>
      <c r="K397" s="573"/>
      <c r="L397" s="573"/>
      <c r="M397" s="623"/>
      <c r="N397" s="623"/>
      <c r="O397" s="573"/>
      <c r="P397" s="573"/>
      <c r="Q397" s="639"/>
      <c r="R397" s="573"/>
      <c r="S397" s="573"/>
      <c r="T397" s="573"/>
      <c r="U397" s="623"/>
      <c r="V397" s="623"/>
      <c r="W397" s="573"/>
      <c r="X397" s="623"/>
      <c r="Y397" s="623"/>
      <c r="Z397" s="399"/>
      <c r="AA397" s="621"/>
      <c r="AB397" s="622"/>
      <c r="AC397" s="147"/>
    </row>
    <row r="398" spans="2:29" ht="13.5" customHeight="1">
      <c r="B398" s="395"/>
      <c r="D398" s="529">
        <f t="shared" si="8"/>
        <v>387</v>
      </c>
      <c r="E398" s="532"/>
      <c r="F398" s="531"/>
      <c r="G398" s="531"/>
      <c r="H398" s="668"/>
      <c r="I398" s="234"/>
      <c r="J398" s="575"/>
      <c r="K398" s="573"/>
      <c r="L398" s="573"/>
      <c r="M398" s="623"/>
      <c r="N398" s="623"/>
      <c r="O398" s="573"/>
      <c r="P398" s="573"/>
      <c r="Q398" s="639"/>
      <c r="R398" s="573"/>
      <c r="S398" s="573"/>
      <c r="T398" s="573"/>
      <c r="U398" s="623"/>
      <c r="V398" s="623"/>
      <c r="W398" s="573"/>
      <c r="X398" s="623"/>
      <c r="Y398" s="623"/>
      <c r="Z398" s="399"/>
      <c r="AA398" s="621"/>
      <c r="AB398" s="622"/>
      <c r="AC398" s="147"/>
    </row>
    <row r="399" spans="2:29" ht="13.5" customHeight="1">
      <c r="B399" s="395"/>
      <c r="D399" s="529">
        <f t="shared" si="8"/>
        <v>388</v>
      </c>
      <c r="E399" s="532"/>
      <c r="F399" s="531"/>
      <c r="G399" s="531"/>
      <c r="H399" s="668"/>
      <c r="I399" s="234"/>
      <c r="J399" s="575"/>
      <c r="K399" s="573"/>
      <c r="L399" s="573"/>
      <c r="M399" s="623"/>
      <c r="N399" s="623"/>
      <c r="O399" s="573"/>
      <c r="P399" s="573"/>
      <c r="Q399" s="639"/>
      <c r="R399" s="573"/>
      <c r="S399" s="573"/>
      <c r="T399" s="573"/>
      <c r="U399" s="623"/>
      <c r="V399" s="623"/>
      <c r="W399" s="573"/>
      <c r="X399" s="623"/>
      <c r="Y399" s="623"/>
      <c r="Z399" s="399"/>
      <c r="AA399" s="621"/>
      <c r="AB399" s="622"/>
      <c r="AC399" s="147"/>
    </row>
    <row r="400" spans="2:29" ht="13.5" customHeight="1">
      <c r="B400" s="395"/>
      <c r="D400" s="529">
        <f t="shared" si="8"/>
        <v>389</v>
      </c>
      <c r="E400" s="532"/>
      <c r="F400" s="531"/>
      <c r="G400" s="531"/>
      <c r="H400" s="668"/>
      <c r="I400" s="234"/>
      <c r="J400" s="575"/>
      <c r="K400" s="573"/>
      <c r="L400" s="573"/>
      <c r="M400" s="623"/>
      <c r="N400" s="623"/>
      <c r="O400" s="573"/>
      <c r="P400" s="573"/>
      <c r="Q400" s="639"/>
      <c r="R400" s="573"/>
      <c r="S400" s="573"/>
      <c r="T400" s="573"/>
      <c r="U400" s="623"/>
      <c r="V400" s="623"/>
      <c r="W400" s="573"/>
      <c r="X400" s="623"/>
      <c r="Y400" s="623"/>
      <c r="Z400" s="399"/>
      <c r="AA400" s="621"/>
      <c r="AB400" s="622"/>
      <c r="AC400" s="147"/>
    </row>
    <row r="401" spans="2:29" ht="13.5" customHeight="1">
      <c r="B401" s="395"/>
      <c r="D401" s="529">
        <f>D400+1</f>
        <v>390</v>
      </c>
      <c r="E401" s="532"/>
      <c r="F401" s="531"/>
      <c r="G401" s="531"/>
      <c r="H401" s="668"/>
      <c r="I401" s="234"/>
      <c r="J401" s="575"/>
      <c r="K401" s="573"/>
      <c r="L401" s="573"/>
      <c r="M401" s="623"/>
      <c r="N401" s="623"/>
      <c r="O401" s="573"/>
      <c r="P401" s="573"/>
      <c r="Q401" s="639"/>
      <c r="R401" s="573"/>
      <c r="S401" s="573"/>
      <c r="T401" s="573"/>
      <c r="U401" s="623"/>
      <c r="V401" s="623"/>
      <c r="W401" s="573"/>
      <c r="X401" s="623"/>
      <c r="Y401" s="623"/>
      <c r="Z401" s="399"/>
      <c r="AA401" s="621"/>
      <c r="AB401" s="622"/>
      <c r="AC401" s="147"/>
    </row>
    <row r="402" spans="2:29" ht="13.5" customHeight="1">
      <c r="B402" s="395"/>
      <c r="D402" s="529">
        <f>D401+1</f>
        <v>391</v>
      </c>
      <c r="E402" s="532"/>
      <c r="F402" s="531"/>
      <c r="G402" s="531"/>
      <c r="H402" s="668"/>
      <c r="I402" s="234"/>
      <c r="J402" s="575"/>
      <c r="K402" s="573"/>
      <c r="L402" s="573"/>
      <c r="M402" s="623"/>
      <c r="N402" s="623"/>
      <c r="O402" s="573"/>
      <c r="P402" s="573"/>
      <c r="Q402" s="639"/>
      <c r="R402" s="573"/>
      <c r="S402" s="573"/>
      <c r="T402" s="573"/>
      <c r="U402" s="623"/>
      <c r="V402" s="623"/>
      <c r="W402" s="573"/>
      <c r="X402" s="623"/>
      <c r="Y402" s="623"/>
      <c r="Z402" s="399"/>
      <c r="AA402" s="621"/>
      <c r="AB402" s="622"/>
      <c r="AC402" s="147"/>
    </row>
    <row r="403" spans="2:29" ht="13.5" customHeight="1">
      <c r="B403" s="395"/>
      <c r="D403" s="529">
        <f>D402+1</f>
        <v>392</v>
      </c>
      <c r="E403" s="532"/>
      <c r="F403" s="531"/>
      <c r="G403" s="531"/>
      <c r="H403" s="668"/>
      <c r="I403" s="234"/>
      <c r="J403" s="575"/>
      <c r="K403" s="573"/>
      <c r="L403" s="573"/>
      <c r="M403" s="623"/>
      <c r="N403" s="623"/>
      <c r="O403" s="573"/>
      <c r="P403" s="573"/>
      <c r="Q403" s="639"/>
      <c r="R403" s="573"/>
      <c r="S403" s="573"/>
      <c r="T403" s="573"/>
      <c r="U403" s="623"/>
      <c r="V403" s="623"/>
      <c r="W403" s="573"/>
      <c r="X403" s="623"/>
      <c r="Y403" s="623"/>
      <c r="Z403" s="399"/>
      <c r="AA403" s="621"/>
      <c r="AB403" s="622"/>
      <c r="AC403" s="147"/>
    </row>
    <row r="404" spans="2:29" ht="13.5" customHeight="1">
      <c r="B404" s="395"/>
      <c r="D404" s="529">
        <f>D403+1</f>
        <v>393</v>
      </c>
      <c r="E404" s="532"/>
      <c r="F404" s="531"/>
      <c r="G404" s="531"/>
      <c r="H404" s="668"/>
      <c r="I404" s="234"/>
      <c r="J404" s="575"/>
      <c r="K404" s="573"/>
      <c r="L404" s="573"/>
      <c r="M404" s="623"/>
      <c r="N404" s="623"/>
      <c r="O404" s="573"/>
      <c r="P404" s="573"/>
      <c r="Q404" s="639"/>
      <c r="R404" s="573"/>
      <c r="S404" s="573"/>
      <c r="T404" s="573"/>
      <c r="U404" s="623"/>
      <c r="V404" s="623"/>
      <c r="W404" s="573"/>
      <c r="X404" s="623"/>
      <c r="Y404" s="623"/>
      <c r="Z404" s="399"/>
      <c r="AA404" s="621"/>
      <c r="AB404" s="622"/>
      <c r="AC404" s="147"/>
    </row>
    <row r="405" spans="2:29" ht="13.5" customHeight="1">
      <c r="B405" s="395"/>
      <c r="D405" s="529">
        <f t="shared" si="8"/>
        <v>394</v>
      </c>
      <c r="E405" s="532"/>
      <c r="F405" s="531"/>
      <c r="G405" s="531"/>
      <c r="H405" s="668"/>
      <c r="I405" s="234"/>
      <c r="J405" s="575"/>
      <c r="K405" s="573"/>
      <c r="L405" s="573"/>
      <c r="M405" s="623"/>
      <c r="N405" s="623"/>
      <c r="O405" s="573"/>
      <c r="P405" s="573"/>
      <c r="Q405" s="639"/>
      <c r="R405" s="573"/>
      <c r="S405" s="573"/>
      <c r="T405" s="573"/>
      <c r="U405" s="623"/>
      <c r="V405" s="623"/>
      <c r="W405" s="573"/>
      <c r="X405" s="623"/>
      <c r="Y405" s="623"/>
      <c r="Z405" s="399"/>
      <c r="AA405" s="621"/>
      <c r="AB405" s="622"/>
      <c r="AC405" s="147"/>
    </row>
    <row r="406" spans="2:29" ht="13.5" customHeight="1">
      <c r="B406" s="395"/>
      <c r="D406" s="529">
        <f t="shared" si="8"/>
        <v>395</v>
      </c>
      <c r="E406" s="532"/>
      <c r="F406" s="531"/>
      <c r="G406" s="531"/>
      <c r="H406" s="668"/>
      <c r="I406" s="234"/>
      <c r="J406" s="575"/>
      <c r="K406" s="573"/>
      <c r="L406" s="573"/>
      <c r="M406" s="623"/>
      <c r="N406" s="623"/>
      <c r="O406" s="573"/>
      <c r="P406" s="573"/>
      <c r="Q406" s="639"/>
      <c r="R406" s="573"/>
      <c r="S406" s="573"/>
      <c r="T406" s="573"/>
      <c r="U406" s="623"/>
      <c r="V406" s="623"/>
      <c r="W406" s="573"/>
      <c r="X406" s="623"/>
      <c r="Y406" s="623"/>
      <c r="Z406" s="399"/>
      <c r="AA406" s="621"/>
      <c r="AB406" s="622"/>
      <c r="AC406" s="147"/>
    </row>
    <row r="407" spans="2:29" ht="13.5" customHeight="1">
      <c r="B407" s="395"/>
      <c r="D407" s="529">
        <f t="shared" si="8"/>
        <v>396</v>
      </c>
      <c r="E407" s="532"/>
      <c r="F407" s="531"/>
      <c r="G407" s="531"/>
      <c r="H407" s="668"/>
      <c r="I407" s="234"/>
      <c r="J407" s="575"/>
      <c r="K407" s="573"/>
      <c r="L407" s="573"/>
      <c r="M407" s="623"/>
      <c r="N407" s="623"/>
      <c r="O407" s="573"/>
      <c r="P407" s="573"/>
      <c r="Q407" s="639"/>
      <c r="R407" s="573"/>
      <c r="S407" s="573"/>
      <c r="T407" s="573"/>
      <c r="U407" s="623"/>
      <c r="V407" s="623"/>
      <c r="W407" s="573"/>
      <c r="X407" s="623"/>
      <c r="Y407" s="623"/>
      <c r="Z407" s="399"/>
      <c r="AA407" s="621"/>
      <c r="AB407" s="622"/>
      <c r="AC407" s="147"/>
    </row>
    <row r="408" spans="2:29" ht="13.5" customHeight="1">
      <c r="B408" s="395"/>
      <c r="D408" s="529">
        <f t="shared" si="8"/>
        <v>397</v>
      </c>
      <c r="E408" s="532"/>
      <c r="F408" s="531"/>
      <c r="G408" s="531"/>
      <c r="H408" s="668"/>
      <c r="I408" s="234"/>
      <c r="J408" s="575"/>
      <c r="K408" s="573"/>
      <c r="L408" s="573"/>
      <c r="M408" s="623"/>
      <c r="N408" s="623"/>
      <c r="O408" s="573"/>
      <c r="P408" s="573"/>
      <c r="Q408" s="639"/>
      <c r="R408" s="573"/>
      <c r="S408" s="573"/>
      <c r="T408" s="573"/>
      <c r="U408" s="623"/>
      <c r="V408" s="623"/>
      <c r="W408" s="573"/>
      <c r="X408" s="623"/>
      <c r="Y408" s="623"/>
      <c r="Z408" s="399"/>
      <c r="AA408" s="621"/>
      <c r="AB408" s="622"/>
      <c r="AC408" s="147"/>
    </row>
    <row r="409" spans="2:29" ht="13.5" customHeight="1">
      <c r="B409" s="395"/>
      <c r="D409" s="529">
        <f t="shared" si="8"/>
        <v>398</v>
      </c>
      <c r="E409" s="532"/>
      <c r="F409" s="531"/>
      <c r="G409" s="531"/>
      <c r="H409" s="668"/>
      <c r="I409" s="234"/>
      <c r="J409" s="575"/>
      <c r="K409" s="573"/>
      <c r="L409" s="573"/>
      <c r="M409" s="623"/>
      <c r="N409" s="623"/>
      <c r="O409" s="573"/>
      <c r="P409" s="573"/>
      <c r="Q409" s="639"/>
      <c r="R409" s="573"/>
      <c r="S409" s="573"/>
      <c r="T409" s="573"/>
      <c r="U409" s="623"/>
      <c r="V409" s="623"/>
      <c r="W409" s="573"/>
      <c r="X409" s="623"/>
      <c r="Y409" s="623"/>
      <c r="Z409" s="399"/>
      <c r="AA409" s="621"/>
      <c r="AB409" s="622"/>
      <c r="AC409" s="147"/>
    </row>
    <row r="410" spans="2:29" ht="13.5" customHeight="1">
      <c r="B410" s="395"/>
      <c r="D410" s="529">
        <f t="shared" si="8"/>
        <v>399</v>
      </c>
      <c r="E410" s="532"/>
      <c r="F410" s="531"/>
      <c r="G410" s="531"/>
      <c r="H410" s="668"/>
      <c r="I410" s="234"/>
      <c r="J410" s="575"/>
      <c r="K410" s="573"/>
      <c r="L410" s="573"/>
      <c r="M410" s="623"/>
      <c r="N410" s="623"/>
      <c r="O410" s="573"/>
      <c r="P410" s="573"/>
      <c r="Q410" s="639"/>
      <c r="R410" s="573"/>
      <c r="S410" s="573"/>
      <c r="T410" s="573"/>
      <c r="U410" s="623"/>
      <c r="V410" s="623"/>
      <c r="W410" s="573"/>
      <c r="X410" s="623"/>
      <c r="Y410" s="623"/>
      <c r="Z410" s="399"/>
      <c r="AA410" s="621"/>
      <c r="AB410" s="622"/>
      <c r="AC410" s="147"/>
    </row>
    <row r="411" spans="2:29" ht="13.5" customHeight="1">
      <c r="B411" s="395"/>
      <c r="D411" s="529">
        <f t="shared" si="8"/>
        <v>400</v>
      </c>
      <c r="E411" s="532"/>
      <c r="F411" s="531"/>
      <c r="G411" s="531"/>
      <c r="H411" s="668"/>
      <c r="I411" s="234"/>
      <c r="J411" s="575"/>
      <c r="K411" s="573"/>
      <c r="L411" s="573"/>
      <c r="M411" s="623"/>
      <c r="N411" s="623"/>
      <c r="O411" s="573"/>
      <c r="P411" s="573"/>
      <c r="Q411" s="639"/>
      <c r="R411" s="573"/>
      <c r="S411" s="573"/>
      <c r="T411" s="573"/>
      <c r="U411" s="623"/>
      <c r="V411" s="623"/>
      <c r="W411" s="573"/>
      <c r="X411" s="623"/>
      <c r="Y411" s="623"/>
      <c r="Z411" s="399"/>
      <c r="AA411" s="621"/>
      <c r="AB411" s="622"/>
      <c r="AC411" s="147"/>
    </row>
    <row r="412" spans="2:29" ht="13.5" customHeight="1">
      <c r="B412" s="395"/>
      <c r="D412" s="529">
        <f t="shared" si="8"/>
        <v>401</v>
      </c>
      <c r="E412" s="532"/>
      <c r="F412" s="531"/>
      <c r="G412" s="531"/>
      <c r="H412" s="668"/>
      <c r="I412" s="234"/>
      <c r="J412" s="575"/>
      <c r="K412" s="573"/>
      <c r="L412" s="573"/>
      <c r="M412" s="623"/>
      <c r="N412" s="623"/>
      <c r="O412" s="573"/>
      <c r="P412" s="573"/>
      <c r="Q412" s="639"/>
      <c r="R412" s="573"/>
      <c r="S412" s="573"/>
      <c r="T412" s="573"/>
      <c r="U412" s="623"/>
      <c r="V412" s="623"/>
      <c r="W412" s="573"/>
      <c r="X412" s="623"/>
      <c r="Y412" s="623"/>
      <c r="Z412" s="399"/>
      <c r="AA412" s="621"/>
      <c r="AB412" s="622"/>
      <c r="AC412" s="147"/>
    </row>
    <row r="413" spans="2:29" ht="13.5" customHeight="1">
      <c r="B413" s="395"/>
      <c r="D413" s="529">
        <f t="shared" ref="D413:D476" si="9">D412+1</f>
        <v>402</v>
      </c>
      <c r="E413" s="532"/>
      <c r="F413" s="531"/>
      <c r="G413" s="531"/>
      <c r="H413" s="668"/>
      <c r="I413" s="234"/>
      <c r="J413" s="575"/>
      <c r="K413" s="573"/>
      <c r="L413" s="573"/>
      <c r="M413" s="623"/>
      <c r="N413" s="623"/>
      <c r="O413" s="573"/>
      <c r="P413" s="573"/>
      <c r="Q413" s="639"/>
      <c r="R413" s="573"/>
      <c r="S413" s="573"/>
      <c r="T413" s="573"/>
      <c r="U413" s="623"/>
      <c r="V413" s="623"/>
      <c r="W413" s="573"/>
      <c r="X413" s="623"/>
      <c r="Y413" s="623"/>
      <c r="Z413" s="399"/>
      <c r="AA413" s="621"/>
      <c r="AB413" s="622"/>
      <c r="AC413" s="147"/>
    </row>
    <row r="414" spans="2:29" ht="13.5" customHeight="1">
      <c r="B414" s="395"/>
      <c r="D414" s="529">
        <f t="shared" si="9"/>
        <v>403</v>
      </c>
      <c r="E414" s="532"/>
      <c r="F414" s="531"/>
      <c r="G414" s="531"/>
      <c r="H414" s="668"/>
      <c r="I414" s="234"/>
      <c r="J414" s="575"/>
      <c r="K414" s="573"/>
      <c r="L414" s="573"/>
      <c r="M414" s="623"/>
      <c r="N414" s="623"/>
      <c r="O414" s="573"/>
      <c r="P414" s="573"/>
      <c r="Q414" s="639"/>
      <c r="R414" s="573"/>
      <c r="S414" s="573"/>
      <c r="T414" s="573"/>
      <c r="U414" s="623"/>
      <c r="V414" s="623"/>
      <c r="W414" s="573"/>
      <c r="X414" s="623"/>
      <c r="Y414" s="623"/>
      <c r="Z414" s="399"/>
      <c r="AA414" s="621"/>
      <c r="AB414" s="622"/>
      <c r="AC414" s="147"/>
    </row>
    <row r="415" spans="2:29" ht="13.5" customHeight="1">
      <c r="B415" s="395"/>
      <c r="D415" s="529">
        <f t="shared" si="9"/>
        <v>404</v>
      </c>
      <c r="E415" s="532"/>
      <c r="F415" s="531"/>
      <c r="G415" s="531"/>
      <c r="H415" s="668"/>
      <c r="I415" s="234"/>
      <c r="J415" s="575"/>
      <c r="K415" s="573"/>
      <c r="L415" s="573"/>
      <c r="M415" s="623"/>
      <c r="N415" s="623"/>
      <c r="O415" s="573"/>
      <c r="P415" s="573"/>
      <c r="Q415" s="639"/>
      <c r="R415" s="573"/>
      <c r="S415" s="573"/>
      <c r="T415" s="573"/>
      <c r="U415" s="623"/>
      <c r="V415" s="623"/>
      <c r="W415" s="573"/>
      <c r="X415" s="623"/>
      <c r="Y415" s="623"/>
      <c r="Z415" s="399"/>
      <c r="AA415" s="621"/>
      <c r="AB415" s="622"/>
      <c r="AC415" s="147"/>
    </row>
    <row r="416" spans="2:29" ht="13.5" customHeight="1">
      <c r="B416" s="395"/>
      <c r="D416" s="529">
        <f t="shared" si="9"/>
        <v>405</v>
      </c>
      <c r="E416" s="532"/>
      <c r="F416" s="531"/>
      <c r="G416" s="531"/>
      <c r="H416" s="668"/>
      <c r="I416" s="234"/>
      <c r="J416" s="575"/>
      <c r="K416" s="573"/>
      <c r="L416" s="573"/>
      <c r="M416" s="623"/>
      <c r="N416" s="623"/>
      <c r="O416" s="573"/>
      <c r="P416" s="573"/>
      <c r="Q416" s="639"/>
      <c r="R416" s="573"/>
      <c r="S416" s="573"/>
      <c r="T416" s="573"/>
      <c r="U416" s="623"/>
      <c r="V416" s="623"/>
      <c r="W416" s="573"/>
      <c r="X416" s="623"/>
      <c r="Y416" s="623"/>
      <c r="Z416" s="399"/>
      <c r="AA416" s="621"/>
      <c r="AB416" s="622"/>
      <c r="AC416" s="147"/>
    </row>
    <row r="417" spans="2:29" ht="13.5" customHeight="1">
      <c r="B417" s="395"/>
      <c r="D417" s="529">
        <f t="shared" si="9"/>
        <v>406</v>
      </c>
      <c r="E417" s="532"/>
      <c r="F417" s="531"/>
      <c r="G417" s="531"/>
      <c r="H417" s="668"/>
      <c r="I417" s="234"/>
      <c r="J417" s="575"/>
      <c r="K417" s="573"/>
      <c r="L417" s="573"/>
      <c r="M417" s="623"/>
      <c r="N417" s="623"/>
      <c r="O417" s="573"/>
      <c r="P417" s="573"/>
      <c r="Q417" s="639"/>
      <c r="R417" s="573"/>
      <c r="S417" s="573"/>
      <c r="T417" s="573"/>
      <c r="U417" s="623"/>
      <c r="V417" s="623"/>
      <c r="W417" s="573"/>
      <c r="X417" s="623"/>
      <c r="Y417" s="623"/>
      <c r="Z417" s="399"/>
      <c r="AA417" s="621"/>
      <c r="AB417" s="622"/>
      <c r="AC417" s="147"/>
    </row>
    <row r="418" spans="2:29" ht="13.5" customHeight="1">
      <c r="B418" s="395"/>
      <c r="D418" s="529">
        <f t="shared" si="9"/>
        <v>407</v>
      </c>
      <c r="E418" s="532"/>
      <c r="F418" s="531"/>
      <c r="G418" s="531"/>
      <c r="H418" s="668"/>
      <c r="I418" s="234"/>
      <c r="J418" s="575"/>
      <c r="K418" s="573"/>
      <c r="L418" s="573"/>
      <c r="M418" s="623"/>
      <c r="N418" s="623"/>
      <c r="O418" s="573"/>
      <c r="P418" s="573"/>
      <c r="Q418" s="639"/>
      <c r="R418" s="573"/>
      <c r="S418" s="573"/>
      <c r="T418" s="573"/>
      <c r="U418" s="623"/>
      <c r="V418" s="623"/>
      <c r="W418" s="573"/>
      <c r="X418" s="623"/>
      <c r="Y418" s="623"/>
      <c r="Z418" s="399"/>
      <c r="AA418" s="621"/>
      <c r="AB418" s="622"/>
      <c r="AC418" s="147"/>
    </row>
    <row r="419" spans="2:29" ht="13.5" customHeight="1">
      <c r="B419" s="395"/>
      <c r="D419" s="529">
        <f t="shared" si="9"/>
        <v>408</v>
      </c>
      <c r="E419" s="532"/>
      <c r="F419" s="531"/>
      <c r="G419" s="531"/>
      <c r="H419" s="668"/>
      <c r="I419" s="234"/>
      <c r="J419" s="575"/>
      <c r="K419" s="573"/>
      <c r="L419" s="573"/>
      <c r="M419" s="623"/>
      <c r="N419" s="623"/>
      <c r="O419" s="573"/>
      <c r="P419" s="573"/>
      <c r="Q419" s="639"/>
      <c r="R419" s="573"/>
      <c r="S419" s="573"/>
      <c r="T419" s="573"/>
      <c r="U419" s="623"/>
      <c r="V419" s="623"/>
      <c r="W419" s="573"/>
      <c r="X419" s="623"/>
      <c r="Y419" s="623"/>
      <c r="Z419" s="399"/>
      <c r="AA419" s="621"/>
      <c r="AB419" s="622"/>
      <c r="AC419" s="147"/>
    </row>
    <row r="420" spans="2:29" ht="13.5" customHeight="1">
      <c r="B420" s="395"/>
      <c r="D420" s="529">
        <f t="shared" si="9"/>
        <v>409</v>
      </c>
      <c r="E420" s="532"/>
      <c r="F420" s="531"/>
      <c r="G420" s="531"/>
      <c r="H420" s="668"/>
      <c r="I420" s="234"/>
      <c r="J420" s="575"/>
      <c r="K420" s="573"/>
      <c r="L420" s="573"/>
      <c r="M420" s="623"/>
      <c r="N420" s="623"/>
      <c r="O420" s="573"/>
      <c r="P420" s="573"/>
      <c r="Q420" s="639"/>
      <c r="R420" s="573"/>
      <c r="S420" s="573"/>
      <c r="T420" s="573"/>
      <c r="U420" s="623"/>
      <c r="V420" s="623"/>
      <c r="W420" s="573"/>
      <c r="X420" s="623"/>
      <c r="Y420" s="623"/>
      <c r="Z420" s="399"/>
      <c r="AA420" s="621"/>
      <c r="AB420" s="622"/>
      <c r="AC420" s="147"/>
    </row>
    <row r="421" spans="2:29" ht="13.5" customHeight="1">
      <c r="B421" s="395"/>
      <c r="D421" s="529">
        <f t="shared" si="9"/>
        <v>410</v>
      </c>
      <c r="E421" s="532"/>
      <c r="F421" s="531"/>
      <c r="G421" s="531"/>
      <c r="H421" s="668"/>
      <c r="I421" s="234"/>
      <c r="J421" s="575"/>
      <c r="K421" s="573"/>
      <c r="L421" s="573"/>
      <c r="M421" s="623"/>
      <c r="N421" s="623"/>
      <c r="O421" s="573"/>
      <c r="P421" s="573"/>
      <c r="Q421" s="639"/>
      <c r="R421" s="573"/>
      <c r="S421" s="573"/>
      <c r="T421" s="573"/>
      <c r="U421" s="623"/>
      <c r="V421" s="623"/>
      <c r="W421" s="573"/>
      <c r="X421" s="623"/>
      <c r="Y421" s="623"/>
      <c r="Z421" s="399"/>
      <c r="AA421" s="621"/>
      <c r="AB421" s="622"/>
      <c r="AC421" s="147"/>
    </row>
    <row r="422" spans="2:29" ht="13.5" customHeight="1">
      <c r="B422" s="395"/>
      <c r="D422" s="529">
        <f t="shared" si="9"/>
        <v>411</v>
      </c>
      <c r="E422" s="532"/>
      <c r="F422" s="531"/>
      <c r="G422" s="531"/>
      <c r="H422" s="668"/>
      <c r="I422" s="234"/>
      <c r="J422" s="575"/>
      <c r="K422" s="573"/>
      <c r="L422" s="573"/>
      <c r="M422" s="623"/>
      <c r="N422" s="623"/>
      <c r="O422" s="573"/>
      <c r="P422" s="573"/>
      <c r="Q422" s="639"/>
      <c r="R422" s="573"/>
      <c r="S422" s="573"/>
      <c r="T422" s="573"/>
      <c r="U422" s="623"/>
      <c r="V422" s="623"/>
      <c r="W422" s="573"/>
      <c r="X422" s="623"/>
      <c r="Y422" s="623"/>
      <c r="Z422" s="399"/>
      <c r="AA422" s="621"/>
      <c r="AB422" s="622"/>
      <c r="AC422" s="147"/>
    </row>
    <row r="423" spans="2:29" ht="13.5" customHeight="1">
      <c r="B423" s="395"/>
      <c r="D423" s="529">
        <f t="shared" si="9"/>
        <v>412</v>
      </c>
      <c r="E423" s="532"/>
      <c r="F423" s="531"/>
      <c r="G423" s="531"/>
      <c r="H423" s="668"/>
      <c r="I423" s="234"/>
      <c r="J423" s="575"/>
      <c r="K423" s="573"/>
      <c r="L423" s="573"/>
      <c r="M423" s="623"/>
      <c r="N423" s="623"/>
      <c r="O423" s="573"/>
      <c r="P423" s="573"/>
      <c r="Q423" s="639"/>
      <c r="R423" s="573"/>
      <c r="S423" s="573"/>
      <c r="T423" s="573"/>
      <c r="U423" s="623"/>
      <c r="V423" s="623"/>
      <c r="W423" s="573"/>
      <c r="X423" s="623"/>
      <c r="Y423" s="623"/>
      <c r="Z423" s="399"/>
      <c r="AA423" s="621"/>
      <c r="AB423" s="622"/>
      <c r="AC423" s="147"/>
    </row>
    <row r="424" spans="2:29" ht="13.5" customHeight="1">
      <c r="B424" s="395"/>
      <c r="D424" s="529">
        <f t="shared" si="9"/>
        <v>413</v>
      </c>
      <c r="E424" s="532"/>
      <c r="F424" s="531"/>
      <c r="G424" s="531"/>
      <c r="H424" s="668"/>
      <c r="I424" s="234"/>
      <c r="J424" s="575"/>
      <c r="K424" s="573"/>
      <c r="L424" s="573"/>
      <c r="M424" s="623"/>
      <c r="N424" s="623"/>
      <c r="O424" s="573"/>
      <c r="P424" s="573"/>
      <c r="Q424" s="639"/>
      <c r="R424" s="573"/>
      <c r="S424" s="573"/>
      <c r="T424" s="573"/>
      <c r="U424" s="623"/>
      <c r="V424" s="623"/>
      <c r="W424" s="573"/>
      <c r="X424" s="623"/>
      <c r="Y424" s="623"/>
      <c r="Z424" s="399"/>
      <c r="AA424" s="621"/>
      <c r="AB424" s="622"/>
      <c r="AC424" s="147"/>
    </row>
    <row r="425" spans="2:29" ht="13.5" customHeight="1">
      <c r="B425" s="395"/>
      <c r="D425" s="529">
        <f t="shared" si="9"/>
        <v>414</v>
      </c>
      <c r="E425" s="532"/>
      <c r="F425" s="531"/>
      <c r="G425" s="531"/>
      <c r="H425" s="668"/>
      <c r="I425" s="234"/>
      <c r="J425" s="575"/>
      <c r="K425" s="573"/>
      <c r="L425" s="573"/>
      <c r="M425" s="623"/>
      <c r="N425" s="623"/>
      <c r="O425" s="573"/>
      <c r="P425" s="573"/>
      <c r="Q425" s="639"/>
      <c r="R425" s="573"/>
      <c r="S425" s="573"/>
      <c r="T425" s="573"/>
      <c r="U425" s="623"/>
      <c r="V425" s="623"/>
      <c r="W425" s="573"/>
      <c r="X425" s="623"/>
      <c r="Y425" s="623"/>
      <c r="Z425" s="399"/>
      <c r="AA425" s="621"/>
      <c r="AB425" s="622"/>
      <c r="AC425" s="147"/>
    </row>
    <row r="426" spans="2:29" ht="13.5" customHeight="1">
      <c r="B426" s="395"/>
      <c r="D426" s="529">
        <f t="shared" si="9"/>
        <v>415</v>
      </c>
      <c r="E426" s="532"/>
      <c r="F426" s="531"/>
      <c r="G426" s="531"/>
      <c r="H426" s="668"/>
      <c r="I426" s="234"/>
      <c r="J426" s="575"/>
      <c r="K426" s="573"/>
      <c r="L426" s="573"/>
      <c r="M426" s="623"/>
      <c r="N426" s="623"/>
      <c r="O426" s="573"/>
      <c r="P426" s="573"/>
      <c r="Q426" s="639"/>
      <c r="R426" s="573"/>
      <c r="S426" s="573"/>
      <c r="T426" s="573"/>
      <c r="U426" s="623"/>
      <c r="V426" s="623"/>
      <c r="W426" s="573"/>
      <c r="X426" s="623"/>
      <c r="Y426" s="623"/>
      <c r="Z426" s="399"/>
      <c r="AA426" s="621"/>
      <c r="AB426" s="622"/>
      <c r="AC426" s="147"/>
    </row>
    <row r="427" spans="2:29" ht="13.5" customHeight="1">
      <c r="B427" s="395"/>
      <c r="D427" s="529">
        <f t="shared" si="9"/>
        <v>416</v>
      </c>
      <c r="E427" s="532"/>
      <c r="F427" s="531"/>
      <c r="G427" s="531"/>
      <c r="H427" s="668"/>
      <c r="I427" s="234"/>
      <c r="J427" s="575"/>
      <c r="K427" s="573"/>
      <c r="L427" s="573"/>
      <c r="M427" s="623"/>
      <c r="N427" s="623"/>
      <c r="O427" s="573"/>
      <c r="P427" s="573"/>
      <c r="Q427" s="639"/>
      <c r="R427" s="573"/>
      <c r="S427" s="573"/>
      <c r="T427" s="573"/>
      <c r="U427" s="623"/>
      <c r="V427" s="623"/>
      <c r="W427" s="573"/>
      <c r="X427" s="623"/>
      <c r="Y427" s="623"/>
      <c r="Z427" s="399"/>
      <c r="AA427" s="621"/>
      <c r="AB427" s="622"/>
      <c r="AC427" s="147"/>
    </row>
    <row r="428" spans="2:29" ht="13.5" customHeight="1">
      <c r="B428" s="395"/>
      <c r="D428" s="529">
        <f t="shared" si="9"/>
        <v>417</v>
      </c>
      <c r="E428" s="532"/>
      <c r="F428" s="531"/>
      <c r="G428" s="531"/>
      <c r="H428" s="668"/>
      <c r="I428" s="234"/>
      <c r="J428" s="575"/>
      <c r="K428" s="573"/>
      <c r="L428" s="573"/>
      <c r="M428" s="623"/>
      <c r="N428" s="623"/>
      <c r="O428" s="573"/>
      <c r="P428" s="573"/>
      <c r="Q428" s="639"/>
      <c r="R428" s="573"/>
      <c r="S428" s="573"/>
      <c r="T428" s="573"/>
      <c r="U428" s="623"/>
      <c r="V428" s="623"/>
      <c r="W428" s="573"/>
      <c r="X428" s="623"/>
      <c r="Y428" s="623"/>
      <c r="Z428" s="399"/>
      <c r="AA428" s="621"/>
      <c r="AB428" s="622"/>
      <c r="AC428" s="147"/>
    </row>
    <row r="429" spans="2:29" ht="13.5" customHeight="1">
      <c r="B429" s="395"/>
      <c r="D429" s="529">
        <f t="shared" si="9"/>
        <v>418</v>
      </c>
      <c r="E429" s="532"/>
      <c r="F429" s="531"/>
      <c r="G429" s="531"/>
      <c r="H429" s="668"/>
      <c r="I429" s="234"/>
      <c r="J429" s="575"/>
      <c r="K429" s="573"/>
      <c r="L429" s="573"/>
      <c r="M429" s="623"/>
      <c r="N429" s="623"/>
      <c r="O429" s="573"/>
      <c r="P429" s="573"/>
      <c r="Q429" s="639"/>
      <c r="R429" s="573"/>
      <c r="S429" s="573"/>
      <c r="T429" s="573"/>
      <c r="U429" s="623"/>
      <c r="V429" s="623"/>
      <c r="W429" s="573"/>
      <c r="X429" s="623"/>
      <c r="Y429" s="623"/>
      <c r="Z429" s="399"/>
      <c r="AA429" s="621"/>
      <c r="AB429" s="622"/>
      <c r="AC429" s="147"/>
    </row>
    <row r="430" spans="2:29" ht="13.5" customHeight="1">
      <c r="B430" s="395"/>
      <c r="D430" s="529">
        <f t="shared" si="9"/>
        <v>419</v>
      </c>
      <c r="E430" s="532"/>
      <c r="F430" s="531"/>
      <c r="G430" s="531"/>
      <c r="H430" s="668"/>
      <c r="I430" s="234"/>
      <c r="J430" s="575"/>
      <c r="K430" s="573"/>
      <c r="L430" s="573"/>
      <c r="M430" s="623"/>
      <c r="N430" s="623"/>
      <c r="O430" s="573"/>
      <c r="P430" s="573"/>
      <c r="Q430" s="639"/>
      <c r="R430" s="573"/>
      <c r="S430" s="573"/>
      <c r="T430" s="573"/>
      <c r="U430" s="623"/>
      <c r="V430" s="623"/>
      <c r="W430" s="573"/>
      <c r="X430" s="623"/>
      <c r="Y430" s="623"/>
      <c r="Z430" s="399"/>
      <c r="AA430" s="621"/>
      <c r="AB430" s="622"/>
      <c r="AC430" s="147"/>
    </row>
    <row r="431" spans="2:29" ht="13.5" customHeight="1">
      <c r="B431" s="395"/>
      <c r="D431" s="529">
        <f t="shared" si="9"/>
        <v>420</v>
      </c>
      <c r="E431" s="532"/>
      <c r="F431" s="531"/>
      <c r="G431" s="531"/>
      <c r="H431" s="668"/>
      <c r="I431" s="234"/>
      <c r="J431" s="575"/>
      <c r="K431" s="573"/>
      <c r="L431" s="573"/>
      <c r="M431" s="623"/>
      <c r="N431" s="623"/>
      <c r="O431" s="573"/>
      <c r="P431" s="573"/>
      <c r="Q431" s="639"/>
      <c r="R431" s="573"/>
      <c r="S431" s="573"/>
      <c r="T431" s="573"/>
      <c r="U431" s="623"/>
      <c r="V431" s="623"/>
      <c r="W431" s="573"/>
      <c r="X431" s="623"/>
      <c r="Y431" s="623"/>
      <c r="Z431" s="399"/>
      <c r="AA431" s="621"/>
      <c r="AB431" s="622"/>
      <c r="AC431" s="147"/>
    </row>
    <row r="432" spans="2:29" ht="13.5" customHeight="1">
      <c r="B432" s="395"/>
      <c r="D432" s="529">
        <f t="shared" si="9"/>
        <v>421</v>
      </c>
      <c r="E432" s="532"/>
      <c r="F432" s="531"/>
      <c r="G432" s="531"/>
      <c r="H432" s="668"/>
      <c r="I432" s="234"/>
      <c r="J432" s="575"/>
      <c r="K432" s="573"/>
      <c r="L432" s="573"/>
      <c r="M432" s="623"/>
      <c r="N432" s="623"/>
      <c r="O432" s="573"/>
      <c r="P432" s="573"/>
      <c r="Q432" s="639"/>
      <c r="R432" s="573"/>
      <c r="S432" s="573"/>
      <c r="T432" s="573"/>
      <c r="U432" s="623"/>
      <c r="V432" s="623"/>
      <c r="W432" s="573"/>
      <c r="X432" s="623"/>
      <c r="Y432" s="623"/>
      <c r="Z432" s="399"/>
      <c r="AA432" s="621"/>
      <c r="AB432" s="622"/>
      <c r="AC432" s="147"/>
    </row>
    <row r="433" spans="2:29" ht="13.5" customHeight="1">
      <c r="B433" s="395"/>
      <c r="D433" s="529">
        <f t="shared" si="9"/>
        <v>422</v>
      </c>
      <c r="E433" s="532"/>
      <c r="F433" s="531"/>
      <c r="G433" s="531"/>
      <c r="H433" s="668"/>
      <c r="I433" s="234"/>
      <c r="J433" s="575"/>
      <c r="K433" s="573"/>
      <c r="L433" s="573"/>
      <c r="M433" s="623"/>
      <c r="N433" s="623"/>
      <c r="O433" s="573"/>
      <c r="P433" s="573"/>
      <c r="Q433" s="639"/>
      <c r="R433" s="573"/>
      <c r="S433" s="573"/>
      <c r="T433" s="573"/>
      <c r="U433" s="623"/>
      <c r="V433" s="623"/>
      <c r="W433" s="573"/>
      <c r="X433" s="623"/>
      <c r="Y433" s="623"/>
      <c r="Z433" s="399"/>
      <c r="AA433" s="621"/>
      <c r="AB433" s="622"/>
      <c r="AC433" s="147"/>
    </row>
    <row r="434" spans="2:29" ht="13.5" customHeight="1">
      <c r="B434" s="395"/>
      <c r="D434" s="529">
        <f t="shared" si="9"/>
        <v>423</v>
      </c>
      <c r="E434" s="532"/>
      <c r="F434" s="531"/>
      <c r="G434" s="531"/>
      <c r="H434" s="668"/>
      <c r="I434" s="234"/>
      <c r="J434" s="575"/>
      <c r="K434" s="573"/>
      <c r="L434" s="573"/>
      <c r="M434" s="623"/>
      <c r="N434" s="623"/>
      <c r="O434" s="573"/>
      <c r="P434" s="573"/>
      <c r="Q434" s="639"/>
      <c r="R434" s="573"/>
      <c r="S434" s="573"/>
      <c r="T434" s="573"/>
      <c r="U434" s="623"/>
      <c r="V434" s="623"/>
      <c r="W434" s="573"/>
      <c r="X434" s="623"/>
      <c r="Y434" s="623"/>
      <c r="Z434" s="399"/>
      <c r="AA434" s="621"/>
      <c r="AB434" s="622"/>
      <c r="AC434" s="147"/>
    </row>
    <row r="435" spans="2:29" ht="13.5" customHeight="1">
      <c r="B435" s="395"/>
      <c r="D435" s="529">
        <f t="shared" si="9"/>
        <v>424</v>
      </c>
      <c r="E435" s="532"/>
      <c r="F435" s="531"/>
      <c r="G435" s="531"/>
      <c r="H435" s="668"/>
      <c r="I435" s="234"/>
      <c r="J435" s="575"/>
      <c r="K435" s="573"/>
      <c r="L435" s="573"/>
      <c r="M435" s="623"/>
      <c r="N435" s="623"/>
      <c r="O435" s="573"/>
      <c r="P435" s="573"/>
      <c r="Q435" s="639"/>
      <c r="R435" s="573"/>
      <c r="S435" s="573"/>
      <c r="T435" s="573"/>
      <c r="U435" s="623"/>
      <c r="V435" s="623"/>
      <c r="W435" s="573"/>
      <c r="X435" s="623"/>
      <c r="Y435" s="623"/>
      <c r="Z435" s="399"/>
      <c r="AA435" s="621"/>
      <c r="AB435" s="622"/>
      <c r="AC435" s="147"/>
    </row>
    <row r="436" spans="2:29" ht="13.5" customHeight="1">
      <c r="B436" s="395"/>
      <c r="D436" s="529">
        <f t="shared" si="9"/>
        <v>425</v>
      </c>
      <c r="E436" s="532"/>
      <c r="F436" s="531"/>
      <c r="G436" s="531"/>
      <c r="H436" s="668"/>
      <c r="I436" s="234"/>
      <c r="J436" s="575"/>
      <c r="K436" s="573"/>
      <c r="L436" s="573"/>
      <c r="M436" s="623"/>
      <c r="N436" s="623"/>
      <c r="O436" s="573"/>
      <c r="P436" s="573"/>
      <c r="Q436" s="639"/>
      <c r="R436" s="573"/>
      <c r="S436" s="573"/>
      <c r="T436" s="573"/>
      <c r="U436" s="623"/>
      <c r="V436" s="623"/>
      <c r="W436" s="573"/>
      <c r="X436" s="623"/>
      <c r="Y436" s="623"/>
      <c r="Z436" s="399"/>
      <c r="AA436" s="621"/>
      <c r="AB436" s="622"/>
      <c r="AC436" s="147"/>
    </row>
    <row r="437" spans="2:29" ht="13.5" customHeight="1">
      <c r="B437" s="395"/>
      <c r="D437" s="529">
        <f t="shared" si="9"/>
        <v>426</v>
      </c>
      <c r="E437" s="532"/>
      <c r="F437" s="531"/>
      <c r="G437" s="531"/>
      <c r="H437" s="668"/>
      <c r="I437" s="234"/>
      <c r="J437" s="575"/>
      <c r="K437" s="573"/>
      <c r="L437" s="573"/>
      <c r="M437" s="623"/>
      <c r="N437" s="623"/>
      <c r="O437" s="573"/>
      <c r="P437" s="573"/>
      <c r="Q437" s="639"/>
      <c r="R437" s="573"/>
      <c r="S437" s="573"/>
      <c r="T437" s="573"/>
      <c r="U437" s="623"/>
      <c r="V437" s="623"/>
      <c r="W437" s="573"/>
      <c r="X437" s="623"/>
      <c r="Y437" s="623"/>
      <c r="Z437" s="399"/>
      <c r="AA437" s="621"/>
      <c r="AB437" s="622"/>
      <c r="AC437" s="147"/>
    </row>
    <row r="438" spans="2:29" ht="13.5" customHeight="1">
      <c r="B438" s="395"/>
      <c r="D438" s="529">
        <f t="shared" si="9"/>
        <v>427</v>
      </c>
      <c r="E438" s="532"/>
      <c r="F438" s="531"/>
      <c r="G438" s="531"/>
      <c r="H438" s="668"/>
      <c r="I438" s="234"/>
      <c r="J438" s="575"/>
      <c r="K438" s="573"/>
      <c r="L438" s="573"/>
      <c r="M438" s="623"/>
      <c r="N438" s="623"/>
      <c r="O438" s="573"/>
      <c r="P438" s="573"/>
      <c r="Q438" s="639"/>
      <c r="R438" s="573"/>
      <c r="S438" s="573"/>
      <c r="T438" s="573"/>
      <c r="U438" s="623"/>
      <c r="V438" s="623"/>
      <c r="W438" s="573"/>
      <c r="X438" s="623"/>
      <c r="Y438" s="623"/>
      <c r="Z438" s="399"/>
      <c r="AA438" s="621"/>
      <c r="AB438" s="622"/>
      <c r="AC438" s="147"/>
    </row>
    <row r="439" spans="2:29" ht="13.5" customHeight="1">
      <c r="B439" s="395"/>
      <c r="D439" s="529">
        <f t="shared" si="9"/>
        <v>428</v>
      </c>
      <c r="E439" s="532"/>
      <c r="F439" s="531"/>
      <c r="G439" s="531"/>
      <c r="H439" s="668"/>
      <c r="I439" s="234"/>
      <c r="J439" s="575"/>
      <c r="K439" s="573"/>
      <c r="L439" s="573"/>
      <c r="M439" s="623"/>
      <c r="N439" s="623"/>
      <c r="O439" s="573"/>
      <c r="P439" s="573"/>
      <c r="Q439" s="639"/>
      <c r="R439" s="573"/>
      <c r="S439" s="573"/>
      <c r="T439" s="573"/>
      <c r="U439" s="623"/>
      <c r="V439" s="623"/>
      <c r="W439" s="573"/>
      <c r="X439" s="623"/>
      <c r="Y439" s="623"/>
      <c r="Z439" s="399"/>
      <c r="AA439" s="621"/>
      <c r="AB439" s="622"/>
      <c r="AC439" s="147"/>
    </row>
    <row r="440" spans="2:29" ht="13.5" customHeight="1">
      <c r="B440" s="395"/>
      <c r="D440" s="529">
        <f t="shared" si="9"/>
        <v>429</v>
      </c>
      <c r="E440" s="532"/>
      <c r="F440" s="531"/>
      <c r="G440" s="531"/>
      <c r="H440" s="668"/>
      <c r="I440" s="234"/>
      <c r="J440" s="575"/>
      <c r="K440" s="573"/>
      <c r="L440" s="573"/>
      <c r="M440" s="623"/>
      <c r="N440" s="623"/>
      <c r="O440" s="573"/>
      <c r="P440" s="573"/>
      <c r="Q440" s="639"/>
      <c r="R440" s="573"/>
      <c r="S440" s="573"/>
      <c r="T440" s="573"/>
      <c r="U440" s="623"/>
      <c r="V440" s="623"/>
      <c r="W440" s="573"/>
      <c r="X440" s="623"/>
      <c r="Y440" s="623"/>
      <c r="Z440" s="399"/>
      <c r="AA440" s="621"/>
      <c r="AB440" s="622"/>
      <c r="AC440" s="147"/>
    </row>
    <row r="441" spans="2:29" ht="13.5" customHeight="1">
      <c r="B441" s="395"/>
      <c r="D441" s="529">
        <f t="shared" si="9"/>
        <v>430</v>
      </c>
      <c r="E441" s="532"/>
      <c r="F441" s="531"/>
      <c r="G441" s="531"/>
      <c r="H441" s="668"/>
      <c r="I441" s="234"/>
      <c r="J441" s="575"/>
      <c r="K441" s="573"/>
      <c r="L441" s="573"/>
      <c r="M441" s="623"/>
      <c r="N441" s="623"/>
      <c r="O441" s="573"/>
      <c r="P441" s="573"/>
      <c r="Q441" s="639"/>
      <c r="R441" s="573"/>
      <c r="S441" s="573"/>
      <c r="T441" s="573"/>
      <c r="U441" s="623"/>
      <c r="V441" s="623"/>
      <c r="W441" s="573"/>
      <c r="X441" s="623"/>
      <c r="Y441" s="623"/>
      <c r="Z441" s="399"/>
      <c r="AA441" s="621"/>
      <c r="AB441" s="622"/>
      <c r="AC441" s="147"/>
    </row>
    <row r="442" spans="2:29" ht="13.5" customHeight="1">
      <c r="B442" s="395"/>
      <c r="D442" s="529">
        <f t="shared" si="9"/>
        <v>431</v>
      </c>
      <c r="E442" s="532"/>
      <c r="F442" s="531"/>
      <c r="G442" s="531"/>
      <c r="H442" s="668"/>
      <c r="I442" s="234"/>
      <c r="J442" s="575"/>
      <c r="K442" s="573"/>
      <c r="L442" s="573"/>
      <c r="M442" s="623"/>
      <c r="N442" s="623"/>
      <c r="O442" s="573"/>
      <c r="P442" s="573"/>
      <c r="Q442" s="639"/>
      <c r="R442" s="573"/>
      <c r="S442" s="573"/>
      <c r="T442" s="573"/>
      <c r="U442" s="623"/>
      <c r="V442" s="623"/>
      <c r="W442" s="573"/>
      <c r="X442" s="623"/>
      <c r="Y442" s="623"/>
      <c r="Z442" s="399"/>
      <c r="AA442" s="621"/>
      <c r="AB442" s="622"/>
      <c r="AC442" s="147"/>
    </row>
    <row r="443" spans="2:29" ht="13.5" customHeight="1">
      <c r="B443" s="395"/>
      <c r="D443" s="529">
        <f t="shared" si="9"/>
        <v>432</v>
      </c>
      <c r="E443" s="532"/>
      <c r="F443" s="531"/>
      <c r="G443" s="531"/>
      <c r="H443" s="668"/>
      <c r="I443" s="234"/>
      <c r="J443" s="575"/>
      <c r="K443" s="573"/>
      <c r="L443" s="573"/>
      <c r="M443" s="623"/>
      <c r="N443" s="623"/>
      <c r="O443" s="573"/>
      <c r="P443" s="573"/>
      <c r="Q443" s="639"/>
      <c r="R443" s="573"/>
      <c r="S443" s="573"/>
      <c r="T443" s="573"/>
      <c r="U443" s="623"/>
      <c r="V443" s="623"/>
      <c r="W443" s="573"/>
      <c r="X443" s="623"/>
      <c r="Y443" s="623"/>
      <c r="Z443" s="399"/>
      <c r="AA443" s="621"/>
      <c r="AB443" s="622"/>
      <c r="AC443" s="147"/>
    </row>
    <row r="444" spans="2:29" ht="13.5" customHeight="1">
      <c r="B444" s="395"/>
      <c r="D444" s="529">
        <f t="shared" si="9"/>
        <v>433</v>
      </c>
      <c r="E444" s="532"/>
      <c r="F444" s="531"/>
      <c r="G444" s="531"/>
      <c r="H444" s="668"/>
      <c r="I444" s="234"/>
      <c r="J444" s="575"/>
      <c r="K444" s="573"/>
      <c r="L444" s="573"/>
      <c r="M444" s="623"/>
      <c r="N444" s="623"/>
      <c r="O444" s="573"/>
      <c r="P444" s="573"/>
      <c r="Q444" s="639"/>
      <c r="R444" s="573"/>
      <c r="S444" s="573"/>
      <c r="T444" s="573"/>
      <c r="U444" s="623"/>
      <c r="V444" s="623"/>
      <c r="W444" s="573"/>
      <c r="X444" s="623"/>
      <c r="Y444" s="623"/>
      <c r="Z444" s="399"/>
      <c r="AA444" s="621"/>
      <c r="AB444" s="622"/>
      <c r="AC444" s="147"/>
    </row>
    <row r="445" spans="2:29" ht="13.5" customHeight="1">
      <c r="B445" s="395"/>
      <c r="D445" s="529">
        <f t="shared" si="9"/>
        <v>434</v>
      </c>
      <c r="E445" s="532"/>
      <c r="F445" s="531"/>
      <c r="G445" s="531"/>
      <c r="H445" s="668"/>
      <c r="I445" s="234"/>
      <c r="J445" s="575"/>
      <c r="K445" s="573"/>
      <c r="L445" s="573"/>
      <c r="M445" s="623"/>
      <c r="N445" s="623"/>
      <c r="O445" s="573"/>
      <c r="P445" s="573"/>
      <c r="Q445" s="639"/>
      <c r="R445" s="573"/>
      <c r="S445" s="573"/>
      <c r="T445" s="573"/>
      <c r="U445" s="623"/>
      <c r="V445" s="623"/>
      <c r="W445" s="573"/>
      <c r="X445" s="623"/>
      <c r="Y445" s="623"/>
      <c r="Z445" s="399"/>
      <c r="AA445" s="621"/>
      <c r="AB445" s="622"/>
      <c r="AC445" s="147"/>
    </row>
    <row r="446" spans="2:29" ht="13.5" customHeight="1">
      <c r="B446" s="395"/>
      <c r="D446" s="529">
        <f t="shared" si="9"/>
        <v>435</v>
      </c>
      <c r="E446" s="532"/>
      <c r="F446" s="531"/>
      <c r="G446" s="531"/>
      <c r="H446" s="668"/>
      <c r="I446" s="234"/>
      <c r="J446" s="575"/>
      <c r="K446" s="573"/>
      <c r="L446" s="573"/>
      <c r="M446" s="623"/>
      <c r="N446" s="623"/>
      <c r="O446" s="573"/>
      <c r="P446" s="573"/>
      <c r="Q446" s="639"/>
      <c r="R446" s="573"/>
      <c r="S446" s="573"/>
      <c r="T446" s="573"/>
      <c r="U446" s="623"/>
      <c r="V446" s="623"/>
      <c r="W446" s="573"/>
      <c r="X446" s="623"/>
      <c r="Y446" s="623"/>
      <c r="Z446" s="399"/>
      <c r="AA446" s="621"/>
      <c r="AB446" s="622"/>
      <c r="AC446" s="147"/>
    </row>
    <row r="447" spans="2:29" ht="13.5" customHeight="1">
      <c r="B447" s="395"/>
      <c r="D447" s="529">
        <f t="shared" si="9"/>
        <v>436</v>
      </c>
      <c r="E447" s="532"/>
      <c r="F447" s="531"/>
      <c r="G447" s="531"/>
      <c r="H447" s="668"/>
      <c r="I447" s="234"/>
      <c r="J447" s="575"/>
      <c r="K447" s="573"/>
      <c r="L447" s="573"/>
      <c r="M447" s="623"/>
      <c r="N447" s="623"/>
      <c r="O447" s="573"/>
      <c r="P447" s="573"/>
      <c r="Q447" s="639"/>
      <c r="R447" s="573"/>
      <c r="S447" s="573"/>
      <c r="T447" s="573"/>
      <c r="U447" s="623"/>
      <c r="V447" s="623"/>
      <c r="W447" s="573"/>
      <c r="X447" s="623"/>
      <c r="Y447" s="623"/>
      <c r="Z447" s="399"/>
      <c r="AA447" s="621"/>
      <c r="AB447" s="622"/>
      <c r="AC447" s="147"/>
    </row>
    <row r="448" spans="2:29" ht="13.5" customHeight="1">
      <c r="B448" s="395"/>
      <c r="D448" s="529">
        <f t="shared" si="9"/>
        <v>437</v>
      </c>
      <c r="E448" s="532"/>
      <c r="F448" s="531"/>
      <c r="G448" s="531"/>
      <c r="H448" s="668"/>
      <c r="I448" s="234"/>
      <c r="J448" s="575"/>
      <c r="K448" s="573"/>
      <c r="L448" s="573"/>
      <c r="M448" s="623"/>
      <c r="N448" s="623"/>
      <c r="O448" s="573"/>
      <c r="P448" s="573"/>
      <c r="Q448" s="639"/>
      <c r="R448" s="573"/>
      <c r="S448" s="573"/>
      <c r="T448" s="573"/>
      <c r="U448" s="623"/>
      <c r="V448" s="623"/>
      <c r="W448" s="573"/>
      <c r="X448" s="623"/>
      <c r="Y448" s="623"/>
      <c r="Z448" s="399"/>
      <c r="AA448" s="621"/>
      <c r="AB448" s="622"/>
      <c r="AC448" s="147"/>
    </row>
    <row r="449" spans="2:29" ht="13.5" customHeight="1">
      <c r="B449" s="395"/>
      <c r="D449" s="529">
        <f t="shared" si="9"/>
        <v>438</v>
      </c>
      <c r="E449" s="532"/>
      <c r="F449" s="531"/>
      <c r="G449" s="531"/>
      <c r="H449" s="668"/>
      <c r="I449" s="234"/>
      <c r="J449" s="575"/>
      <c r="K449" s="573"/>
      <c r="L449" s="573"/>
      <c r="M449" s="623"/>
      <c r="N449" s="623"/>
      <c r="O449" s="573"/>
      <c r="P449" s="573"/>
      <c r="Q449" s="639"/>
      <c r="R449" s="573"/>
      <c r="S449" s="573"/>
      <c r="T449" s="573"/>
      <c r="U449" s="623"/>
      <c r="V449" s="623"/>
      <c r="W449" s="573"/>
      <c r="X449" s="623"/>
      <c r="Y449" s="623"/>
      <c r="Z449" s="399"/>
      <c r="AA449" s="621"/>
      <c r="AB449" s="622"/>
      <c r="AC449" s="147"/>
    </row>
    <row r="450" spans="2:29" ht="13.5" customHeight="1">
      <c r="B450" s="395"/>
      <c r="D450" s="529">
        <f t="shared" si="9"/>
        <v>439</v>
      </c>
      <c r="E450" s="532"/>
      <c r="F450" s="531"/>
      <c r="G450" s="531"/>
      <c r="H450" s="668"/>
      <c r="I450" s="234"/>
      <c r="J450" s="575"/>
      <c r="K450" s="573"/>
      <c r="L450" s="573"/>
      <c r="M450" s="623"/>
      <c r="N450" s="623"/>
      <c r="O450" s="573"/>
      <c r="P450" s="573"/>
      <c r="Q450" s="639"/>
      <c r="R450" s="573"/>
      <c r="S450" s="573"/>
      <c r="T450" s="573"/>
      <c r="U450" s="623"/>
      <c r="V450" s="623"/>
      <c r="W450" s="573"/>
      <c r="X450" s="623"/>
      <c r="Y450" s="623"/>
      <c r="Z450" s="399"/>
      <c r="AA450" s="621"/>
      <c r="AB450" s="622"/>
      <c r="AC450" s="147"/>
    </row>
    <row r="451" spans="2:29" ht="13.5" customHeight="1">
      <c r="B451" s="395"/>
      <c r="D451" s="529">
        <f t="shared" si="9"/>
        <v>440</v>
      </c>
      <c r="E451" s="532"/>
      <c r="F451" s="531"/>
      <c r="G451" s="531"/>
      <c r="H451" s="668"/>
      <c r="I451" s="234"/>
      <c r="J451" s="575"/>
      <c r="K451" s="573"/>
      <c r="L451" s="573"/>
      <c r="M451" s="623"/>
      <c r="N451" s="623"/>
      <c r="O451" s="573"/>
      <c r="P451" s="573"/>
      <c r="Q451" s="639"/>
      <c r="R451" s="573"/>
      <c r="S451" s="573"/>
      <c r="T451" s="573"/>
      <c r="U451" s="623"/>
      <c r="V451" s="623"/>
      <c r="W451" s="573"/>
      <c r="X451" s="623"/>
      <c r="Y451" s="623"/>
      <c r="Z451" s="399"/>
      <c r="AA451" s="621"/>
      <c r="AB451" s="622"/>
      <c r="AC451" s="147"/>
    </row>
    <row r="452" spans="2:29" ht="13.5" customHeight="1">
      <c r="B452" s="395"/>
      <c r="D452" s="529">
        <f t="shared" si="9"/>
        <v>441</v>
      </c>
      <c r="E452" s="532"/>
      <c r="F452" s="531"/>
      <c r="G452" s="531"/>
      <c r="H452" s="668"/>
      <c r="I452" s="234"/>
      <c r="J452" s="575"/>
      <c r="K452" s="573"/>
      <c r="L452" s="573"/>
      <c r="M452" s="623"/>
      <c r="N452" s="623"/>
      <c r="O452" s="573"/>
      <c r="P452" s="573"/>
      <c r="Q452" s="639"/>
      <c r="R452" s="573"/>
      <c r="S452" s="573"/>
      <c r="T452" s="573"/>
      <c r="U452" s="623"/>
      <c r="V452" s="623"/>
      <c r="W452" s="573"/>
      <c r="X452" s="623"/>
      <c r="Y452" s="623"/>
      <c r="Z452" s="399"/>
      <c r="AA452" s="621"/>
      <c r="AB452" s="622"/>
      <c r="AC452" s="147"/>
    </row>
    <row r="453" spans="2:29" ht="13.5" customHeight="1">
      <c r="B453" s="395"/>
      <c r="D453" s="529">
        <f t="shared" si="9"/>
        <v>442</v>
      </c>
      <c r="E453" s="532"/>
      <c r="F453" s="531"/>
      <c r="G453" s="531"/>
      <c r="H453" s="668"/>
      <c r="I453" s="234"/>
      <c r="J453" s="575"/>
      <c r="K453" s="573"/>
      <c r="L453" s="573"/>
      <c r="M453" s="623"/>
      <c r="N453" s="623"/>
      <c r="O453" s="573"/>
      <c r="P453" s="573"/>
      <c r="Q453" s="639"/>
      <c r="R453" s="573"/>
      <c r="S453" s="573"/>
      <c r="T453" s="573"/>
      <c r="U453" s="623"/>
      <c r="V453" s="623"/>
      <c r="W453" s="573"/>
      <c r="X453" s="623"/>
      <c r="Y453" s="623"/>
      <c r="Z453" s="399"/>
      <c r="AA453" s="621"/>
      <c r="AB453" s="622"/>
      <c r="AC453" s="147"/>
    </row>
    <row r="454" spans="2:29" ht="13.5" customHeight="1">
      <c r="B454" s="395"/>
      <c r="D454" s="529">
        <f t="shared" si="9"/>
        <v>443</v>
      </c>
      <c r="E454" s="532"/>
      <c r="F454" s="531"/>
      <c r="G454" s="531"/>
      <c r="H454" s="668"/>
      <c r="I454" s="234"/>
      <c r="J454" s="575"/>
      <c r="K454" s="573"/>
      <c r="L454" s="573"/>
      <c r="M454" s="623"/>
      <c r="N454" s="623"/>
      <c r="O454" s="573"/>
      <c r="P454" s="573"/>
      <c r="Q454" s="639"/>
      <c r="R454" s="573"/>
      <c r="S454" s="573"/>
      <c r="T454" s="573"/>
      <c r="U454" s="623"/>
      <c r="V454" s="623"/>
      <c r="W454" s="573"/>
      <c r="X454" s="623"/>
      <c r="Y454" s="623"/>
      <c r="Z454" s="399"/>
      <c r="AA454" s="621"/>
      <c r="AB454" s="622"/>
      <c r="AC454" s="147"/>
    </row>
    <row r="455" spans="2:29" ht="13.5" customHeight="1">
      <c r="B455" s="395"/>
      <c r="D455" s="529">
        <f t="shared" si="9"/>
        <v>444</v>
      </c>
      <c r="E455" s="532"/>
      <c r="F455" s="531"/>
      <c r="G455" s="531"/>
      <c r="H455" s="668"/>
      <c r="I455" s="234"/>
      <c r="J455" s="575"/>
      <c r="K455" s="573"/>
      <c r="L455" s="573"/>
      <c r="M455" s="623"/>
      <c r="N455" s="623"/>
      <c r="O455" s="573"/>
      <c r="P455" s="573"/>
      <c r="Q455" s="639"/>
      <c r="R455" s="573"/>
      <c r="S455" s="573"/>
      <c r="T455" s="573"/>
      <c r="U455" s="623"/>
      <c r="V455" s="623"/>
      <c r="W455" s="573"/>
      <c r="X455" s="623"/>
      <c r="Y455" s="623"/>
      <c r="Z455" s="399"/>
      <c r="AA455" s="621"/>
      <c r="AB455" s="622"/>
      <c r="AC455" s="147"/>
    </row>
    <row r="456" spans="2:29" ht="13.5" customHeight="1">
      <c r="B456" s="395"/>
      <c r="D456" s="529">
        <f t="shared" si="9"/>
        <v>445</v>
      </c>
      <c r="E456" s="532"/>
      <c r="F456" s="531"/>
      <c r="G456" s="531"/>
      <c r="H456" s="668"/>
      <c r="I456" s="234"/>
      <c r="J456" s="575"/>
      <c r="K456" s="573"/>
      <c r="L456" s="573"/>
      <c r="M456" s="623"/>
      <c r="N456" s="623"/>
      <c r="O456" s="573"/>
      <c r="P456" s="573"/>
      <c r="Q456" s="639"/>
      <c r="R456" s="573"/>
      <c r="S456" s="573"/>
      <c r="T456" s="573"/>
      <c r="U456" s="623"/>
      <c r="V456" s="623"/>
      <c r="W456" s="573"/>
      <c r="X456" s="623"/>
      <c r="Y456" s="623"/>
      <c r="Z456" s="399"/>
      <c r="AA456" s="621"/>
      <c r="AB456" s="622"/>
      <c r="AC456" s="147"/>
    </row>
    <row r="457" spans="2:29" ht="13.5" customHeight="1">
      <c r="B457" s="395"/>
      <c r="D457" s="529">
        <f t="shared" si="9"/>
        <v>446</v>
      </c>
      <c r="E457" s="532"/>
      <c r="F457" s="531"/>
      <c r="G457" s="531"/>
      <c r="H457" s="668"/>
      <c r="I457" s="234"/>
      <c r="J457" s="575"/>
      <c r="K457" s="573"/>
      <c r="L457" s="573"/>
      <c r="M457" s="623"/>
      <c r="N457" s="623"/>
      <c r="O457" s="573"/>
      <c r="P457" s="573"/>
      <c r="Q457" s="639"/>
      <c r="R457" s="573"/>
      <c r="S457" s="573"/>
      <c r="T457" s="573"/>
      <c r="U457" s="623"/>
      <c r="V457" s="623"/>
      <c r="W457" s="573"/>
      <c r="X457" s="623"/>
      <c r="Y457" s="623"/>
      <c r="Z457" s="399"/>
      <c r="AA457" s="621"/>
      <c r="AB457" s="622"/>
      <c r="AC457" s="147"/>
    </row>
    <row r="458" spans="2:29" ht="13.5" customHeight="1">
      <c r="B458" s="395"/>
      <c r="D458" s="529">
        <f t="shared" si="9"/>
        <v>447</v>
      </c>
      <c r="E458" s="532"/>
      <c r="F458" s="531"/>
      <c r="G458" s="531"/>
      <c r="H458" s="668"/>
      <c r="I458" s="234"/>
      <c r="J458" s="575"/>
      <c r="K458" s="573"/>
      <c r="L458" s="573"/>
      <c r="M458" s="623"/>
      <c r="N458" s="623"/>
      <c r="O458" s="573"/>
      <c r="P458" s="573"/>
      <c r="Q458" s="639"/>
      <c r="R458" s="573"/>
      <c r="S458" s="573"/>
      <c r="T458" s="573"/>
      <c r="U458" s="623"/>
      <c r="V458" s="623"/>
      <c r="W458" s="573"/>
      <c r="X458" s="623"/>
      <c r="Y458" s="623"/>
      <c r="Z458" s="399"/>
      <c r="AA458" s="621"/>
      <c r="AB458" s="622"/>
      <c r="AC458" s="147"/>
    </row>
    <row r="459" spans="2:29" ht="13.5" customHeight="1">
      <c r="B459" s="395"/>
      <c r="D459" s="529">
        <f t="shared" si="9"/>
        <v>448</v>
      </c>
      <c r="E459" s="532"/>
      <c r="F459" s="531"/>
      <c r="G459" s="531"/>
      <c r="H459" s="668"/>
      <c r="I459" s="234"/>
      <c r="J459" s="575"/>
      <c r="K459" s="573"/>
      <c r="L459" s="573"/>
      <c r="M459" s="623"/>
      <c r="N459" s="623"/>
      <c r="O459" s="573"/>
      <c r="P459" s="573"/>
      <c r="Q459" s="639"/>
      <c r="R459" s="573"/>
      <c r="S459" s="573"/>
      <c r="T459" s="573"/>
      <c r="U459" s="623"/>
      <c r="V459" s="623"/>
      <c r="W459" s="573"/>
      <c r="X459" s="623"/>
      <c r="Y459" s="623"/>
      <c r="Z459" s="399"/>
      <c r="AA459" s="621"/>
      <c r="AB459" s="622"/>
      <c r="AC459" s="147"/>
    </row>
    <row r="460" spans="2:29" ht="13.5" customHeight="1">
      <c r="B460" s="395"/>
      <c r="D460" s="529">
        <f t="shared" si="9"/>
        <v>449</v>
      </c>
      <c r="E460" s="532"/>
      <c r="F460" s="531"/>
      <c r="G460" s="531"/>
      <c r="H460" s="668"/>
      <c r="I460" s="234"/>
      <c r="J460" s="575"/>
      <c r="K460" s="573"/>
      <c r="L460" s="573"/>
      <c r="M460" s="623"/>
      <c r="N460" s="623"/>
      <c r="O460" s="573"/>
      <c r="P460" s="573"/>
      <c r="Q460" s="639"/>
      <c r="R460" s="573"/>
      <c r="S460" s="573"/>
      <c r="T460" s="573"/>
      <c r="U460" s="623"/>
      <c r="V460" s="623"/>
      <c r="W460" s="573"/>
      <c r="X460" s="623"/>
      <c r="Y460" s="623"/>
      <c r="Z460" s="399"/>
      <c r="AA460" s="621"/>
      <c r="AB460" s="622"/>
      <c r="AC460" s="147"/>
    </row>
    <row r="461" spans="2:29" ht="13.5" customHeight="1">
      <c r="B461" s="395"/>
      <c r="D461" s="529">
        <f>D460+1</f>
        <v>450</v>
      </c>
      <c r="E461" s="532"/>
      <c r="F461" s="531"/>
      <c r="G461" s="531"/>
      <c r="H461" s="668"/>
      <c r="I461" s="234"/>
      <c r="J461" s="575"/>
      <c r="K461" s="573"/>
      <c r="L461" s="573"/>
      <c r="M461" s="623"/>
      <c r="N461" s="623"/>
      <c r="O461" s="573"/>
      <c r="P461" s="573"/>
      <c r="Q461" s="639"/>
      <c r="R461" s="573"/>
      <c r="S461" s="573"/>
      <c r="T461" s="573"/>
      <c r="U461" s="623"/>
      <c r="V461" s="623"/>
      <c r="W461" s="573"/>
      <c r="X461" s="623"/>
      <c r="Y461" s="623"/>
      <c r="Z461" s="399"/>
      <c r="AA461" s="621"/>
      <c r="AB461" s="622"/>
      <c r="AC461" s="147"/>
    </row>
    <row r="462" spans="2:29" ht="13.5" customHeight="1">
      <c r="B462" s="395"/>
      <c r="D462" s="529">
        <f>D461+1</f>
        <v>451</v>
      </c>
      <c r="E462" s="532"/>
      <c r="F462" s="531"/>
      <c r="G462" s="531"/>
      <c r="H462" s="668"/>
      <c r="I462" s="234"/>
      <c r="J462" s="575"/>
      <c r="K462" s="573"/>
      <c r="L462" s="573"/>
      <c r="M462" s="623"/>
      <c r="N462" s="623"/>
      <c r="O462" s="573"/>
      <c r="P462" s="573"/>
      <c r="Q462" s="639"/>
      <c r="R462" s="573"/>
      <c r="S462" s="573"/>
      <c r="T462" s="573"/>
      <c r="U462" s="623"/>
      <c r="V462" s="623"/>
      <c r="W462" s="573"/>
      <c r="X462" s="623"/>
      <c r="Y462" s="623"/>
      <c r="Z462" s="399"/>
      <c r="AA462" s="621"/>
      <c r="AB462" s="622"/>
      <c r="AC462" s="147"/>
    </row>
    <row r="463" spans="2:29" ht="13.5" customHeight="1">
      <c r="B463" s="395"/>
      <c r="D463" s="529">
        <f>D462+1</f>
        <v>452</v>
      </c>
      <c r="E463" s="532"/>
      <c r="F463" s="531"/>
      <c r="G463" s="531"/>
      <c r="H463" s="668"/>
      <c r="I463" s="234"/>
      <c r="J463" s="575"/>
      <c r="K463" s="573"/>
      <c r="L463" s="573"/>
      <c r="M463" s="623"/>
      <c r="N463" s="623"/>
      <c r="O463" s="573"/>
      <c r="P463" s="573"/>
      <c r="Q463" s="639"/>
      <c r="R463" s="573"/>
      <c r="S463" s="573"/>
      <c r="T463" s="573"/>
      <c r="U463" s="623"/>
      <c r="V463" s="623"/>
      <c r="W463" s="573"/>
      <c r="X463" s="623"/>
      <c r="Y463" s="623"/>
      <c r="Z463" s="399"/>
      <c r="AA463" s="621"/>
      <c r="AB463" s="622"/>
      <c r="AC463" s="147"/>
    </row>
    <row r="464" spans="2:29" ht="13.5" customHeight="1">
      <c r="B464" s="395"/>
      <c r="D464" s="529">
        <f>D463+1</f>
        <v>453</v>
      </c>
      <c r="E464" s="532"/>
      <c r="F464" s="531"/>
      <c r="G464" s="531"/>
      <c r="H464" s="668"/>
      <c r="I464" s="234"/>
      <c r="J464" s="575"/>
      <c r="K464" s="573"/>
      <c r="L464" s="573"/>
      <c r="M464" s="623"/>
      <c r="N464" s="623"/>
      <c r="O464" s="573"/>
      <c r="P464" s="573"/>
      <c r="Q464" s="639"/>
      <c r="R464" s="573"/>
      <c r="S464" s="573"/>
      <c r="T464" s="573"/>
      <c r="U464" s="623"/>
      <c r="V464" s="623"/>
      <c r="W464" s="573"/>
      <c r="X464" s="623"/>
      <c r="Y464" s="623"/>
      <c r="Z464" s="399"/>
      <c r="AA464" s="621"/>
      <c r="AB464" s="622"/>
      <c r="AC464" s="147"/>
    </row>
    <row r="465" spans="2:29" ht="13.5" customHeight="1">
      <c r="B465" s="395"/>
      <c r="D465" s="529">
        <f t="shared" si="9"/>
        <v>454</v>
      </c>
      <c r="E465" s="532"/>
      <c r="F465" s="531"/>
      <c r="G465" s="531"/>
      <c r="H465" s="668"/>
      <c r="I465" s="234"/>
      <c r="J465" s="575"/>
      <c r="K465" s="573"/>
      <c r="L465" s="573"/>
      <c r="M465" s="623"/>
      <c r="N465" s="623"/>
      <c r="O465" s="573"/>
      <c r="P465" s="573"/>
      <c r="Q465" s="639"/>
      <c r="R465" s="573"/>
      <c r="S465" s="573"/>
      <c r="T465" s="573"/>
      <c r="U465" s="623"/>
      <c r="V465" s="623"/>
      <c r="W465" s="573"/>
      <c r="X465" s="623"/>
      <c r="Y465" s="623"/>
      <c r="Z465" s="399"/>
      <c r="AA465" s="621"/>
      <c r="AB465" s="622"/>
      <c r="AC465" s="147"/>
    </row>
    <row r="466" spans="2:29" ht="13.5" customHeight="1">
      <c r="B466" s="395"/>
      <c r="D466" s="529">
        <f t="shared" si="9"/>
        <v>455</v>
      </c>
      <c r="E466" s="532"/>
      <c r="F466" s="531"/>
      <c r="G466" s="531"/>
      <c r="H466" s="668"/>
      <c r="I466" s="234"/>
      <c r="J466" s="575"/>
      <c r="K466" s="573"/>
      <c r="L466" s="573"/>
      <c r="M466" s="623"/>
      <c r="N466" s="623"/>
      <c r="O466" s="573"/>
      <c r="P466" s="573"/>
      <c r="Q466" s="639"/>
      <c r="R466" s="573"/>
      <c r="S466" s="573"/>
      <c r="T466" s="573"/>
      <c r="U466" s="623"/>
      <c r="V466" s="623"/>
      <c r="W466" s="573"/>
      <c r="X466" s="623"/>
      <c r="Y466" s="623"/>
      <c r="Z466" s="399"/>
      <c r="AA466" s="621"/>
      <c r="AB466" s="622"/>
      <c r="AC466" s="147"/>
    </row>
    <row r="467" spans="2:29" ht="13.5" customHeight="1">
      <c r="B467" s="395"/>
      <c r="D467" s="529">
        <f t="shared" si="9"/>
        <v>456</v>
      </c>
      <c r="E467" s="532"/>
      <c r="F467" s="531"/>
      <c r="G467" s="531"/>
      <c r="H467" s="668"/>
      <c r="I467" s="234"/>
      <c r="J467" s="575"/>
      <c r="K467" s="573"/>
      <c r="L467" s="573"/>
      <c r="M467" s="623"/>
      <c r="N467" s="623"/>
      <c r="O467" s="573"/>
      <c r="P467" s="573"/>
      <c r="Q467" s="639"/>
      <c r="R467" s="573"/>
      <c r="S467" s="573"/>
      <c r="T467" s="573"/>
      <c r="U467" s="623"/>
      <c r="V467" s="623"/>
      <c r="W467" s="573"/>
      <c r="X467" s="623"/>
      <c r="Y467" s="623"/>
      <c r="Z467" s="399"/>
      <c r="AA467" s="621"/>
      <c r="AB467" s="622"/>
      <c r="AC467" s="147"/>
    </row>
    <row r="468" spans="2:29" ht="13.5" customHeight="1">
      <c r="B468" s="395"/>
      <c r="D468" s="529">
        <f t="shared" si="9"/>
        <v>457</v>
      </c>
      <c r="E468" s="532"/>
      <c r="F468" s="531"/>
      <c r="G468" s="531"/>
      <c r="H468" s="668"/>
      <c r="I468" s="234"/>
      <c r="J468" s="575"/>
      <c r="K468" s="573"/>
      <c r="L468" s="573"/>
      <c r="M468" s="623"/>
      <c r="N468" s="623"/>
      <c r="O468" s="573"/>
      <c r="P468" s="573"/>
      <c r="Q468" s="639"/>
      <c r="R468" s="573"/>
      <c r="S468" s="573"/>
      <c r="T468" s="573"/>
      <c r="U468" s="623"/>
      <c r="V468" s="623"/>
      <c r="W468" s="573"/>
      <c r="X468" s="623"/>
      <c r="Y468" s="623"/>
      <c r="Z468" s="399"/>
      <c r="AA468" s="621"/>
      <c r="AB468" s="622"/>
      <c r="AC468" s="147"/>
    </row>
    <row r="469" spans="2:29" ht="13.5" customHeight="1">
      <c r="B469" s="395"/>
      <c r="D469" s="529">
        <f t="shared" si="9"/>
        <v>458</v>
      </c>
      <c r="E469" s="532"/>
      <c r="F469" s="531"/>
      <c r="G469" s="531"/>
      <c r="H469" s="668"/>
      <c r="I469" s="234"/>
      <c r="J469" s="575"/>
      <c r="K469" s="573"/>
      <c r="L469" s="573"/>
      <c r="M469" s="623"/>
      <c r="N469" s="623"/>
      <c r="O469" s="573"/>
      <c r="P469" s="573"/>
      <c r="Q469" s="639"/>
      <c r="R469" s="573"/>
      <c r="S469" s="573"/>
      <c r="T469" s="573"/>
      <c r="U469" s="623"/>
      <c r="V469" s="623"/>
      <c r="W469" s="573"/>
      <c r="X469" s="623"/>
      <c r="Y469" s="623"/>
      <c r="Z469" s="399"/>
      <c r="AA469" s="621"/>
      <c r="AB469" s="622"/>
      <c r="AC469" s="147"/>
    </row>
    <row r="470" spans="2:29" ht="13.5" customHeight="1">
      <c r="B470" s="395"/>
      <c r="D470" s="529">
        <f t="shared" si="9"/>
        <v>459</v>
      </c>
      <c r="E470" s="532"/>
      <c r="F470" s="531"/>
      <c r="G470" s="531"/>
      <c r="H470" s="668"/>
      <c r="I470" s="234"/>
      <c r="J470" s="575"/>
      <c r="K470" s="573"/>
      <c r="L470" s="573"/>
      <c r="M470" s="623"/>
      <c r="N470" s="623"/>
      <c r="O470" s="573"/>
      <c r="P470" s="573"/>
      <c r="Q470" s="639"/>
      <c r="R470" s="573"/>
      <c r="S470" s="573"/>
      <c r="T470" s="573"/>
      <c r="U470" s="623"/>
      <c r="V470" s="623"/>
      <c r="W470" s="573"/>
      <c r="X470" s="623"/>
      <c r="Y470" s="623"/>
      <c r="Z470" s="399"/>
      <c r="AA470" s="621"/>
      <c r="AB470" s="622"/>
      <c r="AC470" s="147"/>
    </row>
    <row r="471" spans="2:29" ht="13.5" customHeight="1">
      <c r="B471" s="395"/>
      <c r="D471" s="529">
        <f t="shared" si="9"/>
        <v>460</v>
      </c>
      <c r="E471" s="532"/>
      <c r="F471" s="531"/>
      <c r="G471" s="531"/>
      <c r="H471" s="668"/>
      <c r="I471" s="234"/>
      <c r="J471" s="575"/>
      <c r="K471" s="573"/>
      <c r="L471" s="573"/>
      <c r="M471" s="623"/>
      <c r="N471" s="623"/>
      <c r="O471" s="573"/>
      <c r="P471" s="573"/>
      <c r="Q471" s="639"/>
      <c r="R471" s="573"/>
      <c r="S471" s="573"/>
      <c r="T471" s="573"/>
      <c r="U471" s="623"/>
      <c r="V471" s="623"/>
      <c r="W471" s="573"/>
      <c r="X471" s="623"/>
      <c r="Y471" s="623"/>
      <c r="Z471" s="399"/>
      <c r="AA471" s="621"/>
      <c r="AB471" s="622"/>
      <c r="AC471" s="147"/>
    </row>
    <row r="472" spans="2:29" ht="13.5" customHeight="1">
      <c r="B472" s="395"/>
      <c r="D472" s="529">
        <f t="shared" si="9"/>
        <v>461</v>
      </c>
      <c r="E472" s="532"/>
      <c r="F472" s="531"/>
      <c r="G472" s="531"/>
      <c r="H472" s="668"/>
      <c r="I472" s="234"/>
      <c r="J472" s="575"/>
      <c r="K472" s="573"/>
      <c r="L472" s="573"/>
      <c r="M472" s="623"/>
      <c r="N472" s="623"/>
      <c r="O472" s="573"/>
      <c r="P472" s="573"/>
      <c r="Q472" s="639"/>
      <c r="R472" s="573"/>
      <c r="S472" s="573"/>
      <c r="T472" s="573"/>
      <c r="U472" s="623"/>
      <c r="V472" s="623"/>
      <c r="W472" s="573"/>
      <c r="X472" s="623"/>
      <c r="Y472" s="623"/>
      <c r="Z472" s="399"/>
      <c r="AA472" s="621"/>
      <c r="AB472" s="622"/>
      <c r="AC472" s="147"/>
    </row>
    <row r="473" spans="2:29" ht="13.5" customHeight="1">
      <c r="B473" s="395"/>
      <c r="D473" s="529">
        <f t="shared" si="9"/>
        <v>462</v>
      </c>
      <c r="E473" s="532"/>
      <c r="F473" s="531"/>
      <c r="G473" s="531"/>
      <c r="H473" s="668"/>
      <c r="I473" s="234"/>
      <c r="J473" s="575"/>
      <c r="K473" s="573"/>
      <c r="L473" s="573"/>
      <c r="M473" s="623"/>
      <c r="N473" s="623"/>
      <c r="O473" s="573"/>
      <c r="P473" s="573"/>
      <c r="Q473" s="639"/>
      <c r="R473" s="573"/>
      <c r="S473" s="573"/>
      <c r="T473" s="573"/>
      <c r="U473" s="623"/>
      <c r="V473" s="623"/>
      <c r="W473" s="573"/>
      <c r="X473" s="623"/>
      <c r="Y473" s="623"/>
      <c r="Z473" s="399"/>
      <c r="AA473" s="621"/>
      <c r="AB473" s="622"/>
      <c r="AC473" s="147"/>
    </row>
    <row r="474" spans="2:29" ht="13.5" customHeight="1">
      <c r="B474" s="395"/>
      <c r="D474" s="529">
        <f t="shared" si="9"/>
        <v>463</v>
      </c>
      <c r="E474" s="532"/>
      <c r="F474" s="531"/>
      <c r="G474" s="531"/>
      <c r="H474" s="668"/>
      <c r="I474" s="234"/>
      <c r="J474" s="575"/>
      <c r="K474" s="573"/>
      <c r="L474" s="573"/>
      <c r="M474" s="623"/>
      <c r="N474" s="623"/>
      <c r="O474" s="573"/>
      <c r="P474" s="573"/>
      <c r="Q474" s="639"/>
      <c r="R474" s="573"/>
      <c r="S474" s="573"/>
      <c r="T474" s="573"/>
      <c r="U474" s="623"/>
      <c r="V474" s="623"/>
      <c r="W474" s="573"/>
      <c r="X474" s="623"/>
      <c r="Y474" s="623"/>
      <c r="Z474" s="399"/>
      <c r="AA474" s="621"/>
      <c r="AB474" s="622"/>
      <c r="AC474" s="147"/>
    </row>
    <row r="475" spans="2:29" ht="13.5" customHeight="1">
      <c r="B475" s="395"/>
      <c r="D475" s="529">
        <f t="shared" si="9"/>
        <v>464</v>
      </c>
      <c r="E475" s="532"/>
      <c r="F475" s="531"/>
      <c r="G475" s="531"/>
      <c r="H475" s="668"/>
      <c r="I475" s="234"/>
      <c r="J475" s="575"/>
      <c r="K475" s="573"/>
      <c r="L475" s="573"/>
      <c r="M475" s="623"/>
      <c r="N475" s="623"/>
      <c r="O475" s="573"/>
      <c r="P475" s="573"/>
      <c r="Q475" s="639"/>
      <c r="R475" s="573"/>
      <c r="S475" s="573"/>
      <c r="T475" s="573"/>
      <c r="U475" s="623"/>
      <c r="V475" s="623"/>
      <c r="W475" s="573"/>
      <c r="X475" s="623"/>
      <c r="Y475" s="623"/>
      <c r="Z475" s="399"/>
      <c r="AA475" s="621"/>
      <c r="AB475" s="622"/>
      <c r="AC475" s="147"/>
    </row>
    <row r="476" spans="2:29" ht="13.5" customHeight="1">
      <c r="B476" s="395"/>
      <c r="D476" s="529">
        <f t="shared" si="9"/>
        <v>465</v>
      </c>
      <c r="E476" s="532"/>
      <c r="F476" s="531"/>
      <c r="G476" s="531"/>
      <c r="H476" s="668"/>
      <c r="I476" s="234"/>
      <c r="J476" s="575"/>
      <c r="K476" s="573"/>
      <c r="L476" s="573"/>
      <c r="M476" s="623"/>
      <c r="N476" s="623"/>
      <c r="O476" s="573"/>
      <c r="P476" s="573"/>
      <c r="Q476" s="639"/>
      <c r="R476" s="573"/>
      <c r="S476" s="573"/>
      <c r="T476" s="573"/>
      <c r="U476" s="623"/>
      <c r="V476" s="623"/>
      <c r="W476" s="573"/>
      <c r="X476" s="623"/>
      <c r="Y476" s="623"/>
      <c r="Z476" s="399"/>
      <c r="AA476" s="621"/>
      <c r="AB476" s="622"/>
      <c r="AC476" s="147"/>
    </row>
    <row r="477" spans="2:29" ht="13.5" customHeight="1">
      <c r="B477" s="395"/>
      <c r="D477" s="529">
        <f t="shared" ref="D477:D540" si="10">D476+1</f>
        <v>466</v>
      </c>
      <c r="E477" s="532"/>
      <c r="F477" s="531"/>
      <c r="G477" s="531"/>
      <c r="H477" s="668"/>
      <c r="I477" s="234"/>
      <c r="J477" s="575"/>
      <c r="K477" s="573"/>
      <c r="L477" s="573"/>
      <c r="M477" s="623"/>
      <c r="N477" s="623"/>
      <c r="O477" s="573"/>
      <c r="P477" s="573"/>
      <c r="Q477" s="639"/>
      <c r="R477" s="573"/>
      <c r="S477" s="573"/>
      <c r="T477" s="573"/>
      <c r="U477" s="623"/>
      <c r="V477" s="623"/>
      <c r="W477" s="573"/>
      <c r="X477" s="623"/>
      <c r="Y477" s="623"/>
      <c r="Z477" s="399"/>
      <c r="AA477" s="621"/>
      <c r="AB477" s="622"/>
      <c r="AC477" s="147"/>
    </row>
    <row r="478" spans="2:29" ht="13.5" customHeight="1">
      <c r="B478" s="395"/>
      <c r="D478" s="529">
        <f t="shared" si="10"/>
        <v>467</v>
      </c>
      <c r="E478" s="532"/>
      <c r="F478" s="531"/>
      <c r="G478" s="531"/>
      <c r="H478" s="668"/>
      <c r="I478" s="234"/>
      <c r="J478" s="575"/>
      <c r="K478" s="573"/>
      <c r="L478" s="573"/>
      <c r="M478" s="623"/>
      <c r="N478" s="623"/>
      <c r="O478" s="573"/>
      <c r="P478" s="573"/>
      <c r="Q478" s="639"/>
      <c r="R478" s="573"/>
      <c r="S478" s="573"/>
      <c r="T478" s="573"/>
      <c r="U478" s="623"/>
      <c r="V478" s="623"/>
      <c r="W478" s="573"/>
      <c r="X478" s="623"/>
      <c r="Y478" s="623"/>
      <c r="Z478" s="399"/>
      <c r="AA478" s="621"/>
      <c r="AB478" s="622"/>
      <c r="AC478" s="147"/>
    </row>
    <row r="479" spans="2:29" ht="13.5" customHeight="1">
      <c r="B479" s="395"/>
      <c r="D479" s="529">
        <f t="shared" si="10"/>
        <v>468</v>
      </c>
      <c r="E479" s="532"/>
      <c r="F479" s="531"/>
      <c r="G479" s="531"/>
      <c r="H479" s="668"/>
      <c r="I479" s="234"/>
      <c r="J479" s="575"/>
      <c r="K479" s="573"/>
      <c r="L479" s="573"/>
      <c r="M479" s="623"/>
      <c r="N479" s="623"/>
      <c r="O479" s="573"/>
      <c r="P479" s="573"/>
      <c r="Q479" s="639"/>
      <c r="R479" s="573"/>
      <c r="S479" s="573"/>
      <c r="T479" s="573"/>
      <c r="U479" s="623"/>
      <c r="V479" s="623"/>
      <c r="W479" s="573"/>
      <c r="X479" s="623"/>
      <c r="Y479" s="623"/>
      <c r="Z479" s="399"/>
      <c r="AA479" s="621"/>
      <c r="AB479" s="622"/>
      <c r="AC479" s="147"/>
    </row>
    <row r="480" spans="2:29" ht="13.5" customHeight="1">
      <c r="B480" s="395"/>
      <c r="D480" s="529">
        <f t="shared" si="10"/>
        <v>469</v>
      </c>
      <c r="E480" s="532"/>
      <c r="F480" s="531"/>
      <c r="G480" s="531"/>
      <c r="H480" s="668"/>
      <c r="I480" s="234"/>
      <c r="J480" s="575"/>
      <c r="K480" s="573"/>
      <c r="L480" s="573"/>
      <c r="M480" s="623"/>
      <c r="N480" s="623"/>
      <c r="O480" s="573"/>
      <c r="P480" s="573"/>
      <c r="Q480" s="639"/>
      <c r="R480" s="573"/>
      <c r="S480" s="573"/>
      <c r="T480" s="573"/>
      <c r="U480" s="623"/>
      <c r="V480" s="623"/>
      <c r="W480" s="573"/>
      <c r="X480" s="623"/>
      <c r="Y480" s="623"/>
      <c r="Z480" s="399"/>
      <c r="AA480" s="621"/>
      <c r="AB480" s="622"/>
      <c r="AC480" s="147"/>
    </row>
    <row r="481" spans="2:29" ht="13.5" customHeight="1">
      <c r="B481" s="395"/>
      <c r="D481" s="529">
        <f t="shared" si="10"/>
        <v>470</v>
      </c>
      <c r="E481" s="532"/>
      <c r="F481" s="531"/>
      <c r="G481" s="531"/>
      <c r="H481" s="668"/>
      <c r="I481" s="234"/>
      <c r="J481" s="575"/>
      <c r="K481" s="573"/>
      <c r="L481" s="573"/>
      <c r="M481" s="623"/>
      <c r="N481" s="623"/>
      <c r="O481" s="573"/>
      <c r="P481" s="573"/>
      <c r="Q481" s="639"/>
      <c r="R481" s="573"/>
      <c r="S481" s="573"/>
      <c r="T481" s="573"/>
      <c r="U481" s="623"/>
      <c r="V481" s="623"/>
      <c r="W481" s="573"/>
      <c r="X481" s="623"/>
      <c r="Y481" s="623"/>
      <c r="Z481" s="399"/>
      <c r="AA481" s="621"/>
      <c r="AB481" s="622"/>
      <c r="AC481" s="147"/>
    </row>
    <row r="482" spans="2:29" ht="13.5" customHeight="1">
      <c r="B482" s="395"/>
      <c r="D482" s="529">
        <f t="shared" si="10"/>
        <v>471</v>
      </c>
      <c r="E482" s="532"/>
      <c r="F482" s="531"/>
      <c r="G482" s="531"/>
      <c r="H482" s="668"/>
      <c r="I482" s="234"/>
      <c r="J482" s="575"/>
      <c r="K482" s="573"/>
      <c r="L482" s="573"/>
      <c r="M482" s="623"/>
      <c r="N482" s="623"/>
      <c r="O482" s="573"/>
      <c r="P482" s="573"/>
      <c r="Q482" s="639"/>
      <c r="R482" s="573"/>
      <c r="S482" s="573"/>
      <c r="T482" s="573"/>
      <c r="U482" s="623"/>
      <c r="V482" s="623"/>
      <c r="W482" s="573"/>
      <c r="X482" s="623"/>
      <c r="Y482" s="623"/>
      <c r="Z482" s="399"/>
      <c r="AA482" s="621"/>
      <c r="AB482" s="622"/>
      <c r="AC482" s="147"/>
    </row>
    <row r="483" spans="2:29" ht="13.5" customHeight="1">
      <c r="B483" s="395"/>
      <c r="D483" s="529">
        <f t="shared" si="10"/>
        <v>472</v>
      </c>
      <c r="E483" s="532"/>
      <c r="F483" s="531"/>
      <c r="G483" s="531"/>
      <c r="H483" s="668"/>
      <c r="I483" s="234"/>
      <c r="J483" s="575"/>
      <c r="K483" s="573"/>
      <c r="L483" s="573"/>
      <c r="M483" s="623"/>
      <c r="N483" s="623"/>
      <c r="O483" s="573"/>
      <c r="P483" s="573"/>
      <c r="Q483" s="639"/>
      <c r="R483" s="573"/>
      <c r="S483" s="573"/>
      <c r="T483" s="573"/>
      <c r="U483" s="623"/>
      <c r="V483" s="623"/>
      <c r="W483" s="573"/>
      <c r="X483" s="623"/>
      <c r="Y483" s="623"/>
      <c r="Z483" s="399"/>
      <c r="AA483" s="621"/>
      <c r="AB483" s="622"/>
      <c r="AC483" s="147"/>
    </row>
    <row r="484" spans="2:29" ht="13.5" customHeight="1">
      <c r="B484" s="395"/>
      <c r="D484" s="529">
        <f t="shared" si="10"/>
        <v>473</v>
      </c>
      <c r="E484" s="532"/>
      <c r="F484" s="531"/>
      <c r="G484" s="531"/>
      <c r="H484" s="668"/>
      <c r="I484" s="234"/>
      <c r="J484" s="575"/>
      <c r="K484" s="573"/>
      <c r="L484" s="573"/>
      <c r="M484" s="623"/>
      <c r="N484" s="623"/>
      <c r="O484" s="573"/>
      <c r="P484" s="573"/>
      <c r="Q484" s="639"/>
      <c r="R484" s="573"/>
      <c r="S484" s="573"/>
      <c r="T484" s="573"/>
      <c r="U484" s="623"/>
      <c r="V484" s="623"/>
      <c r="W484" s="573"/>
      <c r="X484" s="623"/>
      <c r="Y484" s="623"/>
      <c r="Z484" s="399"/>
      <c r="AA484" s="621"/>
      <c r="AB484" s="622"/>
      <c r="AC484" s="147"/>
    </row>
    <row r="485" spans="2:29" ht="13.5" customHeight="1">
      <c r="B485" s="395"/>
      <c r="D485" s="529">
        <f t="shared" si="10"/>
        <v>474</v>
      </c>
      <c r="E485" s="532"/>
      <c r="F485" s="531"/>
      <c r="G485" s="531"/>
      <c r="H485" s="668"/>
      <c r="I485" s="234"/>
      <c r="J485" s="575"/>
      <c r="K485" s="573"/>
      <c r="L485" s="573"/>
      <c r="M485" s="623"/>
      <c r="N485" s="623"/>
      <c r="O485" s="573"/>
      <c r="P485" s="573"/>
      <c r="Q485" s="639"/>
      <c r="R485" s="573"/>
      <c r="S485" s="573"/>
      <c r="T485" s="573"/>
      <c r="U485" s="623"/>
      <c r="V485" s="623"/>
      <c r="W485" s="573"/>
      <c r="X485" s="623"/>
      <c r="Y485" s="623"/>
      <c r="Z485" s="399"/>
      <c r="AA485" s="621"/>
      <c r="AB485" s="622"/>
      <c r="AC485" s="147"/>
    </row>
    <row r="486" spans="2:29" ht="13.5" customHeight="1">
      <c r="B486" s="395"/>
      <c r="D486" s="529">
        <f t="shared" si="10"/>
        <v>475</v>
      </c>
      <c r="E486" s="532"/>
      <c r="F486" s="531"/>
      <c r="G486" s="531"/>
      <c r="H486" s="668"/>
      <c r="I486" s="234"/>
      <c r="J486" s="575"/>
      <c r="K486" s="573"/>
      <c r="L486" s="573"/>
      <c r="M486" s="623"/>
      <c r="N486" s="623"/>
      <c r="O486" s="573"/>
      <c r="P486" s="573"/>
      <c r="Q486" s="639"/>
      <c r="R486" s="573"/>
      <c r="S486" s="573"/>
      <c r="T486" s="573"/>
      <c r="U486" s="623"/>
      <c r="V486" s="623"/>
      <c r="W486" s="573"/>
      <c r="X486" s="623"/>
      <c r="Y486" s="623"/>
      <c r="Z486" s="399"/>
      <c r="AA486" s="621"/>
      <c r="AB486" s="622"/>
      <c r="AC486" s="147"/>
    </row>
    <row r="487" spans="2:29" ht="13.5" customHeight="1">
      <c r="B487" s="395"/>
      <c r="D487" s="529">
        <f t="shared" si="10"/>
        <v>476</v>
      </c>
      <c r="E487" s="532"/>
      <c r="F487" s="531"/>
      <c r="G487" s="531"/>
      <c r="H487" s="668"/>
      <c r="I487" s="234"/>
      <c r="J487" s="575"/>
      <c r="K487" s="573"/>
      <c r="L487" s="573"/>
      <c r="M487" s="623"/>
      <c r="N487" s="623"/>
      <c r="O487" s="573"/>
      <c r="P487" s="573"/>
      <c r="Q487" s="639"/>
      <c r="R487" s="573"/>
      <c r="S487" s="573"/>
      <c r="T487" s="573"/>
      <c r="U487" s="623"/>
      <c r="V487" s="623"/>
      <c r="W487" s="573"/>
      <c r="X487" s="623"/>
      <c r="Y487" s="623"/>
      <c r="Z487" s="399"/>
      <c r="AA487" s="621"/>
      <c r="AB487" s="622"/>
      <c r="AC487" s="147"/>
    </row>
    <row r="488" spans="2:29" ht="13.5" customHeight="1">
      <c r="B488" s="395"/>
      <c r="D488" s="529">
        <f t="shared" si="10"/>
        <v>477</v>
      </c>
      <c r="E488" s="532"/>
      <c r="F488" s="531"/>
      <c r="G488" s="531"/>
      <c r="H488" s="668"/>
      <c r="I488" s="234"/>
      <c r="J488" s="575"/>
      <c r="K488" s="573"/>
      <c r="L488" s="573"/>
      <c r="M488" s="623"/>
      <c r="N488" s="623"/>
      <c r="O488" s="573"/>
      <c r="P488" s="573"/>
      <c r="Q488" s="639"/>
      <c r="R488" s="573"/>
      <c r="S488" s="573"/>
      <c r="T488" s="573"/>
      <c r="U488" s="623"/>
      <c r="V488" s="623"/>
      <c r="W488" s="573"/>
      <c r="X488" s="623"/>
      <c r="Y488" s="623"/>
      <c r="Z488" s="399"/>
      <c r="AA488" s="621"/>
      <c r="AB488" s="622"/>
      <c r="AC488" s="147"/>
    </row>
    <row r="489" spans="2:29" ht="13.5" customHeight="1">
      <c r="B489" s="395"/>
      <c r="D489" s="529">
        <f t="shared" si="10"/>
        <v>478</v>
      </c>
      <c r="E489" s="532"/>
      <c r="F489" s="531"/>
      <c r="G489" s="531"/>
      <c r="H489" s="668"/>
      <c r="I489" s="234"/>
      <c r="J489" s="575"/>
      <c r="K489" s="573"/>
      <c r="L489" s="573"/>
      <c r="M489" s="623"/>
      <c r="N489" s="623"/>
      <c r="O489" s="573"/>
      <c r="P489" s="573"/>
      <c r="Q489" s="639"/>
      <c r="R489" s="573"/>
      <c r="S489" s="573"/>
      <c r="T489" s="573"/>
      <c r="U489" s="623"/>
      <c r="V489" s="623"/>
      <c r="W489" s="573"/>
      <c r="X489" s="623"/>
      <c r="Y489" s="623"/>
      <c r="Z489" s="399"/>
      <c r="AA489" s="621"/>
      <c r="AB489" s="622"/>
      <c r="AC489" s="147"/>
    </row>
    <row r="490" spans="2:29" ht="13.5" customHeight="1">
      <c r="B490" s="395"/>
      <c r="D490" s="529">
        <f t="shared" si="10"/>
        <v>479</v>
      </c>
      <c r="E490" s="532"/>
      <c r="F490" s="531"/>
      <c r="G490" s="531"/>
      <c r="H490" s="668"/>
      <c r="I490" s="234"/>
      <c r="J490" s="575"/>
      <c r="K490" s="573"/>
      <c r="L490" s="573"/>
      <c r="M490" s="623"/>
      <c r="N490" s="623"/>
      <c r="O490" s="573"/>
      <c r="P490" s="573"/>
      <c r="Q490" s="639"/>
      <c r="R490" s="573"/>
      <c r="S490" s="573"/>
      <c r="T490" s="573"/>
      <c r="U490" s="623"/>
      <c r="V490" s="623"/>
      <c r="W490" s="573"/>
      <c r="X490" s="623"/>
      <c r="Y490" s="623"/>
      <c r="Z490" s="399"/>
      <c r="AA490" s="621"/>
      <c r="AB490" s="622"/>
      <c r="AC490" s="147"/>
    </row>
    <row r="491" spans="2:29" ht="13.5" customHeight="1">
      <c r="B491" s="395"/>
      <c r="D491" s="529">
        <f t="shared" si="10"/>
        <v>480</v>
      </c>
      <c r="E491" s="532"/>
      <c r="F491" s="531"/>
      <c r="G491" s="531"/>
      <c r="H491" s="668"/>
      <c r="I491" s="234"/>
      <c r="J491" s="575"/>
      <c r="K491" s="573"/>
      <c r="L491" s="573"/>
      <c r="M491" s="623"/>
      <c r="N491" s="623"/>
      <c r="O491" s="573"/>
      <c r="P491" s="573"/>
      <c r="Q491" s="639"/>
      <c r="R491" s="573"/>
      <c r="S491" s="573"/>
      <c r="T491" s="573"/>
      <c r="U491" s="623"/>
      <c r="V491" s="623"/>
      <c r="W491" s="573"/>
      <c r="X491" s="623"/>
      <c r="Y491" s="623"/>
      <c r="Z491" s="399"/>
      <c r="AA491" s="621"/>
      <c r="AB491" s="622"/>
      <c r="AC491" s="147"/>
    </row>
    <row r="492" spans="2:29" ht="13.5" customHeight="1">
      <c r="B492" s="395"/>
      <c r="D492" s="529">
        <f t="shared" si="10"/>
        <v>481</v>
      </c>
      <c r="E492" s="532"/>
      <c r="F492" s="531"/>
      <c r="G492" s="531"/>
      <c r="H492" s="668"/>
      <c r="I492" s="234"/>
      <c r="J492" s="575"/>
      <c r="K492" s="573"/>
      <c r="L492" s="573"/>
      <c r="M492" s="623"/>
      <c r="N492" s="623"/>
      <c r="O492" s="573"/>
      <c r="P492" s="573"/>
      <c r="Q492" s="639"/>
      <c r="R492" s="573"/>
      <c r="S492" s="573"/>
      <c r="T492" s="573"/>
      <c r="U492" s="623"/>
      <c r="V492" s="623"/>
      <c r="W492" s="573"/>
      <c r="X492" s="623"/>
      <c r="Y492" s="623"/>
      <c r="Z492" s="399"/>
      <c r="AA492" s="621"/>
      <c r="AB492" s="622"/>
      <c r="AC492" s="147"/>
    </row>
    <row r="493" spans="2:29" ht="13.5" customHeight="1">
      <c r="B493" s="395"/>
      <c r="D493" s="529">
        <f t="shared" si="10"/>
        <v>482</v>
      </c>
      <c r="E493" s="532"/>
      <c r="F493" s="531"/>
      <c r="G493" s="531"/>
      <c r="H493" s="668"/>
      <c r="I493" s="234"/>
      <c r="J493" s="575"/>
      <c r="K493" s="573"/>
      <c r="L493" s="573"/>
      <c r="M493" s="623"/>
      <c r="N493" s="623"/>
      <c r="O493" s="573"/>
      <c r="P493" s="573"/>
      <c r="Q493" s="639"/>
      <c r="R493" s="573"/>
      <c r="S493" s="573"/>
      <c r="T493" s="573"/>
      <c r="U493" s="623"/>
      <c r="V493" s="623"/>
      <c r="W493" s="573"/>
      <c r="X493" s="623"/>
      <c r="Y493" s="623"/>
      <c r="Z493" s="399"/>
      <c r="AA493" s="621"/>
      <c r="AB493" s="622"/>
      <c r="AC493" s="147"/>
    </row>
    <row r="494" spans="2:29" ht="13.5" customHeight="1">
      <c r="B494" s="395"/>
      <c r="D494" s="529">
        <f t="shared" si="10"/>
        <v>483</v>
      </c>
      <c r="E494" s="532"/>
      <c r="F494" s="531"/>
      <c r="G494" s="531"/>
      <c r="H494" s="668"/>
      <c r="I494" s="234"/>
      <c r="J494" s="575"/>
      <c r="K494" s="573"/>
      <c r="L494" s="573"/>
      <c r="M494" s="623"/>
      <c r="N494" s="623"/>
      <c r="O494" s="573"/>
      <c r="P494" s="573"/>
      <c r="Q494" s="639"/>
      <c r="R494" s="573"/>
      <c r="S494" s="573"/>
      <c r="T494" s="573"/>
      <c r="U494" s="623"/>
      <c r="V494" s="623"/>
      <c r="W494" s="573"/>
      <c r="X494" s="623"/>
      <c r="Y494" s="623"/>
      <c r="Z494" s="399"/>
      <c r="AA494" s="621"/>
      <c r="AB494" s="622"/>
      <c r="AC494" s="147"/>
    </row>
    <row r="495" spans="2:29" ht="13.5" customHeight="1">
      <c r="B495" s="395"/>
      <c r="D495" s="529">
        <f t="shared" si="10"/>
        <v>484</v>
      </c>
      <c r="E495" s="532"/>
      <c r="F495" s="531"/>
      <c r="G495" s="531"/>
      <c r="H495" s="668"/>
      <c r="I495" s="234"/>
      <c r="J495" s="575"/>
      <c r="K495" s="573"/>
      <c r="L495" s="573"/>
      <c r="M495" s="623"/>
      <c r="N495" s="623"/>
      <c r="O495" s="573"/>
      <c r="P495" s="573"/>
      <c r="Q495" s="639"/>
      <c r="R495" s="573"/>
      <c r="S495" s="573"/>
      <c r="T495" s="573"/>
      <c r="U495" s="623"/>
      <c r="V495" s="623"/>
      <c r="W495" s="573"/>
      <c r="X495" s="623"/>
      <c r="Y495" s="623"/>
      <c r="Z495" s="399"/>
      <c r="AA495" s="621"/>
      <c r="AB495" s="622"/>
      <c r="AC495" s="147"/>
    </row>
    <row r="496" spans="2:29" ht="13.5" customHeight="1">
      <c r="B496" s="395"/>
      <c r="D496" s="529">
        <f t="shared" si="10"/>
        <v>485</v>
      </c>
      <c r="E496" s="532"/>
      <c r="F496" s="531"/>
      <c r="G496" s="531"/>
      <c r="H496" s="668"/>
      <c r="I496" s="234"/>
      <c r="J496" s="575"/>
      <c r="K496" s="573"/>
      <c r="L496" s="573"/>
      <c r="M496" s="623"/>
      <c r="N496" s="623"/>
      <c r="O496" s="573"/>
      <c r="P496" s="573"/>
      <c r="Q496" s="639"/>
      <c r="R496" s="573"/>
      <c r="S496" s="573"/>
      <c r="T496" s="573"/>
      <c r="U496" s="623"/>
      <c r="V496" s="623"/>
      <c r="W496" s="573"/>
      <c r="X496" s="623"/>
      <c r="Y496" s="623"/>
      <c r="Z496" s="399"/>
      <c r="AA496" s="621"/>
      <c r="AB496" s="622"/>
      <c r="AC496" s="147"/>
    </row>
    <row r="497" spans="2:29" ht="13.5" customHeight="1">
      <c r="B497" s="395"/>
      <c r="D497" s="529">
        <f t="shared" si="10"/>
        <v>486</v>
      </c>
      <c r="E497" s="532"/>
      <c r="F497" s="531"/>
      <c r="G497" s="531"/>
      <c r="H497" s="668"/>
      <c r="I497" s="234"/>
      <c r="J497" s="575"/>
      <c r="K497" s="573"/>
      <c r="L497" s="573"/>
      <c r="M497" s="623"/>
      <c r="N497" s="623"/>
      <c r="O497" s="573"/>
      <c r="P497" s="573"/>
      <c r="Q497" s="639"/>
      <c r="R497" s="573"/>
      <c r="S497" s="573"/>
      <c r="T497" s="573"/>
      <c r="U497" s="623"/>
      <c r="V497" s="623"/>
      <c r="W497" s="573"/>
      <c r="X497" s="623"/>
      <c r="Y497" s="623"/>
      <c r="Z497" s="399"/>
      <c r="AA497" s="621"/>
      <c r="AB497" s="622"/>
      <c r="AC497" s="147"/>
    </row>
    <row r="498" spans="2:29" ht="13.5" customHeight="1">
      <c r="B498" s="395"/>
      <c r="D498" s="529">
        <f t="shared" si="10"/>
        <v>487</v>
      </c>
      <c r="E498" s="532"/>
      <c r="F498" s="531"/>
      <c r="G498" s="531"/>
      <c r="H498" s="668"/>
      <c r="I498" s="234"/>
      <c r="J498" s="575"/>
      <c r="K498" s="573"/>
      <c r="L498" s="573"/>
      <c r="M498" s="623"/>
      <c r="N498" s="623"/>
      <c r="O498" s="573"/>
      <c r="P498" s="573"/>
      <c r="Q498" s="639"/>
      <c r="R498" s="573"/>
      <c r="S498" s="573"/>
      <c r="T498" s="573"/>
      <c r="U498" s="623"/>
      <c r="V498" s="623"/>
      <c r="W498" s="573"/>
      <c r="X498" s="623"/>
      <c r="Y498" s="623"/>
      <c r="Z498" s="399"/>
      <c r="AA498" s="621"/>
      <c r="AB498" s="622"/>
      <c r="AC498" s="147"/>
    </row>
    <row r="499" spans="2:29" ht="13.5" customHeight="1">
      <c r="B499" s="395"/>
      <c r="D499" s="529">
        <f t="shared" si="10"/>
        <v>488</v>
      </c>
      <c r="E499" s="532"/>
      <c r="F499" s="531"/>
      <c r="G499" s="531"/>
      <c r="H499" s="668"/>
      <c r="I499" s="234"/>
      <c r="J499" s="575"/>
      <c r="K499" s="573"/>
      <c r="L499" s="573"/>
      <c r="M499" s="623"/>
      <c r="N499" s="623"/>
      <c r="O499" s="573"/>
      <c r="P499" s="573"/>
      <c r="Q499" s="639"/>
      <c r="R499" s="573"/>
      <c r="S499" s="573"/>
      <c r="T499" s="573"/>
      <c r="U499" s="623"/>
      <c r="V499" s="623"/>
      <c r="W499" s="573"/>
      <c r="X499" s="623"/>
      <c r="Y499" s="623"/>
      <c r="Z499" s="399"/>
      <c r="AA499" s="621"/>
      <c r="AB499" s="622"/>
      <c r="AC499" s="147"/>
    </row>
    <row r="500" spans="2:29" ht="13.5" customHeight="1">
      <c r="B500" s="395"/>
      <c r="D500" s="529">
        <f t="shared" si="10"/>
        <v>489</v>
      </c>
      <c r="E500" s="532"/>
      <c r="F500" s="531"/>
      <c r="G500" s="531"/>
      <c r="H500" s="668"/>
      <c r="I500" s="234"/>
      <c r="J500" s="575"/>
      <c r="K500" s="573"/>
      <c r="L500" s="573"/>
      <c r="M500" s="623"/>
      <c r="N500" s="623"/>
      <c r="O500" s="573"/>
      <c r="P500" s="573"/>
      <c r="Q500" s="639"/>
      <c r="R500" s="573"/>
      <c r="S500" s="573"/>
      <c r="T500" s="573"/>
      <c r="U500" s="623"/>
      <c r="V500" s="623"/>
      <c r="W500" s="573"/>
      <c r="X500" s="623"/>
      <c r="Y500" s="623"/>
      <c r="Z500" s="399"/>
      <c r="AA500" s="621"/>
      <c r="AB500" s="622"/>
      <c r="AC500" s="147"/>
    </row>
    <row r="501" spans="2:29" ht="13.5" customHeight="1">
      <c r="B501" s="395"/>
      <c r="D501" s="529">
        <f t="shared" si="10"/>
        <v>490</v>
      </c>
      <c r="E501" s="532"/>
      <c r="F501" s="531"/>
      <c r="G501" s="531"/>
      <c r="H501" s="668"/>
      <c r="I501" s="234"/>
      <c r="J501" s="575"/>
      <c r="K501" s="573"/>
      <c r="L501" s="573"/>
      <c r="M501" s="623"/>
      <c r="N501" s="623"/>
      <c r="O501" s="573"/>
      <c r="P501" s="573"/>
      <c r="Q501" s="639"/>
      <c r="R501" s="573"/>
      <c r="S501" s="573"/>
      <c r="T501" s="573"/>
      <c r="U501" s="623"/>
      <c r="V501" s="623"/>
      <c r="W501" s="573"/>
      <c r="X501" s="623"/>
      <c r="Y501" s="623"/>
      <c r="Z501" s="399"/>
      <c r="AA501" s="621"/>
      <c r="AB501" s="622"/>
      <c r="AC501" s="147"/>
    </row>
    <row r="502" spans="2:29" ht="13.5" customHeight="1">
      <c r="B502" s="395"/>
      <c r="D502" s="529">
        <f t="shared" si="10"/>
        <v>491</v>
      </c>
      <c r="E502" s="532"/>
      <c r="F502" s="531"/>
      <c r="G502" s="531"/>
      <c r="H502" s="668"/>
      <c r="I502" s="234"/>
      <c r="J502" s="575"/>
      <c r="K502" s="573"/>
      <c r="L502" s="573"/>
      <c r="M502" s="623"/>
      <c r="N502" s="623"/>
      <c r="O502" s="573"/>
      <c r="P502" s="573"/>
      <c r="Q502" s="639"/>
      <c r="R502" s="573"/>
      <c r="S502" s="573"/>
      <c r="T502" s="573"/>
      <c r="U502" s="623"/>
      <c r="V502" s="623"/>
      <c r="W502" s="573"/>
      <c r="X502" s="623"/>
      <c r="Y502" s="623"/>
      <c r="Z502" s="399"/>
      <c r="AA502" s="621"/>
      <c r="AB502" s="622"/>
      <c r="AC502" s="147"/>
    </row>
    <row r="503" spans="2:29" ht="13.5" customHeight="1">
      <c r="B503" s="395"/>
      <c r="D503" s="529">
        <f t="shared" si="10"/>
        <v>492</v>
      </c>
      <c r="E503" s="532"/>
      <c r="F503" s="531"/>
      <c r="G503" s="531"/>
      <c r="H503" s="668"/>
      <c r="I503" s="234"/>
      <c r="J503" s="575"/>
      <c r="K503" s="573"/>
      <c r="L503" s="573"/>
      <c r="M503" s="623"/>
      <c r="N503" s="623"/>
      <c r="O503" s="573"/>
      <c r="P503" s="573"/>
      <c r="Q503" s="639"/>
      <c r="R503" s="573"/>
      <c r="S503" s="573"/>
      <c r="T503" s="573"/>
      <c r="U503" s="623"/>
      <c r="V503" s="623"/>
      <c r="W503" s="573"/>
      <c r="X503" s="623"/>
      <c r="Y503" s="623"/>
      <c r="Z503" s="399"/>
      <c r="AA503" s="621"/>
      <c r="AB503" s="622"/>
      <c r="AC503" s="147"/>
    </row>
    <row r="504" spans="2:29" ht="13.5" customHeight="1">
      <c r="B504" s="395"/>
      <c r="D504" s="529">
        <f t="shared" si="10"/>
        <v>493</v>
      </c>
      <c r="E504" s="532"/>
      <c r="F504" s="531"/>
      <c r="G504" s="531"/>
      <c r="H504" s="668"/>
      <c r="I504" s="234"/>
      <c r="J504" s="575"/>
      <c r="K504" s="573"/>
      <c r="L504" s="573"/>
      <c r="M504" s="623"/>
      <c r="N504" s="623"/>
      <c r="O504" s="573"/>
      <c r="P504" s="573"/>
      <c r="Q504" s="639"/>
      <c r="R504" s="573"/>
      <c r="S504" s="573"/>
      <c r="T504" s="573"/>
      <c r="U504" s="623"/>
      <c r="V504" s="623"/>
      <c r="W504" s="573"/>
      <c r="X504" s="623"/>
      <c r="Y504" s="623"/>
      <c r="Z504" s="399"/>
      <c r="AA504" s="621"/>
      <c r="AB504" s="622"/>
      <c r="AC504" s="147"/>
    </row>
    <row r="505" spans="2:29" ht="13.5" customHeight="1">
      <c r="B505" s="395"/>
      <c r="D505" s="529">
        <f t="shared" si="10"/>
        <v>494</v>
      </c>
      <c r="E505" s="532"/>
      <c r="F505" s="531"/>
      <c r="G505" s="531"/>
      <c r="H505" s="668"/>
      <c r="I505" s="234"/>
      <c r="J505" s="575"/>
      <c r="K505" s="573"/>
      <c r="L505" s="573"/>
      <c r="M505" s="623"/>
      <c r="N505" s="623"/>
      <c r="O505" s="573"/>
      <c r="P505" s="573"/>
      <c r="Q505" s="639"/>
      <c r="R505" s="573"/>
      <c r="S505" s="573"/>
      <c r="T505" s="573"/>
      <c r="U505" s="623"/>
      <c r="V505" s="623"/>
      <c r="W505" s="573"/>
      <c r="X505" s="623"/>
      <c r="Y505" s="623"/>
      <c r="Z505" s="399"/>
      <c r="AA505" s="621"/>
      <c r="AB505" s="622"/>
      <c r="AC505" s="147"/>
    </row>
    <row r="506" spans="2:29" ht="13.5" customHeight="1">
      <c r="B506" s="395"/>
      <c r="D506" s="529">
        <f t="shared" si="10"/>
        <v>495</v>
      </c>
      <c r="E506" s="532"/>
      <c r="F506" s="531"/>
      <c r="G506" s="531"/>
      <c r="H506" s="668"/>
      <c r="I506" s="234"/>
      <c r="J506" s="575"/>
      <c r="K506" s="573"/>
      <c r="L506" s="573"/>
      <c r="M506" s="623"/>
      <c r="N506" s="623"/>
      <c r="O506" s="573"/>
      <c r="P506" s="573"/>
      <c r="Q506" s="639"/>
      <c r="R506" s="573"/>
      <c r="S506" s="573"/>
      <c r="T506" s="573"/>
      <c r="U506" s="623"/>
      <c r="V506" s="623"/>
      <c r="W506" s="573"/>
      <c r="X506" s="623"/>
      <c r="Y506" s="623"/>
      <c r="Z506" s="399"/>
      <c r="AA506" s="621"/>
      <c r="AB506" s="622"/>
      <c r="AC506" s="147"/>
    </row>
    <row r="507" spans="2:29" ht="13.5" customHeight="1">
      <c r="B507" s="395"/>
      <c r="D507" s="529">
        <f t="shared" si="10"/>
        <v>496</v>
      </c>
      <c r="E507" s="532"/>
      <c r="F507" s="531"/>
      <c r="G507" s="531"/>
      <c r="H507" s="668"/>
      <c r="I507" s="234"/>
      <c r="J507" s="575"/>
      <c r="K507" s="573"/>
      <c r="L507" s="573"/>
      <c r="M507" s="623"/>
      <c r="N507" s="623"/>
      <c r="O507" s="573"/>
      <c r="P507" s="573"/>
      <c r="Q507" s="639"/>
      <c r="R507" s="573"/>
      <c r="S507" s="573"/>
      <c r="T507" s="573"/>
      <c r="U507" s="623"/>
      <c r="V507" s="623"/>
      <c r="W507" s="573"/>
      <c r="X507" s="623"/>
      <c r="Y507" s="623"/>
      <c r="Z507" s="399"/>
      <c r="AA507" s="621"/>
      <c r="AB507" s="622"/>
      <c r="AC507" s="147"/>
    </row>
    <row r="508" spans="2:29" ht="13.5" customHeight="1">
      <c r="B508" s="395"/>
      <c r="D508" s="529">
        <f t="shared" si="10"/>
        <v>497</v>
      </c>
      <c r="E508" s="532"/>
      <c r="F508" s="531"/>
      <c r="G508" s="531"/>
      <c r="H508" s="668"/>
      <c r="I508" s="234"/>
      <c r="J508" s="575"/>
      <c r="K508" s="573"/>
      <c r="L508" s="573"/>
      <c r="M508" s="623"/>
      <c r="N508" s="623"/>
      <c r="O508" s="573"/>
      <c r="P508" s="573"/>
      <c r="Q508" s="639"/>
      <c r="R508" s="573"/>
      <c r="S508" s="573"/>
      <c r="T508" s="573"/>
      <c r="U508" s="623"/>
      <c r="V508" s="623"/>
      <c r="W508" s="573"/>
      <c r="X508" s="623"/>
      <c r="Y508" s="623"/>
      <c r="Z508" s="399"/>
      <c r="AA508" s="621"/>
      <c r="AB508" s="622"/>
      <c r="AC508" s="147"/>
    </row>
    <row r="509" spans="2:29" ht="13.5" customHeight="1">
      <c r="B509" s="395"/>
      <c r="D509" s="529">
        <f t="shared" si="10"/>
        <v>498</v>
      </c>
      <c r="E509" s="532"/>
      <c r="F509" s="531"/>
      <c r="G509" s="531"/>
      <c r="H509" s="668"/>
      <c r="I509" s="234"/>
      <c r="J509" s="575"/>
      <c r="K509" s="573"/>
      <c r="L509" s="573"/>
      <c r="M509" s="623"/>
      <c r="N509" s="623"/>
      <c r="O509" s="573"/>
      <c r="P509" s="573"/>
      <c r="Q509" s="639"/>
      <c r="R509" s="573"/>
      <c r="S509" s="573"/>
      <c r="T509" s="573"/>
      <c r="U509" s="623"/>
      <c r="V509" s="623"/>
      <c r="W509" s="573"/>
      <c r="X509" s="623"/>
      <c r="Y509" s="623"/>
      <c r="Z509" s="399"/>
      <c r="AA509" s="621"/>
      <c r="AB509" s="622"/>
      <c r="AC509" s="147"/>
    </row>
    <row r="510" spans="2:29" ht="13.5" customHeight="1">
      <c r="B510" s="395"/>
      <c r="D510" s="529">
        <f t="shared" si="10"/>
        <v>499</v>
      </c>
      <c r="E510" s="532"/>
      <c r="F510" s="531"/>
      <c r="G510" s="531"/>
      <c r="H510" s="668"/>
      <c r="I510" s="234"/>
      <c r="J510" s="575"/>
      <c r="K510" s="573"/>
      <c r="L510" s="573"/>
      <c r="M510" s="623"/>
      <c r="N510" s="623"/>
      <c r="O510" s="573"/>
      <c r="P510" s="573"/>
      <c r="Q510" s="639"/>
      <c r="R510" s="573"/>
      <c r="S510" s="573"/>
      <c r="T510" s="573"/>
      <c r="U510" s="623"/>
      <c r="V510" s="623"/>
      <c r="W510" s="573"/>
      <c r="X510" s="623"/>
      <c r="Y510" s="623"/>
      <c r="Z510" s="399"/>
      <c r="AA510" s="621"/>
      <c r="AB510" s="622"/>
      <c r="AC510" s="147"/>
    </row>
    <row r="511" spans="2:29" ht="13.5" customHeight="1">
      <c r="B511" s="395"/>
      <c r="D511" s="529">
        <f t="shared" si="10"/>
        <v>500</v>
      </c>
      <c r="E511" s="532"/>
      <c r="F511" s="531"/>
      <c r="G511" s="531"/>
      <c r="H511" s="668"/>
      <c r="I511" s="234"/>
      <c r="J511" s="575"/>
      <c r="K511" s="573"/>
      <c r="L511" s="573"/>
      <c r="M511" s="623"/>
      <c r="N511" s="623"/>
      <c r="O511" s="573"/>
      <c r="P511" s="573"/>
      <c r="Q511" s="639"/>
      <c r="R511" s="573"/>
      <c r="S511" s="573"/>
      <c r="T511" s="573"/>
      <c r="U511" s="623"/>
      <c r="V511" s="623"/>
      <c r="W511" s="573"/>
      <c r="X511" s="623"/>
      <c r="Y511" s="623"/>
      <c r="Z511" s="399"/>
      <c r="AA511" s="621"/>
      <c r="AB511" s="622"/>
      <c r="AC511" s="147"/>
    </row>
    <row r="512" spans="2:29" ht="13.5" customHeight="1">
      <c r="B512" s="395"/>
      <c r="D512" s="529">
        <f t="shared" si="10"/>
        <v>501</v>
      </c>
      <c r="E512" s="532"/>
      <c r="F512" s="531"/>
      <c r="G512" s="531"/>
      <c r="H512" s="668"/>
      <c r="I512" s="234"/>
      <c r="J512" s="575"/>
      <c r="K512" s="573"/>
      <c r="L512" s="573"/>
      <c r="M512" s="623"/>
      <c r="N512" s="623"/>
      <c r="O512" s="573"/>
      <c r="P512" s="573"/>
      <c r="Q512" s="639"/>
      <c r="R512" s="573"/>
      <c r="S512" s="573"/>
      <c r="T512" s="573"/>
      <c r="U512" s="623"/>
      <c r="V512" s="623"/>
      <c r="W512" s="573"/>
      <c r="X512" s="623"/>
      <c r="Y512" s="623"/>
      <c r="Z512" s="399"/>
      <c r="AA512" s="621"/>
      <c r="AB512" s="622"/>
      <c r="AC512" s="147"/>
    </row>
    <row r="513" spans="2:29" ht="13.5" customHeight="1">
      <c r="B513" s="395"/>
      <c r="D513" s="529">
        <f t="shared" si="10"/>
        <v>502</v>
      </c>
      <c r="E513" s="532"/>
      <c r="F513" s="531"/>
      <c r="G513" s="531"/>
      <c r="H513" s="668"/>
      <c r="I513" s="234"/>
      <c r="J513" s="575"/>
      <c r="K513" s="573"/>
      <c r="L513" s="573"/>
      <c r="M513" s="623"/>
      <c r="N513" s="623"/>
      <c r="O513" s="573"/>
      <c r="P513" s="573"/>
      <c r="Q513" s="639"/>
      <c r="R513" s="573"/>
      <c r="S513" s="573"/>
      <c r="T513" s="573"/>
      <c r="U513" s="623"/>
      <c r="V513" s="623"/>
      <c r="W513" s="573"/>
      <c r="X513" s="623"/>
      <c r="Y513" s="623"/>
      <c r="Z513" s="399"/>
      <c r="AA513" s="621"/>
      <c r="AB513" s="622"/>
      <c r="AC513" s="147"/>
    </row>
    <row r="514" spans="2:29" ht="13.5" customHeight="1">
      <c r="B514" s="395"/>
      <c r="D514" s="529">
        <f t="shared" si="10"/>
        <v>503</v>
      </c>
      <c r="E514" s="532"/>
      <c r="F514" s="531"/>
      <c r="G514" s="531"/>
      <c r="H514" s="668"/>
      <c r="I514" s="234"/>
      <c r="J514" s="575"/>
      <c r="K514" s="573"/>
      <c r="L514" s="573"/>
      <c r="M514" s="623"/>
      <c r="N514" s="623"/>
      <c r="O514" s="573"/>
      <c r="P514" s="573"/>
      <c r="Q514" s="639"/>
      <c r="R514" s="573"/>
      <c r="S514" s="573"/>
      <c r="T514" s="573"/>
      <c r="U514" s="623"/>
      <c r="V514" s="623"/>
      <c r="W514" s="573"/>
      <c r="X514" s="623"/>
      <c r="Y514" s="623"/>
      <c r="Z514" s="399"/>
      <c r="AA514" s="621"/>
      <c r="AB514" s="622"/>
      <c r="AC514" s="147"/>
    </row>
    <row r="515" spans="2:29" ht="13.5" customHeight="1">
      <c r="B515" s="395"/>
      <c r="D515" s="529">
        <f t="shared" si="10"/>
        <v>504</v>
      </c>
      <c r="E515" s="532"/>
      <c r="F515" s="531"/>
      <c r="G515" s="531"/>
      <c r="H515" s="668"/>
      <c r="I515" s="234"/>
      <c r="J515" s="575"/>
      <c r="K515" s="573"/>
      <c r="L515" s="573"/>
      <c r="M515" s="623"/>
      <c r="N515" s="623"/>
      <c r="O515" s="573"/>
      <c r="P515" s="573"/>
      <c r="Q515" s="639"/>
      <c r="R515" s="573"/>
      <c r="S515" s="573"/>
      <c r="T515" s="573"/>
      <c r="U515" s="623"/>
      <c r="V515" s="623"/>
      <c r="W515" s="573"/>
      <c r="X515" s="623"/>
      <c r="Y515" s="623"/>
      <c r="Z515" s="399"/>
      <c r="AA515" s="621"/>
      <c r="AB515" s="622"/>
      <c r="AC515" s="147"/>
    </row>
    <row r="516" spans="2:29" ht="13.5" customHeight="1">
      <c r="B516" s="395"/>
      <c r="D516" s="529">
        <f t="shared" si="10"/>
        <v>505</v>
      </c>
      <c r="E516" s="532"/>
      <c r="F516" s="531"/>
      <c r="G516" s="531"/>
      <c r="H516" s="668"/>
      <c r="I516" s="234"/>
      <c r="J516" s="575"/>
      <c r="K516" s="573"/>
      <c r="L516" s="573"/>
      <c r="M516" s="623"/>
      <c r="N516" s="623"/>
      <c r="O516" s="573"/>
      <c r="P516" s="573"/>
      <c r="Q516" s="639"/>
      <c r="R516" s="573"/>
      <c r="S516" s="573"/>
      <c r="T516" s="573"/>
      <c r="U516" s="623"/>
      <c r="V516" s="623"/>
      <c r="W516" s="573"/>
      <c r="X516" s="623"/>
      <c r="Y516" s="623"/>
      <c r="Z516" s="399"/>
      <c r="AA516" s="621"/>
      <c r="AB516" s="622"/>
      <c r="AC516" s="147"/>
    </row>
    <row r="517" spans="2:29" ht="13.5" customHeight="1">
      <c r="B517" s="395"/>
      <c r="D517" s="529">
        <f t="shared" si="10"/>
        <v>506</v>
      </c>
      <c r="E517" s="532"/>
      <c r="F517" s="531"/>
      <c r="G517" s="531"/>
      <c r="H517" s="668"/>
      <c r="I517" s="234"/>
      <c r="J517" s="575"/>
      <c r="K517" s="573"/>
      <c r="L517" s="573"/>
      <c r="M517" s="623"/>
      <c r="N517" s="623"/>
      <c r="O517" s="573"/>
      <c r="P517" s="573"/>
      <c r="Q517" s="639"/>
      <c r="R517" s="573"/>
      <c r="S517" s="573"/>
      <c r="T517" s="573"/>
      <c r="U517" s="623"/>
      <c r="V517" s="623"/>
      <c r="W517" s="573"/>
      <c r="X517" s="623"/>
      <c r="Y517" s="623"/>
      <c r="Z517" s="399"/>
      <c r="AA517" s="621"/>
      <c r="AB517" s="622"/>
      <c r="AC517" s="147"/>
    </row>
    <row r="518" spans="2:29" ht="13.5" customHeight="1">
      <c r="B518" s="395"/>
      <c r="D518" s="529">
        <f t="shared" si="10"/>
        <v>507</v>
      </c>
      <c r="E518" s="532"/>
      <c r="F518" s="531"/>
      <c r="G518" s="531"/>
      <c r="H518" s="668"/>
      <c r="I518" s="234"/>
      <c r="J518" s="575"/>
      <c r="K518" s="573"/>
      <c r="L518" s="573"/>
      <c r="M518" s="623"/>
      <c r="N518" s="623"/>
      <c r="O518" s="573"/>
      <c r="P518" s="573"/>
      <c r="Q518" s="639"/>
      <c r="R518" s="573"/>
      <c r="S518" s="573"/>
      <c r="T518" s="573"/>
      <c r="U518" s="623"/>
      <c r="V518" s="623"/>
      <c r="W518" s="573"/>
      <c r="X518" s="623"/>
      <c r="Y518" s="623"/>
      <c r="Z518" s="399"/>
      <c r="AA518" s="621"/>
      <c r="AB518" s="622"/>
      <c r="AC518" s="147"/>
    </row>
    <row r="519" spans="2:29" ht="13.5" customHeight="1">
      <c r="B519" s="395"/>
      <c r="D519" s="529">
        <f t="shared" si="10"/>
        <v>508</v>
      </c>
      <c r="E519" s="532"/>
      <c r="F519" s="531"/>
      <c r="G519" s="531"/>
      <c r="H519" s="668"/>
      <c r="I519" s="234"/>
      <c r="J519" s="575"/>
      <c r="K519" s="573"/>
      <c r="L519" s="573"/>
      <c r="M519" s="623"/>
      <c r="N519" s="623"/>
      <c r="O519" s="573"/>
      <c r="P519" s="573"/>
      <c r="Q519" s="639"/>
      <c r="R519" s="573"/>
      <c r="S519" s="573"/>
      <c r="T519" s="573"/>
      <c r="U519" s="623"/>
      <c r="V519" s="623"/>
      <c r="W519" s="573"/>
      <c r="X519" s="623"/>
      <c r="Y519" s="623"/>
      <c r="Z519" s="399"/>
      <c r="AA519" s="621"/>
      <c r="AB519" s="622"/>
      <c r="AC519" s="147"/>
    </row>
    <row r="520" spans="2:29" ht="13.5" customHeight="1">
      <c r="B520" s="395"/>
      <c r="D520" s="529">
        <f t="shared" si="10"/>
        <v>509</v>
      </c>
      <c r="E520" s="532"/>
      <c r="F520" s="531"/>
      <c r="G520" s="531"/>
      <c r="H520" s="668"/>
      <c r="I520" s="234"/>
      <c r="J520" s="575"/>
      <c r="K520" s="573"/>
      <c r="L520" s="573"/>
      <c r="M520" s="623"/>
      <c r="N520" s="623"/>
      <c r="O520" s="573"/>
      <c r="P520" s="573"/>
      <c r="Q520" s="639"/>
      <c r="R520" s="573"/>
      <c r="S520" s="573"/>
      <c r="T520" s="573"/>
      <c r="U520" s="623"/>
      <c r="V520" s="623"/>
      <c r="W520" s="573"/>
      <c r="X520" s="623"/>
      <c r="Y520" s="623"/>
      <c r="Z520" s="399"/>
      <c r="AA520" s="621"/>
      <c r="AB520" s="622"/>
      <c r="AC520" s="147"/>
    </row>
    <row r="521" spans="2:29" ht="13.5" customHeight="1">
      <c r="B521" s="395"/>
      <c r="D521" s="529">
        <f>D520+1</f>
        <v>510</v>
      </c>
      <c r="E521" s="532"/>
      <c r="F521" s="531"/>
      <c r="G521" s="531"/>
      <c r="H521" s="668"/>
      <c r="I521" s="234"/>
      <c r="J521" s="575"/>
      <c r="K521" s="573"/>
      <c r="L521" s="573"/>
      <c r="M521" s="623"/>
      <c r="N521" s="623"/>
      <c r="O521" s="573"/>
      <c r="P521" s="573"/>
      <c r="Q521" s="639"/>
      <c r="R521" s="573"/>
      <c r="S521" s="573"/>
      <c r="T521" s="573"/>
      <c r="U521" s="623"/>
      <c r="V521" s="623"/>
      <c r="W521" s="573"/>
      <c r="X521" s="623"/>
      <c r="Y521" s="623"/>
      <c r="Z521" s="399"/>
      <c r="AA521" s="621"/>
      <c r="AB521" s="622"/>
      <c r="AC521" s="147"/>
    </row>
    <row r="522" spans="2:29" ht="13.5" customHeight="1">
      <c r="B522" s="395"/>
      <c r="D522" s="529">
        <f>D521+1</f>
        <v>511</v>
      </c>
      <c r="E522" s="532"/>
      <c r="F522" s="531"/>
      <c r="G522" s="531"/>
      <c r="H522" s="668"/>
      <c r="I522" s="234"/>
      <c r="J522" s="575"/>
      <c r="K522" s="573"/>
      <c r="L522" s="573"/>
      <c r="M522" s="623"/>
      <c r="N522" s="623"/>
      <c r="O522" s="573"/>
      <c r="P522" s="573"/>
      <c r="Q522" s="639"/>
      <c r="R522" s="573"/>
      <c r="S522" s="573"/>
      <c r="T522" s="573"/>
      <c r="U522" s="623"/>
      <c r="V522" s="623"/>
      <c r="W522" s="573"/>
      <c r="X522" s="623"/>
      <c r="Y522" s="623"/>
      <c r="Z522" s="399"/>
      <c r="AA522" s="621"/>
      <c r="AB522" s="622"/>
      <c r="AC522" s="147"/>
    </row>
    <row r="523" spans="2:29" ht="13.5" customHeight="1">
      <c r="B523" s="395"/>
      <c r="D523" s="529">
        <f>D522+1</f>
        <v>512</v>
      </c>
      <c r="E523" s="532"/>
      <c r="F523" s="531"/>
      <c r="G523" s="531"/>
      <c r="H523" s="668"/>
      <c r="I523" s="234"/>
      <c r="J523" s="575"/>
      <c r="K523" s="573"/>
      <c r="L523" s="573"/>
      <c r="M523" s="623"/>
      <c r="N523" s="623"/>
      <c r="O523" s="573"/>
      <c r="P523" s="573"/>
      <c r="Q523" s="639"/>
      <c r="R523" s="573"/>
      <c r="S523" s="573"/>
      <c r="T523" s="573"/>
      <c r="U523" s="623"/>
      <c r="V523" s="623"/>
      <c r="W523" s="573"/>
      <c r="X523" s="623"/>
      <c r="Y523" s="623"/>
      <c r="Z523" s="399"/>
      <c r="AA523" s="621"/>
      <c r="AB523" s="622"/>
      <c r="AC523" s="147"/>
    </row>
    <row r="524" spans="2:29" ht="13.5" customHeight="1">
      <c r="B524" s="395"/>
      <c r="D524" s="529">
        <f>D523+1</f>
        <v>513</v>
      </c>
      <c r="E524" s="532"/>
      <c r="F524" s="531"/>
      <c r="G524" s="531"/>
      <c r="H524" s="668"/>
      <c r="I524" s="234"/>
      <c r="J524" s="575"/>
      <c r="K524" s="573"/>
      <c r="L524" s="573"/>
      <c r="M524" s="623"/>
      <c r="N524" s="623"/>
      <c r="O524" s="573"/>
      <c r="P524" s="573"/>
      <c r="Q524" s="639"/>
      <c r="R524" s="573"/>
      <c r="S524" s="573"/>
      <c r="T524" s="573"/>
      <c r="U524" s="623"/>
      <c r="V524" s="623"/>
      <c r="W524" s="573"/>
      <c r="X524" s="623"/>
      <c r="Y524" s="623"/>
      <c r="Z524" s="399"/>
      <c r="AA524" s="621"/>
      <c r="AB524" s="622"/>
      <c r="AC524" s="147"/>
    </row>
    <row r="525" spans="2:29" ht="13.5" customHeight="1">
      <c r="B525" s="395"/>
      <c r="D525" s="529">
        <f t="shared" si="10"/>
        <v>514</v>
      </c>
      <c r="E525" s="532"/>
      <c r="F525" s="531"/>
      <c r="G525" s="531"/>
      <c r="H525" s="668"/>
      <c r="I525" s="234"/>
      <c r="J525" s="575"/>
      <c r="K525" s="573"/>
      <c r="L525" s="573"/>
      <c r="M525" s="623"/>
      <c r="N525" s="623"/>
      <c r="O525" s="573"/>
      <c r="P525" s="573"/>
      <c r="Q525" s="639"/>
      <c r="R525" s="573"/>
      <c r="S525" s="573"/>
      <c r="T525" s="573"/>
      <c r="U525" s="623"/>
      <c r="V525" s="623"/>
      <c r="W525" s="573"/>
      <c r="X525" s="623"/>
      <c r="Y525" s="623"/>
      <c r="Z525" s="399"/>
      <c r="AA525" s="621"/>
      <c r="AB525" s="622"/>
      <c r="AC525" s="147"/>
    </row>
    <row r="526" spans="2:29" ht="13.5" customHeight="1">
      <c r="B526" s="395"/>
      <c r="D526" s="529">
        <f t="shared" si="10"/>
        <v>515</v>
      </c>
      <c r="E526" s="532"/>
      <c r="F526" s="531"/>
      <c r="G526" s="531"/>
      <c r="H526" s="668"/>
      <c r="I526" s="234"/>
      <c r="J526" s="575"/>
      <c r="K526" s="573"/>
      <c r="L526" s="573"/>
      <c r="M526" s="623"/>
      <c r="N526" s="623"/>
      <c r="O526" s="573"/>
      <c r="P526" s="573"/>
      <c r="Q526" s="639"/>
      <c r="R526" s="573"/>
      <c r="S526" s="573"/>
      <c r="T526" s="573"/>
      <c r="U526" s="623"/>
      <c r="V526" s="623"/>
      <c r="W526" s="573"/>
      <c r="X526" s="623"/>
      <c r="Y526" s="623"/>
      <c r="Z526" s="399"/>
      <c r="AA526" s="621"/>
      <c r="AB526" s="622"/>
      <c r="AC526" s="147"/>
    </row>
    <row r="527" spans="2:29" ht="13.5" customHeight="1">
      <c r="B527" s="395"/>
      <c r="D527" s="529">
        <f t="shared" si="10"/>
        <v>516</v>
      </c>
      <c r="E527" s="532"/>
      <c r="F527" s="531"/>
      <c r="G527" s="531"/>
      <c r="H527" s="668"/>
      <c r="I527" s="234"/>
      <c r="J527" s="575"/>
      <c r="K527" s="573"/>
      <c r="L527" s="573"/>
      <c r="M527" s="623"/>
      <c r="N527" s="623"/>
      <c r="O527" s="573"/>
      <c r="P527" s="573"/>
      <c r="Q527" s="639"/>
      <c r="R527" s="573"/>
      <c r="S527" s="573"/>
      <c r="T527" s="573"/>
      <c r="U527" s="623"/>
      <c r="V527" s="623"/>
      <c r="W527" s="573"/>
      <c r="X527" s="623"/>
      <c r="Y527" s="623"/>
      <c r="Z527" s="399"/>
      <c r="AA527" s="621"/>
      <c r="AB527" s="622"/>
      <c r="AC527" s="147"/>
    </row>
    <row r="528" spans="2:29" ht="13.5" customHeight="1">
      <c r="B528" s="395"/>
      <c r="D528" s="529">
        <f t="shared" si="10"/>
        <v>517</v>
      </c>
      <c r="E528" s="532"/>
      <c r="F528" s="531"/>
      <c r="G528" s="531"/>
      <c r="H528" s="668"/>
      <c r="I528" s="234"/>
      <c r="J528" s="575"/>
      <c r="K528" s="573"/>
      <c r="L528" s="573"/>
      <c r="M528" s="623"/>
      <c r="N528" s="623"/>
      <c r="O528" s="573"/>
      <c r="P528" s="573"/>
      <c r="Q528" s="639"/>
      <c r="R528" s="573"/>
      <c r="S528" s="573"/>
      <c r="T528" s="573"/>
      <c r="U528" s="623"/>
      <c r="V528" s="623"/>
      <c r="W528" s="573"/>
      <c r="X528" s="623"/>
      <c r="Y528" s="623"/>
      <c r="Z528" s="399"/>
      <c r="AA528" s="621"/>
      <c r="AB528" s="622"/>
      <c r="AC528" s="147"/>
    </row>
    <row r="529" spans="2:29" ht="13.5" customHeight="1">
      <c r="B529" s="395"/>
      <c r="D529" s="529">
        <f t="shared" si="10"/>
        <v>518</v>
      </c>
      <c r="E529" s="532"/>
      <c r="F529" s="531"/>
      <c r="G529" s="531"/>
      <c r="H529" s="668"/>
      <c r="I529" s="234"/>
      <c r="J529" s="575"/>
      <c r="K529" s="573"/>
      <c r="L529" s="573"/>
      <c r="M529" s="623"/>
      <c r="N529" s="623"/>
      <c r="O529" s="573"/>
      <c r="P529" s="573"/>
      <c r="Q529" s="639"/>
      <c r="R529" s="573"/>
      <c r="S529" s="573"/>
      <c r="T529" s="573"/>
      <c r="U529" s="623"/>
      <c r="V529" s="623"/>
      <c r="W529" s="573"/>
      <c r="X529" s="623"/>
      <c r="Y529" s="623"/>
      <c r="Z529" s="399"/>
      <c r="AA529" s="621"/>
      <c r="AB529" s="622"/>
      <c r="AC529" s="147"/>
    </row>
    <row r="530" spans="2:29" ht="13.5" customHeight="1">
      <c r="B530" s="395"/>
      <c r="D530" s="529">
        <f t="shared" si="10"/>
        <v>519</v>
      </c>
      <c r="E530" s="532"/>
      <c r="F530" s="531"/>
      <c r="G530" s="531"/>
      <c r="H530" s="668"/>
      <c r="I530" s="234"/>
      <c r="J530" s="575"/>
      <c r="K530" s="573"/>
      <c r="L530" s="573"/>
      <c r="M530" s="623"/>
      <c r="N530" s="623"/>
      <c r="O530" s="573"/>
      <c r="P530" s="573"/>
      <c r="Q530" s="639"/>
      <c r="R530" s="573"/>
      <c r="S530" s="573"/>
      <c r="T530" s="573"/>
      <c r="U530" s="623"/>
      <c r="V530" s="623"/>
      <c r="W530" s="573"/>
      <c r="X530" s="623"/>
      <c r="Y530" s="623"/>
      <c r="Z530" s="399"/>
      <c r="AA530" s="621"/>
      <c r="AB530" s="622"/>
      <c r="AC530" s="147"/>
    </row>
    <row r="531" spans="2:29" ht="13.5" customHeight="1">
      <c r="B531" s="395"/>
      <c r="D531" s="529">
        <f t="shared" si="10"/>
        <v>520</v>
      </c>
      <c r="E531" s="532"/>
      <c r="F531" s="531"/>
      <c r="G531" s="531"/>
      <c r="H531" s="668"/>
      <c r="I531" s="234"/>
      <c r="J531" s="575"/>
      <c r="K531" s="573"/>
      <c r="L531" s="573"/>
      <c r="M531" s="623"/>
      <c r="N531" s="623"/>
      <c r="O531" s="573"/>
      <c r="P531" s="573"/>
      <c r="Q531" s="639"/>
      <c r="R531" s="573"/>
      <c r="S531" s="573"/>
      <c r="T531" s="573"/>
      <c r="U531" s="623"/>
      <c r="V531" s="623"/>
      <c r="W531" s="573"/>
      <c r="X531" s="623"/>
      <c r="Y531" s="623"/>
      <c r="Z531" s="399"/>
      <c r="AA531" s="621"/>
      <c r="AB531" s="622"/>
      <c r="AC531" s="147"/>
    </row>
    <row r="532" spans="2:29" ht="13.5" customHeight="1">
      <c r="B532" s="395"/>
      <c r="D532" s="529">
        <f t="shared" si="10"/>
        <v>521</v>
      </c>
      <c r="E532" s="532"/>
      <c r="F532" s="531"/>
      <c r="G532" s="531"/>
      <c r="H532" s="668"/>
      <c r="I532" s="234"/>
      <c r="J532" s="575"/>
      <c r="K532" s="573"/>
      <c r="L532" s="573"/>
      <c r="M532" s="623"/>
      <c r="N532" s="623"/>
      <c r="O532" s="573"/>
      <c r="P532" s="573"/>
      <c r="Q532" s="639"/>
      <c r="R532" s="573"/>
      <c r="S532" s="573"/>
      <c r="T532" s="573"/>
      <c r="U532" s="623"/>
      <c r="V532" s="623"/>
      <c r="W532" s="573"/>
      <c r="X532" s="623"/>
      <c r="Y532" s="623"/>
      <c r="Z532" s="399"/>
      <c r="AA532" s="621"/>
      <c r="AB532" s="622"/>
      <c r="AC532" s="147"/>
    </row>
    <row r="533" spans="2:29" ht="13.5" customHeight="1">
      <c r="B533" s="395"/>
      <c r="D533" s="529">
        <f t="shared" si="10"/>
        <v>522</v>
      </c>
      <c r="E533" s="532"/>
      <c r="F533" s="531"/>
      <c r="G533" s="531"/>
      <c r="H533" s="668"/>
      <c r="I533" s="234"/>
      <c r="J533" s="575"/>
      <c r="K533" s="573"/>
      <c r="L533" s="573"/>
      <c r="M533" s="623"/>
      <c r="N533" s="623"/>
      <c r="O533" s="573"/>
      <c r="P533" s="573"/>
      <c r="Q533" s="639"/>
      <c r="R533" s="573"/>
      <c r="S533" s="573"/>
      <c r="T533" s="573"/>
      <c r="U533" s="623"/>
      <c r="V533" s="623"/>
      <c r="W533" s="573"/>
      <c r="X533" s="623"/>
      <c r="Y533" s="623"/>
      <c r="Z533" s="399"/>
      <c r="AA533" s="621"/>
      <c r="AB533" s="622"/>
      <c r="AC533" s="147"/>
    </row>
    <row r="534" spans="2:29" ht="13.5" customHeight="1">
      <c r="B534" s="395"/>
      <c r="D534" s="529">
        <f t="shared" si="10"/>
        <v>523</v>
      </c>
      <c r="E534" s="532"/>
      <c r="F534" s="531"/>
      <c r="G534" s="531"/>
      <c r="H534" s="668"/>
      <c r="I534" s="234"/>
      <c r="J534" s="575"/>
      <c r="K534" s="573"/>
      <c r="L534" s="573"/>
      <c r="M534" s="623"/>
      <c r="N534" s="623"/>
      <c r="O534" s="573"/>
      <c r="P534" s="573"/>
      <c r="Q534" s="639"/>
      <c r="R534" s="573"/>
      <c r="S534" s="573"/>
      <c r="T534" s="573"/>
      <c r="U534" s="623"/>
      <c r="V534" s="623"/>
      <c r="W534" s="573"/>
      <c r="X534" s="623"/>
      <c r="Y534" s="623"/>
      <c r="Z534" s="399"/>
      <c r="AA534" s="621"/>
      <c r="AB534" s="622"/>
      <c r="AC534" s="147"/>
    </row>
    <row r="535" spans="2:29" ht="13.5" customHeight="1">
      <c r="B535" s="395"/>
      <c r="D535" s="529">
        <f t="shared" si="10"/>
        <v>524</v>
      </c>
      <c r="E535" s="532"/>
      <c r="F535" s="531"/>
      <c r="G535" s="531"/>
      <c r="H535" s="668"/>
      <c r="I535" s="234"/>
      <c r="J535" s="575"/>
      <c r="K535" s="573"/>
      <c r="L535" s="573"/>
      <c r="M535" s="623"/>
      <c r="N535" s="623"/>
      <c r="O535" s="573"/>
      <c r="P535" s="573"/>
      <c r="Q535" s="639"/>
      <c r="R535" s="573"/>
      <c r="S535" s="573"/>
      <c r="T535" s="573"/>
      <c r="U535" s="623"/>
      <c r="V535" s="623"/>
      <c r="W535" s="573"/>
      <c r="X535" s="623"/>
      <c r="Y535" s="623"/>
      <c r="Z535" s="399"/>
      <c r="AA535" s="621"/>
      <c r="AB535" s="622"/>
      <c r="AC535" s="147"/>
    </row>
    <row r="536" spans="2:29" ht="13.5" customHeight="1">
      <c r="B536" s="395"/>
      <c r="D536" s="529">
        <f t="shared" si="10"/>
        <v>525</v>
      </c>
      <c r="E536" s="532"/>
      <c r="F536" s="531"/>
      <c r="G536" s="531"/>
      <c r="H536" s="668"/>
      <c r="I536" s="234"/>
      <c r="J536" s="575"/>
      <c r="K536" s="573"/>
      <c r="L536" s="573"/>
      <c r="M536" s="623"/>
      <c r="N536" s="623"/>
      <c r="O536" s="573"/>
      <c r="P536" s="573"/>
      <c r="Q536" s="639"/>
      <c r="R536" s="573"/>
      <c r="S536" s="573"/>
      <c r="T536" s="573"/>
      <c r="U536" s="623"/>
      <c r="V536" s="623"/>
      <c r="W536" s="573"/>
      <c r="X536" s="623"/>
      <c r="Y536" s="623"/>
      <c r="Z536" s="399"/>
      <c r="AA536" s="621"/>
      <c r="AB536" s="622"/>
      <c r="AC536" s="147"/>
    </row>
    <row r="537" spans="2:29" ht="13.5" customHeight="1">
      <c r="B537" s="395"/>
      <c r="D537" s="529">
        <f t="shared" si="10"/>
        <v>526</v>
      </c>
      <c r="E537" s="532"/>
      <c r="F537" s="531"/>
      <c r="G537" s="531"/>
      <c r="H537" s="668"/>
      <c r="I537" s="234"/>
      <c r="J537" s="575"/>
      <c r="K537" s="573"/>
      <c r="L537" s="573"/>
      <c r="M537" s="623"/>
      <c r="N537" s="623"/>
      <c r="O537" s="573"/>
      <c r="P537" s="573"/>
      <c r="Q537" s="639"/>
      <c r="R537" s="573"/>
      <c r="S537" s="573"/>
      <c r="T537" s="573"/>
      <c r="U537" s="623"/>
      <c r="V537" s="623"/>
      <c r="W537" s="573"/>
      <c r="X537" s="623"/>
      <c r="Y537" s="623"/>
      <c r="Z537" s="399"/>
      <c r="AA537" s="621"/>
      <c r="AB537" s="622"/>
      <c r="AC537" s="147"/>
    </row>
    <row r="538" spans="2:29" ht="13.5" customHeight="1">
      <c r="B538" s="395"/>
      <c r="D538" s="529">
        <f t="shared" si="10"/>
        <v>527</v>
      </c>
      <c r="E538" s="532"/>
      <c r="F538" s="531"/>
      <c r="G538" s="531"/>
      <c r="H538" s="668"/>
      <c r="I538" s="234"/>
      <c r="J538" s="575"/>
      <c r="K538" s="573"/>
      <c r="L538" s="573"/>
      <c r="M538" s="623"/>
      <c r="N538" s="623"/>
      <c r="O538" s="573"/>
      <c r="P538" s="573"/>
      <c r="Q538" s="639"/>
      <c r="R538" s="573"/>
      <c r="S538" s="573"/>
      <c r="T538" s="573"/>
      <c r="U538" s="623"/>
      <c r="V538" s="623"/>
      <c r="W538" s="573"/>
      <c r="X538" s="623"/>
      <c r="Y538" s="623"/>
      <c r="Z538" s="399"/>
      <c r="AA538" s="621"/>
      <c r="AB538" s="622"/>
      <c r="AC538" s="147"/>
    </row>
    <row r="539" spans="2:29" ht="13.5" customHeight="1">
      <c r="B539" s="395"/>
      <c r="D539" s="529">
        <f t="shared" si="10"/>
        <v>528</v>
      </c>
      <c r="E539" s="532"/>
      <c r="F539" s="531"/>
      <c r="G539" s="531"/>
      <c r="H539" s="668"/>
      <c r="I539" s="234"/>
      <c r="J539" s="575"/>
      <c r="K539" s="573"/>
      <c r="L539" s="573"/>
      <c r="M539" s="623"/>
      <c r="N539" s="623"/>
      <c r="O539" s="573"/>
      <c r="P539" s="573"/>
      <c r="Q539" s="639"/>
      <c r="R539" s="573"/>
      <c r="S539" s="573"/>
      <c r="T539" s="573"/>
      <c r="U539" s="623"/>
      <c r="V539" s="623"/>
      <c r="W539" s="573"/>
      <c r="X539" s="623"/>
      <c r="Y539" s="623"/>
      <c r="Z539" s="399"/>
      <c r="AA539" s="621"/>
      <c r="AB539" s="622"/>
      <c r="AC539" s="147"/>
    </row>
    <row r="540" spans="2:29" ht="13.5" customHeight="1">
      <c r="B540" s="395"/>
      <c r="D540" s="529">
        <f t="shared" si="10"/>
        <v>529</v>
      </c>
      <c r="E540" s="532"/>
      <c r="F540" s="531"/>
      <c r="G540" s="531"/>
      <c r="H540" s="668"/>
      <c r="I540" s="234"/>
      <c r="J540" s="575"/>
      <c r="K540" s="573"/>
      <c r="L540" s="573"/>
      <c r="M540" s="623"/>
      <c r="N540" s="623"/>
      <c r="O540" s="573"/>
      <c r="P540" s="573"/>
      <c r="Q540" s="639"/>
      <c r="R540" s="573"/>
      <c r="S540" s="573"/>
      <c r="T540" s="573"/>
      <c r="U540" s="623"/>
      <c r="V540" s="623"/>
      <c r="W540" s="573"/>
      <c r="X540" s="623"/>
      <c r="Y540" s="623"/>
      <c r="Z540" s="399"/>
      <c r="AA540" s="621"/>
      <c r="AB540" s="622"/>
      <c r="AC540" s="147"/>
    </row>
    <row r="541" spans="2:29" ht="13.5" customHeight="1">
      <c r="B541" s="395"/>
      <c r="D541" s="529">
        <f t="shared" ref="D541:D604" si="11">D540+1</f>
        <v>530</v>
      </c>
      <c r="E541" s="532"/>
      <c r="F541" s="531"/>
      <c r="G541" s="531"/>
      <c r="H541" s="668"/>
      <c r="I541" s="234"/>
      <c r="J541" s="575"/>
      <c r="K541" s="573"/>
      <c r="L541" s="573"/>
      <c r="M541" s="623"/>
      <c r="N541" s="623"/>
      <c r="O541" s="573"/>
      <c r="P541" s="573"/>
      <c r="Q541" s="639"/>
      <c r="R541" s="573"/>
      <c r="S541" s="573"/>
      <c r="T541" s="573"/>
      <c r="U541" s="623"/>
      <c r="V541" s="623"/>
      <c r="W541" s="573"/>
      <c r="X541" s="623"/>
      <c r="Y541" s="623"/>
      <c r="Z541" s="399"/>
      <c r="AA541" s="621"/>
      <c r="AB541" s="622"/>
      <c r="AC541" s="147"/>
    </row>
    <row r="542" spans="2:29" ht="13.5" customHeight="1">
      <c r="B542" s="395"/>
      <c r="D542" s="529">
        <f t="shared" si="11"/>
        <v>531</v>
      </c>
      <c r="E542" s="532"/>
      <c r="F542" s="531"/>
      <c r="G542" s="531"/>
      <c r="H542" s="668"/>
      <c r="I542" s="234"/>
      <c r="J542" s="575"/>
      <c r="K542" s="573"/>
      <c r="L542" s="573"/>
      <c r="M542" s="623"/>
      <c r="N542" s="623"/>
      <c r="O542" s="573"/>
      <c r="P542" s="573"/>
      <c r="Q542" s="639"/>
      <c r="R542" s="573"/>
      <c r="S542" s="573"/>
      <c r="T542" s="573"/>
      <c r="U542" s="623"/>
      <c r="V542" s="623"/>
      <c r="W542" s="573"/>
      <c r="X542" s="623"/>
      <c r="Y542" s="623"/>
      <c r="Z542" s="399"/>
      <c r="AA542" s="621"/>
      <c r="AB542" s="622"/>
      <c r="AC542" s="147"/>
    </row>
    <row r="543" spans="2:29" ht="13.5" customHeight="1">
      <c r="B543" s="395"/>
      <c r="D543" s="529">
        <f t="shared" si="11"/>
        <v>532</v>
      </c>
      <c r="E543" s="532"/>
      <c r="F543" s="531"/>
      <c r="G543" s="531"/>
      <c r="H543" s="668"/>
      <c r="I543" s="234"/>
      <c r="J543" s="575"/>
      <c r="K543" s="573"/>
      <c r="L543" s="573"/>
      <c r="M543" s="623"/>
      <c r="N543" s="623"/>
      <c r="O543" s="573"/>
      <c r="P543" s="573"/>
      <c r="Q543" s="639"/>
      <c r="R543" s="573"/>
      <c r="S543" s="573"/>
      <c r="T543" s="573"/>
      <c r="U543" s="623"/>
      <c r="V543" s="623"/>
      <c r="W543" s="573"/>
      <c r="X543" s="623"/>
      <c r="Y543" s="623"/>
      <c r="Z543" s="399"/>
      <c r="AA543" s="621"/>
      <c r="AB543" s="622"/>
      <c r="AC543" s="147"/>
    </row>
    <row r="544" spans="2:29" ht="13.5" customHeight="1">
      <c r="B544" s="395"/>
      <c r="D544" s="529">
        <f t="shared" si="11"/>
        <v>533</v>
      </c>
      <c r="E544" s="532"/>
      <c r="F544" s="531"/>
      <c r="G544" s="531"/>
      <c r="H544" s="668"/>
      <c r="I544" s="234"/>
      <c r="J544" s="575"/>
      <c r="K544" s="573"/>
      <c r="L544" s="573"/>
      <c r="M544" s="623"/>
      <c r="N544" s="623"/>
      <c r="O544" s="573"/>
      <c r="P544" s="573"/>
      <c r="Q544" s="639"/>
      <c r="R544" s="573"/>
      <c r="S544" s="573"/>
      <c r="T544" s="573"/>
      <c r="U544" s="623"/>
      <c r="V544" s="623"/>
      <c r="W544" s="573"/>
      <c r="X544" s="623"/>
      <c r="Y544" s="623"/>
      <c r="Z544" s="399"/>
      <c r="AA544" s="621"/>
      <c r="AB544" s="622"/>
      <c r="AC544" s="147"/>
    </row>
    <row r="545" spans="2:29" ht="13.5" customHeight="1">
      <c r="B545" s="395"/>
      <c r="D545" s="529">
        <f t="shared" si="11"/>
        <v>534</v>
      </c>
      <c r="E545" s="532"/>
      <c r="F545" s="531"/>
      <c r="G545" s="531"/>
      <c r="H545" s="668"/>
      <c r="I545" s="234"/>
      <c r="J545" s="575"/>
      <c r="K545" s="573"/>
      <c r="L545" s="573"/>
      <c r="M545" s="623"/>
      <c r="N545" s="623"/>
      <c r="O545" s="573"/>
      <c r="P545" s="573"/>
      <c r="Q545" s="639"/>
      <c r="R545" s="573"/>
      <c r="S545" s="573"/>
      <c r="T545" s="573"/>
      <c r="U545" s="623"/>
      <c r="V545" s="623"/>
      <c r="W545" s="573"/>
      <c r="X545" s="623"/>
      <c r="Y545" s="623"/>
      <c r="Z545" s="399"/>
      <c r="AA545" s="621"/>
      <c r="AB545" s="622"/>
      <c r="AC545" s="147"/>
    </row>
    <row r="546" spans="2:29" ht="13.5" customHeight="1">
      <c r="B546" s="395"/>
      <c r="D546" s="529">
        <f t="shared" si="11"/>
        <v>535</v>
      </c>
      <c r="E546" s="532"/>
      <c r="F546" s="531"/>
      <c r="G546" s="531"/>
      <c r="H546" s="668"/>
      <c r="I546" s="234"/>
      <c r="J546" s="575"/>
      <c r="K546" s="573"/>
      <c r="L546" s="573"/>
      <c r="M546" s="623"/>
      <c r="N546" s="623"/>
      <c r="O546" s="573"/>
      <c r="P546" s="573"/>
      <c r="Q546" s="639"/>
      <c r="R546" s="573"/>
      <c r="S546" s="573"/>
      <c r="T546" s="573"/>
      <c r="U546" s="623"/>
      <c r="V546" s="623"/>
      <c r="W546" s="573"/>
      <c r="X546" s="623"/>
      <c r="Y546" s="623"/>
      <c r="Z546" s="399"/>
      <c r="AA546" s="621"/>
      <c r="AB546" s="622"/>
      <c r="AC546" s="147"/>
    </row>
    <row r="547" spans="2:29" ht="13.5" customHeight="1">
      <c r="B547" s="395"/>
      <c r="D547" s="529">
        <f t="shared" si="11"/>
        <v>536</v>
      </c>
      <c r="E547" s="532"/>
      <c r="F547" s="531"/>
      <c r="G547" s="531"/>
      <c r="H547" s="668"/>
      <c r="I547" s="234"/>
      <c r="J547" s="575"/>
      <c r="K547" s="573"/>
      <c r="L547" s="573"/>
      <c r="M547" s="623"/>
      <c r="N547" s="623"/>
      <c r="O547" s="573"/>
      <c r="P547" s="573"/>
      <c r="Q547" s="639"/>
      <c r="R547" s="573"/>
      <c r="S547" s="573"/>
      <c r="T547" s="573"/>
      <c r="U547" s="623"/>
      <c r="V547" s="623"/>
      <c r="W547" s="573"/>
      <c r="X547" s="623"/>
      <c r="Y547" s="623"/>
      <c r="Z547" s="399"/>
      <c r="AA547" s="621"/>
      <c r="AB547" s="622"/>
      <c r="AC547" s="147"/>
    </row>
    <row r="548" spans="2:29" ht="13.5" customHeight="1">
      <c r="B548" s="395"/>
      <c r="D548" s="529">
        <f t="shared" si="11"/>
        <v>537</v>
      </c>
      <c r="E548" s="532"/>
      <c r="F548" s="531"/>
      <c r="G548" s="531"/>
      <c r="H548" s="668"/>
      <c r="I548" s="234"/>
      <c r="J548" s="575"/>
      <c r="K548" s="573"/>
      <c r="L548" s="573"/>
      <c r="M548" s="623"/>
      <c r="N548" s="623"/>
      <c r="O548" s="573"/>
      <c r="P548" s="573"/>
      <c r="Q548" s="639"/>
      <c r="R548" s="573"/>
      <c r="S548" s="573"/>
      <c r="T548" s="573"/>
      <c r="U548" s="623"/>
      <c r="V548" s="623"/>
      <c r="W548" s="573"/>
      <c r="X548" s="623"/>
      <c r="Y548" s="623"/>
      <c r="Z548" s="399"/>
      <c r="AA548" s="621"/>
      <c r="AB548" s="622"/>
      <c r="AC548" s="147"/>
    </row>
    <row r="549" spans="2:29" ht="13.5" customHeight="1">
      <c r="B549" s="395"/>
      <c r="D549" s="529">
        <f t="shared" si="11"/>
        <v>538</v>
      </c>
      <c r="E549" s="532"/>
      <c r="F549" s="531"/>
      <c r="G549" s="531"/>
      <c r="H549" s="668"/>
      <c r="I549" s="234"/>
      <c r="J549" s="575"/>
      <c r="K549" s="573"/>
      <c r="L549" s="573"/>
      <c r="M549" s="623"/>
      <c r="N549" s="623"/>
      <c r="O549" s="573"/>
      <c r="P549" s="573"/>
      <c r="Q549" s="639"/>
      <c r="R549" s="573"/>
      <c r="S549" s="573"/>
      <c r="T549" s="573"/>
      <c r="U549" s="623"/>
      <c r="V549" s="623"/>
      <c r="W549" s="573"/>
      <c r="X549" s="623"/>
      <c r="Y549" s="623"/>
      <c r="Z549" s="399"/>
      <c r="AA549" s="621"/>
      <c r="AB549" s="622"/>
      <c r="AC549" s="147"/>
    </row>
    <row r="550" spans="2:29" ht="13.5" customHeight="1">
      <c r="B550" s="395"/>
      <c r="D550" s="529">
        <f t="shared" si="11"/>
        <v>539</v>
      </c>
      <c r="E550" s="532"/>
      <c r="F550" s="531"/>
      <c r="G550" s="531"/>
      <c r="H550" s="668"/>
      <c r="I550" s="234"/>
      <c r="J550" s="575"/>
      <c r="K550" s="573"/>
      <c r="L550" s="573"/>
      <c r="M550" s="623"/>
      <c r="N550" s="623"/>
      <c r="O550" s="573"/>
      <c r="P550" s="573"/>
      <c r="Q550" s="639"/>
      <c r="R550" s="573"/>
      <c r="S550" s="573"/>
      <c r="T550" s="573"/>
      <c r="U550" s="623"/>
      <c r="V550" s="623"/>
      <c r="W550" s="573"/>
      <c r="X550" s="623"/>
      <c r="Y550" s="623"/>
      <c r="Z550" s="399"/>
      <c r="AA550" s="621"/>
      <c r="AB550" s="622"/>
      <c r="AC550" s="147"/>
    </row>
    <row r="551" spans="2:29" ht="13.5" customHeight="1">
      <c r="B551" s="395"/>
      <c r="D551" s="529">
        <f t="shared" si="11"/>
        <v>540</v>
      </c>
      <c r="E551" s="532"/>
      <c r="F551" s="531"/>
      <c r="G551" s="531"/>
      <c r="H551" s="668"/>
      <c r="I551" s="234"/>
      <c r="J551" s="575"/>
      <c r="K551" s="573"/>
      <c r="L551" s="573"/>
      <c r="M551" s="623"/>
      <c r="N551" s="623"/>
      <c r="O551" s="573"/>
      <c r="P551" s="573"/>
      <c r="Q551" s="639"/>
      <c r="R551" s="573"/>
      <c r="S551" s="573"/>
      <c r="T551" s="573"/>
      <c r="U551" s="623"/>
      <c r="V551" s="623"/>
      <c r="W551" s="573"/>
      <c r="X551" s="623"/>
      <c r="Y551" s="623"/>
      <c r="Z551" s="399"/>
      <c r="AA551" s="621"/>
      <c r="AB551" s="622"/>
      <c r="AC551" s="147"/>
    </row>
    <row r="552" spans="2:29" ht="13.5" customHeight="1">
      <c r="B552" s="395"/>
      <c r="D552" s="529">
        <f t="shared" si="11"/>
        <v>541</v>
      </c>
      <c r="E552" s="532"/>
      <c r="F552" s="531"/>
      <c r="G552" s="531"/>
      <c r="H552" s="668"/>
      <c r="I552" s="234"/>
      <c r="J552" s="575"/>
      <c r="K552" s="573"/>
      <c r="L552" s="573"/>
      <c r="M552" s="623"/>
      <c r="N552" s="623"/>
      <c r="O552" s="573"/>
      <c r="P552" s="573"/>
      <c r="Q552" s="639"/>
      <c r="R552" s="573"/>
      <c r="S552" s="573"/>
      <c r="T552" s="573"/>
      <c r="U552" s="623"/>
      <c r="V552" s="623"/>
      <c r="W552" s="573"/>
      <c r="X552" s="623"/>
      <c r="Y552" s="623"/>
      <c r="Z552" s="399"/>
      <c r="AA552" s="621"/>
      <c r="AB552" s="622"/>
      <c r="AC552" s="147"/>
    </row>
    <row r="553" spans="2:29" ht="13.5" customHeight="1">
      <c r="B553" s="395"/>
      <c r="D553" s="529">
        <f t="shared" si="11"/>
        <v>542</v>
      </c>
      <c r="E553" s="532"/>
      <c r="F553" s="531"/>
      <c r="G553" s="531"/>
      <c r="H553" s="668"/>
      <c r="I553" s="234"/>
      <c r="J553" s="575"/>
      <c r="K553" s="573"/>
      <c r="L553" s="573"/>
      <c r="M553" s="623"/>
      <c r="N553" s="623"/>
      <c r="O553" s="573"/>
      <c r="P553" s="573"/>
      <c r="Q553" s="639"/>
      <c r="R553" s="573"/>
      <c r="S553" s="573"/>
      <c r="T553" s="573"/>
      <c r="U553" s="623"/>
      <c r="V553" s="623"/>
      <c r="W553" s="573"/>
      <c r="X553" s="623"/>
      <c r="Y553" s="623"/>
      <c r="Z553" s="399"/>
      <c r="AA553" s="621"/>
      <c r="AB553" s="622"/>
      <c r="AC553" s="147"/>
    </row>
    <row r="554" spans="2:29" ht="13.5" customHeight="1">
      <c r="B554" s="395"/>
      <c r="D554" s="529">
        <f t="shared" si="11"/>
        <v>543</v>
      </c>
      <c r="E554" s="532"/>
      <c r="F554" s="531"/>
      <c r="G554" s="531"/>
      <c r="H554" s="668"/>
      <c r="I554" s="234"/>
      <c r="J554" s="575"/>
      <c r="K554" s="573"/>
      <c r="L554" s="573"/>
      <c r="M554" s="623"/>
      <c r="N554" s="623"/>
      <c r="O554" s="573"/>
      <c r="P554" s="573"/>
      <c r="Q554" s="639"/>
      <c r="R554" s="573"/>
      <c r="S554" s="573"/>
      <c r="T554" s="573"/>
      <c r="U554" s="623"/>
      <c r="V554" s="623"/>
      <c r="W554" s="573"/>
      <c r="X554" s="623"/>
      <c r="Y554" s="623"/>
      <c r="Z554" s="399"/>
      <c r="AA554" s="621"/>
      <c r="AB554" s="622"/>
      <c r="AC554" s="147"/>
    </row>
    <row r="555" spans="2:29" ht="13.5" customHeight="1">
      <c r="B555" s="395"/>
      <c r="D555" s="529">
        <f t="shared" si="11"/>
        <v>544</v>
      </c>
      <c r="E555" s="532"/>
      <c r="F555" s="531"/>
      <c r="G555" s="531"/>
      <c r="H555" s="668"/>
      <c r="I555" s="234"/>
      <c r="J555" s="575"/>
      <c r="K555" s="573"/>
      <c r="L555" s="573"/>
      <c r="M555" s="623"/>
      <c r="N555" s="623"/>
      <c r="O555" s="573"/>
      <c r="P555" s="573"/>
      <c r="Q555" s="639"/>
      <c r="R555" s="573"/>
      <c r="S555" s="573"/>
      <c r="T555" s="573"/>
      <c r="U555" s="623"/>
      <c r="V555" s="623"/>
      <c r="W555" s="573"/>
      <c r="X555" s="623"/>
      <c r="Y555" s="623"/>
      <c r="Z555" s="399"/>
      <c r="AA555" s="621"/>
      <c r="AB555" s="622"/>
      <c r="AC555" s="147"/>
    </row>
    <row r="556" spans="2:29" ht="13.5" customHeight="1">
      <c r="B556" s="395"/>
      <c r="D556" s="529">
        <f t="shared" si="11"/>
        <v>545</v>
      </c>
      <c r="E556" s="532"/>
      <c r="F556" s="531"/>
      <c r="G556" s="531"/>
      <c r="H556" s="668"/>
      <c r="I556" s="234"/>
      <c r="J556" s="575"/>
      <c r="K556" s="573"/>
      <c r="L556" s="573"/>
      <c r="M556" s="623"/>
      <c r="N556" s="623"/>
      <c r="O556" s="573"/>
      <c r="P556" s="573"/>
      <c r="Q556" s="639"/>
      <c r="R556" s="573"/>
      <c r="S556" s="573"/>
      <c r="T556" s="573"/>
      <c r="U556" s="623"/>
      <c r="V556" s="623"/>
      <c r="W556" s="573"/>
      <c r="X556" s="623"/>
      <c r="Y556" s="623"/>
      <c r="Z556" s="399"/>
      <c r="AA556" s="621"/>
      <c r="AB556" s="622"/>
      <c r="AC556" s="147"/>
    </row>
    <row r="557" spans="2:29" ht="13.5" customHeight="1">
      <c r="B557" s="395"/>
      <c r="D557" s="529">
        <f t="shared" si="11"/>
        <v>546</v>
      </c>
      <c r="E557" s="532"/>
      <c r="F557" s="531"/>
      <c r="G557" s="531"/>
      <c r="H557" s="668"/>
      <c r="I557" s="234"/>
      <c r="J557" s="575"/>
      <c r="K557" s="573"/>
      <c r="L557" s="573"/>
      <c r="M557" s="623"/>
      <c r="N557" s="623"/>
      <c r="O557" s="573"/>
      <c r="P557" s="573"/>
      <c r="Q557" s="639"/>
      <c r="R557" s="573"/>
      <c r="S557" s="573"/>
      <c r="T557" s="573"/>
      <c r="U557" s="623"/>
      <c r="V557" s="623"/>
      <c r="W557" s="573"/>
      <c r="X557" s="623"/>
      <c r="Y557" s="623"/>
      <c r="Z557" s="399"/>
      <c r="AA557" s="621"/>
      <c r="AB557" s="622"/>
      <c r="AC557" s="147"/>
    </row>
    <row r="558" spans="2:29" ht="13.5" customHeight="1">
      <c r="B558" s="395"/>
      <c r="D558" s="529">
        <f t="shared" si="11"/>
        <v>547</v>
      </c>
      <c r="E558" s="532"/>
      <c r="F558" s="531"/>
      <c r="G558" s="531"/>
      <c r="H558" s="668"/>
      <c r="I558" s="234"/>
      <c r="J558" s="575"/>
      <c r="K558" s="573"/>
      <c r="L558" s="573"/>
      <c r="M558" s="623"/>
      <c r="N558" s="623"/>
      <c r="O558" s="573"/>
      <c r="P558" s="573"/>
      <c r="Q558" s="639"/>
      <c r="R558" s="573"/>
      <c r="S558" s="573"/>
      <c r="T558" s="573"/>
      <c r="U558" s="623"/>
      <c r="V558" s="623"/>
      <c r="W558" s="573"/>
      <c r="X558" s="623"/>
      <c r="Y558" s="623"/>
      <c r="Z558" s="399"/>
      <c r="AA558" s="621"/>
      <c r="AB558" s="622"/>
      <c r="AC558" s="147"/>
    </row>
    <row r="559" spans="2:29" ht="13.5" customHeight="1">
      <c r="B559" s="395"/>
      <c r="D559" s="529">
        <f t="shared" si="11"/>
        <v>548</v>
      </c>
      <c r="E559" s="532"/>
      <c r="F559" s="531"/>
      <c r="G559" s="531"/>
      <c r="H559" s="668"/>
      <c r="I559" s="234"/>
      <c r="J559" s="575"/>
      <c r="K559" s="573"/>
      <c r="L559" s="573"/>
      <c r="M559" s="623"/>
      <c r="N559" s="623"/>
      <c r="O559" s="573"/>
      <c r="P559" s="573"/>
      <c r="Q559" s="639"/>
      <c r="R559" s="573"/>
      <c r="S559" s="573"/>
      <c r="T559" s="573"/>
      <c r="U559" s="623"/>
      <c r="V559" s="623"/>
      <c r="W559" s="573"/>
      <c r="X559" s="623"/>
      <c r="Y559" s="623"/>
      <c r="Z559" s="399"/>
      <c r="AA559" s="621"/>
      <c r="AB559" s="622"/>
      <c r="AC559" s="147"/>
    </row>
    <row r="560" spans="2:29" ht="13.5" customHeight="1">
      <c r="B560" s="395"/>
      <c r="D560" s="529">
        <f t="shared" si="11"/>
        <v>549</v>
      </c>
      <c r="E560" s="532"/>
      <c r="F560" s="531"/>
      <c r="G560" s="531"/>
      <c r="H560" s="668"/>
      <c r="I560" s="234"/>
      <c r="J560" s="575"/>
      <c r="K560" s="573"/>
      <c r="L560" s="573"/>
      <c r="M560" s="623"/>
      <c r="N560" s="623"/>
      <c r="O560" s="573"/>
      <c r="P560" s="573"/>
      <c r="Q560" s="639"/>
      <c r="R560" s="573"/>
      <c r="S560" s="573"/>
      <c r="T560" s="573"/>
      <c r="U560" s="623"/>
      <c r="V560" s="623"/>
      <c r="W560" s="573"/>
      <c r="X560" s="623"/>
      <c r="Y560" s="623"/>
      <c r="Z560" s="399"/>
      <c r="AA560" s="621"/>
      <c r="AB560" s="622"/>
      <c r="AC560" s="147"/>
    </row>
    <row r="561" spans="2:29" ht="13.5" customHeight="1">
      <c r="B561" s="395"/>
      <c r="D561" s="529">
        <f t="shared" si="11"/>
        <v>550</v>
      </c>
      <c r="E561" s="532"/>
      <c r="F561" s="531"/>
      <c r="G561" s="531"/>
      <c r="H561" s="668"/>
      <c r="I561" s="234"/>
      <c r="J561" s="575"/>
      <c r="K561" s="573"/>
      <c r="L561" s="573"/>
      <c r="M561" s="623"/>
      <c r="N561" s="623"/>
      <c r="O561" s="573"/>
      <c r="P561" s="573"/>
      <c r="Q561" s="639"/>
      <c r="R561" s="573"/>
      <c r="S561" s="573"/>
      <c r="T561" s="573"/>
      <c r="U561" s="623"/>
      <c r="V561" s="623"/>
      <c r="W561" s="573"/>
      <c r="X561" s="623"/>
      <c r="Y561" s="623"/>
      <c r="Z561" s="399"/>
      <c r="AA561" s="621"/>
      <c r="AB561" s="622"/>
      <c r="AC561" s="147"/>
    </row>
    <row r="562" spans="2:29" ht="13.5" customHeight="1">
      <c r="B562" s="395"/>
      <c r="D562" s="529">
        <f t="shared" si="11"/>
        <v>551</v>
      </c>
      <c r="E562" s="532"/>
      <c r="F562" s="531"/>
      <c r="G562" s="531"/>
      <c r="H562" s="668"/>
      <c r="I562" s="234"/>
      <c r="J562" s="575"/>
      <c r="K562" s="573"/>
      <c r="L562" s="573"/>
      <c r="M562" s="623"/>
      <c r="N562" s="623"/>
      <c r="O562" s="573"/>
      <c r="P562" s="573"/>
      <c r="Q562" s="639"/>
      <c r="R562" s="573"/>
      <c r="S562" s="573"/>
      <c r="T562" s="573"/>
      <c r="U562" s="623"/>
      <c r="V562" s="623"/>
      <c r="W562" s="573"/>
      <c r="X562" s="623"/>
      <c r="Y562" s="623"/>
      <c r="Z562" s="399"/>
      <c r="AA562" s="621"/>
      <c r="AB562" s="622"/>
      <c r="AC562" s="147"/>
    </row>
    <row r="563" spans="2:29" ht="13.5" customHeight="1">
      <c r="B563" s="395"/>
      <c r="D563" s="529">
        <f t="shared" si="11"/>
        <v>552</v>
      </c>
      <c r="E563" s="532"/>
      <c r="F563" s="531"/>
      <c r="G563" s="531"/>
      <c r="H563" s="668"/>
      <c r="I563" s="234"/>
      <c r="J563" s="575"/>
      <c r="K563" s="573"/>
      <c r="L563" s="573"/>
      <c r="M563" s="623"/>
      <c r="N563" s="623"/>
      <c r="O563" s="573"/>
      <c r="P563" s="573"/>
      <c r="Q563" s="639"/>
      <c r="R563" s="573"/>
      <c r="S563" s="573"/>
      <c r="T563" s="573"/>
      <c r="U563" s="623"/>
      <c r="V563" s="623"/>
      <c r="W563" s="573"/>
      <c r="X563" s="623"/>
      <c r="Y563" s="623"/>
      <c r="Z563" s="399"/>
      <c r="AA563" s="621"/>
      <c r="AB563" s="622"/>
      <c r="AC563" s="147"/>
    </row>
    <row r="564" spans="2:29" ht="13.5" customHeight="1">
      <c r="B564" s="395"/>
      <c r="D564" s="529">
        <f t="shared" si="11"/>
        <v>553</v>
      </c>
      <c r="E564" s="532"/>
      <c r="F564" s="531"/>
      <c r="G564" s="531"/>
      <c r="H564" s="668"/>
      <c r="I564" s="234"/>
      <c r="J564" s="575"/>
      <c r="K564" s="573"/>
      <c r="L564" s="573"/>
      <c r="M564" s="623"/>
      <c r="N564" s="623"/>
      <c r="O564" s="573"/>
      <c r="P564" s="573"/>
      <c r="Q564" s="639"/>
      <c r="R564" s="573"/>
      <c r="S564" s="573"/>
      <c r="T564" s="573"/>
      <c r="U564" s="623"/>
      <c r="V564" s="623"/>
      <c r="W564" s="573"/>
      <c r="X564" s="623"/>
      <c r="Y564" s="623"/>
      <c r="Z564" s="399"/>
      <c r="AA564" s="621"/>
      <c r="AB564" s="622"/>
      <c r="AC564" s="147"/>
    </row>
    <row r="565" spans="2:29" ht="13.5" customHeight="1">
      <c r="B565" s="395"/>
      <c r="D565" s="529">
        <f t="shared" si="11"/>
        <v>554</v>
      </c>
      <c r="E565" s="532"/>
      <c r="F565" s="531"/>
      <c r="G565" s="531"/>
      <c r="H565" s="668"/>
      <c r="I565" s="234"/>
      <c r="J565" s="575"/>
      <c r="K565" s="573"/>
      <c r="L565" s="573"/>
      <c r="M565" s="623"/>
      <c r="N565" s="623"/>
      <c r="O565" s="573"/>
      <c r="P565" s="573"/>
      <c r="Q565" s="639"/>
      <c r="R565" s="573"/>
      <c r="S565" s="573"/>
      <c r="T565" s="573"/>
      <c r="U565" s="623"/>
      <c r="V565" s="623"/>
      <c r="W565" s="573"/>
      <c r="X565" s="623"/>
      <c r="Y565" s="623"/>
      <c r="Z565" s="399"/>
      <c r="AA565" s="621"/>
      <c r="AB565" s="622"/>
      <c r="AC565" s="147"/>
    </row>
    <row r="566" spans="2:29" ht="13.5" customHeight="1">
      <c r="B566" s="395"/>
      <c r="D566" s="529">
        <f t="shared" si="11"/>
        <v>555</v>
      </c>
      <c r="E566" s="532"/>
      <c r="F566" s="531"/>
      <c r="G566" s="531"/>
      <c r="H566" s="668"/>
      <c r="I566" s="234"/>
      <c r="J566" s="575"/>
      <c r="K566" s="573"/>
      <c r="L566" s="573"/>
      <c r="M566" s="623"/>
      <c r="N566" s="623"/>
      <c r="O566" s="573"/>
      <c r="P566" s="573"/>
      <c r="Q566" s="639"/>
      <c r="R566" s="573"/>
      <c r="S566" s="573"/>
      <c r="T566" s="573"/>
      <c r="U566" s="623"/>
      <c r="V566" s="623"/>
      <c r="W566" s="573"/>
      <c r="X566" s="623"/>
      <c r="Y566" s="623"/>
      <c r="Z566" s="399"/>
      <c r="AA566" s="621"/>
      <c r="AB566" s="622"/>
      <c r="AC566" s="147"/>
    </row>
    <row r="567" spans="2:29" ht="13.5" customHeight="1">
      <c r="B567" s="395"/>
      <c r="D567" s="529">
        <f t="shared" si="11"/>
        <v>556</v>
      </c>
      <c r="E567" s="532"/>
      <c r="F567" s="531"/>
      <c r="G567" s="531"/>
      <c r="H567" s="668"/>
      <c r="I567" s="234"/>
      <c r="J567" s="575"/>
      <c r="K567" s="573"/>
      <c r="L567" s="573"/>
      <c r="M567" s="623"/>
      <c r="N567" s="623"/>
      <c r="O567" s="573"/>
      <c r="P567" s="573"/>
      <c r="Q567" s="639"/>
      <c r="R567" s="573"/>
      <c r="S567" s="573"/>
      <c r="T567" s="573"/>
      <c r="U567" s="623"/>
      <c r="V567" s="623"/>
      <c r="W567" s="573"/>
      <c r="X567" s="623"/>
      <c r="Y567" s="623"/>
      <c r="Z567" s="399"/>
      <c r="AA567" s="621"/>
      <c r="AB567" s="622"/>
      <c r="AC567" s="147"/>
    </row>
    <row r="568" spans="2:29" ht="13.5" customHeight="1">
      <c r="B568" s="395"/>
      <c r="D568" s="529">
        <f t="shared" si="11"/>
        <v>557</v>
      </c>
      <c r="E568" s="532"/>
      <c r="F568" s="531"/>
      <c r="G568" s="531"/>
      <c r="H568" s="668"/>
      <c r="I568" s="234"/>
      <c r="J568" s="575"/>
      <c r="K568" s="573"/>
      <c r="L568" s="573"/>
      <c r="M568" s="623"/>
      <c r="N568" s="623"/>
      <c r="O568" s="573"/>
      <c r="P568" s="573"/>
      <c r="Q568" s="639"/>
      <c r="R568" s="573"/>
      <c r="S568" s="573"/>
      <c r="T568" s="573"/>
      <c r="U568" s="623"/>
      <c r="V568" s="623"/>
      <c r="W568" s="573"/>
      <c r="X568" s="623"/>
      <c r="Y568" s="623"/>
      <c r="Z568" s="399"/>
      <c r="AA568" s="621"/>
      <c r="AB568" s="622"/>
      <c r="AC568" s="147"/>
    </row>
    <row r="569" spans="2:29" ht="13.5" customHeight="1">
      <c r="B569" s="395"/>
      <c r="D569" s="529">
        <f t="shared" si="11"/>
        <v>558</v>
      </c>
      <c r="E569" s="532"/>
      <c r="F569" s="531"/>
      <c r="G569" s="531"/>
      <c r="H569" s="668"/>
      <c r="I569" s="234"/>
      <c r="J569" s="575"/>
      <c r="K569" s="573"/>
      <c r="L569" s="573"/>
      <c r="M569" s="623"/>
      <c r="N569" s="623"/>
      <c r="O569" s="573"/>
      <c r="P569" s="573"/>
      <c r="Q569" s="639"/>
      <c r="R569" s="573"/>
      <c r="S569" s="573"/>
      <c r="T569" s="573"/>
      <c r="U569" s="623"/>
      <c r="V569" s="623"/>
      <c r="W569" s="573"/>
      <c r="X569" s="623"/>
      <c r="Y569" s="623"/>
      <c r="Z569" s="399"/>
      <c r="AA569" s="621"/>
      <c r="AB569" s="622"/>
      <c r="AC569" s="147"/>
    </row>
    <row r="570" spans="2:29" ht="13.5" customHeight="1">
      <c r="B570" s="395"/>
      <c r="D570" s="529">
        <f t="shared" si="11"/>
        <v>559</v>
      </c>
      <c r="E570" s="532"/>
      <c r="F570" s="531"/>
      <c r="G570" s="531"/>
      <c r="H570" s="668"/>
      <c r="I570" s="234"/>
      <c r="J570" s="575"/>
      <c r="K570" s="573"/>
      <c r="L570" s="573"/>
      <c r="M570" s="623"/>
      <c r="N570" s="623"/>
      <c r="O570" s="573"/>
      <c r="P570" s="573"/>
      <c r="Q570" s="639"/>
      <c r="R570" s="573"/>
      <c r="S570" s="573"/>
      <c r="T570" s="573"/>
      <c r="U570" s="623"/>
      <c r="V570" s="623"/>
      <c r="W570" s="573"/>
      <c r="X570" s="623"/>
      <c r="Y570" s="623"/>
      <c r="Z570" s="399"/>
      <c r="AA570" s="621"/>
      <c r="AB570" s="622"/>
      <c r="AC570" s="147"/>
    </row>
    <row r="571" spans="2:29" ht="13.5" customHeight="1">
      <c r="B571" s="395"/>
      <c r="D571" s="529">
        <f t="shared" si="11"/>
        <v>560</v>
      </c>
      <c r="E571" s="532"/>
      <c r="F571" s="531"/>
      <c r="G571" s="531"/>
      <c r="H571" s="668"/>
      <c r="I571" s="234"/>
      <c r="J571" s="575"/>
      <c r="K571" s="573"/>
      <c r="L571" s="573"/>
      <c r="M571" s="623"/>
      <c r="N571" s="623"/>
      <c r="O571" s="573"/>
      <c r="P571" s="573"/>
      <c r="Q571" s="639"/>
      <c r="R571" s="573"/>
      <c r="S571" s="573"/>
      <c r="T571" s="573"/>
      <c r="U571" s="623"/>
      <c r="V571" s="623"/>
      <c r="W571" s="573"/>
      <c r="X571" s="623"/>
      <c r="Y571" s="623"/>
      <c r="Z571" s="399"/>
      <c r="AA571" s="621"/>
      <c r="AB571" s="622"/>
      <c r="AC571" s="147"/>
    </row>
    <row r="572" spans="2:29" ht="13.5" customHeight="1">
      <c r="B572" s="395"/>
      <c r="D572" s="529">
        <f t="shared" si="11"/>
        <v>561</v>
      </c>
      <c r="E572" s="532"/>
      <c r="F572" s="531"/>
      <c r="G572" s="531"/>
      <c r="H572" s="668"/>
      <c r="I572" s="234"/>
      <c r="J572" s="575"/>
      <c r="K572" s="573"/>
      <c r="L572" s="573"/>
      <c r="M572" s="623"/>
      <c r="N572" s="623"/>
      <c r="O572" s="573"/>
      <c r="P572" s="573"/>
      <c r="Q572" s="639"/>
      <c r="R572" s="573"/>
      <c r="S572" s="573"/>
      <c r="T572" s="573"/>
      <c r="U572" s="623"/>
      <c r="V572" s="623"/>
      <c r="W572" s="573"/>
      <c r="X572" s="623"/>
      <c r="Y572" s="623"/>
      <c r="Z572" s="399"/>
      <c r="AA572" s="621"/>
      <c r="AB572" s="622"/>
      <c r="AC572" s="147"/>
    </row>
    <row r="573" spans="2:29" ht="13.5" customHeight="1">
      <c r="B573" s="395"/>
      <c r="D573" s="529">
        <f t="shared" si="11"/>
        <v>562</v>
      </c>
      <c r="E573" s="532"/>
      <c r="F573" s="531"/>
      <c r="G573" s="531"/>
      <c r="H573" s="668"/>
      <c r="I573" s="234"/>
      <c r="J573" s="575"/>
      <c r="K573" s="573"/>
      <c r="L573" s="573"/>
      <c r="M573" s="623"/>
      <c r="N573" s="623"/>
      <c r="O573" s="573"/>
      <c r="P573" s="573"/>
      <c r="Q573" s="639"/>
      <c r="R573" s="573"/>
      <c r="S573" s="573"/>
      <c r="T573" s="573"/>
      <c r="U573" s="623"/>
      <c r="V573" s="623"/>
      <c r="W573" s="573"/>
      <c r="X573" s="623"/>
      <c r="Y573" s="623"/>
      <c r="Z573" s="399"/>
      <c r="AA573" s="621"/>
      <c r="AB573" s="622"/>
      <c r="AC573" s="147"/>
    </row>
    <row r="574" spans="2:29" ht="13.5" customHeight="1">
      <c r="B574" s="395"/>
      <c r="D574" s="529">
        <f t="shared" si="11"/>
        <v>563</v>
      </c>
      <c r="E574" s="532"/>
      <c r="F574" s="531"/>
      <c r="G574" s="531"/>
      <c r="H574" s="668"/>
      <c r="I574" s="234"/>
      <c r="J574" s="575"/>
      <c r="K574" s="573"/>
      <c r="L574" s="573"/>
      <c r="M574" s="623"/>
      <c r="N574" s="623"/>
      <c r="O574" s="573"/>
      <c r="P574" s="573"/>
      <c r="Q574" s="639"/>
      <c r="R574" s="573"/>
      <c r="S574" s="573"/>
      <c r="T574" s="573"/>
      <c r="U574" s="623"/>
      <c r="V574" s="623"/>
      <c r="W574" s="573"/>
      <c r="X574" s="623"/>
      <c r="Y574" s="623"/>
      <c r="Z574" s="399"/>
      <c r="AA574" s="621"/>
      <c r="AB574" s="622"/>
      <c r="AC574" s="147"/>
    </row>
    <row r="575" spans="2:29" ht="13.5" customHeight="1">
      <c r="B575" s="395"/>
      <c r="D575" s="529">
        <f t="shared" si="11"/>
        <v>564</v>
      </c>
      <c r="E575" s="532"/>
      <c r="F575" s="531"/>
      <c r="G575" s="531"/>
      <c r="H575" s="668"/>
      <c r="I575" s="234"/>
      <c r="J575" s="575"/>
      <c r="K575" s="573"/>
      <c r="L575" s="573"/>
      <c r="M575" s="623"/>
      <c r="N575" s="623"/>
      <c r="O575" s="573"/>
      <c r="P575" s="573"/>
      <c r="Q575" s="639"/>
      <c r="R575" s="573"/>
      <c r="S575" s="573"/>
      <c r="T575" s="573"/>
      <c r="U575" s="623"/>
      <c r="V575" s="623"/>
      <c r="W575" s="573"/>
      <c r="X575" s="623"/>
      <c r="Y575" s="623"/>
      <c r="Z575" s="399"/>
      <c r="AA575" s="621"/>
      <c r="AB575" s="622"/>
      <c r="AC575" s="147"/>
    </row>
    <row r="576" spans="2:29" ht="13.5" customHeight="1">
      <c r="B576" s="395"/>
      <c r="D576" s="529">
        <f t="shared" si="11"/>
        <v>565</v>
      </c>
      <c r="E576" s="532"/>
      <c r="F576" s="531"/>
      <c r="G576" s="531"/>
      <c r="H576" s="668"/>
      <c r="I576" s="234"/>
      <c r="J576" s="575"/>
      <c r="K576" s="573"/>
      <c r="L576" s="573"/>
      <c r="M576" s="623"/>
      <c r="N576" s="623"/>
      <c r="O576" s="573"/>
      <c r="P576" s="573"/>
      <c r="Q576" s="639"/>
      <c r="R576" s="573"/>
      <c r="S576" s="573"/>
      <c r="T576" s="573"/>
      <c r="U576" s="623"/>
      <c r="V576" s="623"/>
      <c r="W576" s="573"/>
      <c r="X576" s="623"/>
      <c r="Y576" s="623"/>
      <c r="Z576" s="399"/>
      <c r="AA576" s="621"/>
      <c r="AB576" s="622"/>
      <c r="AC576" s="147"/>
    </row>
    <row r="577" spans="2:29" ht="13.5" customHeight="1">
      <c r="B577" s="395"/>
      <c r="D577" s="529">
        <f t="shared" si="11"/>
        <v>566</v>
      </c>
      <c r="E577" s="532"/>
      <c r="F577" s="531"/>
      <c r="G577" s="531"/>
      <c r="H577" s="668"/>
      <c r="I577" s="234"/>
      <c r="J577" s="575"/>
      <c r="K577" s="573"/>
      <c r="L577" s="573"/>
      <c r="M577" s="623"/>
      <c r="N577" s="623"/>
      <c r="O577" s="573"/>
      <c r="P577" s="573"/>
      <c r="Q577" s="639"/>
      <c r="R577" s="573"/>
      <c r="S577" s="573"/>
      <c r="T577" s="573"/>
      <c r="U577" s="623"/>
      <c r="V577" s="623"/>
      <c r="W577" s="573"/>
      <c r="X577" s="623"/>
      <c r="Y577" s="623"/>
      <c r="Z577" s="399"/>
      <c r="AA577" s="621"/>
      <c r="AB577" s="622"/>
      <c r="AC577" s="147"/>
    </row>
    <row r="578" spans="2:29" ht="13.5" customHeight="1">
      <c r="B578" s="395"/>
      <c r="D578" s="529">
        <f t="shared" si="11"/>
        <v>567</v>
      </c>
      <c r="E578" s="532"/>
      <c r="F578" s="531"/>
      <c r="G578" s="531"/>
      <c r="H578" s="668"/>
      <c r="I578" s="234"/>
      <c r="J578" s="575"/>
      <c r="K578" s="573"/>
      <c r="L578" s="573"/>
      <c r="M578" s="623"/>
      <c r="N578" s="623"/>
      <c r="O578" s="573"/>
      <c r="P578" s="573"/>
      <c r="Q578" s="639"/>
      <c r="R578" s="573"/>
      <c r="S578" s="573"/>
      <c r="T578" s="573"/>
      <c r="U578" s="623"/>
      <c r="V578" s="623"/>
      <c r="W578" s="573"/>
      <c r="X578" s="623"/>
      <c r="Y578" s="623"/>
      <c r="Z578" s="399"/>
      <c r="AA578" s="621"/>
      <c r="AB578" s="622"/>
      <c r="AC578" s="147"/>
    </row>
    <row r="579" spans="2:29" ht="13.5" customHeight="1">
      <c r="B579" s="395"/>
      <c r="D579" s="529">
        <f t="shared" si="11"/>
        <v>568</v>
      </c>
      <c r="E579" s="532"/>
      <c r="F579" s="531"/>
      <c r="G579" s="531"/>
      <c r="H579" s="668"/>
      <c r="I579" s="234"/>
      <c r="J579" s="575"/>
      <c r="K579" s="573"/>
      <c r="L579" s="573"/>
      <c r="M579" s="623"/>
      <c r="N579" s="623"/>
      <c r="O579" s="573"/>
      <c r="P579" s="573"/>
      <c r="Q579" s="639"/>
      <c r="R579" s="573"/>
      <c r="S579" s="573"/>
      <c r="T579" s="573"/>
      <c r="U579" s="623"/>
      <c r="V579" s="623"/>
      <c r="W579" s="573"/>
      <c r="X579" s="623"/>
      <c r="Y579" s="623"/>
      <c r="Z579" s="399"/>
      <c r="AA579" s="621"/>
      <c r="AB579" s="622"/>
      <c r="AC579" s="147"/>
    </row>
    <row r="580" spans="2:29" ht="13.5" customHeight="1">
      <c r="B580" s="395"/>
      <c r="D580" s="529">
        <f t="shared" si="11"/>
        <v>569</v>
      </c>
      <c r="E580" s="532"/>
      <c r="F580" s="531"/>
      <c r="G580" s="531"/>
      <c r="H580" s="668"/>
      <c r="I580" s="234"/>
      <c r="J580" s="575"/>
      <c r="K580" s="573"/>
      <c r="L580" s="573"/>
      <c r="M580" s="623"/>
      <c r="N580" s="623"/>
      <c r="O580" s="573"/>
      <c r="P580" s="573"/>
      <c r="Q580" s="639"/>
      <c r="R580" s="573"/>
      <c r="S580" s="573"/>
      <c r="T580" s="573"/>
      <c r="U580" s="623"/>
      <c r="V580" s="623"/>
      <c r="W580" s="573"/>
      <c r="X580" s="623"/>
      <c r="Y580" s="623"/>
      <c r="Z580" s="399"/>
      <c r="AA580" s="621"/>
      <c r="AB580" s="622"/>
      <c r="AC580" s="147"/>
    </row>
    <row r="581" spans="2:29" ht="13.5" customHeight="1">
      <c r="B581" s="395"/>
      <c r="D581" s="529">
        <f>D580+1</f>
        <v>570</v>
      </c>
      <c r="E581" s="532"/>
      <c r="F581" s="531"/>
      <c r="G581" s="531"/>
      <c r="H581" s="668"/>
      <c r="I581" s="234"/>
      <c r="J581" s="575"/>
      <c r="K581" s="573"/>
      <c r="L581" s="573"/>
      <c r="M581" s="623"/>
      <c r="N581" s="623"/>
      <c r="O581" s="573"/>
      <c r="P581" s="573"/>
      <c r="Q581" s="639"/>
      <c r="R581" s="573"/>
      <c r="S581" s="573"/>
      <c r="T581" s="573"/>
      <c r="U581" s="623"/>
      <c r="V581" s="623"/>
      <c r="W581" s="573"/>
      <c r="X581" s="623"/>
      <c r="Y581" s="623"/>
      <c r="Z581" s="399"/>
      <c r="AA581" s="621"/>
      <c r="AB581" s="622"/>
      <c r="AC581" s="147"/>
    </row>
    <row r="582" spans="2:29" ht="13.5" customHeight="1">
      <c r="B582" s="395"/>
      <c r="D582" s="529">
        <f>D581+1</f>
        <v>571</v>
      </c>
      <c r="E582" s="532"/>
      <c r="F582" s="531"/>
      <c r="G582" s="531"/>
      <c r="H582" s="668"/>
      <c r="I582" s="234"/>
      <c r="J582" s="575"/>
      <c r="K582" s="573"/>
      <c r="L582" s="573"/>
      <c r="M582" s="623"/>
      <c r="N582" s="623"/>
      <c r="O582" s="573"/>
      <c r="P582" s="573"/>
      <c r="Q582" s="639"/>
      <c r="R582" s="573"/>
      <c r="S582" s="573"/>
      <c r="T582" s="573"/>
      <c r="U582" s="623"/>
      <c r="V582" s="623"/>
      <c r="W582" s="573"/>
      <c r="X582" s="623"/>
      <c r="Y582" s="623"/>
      <c r="Z582" s="399"/>
      <c r="AA582" s="621"/>
      <c r="AB582" s="622"/>
      <c r="AC582" s="147"/>
    </row>
    <row r="583" spans="2:29" ht="13.5" customHeight="1">
      <c r="B583" s="395"/>
      <c r="D583" s="529">
        <f>D582+1</f>
        <v>572</v>
      </c>
      <c r="E583" s="532"/>
      <c r="F583" s="531"/>
      <c r="G583" s="531"/>
      <c r="H583" s="668"/>
      <c r="I583" s="234"/>
      <c r="J583" s="575"/>
      <c r="K583" s="573"/>
      <c r="L583" s="573"/>
      <c r="M583" s="623"/>
      <c r="N583" s="623"/>
      <c r="O583" s="573"/>
      <c r="P583" s="573"/>
      <c r="Q583" s="639"/>
      <c r="R583" s="573"/>
      <c r="S583" s="573"/>
      <c r="T583" s="573"/>
      <c r="U583" s="623"/>
      <c r="V583" s="623"/>
      <c r="W583" s="573"/>
      <c r="X583" s="623"/>
      <c r="Y583" s="623"/>
      <c r="Z583" s="399"/>
      <c r="AA583" s="621"/>
      <c r="AB583" s="622"/>
      <c r="AC583" s="147"/>
    </row>
    <row r="584" spans="2:29" ht="13.5" customHeight="1">
      <c r="B584" s="395"/>
      <c r="D584" s="529">
        <f>D583+1</f>
        <v>573</v>
      </c>
      <c r="E584" s="532"/>
      <c r="F584" s="531"/>
      <c r="G584" s="531"/>
      <c r="H584" s="668"/>
      <c r="I584" s="234"/>
      <c r="J584" s="575"/>
      <c r="K584" s="573"/>
      <c r="L584" s="573"/>
      <c r="M584" s="623"/>
      <c r="N584" s="623"/>
      <c r="O584" s="573"/>
      <c r="P584" s="573"/>
      <c r="Q584" s="639"/>
      <c r="R584" s="573"/>
      <c r="S584" s="573"/>
      <c r="T584" s="573"/>
      <c r="U584" s="623"/>
      <c r="V584" s="623"/>
      <c r="W584" s="573"/>
      <c r="X584" s="623"/>
      <c r="Y584" s="623"/>
      <c r="Z584" s="399"/>
      <c r="AA584" s="621"/>
      <c r="AB584" s="622"/>
      <c r="AC584" s="147"/>
    </row>
    <row r="585" spans="2:29" ht="13.5" customHeight="1">
      <c r="B585" s="395"/>
      <c r="D585" s="529">
        <f t="shared" si="11"/>
        <v>574</v>
      </c>
      <c r="E585" s="532"/>
      <c r="F585" s="531"/>
      <c r="G585" s="531"/>
      <c r="H585" s="668"/>
      <c r="I585" s="234"/>
      <c r="J585" s="575"/>
      <c r="K585" s="573"/>
      <c r="L585" s="573"/>
      <c r="M585" s="623"/>
      <c r="N585" s="623"/>
      <c r="O585" s="573"/>
      <c r="P585" s="573"/>
      <c r="Q585" s="639"/>
      <c r="R585" s="573"/>
      <c r="S585" s="573"/>
      <c r="T585" s="573"/>
      <c r="U585" s="623"/>
      <c r="V585" s="623"/>
      <c r="W585" s="573"/>
      <c r="X585" s="623"/>
      <c r="Y585" s="623"/>
      <c r="Z585" s="399"/>
      <c r="AA585" s="621"/>
      <c r="AB585" s="622"/>
      <c r="AC585" s="147"/>
    </row>
    <row r="586" spans="2:29" ht="13.5" customHeight="1">
      <c r="B586" s="395"/>
      <c r="D586" s="529">
        <f t="shared" si="11"/>
        <v>575</v>
      </c>
      <c r="E586" s="532"/>
      <c r="F586" s="531"/>
      <c r="G586" s="531"/>
      <c r="H586" s="668"/>
      <c r="I586" s="234"/>
      <c r="J586" s="575"/>
      <c r="K586" s="573"/>
      <c r="L586" s="573"/>
      <c r="M586" s="623"/>
      <c r="N586" s="623"/>
      <c r="O586" s="573"/>
      <c r="P586" s="573"/>
      <c r="Q586" s="639"/>
      <c r="R586" s="573"/>
      <c r="S586" s="573"/>
      <c r="T586" s="573"/>
      <c r="U586" s="623"/>
      <c r="V586" s="623"/>
      <c r="W586" s="573"/>
      <c r="X586" s="623"/>
      <c r="Y586" s="623"/>
      <c r="Z586" s="399"/>
      <c r="AA586" s="621"/>
      <c r="AB586" s="622"/>
      <c r="AC586" s="147"/>
    </row>
    <row r="587" spans="2:29" ht="13.5" customHeight="1">
      <c r="B587" s="395"/>
      <c r="D587" s="529">
        <f t="shared" si="11"/>
        <v>576</v>
      </c>
      <c r="E587" s="532"/>
      <c r="F587" s="531"/>
      <c r="G587" s="531"/>
      <c r="H587" s="668"/>
      <c r="I587" s="234"/>
      <c r="J587" s="575"/>
      <c r="K587" s="573"/>
      <c r="L587" s="573"/>
      <c r="M587" s="623"/>
      <c r="N587" s="623"/>
      <c r="O587" s="573"/>
      <c r="P587" s="573"/>
      <c r="Q587" s="639"/>
      <c r="R587" s="573"/>
      <c r="S587" s="573"/>
      <c r="T587" s="573"/>
      <c r="U587" s="623"/>
      <c r="V587" s="623"/>
      <c r="W587" s="573"/>
      <c r="X587" s="623"/>
      <c r="Y587" s="623"/>
      <c r="Z587" s="399"/>
      <c r="AA587" s="621"/>
      <c r="AB587" s="622"/>
      <c r="AC587" s="147"/>
    </row>
    <row r="588" spans="2:29" ht="13.5" customHeight="1">
      <c r="B588" s="395"/>
      <c r="D588" s="529">
        <f t="shared" si="11"/>
        <v>577</v>
      </c>
      <c r="E588" s="532"/>
      <c r="F588" s="531"/>
      <c r="G588" s="531"/>
      <c r="H588" s="668"/>
      <c r="I588" s="234"/>
      <c r="J588" s="575"/>
      <c r="K588" s="573"/>
      <c r="L588" s="573"/>
      <c r="M588" s="623"/>
      <c r="N588" s="623"/>
      <c r="O588" s="573"/>
      <c r="P588" s="573"/>
      <c r="Q588" s="639"/>
      <c r="R588" s="573"/>
      <c r="S588" s="573"/>
      <c r="T588" s="573"/>
      <c r="U588" s="623"/>
      <c r="V588" s="623"/>
      <c r="W588" s="573"/>
      <c r="X588" s="623"/>
      <c r="Y588" s="623"/>
      <c r="Z588" s="399"/>
      <c r="AA588" s="621"/>
      <c r="AB588" s="622"/>
      <c r="AC588" s="147"/>
    </row>
    <row r="589" spans="2:29" ht="13.5" customHeight="1">
      <c r="B589" s="395"/>
      <c r="D589" s="529">
        <f t="shared" si="11"/>
        <v>578</v>
      </c>
      <c r="E589" s="532"/>
      <c r="F589" s="531"/>
      <c r="G589" s="531"/>
      <c r="H589" s="668"/>
      <c r="I589" s="234"/>
      <c r="J589" s="575"/>
      <c r="K589" s="573"/>
      <c r="L589" s="573"/>
      <c r="M589" s="623"/>
      <c r="N589" s="623"/>
      <c r="O589" s="573"/>
      <c r="P589" s="573"/>
      <c r="Q589" s="639"/>
      <c r="R589" s="573"/>
      <c r="S589" s="573"/>
      <c r="T589" s="573"/>
      <c r="U589" s="623"/>
      <c r="V589" s="623"/>
      <c r="W589" s="573"/>
      <c r="X589" s="623"/>
      <c r="Y589" s="623"/>
      <c r="Z589" s="399"/>
      <c r="AA589" s="621"/>
      <c r="AB589" s="622"/>
      <c r="AC589" s="147"/>
    </row>
    <row r="590" spans="2:29" ht="13.5" customHeight="1">
      <c r="B590" s="395"/>
      <c r="D590" s="529">
        <f t="shared" si="11"/>
        <v>579</v>
      </c>
      <c r="E590" s="532"/>
      <c r="F590" s="531"/>
      <c r="G590" s="531"/>
      <c r="H590" s="668"/>
      <c r="I590" s="234"/>
      <c r="J590" s="575"/>
      <c r="K590" s="573"/>
      <c r="L590" s="573"/>
      <c r="M590" s="623"/>
      <c r="N590" s="623"/>
      <c r="O590" s="573"/>
      <c r="P590" s="573"/>
      <c r="Q590" s="639"/>
      <c r="R590" s="573"/>
      <c r="S590" s="573"/>
      <c r="T590" s="573"/>
      <c r="U590" s="623"/>
      <c r="V590" s="623"/>
      <c r="W590" s="573"/>
      <c r="X590" s="623"/>
      <c r="Y590" s="623"/>
      <c r="Z590" s="399"/>
      <c r="AA590" s="621"/>
      <c r="AB590" s="622"/>
      <c r="AC590" s="147"/>
    </row>
    <row r="591" spans="2:29" ht="13.5" customHeight="1">
      <c r="B591" s="395"/>
      <c r="D591" s="529">
        <f t="shared" si="11"/>
        <v>580</v>
      </c>
      <c r="E591" s="532"/>
      <c r="F591" s="531"/>
      <c r="G591" s="531"/>
      <c r="H591" s="668"/>
      <c r="I591" s="234"/>
      <c r="J591" s="575"/>
      <c r="K591" s="573"/>
      <c r="L591" s="573"/>
      <c r="M591" s="623"/>
      <c r="N591" s="623"/>
      <c r="O591" s="573"/>
      <c r="P591" s="573"/>
      <c r="Q591" s="639"/>
      <c r="R591" s="573"/>
      <c r="S591" s="573"/>
      <c r="T591" s="573"/>
      <c r="U591" s="623"/>
      <c r="V591" s="623"/>
      <c r="W591" s="573"/>
      <c r="X591" s="623"/>
      <c r="Y591" s="623"/>
      <c r="Z591" s="399"/>
      <c r="AA591" s="621"/>
      <c r="AB591" s="622"/>
      <c r="AC591" s="147"/>
    </row>
    <row r="592" spans="2:29" ht="13.5" customHeight="1">
      <c r="B592" s="395"/>
      <c r="D592" s="529">
        <f t="shared" si="11"/>
        <v>581</v>
      </c>
      <c r="E592" s="532"/>
      <c r="F592" s="531"/>
      <c r="G592" s="531"/>
      <c r="H592" s="668"/>
      <c r="I592" s="234"/>
      <c r="J592" s="575"/>
      <c r="K592" s="573"/>
      <c r="L592" s="573"/>
      <c r="M592" s="623"/>
      <c r="N592" s="623"/>
      <c r="O592" s="573"/>
      <c r="P592" s="573"/>
      <c r="Q592" s="639"/>
      <c r="R592" s="573"/>
      <c r="S592" s="573"/>
      <c r="T592" s="573"/>
      <c r="U592" s="623"/>
      <c r="V592" s="623"/>
      <c r="W592" s="573"/>
      <c r="X592" s="623"/>
      <c r="Y592" s="623"/>
      <c r="Z592" s="399"/>
      <c r="AA592" s="621"/>
      <c r="AB592" s="622"/>
      <c r="AC592" s="147"/>
    </row>
    <row r="593" spans="2:29" ht="13.5" customHeight="1">
      <c r="B593" s="395"/>
      <c r="D593" s="529">
        <f t="shared" si="11"/>
        <v>582</v>
      </c>
      <c r="E593" s="532"/>
      <c r="F593" s="531"/>
      <c r="G593" s="531"/>
      <c r="H593" s="668"/>
      <c r="I593" s="234"/>
      <c r="J593" s="575"/>
      <c r="K593" s="573"/>
      <c r="L593" s="573"/>
      <c r="M593" s="623"/>
      <c r="N593" s="623"/>
      <c r="O593" s="573"/>
      <c r="P593" s="573"/>
      <c r="Q593" s="639"/>
      <c r="R593" s="573"/>
      <c r="S593" s="573"/>
      <c r="T593" s="573"/>
      <c r="U593" s="623"/>
      <c r="V593" s="623"/>
      <c r="W593" s="573"/>
      <c r="X593" s="623"/>
      <c r="Y593" s="623"/>
      <c r="Z593" s="399"/>
      <c r="AA593" s="621"/>
      <c r="AB593" s="622"/>
      <c r="AC593" s="147"/>
    </row>
    <row r="594" spans="2:29" ht="13.5" customHeight="1">
      <c r="B594" s="395"/>
      <c r="D594" s="529">
        <f t="shared" si="11"/>
        <v>583</v>
      </c>
      <c r="E594" s="532"/>
      <c r="F594" s="531"/>
      <c r="G594" s="531"/>
      <c r="H594" s="668"/>
      <c r="I594" s="234"/>
      <c r="J594" s="575"/>
      <c r="K594" s="573"/>
      <c r="L594" s="573"/>
      <c r="M594" s="623"/>
      <c r="N594" s="623"/>
      <c r="O594" s="573"/>
      <c r="P594" s="573"/>
      <c r="Q594" s="639"/>
      <c r="R594" s="573"/>
      <c r="S594" s="573"/>
      <c r="T594" s="573"/>
      <c r="U594" s="623"/>
      <c r="V594" s="623"/>
      <c r="W594" s="573"/>
      <c r="X594" s="623"/>
      <c r="Y594" s="623"/>
      <c r="Z594" s="399"/>
      <c r="AA594" s="621"/>
      <c r="AB594" s="622"/>
      <c r="AC594" s="147"/>
    </row>
    <row r="595" spans="2:29" ht="13.5" customHeight="1">
      <c r="B595" s="395"/>
      <c r="D595" s="529">
        <f t="shared" si="11"/>
        <v>584</v>
      </c>
      <c r="E595" s="532"/>
      <c r="F595" s="531"/>
      <c r="G595" s="531"/>
      <c r="H595" s="668"/>
      <c r="I595" s="234"/>
      <c r="J595" s="575"/>
      <c r="K595" s="573"/>
      <c r="L595" s="573"/>
      <c r="M595" s="623"/>
      <c r="N595" s="623"/>
      <c r="O595" s="573"/>
      <c r="P595" s="573"/>
      <c r="Q595" s="639"/>
      <c r="R595" s="573"/>
      <c r="S595" s="573"/>
      <c r="T595" s="573"/>
      <c r="U595" s="623"/>
      <c r="V595" s="623"/>
      <c r="W595" s="573"/>
      <c r="X595" s="623"/>
      <c r="Y595" s="623"/>
      <c r="Z595" s="399"/>
      <c r="AA595" s="621"/>
      <c r="AB595" s="622"/>
      <c r="AC595" s="147"/>
    </row>
    <row r="596" spans="2:29" ht="13.5" customHeight="1">
      <c r="B596" s="395"/>
      <c r="D596" s="529">
        <f t="shared" si="11"/>
        <v>585</v>
      </c>
      <c r="E596" s="532"/>
      <c r="F596" s="531"/>
      <c r="G596" s="531"/>
      <c r="H596" s="668"/>
      <c r="I596" s="234"/>
      <c r="J596" s="575"/>
      <c r="K596" s="573"/>
      <c r="L596" s="573"/>
      <c r="M596" s="623"/>
      <c r="N596" s="623"/>
      <c r="O596" s="573"/>
      <c r="P596" s="573"/>
      <c r="Q596" s="639"/>
      <c r="R596" s="573"/>
      <c r="S596" s="573"/>
      <c r="T596" s="573"/>
      <c r="U596" s="623"/>
      <c r="V596" s="623"/>
      <c r="W596" s="573"/>
      <c r="X596" s="623"/>
      <c r="Y596" s="623"/>
      <c r="Z596" s="399"/>
      <c r="AA596" s="621"/>
      <c r="AB596" s="622"/>
      <c r="AC596" s="147"/>
    </row>
    <row r="597" spans="2:29" ht="13.5" customHeight="1">
      <c r="B597" s="395"/>
      <c r="D597" s="529">
        <f t="shared" si="11"/>
        <v>586</v>
      </c>
      <c r="E597" s="532"/>
      <c r="F597" s="531"/>
      <c r="G597" s="531"/>
      <c r="H597" s="668"/>
      <c r="I597" s="234"/>
      <c r="J597" s="575"/>
      <c r="K597" s="573"/>
      <c r="L597" s="573"/>
      <c r="M597" s="623"/>
      <c r="N597" s="623"/>
      <c r="O597" s="573"/>
      <c r="P597" s="573"/>
      <c r="Q597" s="639"/>
      <c r="R597" s="573"/>
      <c r="S597" s="573"/>
      <c r="T597" s="573"/>
      <c r="U597" s="623"/>
      <c r="V597" s="623"/>
      <c r="W597" s="573"/>
      <c r="X597" s="623"/>
      <c r="Y597" s="623"/>
      <c r="Z597" s="399"/>
      <c r="AA597" s="621"/>
      <c r="AB597" s="622"/>
      <c r="AC597" s="147"/>
    </row>
    <row r="598" spans="2:29" ht="13.5" customHeight="1">
      <c r="B598" s="395"/>
      <c r="D598" s="529">
        <f t="shared" si="11"/>
        <v>587</v>
      </c>
      <c r="E598" s="532"/>
      <c r="F598" s="531"/>
      <c r="G598" s="531"/>
      <c r="H598" s="668"/>
      <c r="I598" s="234"/>
      <c r="J598" s="575"/>
      <c r="K598" s="573"/>
      <c r="L598" s="573"/>
      <c r="M598" s="623"/>
      <c r="N598" s="623"/>
      <c r="O598" s="573"/>
      <c r="P598" s="573"/>
      <c r="Q598" s="639"/>
      <c r="R598" s="573"/>
      <c r="S598" s="573"/>
      <c r="T598" s="573"/>
      <c r="U598" s="623"/>
      <c r="V598" s="623"/>
      <c r="W598" s="573"/>
      <c r="X598" s="623"/>
      <c r="Y598" s="623"/>
      <c r="Z598" s="399"/>
      <c r="AA598" s="621"/>
      <c r="AB598" s="622"/>
      <c r="AC598" s="147"/>
    </row>
    <row r="599" spans="2:29" ht="13.5" customHeight="1">
      <c r="B599" s="395"/>
      <c r="D599" s="529">
        <f t="shared" si="11"/>
        <v>588</v>
      </c>
      <c r="E599" s="532"/>
      <c r="F599" s="531"/>
      <c r="G599" s="531"/>
      <c r="H599" s="668"/>
      <c r="I599" s="234"/>
      <c r="J599" s="575"/>
      <c r="K599" s="573"/>
      <c r="L599" s="573"/>
      <c r="M599" s="623"/>
      <c r="N599" s="623"/>
      <c r="O599" s="573"/>
      <c r="P599" s="573"/>
      <c r="Q599" s="639"/>
      <c r="R599" s="573"/>
      <c r="S599" s="573"/>
      <c r="T599" s="573"/>
      <c r="U599" s="623"/>
      <c r="V599" s="623"/>
      <c r="W599" s="573"/>
      <c r="X599" s="623"/>
      <c r="Y599" s="623"/>
      <c r="Z599" s="399"/>
      <c r="AA599" s="621"/>
      <c r="AB599" s="622"/>
      <c r="AC599" s="147"/>
    </row>
    <row r="600" spans="2:29" ht="13.5" customHeight="1">
      <c r="B600" s="395"/>
      <c r="D600" s="529">
        <f t="shared" si="11"/>
        <v>589</v>
      </c>
      <c r="E600" s="532"/>
      <c r="F600" s="531"/>
      <c r="G600" s="531"/>
      <c r="H600" s="668"/>
      <c r="I600" s="234"/>
      <c r="J600" s="575"/>
      <c r="K600" s="573"/>
      <c r="L600" s="573"/>
      <c r="M600" s="623"/>
      <c r="N600" s="623"/>
      <c r="O600" s="573"/>
      <c r="P600" s="573"/>
      <c r="Q600" s="639"/>
      <c r="R600" s="573"/>
      <c r="S600" s="573"/>
      <c r="T600" s="573"/>
      <c r="U600" s="623"/>
      <c r="V600" s="623"/>
      <c r="W600" s="573"/>
      <c r="X600" s="623"/>
      <c r="Y600" s="623"/>
      <c r="Z600" s="399"/>
      <c r="AA600" s="621"/>
      <c r="AB600" s="622"/>
      <c r="AC600" s="147"/>
    </row>
    <row r="601" spans="2:29" ht="13.5" customHeight="1">
      <c r="B601" s="395"/>
      <c r="D601" s="529">
        <f t="shared" si="11"/>
        <v>590</v>
      </c>
      <c r="E601" s="532"/>
      <c r="F601" s="531"/>
      <c r="G601" s="531"/>
      <c r="H601" s="668"/>
      <c r="I601" s="234"/>
      <c r="J601" s="575"/>
      <c r="K601" s="573"/>
      <c r="L601" s="573"/>
      <c r="M601" s="623"/>
      <c r="N601" s="623"/>
      <c r="O601" s="573"/>
      <c r="P601" s="573"/>
      <c r="Q601" s="639"/>
      <c r="R601" s="573"/>
      <c r="S601" s="573"/>
      <c r="T601" s="573"/>
      <c r="U601" s="623"/>
      <c r="V601" s="623"/>
      <c r="W601" s="573"/>
      <c r="X601" s="623"/>
      <c r="Y601" s="623"/>
      <c r="Z601" s="399"/>
      <c r="AA601" s="621"/>
      <c r="AB601" s="622"/>
      <c r="AC601" s="147"/>
    </row>
    <row r="602" spans="2:29" ht="13.5" customHeight="1">
      <c r="B602" s="395"/>
      <c r="D602" s="529">
        <f t="shared" si="11"/>
        <v>591</v>
      </c>
      <c r="E602" s="532"/>
      <c r="F602" s="531"/>
      <c r="G602" s="531"/>
      <c r="H602" s="668"/>
      <c r="I602" s="234"/>
      <c r="J602" s="575"/>
      <c r="K602" s="573"/>
      <c r="L602" s="573"/>
      <c r="M602" s="623"/>
      <c r="N602" s="623"/>
      <c r="O602" s="573"/>
      <c r="P602" s="573"/>
      <c r="Q602" s="639"/>
      <c r="R602" s="573"/>
      <c r="S602" s="573"/>
      <c r="T602" s="573"/>
      <c r="U602" s="623"/>
      <c r="V602" s="623"/>
      <c r="W602" s="573"/>
      <c r="X602" s="623"/>
      <c r="Y602" s="623"/>
      <c r="Z602" s="399"/>
      <c r="AA602" s="621"/>
      <c r="AB602" s="622"/>
      <c r="AC602" s="147"/>
    </row>
    <row r="603" spans="2:29" ht="13.5" customHeight="1">
      <c r="B603" s="395"/>
      <c r="D603" s="529">
        <f t="shared" si="11"/>
        <v>592</v>
      </c>
      <c r="E603" s="532"/>
      <c r="F603" s="531"/>
      <c r="G603" s="531"/>
      <c r="H603" s="668"/>
      <c r="I603" s="234"/>
      <c r="J603" s="575"/>
      <c r="K603" s="573"/>
      <c r="L603" s="573"/>
      <c r="M603" s="623"/>
      <c r="N603" s="623"/>
      <c r="O603" s="573"/>
      <c r="P603" s="573"/>
      <c r="Q603" s="639"/>
      <c r="R603" s="573"/>
      <c r="S603" s="573"/>
      <c r="T603" s="573"/>
      <c r="U603" s="623"/>
      <c r="V603" s="623"/>
      <c r="W603" s="573"/>
      <c r="X603" s="623"/>
      <c r="Y603" s="623"/>
      <c r="Z603" s="399"/>
      <c r="AA603" s="621"/>
      <c r="AB603" s="622"/>
      <c r="AC603" s="147"/>
    </row>
    <row r="604" spans="2:29" ht="13.5" customHeight="1">
      <c r="B604" s="395"/>
      <c r="D604" s="529">
        <f t="shared" si="11"/>
        <v>593</v>
      </c>
      <c r="E604" s="532"/>
      <c r="F604" s="531"/>
      <c r="G604" s="531"/>
      <c r="H604" s="668"/>
      <c r="I604" s="234"/>
      <c r="J604" s="575"/>
      <c r="K604" s="573"/>
      <c r="L604" s="573"/>
      <c r="M604" s="623"/>
      <c r="N604" s="623"/>
      <c r="O604" s="573"/>
      <c r="P604" s="573"/>
      <c r="Q604" s="639"/>
      <c r="R604" s="573"/>
      <c r="S604" s="573"/>
      <c r="T604" s="573"/>
      <c r="U604" s="623"/>
      <c r="V604" s="623"/>
      <c r="W604" s="573"/>
      <c r="X604" s="623"/>
      <c r="Y604" s="623"/>
      <c r="Z604" s="399"/>
      <c r="AA604" s="621"/>
      <c r="AB604" s="622"/>
      <c r="AC604" s="147"/>
    </row>
    <row r="605" spans="2:29" ht="13.5" customHeight="1">
      <c r="B605" s="395"/>
      <c r="D605" s="529">
        <f t="shared" ref="D605:D642" si="12">D604+1</f>
        <v>594</v>
      </c>
      <c r="E605" s="532"/>
      <c r="F605" s="531"/>
      <c r="G605" s="531"/>
      <c r="H605" s="668"/>
      <c r="I605" s="234"/>
      <c r="J605" s="575"/>
      <c r="K605" s="573"/>
      <c r="L605" s="573"/>
      <c r="M605" s="623"/>
      <c r="N605" s="623"/>
      <c r="O605" s="573"/>
      <c r="P605" s="573"/>
      <c r="Q605" s="639"/>
      <c r="R605" s="573"/>
      <c r="S605" s="573"/>
      <c r="T605" s="573"/>
      <c r="U605" s="623"/>
      <c r="V605" s="623"/>
      <c r="W605" s="573"/>
      <c r="X605" s="623"/>
      <c r="Y605" s="623"/>
      <c r="Z605" s="399"/>
      <c r="AA605" s="621"/>
      <c r="AB605" s="622"/>
      <c r="AC605" s="147"/>
    </row>
    <row r="606" spans="2:29" ht="13.5" customHeight="1">
      <c r="B606" s="395"/>
      <c r="D606" s="529">
        <f t="shared" si="12"/>
        <v>595</v>
      </c>
      <c r="E606" s="532"/>
      <c r="F606" s="531"/>
      <c r="G606" s="531"/>
      <c r="H606" s="668"/>
      <c r="I606" s="234"/>
      <c r="J606" s="575"/>
      <c r="K606" s="573"/>
      <c r="L606" s="573"/>
      <c r="M606" s="623"/>
      <c r="N606" s="623"/>
      <c r="O606" s="573"/>
      <c r="P606" s="573"/>
      <c r="Q606" s="639"/>
      <c r="R606" s="573"/>
      <c r="S606" s="573"/>
      <c r="T606" s="573"/>
      <c r="U606" s="623"/>
      <c r="V606" s="623"/>
      <c r="W606" s="573"/>
      <c r="X606" s="623"/>
      <c r="Y606" s="623"/>
      <c r="Z606" s="399"/>
      <c r="AA606" s="621"/>
      <c r="AB606" s="622"/>
      <c r="AC606" s="147"/>
    </row>
    <row r="607" spans="2:29" ht="13.5" customHeight="1">
      <c r="B607" s="395"/>
      <c r="D607" s="529">
        <f t="shared" si="12"/>
        <v>596</v>
      </c>
      <c r="E607" s="532"/>
      <c r="F607" s="531"/>
      <c r="G607" s="531"/>
      <c r="H607" s="668"/>
      <c r="I607" s="234"/>
      <c r="J607" s="575"/>
      <c r="K607" s="573"/>
      <c r="L607" s="573"/>
      <c r="M607" s="623"/>
      <c r="N607" s="623"/>
      <c r="O607" s="573"/>
      <c r="P607" s="573"/>
      <c r="Q607" s="639"/>
      <c r="R607" s="573"/>
      <c r="S607" s="573"/>
      <c r="T607" s="573"/>
      <c r="U607" s="623"/>
      <c r="V607" s="623"/>
      <c r="W607" s="573"/>
      <c r="X607" s="623"/>
      <c r="Y607" s="623"/>
      <c r="Z607" s="399"/>
      <c r="AA607" s="621"/>
      <c r="AB607" s="622"/>
      <c r="AC607" s="147"/>
    </row>
    <row r="608" spans="2:29" ht="13.5" customHeight="1">
      <c r="B608" s="395"/>
      <c r="D608" s="529">
        <f t="shared" si="12"/>
        <v>597</v>
      </c>
      <c r="E608" s="532"/>
      <c r="F608" s="531"/>
      <c r="G608" s="531"/>
      <c r="H608" s="668"/>
      <c r="I608" s="234"/>
      <c r="J608" s="575"/>
      <c r="K608" s="573"/>
      <c r="L608" s="573"/>
      <c r="M608" s="623"/>
      <c r="N608" s="623"/>
      <c r="O608" s="573"/>
      <c r="P608" s="573"/>
      <c r="Q608" s="639"/>
      <c r="R608" s="573"/>
      <c r="S608" s="573"/>
      <c r="T608" s="573"/>
      <c r="U608" s="623"/>
      <c r="V608" s="623"/>
      <c r="W608" s="573"/>
      <c r="X608" s="623"/>
      <c r="Y608" s="623"/>
      <c r="Z608" s="399"/>
      <c r="AA608" s="621"/>
      <c r="AB608" s="622"/>
      <c r="AC608" s="147"/>
    </row>
    <row r="609" spans="2:29" ht="13.5" customHeight="1">
      <c r="B609" s="395"/>
      <c r="D609" s="529">
        <f t="shared" si="12"/>
        <v>598</v>
      </c>
      <c r="E609" s="532"/>
      <c r="F609" s="531"/>
      <c r="G609" s="531"/>
      <c r="H609" s="668"/>
      <c r="I609" s="234"/>
      <c r="J609" s="575"/>
      <c r="K609" s="573"/>
      <c r="L609" s="573"/>
      <c r="M609" s="623"/>
      <c r="N609" s="623"/>
      <c r="O609" s="573"/>
      <c r="P609" s="573"/>
      <c r="Q609" s="639"/>
      <c r="R609" s="573"/>
      <c r="S609" s="573"/>
      <c r="T609" s="573"/>
      <c r="U609" s="623"/>
      <c r="V609" s="623"/>
      <c r="W609" s="573"/>
      <c r="X609" s="623"/>
      <c r="Y609" s="623"/>
      <c r="Z609" s="399"/>
      <c r="AA609" s="621"/>
      <c r="AB609" s="622"/>
      <c r="AC609" s="147"/>
    </row>
    <row r="610" spans="2:29" ht="13.5" customHeight="1">
      <c r="B610" s="395"/>
      <c r="D610" s="529">
        <f t="shared" si="12"/>
        <v>599</v>
      </c>
      <c r="E610" s="532"/>
      <c r="F610" s="531"/>
      <c r="G610" s="531"/>
      <c r="H610" s="668"/>
      <c r="I610" s="234"/>
      <c r="J610" s="575"/>
      <c r="K610" s="573"/>
      <c r="L610" s="573"/>
      <c r="M610" s="623"/>
      <c r="N610" s="623"/>
      <c r="O610" s="573"/>
      <c r="P610" s="573"/>
      <c r="Q610" s="639"/>
      <c r="R610" s="573"/>
      <c r="S610" s="573"/>
      <c r="T610" s="573"/>
      <c r="U610" s="623"/>
      <c r="V610" s="623"/>
      <c r="W610" s="573"/>
      <c r="X610" s="623"/>
      <c r="Y610" s="623"/>
      <c r="Z610" s="399"/>
      <c r="AA610" s="621"/>
      <c r="AB610" s="622"/>
      <c r="AC610" s="147"/>
    </row>
    <row r="611" spans="2:29" ht="13.5" customHeight="1">
      <c r="B611" s="395"/>
      <c r="D611" s="529">
        <f t="shared" si="12"/>
        <v>600</v>
      </c>
      <c r="E611" s="532"/>
      <c r="F611" s="531"/>
      <c r="G611" s="531"/>
      <c r="H611" s="668"/>
      <c r="I611" s="234"/>
      <c r="J611" s="575"/>
      <c r="K611" s="573"/>
      <c r="L611" s="573"/>
      <c r="M611" s="623"/>
      <c r="N611" s="623"/>
      <c r="O611" s="573"/>
      <c r="P611" s="573"/>
      <c r="Q611" s="639"/>
      <c r="R611" s="573"/>
      <c r="S611" s="573"/>
      <c r="T611" s="573"/>
      <c r="U611" s="623"/>
      <c r="V611" s="623"/>
      <c r="W611" s="573"/>
      <c r="X611" s="623"/>
      <c r="Y611" s="623"/>
      <c r="Z611" s="399"/>
      <c r="AA611" s="621"/>
      <c r="AB611" s="622"/>
      <c r="AC611" s="147"/>
    </row>
    <row r="612" spans="2:29" ht="13.5" customHeight="1">
      <c r="B612" s="395"/>
      <c r="D612" s="529">
        <f t="shared" si="12"/>
        <v>601</v>
      </c>
      <c r="E612" s="532"/>
      <c r="F612" s="531"/>
      <c r="G612" s="531"/>
      <c r="H612" s="668"/>
      <c r="I612" s="234"/>
      <c r="J612" s="575"/>
      <c r="K612" s="573"/>
      <c r="L612" s="573"/>
      <c r="M612" s="623"/>
      <c r="N612" s="623"/>
      <c r="O612" s="573"/>
      <c r="P612" s="573"/>
      <c r="Q612" s="639"/>
      <c r="R612" s="573"/>
      <c r="S612" s="573"/>
      <c r="T612" s="573"/>
      <c r="U612" s="623"/>
      <c r="V612" s="623"/>
      <c r="W612" s="573"/>
      <c r="X612" s="623"/>
      <c r="Y612" s="623"/>
      <c r="Z612" s="399"/>
      <c r="AA612" s="621"/>
      <c r="AB612" s="622"/>
      <c r="AC612" s="147"/>
    </row>
    <row r="613" spans="2:29" ht="13.5" customHeight="1">
      <c r="B613" s="395"/>
      <c r="D613" s="529">
        <f t="shared" si="12"/>
        <v>602</v>
      </c>
      <c r="E613" s="532"/>
      <c r="F613" s="531"/>
      <c r="G613" s="531"/>
      <c r="H613" s="668"/>
      <c r="I613" s="234"/>
      <c r="J613" s="575"/>
      <c r="K613" s="573"/>
      <c r="L613" s="573"/>
      <c r="M613" s="623"/>
      <c r="N613" s="623"/>
      <c r="O613" s="573"/>
      <c r="P613" s="573"/>
      <c r="Q613" s="639"/>
      <c r="R613" s="573"/>
      <c r="S613" s="573"/>
      <c r="T613" s="573"/>
      <c r="U613" s="623"/>
      <c r="V613" s="623"/>
      <c r="W613" s="573"/>
      <c r="X613" s="623"/>
      <c r="Y613" s="623"/>
      <c r="Z613" s="399"/>
      <c r="AA613" s="621"/>
      <c r="AB613" s="622"/>
      <c r="AC613" s="147"/>
    </row>
    <row r="614" spans="2:29" ht="13.5" customHeight="1">
      <c r="B614" s="395"/>
      <c r="D614" s="529">
        <f t="shared" si="12"/>
        <v>603</v>
      </c>
      <c r="E614" s="532"/>
      <c r="F614" s="531"/>
      <c r="G614" s="531"/>
      <c r="H614" s="668"/>
      <c r="I614" s="234"/>
      <c r="J614" s="575"/>
      <c r="K614" s="573"/>
      <c r="L614" s="573"/>
      <c r="M614" s="623"/>
      <c r="N614" s="623"/>
      <c r="O614" s="573"/>
      <c r="P614" s="573"/>
      <c r="Q614" s="639"/>
      <c r="R614" s="573"/>
      <c r="S614" s="573"/>
      <c r="T614" s="573"/>
      <c r="U614" s="623"/>
      <c r="V614" s="623"/>
      <c r="W614" s="573"/>
      <c r="X614" s="623"/>
      <c r="Y614" s="623"/>
      <c r="Z614" s="399"/>
      <c r="AA614" s="621"/>
      <c r="AB614" s="622"/>
      <c r="AC614" s="147"/>
    </row>
    <row r="615" spans="2:29" ht="13.5" customHeight="1">
      <c r="B615" s="395"/>
      <c r="D615" s="529">
        <f t="shared" si="12"/>
        <v>604</v>
      </c>
      <c r="E615" s="532"/>
      <c r="F615" s="531"/>
      <c r="G615" s="531"/>
      <c r="H615" s="668"/>
      <c r="I615" s="234"/>
      <c r="J615" s="575"/>
      <c r="K615" s="573"/>
      <c r="L615" s="573"/>
      <c r="M615" s="623"/>
      <c r="N615" s="623"/>
      <c r="O615" s="573"/>
      <c r="P615" s="573"/>
      <c r="Q615" s="639"/>
      <c r="R615" s="573"/>
      <c r="S615" s="573"/>
      <c r="T615" s="573"/>
      <c r="U615" s="623"/>
      <c r="V615" s="623"/>
      <c r="W615" s="573"/>
      <c r="X615" s="623"/>
      <c r="Y615" s="623"/>
      <c r="Z615" s="399"/>
      <c r="AA615" s="621"/>
      <c r="AB615" s="622"/>
      <c r="AC615" s="147"/>
    </row>
    <row r="616" spans="2:29" ht="13.5" customHeight="1">
      <c r="B616" s="395"/>
      <c r="D616" s="529">
        <f t="shared" si="12"/>
        <v>605</v>
      </c>
      <c r="E616" s="532"/>
      <c r="F616" s="531"/>
      <c r="G616" s="531"/>
      <c r="H616" s="668"/>
      <c r="I616" s="234"/>
      <c r="J616" s="575"/>
      <c r="K616" s="573"/>
      <c r="L616" s="573"/>
      <c r="M616" s="623"/>
      <c r="N616" s="623"/>
      <c r="O616" s="573"/>
      <c r="P616" s="573"/>
      <c r="Q616" s="639"/>
      <c r="R616" s="573"/>
      <c r="S616" s="573"/>
      <c r="T616" s="573"/>
      <c r="U616" s="623"/>
      <c r="V616" s="623"/>
      <c r="W616" s="573"/>
      <c r="X616" s="623"/>
      <c r="Y616" s="623"/>
      <c r="Z616" s="399"/>
      <c r="AA616" s="621"/>
      <c r="AB616" s="622"/>
      <c r="AC616" s="147"/>
    </row>
    <row r="617" spans="2:29" ht="13.5" customHeight="1">
      <c r="B617" s="395"/>
      <c r="D617" s="529">
        <f t="shared" si="12"/>
        <v>606</v>
      </c>
      <c r="E617" s="532"/>
      <c r="F617" s="531"/>
      <c r="G617" s="531"/>
      <c r="H617" s="668"/>
      <c r="I617" s="234"/>
      <c r="J617" s="575"/>
      <c r="K617" s="573"/>
      <c r="L617" s="573"/>
      <c r="M617" s="623"/>
      <c r="N617" s="623"/>
      <c r="O617" s="573"/>
      <c r="P617" s="573"/>
      <c r="Q617" s="639"/>
      <c r="R617" s="573"/>
      <c r="S617" s="573"/>
      <c r="T617" s="573"/>
      <c r="U617" s="623"/>
      <c r="V617" s="623"/>
      <c r="W617" s="573"/>
      <c r="X617" s="623"/>
      <c r="Y617" s="623"/>
      <c r="Z617" s="399"/>
      <c r="AA617" s="621"/>
      <c r="AB617" s="622"/>
      <c r="AC617" s="147"/>
    </row>
    <row r="618" spans="2:29" ht="13.5" customHeight="1">
      <c r="B618" s="395"/>
      <c r="D618" s="529">
        <f t="shared" si="12"/>
        <v>607</v>
      </c>
      <c r="E618" s="532"/>
      <c r="F618" s="531"/>
      <c r="G618" s="531"/>
      <c r="H618" s="668"/>
      <c r="I618" s="234"/>
      <c r="J618" s="575"/>
      <c r="K618" s="573"/>
      <c r="L618" s="573"/>
      <c r="M618" s="623"/>
      <c r="N618" s="623"/>
      <c r="O618" s="573"/>
      <c r="P618" s="573"/>
      <c r="Q618" s="639"/>
      <c r="R618" s="573"/>
      <c r="S618" s="573"/>
      <c r="T618" s="573"/>
      <c r="U618" s="623"/>
      <c r="V618" s="623"/>
      <c r="W618" s="573"/>
      <c r="X618" s="623"/>
      <c r="Y618" s="623"/>
      <c r="Z618" s="399"/>
      <c r="AA618" s="621"/>
      <c r="AB618" s="622"/>
      <c r="AC618" s="147"/>
    </row>
    <row r="619" spans="2:29" ht="13.5" customHeight="1">
      <c r="B619" s="395"/>
      <c r="D619" s="529">
        <f t="shared" si="12"/>
        <v>608</v>
      </c>
      <c r="E619" s="532"/>
      <c r="F619" s="531"/>
      <c r="G619" s="531"/>
      <c r="H619" s="668"/>
      <c r="I619" s="234"/>
      <c r="J619" s="575"/>
      <c r="K619" s="573"/>
      <c r="L619" s="573"/>
      <c r="M619" s="623"/>
      <c r="N619" s="623"/>
      <c r="O619" s="573"/>
      <c r="P619" s="573"/>
      <c r="Q619" s="639"/>
      <c r="R619" s="573"/>
      <c r="S619" s="573"/>
      <c r="T619" s="573"/>
      <c r="U619" s="623"/>
      <c r="V619" s="623"/>
      <c r="W619" s="573"/>
      <c r="X619" s="623"/>
      <c r="Y619" s="623"/>
      <c r="Z619" s="399"/>
      <c r="AA619" s="621"/>
      <c r="AB619" s="622"/>
      <c r="AC619" s="147"/>
    </row>
    <row r="620" spans="2:29" ht="13.5" customHeight="1">
      <c r="B620" s="395"/>
      <c r="D620" s="529">
        <f t="shared" si="12"/>
        <v>609</v>
      </c>
      <c r="E620" s="532"/>
      <c r="F620" s="531"/>
      <c r="G620" s="531"/>
      <c r="H620" s="668"/>
      <c r="I620" s="234"/>
      <c r="J620" s="575"/>
      <c r="K620" s="573"/>
      <c r="L620" s="573"/>
      <c r="M620" s="623"/>
      <c r="N620" s="623"/>
      <c r="O620" s="573"/>
      <c r="P620" s="573"/>
      <c r="Q620" s="639"/>
      <c r="R620" s="573"/>
      <c r="S620" s="573"/>
      <c r="T620" s="573"/>
      <c r="U620" s="623"/>
      <c r="V620" s="623"/>
      <c r="W620" s="573"/>
      <c r="X620" s="623"/>
      <c r="Y620" s="623"/>
      <c r="Z620" s="399"/>
      <c r="AA620" s="621"/>
      <c r="AB620" s="622"/>
      <c r="AC620" s="147"/>
    </row>
    <row r="621" spans="2:29" ht="13.5" customHeight="1">
      <c r="B621" s="395"/>
      <c r="D621" s="529">
        <f t="shared" si="12"/>
        <v>610</v>
      </c>
      <c r="E621" s="532"/>
      <c r="F621" s="531"/>
      <c r="G621" s="531"/>
      <c r="H621" s="668"/>
      <c r="I621" s="234"/>
      <c r="J621" s="575"/>
      <c r="K621" s="573"/>
      <c r="L621" s="573"/>
      <c r="M621" s="623"/>
      <c r="N621" s="623"/>
      <c r="O621" s="573"/>
      <c r="P621" s="573"/>
      <c r="Q621" s="639"/>
      <c r="R621" s="573"/>
      <c r="S621" s="573"/>
      <c r="T621" s="573"/>
      <c r="U621" s="623"/>
      <c r="V621" s="623"/>
      <c r="W621" s="573"/>
      <c r="X621" s="623"/>
      <c r="Y621" s="623"/>
      <c r="Z621" s="399"/>
      <c r="AA621" s="621"/>
      <c r="AB621" s="622"/>
      <c r="AC621" s="147"/>
    </row>
    <row r="622" spans="2:29" ht="13.5" customHeight="1">
      <c r="B622" s="395"/>
      <c r="D622" s="529">
        <f t="shared" si="12"/>
        <v>611</v>
      </c>
      <c r="E622" s="532"/>
      <c r="F622" s="531"/>
      <c r="G622" s="531"/>
      <c r="H622" s="668"/>
      <c r="I622" s="234"/>
      <c r="J622" s="575"/>
      <c r="K622" s="573"/>
      <c r="L622" s="573"/>
      <c r="M622" s="623"/>
      <c r="N622" s="623"/>
      <c r="O622" s="573"/>
      <c r="P622" s="573"/>
      <c r="Q622" s="639"/>
      <c r="R622" s="573"/>
      <c r="S622" s="573"/>
      <c r="T622" s="573"/>
      <c r="U622" s="623"/>
      <c r="V622" s="623"/>
      <c r="W622" s="573"/>
      <c r="X622" s="623"/>
      <c r="Y622" s="623"/>
      <c r="Z622" s="399"/>
      <c r="AA622" s="621"/>
      <c r="AB622" s="622"/>
      <c r="AC622" s="147"/>
    </row>
    <row r="623" spans="2:29" ht="13.5" customHeight="1">
      <c r="B623" s="395"/>
      <c r="D623" s="529">
        <f t="shared" si="12"/>
        <v>612</v>
      </c>
      <c r="E623" s="532"/>
      <c r="F623" s="531"/>
      <c r="G623" s="531"/>
      <c r="H623" s="668"/>
      <c r="I623" s="234"/>
      <c r="J623" s="575"/>
      <c r="K623" s="573"/>
      <c r="L623" s="573"/>
      <c r="M623" s="623"/>
      <c r="N623" s="623"/>
      <c r="O623" s="573"/>
      <c r="P623" s="573"/>
      <c r="Q623" s="639"/>
      <c r="R623" s="573"/>
      <c r="S623" s="573"/>
      <c r="T623" s="573"/>
      <c r="U623" s="623"/>
      <c r="V623" s="623"/>
      <c r="W623" s="573"/>
      <c r="X623" s="623"/>
      <c r="Y623" s="623"/>
      <c r="Z623" s="399"/>
      <c r="AA623" s="621"/>
      <c r="AB623" s="622"/>
      <c r="AC623" s="147"/>
    </row>
    <row r="624" spans="2:29" ht="13.5" customHeight="1">
      <c r="B624" s="395"/>
      <c r="D624" s="529">
        <f t="shared" si="12"/>
        <v>613</v>
      </c>
      <c r="E624" s="532"/>
      <c r="F624" s="531"/>
      <c r="G624" s="531"/>
      <c r="H624" s="668"/>
      <c r="I624" s="234"/>
      <c r="J624" s="575"/>
      <c r="K624" s="573"/>
      <c r="L624" s="573"/>
      <c r="M624" s="623"/>
      <c r="N624" s="623"/>
      <c r="O624" s="573"/>
      <c r="P624" s="573"/>
      <c r="Q624" s="639"/>
      <c r="R624" s="573"/>
      <c r="S624" s="573"/>
      <c r="T624" s="573"/>
      <c r="U624" s="623"/>
      <c r="V624" s="623"/>
      <c r="W624" s="573"/>
      <c r="X624" s="623"/>
      <c r="Y624" s="623"/>
      <c r="Z624" s="399"/>
      <c r="AA624" s="621"/>
      <c r="AB624" s="622"/>
      <c r="AC624" s="147"/>
    </row>
    <row r="625" spans="2:29" ht="13.5" customHeight="1">
      <c r="B625" s="395"/>
      <c r="D625" s="529">
        <f t="shared" si="12"/>
        <v>614</v>
      </c>
      <c r="E625" s="532"/>
      <c r="F625" s="531"/>
      <c r="G625" s="531"/>
      <c r="H625" s="668"/>
      <c r="I625" s="234"/>
      <c r="J625" s="575"/>
      <c r="K625" s="573"/>
      <c r="L625" s="573"/>
      <c r="M625" s="623"/>
      <c r="N625" s="623"/>
      <c r="O625" s="573"/>
      <c r="P625" s="573"/>
      <c r="Q625" s="639"/>
      <c r="R625" s="573"/>
      <c r="S625" s="573"/>
      <c r="T625" s="573"/>
      <c r="U625" s="623"/>
      <c r="V625" s="623"/>
      <c r="W625" s="573"/>
      <c r="X625" s="623"/>
      <c r="Y625" s="623"/>
      <c r="Z625" s="399"/>
      <c r="AA625" s="621"/>
      <c r="AB625" s="622"/>
      <c r="AC625" s="147"/>
    </row>
    <row r="626" spans="2:29" ht="13.5" customHeight="1">
      <c r="B626" s="395"/>
      <c r="D626" s="529">
        <f t="shared" si="12"/>
        <v>615</v>
      </c>
      <c r="E626" s="532"/>
      <c r="F626" s="531"/>
      <c r="G626" s="531"/>
      <c r="H626" s="668"/>
      <c r="I626" s="234"/>
      <c r="J626" s="575"/>
      <c r="K626" s="573"/>
      <c r="L626" s="573"/>
      <c r="M626" s="623"/>
      <c r="N626" s="623"/>
      <c r="O626" s="573"/>
      <c r="P626" s="573"/>
      <c r="Q626" s="639"/>
      <c r="R626" s="573"/>
      <c r="S626" s="573"/>
      <c r="T626" s="573"/>
      <c r="U626" s="623"/>
      <c r="V626" s="623"/>
      <c r="W626" s="573"/>
      <c r="X626" s="623"/>
      <c r="Y626" s="623"/>
      <c r="Z626" s="399"/>
      <c r="AA626" s="621"/>
      <c r="AB626" s="622"/>
      <c r="AC626" s="147"/>
    </row>
    <row r="627" spans="2:29" ht="13.5" customHeight="1">
      <c r="B627" s="395"/>
      <c r="D627" s="529">
        <f t="shared" si="12"/>
        <v>616</v>
      </c>
      <c r="E627" s="532"/>
      <c r="F627" s="531"/>
      <c r="G627" s="531"/>
      <c r="H627" s="668"/>
      <c r="I627" s="234"/>
      <c r="J627" s="575"/>
      <c r="K627" s="573"/>
      <c r="L627" s="573"/>
      <c r="M627" s="623"/>
      <c r="N627" s="623"/>
      <c r="O627" s="573"/>
      <c r="P627" s="573"/>
      <c r="Q627" s="639"/>
      <c r="R627" s="573"/>
      <c r="S627" s="573"/>
      <c r="T627" s="573"/>
      <c r="U627" s="623"/>
      <c r="V627" s="623"/>
      <c r="W627" s="573"/>
      <c r="X627" s="623"/>
      <c r="Y627" s="623"/>
      <c r="Z627" s="399"/>
      <c r="AA627" s="621"/>
      <c r="AB627" s="622"/>
      <c r="AC627" s="147"/>
    </row>
    <row r="628" spans="2:29" ht="13.5" customHeight="1">
      <c r="B628" s="395"/>
      <c r="D628" s="529">
        <f t="shared" si="12"/>
        <v>617</v>
      </c>
      <c r="E628" s="532"/>
      <c r="F628" s="531"/>
      <c r="G628" s="531"/>
      <c r="H628" s="668"/>
      <c r="I628" s="234"/>
      <c r="J628" s="575"/>
      <c r="K628" s="573"/>
      <c r="L628" s="573"/>
      <c r="M628" s="623"/>
      <c r="N628" s="623"/>
      <c r="O628" s="573"/>
      <c r="P628" s="573"/>
      <c r="Q628" s="639"/>
      <c r="R628" s="573"/>
      <c r="S628" s="573"/>
      <c r="T628" s="573"/>
      <c r="U628" s="623"/>
      <c r="V628" s="623"/>
      <c r="W628" s="573"/>
      <c r="X628" s="623"/>
      <c r="Y628" s="623"/>
      <c r="Z628" s="399"/>
      <c r="AA628" s="621"/>
      <c r="AB628" s="622"/>
      <c r="AC628" s="147"/>
    </row>
    <row r="629" spans="2:29" ht="13.5" customHeight="1">
      <c r="B629" s="395"/>
      <c r="D629" s="529">
        <f t="shared" si="12"/>
        <v>618</v>
      </c>
      <c r="E629" s="532"/>
      <c r="F629" s="531"/>
      <c r="G629" s="531"/>
      <c r="H629" s="668"/>
      <c r="I629" s="234"/>
      <c r="J629" s="575"/>
      <c r="K629" s="573"/>
      <c r="L629" s="573"/>
      <c r="M629" s="623"/>
      <c r="N629" s="623"/>
      <c r="O629" s="573"/>
      <c r="P629" s="573"/>
      <c r="Q629" s="639"/>
      <c r="R629" s="573"/>
      <c r="S629" s="573"/>
      <c r="T629" s="573"/>
      <c r="U629" s="623"/>
      <c r="V629" s="623"/>
      <c r="W629" s="573"/>
      <c r="X629" s="623"/>
      <c r="Y629" s="623"/>
      <c r="Z629" s="399"/>
      <c r="AA629" s="621"/>
      <c r="AB629" s="622"/>
      <c r="AC629" s="147"/>
    </row>
    <row r="630" spans="2:29" ht="13.5" customHeight="1">
      <c r="B630" s="395"/>
      <c r="D630" s="529">
        <f t="shared" si="12"/>
        <v>619</v>
      </c>
      <c r="E630" s="532"/>
      <c r="F630" s="531"/>
      <c r="G630" s="531"/>
      <c r="H630" s="668"/>
      <c r="I630" s="234"/>
      <c r="J630" s="575"/>
      <c r="K630" s="573"/>
      <c r="L630" s="573"/>
      <c r="M630" s="623"/>
      <c r="N630" s="623"/>
      <c r="O630" s="573"/>
      <c r="P630" s="573"/>
      <c r="Q630" s="639"/>
      <c r="R630" s="573"/>
      <c r="S630" s="573"/>
      <c r="T630" s="573"/>
      <c r="U630" s="623"/>
      <c r="V630" s="623"/>
      <c r="W630" s="573"/>
      <c r="X630" s="623"/>
      <c r="Y630" s="623"/>
      <c r="Z630" s="399"/>
      <c r="AA630" s="621"/>
      <c r="AB630" s="622"/>
      <c r="AC630" s="147"/>
    </row>
    <row r="631" spans="2:29" ht="13.5" customHeight="1">
      <c r="B631" s="395"/>
      <c r="D631" s="529">
        <f t="shared" si="12"/>
        <v>620</v>
      </c>
      <c r="E631" s="532"/>
      <c r="F631" s="531"/>
      <c r="G631" s="531"/>
      <c r="H631" s="668"/>
      <c r="I631" s="234"/>
      <c r="J631" s="575"/>
      <c r="K631" s="573"/>
      <c r="L631" s="573"/>
      <c r="M631" s="623"/>
      <c r="N631" s="623"/>
      <c r="O631" s="573"/>
      <c r="P631" s="573"/>
      <c r="Q631" s="639"/>
      <c r="R631" s="573"/>
      <c r="S631" s="573"/>
      <c r="T631" s="573"/>
      <c r="U631" s="623"/>
      <c r="V631" s="623"/>
      <c r="W631" s="573"/>
      <c r="X631" s="623"/>
      <c r="Y631" s="623"/>
      <c r="Z631" s="399"/>
      <c r="AA631" s="621"/>
      <c r="AB631" s="622"/>
      <c r="AC631" s="147"/>
    </row>
    <row r="632" spans="2:29" ht="13.5" customHeight="1">
      <c r="B632" s="395"/>
      <c r="D632" s="529">
        <f t="shared" si="12"/>
        <v>621</v>
      </c>
      <c r="E632" s="532"/>
      <c r="F632" s="531"/>
      <c r="G632" s="531"/>
      <c r="H632" s="668"/>
      <c r="I632" s="234"/>
      <c r="J632" s="575"/>
      <c r="K632" s="573"/>
      <c r="L632" s="573"/>
      <c r="M632" s="623"/>
      <c r="N632" s="623"/>
      <c r="O632" s="573"/>
      <c r="P632" s="573"/>
      <c r="Q632" s="639"/>
      <c r="R632" s="573"/>
      <c r="S632" s="573"/>
      <c r="T632" s="573"/>
      <c r="U632" s="623"/>
      <c r="V632" s="623"/>
      <c r="W632" s="573"/>
      <c r="X632" s="623"/>
      <c r="Y632" s="623"/>
      <c r="Z632" s="399"/>
      <c r="AA632" s="621"/>
      <c r="AB632" s="622"/>
      <c r="AC632" s="147"/>
    </row>
    <row r="633" spans="2:29" ht="13.5" customHeight="1">
      <c r="B633" s="395"/>
      <c r="D633" s="529">
        <f t="shared" si="12"/>
        <v>622</v>
      </c>
      <c r="E633" s="532"/>
      <c r="F633" s="531"/>
      <c r="G633" s="531"/>
      <c r="H633" s="668"/>
      <c r="I633" s="234"/>
      <c r="J633" s="575"/>
      <c r="K633" s="573"/>
      <c r="L633" s="573"/>
      <c r="M633" s="623"/>
      <c r="N633" s="623"/>
      <c r="O633" s="573"/>
      <c r="P633" s="573"/>
      <c r="Q633" s="639"/>
      <c r="R633" s="573"/>
      <c r="S633" s="573"/>
      <c r="T633" s="573"/>
      <c r="U633" s="623"/>
      <c r="V633" s="623"/>
      <c r="W633" s="573"/>
      <c r="X633" s="623"/>
      <c r="Y633" s="623"/>
      <c r="Z633" s="399"/>
      <c r="AA633" s="621"/>
      <c r="AB633" s="622"/>
      <c r="AC633" s="147"/>
    </row>
    <row r="634" spans="2:29" ht="13.5" customHeight="1">
      <c r="B634" s="395"/>
      <c r="D634" s="529">
        <f t="shared" si="12"/>
        <v>623</v>
      </c>
      <c r="E634" s="532"/>
      <c r="F634" s="531"/>
      <c r="G634" s="531"/>
      <c r="H634" s="668"/>
      <c r="I634" s="234"/>
      <c r="J634" s="575"/>
      <c r="K634" s="573"/>
      <c r="L634" s="573"/>
      <c r="M634" s="623"/>
      <c r="N634" s="623"/>
      <c r="O634" s="573"/>
      <c r="P634" s="573"/>
      <c r="Q634" s="639"/>
      <c r="R634" s="573"/>
      <c r="S634" s="573"/>
      <c r="T634" s="573"/>
      <c r="U634" s="623"/>
      <c r="V634" s="623"/>
      <c r="W634" s="573"/>
      <c r="X634" s="623"/>
      <c r="Y634" s="623"/>
      <c r="Z634" s="399"/>
      <c r="AA634" s="621"/>
      <c r="AB634" s="622"/>
      <c r="AC634" s="147"/>
    </row>
    <row r="635" spans="2:29" ht="13.5" customHeight="1">
      <c r="B635" s="395"/>
      <c r="D635" s="529">
        <f t="shared" si="12"/>
        <v>624</v>
      </c>
      <c r="E635" s="532"/>
      <c r="F635" s="531"/>
      <c r="G635" s="531"/>
      <c r="H635" s="668"/>
      <c r="I635" s="234"/>
      <c r="J635" s="575"/>
      <c r="K635" s="573"/>
      <c r="L635" s="573"/>
      <c r="M635" s="623"/>
      <c r="N635" s="623"/>
      <c r="O635" s="573"/>
      <c r="P635" s="573"/>
      <c r="Q635" s="639"/>
      <c r="R635" s="573"/>
      <c r="S635" s="573"/>
      <c r="T635" s="573"/>
      <c r="U635" s="623"/>
      <c r="V635" s="623"/>
      <c r="W635" s="573"/>
      <c r="X635" s="623"/>
      <c r="Y635" s="623"/>
      <c r="Z635" s="399"/>
      <c r="AA635" s="621"/>
      <c r="AB635" s="622"/>
      <c r="AC635" s="147"/>
    </row>
    <row r="636" spans="2:29" ht="13.5" customHeight="1">
      <c r="B636" s="395"/>
      <c r="D636" s="529">
        <f t="shared" si="12"/>
        <v>625</v>
      </c>
      <c r="E636" s="532"/>
      <c r="F636" s="531"/>
      <c r="G636" s="531"/>
      <c r="H636" s="668"/>
      <c r="I636" s="234"/>
      <c r="J636" s="575"/>
      <c r="K636" s="573"/>
      <c r="L636" s="573"/>
      <c r="M636" s="623"/>
      <c r="N636" s="623"/>
      <c r="O636" s="573"/>
      <c r="P636" s="573"/>
      <c r="Q636" s="639"/>
      <c r="R636" s="573"/>
      <c r="S636" s="573"/>
      <c r="T636" s="573"/>
      <c r="U636" s="623"/>
      <c r="V636" s="623"/>
      <c r="W636" s="573"/>
      <c r="X636" s="623"/>
      <c r="Y636" s="623"/>
      <c r="Z636" s="399"/>
      <c r="AA636" s="621"/>
      <c r="AB636" s="622"/>
      <c r="AC636" s="147"/>
    </row>
    <row r="637" spans="2:29" ht="13.5" customHeight="1">
      <c r="B637" s="395"/>
      <c r="D637" s="529">
        <f t="shared" si="12"/>
        <v>626</v>
      </c>
      <c r="E637" s="532"/>
      <c r="F637" s="531"/>
      <c r="G637" s="531"/>
      <c r="H637" s="668"/>
      <c r="I637" s="234"/>
      <c r="J637" s="575"/>
      <c r="K637" s="573"/>
      <c r="L637" s="573"/>
      <c r="M637" s="623"/>
      <c r="N637" s="623"/>
      <c r="O637" s="573"/>
      <c r="P637" s="573"/>
      <c r="Q637" s="639"/>
      <c r="R637" s="573"/>
      <c r="S637" s="573"/>
      <c r="T637" s="573"/>
      <c r="U637" s="623"/>
      <c r="V637" s="623"/>
      <c r="W637" s="573"/>
      <c r="X637" s="623"/>
      <c r="Y637" s="623"/>
      <c r="Z637" s="399"/>
      <c r="AA637" s="621"/>
      <c r="AB637" s="622"/>
      <c r="AC637" s="147"/>
    </row>
    <row r="638" spans="2:29" ht="13.5" customHeight="1">
      <c r="B638" s="395"/>
      <c r="D638" s="529">
        <f t="shared" si="12"/>
        <v>627</v>
      </c>
      <c r="E638" s="532"/>
      <c r="F638" s="531"/>
      <c r="G638" s="531"/>
      <c r="H638" s="668"/>
      <c r="I638" s="234"/>
      <c r="J638" s="575"/>
      <c r="K638" s="573"/>
      <c r="L638" s="573"/>
      <c r="M638" s="623"/>
      <c r="N638" s="623"/>
      <c r="O638" s="573"/>
      <c r="P638" s="573"/>
      <c r="Q638" s="639"/>
      <c r="R638" s="573"/>
      <c r="S638" s="573"/>
      <c r="T638" s="573"/>
      <c r="U638" s="623"/>
      <c r="V638" s="623"/>
      <c r="W638" s="573"/>
      <c r="X638" s="623"/>
      <c r="Y638" s="623"/>
      <c r="Z638" s="399"/>
      <c r="AA638" s="621"/>
      <c r="AB638" s="622"/>
      <c r="AC638" s="147"/>
    </row>
    <row r="639" spans="2:29" ht="13.5" customHeight="1">
      <c r="B639" s="395"/>
      <c r="D639" s="529">
        <f t="shared" si="12"/>
        <v>628</v>
      </c>
      <c r="E639" s="532"/>
      <c r="F639" s="531"/>
      <c r="G639" s="531"/>
      <c r="H639" s="668"/>
      <c r="I639" s="234"/>
      <c r="J639" s="575"/>
      <c r="K639" s="573"/>
      <c r="L639" s="573"/>
      <c r="M639" s="623"/>
      <c r="N639" s="623"/>
      <c r="O639" s="573"/>
      <c r="P639" s="573"/>
      <c r="Q639" s="639"/>
      <c r="R639" s="573"/>
      <c r="S639" s="573"/>
      <c r="T639" s="573"/>
      <c r="U639" s="623"/>
      <c r="V639" s="623"/>
      <c r="W639" s="573"/>
      <c r="X639" s="623"/>
      <c r="Y639" s="623"/>
      <c r="Z639" s="399"/>
      <c r="AA639" s="621"/>
      <c r="AB639" s="622"/>
      <c r="AC639" s="147"/>
    </row>
    <row r="640" spans="2:29" ht="13.5" customHeight="1">
      <c r="B640" s="395"/>
      <c r="D640" s="529">
        <f t="shared" si="12"/>
        <v>629</v>
      </c>
      <c r="E640" s="532"/>
      <c r="F640" s="531"/>
      <c r="G640" s="531"/>
      <c r="H640" s="668"/>
      <c r="I640" s="234"/>
      <c r="J640" s="575"/>
      <c r="K640" s="573"/>
      <c r="L640" s="573"/>
      <c r="M640" s="623"/>
      <c r="N640" s="623"/>
      <c r="O640" s="573"/>
      <c r="P640" s="573"/>
      <c r="Q640" s="639"/>
      <c r="R640" s="573"/>
      <c r="S640" s="573"/>
      <c r="T640" s="573"/>
      <c r="U640" s="623"/>
      <c r="V640" s="623"/>
      <c r="W640" s="573"/>
      <c r="X640" s="623"/>
      <c r="Y640" s="623"/>
      <c r="Z640" s="399"/>
      <c r="AA640" s="621"/>
      <c r="AB640" s="622"/>
      <c r="AC640" s="147"/>
    </row>
    <row r="641" spans="2:29" ht="13.5" customHeight="1">
      <c r="B641" s="395"/>
      <c r="D641" s="529">
        <f t="shared" si="12"/>
        <v>630</v>
      </c>
      <c r="E641" s="532"/>
      <c r="F641" s="531"/>
      <c r="G641" s="531"/>
      <c r="H641" s="668"/>
      <c r="I641" s="234"/>
      <c r="J641" s="575"/>
      <c r="K641" s="573"/>
      <c r="L641" s="573"/>
      <c r="M641" s="623"/>
      <c r="N641" s="623"/>
      <c r="O641" s="573"/>
      <c r="P641" s="573"/>
      <c r="Q641" s="639"/>
      <c r="R641" s="573"/>
      <c r="S641" s="573"/>
      <c r="T641" s="573"/>
      <c r="U641" s="623"/>
      <c r="V641" s="623"/>
      <c r="W641" s="573"/>
      <c r="X641" s="623"/>
      <c r="Y641" s="623"/>
      <c r="Z641" s="399"/>
      <c r="AA641" s="621"/>
      <c r="AB641" s="622"/>
      <c r="AC641" s="147"/>
    </row>
    <row r="642" spans="2:29" ht="13.5" customHeight="1">
      <c r="B642" s="395"/>
      <c r="D642" s="529">
        <f t="shared" si="12"/>
        <v>631</v>
      </c>
      <c r="E642" s="532"/>
      <c r="F642" s="531"/>
      <c r="G642" s="531"/>
      <c r="H642" s="668"/>
      <c r="I642" s="234"/>
      <c r="J642" s="575"/>
      <c r="K642" s="573"/>
      <c r="L642" s="573"/>
      <c r="M642" s="623"/>
      <c r="N642" s="623"/>
      <c r="O642" s="573"/>
      <c r="P642" s="573"/>
      <c r="Q642" s="639"/>
      <c r="R642" s="573"/>
      <c r="S642" s="573"/>
      <c r="T642" s="573"/>
      <c r="U642" s="623"/>
      <c r="V642" s="623"/>
      <c r="W642" s="573"/>
      <c r="X642" s="623"/>
      <c r="Y642" s="623"/>
      <c r="Z642" s="399"/>
      <c r="AA642" s="621"/>
      <c r="AB642" s="622"/>
      <c r="AC642" s="147"/>
    </row>
    <row r="643" spans="2:29" ht="13.5" customHeight="1">
      <c r="B643" s="395"/>
      <c r="D643" s="529">
        <f>D642+1</f>
        <v>632</v>
      </c>
      <c r="E643" s="532"/>
      <c r="F643" s="531"/>
      <c r="G643" s="531"/>
      <c r="H643" s="668"/>
      <c r="I643" s="234"/>
      <c r="J643" s="575"/>
      <c r="K643" s="573"/>
      <c r="L643" s="573"/>
      <c r="M643" s="623"/>
      <c r="N643" s="623"/>
      <c r="O643" s="573"/>
      <c r="P643" s="573"/>
      <c r="Q643" s="639"/>
      <c r="R643" s="573"/>
      <c r="S643" s="573"/>
      <c r="T643" s="573"/>
      <c r="U643" s="623"/>
      <c r="V643" s="623"/>
      <c r="W643" s="573"/>
      <c r="X643" s="623"/>
      <c r="Y643" s="623"/>
      <c r="Z643" s="399"/>
      <c r="AA643" s="621"/>
      <c r="AB643" s="622"/>
      <c r="AC643" s="147"/>
    </row>
    <row r="644" spans="2:29" ht="13.5" customHeight="1">
      <c r="B644" s="395"/>
      <c r="D644" s="529">
        <f>D643+1</f>
        <v>633</v>
      </c>
      <c r="E644" s="532"/>
      <c r="F644" s="531"/>
      <c r="G644" s="531"/>
      <c r="H644" s="668"/>
      <c r="I644" s="234"/>
      <c r="J644" s="575"/>
      <c r="K644" s="573"/>
      <c r="L644" s="573"/>
      <c r="M644" s="623"/>
      <c r="N644" s="623"/>
      <c r="O644" s="573"/>
      <c r="P644" s="573"/>
      <c r="Q644" s="639"/>
      <c r="R644" s="573"/>
      <c r="S644" s="573"/>
      <c r="T644" s="573"/>
      <c r="U644" s="623"/>
      <c r="V644" s="623"/>
      <c r="W644" s="573"/>
      <c r="X644" s="623"/>
      <c r="Y644" s="623"/>
      <c r="Z644" s="399"/>
      <c r="AA644" s="621"/>
      <c r="AB644" s="622"/>
      <c r="AC644" s="147"/>
    </row>
    <row r="645" spans="2:29" ht="13.5" customHeight="1">
      <c r="B645" s="395"/>
      <c r="D645" s="529">
        <f t="shared" ref="D645:D912" si="13">D644+1</f>
        <v>634</v>
      </c>
      <c r="E645" s="532"/>
      <c r="F645" s="531"/>
      <c r="G645" s="531"/>
      <c r="H645" s="668"/>
      <c r="I645" s="234"/>
      <c r="J645" s="575"/>
      <c r="K645" s="573"/>
      <c r="L645" s="573"/>
      <c r="M645" s="623"/>
      <c r="N645" s="623"/>
      <c r="O645" s="573"/>
      <c r="P645" s="573"/>
      <c r="Q645" s="639"/>
      <c r="R645" s="573"/>
      <c r="S645" s="573"/>
      <c r="T645" s="573"/>
      <c r="U645" s="623"/>
      <c r="V645" s="623"/>
      <c r="W645" s="573"/>
      <c r="X645" s="623"/>
      <c r="Y645" s="623"/>
      <c r="Z645" s="399"/>
      <c r="AA645" s="621"/>
      <c r="AB645" s="622"/>
      <c r="AC645" s="147"/>
    </row>
    <row r="646" spans="2:29" ht="13.5" customHeight="1">
      <c r="B646" s="395"/>
      <c r="D646" s="529">
        <f t="shared" si="13"/>
        <v>635</v>
      </c>
      <c r="E646" s="532"/>
      <c r="F646" s="531"/>
      <c r="G646" s="531"/>
      <c r="H646" s="668"/>
      <c r="I646" s="234"/>
      <c r="J646" s="575"/>
      <c r="K646" s="573"/>
      <c r="L646" s="573"/>
      <c r="M646" s="623"/>
      <c r="N646" s="623"/>
      <c r="O646" s="573"/>
      <c r="P646" s="573"/>
      <c r="Q646" s="639"/>
      <c r="R646" s="573"/>
      <c r="S646" s="573"/>
      <c r="T646" s="573"/>
      <c r="U646" s="623"/>
      <c r="V646" s="623"/>
      <c r="W646" s="573"/>
      <c r="X646" s="623"/>
      <c r="Y646" s="623"/>
      <c r="Z646" s="399"/>
      <c r="AA646" s="621"/>
      <c r="AB646" s="622"/>
      <c r="AC646" s="147"/>
    </row>
    <row r="647" spans="2:29" ht="13.5" customHeight="1">
      <c r="B647" s="395"/>
      <c r="D647" s="529">
        <f t="shared" si="13"/>
        <v>636</v>
      </c>
      <c r="E647" s="532"/>
      <c r="F647" s="531"/>
      <c r="G647" s="531"/>
      <c r="H647" s="668"/>
      <c r="I647" s="234"/>
      <c r="J647" s="575"/>
      <c r="K647" s="573"/>
      <c r="L647" s="573"/>
      <c r="M647" s="623"/>
      <c r="N647" s="623"/>
      <c r="O647" s="573"/>
      <c r="P647" s="573"/>
      <c r="Q647" s="639"/>
      <c r="R647" s="573"/>
      <c r="S647" s="573"/>
      <c r="T647" s="573"/>
      <c r="U647" s="623"/>
      <c r="V647" s="623"/>
      <c r="W647" s="573"/>
      <c r="X647" s="623"/>
      <c r="Y647" s="623"/>
      <c r="Z647" s="399"/>
      <c r="AA647" s="621"/>
      <c r="AB647" s="622"/>
      <c r="AC647" s="147"/>
    </row>
    <row r="648" spans="2:29" ht="13.5" customHeight="1">
      <c r="B648" s="395"/>
      <c r="D648" s="529">
        <f t="shared" si="13"/>
        <v>637</v>
      </c>
      <c r="E648" s="532"/>
      <c r="F648" s="531"/>
      <c r="G648" s="531"/>
      <c r="H648" s="668"/>
      <c r="I648" s="234"/>
      <c r="J648" s="575"/>
      <c r="K648" s="573"/>
      <c r="L648" s="573"/>
      <c r="M648" s="623"/>
      <c r="N648" s="623"/>
      <c r="O648" s="573"/>
      <c r="P648" s="573"/>
      <c r="Q648" s="639"/>
      <c r="R648" s="573"/>
      <c r="S648" s="573"/>
      <c r="T648" s="573"/>
      <c r="U648" s="623"/>
      <c r="V648" s="623"/>
      <c r="W648" s="573"/>
      <c r="X648" s="623"/>
      <c r="Y648" s="623"/>
      <c r="Z648" s="399"/>
      <c r="AA648" s="621"/>
      <c r="AB648" s="622"/>
      <c r="AC648" s="147"/>
    </row>
    <row r="649" spans="2:29" ht="13.5" customHeight="1">
      <c r="B649" s="395"/>
      <c r="D649" s="529">
        <f t="shared" si="13"/>
        <v>638</v>
      </c>
      <c r="E649" s="532"/>
      <c r="F649" s="531"/>
      <c r="G649" s="531"/>
      <c r="H649" s="668"/>
      <c r="I649" s="234"/>
      <c r="J649" s="575"/>
      <c r="K649" s="573"/>
      <c r="L649" s="573"/>
      <c r="M649" s="623"/>
      <c r="N649" s="623"/>
      <c r="O649" s="573"/>
      <c r="P649" s="573"/>
      <c r="Q649" s="639"/>
      <c r="R649" s="573"/>
      <c r="S649" s="573"/>
      <c r="T649" s="573"/>
      <c r="U649" s="623"/>
      <c r="V649" s="623"/>
      <c r="W649" s="573"/>
      <c r="X649" s="623"/>
      <c r="Y649" s="623"/>
      <c r="Z649" s="399"/>
      <c r="AA649" s="621"/>
      <c r="AB649" s="622"/>
      <c r="AC649" s="147"/>
    </row>
    <row r="650" spans="2:29" ht="13.5" customHeight="1">
      <c r="B650" s="395"/>
      <c r="D650" s="529">
        <f t="shared" si="13"/>
        <v>639</v>
      </c>
      <c r="E650" s="532"/>
      <c r="F650" s="531"/>
      <c r="G650" s="531"/>
      <c r="H650" s="668"/>
      <c r="I650" s="234"/>
      <c r="J650" s="575"/>
      <c r="K650" s="573"/>
      <c r="L650" s="573"/>
      <c r="M650" s="623"/>
      <c r="N650" s="623"/>
      <c r="O650" s="573"/>
      <c r="P650" s="573"/>
      <c r="Q650" s="639"/>
      <c r="R650" s="573"/>
      <c r="S650" s="573"/>
      <c r="T650" s="573"/>
      <c r="U650" s="623"/>
      <c r="V650" s="623"/>
      <c r="W650" s="573"/>
      <c r="X650" s="623"/>
      <c r="Y650" s="623"/>
      <c r="Z650" s="399"/>
      <c r="AA650" s="621"/>
      <c r="AB650" s="622"/>
      <c r="AC650" s="147"/>
    </row>
    <row r="651" spans="2:29" ht="13.5" customHeight="1">
      <c r="B651" s="395"/>
      <c r="D651" s="529">
        <f t="shared" si="13"/>
        <v>640</v>
      </c>
      <c r="E651" s="532"/>
      <c r="F651" s="531"/>
      <c r="G651" s="531"/>
      <c r="H651" s="668"/>
      <c r="I651" s="234"/>
      <c r="J651" s="575"/>
      <c r="K651" s="573"/>
      <c r="L651" s="573"/>
      <c r="M651" s="623"/>
      <c r="N651" s="623"/>
      <c r="O651" s="573"/>
      <c r="P651" s="573"/>
      <c r="Q651" s="639"/>
      <c r="R651" s="573"/>
      <c r="S651" s="573"/>
      <c r="T651" s="573"/>
      <c r="U651" s="623"/>
      <c r="V651" s="623"/>
      <c r="W651" s="573"/>
      <c r="X651" s="623"/>
      <c r="Y651" s="623"/>
      <c r="Z651" s="399"/>
      <c r="AA651" s="621"/>
      <c r="AB651" s="622"/>
      <c r="AC651" s="147"/>
    </row>
    <row r="652" spans="2:29" ht="13.5" customHeight="1">
      <c r="B652" s="395"/>
      <c r="D652" s="529">
        <f t="shared" si="13"/>
        <v>641</v>
      </c>
      <c r="E652" s="532"/>
      <c r="F652" s="531"/>
      <c r="G652" s="531"/>
      <c r="H652" s="668"/>
      <c r="I652" s="234"/>
      <c r="J652" s="575"/>
      <c r="K652" s="573"/>
      <c r="L652" s="573"/>
      <c r="M652" s="623"/>
      <c r="N652" s="623"/>
      <c r="O652" s="573"/>
      <c r="P652" s="573"/>
      <c r="Q652" s="639"/>
      <c r="R652" s="573"/>
      <c r="S652" s="573"/>
      <c r="T652" s="573"/>
      <c r="U652" s="623"/>
      <c r="V652" s="623"/>
      <c r="W652" s="573"/>
      <c r="X652" s="623"/>
      <c r="Y652" s="623"/>
      <c r="Z652" s="399"/>
      <c r="AA652" s="621"/>
      <c r="AB652" s="622"/>
      <c r="AC652" s="147"/>
    </row>
    <row r="653" spans="2:29" ht="13.5" customHeight="1">
      <c r="B653" s="395"/>
      <c r="D653" s="529">
        <f t="shared" si="13"/>
        <v>642</v>
      </c>
      <c r="E653" s="532"/>
      <c r="F653" s="531"/>
      <c r="G653" s="531"/>
      <c r="H653" s="668"/>
      <c r="I653" s="234"/>
      <c r="J653" s="575"/>
      <c r="K653" s="573"/>
      <c r="L653" s="573"/>
      <c r="M653" s="623"/>
      <c r="N653" s="623"/>
      <c r="O653" s="573"/>
      <c r="P653" s="573"/>
      <c r="Q653" s="639"/>
      <c r="R653" s="573"/>
      <c r="S653" s="573"/>
      <c r="T653" s="573"/>
      <c r="U653" s="623"/>
      <c r="V653" s="623"/>
      <c r="W653" s="573"/>
      <c r="X653" s="623"/>
      <c r="Y653" s="623"/>
      <c r="Z653" s="399"/>
      <c r="AA653" s="621"/>
      <c r="AB653" s="622"/>
      <c r="AC653" s="147"/>
    </row>
    <row r="654" spans="2:29" ht="13.5" customHeight="1">
      <c r="B654" s="395"/>
      <c r="D654" s="529">
        <f t="shared" si="13"/>
        <v>643</v>
      </c>
      <c r="E654" s="532"/>
      <c r="F654" s="531"/>
      <c r="G654" s="531"/>
      <c r="H654" s="668"/>
      <c r="I654" s="234"/>
      <c r="J654" s="575"/>
      <c r="K654" s="573"/>
      <c r="L654" s="573"/>
      <c r="M654" s="623"/>
      <c r="N654" s="623"/>
      <c r="O654" s="573"/>
      <c r="P654" s="573"/>
      <c r="Q654" s="639"/>
      <c r="R654" s="573"/>
      <c r="S654" s="573"/>
      <c r="T654" s="573"/>
      <c r="U654" s="623"/>
      <c r="V654" s="623"/>
      <c r="W654" s="573"/>
      <c r="X654" s="623"/>
      <c r="Y654" s="623"/>
      <c r="Z654" s="399"/>
      <c r="AA654" s="621"/>
      <c r="AB654" s="622"/>
      <c r="AC654" s="147"/>
    </row>
    <row r="655" spans="2:29" ht="13.5" customHeight="1">
      <c r="B655" s="395"/>
      <c r="D655" s="529">
        <f t="shared" si="13"/>
        <v>644</v>
      </c>
      <c r="E655" s="532"/>
      <c r="F655" s="531"/>
      <c r="G655" s="531"/>
      <c r="H655" s="668"/>
      <c r="I655" s="234"/>
      <c r="J655" s="575"/>
      <c r="K655" s="573"/>
      <c r="L655" s="573"/>
      <c r="M655" s="623"/>
      <c r="N655" s="623"/>
      <c r="O655" s="573"/>
      <c r="P655" s="573"/>
      <c r="Q655" s="639"/>
      <c r="R655" s="573"/>
      <c r="S655" s="573"/>
      <c r="T655" s="573"/>
      <c r="U655" s="623"/>
      <c r="V655" s="623"/>
      <c r="W655" s="573"/>
      <c r="X655" s="623"/>
      <c r="Y655" s="623"/>
      <c r="Z655" s="399"/>
      <c r="AA655" s="621"/>
      <c r="AB655" s="622"/>
      <c r="AC655" s="147"/>
    </row>
    <row r="656" spans="2:29" ht="13.5" customHeight="1">
      <c r="B656" s="395"/>
      <c r="D656" s="529">
        <f t="shared" si="13"/>
        <v>645</v>
      </c>
      <c r="E656" s="532"/>
      <c r="F656" s="531"/>
      <c r="G656" s="531"/>
      <c r="H656" s="668"/>
      <c r="I656" s="234"/>
      <c r="J656" s="575"/>
      <c r="K656" s="573"/>
      <c r="L656" s="573"/>
      <c r="M656" s="623"/>
      <c r="N656" s="623"/>
      <c r="O656" s="573"/>
      <c r="P656" s="573"/>
      <c r="Q656" s="639"/>
      <c r="R656" s="573"/>
      <c r="S656" s="573"/>
      <c r="T656" s="573"/>
      <c r="U656" s="623"/>
      <c r="V656" s="623"/>
      <c r="W656" s="573"/>
      <c r="X656" s="623"/>
      <c r="Y656" s="623"/>
      <c r="Z656" s="399"/>
      <c r="AA656" s="621"/>
      <c r="AB656" s="622"/>
      <c r="AC656" s="147"/>
    </row>
    <row r="657" spans="2:29" ht="13.5" customHeight="1">
      <c r="B657" s="395"/>
      <c r="D657" s="529">
        <f t="shared" si="13"/>
        <v>646</v>
      </c>
      <c r="E657" s="532"/>
      <c r="F657" s="531"/>
      <c r="G657" s="531"/>
      <c r="H657" s="668"/>
      <c r="I657" s="234"/>
      <c r="J657" s="575"/>
      <c r="K657" s="573"/>
      <c r="L657" s="573"/>
      <c r="M657" s="623"/>
      <c r="N657" s="623"/>
      <c r="O657" s="573"/>
      <c r="P657" s="573"/>
      <c r="Q657" s="639"/>
      <c r="R657" s="573"/>
      <c r="S657" s="573"/>
      <c r="T657" s="573"/>
      <c r="U657" s="623"/>
      <c r="V657" s="623"/>
      <c r="W657" s="573"/>
      <c r="X657" s="623"/>
      <c r="Y657" s="623"/>
      <c r="Z657" s="399"/>
      <c r="AA657" s="621"/>
      <c r="AB657" s="622"/>
      <c r="AC657" s="147"/>
    </row>
    <row r="658" spans="2:29" ht="13.5" customHeight="1">
      <c r="B658" s="395"/>
      <c r="D658" s="529">
        <f t="shared" si="13"/>
        <v>647</v>
      </c>
      <c r="E658" s="532"/>
      <c r="F658" s="531"/>
      <c r="G658" s="531"/>
      <c r="H658" s="668"/>
      <c r="I658" s="234"/>
      <c r="J658" s="575"/>
      <c r="K658" s="573"/>
      <c r="L658" s="573"/>
      <c r="M658" s="623"/>
      <c r="N658" s="623"/>
      <c r="O658" s="573"/>
      <c r="P658" s="573"/>
      <c r="Q658" s="639"/>
      <c r="R658" s="573"/>
      <c r="S658" s="573"/>
      <c r="T658" s="573"/>
      <c r="U658" s="623"/>
      <c r="V658" s="623"/>
      <c r="W658" s="573"/>
      <c r="X658" s="623"/>
      <c r="Y658" s="623"/>
      <c r="Z658" s="399"/>
      <c r="AA658" s="621"/>
      <c r="AB658" s="622"/>
      <c r="AC658" s="147"/>
    </row>
    <row r="659" spans="2:29" ht="13.5" customHeight="1">
      <c r="B659" s="395"/>
      <c r="D659" s="529">
        <f t="shared" si="13"/>
        <v>648</v>
      </c>
      <c r="E659" s="532"/>
      <c r="F659" s="531"/>
      <c r="G659" s="531"/>
      <c r="H659" s="668"/>
      <c r="I659" s="234"/>
      <c r="J659" s="575"/>
      <c r="K659" s="573"/>
      <c r="L659" s="573"/>
      <c r="M659" s="623"/>
      <c r="N659" s="623"/>
      <c r="O659" s="573"/>
      <c r="P659" s="573"/>
      <c r="Q659" s="639"/>
      <c r="R659" s="573"/>
      <c r="S659" s="573"/>
      <c r="T659" s="573"/>
      <c r="U659" s="623"/>
      <c r="V659" s="623"/>
      <c r="W659" s="573"/>
      <c r="X659" s="623"/>
      <c r="Y659" s="623"/>
      <c r="Z659" s="399"/>
      <c r="AA659" s="621"/>
      <c r="AB659" s="622"/>
      <c r="AC659" s="147"/>
    </row>
    <row r="660" spans="2:29" ht="13.5" customHeight="1">
      <c r="B660" s="395"/>
      <c r="D660" s="529">
        <f t="shared" si="13"/>
        <v>649</v>
      </c>
      <c r="E660" s="532"/>
      <c r="F660" s="531"/>
      <c r="G660" s="531"/>
      <c r="H660" s="668"/>
      <c r="I660" s="234"/>
      <c r="J660" s="575"/>
      <c r="K660" s="573"/>
      <c r="L660" s="573"/>
      <c r="M660" s="623"/>
      <c r="N660" s="623"/>
      <c r="O660" s="573"/>
      <c r="P660" s="573"/>
      <c r="Q660" s="639"/>
      <c r="R660" s="573"/>
      <c r="S660" s="573"/>
      <c r="T660" s="573"/>
      <c r="U660" s="623"/>
      <c r="V660" s="623"/>
      <c r="W660" s="573"/>
      <c r="X660" s="623"/>
      <c r="Y660" s="623"/>
      <c r="Z660" s="399"/>
      <c r="AA660" s="621"/>
      <c r="AB660" s="622"/>
      <c r="AC660" s="147"/>
    </row>
    <row r="661" spans="2:29" ht="13.5" customHeight="1">
      <c r="B661" s="395"/>
      <c r="D661" s="529">
        <f t="shared" si="13"/>
        <v>650</v>
      </c>
      <c r="E661" s="532"/>
      <c r="F661" s="531"/>
      <c r="G661" s="531"/>
      <c r="H661" s="668"/>
      <c r="I661" s="234"/>
      <c r="J661" s="575"/>
      <c r="K661" s="573"/>
      <c r="L661" s="573"/>
      <c r="M661" s="623"/>
      <c r="N661" s="623"/>
      <c r="O661" s="573"/>
      <c r="P661" s="573"/>
      <c r="Q661" s="639"/>
      <c r="R661" s="573"/>
      <c r="S661" s="573"/>
      <c r="T661" s="573"/>
      <c r="U661" s="623"/>
      <c r="V661" s="623"/>
      <c r="W661" s="573"/>
      <c r="X661" s="623"/>
      <c r="Y661" s="623"/>
      <c r="Z661" s="399"/>
      <c r="AA661" s="621"/>
      <c r="AB661" s="622"/>
      <c r="AC661" s="147"/>
    </row>
    <row r="662" spans="2:29" ht="13.5" customHeight="1">
      <c r="B662" s="395"/>
      <c r="D662" s="529">
        <f t="shared" si="13"/>
        <v>651</v>
      </c>
      <c r="E662" s="532"/>
      <c r="F662" s="531"/>
      <c r="G662" s="531"/>
      <c r="H662" s="668"/>
      <c r="I662" s="234"/>
      <c r="J662" s="575"/>
      <c r="K662" s="573"/>
      <c r="L662" s="573"/>
      <c r="M662" s="623"/>
      <c r="N662" s="623"/>
      <c r="O662" s="573"/>
      <c r="P662" s="573"/>
      <c r="Q662" s="639"/>
      <c r="R662" s="573"/>
      <c r="S662" s="573"/>
      <c r="T662" s="573"/>
      <c r="U662" s="623"/>
      <c r="V662" s="623"/>
      <c r="W662" s="573"/>
      <c r="X662" s="623"/>
      <c r="Y662" s="623"/>
      <c r="Z662" s="399"/>
      <c r="AA662" s="621"/>
      <c r="AB662" s="622"/>
      <c r="AC662" s="147"/>
    </row>
    <row r="663" spans="2:29" ht="13.5" customHeight="1">
      <c r="B663" s="395"/>
      <c r="D663" s="529">
        <f t="shared" si="13"/>
        <v>652</v>
      </c>
      <c r="E663" s="532"/>
      <c r="F663" s="531"/>
      <c r="G663" s="531"/>
      <c r="H663" s="668"/>
      <c r="I663" s="234"/>
      <c r="J663" s="575"/>
      <c r="K663" s="573"/>
      <c r="L663" s="573"/>
      <c r="M663" s="623"/>
      <c r="N663" s="623"/>
      <c r="O663" s="573"/>
      <c r="P663" s="573"/>
      <c r="Q663" s="639"/>
      <c r="R663" s="573"/>
      <c r="S663" s="573"/>
      <c r="T663" s="573"/>
      <c r="U663" s="623"/>
      <c r="V663" s="623"/>
      <c r="W663" s="573"/>
      <c r="X663" s="623"/>
      <c r="Y663" s="623"/>
      <c r="Z663" s="399"/>
      <c r="AA663" s="621"/>
      <c r="AB663" s="622"/>
      <c r="AC663" s="147"/>
    </row>
    <row r="664" spans="2:29" ht="13.5" customHeight="1">
      <c r="B664" s="395"/>
      <c r="D664" s="529">
        <f t="shared" si="13"/>
        <v>653</v>
      </c>
      <c r="E664" s="532"/>
      <c r="F664" s="531"/>
      <c r="G664" s="531"/>
      <c r="H664" s="668"/>
      <c r="I664" s="234"/>
      <c r="J664" s="575"/>
      <c r="K664" s="573"/>
      <c r="L664" s="573"/>
      <c r="M664" s="623"/>
      <c r="N664" s="623"/>
      <c r="O664" s="573"/>
      <c r="P664" s="573"/>
      <c r="Q664" s="639"/>
      <c r="R664" s="573"/>
      <c r="S664" s="573"/>
      <c r="T664" s="573"/>
      <c r="U664" s="623"/>
      <c r="V664" s="623"/>
      <c r="W664" s="573"/>
      <c r="X664" s="623"/>
      <c r="Y664" s="623"/>
      <c r="Z664" s="399"/>
      <c r="AA664" s="621"/>
      <c r="AB664" s="622"/>
      <c r="AC664" s="147"/>
    </row>
    <row r="665" spans="2:29" ht="13.5" customHeight="1">
      <c r="B665" s="395"/>
      <c r="D665" s="529">
        <f t="shared" si="13"/>
        <v>654</v>
      </c>
      <c r="E665" s="532"/>
      <c r="F665" s="531"/>
      <c r="G665" s="531"/>
      <c r="H665" s="668"/>
      <c r="I665" s="234"/>
      <c r="J665" s="575"/>
      <c r="K665" s="573"/>
      <c r="L665" s="573"/>
      <c r="M665" s="623"/>
      <c r="N665" s="623"/>
      <c r="O665" s="573"/>
      <c r="P665" s="573"/>
      <c r="Q665" s="639"/>
      <c r="R665" s="573"/>
      <c r="S665" s="573"/>
      <c r="T665" s="573"/>
      <c r="U665" s="623"/>
      <c r="V665" s="623"/>
      <c r="W665" s="573"/>
      <c r="X665" s="623"/>
      <c r="Y665" s="623"/>
      <c r="Z665" s="399"/>
      <c r="AA665" s="621"/>
      <c r="AB665" s="622"/>
      <c r="AC665" s="147"/>
    </row>
    <row r="666" spans="2:29" ht="13.5" customHeight="1">
      <c r="B666" s="395"/>
      <c r="D666" s="529">
        <f t="shared" si="13"/>
        <v>655</v>
      </c>
      <c r="E666" s="532"/>
      <c r="F666" s="531"/>
      <c r="G666" s="531"/>
      <c r="H666" s="668"/>
      <c r="I666" s="234"/>
      <c r="J666" s="575"/>
      <c r="K666" s="573"/>
      <c r="L666" s="573"/>
      <c r="M666" s="623"/>
      <c r="N666" s="623"/>
      <c r="O666" s="573"/>
      <c r="P666" s="573"/>
      <c r="Q666" s="639"/>
      <c r="R666" s="573"/>
      <c r="S666" s="573"/>
      <c r="T666" s="573"/>
      <c r="U666" s="623"/>
      <c r="V666" s="623"/>
      <c r="W666" s="573"/>
      <c r="X666" s="623"/>
      <c r="Y666" s="623"/>
      <c r="Z666" s="399"/>
      <c r="AA666" s="621"/>
      <c r="AB666" s="622"/>
      <c r="AC666" s="147"/>
    </row>
    <row r="667" spans="2:29" ht="13.5" customHeight="1">
      <c r="B667" s="395"/>
      <c r="D667" s="529">
        <f t="shared" si="13"/>
        <v>656</v>
      </c>
      <c r="E667" s="532"/>
      <c r="F667" s="531"/>
      <c r="G667" s="531"/>
      <c r="H667" s="668"/>
      <c r="I667" s="234"/>
      <c r="J667" s="575"/>
      <c r="K667" s="573"/>
      <c r="L667" s="573"/>
      <c r="M667" s="623"/>
      <c r="N667" s="623"/>
      <c r="O667" s="573"/>
      <c r="P667" s="573"/>
      <c r="Q667" s="639"/>
      <c r="R667" s="573"/>
      <c r="S667" s="573"/>
      <c r="T667" s="573"/>
      <c r="U667" s="623"/>
      <c r="V667" s="623"/>
      <c r="W667" s="573"/>
      <c r="X667" s="623"/>
      <c r="Y667" s="623"/>
      <c r="Z667" s="399"/>
      <c r="AA667" s="621"/>
      <c r="AB667" s="622"/>
      <c r="AC667" s="147"/>
    </row>
    <row r="668" spans="2:29" ht="13.5" customHeight="1">
      <c r="B668" s="395"/>
      <c r="D668" s="529">
        <f t="shared" si="13"/>
        <v>657</v>
      </c>
      <c r="E668" s="532"/>
      <c r="F668" s="531"/>
      <c r="G668" s="531"/>
      <c r="H668" s="668"/>
      <c r="I668" s="234"/>
      <c r="J668" s="575"/>
      <c r="K668" s="573"/>
      <c r="L668" s="573"/>
      <c r="M668" s="623"/>
      <c r="N668" s="623"/>
      <c r="O668" s="573"/>
      <c r="P668" s="573"/>
      <c r="Q668" s="639"/>
      <c r="R668" s="573"/>
      <c r="S668" s="573"/>
      <c r="T668" s="573"/>
      <c r="U668" s="623"/>
      <c r="V668" s="623"/>
      <c r="W668" s="573"/>
      <c r="X668" s="623"/>
      <c r="Y668" s="623"/>
      <c r="Z668" s="399"/>
      <c r="AA668" s="621"/>
      <c r="AB668" s="622"/>
      <c r="AC668" s="147"/>
    </row>
    <row r="669" spans="2:29" ht="13.5" customHeight="1">
      <c r="B669" s="395"/>
      <c r="D669" s="529">
        <f t="shared" si="13"/>
        <v>658</v>
      </c>
      <c r="E669" s="532"/>
      <c r="F669" s="531"/>
      <c r="G669" s="531"/>
      <c r="H669" s="668"/>
      <c r="I669" s="234"/>
      <c r="J669" s="575"/>
      <c r="K669" s="573"/>
      <c r="L669" s="573"/>
      <c r="M669" s="623"/>
      <c r="N669" s="623"/>
      <c r="O669" s="573"/>
      <c r="P669" s="573"/>
      <c r="Q669" s="639"/>
      <c r="R669" s="573"/>
      <c r="S669" s="573"/>
      <c r="T669" s="573"/>
      <c r="U669" s="623"/>
      <c r="V669" s="623"/>
      <c r="W669" s="573"/>
      <c r="X669" s="623"/>
      <c r="Y669" s="623"/>
      <c r="Z669" s="399"/>
      <c r="AA669" s="621"/>
      <c r="AB669" s="622"/>
      <c r="AC669" s="147"/>
    </row>
    <row r="670" spans="2:29" ht="13.5" customHeight="1">
      <c r="B670" s="395"/>
      <c r="D670" s="529">
        <f t="shared" si="13"/>
        <v>659</v>
      </c>
      <c r="E670" s="532"/>
      <c r="F670" s="531"/>
      <c r="G670" s="531"/>
      <c r="H670" s="668"/>
      <c r="I670" s="234"/>
      <c r="J670" s="575"/>
      <c r="K670" s="573"/>
      <c r="L670" s="573"/>
      <c r="M670" s="623"/>
      <c r="N670" s="623"/>
      <c r="O670" s="573"/>
      <c r="P670" s="573"/>
      <c r="Q670" s="639"/>
      <c r="R670" s="573"/>
      <c r="S670" s="573"/>
      <c r="T670" s="573"/>
      <c r="U670" s="623"/>
      <c r="V670" s="623"/>
      <c r="W670" s="573"/>
      <c r="X670" s="623"/>
      <c r="Y670" s="623"/>
      <c r="Z670" s="399"/>
      <c r="AA670" s="621"/>
      <c r="AB670" s="622"/>
      <c r="AC670" s="147"/>
    </row>
    <row r="671" spans="2:29" ht="13.5" customHeight="1">
      <c r="B671" s="395"/>
      <c r="D671" s="529">
        <f t="shared" si="13"/>
        <v>660</v>
      </c>
      <c r="E671" s="532"/>
      <c r="F671" s="531"/>
      <c r="G671" s="531"/>
      <c r="H671" s="668"/>
      <c r="I671" s="234"/>
      <c r="J671" s="575"/>
      <c r="K671" s="573"/>
      <c r="L671" s="573"/>
      <c r="M671" s="623"/>
      <c r="N671" s="623"/>
      <c r="O671" s="573"/>
      <c r="P671" s="573"/>
      <c r="Q671" s="639"/>
      <c r="R671" s="573"/>
      <c r="S671" s="573"/>
      <c r="T671" s="573"/>
      <c r="U671" s="623"/>
      <c r="V671" s="623"/>
      <c r="W671" s="573"/>
      <c r="X671" s="623"/>
      <c r="Y671" s="623"/>
      <c r="Z671" s="399"/>
      <c r="AA671" s="621"/>
      <c r="AB671" s="622"/>
      <c r="AC671" s="147"/>
    </row>
    <row r="672" spans="2:29" ht="13.5" customHeight="1">
      <c r="B672" s="395"/>
      <c r="D672" s="529">
        <f t="shared" si="13"/>
        <v>661</v>
      </c>
      <c r="E672" s="532"/>
      <c r="F672" s="531"/>
      <c r="G672" s="531"/>
      <c r="H672" s="668"/>
      <c r="I672" s="234"/>
      <c r="J672" s="575"/>
      <c r="K672" s="573"/>
      <c r="L672" s="573"/>
      <c r="M672" s="623"/>
      <c r="N672" s="623"/>
      <c r="O672" s="573"/>
      <c r="P672" s="573"/>
      <c r="Q672" s="639"/>
      <c r="R672" s="573"/>
      <c r="S672" s="573"/>
      <c r="T672" s="573"/>
      <c r="U672" s="623"/>
      <c r="V672" s="623"/>
      <c r="W672" s="573"/>
      <c r="X672" s="623"/>
      <c r="Y672" s="623"/>
      <c r="Z672" s="399"/>
      <c r="AA672" s="621"/>
      <c r="AB672" s="622"/>
      <c r="AC672" s="147"/>
    </row>
    <row r="673" spans="2:29" ht="13.5" customHeight="1">
      <c r="B673" s="395"/>
      <c r="D673" s="529">
        <f t="shared" si="13"/>
        <v>662</v>
      </c>
      <c r="E673" s="532"/>
      <c r="F673" s="531"/>
      <c r="G673" s="531"/>
      <c r="H673" s="668"/>
      <c r="I673" s="234"/>
      <c r="J673" s="575"/>
      <c r="K673" s="573"/>
      <c r="L673" s="573"/>
      <c r="M673" s="623"/>
      <c r="N673" s="623"/>
      <c r="O673" s="573"/>
      <c r="P673" s="573"/>
      <c r="Q673" s="639"/>
      <c r="R673" s="573"/>
      <c r="S673" s="573"/>
      <c r="T673" s="573"/>
      <c r="U673" s="623"/>
      <c r="V673" s="623"/>
      <c r="W673" s="573"/>
      <c r="X673" s="623"/>
      <c r="Y673" s="623"/>
      <c r="Z673" s="399"/>
      <c r="AA673" s="621"/>
      <c r="AB673" s="622"/>
      <c r="AC673" s="147"/>
    </row>
    <row r="674" spans="2:29" ht="13.5" customHeight="1">
      <c r="B674" s="395"/>
      <c r="D674" s="529">
        <f t="shared" si="13"/>
        <v>663</v>
      </c>
      <c r="E674" s="532"/>
      <c r="F674" s="531"/>
      <c r="G674" s="531"/>
      <c r="H674" s="668"/>
      <c r="I674" s="234"/>
      <c r="J674" s="575"/>
      <c r="K674" s="573"/>
      <c r="L674" s="573"/>
      <c r="M674" s="623"/>
      <c r="N674" s="623"/>
      <c r="O674" s="573"/>
      <c r="P674" s="573"/>
      <c r="Q674" s="639"/>
      <c r="R674" s="573"/>
      <c r="S674" s="573"/>
      <c r="T674" s="573"/>
      <c r="U674" s="623"/>
      <c r="V674" s="623"/>
      <c r="W674" s="573"/>
      <c r="X674" s="623"/>
      <c r="Y674" s="623"/>
      <c r="Z674" s="399"/>
      <c r="AA674" s="621"/>
      <c r="AB674" s="622"/>
      <c r="AC674" s="147"/>
    </row>
    <row r="675" spans="2:29" ht="13.5" customHeight="1">
      <c r="B675" s="395"/>
      <c r="D675" s="529">
        <f t="shared" si="13"/>
        <v>664</v>
      </c>
      <c r="E675" s="532"/>
      <c r="F675" s="531"/>
      <c r="G675" s="531"/>
      <c r="H675" s="668"/>
      <c r="I675" s="234"/>
      <c r="J675" s="575"/>
      <c r="K675" s="573"/>
      <c r="L675" s="573"/>
      <c r="M675" s="623"/>
      <c r="N675" s="623"/>
      <c r="O675" s="573"/>
      <c r="P675" s="573"/>
      <c r="Q675" s="639"/>
      <c r="R675" s="573"/>
      <c r="S675" s="573"/>
      <c r="T675" s="573"/>
      <c r="U675" s="623"/>
      <c r="V675" s="623"/>
      <c r="W675" s="573"/>
      <c r="X675" s="623"/>
      <c r="Y675" s="623"/>
      <c r="Z675" s="399"/>
      <c r="AA675" s="621"/>
      <c r="AB675" s="622"/>
      <c r="AC675" s="147"/>
    </row>
    <row r="676" spans="2:29" ht="13.5" customHeight="1">
      <c r="B676" s="395"/>
      <c r="D676" s="529">
        <f t="shared" si="13"/>
        <v>665</v>
      </c>
      <c r="E676" s="532"/>
      <c r="F676" s="531"/>
      <c r="G676" s="531"/>
      <c r="H676" s="668"/>
      <c r="I676" s="234"/>
      <c r="J676" s="575"/>
      <c r="K676" s="573"/>
      <c r="L676" s="573"/>
      <c r="M676" s="623"/>
      <c r="N676" s="623"/>
      <c r="O676" s="573"/>
      <c r="P676" s="573"/>
      <c r="Q676" s="639"/>
      <c r="R676" s="573"/>
      <c r="S676" s="573"/>
      <c r="T676" s="573"/>
      <c r="U676" s="623"/>
      <c r="V676" s="623"/>
      <c r="W676" s="573"/>
      <c r="X676" s="623"/>
      <c r="Y676" s="623"/>
      <c r="Z676" s="399"/>
      <c r="AA676" s="621"/>
      <c r="AB676" s="622"/>
      <c r="AC676" s="147"/>
    </row>
    <row r="677" spans="2:29" ht="13.5" customHeight="1">
      <c r="B677" s="395"/>
      <c r="D677" s="529">
        <f t="shared" si="13"/>
        <v>666</v>
      </c>
      <c r="E677" s="532"/>
      <c r="F677" s="531"/>
      <c r="G677" s="531"/>
      <c r="H677" s="668"/>
      <c r="I677" s="234"/>
      <c r="J677" s="575"/>
      <c r="K677" s="573"/>
      <c r="L677" s="573"/>
      <c r="M677" s="623"/>
      <c r="N677" s="623"/>
      <c r="O677" s="573"/>
      <c r="P677" s="573"/>
      <c r="Q677" s="639"/>
      <c r="R677" s="573"/>
      <c r="S677" s="573"/>
      <c r="T677" s="573"/>
      <c r="U677" s="623"/>
      <c r="V677" s="623"/>
      <c r="W677" s="573"/>
      <c r="X677" s="623"/>
      <c r="Y677" s="623"/>
      <c r="Z677" s="399"/>
      <c r="AA677" s="621"/>
      <c r="AB677" s="622"/>
      <c r="AC677" s="147"/>
    </row>
    <row r="678" spans="2:29" ht="13.5" customHeight="1">
      <c r="B678" s="395"/>
      <c r="D678" s="529">
        <f t="shared" si="13"/>
        <v>667</v>
      </c>
      <c r="E678" s="532"/>
      <c r="F678" s="531"/>
      <c r="G678" s="531"/>
      <c r="H678" s="668"/>
      <c r="I678" s="234"/>
      <c r="J678" s="575"/>
      <c r="K678" s="573"/>
      <c r="L678" s="573"/>
      <c r="M678" s="623"/>
      <c r="N678" s="623"/>
      <c r="O678" s="573"/>
      <c r="P678" s="573"/>
      <c r="Q678" s="639"/>
      <c r="R678" s="573"/>
      <c r="S678" s="573"/>
      <c r="T678" s="573"/>
      <c r="U678" s="623"/>
      <c r="V678" s="623"/>
      <c r="W678" s="573"/>
      <c r="X678" s="623"/>
      <c r="Y678" s="623"/>
      <c r="Z678" s="399"/>
      <c r="AA678" s="621"/>
      <c r="AB678" s="622"/>
      <c r="AC678" s="147"/>
    </row>
    <row r="679" spans="2:29" ht="13.5" customHeight="1">
      <c r="B679" s="395"/>
      <c r="D679" s="529">
        <f t="shared" si="13"/>
        <v>668</v>
      </c>
      <c r="E679" s="532"/>
      <c r="F679" s="531"/>
      <c r="G679" s="531"/>
      <c r="H679" s="668"/>
      <c r="I679" s="234"/>
      <c r="J679" s="575"/>
      <c r="K679" s="573"/>
      <c r="L679" s="573"/>
      <c r="M679" s="623"/>
      <c r="N679" s="623"/>
      <c r="O679" s="573"/>
      <c r="P679" s="573"/>
      <c r="Q679" s="639"/>
      <c r="R679" s="573"/>
      <c r="S679" s="573"/>
      <c r="T679" s="573"/>
      <c r="U679" s="623"/>
      <c r="V679" s="623"/>
      <c r="W679" s="573"/>
      <c r="X679" s="623"/>
      <c r="Y679" s="623"/>
      <c r="Z679" s="399"/>
      <c r="AA679" s="621"/>
      <c r="AB679" s="622"/>
      <c r="AC679" s="147"/>
    </row>
    <row r="680" spans="2:29" ht="13.5" customHeight="1">
      <c r="B680" s="395"/>
      <c r="D680" s="529">
        <f t="shared" si="13"/>
        <v>669</v>
      </c>
      <c r="E680" s="532"/>
      <c r="F680" s="531"/>
      <c r="G680" s="531"/>
      <c r="H680" s="668"/>
      <c r="I680" s="234"/>
      <c r="J680" s="575"/>
      <c r="K680" s="573"/>
      <c r="L680" s="573"/>
      <c r="M680" s="623"/>
      <c r="N680" s="623"/>
      <c r="O680" s="573"/>
      <c r="P680" s="573"/>
      <c r="Q680" s="639"/>
      <c r="R680" s="573"/>
      <c r="S680" s="573"/>
      <c r="T680" s="573"/>
      <c r="U680" s="623"/>
      <c r="V680" s="623"/>
      <c r="W680" s="573"/>
      <c r="X680" s="623"/>
      <c r="Y680" s="623"/>
      <c r="Z680" s="399"/>
      <c r="AA680" s="621"/>
      <c r="AB680" s="622"/>
      <c r="AC680" s="147"/>
    </row>
    <row r="681" spans="2:29" ht="13.5" customHeight="1">
      <c r="B681" s="395"/>
      <c r="D681" s="529">
        <f t="shared" si="13"/>
        <v>670</v>
      </c>
      <c r="E681" s="532"/>
      <c r="F681" s="531"/>
      <c r="G681" s="531"/>
      <c r="H681" s="668"/>
      <c r="I681" s="234"/>
      <c r="J681" s="575"/>
      <c r="K681" s="573"/>
      <c r="L681" s="573"/>
      <c r="M681" s="623"/>
      <c r="N681" s="623"/>
      <c r="O681" s="573"/>
      <c r="P681" s="573"/>
      <c r="Q681" s="639"/>
      <c r="R681" s="573"/>
      <c r="S681" s="573"/>
      <c r="T681" s="573"/>
      <c r="U681" s="623"/>
      <c r="V681" s="623"/>
      <c r="W681" s="573"/>
      <c r="X681" s="623"/>
      <c r="Y681" s="623"/>
      <c r="Z681" s="399"/>
      <c r="AA681" s="621"/>
      <c r="AB681" s="622"/>
      <c r="AC681" s="147"/>
    </row>
    <row r="682" spans="2:29" ht="13.5" customHeight="1">
      <c r="B682" s="395"/>
      <c r="D682" s="529">
        <f t="shared" si="13"/>
        <v>671</v>
      </c>
      <c r="E682" s="532"/>
      <c r="F682" s="531"/>
      <c r="G682" s="531"/>
      <c r="H682" s="668"/>
      <c r="I682" s="234"/>
      <c r="J682" s="575"/>
      <c r="K682" s="573"/>
      <c r="L682" s="573"/>
      <c r="M682" s="623"/>
      <c r="N682" s="623"/>
      <c r="O682" s="573"/>
      <c r="P682" s="573"/>
      <c r="Q682" s="639"/>
      <c r="R682" s="573"/>
      <c r="S682" s="573"/>
      <c r="T682" s="573"/>
      <c r="U682" s="623"/>
      <c r="V682" s="623"/>
      <c r="W682" s="573"/>
      <c r="X682" s="623"/>
      <c r="Y682" s="623"/>
      <c r="Z682" s="399"/>
      <c r="AA682" s="621"/>
      <c r="AB682" s="622"/>
      <c r="AC682" s="147"/>
    </row>
    <row r="683" spans="2:29" ht="13.5" customHeight="1">
      <c r="B683" s="395"/>
      <c r="D683" s="529">
        <f t="shared" si="13"/>
        <v>672</v>
      </c>
      <c r="E683" s="532"/>
      <c r="F683" s="531"/>
      <c r="G683" s="531"/>
      <c r="H683" s="668"/>
      <c r="I683" s="234"/>
      <c r="J683" s="575"/>
      <c r="K683" s="573"/>
      <c r="L683" s="573"/>
      <c r="M683" s="623"/>
      <c r="N683" s="623"/>
      <c r="O683" s="573"/>
      <c r="P683" s="573"/>
      <c r="Q683" s="639"/>
      <c r="R683" s="573"/>
      <c r="S683" s="573"/>
      <c r="T683" s="573"/>
      <c r="U683" s="623"/>
      <c r="V683" s="623"/>
      <c r="W683" s="573"/>
      <c r="X683" s="623"/>
      <c r="Y683" s="623"/>
      <c r="Z683" s="399"/>
      <c r="AA683" s="621"/>
      <c r="AB683" s="622"/>
      <c r="AC683" s="147"/>
    </row>
    <row r="684" spans="2:29" ht="13.5" customHeight="1">
      <c r="B684" s="395"/>
      <c r="D684" s="529">
        <f t="shared" si="13"/>
        <v>673</v>
      </c>
      <c r="E684" s="532"/>
      <c r="F684" s="531"/>
      <c r="G684" s="531"/>
      <c r="H684" s="668"/>
      <c r="I684" s="234"/>
      <c r="J684" s="575"/>
      <c r="K684" s="573"/>
      <c r="L684" s="573"/>
      <c r="M684" s="623"/>
      <c r="N684" s="623"/>
      <c r="O684" s="573"/>
      <c r="P684" s="573"/>
      <c r="Q684" s="639"/>
      <c r="R684" s="573"/>
      <c r="S684" s="573"/>
      <c r="T684" s="573"/>
      <c r="U684" s="623"/>
      <c r="V684" s="623"/>
      <c r="W684" s="573"/>
      <c r="X684" s="623"/>
      <c r="Y684" s="623"/>
      <c r="Z684" s="399"/>
      <c r="AA684" s="621"/>
      <c r="AB684" s="622"/>
      <c r="AC684" s="147"/>
    </row>
    <row r="685" spans="2:29" ht="13.5" customHeight="1">
      <c r="B685" s="395"/>
      <c r="D685" s="529">
        <f t="shared" si="13"/>
        <v>674</v>
      </c>
      <c r="E685" s="532"/>
      <c r="F685" s="531"/>
      <c r="G685" s="531"/>
      <c r="H685" s="668"/>
      <c r="I685" s="234"/>
      <c r="J685" s="575"/>
      <c r="K685" s="573"/>
      <c r="L685" s="573"/>
      <c r="M685" s="623"/>
      <c r="N685" s="623"/>
      <c r="O685" s="573"/>
      <c r="P685" s="573"/>
      <c r="Q685" s="639"/>
      <c r="R685" s="573"/>
      <c r="S685" s="573"/>
      <c r="T685" s="573"/>
      <c r="U685" s="623"/>
      <c r="V685" s="623"/>
      <c r="W685" s="573"/>
      <c r="X685" s="623"/>
      <c r="Y685" s="623"/>
      <c r="Z685" s="399"/>
      <c r="AA685" s="621"/>
      <c r="AB685" s="622"/>
      <c r="AC685" s="147"/>
    </row>
    <row r="686" spans="2:29" ht="13.5" customHeight="1">
      <c r="B686" s="395"/>
      <c r="D686" s="529">
        <f t="shared" si="13"/>
        <v>675</v>
      </c>
      <c r="E686" s="532"/>
      <c r="F686" s="531"/>
      <c r="G686" s="531"/>
      <c r="H686" s="668"/>
      <c r="I686" s="234"/>
      <c r="J686" s="575"/>
      <c r="K686" s="573"/>
      <c r="L686" s="573"/>
      <c r="M686" s="623"/>
      <c r="N686" s="623"/>
      <c r="O686" s="573"/>
      <c r="P686" s="573"/>
      <c r="Q686" s="639"/>
      <c r="R686" s="573"/>
      <c r="S686" s="573"/>
      <c r="T686" s="573"/>
      <c r="U686" s="623"/>
      <c r="V686" s="623"/>
      <c r="W686" s="573"/>
      <c r="X686" s="623"/>
      <c r="Y686" s="623"/>
      <c r="Z686" s="399"/>
      <c r="AA686" s="621"/>
      <c r="AB686" s="622"/>
      <c r="AC686" s="147"/>
    </row>
    <row r="687" spans="2:29" ht="13.5" customHeight="1">
      <c r="B687" s="395"/>
      <c r="D687" s="529">
        <f t="shared" si="13"/>
        <v>676</v>
      </c>
      <c r="E687" s="532"/>
      <c r="F687" s="531"/>
      <c r="G687" s="531"/>
      <c r="H687" s="668"/>
      <c r="I687" s="234"/>
      <c r="J687" s="575"/>
      <c r="K687" s="573"/>
      <c r="L687" s="573"/>
      <c r="M687" s="623"/>
      <c r="N687" s="623"/>
      <c r="O687" s="573"/>
      <c r="P687" s="573"/>
      <c r="Q687" s="639"/>
      <c r="R687" s="573"/>
      <c r="S687" s="573"/>
      <c r="T687" s="573"/>
      <c r="U687" s="623"/>
      <c r="V687" s="623"/>
      <c r="W687" s="573"/>
      <c r="X687" s="623"/>
      <c r="Y687" s="623"/>
      <c r="Z687" s="399"/>
      <c r="AA687" s="621"/>
      <c r="AB687" s="622"/>
      <c r="AC687" s="147"/>
    </row>
    <row r="688" spans="2:29" ht="13.5" customHeight="1">
      <c r="B688" s="395"/>
      <c r="D688" s="529">
        <f t="shared" si="13"/>
        <v>677</v>
      </c>
      <c r="E688" s="532"/>
      <c r="F688" s="531"/>
      <c r="G688" s="531"/>
      <c r="H688" s="668"/>
      <c r="I688" s="234"/>
      <c r="J688" s="575"/>
      <c r="K688" s="573"/>
      <c r="L688" s="573"/>
      <c r="M688" s="623"/>
      <c r="N688" s="623"/>
      <c r="O688" s="573"/>
      <c r="P688" s="573"/>
      <c r="Q688" s="639"/>
      <c r="R688" s="573"/>
      <c r="S688" s="573"/>
      <c r="T688" s="573"/>
      <c r="U688" s="623"/>
      <c r="V688" s="623"/>
      <c r="W688" s="573"/>
      <c r="X688" s="623"/>
      <c r="Y688" s="623"/>
      <c r="Z688" s="399"/>
      <c r="AA688" s="621"/>
      <c r="AB688" s="622"/>
      <c r="AC688" s="147"/>
    </row>
    <row r="689" spans="2:29" ht="13.5" customHeight="1">
      <c r="B689" s="395"/>
      <c r="D689" s="529">
        <f t="shared" si="13"/>
        <v>678</v>
      </c>
      <c r="E689" s="532"/>
      <c r="F689" s="531"/>
      <c r="G689" s="531"/>
      <c r="H689" s="668"/>
      <c r="I689" s="234"/>
      <c r="J689" s="575"/>
      <c r="K689" s="573"/>
      <c r="L689" s="573"/>
      <c r="M689" s="623"/>
      <c r="N689" s="623"/>
      <c r="O689" s="573"/>
      <c r="P689" s="573"/>
      <c r="Q689" s="639"/>
      <c r="R689" s="573"/>
      <c r="S689" s="573"/>
      <c r="T689" s="573"/>
      <c r="U689" s="623"/>
      <c r="V689" s="623"/>
      <c r="W689" s="573"/>
      <c r="X689" s="623"/>
      <c r="Y689" s="623"/>
      <c r="Z689" s="399"/>
      <c r="AA689" s="621"/>
      <c r="AB689" s="622"/>
      <c r="AC689" s="147"/>
    </row>
    <row r="690" spans="2:29" ht="13.5" customHeight="1">
      <c r="B690" s="395"/>
      <c r="D690" s="529">
        <f t="shared" si="13"/>
        <v>679</v>
      </c>
      <c r="E690" s="532"/>
      <c r="F690" s="531"/>
      <c r="G690" s="531"/>
      <c r="H690" s="668"/>
      <c r="I690" s="234"/>
      <c r="J690" s="575"/>
      <c r="K690" s="573"/>
      <c r="L690" s="573"/>
      <c r="M690" s="623"/>
      <c r="N690" s="623"/>
      <c r="O690" s="573"/>
      <c r="P690" s="573"/>
      <c r="Q690" s="639"/>
      <c r="R690" s="573"/>
      <c r="S690" s="573"/>
      <c r="T690" s="573"/>
      <c r="U690" s="623"/>
      <c r="V690" s="623"/>
      <c r="W690" s="573"/>
      <c r="X690" s="623"/>
      <c r="Y690" s="623"/>
      <c r="Z690" s="399"/>
      <c r="AA690" s="621"/>
      <c r="AB690" s="622"/>
      <c r="AC690" s="147"/>
    </row>
    <row r="691" spans="2:29" ht="13.5" customHeight="1">
      <c r="B691" s="395"/>
      <c r="D691" s="529">
        <f t="shared" si="13"/>
        <v>680</v>
      </c>
      <c r="E691" s="532"/>
      <c r="F691" s="531"/>
      <c r="G691" s="531"/>
      <c r="H691" s="668"/>
      <c r="I691" s="234"/>
      <c r="J691" s="575"/>
      <c r="K691" s="573"/>
      <c r="L691" s="573"/>
      <c r="M691" s="623"/>
      <c r="N691" s="623"/>
      <c r="O691" s="573"/>
      <c r="P691" s="573"/>
      <c r="Q691" s="639"/>
      <c r="R691" s="573"/>
      <c r="S691" s="573"/>
      <c r="T691" s="573"/>
      <c r="U691" s="623"/>
      <c r="V691" s="623"/>
      <c r="W691" s="573"/>
      <c r="X691" s="623"/>
      <c r="Y691" s="623"/>
      <c r="Z691" s="399"/>
      <c r="AA691" s="621"/>
      <c r="AB691" s="622"/>
      <c r="AC691" s="147"/>
    </row>
    <row r="692" spans="2:29" ht="13.5" customHeight="1">
      <c r="B692" s="395"/>
      <c r="D692" s="529">
        <f t="shared" si="13"/>
        <v>681</v>
      </c>
      <c r="E692" s="532"/>
      <c r="F692" s="531"/>
      <c r="G692" s="531"/>
      <c r="H692" s="668"/>
      <c r="I692" s="234"/>
      <c r="J692" s="575"/>
      <c r="K692" s="573"/>
      <c r="L692" s="573"/>
      <c r="M692" s="623"/>
      <c r="N692" s="623"/>
      <c r="O692" s="573"/>
      <c r="P692" s="573"/>
      <c r="Q692" s="639"/>
      <c r="R692" s="573"/>
      <c r="S692" s="573"/>
      <c r="T692" s="573"/>
      <c r="U692" s="623"/>
      <c r="V692" s="623"/>
      <c r="W692" s="573"/>
      <c r="X692" s="623"/>
      <c r="Y692" s="623"/>
      <c r="Z692" s="399"/>
      <c r="AA692" s="621"/>
      <c r="AB692" s="622"/>
      <c r="AC692" s="147"/>
    </row>
    <row r="693" spans="2:29" ht="13.5" customHeight="1">
      <c r="B693" s="395"/>
      <c r="D693" s="529">
        <f t="shared" si="13"/>
        <v>682</v>
      </c>
      <c r="E693" s="532"/>
      <c r="F693" s="531"/>
      <c r="G693" s="531"/>
      <c r="H693" s="668"/>
      <c r="I693" s="234"/>
      <c r="J693" s="575"/>
      <c r="K693" s="573"/>
      <c r="L693" s="573"/>
      <c r="M693" s="623"/>
      <c r="N693" s="623"/>
      <c r="O693" s="573"/>
      <c r="P693" s="573"/>
      <c r="Q693" s="639"/>
      <c r="R693" s="573"/>
      <c r="S693" s="573"/>
      <c r="T693" s="573"/>
      <c r="U693" s="623"/>
      <c r="V693" s="623"/>
      <c r="W693" s="573"/>
      <c r="X693" s="623"/>
      <c r="Y693" s="623"/>
      <c r="Z693" s="399"/>
      <c r="AA693" s="621"/>
      <c r="AB693" s="622"/>
      <c r="AC693" s="147"/>
    </row>
    <row r="694" spans="2:29" ht="13.5" customHeight="1">
      <c r="B694" s="395"/>
      <c r="D694" s="529">
        <f t="shared" si="13"/>
        <v>683</v>
      </c>
      <c r="E694" s="532"/>
      <c r="F694" s="531"/>
      <c r="G694" s="531"/>
      <c r="H694" s="668"/>
      <c r="I694" s="234"/>
      <c r="J694" s="575"/>
      <c r="K694" s="573"/>
      <c r="L694" s="573"/>
      <c r="M694" s="623"/>
      <c r="N694" s="623"/>
      <c r="O694" s="573"/>
      <c r="P694" s="573"/>
      <c r="Q694" s="639"/>
      <c r="R694" s="573"/>
      <c r="S694" s="573"/>
      <c r="T694" s="573"/>
      <c r="U694" s="623"/>
      <c r="V694" s="623"/>
      <c r="W694" s="573"/>
      <c r="X694" s="623"/>
      <c r="Y694" s="623"/>
      <c r="Z694" s="399"/>
      <c r="AA694" s="621"/>
      <c r="AB694" s="622"/>
      <c r="AC694" s="147"/>
    </row>
    <row r="695" spans="2:29" ht="13.5" customHeight="1">
      <c r="B695" s="395"/>
      <c r="D695" s="529">
        <f t="shared" si="13"/>
        <v>684</v>
      </c>
      <c r="E695" s="532"/>
      <c r="F695" s="531"/>
      <c r="G695" s="531"/>
      <c r="H695" s="668"/>
      <c r="I695" s="234"/>
      <c r="J695" s="575"/>
      <c r="K695" s="573"/>
      <c r="L695" s="573"/>
      <c r="M695" s="623"/>
      <c r="N695" s="623"/>
      <c r="O695" s="573"/>
      <c r="P695" s="573"/>
      <c r="Q695" s="639"/>
      <c r="R695" s="573"/>
      <c r="S695" s="573"/>
      <c r="T695" s="573"/>
      <c r="U695" s="623"/>
      <c r="V695" s="623"/>
      <c r="W695" s="573"/>
      <c r="X695" s="623"/>
      <c r="Y695" s="623"/>
      <c r="Z695" s="399"/>
      <c r="AA695" s="621"/>
      <c r="AB695" s="622"/>
      <c r="AC695" s="147"/>
    </row>
    <row r="696" spans="2:29" ht="13.5" customHeight="1">
      <c r="B696" s="395"/>
      <c r="D696" s="529">
        <f t="shared" si="13"/>
        <v>685</v>
      </c>
      <c r="E696" s="532"/>
      <c r="F696" s="531"/>
      <c r="G696" s="531"/>
      <c r="H696" s="668"/>
      <c r="I696" s="234"/>
      <c r="J696" s="575"/>
      <c r="K696" s="573"/>
      <c r="L696" s="573"/>
      <c r="M696" s="623"/>
      <c r="N696" s="623"/>
      <c r="O696" s="573"/>
      <c r="P696" s="573"/>
      <c r="Q696" s="639"/>
      <c r="R696" s="573"/>
      <c r="S696" s="573"/>
      <c r="T696" s="573"/>
      <c r="U696" s="623"/>
      <c r="V696" s="623"/>
      <c r="W696" s="573"/>
      <c r="X696" s="623"/>
      <c r="Y696" s="623"/>
      <c r="Z696" s="399"/>
      <c r="AA696" s="621"/>
      <c r="AB696" s="622"/>
      <c r="AC696" s="147"/>
    </row>
    <row r="697" spans="2:29" ht="13.5" customHeight="1">
      <c r="B697" s="395"/>
      <c r="D697" s="529">
        <f t="shared" si="13"/>
        <v>686</v>
      </c>
      <c r="E697" s="532"/>
      <c r="F697" s="531"/>
      <c r="G697" s="531"/>
      <c r="H697" s="668"/>
      <c r="I697" s="234"/>
      <c r="J697" s="575"/>
      <c r="K697" s="573"/>
      <c r="L697" s="573"/>
      <c r="M697" s="623"/>
      <c r="N697" s="623"/>
      <c r="O697" s="573"/>
      <c r="P697" s="573"/>
      <c r="Q697" s="639"/>
      <c r="R697" s="573"/>
      <c r="S697" s="573"/>
      <c r="T697" s="573"/>
      <c r="U697" s="623"/>
      <c r="V697" s="623"/>
      <c r="W697" s="573"/>
      <c r="X697" s="623"/>
      <c r="Y697" s="623"/>
      <c r="Z697" s="399"/>
      <c r="AA697" s="621"/>
      <c r="AB697" s="622"/>
      <c r="AC697" s="147"/>
    </row>
    <row r="698" spans="2:29" ht="13.5" customHeight="1">
      <c r="B698" s="395"/>
      <c r="D698" s="529">
        <f t="shared" si="13"/>
        <v>687</v>
      </c>
      <c r="E698" s="532"/>
      <c r="F698" s="531"/>
      <c r="G698" s="531"/>
      <c r="H698" s="668"/>
      <c r="I698" s="234"/>
      <c r="J698" s="575"/>
      <c r="K698" s="573"/>
      <c r="L698" s="573"/>
      <c r="M698" s="623"/>
      <c r="N698" s="623"/>
      <c r="O698" s="573"/>
      <c r="P698" s="573"/>
      <c r="Q698" s="639"/>
      <c r="R698" s="573"/>
      <c r="S698" s="573"/>
      <c r="T698" s="573"/>
      <c r="U698" s="623"/>
      <c r="V698" s="623"/>
      <c r="W698" s="573"/>
      <c r="X698" s="623"/>
      <c r="Y698" s="623"/>
      <c r="Z698" s="399"/>
      <c r="AA698" s="621"/>
      <c r="AB698" s="622"/>
      <c r="AC698" s="147"/>
    </row>
    <row r="699" spans="2:29" ht="13.5" customHeight="1">
      <c r="B699" s="395"/>
      <c r="D699" s="529">
        <f t="shared" si="13"/>
        <v>688</v>
      </c>
      <c r="E699" s="532"/>
      <c r="F699" s="531"/>
      <c r="G699" s="531"/>
      <c r="H699" s="668"/>
      <c r="I699" s="234"/>
      <c r="J699" s="575"/>
      <c r="K699" s="573"/>
      <c r="L699" s="573"/>
      <c r="M699" s="623"/>
      <c r="N699" s="623"/>
      <c r="O699" s="573"/>
      <c r="P699" s="573"/>
      <c r="Q699" s="639"/>
      <c r="R699" s="573"/>
      <c r="S699" s="573"/>
      <c r="T699" s="573"/>
      <c r="U699" s="623"/>
      <c r="V699" s="623"/>
      <c r="W699" s="573"/>
      <c r="X699" s="623"/>
      <c r="Y699" s="623"/>
      <c r="Z699" s="399"/>
      <c r="AA699" s="621"/>
      <c r="AB699" s="622"/>
      <c r="AC699" s="147"/>
    </row>
    <row r="700" spans="2:29" ht="13.5" customHeight="1">
      <c r="B700" s="395"/>
      <c r="D700" s="529">
        <f t="shared" si="13"/>
        <v>689</v>
      </c>
      <c r="E700" s="532"/>
      <c r="F700" s="531"/>
      <c r="G700" s="531"/>
      <c r="H700" s="668"/>
      <c r="I700" s="234"/>
      <c r="J700" s="575"/>
      <c r="K700" s="573"/>
      <c r="L700" s="573"/>
      <c r="M700" s="623"/>
      <c r="N700" s="623"/>
      <c r="O700" s="573"/>
      <c r="P700" s="573"/>
      <c r="Q700" s="639"/>
      <c r="R700" s="573"/>
      <c r="S700" s="573"/>
      <c r="T700" s="573"/>
      <c r="U700" s="623"/>
      <c r="V700" s="623"/>
      <c r="W700" s="573"/>
      <c r="X700" s="623"/>
      <c r="Y700" s="623"/>
      <c r="Z700" s="399"/>
      <c r="AA700" s="621"/>
      <c r="AB700" s="622"/>
      <c r="AC700" s="147"/>
    </row>
    <row r="701" spans="2:29" ht="13.5" customHeight="1">
      <c r="B701" s="395"/>
      <c r="D701" s="529">
        <f>D700+1</f>
        <v>690</v>
      </c>
      <c r="E701" s="532"/>
      <c r="F701" s="531"/>
      <c r="G701" s="531"/>
      <c r="H701" s="668"/>
      <c r="I701" s="234"/>
      <c r="J701" s="575"/>
      <c r="K701" s="573"/>
      <c r="L701" s="573"/>
      <c r="M701" s="623"/>
      <c r="N701" s="623"/>
      <c r="O701" s="573"/>
      <c r="P701" s="573"/>
      <c r="Q701" s="639"/>
      <c r="R701" s="573"/>
      <c r="S701" s="573"/>
      <c r="T701" s="573"/>
      <c r="U701" s="623"/>
      <c r="V701" s="623"/>
      <c r="W701" s="573"/>
      <c r="X701" s="623"/>
      <c r="Y701" s="623"/>
      <c r="Z701" s="399"/>
      <c r="AA701" s="621"/>
      <c r="AB701" s="622"/>
      <c r="AC701" s="147"/>
    </row>
    <row r="702" spans="2:29" ht="13.5" customHeight="1">
      <c r="B702" s="395"/>
      <c r="D702" s="529">
        <f>D701+1</f>
        <v>691</v>
      </c>
      <c r="E702" s="532"/>
      <c r="F702" s="531"/>
      <c r="G702" s="531"/>
      <c r="H702" s="668"/>
      <c r="I702" s="234"/>
      <c r="J702" s="575"/>
      <c r="K702" s="573"/>
      <c r="L702" s="573"/>
      <c r="M702" s="623"/>
      <c r="N702" s="623"/>
      <c r="O702" s="573"/>
      <c r="P702" s="573"/>
      <c r="Q702" s="639"/>
      <c r="R702" s="573"/>
      <c r="S702" s="573"/>
      <c r="T702" s="573"/>
      <c r="U702" s="623"/>
      <c r="V702" s="623"/>
      <c r="W702" s="573"/>
      <c r="X702" s="623"/>
      <c r="Y702" s="623"/>
      <c r="Z702" s="399"/>
      <c r="AA702" s="621"/>
      <c r="AB702" s="622"/>
      <c r="AC702" s="147"/>
    </row>
    <row r="703" spans="2:29" ht="13.5" customHeight="1">
      <c r="B703" s="395"/>
      <c r="D703" s="529">
        <f>D702+1</f>
        <v>692</v>
      </c>
      <c r="E703" s="532"/>
      <c r="F703" s="531"/>
      <c r="G703" s="531"/>
      <c r="H703" s="668"/>
      <c r="I703" s="234"/>
      <c r="J703" s="575"/>
      <c r="K703" s="573"/>
      <c r="L703" s="573"/>
      <c r="M703" s="623"/>
      <c r="N703" s="623"/>
      <c r="O703" s="573"/>
      <c r="P703" s="573"/>
      <c r="Q703" s="639"/>
      <c r="R703" s="573"/>
      <c r="S703" s="573"/>
      <c r="T703" s="573"/>
      <c r="U703" s="623"/>
      <c r="V703" s="623"/>
      <c r="W703" s="573"/>
      <c r="X703" s="623"/>
      <c r="Y703" s="623"/>
      <c r="Z703" s="399"/>
      <c r="AA703" s="621"/>
      <c r="AB703" s="622"/>
      <c r="AC703" s="147"/>
    </row>
    <row r="704" spans="2:29" ht="13.5" customHeight="1">
      <c r="B704" s="395"/>
      <c r="D704" s="529">
        <f>D703+1</f>
        <v>693</v>
      </c>
      <c r="E704" s="532"/>
      <c r="F704" s="531"/>
      <c r="G704" s="531"/>
      <c r="H704" s="668"/>
      <c r="I704" s="234"/>
      <c r="J704" s="575"/>
      <c r="K704" s="573"/>
      <c r="L704" s="573"/>
      <c r="M704" s="623"/>
      <c r="N704" s="623"/>
      <c r="O704" s="573"/>
      <c r="P704" s="573"/>
      <c r="Q704" s="639"/>
      <c r="R704" s="573"/>
      <c r="S704" s="573"/>
      <c r="T704" s="573"/>
      <c r="U704" s="623"/>
      <c r="V704" s="623"/>
      <c r="W704" s="573"/>
      <c r="X704" s="623"/>
      <c r="Y704" s="623"/>
      <c r="Z704" s="399"/>
      <c r="AA704" s="621"/>
      <c r="AB704" s="622"/>
      <c r="AC704" s="147"/>
    </row>
    <row r="705" spans="2:29" ht="13.5" customHeight="1">
      <c r="B705" s="395"/>
      <c r="D705" s="529">
        <f t="shared" si="13"/>
        <v>694</v>
      </c>
      <c r="E705" s="532"/>
      <c r="F705" s="531"/>
      <c r="G705" s="531"/>
      <c r="H705" s="668"/>
      <c r="I705" s="234"/>
      <c r="J705" s="575"/>
      <c r="K705" s="573"/>
      <c r="L705" s="573"/>
      <c r="M705" s="623"/>
      <c r="N705" s="623"/>
      <c r="O705" s="573"/>
      <c r="P705" s="573"/>
      <c r="Q705" s="639"/>
      <c r="R705" s="573"/>
      <c r="S705" s="573"/>
      <c r="T705" s="573"/>
      <c r="U705" s="623"/>
      <c r="V705" s="623"/>
      <c r="W705" s="573"/>
      <c r="X705" s="623"/>
      <c r="Y705" s="623"/>
      <c r="Z705" s="399"/>
      <c r="AA705" s="621"/>
      <c r="AB705" s="622"/>
      <c r="AC705" s="147"/>
    </row>
    <row r="706" spans="2:29" ht="13.5" customHeight="1">
      <c r="B706" s="395"/>
      <c r="D706" s="529">
        <f t="shared" si="13"/>
        <v>695</v>
      </c>
      <c r="E706" s="532"/>
      <c r="F706" s="531"/>
      <c r="G706" s="531"/>
      <c r="H706" s="668"/>
      <c r="I706" s="234"/>
      <c r="J706" s="575"/>
      <c r="K706" s="573"/>
      <c r="L706" s="573"/>
      <c r="M706" s="623"/>
      <c r="N706" s="623"/>
      <c r="O706" s="573"/>
      <c r="P706" s="573"/>
      <c r="Q706" s="639"/>
      <c r="R706" s="573"/>
      <c r="S706" s="573"/>
      <c r="T706" s="573"/>
      <c r="U706" s="623"/>
      <c r="V706" s="623"/>
      <c r="W706" s="573"/>
      <c r="X706" s="623"/>
      <c r="Y706" s="623"/>
      <c r="Z706" s="399"/>
      <c r="AA706" s="621"/>
      <c r="AB706" s="622"/>
      <c r="AC706" s="147"/>
    </row>
    <row r="707" spans="2:29" ht="13.5" customHeight="1">
      <c r="B707" s="395"/>
      <c r="D707" s="529">
        <f t="shared" si="13"/>
        <v>696</v>
      </c>
      <c r="E707" s="532"/>
      <c r="F707" s="531"/>
      <c r="G707" s="531"/>
      <c r="H707" s="668"/>
      <c r="I707" s="234"/>
      <c r="J707" s="575"/>
      <c r="K707" s="573"/>
      <c r="L707" s="573"/>
      <c r="M707" s="623"/>
      <c r="N707" s="623"/>
      <c r="O707" s="573"/>
      <c r="P707" s="573"/>
      <c r="Q707" s="639"/>
      <c r="R707" s="573"/>
      <c r="S707" s="573"/>
      <c r="T707" s="573"/>
      <c r="U707" s="623"/>
      <c r="V707" s="623"/>
      <c r="W707" s="573"/>
      <c r="X707" s="623"/>
      <c r="Y707" s="623"/>
      <c r="Z707" s="399"/>
      <c r="AA707" s="621"/>
      <c r="AB707" s="622"/>
      <c r="AC707" s="147"/>
    </row>
    <row r="708" spans="2:29" ht="13.5" customHeight="1">
      <c r="B708" s="395"/>
      <c r="D708" s="529">
        <f t="shared" si="13"/>
        <v>697</v>
      </c>
      <c r="E708" s="532"/>
      <c r="F708" s="531"/>
      <c r="G708" s="531"/>
      <c r="H708" s="668"/>
      <c r="I708" s="234"/>
      <c r="J708" s="575"/>
      <c r="K708" s="573"/>
      <c r="L708" s="573"/>
      <c r="M708" s="623"/>
      <c r="N708" s="623"/>
      <c r="O708" s="573"/>
      <c r="P708" s="573"/>
      <c r="Q708" s="639"/>
      <c r="R708" s="573"/>
      <c r="S708" s="573"/>
      <c r="T708" s="573"/>
      <c r="U708" s="623"/>
      <c r="V708" s="623"/>
      <c r="W708" s="573"/>
      <c r="X708" s="623"/>
      <c r="Y708" s="623"/>
      <c r="Z708" s="399"/>
      <c r="AA708" s="621"/>
      <c r="AB708" s="622"/>
      <c r="AC708" s="147"/>
    </row>
    <row r="709" spans="2:29" ht="13.5" customHeight="1">
      <c r="B709" s="395"/>
      <c r="D709" s="529">
        <f t="shared" si="13"/>
        <v>698</v>
      </c>
      <c r="E709" s="532"/>
      <c r="F709" s="531"/>
      <c r="G709" s="531"/>
      <c r="H709" s="668"/>
      <c r="I709" s="234"/>
      <c r="J709" s="575"/>
      <c r="K709" s="573"/>
      <c r="L709" s="573"/>
      <c r="M709" s="623"/>
      <c r="N709" s="623"/>
      <c r="O709" s="573"/>
      <c r="P709" s="573"/>
      <c r="Q709" s="639"/>
      <c r="R709" s="573"/>
      <c r="S709" s="573"/>
      <c r="T709" s="573"/>
      <c r="U709" s="623"/>
      <c r="V709" s="623"/>
      <c r="W709" s="573"/>
      <c r="X709" s="623"/>
      <c r="Y709" s="623"/>
      <c r="Z709" s="399"/>
      <c r="AA709" s="621"/>
      <c r="AB709" s="622"/>
      <c r="AC709" s="147"/>
    </row>
    <row r="710" spans="2:29" ht="13.5" customHeight="1">
      <c r="B710" s="395"/>
      <c r="D710" s="529">
        <f t="shared" si="13"/>
        <v>699</v>
      </c>
      <c r="E710" s="532"/>
      <c r="F710" s="531"/>
      <c r="G710" s="531"/>
      <c r="H710" s="668"/>
      <c r="I710" s="234"/>
      <c r="J710" s="575"/>
      <c r="K710" s="573"/>
      <c r="L710" s="573"/>
      <c r="M710" s="623"/>
      <c r="N710" s="623"/>
      <c r="O710" s="573"/>
      <c r="P710" s="573"/>
      <c r="Q710" s="639"/>
      <c r="R710" s="573"/>
      <c r="S710" s="573"/>
      <c r="T710" s="573"/>
      <c r="U710" s="623"/>
      <c r="V710" s="623"/>
      <c r="W710" s="573"/>
      <c r="X710" s="623"/>
      <c r="Y710" s="623"/>
      <c r="Z710" s="399"/>
      <c r="AA710" s="621"/>
      <c r="AB710" s="622"/>
      <c r="AC710" s="147"/>
    </row>
    <row r="711" spans="2:29" ht="13.5" customHeight="1">
      <c r="B711" s="395"/>
      <c r="D711" s="529">
        <f t="shared" si="13"/>
        <v>700</v>
      </c>
      <c r="E711" s="532"/>
      <c r="F711" s="531"/>
      <c r="G711" s="531"/>
      <c r="H711" s="668"/>
      <c r="I711" s="234"/>
      <c r="J711" s="575"/>
      <c r="K711" s="573"/>
      <c r="L711" s="573"/>
      <c r="M711" s="623"/>
      <c r="N711" s="623"/>
      <c r="O711" s="573"/>
      <c r="P711" s="573"/>
      <c r="Q711" s="639"/>
      <c r="R711" s="573"/>
      <c r="S711" s="573"/>
      <c r="T711" s="573"/>
      <c r="U711" s="623"/>
      <c r="V711" s="623"/>
      <c r="W711" s="573"/>
      <c r="X711" s="623"/>
      <c r="Y711" s="623"/>
      <c r="Z711" s="399"/>
      <c r="AA711" s="621"/>
      <c r="AB711" s="622"/>
      <c r="AC711" s="147"/>
    </row>
    <row r="712" spans="2:29" ht="13.5" customHeight="1">
      <c r="B712" s="395"/>
      <c r="D712" s="529">
        <f t="shared" si="13"/>
        <v>701</v>
      </c>
      <c r="E712" s="532"/>
      <c r="F712" s="531"/>
      <c r="G712" s="531"/>
      <c r="H712" s="668"/>
      <c r="I712" s="234"/>
      <c r="J712" s="575"/>
      <c r="K712" s="573"/>
      <c r="L712" s="573"/>
      <c r="M712" s="623"/>
      <c r="N712" s="623"/>
      <c r="O712" s="573"/>
      <c r="P712" s="573"/>
      <c r="Q712" s="639"/>
      <c r="R712" s="573"/>
      <c r="S712" s="573"/>
      <c r="T712" s="573"/>
      <c r="U712" s="623"/>
      <c r="V712" s="623"/>
      <c r="W712" s="573"/>
      <c r="X712" s="623"/>
      <c r="Y712" s="623"/>
      <c r="Z712" s="399"/>
      <c r="AA712" s="621"/>
      <c r="AB712" s="622"/>
      <c r="AC712" s="147"/>
    </row>
    <row r="713" spans="2:29" ht="13.5" customHeight="1">
      <c r="B713" s="395"/>
      <c r="D713" s="529">
        <f t="shared" si="13"/>
        <v>702</v>
      </c>
      <c r="E713" s="532"/>
      <c r="F713" s="531"/>
      <c r="G713" s="531"/>
      <c r="H713" s="668"/>
      <c r="I713" s="234"/>
      <c r="J713" s="575"/>
      <c r="K713" s="573"/>
      <c r="L713" s="573"/>
      <c r="M713" s="623"/>
      <c r="N713" s="623"/>
      <c r="O713" s="573"/>
      <c r="P713" s="573"/>
      <c r="Q713" s="639"/>
      <c r="R713" s="573"/>
      <c r="S713" s="573"/>
      <c r="T713" s="573"/>
      <c r="U713" s="623"/>
      <c r="V713" s="623"/>
      <c r="W713" s="573"/>
      <c r="X713" s="623"/>
      <c r="Y713" s="623"/>
      <c r="Z713" s="399"/>
      <c r="AA713" s="621"/>
      <c r="AB713" s="622"/>
      <c r="AC713" s="147"/>
    </row>
    <row r="714" spans="2:29" ht="13.5" customHeight="1">
      <c r="B714" s="395"/>
      <c r="D714" s="529">
        <f t="shared" si="13"/>
        <v>703</v>
      </c>
      <c r="E714" s="532"/>
      <c r="F714" s="531"/>
      <c r="G714" s="531"/>
      <c r="H714" s="668"/>
      <c r="I714" s="234"/>
      <c r="J714" s="575"/>
      <c r="K714" s="573"/>
      <c r="L714" s="573"/>
      <c r="M714" s="623"/>
      <c r="N714" s="623"/>
      <c r="O714" s="573"/>
      <c r="P714" s="573"/>
      <c r="Q714" s="639"/>
      <c r="R714" s="573"/>
      <c r="S714" s="573"/>
      <c r="T714" s="573"/>
      <c r="U714" s="623"/>
      <c r="V714" s="623"/>
      <c r="W714" s="573"/>
      <c r="X714" s="623"/>
      <c r="Y714" s="623"/>
      <c r="Z714" s="399"/>
      <c r="AA714" s="621"/>
      <c r="AB714" s="622"/>
      <c r="AC714" s="147"/>
    </row>
    <row r="715" spans="2:29" ht="13.5" customHeight="1">
      <c r="B715" s="395"/>
      <c r="D715" s="529">
        <f t="shared" si="13"/>
        <v>704</v>
      </c>
      <c r="E715" s="532"/>
      <c r="F715" s="531"/>
      <c r="G715" s="531"/>
      <c r="H715" s="668"/>
      <c r="I715" s="234"/>
      <c r="J715" s="575"/>
      <c r="K715" s="573"/>
      <c r="L715" s="573"/>
      <c r="M715" s="623"/>
      <c r="N715" s="623"/>
      <c r="O715" s="573"/>
      <c r="P715" s="573"/>
      <c r="Q715" s="639"/>
      <c r="R715" s="573"/>
      <c r="S715" s="573"/>
      <c r="T715" s="573"/>
      <c r="U715" s="623"/>
      <c r="V715" s="623"/>
      <c r="W715" s="573"/>
      <c r="X715" s="623"/>
      <c r="Y715" s="623"/>
      <c r="Z715" s="399"/>
      <c r="AA715" s="621"/>
      <c r="AB715" s="622"/>
      <c r="AC715" s="147"/>
    </row>
    <row r="716" spans="2:29" ht="13.5" customHeight="1">
      <c r="B716" s="395"/>
      <c r="D716" s="529">
        <f t="shared" si="13"/>
        <v>705</v>
      </c>
      <c r="E716" s="532"/>
      <c r="F716" s="531"/>
      <c r="G716" s="531"/>
      <c r="H716" s="668"/>
      <c r="I716" s="234"/>
      <c r="J716" s="575"/>
      <c r="K716" s="573"/>
      <c r="L716" s="573"/>
      <c r="M716" s="623"/>
      <c r="N716" s="623"/>
      <c r="O716" s="573"/>
      <c r="P716" s="573"/>
      <c r="Q716" s="639"/>
      <c r="R716" s="573"/>
      <c r="S716" s="573"/>
      <c r="T716" s="573"/>
      <c r="U716" s="623"/>
      <c r="V716" s="623"/>
      <c r="W716" s="573"/>
      <c r="X716" s="623"/>
      <c r="Y716" s="623"/>
      <c r="Z716" s="399"/>
      <c r="AA716" s="621"/>
      <c r="AB716" s="622"/>
      <c r="AC716" s="147"/>
    </row>
    <row r="717" spans="2:29" ht="13.5" customHeight="1">
      <c r="B717" s="395"/>
      <c r="D717" s="529">
        <f t="shared" si="13"/>
        <v>706</v>
      </c>
      <c r="E717" s="532"/>
      <c r="F717" s="531"/>
      <c r="G717" s="531"/>
      <c r="H717" s="668"/>
      <c r="I717" s="234"/>
      <c r="J717" s="575"/>
      <c r="K717" s="573"/>
      <c r="L717" s="573"/>
      <c r="M717" s="623"/>
      <c r="N717" s="623"/>
      <c r="O717" s="573"/>
      <c r="P717" s="573"/>
      <c r="Q717" s="639"/>
      <c r="R717" s="573"/>
      <c r="S717" s="573"/>
      <c r="T717" s="573"/>
      <c r="U717" s="623"/>
      <c r="V717" s="623"/>
      <c r="W717" s="573"/>
      <c r="X717" s="623"/>
      <c r="Y717" s="623"/>
      <c r="Z717" s="399"/>
      <c r="AA717" s="621"/>
      <c r="AB717" s="622"/>
      <c r="AC717" s="147"/>
    </row>
    <row r="718" spans="2:29" ht="13.5" customHeight="1">
      <c r="B718" s="395"/>
      <c r="D718" s="529">
        <f t="shared" si="13"/>
        <v>707</v>
      </c>
      <c r="E718" s="532"/>
      <c r="F718" s="531"/>
      <c r="G718" s="531"/>
      <c r="H718" s="668"/>
      <c r="I718" s="234"/>
      <c r="J718" s="575"/>
      <c r="K718" s="573"/>
      <c r="L718" s="573"/>
      <c r="M718" s="623"/>
      <c r="N718" s="623"/>
      <c r="O718" s="573"/>
      <c r="P718" s="573"/>
      <c r="Q718" s="639"/>
      <c r="R718" s="573"/>
      <c r="S718" s="573"/>
      <c r="T718" s="573"/>
      <c r="U718" s="623"/>
      <c r="V718" s="623"/>
      <c r="W718" s="573"/>
      <c r="X718" s="623"/>
      <c r="Y718" s="623"/>
      <c r="Z718" s="399"/>
      <c r="AA718" s="621"/>
      <c r="AB718" s="622"/>
      <c r="AC718" s="147"/>
    </row>
    <row r="719" spans="2:29" ht="13.5" customHeight="1">
      <c r="B719" s="395"/>
      <c r="D719" s="529">
        <f t="shared" si="13"/>
        <v>708</v>
      </c>
      <c r="E719" s="532"/>
      <c r="F719" s="531"/>
      <c r="G719" s="531"/>
      <c r="H719" s="668"/>
      <c r="I719" s="234"/>
      <c r="J719" s="575"/>
      <c r="K719" s="573"/>
      <c r="L719" s="573"/>
      <c r="M719" s="623"/>
      <c r="N719" s="623"/>
      <c r="O719" s="573"/>
      <c r="P719" s="573"/>
      <c r="Q719" s="639"/>
      <c r="R719" s="573"/>
      <c r="S719" s="573"/>
      <c r="T719" s="573"/>
      <c r="U719" s="623"/>
      <c r="V719" s="623"/>
      <c r="W719" s="573"/>
      <c r="X719" s="623"/>
      <c r="Y719" s="623"/>
      <c r="Z719" s="399"/>
      <c r="AA719" s="621"/>
      <c r="AB719" s="622"/>
      <c r="AC719" s="147"/>
    </row>
    <row r="720" spans="2:29" ht="13.5" customHeight="1">
      <c r="B720" s="395"/>
      <c r="D720" s="529">
        <f t="shared" si="13"/>
        <v>709</v>
      </c>
      <c r="E720" s="532"/>
      <c r="F720" s="531"/>
      <c r="G720" s="531"/>
      <c r="H720" s="668"/>
      <c r="I720" s="234"/>
      <c r="J720" s="575"/>
      <c r="K720" s="573"/>
      <c r="L720" s="573"/>
      <c r="M720" s="623"/>
      <c r="N720" s="623"/>
      <c r="O720" s="573"/>
      <c r="P720" s="573"/>
      <c r="Q720" s="639"/>
      <c r="R720" s="573"/>
      <c r="S720" s="573"/>
      <c r="T720" s="573"/>
      <c r="U720" s="623"/>
      <c r="V720" s="623"/>
      <c r="W720" s="573"/>
      <c r="X720" s="623"/>
      <c r="Y720" s="623"/>
      <c r="Z720" s="399"/>
      <c r="AA720" s="621"/>
      <c r="AB720" s="622"/>
      <c r="AC720" s="147"/>
    </row>
    <row r="721" spans="2:29" ht="13.5" customHeight="1">
      <c r="B721" s="395"/>
      <c r="D721" s="529">
        <f t="shared" si="13"/>
        <v>710</v>
      </c>
      <c r="E721" s="532"/>
      <c r="F721" s="531"/>
      <c r="G721" s="531"/>
      <c r="H721" s="668"/>
      <c r="I721" s="234"/>
      <c r="J721" s="575"/>
      <c r="K721" s="573"/>
      <c r="L721" s="573"/>
      <c r="M721" s="623"/>
      <c r="N721" s="623"/>
      <c r="O721" s="573"/>
      <c r="P721" s="573"/>
      <c r="Q721" s="639"/>
      <c r="R721" s="573"/>
      <c r="S721" s="573"/>
      <c r="T721" s="573"/>
      <c r="U721" s="623"/>
      <c r="V721" s="623"/>
      <c r="W721" s="573"/>
      <c r="X721" s="623"/>
      <c r="Y721" s="623"/>
      <c r="Z721" s="399"/>
      <c r="AA721" s="621"/>
      <c r="AB721" s="622"/>
      <c r="AC721" s="147"/>
    </row>
    <row r="722" spans="2:29" ht="13.5" customHeight="1">
      <c r="B722" s="395"/>
      <c r="D722" s="529">
        <f t="shared" si="13"/>
        <v>711</v>
      </c>
      <c r="E722" s="532"/>
      <c r="F722" s="531"/>
      <c r="G722" s="531"/>
      <c r="H722" s="668"/>
      <c r="I722" s="234"/>
      <c r="J722" s="575"/>
      <c r="K722" s="573"/>
      <c r="L722" s="573"/>
      <c r="M722" s="623"/>
      <c r="N722" s="623"/>
      <c r="O722" s="573"/>
      <c r="P722" s="573"/>
      <c r="Q722" s="639"/>
      <c r="R722" s="573"/>
      <c r="S722" s="573"/>
      <c r="T722" s="573"/>
      <c r="U722" s="623"/>
      <c r="V722" s="623"/>
      <c r="W722" s="573"/>
      <c r="X722" s="623"/>
      <c r="Y722" s="623"/>
      <c r="Z722" s="399"/>
      <c r="AA722" s="621"/>
      <c r="AB722" s="622"/>
      <c r="AC722" s="147"/>
    </row>
    <row r="723" spans="2:29" ht="13.5" customHeight="1">
      <c r="B723" s="395"/>
      <c r="D723" s="529">
        <f t="shared" si="13"/>
        <v>712</v>
      </c>
      <c r="E723" s="532"/>
      <c r="F723" s="531"/>
      <c r="G723" s="531"/>
      <c r="H723" s="668"/>
      <c r="I723" s="234"/>
      <c r="J723" s="575"/>
      <c r="K723" s="573"/>
      <c r="L723" s="573"/>
      <c r="M723" s="623"/>
      <c r="N723" s="623"/>
      <c r="O723" s="573"/>
      <c r="P723" s="573"/>
      <c r="Q723" s="639"/>
      <c r="R723" s="573"/>
      <c r="S723" s="573"/>
      <c r="T723" s="573"/>
      <c r="U723" s="623"/>
      <c r="V723" s="623"/>
      <c r="W723" s="573"/>
      <c r="X723" s="623"/>
      <c r="Y723" s="623"/>
      <c r="Z723" s="399"/>
      <c r="AA723" s="621"/>
      <c r="AB723" s="622"/>
      <c r="AC723" s="147"/>
    </row>
    <row r="724" spans="2:29" ht="13.5" customHeight="1">
      <c r="B724" s="395"/>
      <c r="D724" s="529">
        <f t="shared" si="13"/>
        <v>713</v>
      </c>
      <c r="E724" s="532"/>
      <c r="F724" s="531"/>
      <c r="G724" s="531"/>
      <c r="H724" s="668"/>
      <c r="I724" s="234"/>
      <c r="J724" s="575"/>
      <c r="K724" s="573"/>
      <c r="L724" s="573"/>
      <c r="M724" s="623"/>
      <c r="N724" s="623"/>
      <c r="O724" s="573"/>
      <c r="P724" s="573"/>
      <c r="Q724" s="639"/>
      <c r="R724" s="573"/>
      <c r="S724" s="573"/>
      <c r="T724" s="573"/>
      <c r="U724" s="623"/>
      <c r="V724" s="623"/>
      <c r="W724" s="573"/>
      <c r="X724" s="623"/>
      <c r="Y724" s="623"/>
      <c r="Z724" s="399"/>
      <c r="AA724" s="621"/>
      <c r="AB724" s="622"/>
      <c r="AC724" s="147"/>
    </row>
    <row r="725" spans="2:29" ht="13.5" customHeight="1">
      <c r="B725" s="395"/>
      <c r="D725" s="529">
        <f t="shared" si="13"/>
        <v>714</v>
      </c>
      <c r="E725" s="532"/>
      <c r="F725" s="531"/>
      <c r="G725" s="531"/>
      <c r="H725" s="668"/>
      <c r="I725" s="234"/>
      <c r="J725" s="575"/>
      <c r="K725" s="573"/>
      <c r="L725" s="573"/>
      <c r="M725" s="623"/>
      <c r="N725" s="623"/>
      <c r="O725" s="573"/>
      <c r="P725" s="573"/>
      <c r="Q725" s="639"/>
      <c r="R725" s="573"/>
      <c r="S725" s="573"/>
      <c r="T725" s="573"/>
      <c r="U725" s="623"/>
      <c r="V725" s="623"/>
      <c r="W725" s="573"/>
      <c r="X725" s="623"/>
      <c r="Y725" s="623"/>
      <c r="Z725" s="399"/>
      <c r="AA725" s="621"/>
      <c r="AB725" s="622"/>
      <c r="AC725" s="147"/>
    </row>
    <row r="726" spans="2:29" ht="13.5" customHeight="1">
      <c r="B726" s="395"/>
      <c r="D726" s="529">
        <f t="shared" si="13"/>
        <v>715</v>
      </c>
      <c r="E726" s="532"/>
      <c r="F726" s="531"/>
      <c r="G726" s="531"/>
      <c r="H726" s="668"/>
      <c r="I726" s="234"/>
      <c r="J726" s="575"/>
      <c r="K726" s="573"/>
      <c r="L726" s="573"/>
      <c r="M726" s="623"/>
      <c r="N726" s="623"/>
      <c r="O726" s="573"/>
      <c r="P726" s="573"/>
      <c r="Q726" s="639"/>
      <c r="R726" s="573"/>
      <c r="S726" s="573"/>
      <c r="T726" s="573"/>
      <c r="U726" s="623"/>
      <c r="V726" s="623"/>
      <c r="W726" s="573"/>
      <c r="X726" s="623"/>
      <c r="Y726" s="623"/>
      <c r="Z726" s="399"/>
      <c r="AA726" s="621"/>
      <c r="AB726" s="622"/>
      <c r="AC726" s="147"/>
    </row>
    <row r="727" spans="2:29" ht="13.5" customHeight="1">
      <c r="B727" s="395"/>
      <c r="D727" s="529">
        <f t="shared" si="13"/>
        <v>716</v>
      </c>
      <c r="E727" s="532"/>
      <c r="F727" s="531"/>
      <c r="G727" s="531"/>
      <c r="H727" s="668"/>
      <c r="I727" s="234"/>
      <c r="J727" s="575"/>
      <c r="K727" s="573"/>
      <c r="L727" s="573"/>
      <c r="M727" s="623"/>
      <c r="N727" s="623"/>
      <c r="O727" s="573"/>
      <c r="P727" s="573"/>
      <c r="Q727" s="639"/>
      <c r="R727" s="573"/>
      <c r="S727" s="573"/>
      <c r="T727" s="573"/>
      <c r="U727" s="623"/>
      <c r="V727" s="623"/>
      <c r="W727" s="573"/>
      <c r="X727" s="623"/>
      <c r="Y727" s="623"/>
      <c r="Z727" s="399"/>
      <c r="AA727" s="621"/>
      <c r="AB727" s="622"/>
      <c r="AC727" s="147"/>
    </row>
    <row r="728" spans="2:29" ht="13.5" customHeight="1">
      <c r="B728" s="395"/>
      <c r="D728" s="529">
        <f t="shared" si="13"/>
        <v>717</v>
      </c>
      <c r="E728" s="532"/>
      <c r="F728" s="531"/>
      <c r="G728" s="531"/>
      <c r="H728" s="668"/>
      <c r="I728" s="234"/>
      <c r="J728" s="575"/>
      <c r="K728" s="573"/>
      <c r="L728" s="573"/>
      <c r="M728" s="623"/>
      <c r="N728" s="623"/>
      <c r="O728" s="573"/>
      <c r="P728" s="573"/>
      <c r="Q728" s="639"/>
      <c r="R728" s="573"/>
      <c r="S728" s="573"/>
      <c r="T728" s="573"/>
      <c r="U728" s="623"/>
      <c r="V728" s="623"/>
      <c r="W728" s="573"/>
      <c r="X728" s="623"/>
      <c r="Y728" s="623"/>
      <c r="Z728" s="399"/>
      <c r="AA728" s="621"/>
      <c r="AB728" s="622"/>
      <c r="AC728" s="147"/>
    </row>
    <row r="729" spans="2:29" ht="13.5" customHeight="1">
      <c r="B729" s="395"/>
      <c r="D729" s="529">
        <f t="shared" si="13"/>
        <v>718</v>
      </c>
      <c r="E729" s="532"/>
      <c r="F729" s="531"/>
      <c r="G729" s="531"/>
      <c r="H729" s="668"/>
      <c r="I729" s="234"/>
      <c r="J729" s="575"/>
      <c r="K729" s="573"/>
      <c r="L729" s="573"/>
      <c r="M729" s="623"/>
      <c r="N729" s="623"/>
      <c r="O729" s="573"/>
      <c r="P729" s="573"/>
      <c r="Q729" s="639"/>
      <c r="R729" s="573"/>
      <c r="S729" s="573"/>
      <c r="T729" s="573"/>
      <c r="U729" s="623"/>
      <c r="V729" s="623"/>
      <c r="W729" s="573"/>
      <c r="X729" s="623"/>
      <c r="Y729" s="623"/>
      <c r="Z729" s="399"/>
      <c r="AA729" s="621"/>
      <c r="AB729" s="622"/>
      <c r="AC729" s="147"/>
    </row>
    <row r="730" spans="2:29" ht="13.5" customHeight="1">
      <c r="B730" s="395"/>
      <c r="D730" s="529">
        <f t="shared" si="13"/>
        <v>719</v>
      </c>
      <c r="E730" s="532"/>
      <c r="F730" s="531"/>
      <c r="G730" s="531"/>
      <c r="H730" s="668"/>
      <c r="I730" s="234"/>
      <c r="J730" s="575"/>
      <c r="K730" s="573"/>
      <c r="L730" s="573"/>
      <c r="M730" s="623"/>
      <c r="N730" s="623"/>
      <c r="O730" s="573"/>
      <c r="P730" s="573"/>
      <c r="Q730" s="639"/>
      <c r="R730" s="573"/>
      <c r="S730" s="573"/>
      <c r="T730" s="573"/>
      <c r="U730" s="623"/>
      <c r="V730" s="623"/>
      <c r="W730" s="573"/>
      <c r="X730" s="623"/>
      <c r="Y730" s="623"/>
      <c r="Z730" s="399"/>
      <c r="AA730" s="621"/>
      <c r="AB730" s="622"/>
      <c r="AC730" s="147"/>
    </row>
    <row r="731" spans="2:29" ht="13.5" customHeight="1">
      <c r="B731" s="395"/>
      <c r="D731" s="529">
        <f t="shared" si="13"/>
        <v>720</v>
      </c>
      <c r="E731" s="532"/>
      <c r="F731" s="531"/>
      <c r="G731" s="531"/>
      <c r="H731" s="668"/>
      <c r="I731" s="234"/>
      <c r="J731" s="575"/>
      <c r="K731" s="573"/>
      <c r="L731" s="573"/>
      <c r="M731" s="623"/>
      <c r="N731" s="623"/>
      <c r="O731" s="573"/>
      <c r="P731" s="573"/>
      <c r="Q731" s="639"/>
      <c r="R731" s="573"/>
      <c r="S731" s="573"/>
      <c r="T731" s="573"/>
      <c r="U731" s="623"/>
      <c r="V731" s="623"/>
      <c r="W731" s="573"/>
      <c r="X731" s="623"/>
      <c r="Y731" s="623"/>
      <c r="Z731" s="399"/>
      <c r="AA731" s="621"/>
      <c r="AB731" s="622"/>
      <c r="AC731" s="147"/>
    </row>
    <row r="732" spans="2:29" ht="13.5" customHeight="1">
      <c r="B732" s="395"/>
      <c r="D732" s="529">
        <f t="shared" si="13"/>
        <v>721</v>
      </c>
      <c r="E732" s="532"/>
      <c r="F732" s="531"/>
      <c r="G732" s="531"/>
      <c r="H732" s="668"/>
      <c r="I732" s="234"/>
      <c r="J732" s="575"/>
      <c r="K732" s="573"/>
      <c r="L732" s="573"/>
      <c r="M732" s="623"/>
      <c r="N732" s="623"/>
      <c r="O732" s="573"/>
      <c r="P732" s="573"/>
      <c r="Q732" s="639"/>
      <c r="R732" s="573"/>
      <c r="S732" s="573"/>
      <c r="T732" s="573"/>
      <c r="U732" s="623"/>
      <c r="V732" s="623"/>
      <c r="W732" s="573"/>
      <c r="X732" s="623"/>
      <c r="Y732" s="623"/>
      <c r="Z732" s="399"/>
      <c r="AA732" s="621"/>
      <c r="AB732" s="622"/>
      <c r="AC732" s="147"/>
    </row>
    <row r="733" spans="2:29" ht="13.5" customHeight="1">
      <c r="B733" s="395"/>
      <c r="D733" s="529">
        <f t="shared" si="13"/>
        <v>722</v>
      </c>
      <c r="E733" s="532"/>
      <c r="F733" s="531"/>
      <c r="G733" s="531"/>
      <c r="H733" s="668"/>
      <c r="I733" s="234"/>
      <c r="J733" s="575"/>
      <c r="K733" s="573"/>
      <c r="L733" s="573"/>
      <c r="M733" s="623"/>
      <c r="N733" s="623"/>
      <c r="O733" s="573"/>
      <c r="P733" s="573"/>
      <c r="Q733" s="639"/>
      <c r="R733" s="573"/>
      <c r="S733" s="573"/>
      <c r="T733" s="573"/>
      <c r="U733" s="623"/>
      <c r="V733" s="623"/>
      <c r="W733" s="573"/>
      <c r="X733" s="623"/>
      <c r="Y733" s="623"/>
      <c r="Z733" s="399"/>
      <c r="AA733" s="621"/>
      <c r="AB733" s="622"/>
      <c r="AC733" s="147"/>
    </row>
    <row r="734" spans="2:29" ht="13.5" customHeight="1">
      <c r="B734" s="395"/>
      <c r="D734" s="529">
        <f t="shared" si="13"/>
        <v>723</v>
      </c>
      <c r="E734" s="532"/>
      <c r="F734" s="531"/>
      <c r="G734" s="531"/>
      <c r="H734" s="668"/>
      <c r="I734" s="234"/>
      <c r="J734" s="575"/>
      <c r="K734" s="573"/>
      <c r="L734" s="573"/>
      <c r="M734" s="623"/>
      <c r="N734" s="623"/>
      <c r="O734" s="573"/>
      <c r="P734" s="573"/>
      <c r="Q734" s="639"/>
      <c r="R734" s="573"/>
      <c r="S734" s="573"/>
      <c r="T734" s="573"/>
      <c r="U734" s="623"/>
      <c r="V734" s="623"/>
      <c r="W734" s="573"/>
      <c r="X734" s="623"/>
      <c r="Y734" s="623"/>
      <c r="Z734" s="399"/>
      <c r="AA734" s="621"/>
      <c r="AB734" s="622"/>
      <c r="AC734" s="147"/>
    </row>
    <row r="735" spans="2:29" ht="13.5" customHeight="1">
      <c r="B735" s="395"/>
      <c r="D735" s="529">
        <f t="shared" si="13"/>
        <v>724</v>
      </c>
      <c r="E735" s="532"/>
      <c r="F735" s="531"/>
      <c r="G735" s="531"/>
      <c r="H735" s="668"/>
      <c r="I735" s="234"/>
      <c r="J735" s="575"/>
      <c r="K735" s="573"/>
      <c r="L735" s="573"/>
      <c r="M735" s="623"/>
      <c r="N735" s="623"/>
      <c r="O735" s="573"/>
      <c r="P735" s="573"/>
      <c r="Q735" s="639"/>
      <c r="R735" s="573"/>
      <c r="S735" s="573"/>
      <c r="T735" s="573"/>
      <c r="U735" s="623"/>
      <c r="V735" s="623"/>
      <c r="W735" s="573"/>
      <c r="X735" s="623"/>
      <c r="Y735" s="623"/>
      <c r="Z735" s="399"/>
      <c r="AA735" s="621"/>
      <c r="AB735" s="622"/>
      <c r="AC735" s="147"/>
    </row>
    <row r="736" spans="2:29" ht="13.5" customHeight="1">
      <c r="B736" s="395"/>
      <c r="D736" s="529">
        <f t="shared" si="13"/>
        <v>725</v>
      </c>
      <c r="E736" s="532"/>
      <c r="F736" s="531"/>
      <c r="G736" s="531"/>
      <c r="H736" s="668"/>
      <c r="I736" s="234"/>
      <c r="J736" s="575"/>
      <c r="K736" s="573"/>
      <c r="L736" s="573"/>
      <c r="M736" s="623"/>
      <c r="N736" s="623"/>
      <c r="O736" s="573"/>
      <c r="P736" s="573"/>
      <c r="Q736" s="639"/>
      <c r="R736" s="573"/>
      <c r="S736" s="573"/>
      <c r="T736" s="573"/>
      <c r="U736" s="623"/>
      <c r="V736" s="623"/>
      <c r="W736" s="573"/>
      <c r="X736" s="623"/>
      <c r="Y736" s="623"/>
      <c r="Z736" s="399"/>
      <c r="AA736" s="621"/>
      <c r="AB736" s="622"/>
      <c r="AC736" s="147"/>
    </row>
    <row r="737" spans="2:29" ht="13.5" customHeight="1">
      <c r="B737" s="395"/>
      <c r="D737" s="529">
        <f t="shared" si="13"/>
        <v>726</v>
      </c>
      <c r="E737" s="532"/>
      <c r="F737" s="531"/>
      <c r="G737" s="531"/>
      <c r="H737" s="668"/>
      <c r="I737" s="234"/>
      <c r="J737" s="575"/>
      <c r="K737" s="573"/>
      <c r="L737" s="573"/>
      <c r="M737" s="623"/>
      <c r="N737" s="623"/>
      <c r="O737" s="573"/>
      <c r="P737" s="573"/>
      <c r="Q737" s="639"/>
      <c r="R737" s="573"/>
      <c r="S737" s="573"/>
      <c r="T737" s="573"/>
      <c r="U737" s="623"/>
      <c r="V737" s="623"/>
      <c r="W737" s="573"/>
      <c r="X737" s="623"/>
      <c r="Y737" s="623"/>
      <c r="Z737" s="399"/>
      <c r="AA737" s="621"/>
      <c r="AB737" s="622"/>
      <c r="AC737" s="147"/>
    </row>
    <row r="738" spans="2:29" ht="13.5" customHeight="1">
      <c r="B738" s="395"/>
      <c r="D738" s="529">
        <f t="shared" si="13"/>
        <v>727</v>
      </c>
      <c r="E738" s="532"/>
      <c r="F738" s="531"/>
      <c r="G738" s="531"/>
      <c r="H738" s="668"/>
      <c r="I738" s="234"/>
      <c r="J738" s="575"/>
      <c r="K738" s="573"/>
      <c r="L738" s="573"/>
      <c r="M738" s="623"/>
      <c r="N738" s="623"/>
      <c r="O738" s="573"/>
      <c r="P738" s="573"/>
      <c r="Q738" s="639"/>
      <c r="R738" s="573"/>
      <c r="S738" s="573"/>
      <c r="T738" s="573"/>
      <c r="U738" s="623"/>
      <c r="V738" s="623"/>
      <c r="W738" s="573"/>
      <c r="X738" s="623"/>
      <c r="Y738" s="623"/>
      <c r="Z738" s="399"/>
      <c r="AA738" s="621"/>
      <c r="AB738" s="622"/>
      <c r="AC738" s="147"/>
    </row>
    <row r="739" spans="2:29" ht="13.5" customHeight="1">
      <c r="B739" s="395"/>
      <c r="D739" s="529">
        <f t="shared" si="13"/>
        <v>728</v>
      </c>
      <c r="E739" s="532"/>
      <c r="F739" s="531"/>
      <c r="G739" s="531"/>
      <c r="H739" s="668"/>
      <c r="I739" s="234"/>
      <c r="J739" s="575"/>
      <c r="K739" s="573"/>
      <c r="L739" s="573"/>
      <c r="M739" s="623"/>
      <c r="N739" s="623"/>
      <c r="O739" s="573"/>
      <c r="P739" s="573"/>
      <c r="Q739" s="639"/>
      <c r="R739" s="573"/>
      <c r="S739" s="573"/>
      <c r="T739" s="573"/>
      <c r="U739" s="623"/>
      <c r="V739" s="623"/>
      <c r="W739" s="573"/>
      <c r="X739" s="623"/>
      <c r="Y739" s="623"/>
      <c r="Z739" s="399"/>
      <c r="AA739" s="621"/>
      <c r="AB739" s="622"/>
      <c r="AC739" s="147"/>
    </row>
    <row r="740" spans="2:29" ht="13.5" customHeight="1">
      <c r="B740" s="395"/>
      <c r="D740" s="529">
        <f t="shared" si="13"/>
        <v>729</v>
      </c>
      <c r="E740" s="532"/>
      <c r="F740" s="531"/>
      <c r="G740" s="531"/>
      <c r="H740" s="668"/>
      <c r="I740" s="234"/>
      <c r="J740" s="575"/>
      <c r="K740" s="573"/>
      <c r="L740" s="573"/>
      <c r="M740" s="623"/>
      <c r="N740" s="623"/>
      <c r="O740" s="573"/>
      <c r="P740" s="573"/>
      <c r="Q740" s="639"/>
      <c r="R740" s="573"/>
      <c r="S740" s="573"/>
      <c r="T740" s="573"/>
      <c r="U740" s="623"/>
      <c r="V740" s="623"/>
      <c r="W740" s="573"/>
      <c r="X740" s="623"/>
      <c r="Y740" s="623"/>
      <c r="Z740" s="399"/>
      <c r="AA740" s="621"/>
      <c r="AB740" s="622"/>
      <c r="AC740" s="147"/>
    </row>
    <row r="741" spans="2:29" ht="13.5" customHeight="1">
      <c r="B741" s="395"/>
      <c r="D741" s="529">
        <f t="shared" si="13"/>
        <v>730</v>
      </c>
      <c r="E741" s="532"/>
      <c r="F741" s="531"/>
      <c r="G741" s="531"/>
      <c r="H741" s="668"/>
      <c r="I741" s="234"/>
      <c r="J741" s="575"/>
      <c r="K741" s="573"/>
      <c r="L741" s="573"/>
      <c r="M741" s="623"/>
      <c r="N741" s="623"/>
      <c r="O741" s="573"/>
      <c r="P741" s="573"/>
      <c r="Q741" s="639"/>
      <c r="R741" s="573"/>
      <c r="S741" s="573"/>
      <c r="T741" s="573"/>
      <c r="U741" s="623"/>
      <c r="V741" s="623"/>
      <c r="W741" s="573"/>
      <c r="X741" s="623"/>
      <c r="Y741" s="623"/>
      <c r="Z741" s="399"/>
      <c r="AA741" s="621"/>
      <c r="AB741" s="622"/>
      <c r="AC741" s="147"/>
    </row>
    <row r="742" spans="2:29" ht="13.5" customHeight="1">
      <c r="B742" s="395"/>
      <c r="D742" s="529">
        <f t="shared" si="13"/>
        <v>731</v>
      </c>
      <c r="E742" s="532"/>
      <c r="F742" s="531"/>
      <c r="G742" s="531"/>
      <c r="H742" s="668"/>
      <c r="I742" s="234"/>
      <c r="J742" s="575"/>
      <c r="K742" s="573"/>
      <c r="L742" s="573"/>
      <c r="M742" s="623"/>
      <c r="N742" s="623"/>
      <c r="O742" s="573"/>
      <c r="P742" s="573"/>
      <c r="Q742" s="639"/>
      <c r="R742" s="573"/>
      <c r="S742" s="573"/>
      <c r="T742" s="573"/>
      <c r="U742" s="623"/>
      <c r="V742" s="623"/>
      <c r="W742" s="573"/>
      <c r="X742" s="623"/>
      <c r="Y742" s="623"/>
      <c r="Z742" s="399"/>
      <c r="AA742" s="621"/>
      <c r="AB742" s="622"/>
      <c r="AC742" s="147"/>
    </row>
    <row r="743" spans="2:29" ht="13.5" customHeight="1">
      <c r="B743" s="395"/>
      <c r="D743" s="529">
        <f t="shared" si="13"/>
        <v>732</v>
      </c>
      <c r="E743" s="532"/>
      <c r="F743" s="531"/>
      <c r="G743" s="531"/>
      <c r="H743" s="668"/>
      <c r="I743" s="234"/>
      <c r="J743" s="575"/>
      <c r="K743" s="573"/>
      <c r="L743" s="573"/>
      <c r="M743" s="623"/>
      <c r="N743" s="623"/>
      <c r="O743" s="573"/>
      <c r="P743" s="573"/>
      <c r="Q743" s="639"/>
      <c r="R743" s="573"/>
      <c r="S743" s="573"/>
      <c r="T743" s="573"/>
      <c r="U743" s="623"/>
      <c r="V743" s="623"/>
      <c r="W743" s="573"/>
      <c r="X743" s="623"/>
      <c r="Y743" s="623"/>
      <c r="Z743" s="399"/>
      <c r="AA743" s="621"/>
      <c r="AB743" s="622"/>
      <c r="AC743" s="147"/>
    </row>
    <row r="744" spans="2:29" ht="13.5" customHeight="1">
      <c r="B744" s="395"/>
      <c r="D744" s="529">
        <f t="shared" si="13"/>
        <v>733</v>
      </c>
      <c r="E744" s="532"/>
      <c r="F744" s="531"/>
      <c r="G744" s="531"/>
      <c r="H744" s="668"/>
      <c r="I744" s="234"/>
      <c r="J744" s="575"/>
      <c r="K744" s="573"/>
      <c r="L744" s="573"/>
      <c r="M744" s="623"/>
      <c r="N744" s="623"/>
      <c r="O744" s="573"/>
      <c r="P744" s="573"/>
      <c r="Q744" s="639"/>
      <c r="R744" s="573"/>
      <c r="S744" s="573"/>
      <c r="T744" s="573"/>
      <c r="U744" s="623"/>
      <c r="V744" s="623"/>
      <c r="W744" s="573"/>
      <c r="X744" s="623"/>
      <c r="Y744" s="623"/>
      <c r="Z744" s="399"/>
      <c r="AA744" s="621"/>
      <c r="AB744" s="622"/>
      <c r="AC744" s="147"/>
    </row>
    <row r="745" spans="2:29" ht="13.5" customHeight="1">
      <c r="B745" s="395"/>
      <c r="D745" s="529">
        <f t="shared" si="13"/>
        <v>734</v>
      </c>
      <c r="E745" s="532"/>
      <c r="F745" s="531"/>
      <c r="G745" s="531"/>
      <c r="H745" s="668"/>
      <c r="I745" s="234"/>
      <c r="J745" s="575"/>
      <c r="K745" s="573"/>
      <c r="L745" s="573"/>
      <c r="M745" s="623"/>
      <c r="N745" s="623"/>
      <c r="O745" s="573"/>
      <c r="P745" s="573"/>
      <c r="Q745" s="639"/>
      <c r="R745" s="573"/>
      <c r="S745" s="573"/>
      <c r="T745" s="573"/>
      <c r="U745" s="623"/>
      <c r="V745" s="623"/>
      <c r="W745" s="573"/>
      <c r="X745" s="623"/>
      <c r="Y745" s="623"/>
      <c r="Z745" s="399"/>
      <c r="AA745" s="621"/>
      <c r="AB745" s="622"/>
      <c r="AC745" s="147"/>
    </row>
    <row r="746" spans="2:29" ht="13.5" customHeight="1">
      <c r="B746" s="395"/>
      <c r="D746" s="529">
        <f t="shared" si="13"/>
        <v>735</v>
      </c>
      <c r="E746" s="532"/>
      <c r="F746" s="531"/>
      <c r="G746" s="531"/>
      <c r="H746" s="668"/>
      <c r="I746" s="234"/>
      <c r="J746" s="575"/>
      <c r="K746" s="573"/>
      <c r="L746" s="573"/>
      <c r="M746" s="623"/>
      <c r="N746" s="623"/>
      <c r="O746" s="573"/>
      <c r="P746" s="573"/>
      <c r="Q746" s="639"/>
      <c r="R746" s="573"/>
      <c r="S746" s="573"/>
      <c r="T746" s="573"/>
      <c r="U746" s="623"/>
      <c r="V746" s="623"/>
      <c r="W746" s="573"/>
      <c r="X746" s="623"/>
      <c r="Y746" s="623"/>
      <c r="Z746" s="399"/>
      <c r="AA746" s="621"/>
      <c r="AB746" s="622"/>
      <c r="AC746" s="147"/>
    </row>
    <row r="747" spans="2:29" ht="13.5" customHeight="1">
      <c r="B747" s="395"/>
      <c r="D747" s="529">
        <f t="shared" si="13"/>
        <v>736</v>
      </c>
      <c r="E747" s="532"/>
      <c r="F747" s="531"/>
      <c r="G747" s="531"/>
      <c r="H747" s="668"/>
      <c r="I747" s="234"/>
      <c r="J747" s="575"/>
      <c r="K747" s="573"/>
      <c r="L747" s="573"/>
      <c r="M747" s="623"/>
      <c r="N747" s="623"/>
      <c r="O747" s="573"/>
      <c r="P747" s="573"/>
      <c r="Q747" s="639"/>
      <c r="R747" s="573"/>
      <c r="S747" s="573"/>
      <c r="T747" s="573"/>
      <c r="U747" s="623"/>
      <c r="V747" s="623"/>
      <c r="W747" s="573"/>
      <c r="X747" s="623"/>
      <c r="Y747" s="623"/>
      <c r="Z747" s="399"/>
      <c r="AA747" s="621"/>
      <c r="AB747" s="622"/>
      <c r="AC747" s="147"/>
    </row>
    <row r="748" spans="2:29" ht="13.5" customHeight="1">
      <c r="B748" s="395"/>
      <c r="D748" s="529">
        <f t="shared" si="13"/>
        <v>737</v>
      </c>
      <c r="E748" s="532"/>
      <c r="F748" s="531"/>
      <c r="G748" s="531"/>
      <c r="H748" s="668"/>
      <c r="I748" s="234"/>
      <c r="J748" s="575"/>
      <c r="K748" s="573"/>
      <c r="L748" s="573"/>
      <c r="M748" s="623"/>
      <c r="N748" s="623"/>
      <c r="O748" s="573"/>
      <c r="P748" s="573"/>
      <c r="Q748" s="639"/>
      <c r="R748" s="573"/>
      <c r="S748" s="573"/>
      <c r="T748" s="573"/>
      <c r="U748" s="623"/>
      <c r="V748" s="623"/>
      <c r="W748" s="573"/>
      <c r="X748" s="623"/>
      <c r="Y748" s="623"/>
      <c r="Z748" s="399"/>
      <c r="AA748" s="621"/>
      <c r="AB748" s="622"/>
      <c r="AC748" s="147"/>
    </row>
    <row r="749" spans="2:29" ht="13.5" customHeight="1">
      <c r="B749" s="395"/>
      <c r="D749" s="529">
        <f t="shared" si="13"/>
        <v>738</v>
      </c>
      <c r="E749" s="532"/>
      <c r="F749" s="531"/>
      <c r="G749" s="531"/>
      <c r="H749" s="668"/>
      <c r="I749" s="234"/>
      <c r="J749" s="575"/>
      <c r="K749" s="573"/>
      <c r="L749" s="573"/>
      <c r="M749" s="623"/>
      <c r="N749" s="623"/>
      <c r="O749" s="573"/>
      <c r="P749" s="573"/>
      <c r="Q749" s="639"/>
      <c r="R749" s="573"/>
      <c r="S749" s="573"/>
      <c r="T749" s="573"/>
      <c r="U749" s="623"/>
      <c r="V749" s="623"/>
      <c r="W749" s="573"/>
      <c r="X749" s="623"/>
      <c r="Y749" s="623"/>
      <c r="Z749" s="399"/>
      <c r="AA749" s="621"/>
      <c r="AB749" s="622"/>
      <c r="AC749" s="147"/>
    </row>
    <row r="750" spans="2:29" ht="13.5" customHeight="1">
      <c r="B750" s="395"/>
      <c r="D750" s="529">
        <f t="shared" si="13"/>
        <v>739</v>
      </c>
      <c r="E750" s="532"/>
      <c r="F750" s="531"/>
      <c r="G750" s="531"/>
      <c r="H750" s="668"/>
      <c r="I750" s="234"/>
      <c r="J750" s="575"/>
      <c r="K750" s="573"/>
      <c r="L750" s="573"/>
      <c r="M750" s="623"/>
      <c r="N750" s="623"/>
      <c r="O750" s="573"/>
      <c r="P750" s="573"/>
      <c r="Q750" s="639"/>
      <c r="R750" s="573"/>
      <c r="S750" s="573"/>
      <c r="T750" s="573"/>
      <c r="U750" s="623"/>
      <c r="V750" s="623"/>
      <c r="W750" s="573"/>
      <c r="X750" s="623"/>
      <c r="Y750" s="623"/>
      <c r="Z750" s="399"/>
      <c r="AA750" s="621"/>
      <c r="AB750" s="622"/>
      <c r="AC750" s="147"/>
    </row>
    <row r="751" spans="2:29" ht="13.5" customHeight="1">
      <c r="B751" s="395"/>
      <c r="D751" s="529">
        <f t="shared" si="13"/>
        <v>740</v>
      </c>
      <c r="E751" s="532"/>
      <c r="F751" s="531"/>
      <c r="G751" s="531"/>
      <c r="H751" s="668"/>
      <c r="I751" s="234"/>
      <c r="J751" s="575"/>
      <c r="K751" s="573"/>
      <c r="L751" s="573"/>
      <c r="M751" s="623"/>
      <c r="N751" s="623"/>
      <c r="O751" s="573"/>
      <c r="P751" s="573"/>
      <c r="Q751" s="639"/>
      <c r="R751" s="573"/>
      <c r="S751" s="573"/>
      <c r="T751" s="573"/>
      <c r="U751" s="623"/>
      <c r="V751" s="623"/>
      <c r="W751" s="573"/>
      <c r="X751" s="623"/>
      <c r="Y751" s="623"/>
      <c r="Z751" s="399"/>
      <c r="AA751" s="621"/>
      <c r="AB751" s="622"/>
      <c r="AC751" s="147"/>
    </row>
    <row r="752" spans="2:29" ht="13.5" customHeight="1">
      <c r="B752" s="395"/>
      <c r="D752" s="529">
        <f t="shared" si="13"/>
        <v>741</v>
      </c>
      <c r="E752" s="532"/>
      <c r="F752" s="531"/>
      <c r="G752" s="531"/>
      <c r="H752" s="668"/>
      <c r="I752" s="234"/>
      <c r="J752" s="575"/>
      <c r="K752" s="573"/>
      <c r="L752" s="573"/>
      <c r="M752" s="623"/>
      <c r="N752" s="623"/>
      <c r="O752" s="573"/>
      <c r="P752" s="573"/>
      <c r="Q752" s="639"/>
      <c r="R752" s="573"/>
      <c r="S752" s="573"/>
      <c r="T752" s="573"/>
      <c r="U752" s="623"/>
      <c r="V752" s="623"/>
      <c r="W752" s="573"/>
      <c r="X752" s="623"/>
      <c r="Y752" s="623"/>
      <c r="Z752" s="399"/>
      <c r="AA752" s="621"/>
      <c r="AB752" s="622"/>
      <c r="AC752" s="147"/>
    </row>
    <row r="753" spans="2:29" ht="13.5" customHeight="1">
      <c r="B753" s="395"/>
      <c r="D753" s="529">
        <f t="shared" si="13"/>
        <v>742</v>
      </c>
      <c r="E753" s="532"/>
      <c r="F753" s="531"/>
      <c r="G753" s="531"/>
      <c r="H753" s="668"/>
      <c r="I753" s="234"/>
      <c r="J753" s="575"/>
      <c r="K753" s="573"/>
      <c r="L753" s="573"/>
      <c r="M753" s="623"/>
      <c r="N753" s="623"/>
      <c r="O753" s="573"/>
      <c r="P753" s="573"/>
      <c r="Q753" s="639"/>
      <c r="R753" s="573"/>
      <c r="S753" s="573"/>
      <c r="T753" s="573"/>
      <c r="U753" s="623"/>
      <c r="V753" s="623"/>
      <c r="W753" s="573"/>
      <c r="X753" s="623"/>
      <c r="Y753" s="623"/>
      <c r="Z753" s="399"/>
      <c r="AA753" s="621"/>
      <c r="AB753" s="622"/>
      <c r="AC753" s="147"/>
    </row>
    <row r="754" spans="2:29" ht="13.5" customHeight="1">
      <c r="B754" s="395"/>
      <c r="D754" s="529">
        <f t="shared" si="13"/>
        <v>743</v>
      </c>
      <c r="E754" s="532"/>
      <c r="F754" s="531"/>
      <c r="G754" s="531"/>
      <c r="H754" s="668"/>
      <c r="I754" s="234"/>
      <c r="J754" s="575"/>
      <c r="K754" s="573"/>
      <c r="L754" s="573"/>
      <c r="M754" s="623"/>
      <c r="N754" s="623"/>
      <c r="O754" s="573"/>
      <c r="P754" s="573"/>
      <c r="Q754" s="639"/>
      <c r="R754" s="573"/>
      <c r="S754" s="573"/>
      <c r="T754" s="573"/>
      <c r="U754" s="623"/>
      <c r="V754" s="623"/>
      <c r="W754" s="573"/>
      <c r="X754" s="623"/>
      <c r="Y754" s="623"/>
      <c r="Z754" s="399"/>
      <c r="AA754" s="621"/>
      <c r="AB754" s="622"/>
      <c r="AC754" s="147"/>
    </row>
    <row r="755" spans="2:29" ht="13.5" customHeight="1">
      <c r="B755" s="395"/>
      <c r="D755" s="529">
        <f t="shared" si="13"/>
        <v>744</v>
      </c>
      <c r="E755" s="532"/>
      <c r="F755" s="531"/>
      <c r="G755" s="531"/>
      <c r="H755" s="668"/>
      <c r="I755" s="234"/>
      <c r="J755" s="575"/>
      <c r="K755" s="573"/>
      <c r="L755" s="573"/>
      <c r="M755" s="623"/>
      <c r="N755" s="623"/>
      <c r="O755" s="573"/>
      <c r="P755" s="573"/>
      <c r="Q755" s="639"/>
      <c r="R755" s="573"/>
      <c r="S755" s="573"/>
      <c r="T755" s="573"/>
      <c r="U755" s="623"/>
      <c r="V755" s="623"/>
      <c r="W755" s="573"/>
      <c r="X755" s="623"/>
      <c r="Y755" s="623"/>
      <c r="Z755" s="399"/>
      <c r="AA755" s="621"/>
      <c r="AB755" s="622"/>
      <c r="AC755" s="147"/>
    </row>
    <row r="756" spans="2:29" ht="13.5" customHeight="1">
      <c r="B756" s="395"/>
      <c r="D756" s="529">
        <f t="shared" si="13"/>
        <v>745</v>
      </c>
      <c r="E756" s="532"/>
      <c r="F756" s="531"/>
      <c r="G756" s="531"/>
      <c r="H756" s="668"/>
      <c r="I756" s="234"/>
      <c r="J756" s="575"/>
      <c r="K756" s="573"/>
      <c r="L756" s="573"/>
      <c r="M756" s="623"/>
      <c r="N756" s="623"/>
      <c r="O756" s="573"/>
      <c r="P756" s="573"/>
      <c r="Q756" s="639"/>
      <c r="R756" s="573"/>
      <c r="S756" s="573"/>
      <c r="T756" s="573"/>
      <c r="U756" s="623"/>
      <c r="V756" s="623"/>
      <c r="W756" s="573"/>
      <c r="X756" s="623"/>
      <c r="Y756" s="623"/>
      <c r="Z756" s="399"/>
      <c r="AA756" s="621"/>
      <c r="AB756" s="622"/>
      <c r="AC756" s="147"/>
    </row>
    <row r="757" spans="2:29" ht="13.5" customHeight="1">
      <c r="B757" s="395"/>
      <c r="D757" s="529">
        <f t="shared" si="13"/>
        <v>746</v>
      </c>
      <c r="E757" s="532"/>
      <c r="F757" s="531"/>
      <c r="G757" s="531"/>
      <c r="H757" s="668"/>
      <c r="I757" s="234"/>
      <c r="J757" s="575"/>
      <c r="K757" s="573"/>
      <c r="L757" s="573"/>
      <c r="M757" s="623"/>
      <c r="N757" s="623"/>
      <c r="O757" s="573"/>
      <c r="P757" s="573"/>
      <c r="Q757" s="639"/>
      <c r="R757" s="573"/>
      <c r="S757" s="573"/>
      <c r="T757" s="573"/>
      <c r="U757" s="623"/>
      <c r="V757" s="623"/>
      <c r="W757" s="573"/>
      <c r="X757" s="623"/>
      <c r="Y757" s="623"/>
      <c r="Z757" s="399"/>
      <c r="AA757" s="621"/>
      <c r="AB757" s="622"/>
      <c r="AC757" s="147"/>
    </row>
    <row r="758" spans="2:29" ht="13.5" customHeight="1">
      <c r="B758" s="395"/>
      <c r="D758" s="529">
        <f t="shared" si="13"/>
        <v>747</v>
      </c>
      <c r="E758" s="532"/>
      <c r="F758" s="531"/>
      <c r="G758" s="531"/>
      <c r="H758" s="668"/>
      <c r="I758" s="234"/>
      <c r="J758" s="575"/>
      <c r="K758" s="573"/>
      <c r="L758" s="573"/>
      <c r="M758" s="623"/>
      <c r="N758" s="623"/>
      <c r="O758" s="573"/>
      <c r="P758" s="573"/>
      <c r="Q758" s="639"/>
      <c r="R758" s="573"/>
      <c r="S758" s="573"/>
      <c r="T758" s="573"/>
      <c r="U758" s="623"/>
      <c r="V758" s="623"/>
      <c r="W758" s="573"/>
      <c r="X758" s="623"/>
      <c r="Y758" s="623"/>
      <c r="Z758" s="399"/>
      <c r="AA758" s="621"/>
      <c r="AB758" s="622"/>
      <c r="AC758" s="147"/>
    </row>
    <row r="759" spans="2:29" ht="13.5" customHeight="1">
      <c r="B759" s="395"/>
      <c r="D759" s="529">
        <f t="shared" si="13"/>
        <v>748</v>
      </c>
      <c r="E759" s="532"/>
      <c r="F759" s="531"/>
      <c r="G759" s="531"/>
      <c r="H759" s="668"/>
      <c r="I759" s="234"/>
      <c r="J759" s="575"/>
      <c r="K759" s="573"/>
      <c r="L759" s="573"/>
      <c r="M759" s="623"/>
      <c r="N759" s="623"/>
      <c r="O759" s="573"/>
      <c r="P759" s="573"/>
      <c r="Q759" s="639"/>
      <c r="R759" s="573"/>
      <c r="S759" s="573"/>
      <c r="T759" s="573"/>
      <c r="U759" s="623"/>
      <c r="V759" s="623"/>
      <c r="W759" s="573"/>
      <c r="X759" s="623"/>
      <c r="Y759" s="623"/>
      <c r="Z759" s="399"/>
      <c r="AA759" s="621"/>
      <c r="AB759" s="622"/>
      <c r="AC759" s="147"/>
    </row>
    <row r="760" spans="2:29" ht="13.5" customHeight="1">
      <c r="B760" s="395"/>
      <c r="D760" s="529">
        <f t="shared" si="13"/>
        <v>749</v>
      </c>
      <c r="E760" s="532"/>
      <c r="F760" s="531"/>
      <c r="G760" s="531"/>
      <c r="H760" s="668"/>
      <c r="I760" s="234"/>
      <c r="J760" s="575"/>
      <c r="K760" s="573"/>
      <c r="L760" s="573"/>
      <c r="M760" s="623"/>
      <c r="N760" s="623"/>
      <c r="O760" s="573"/>
      <c r="P760" s="573"/>
      <c r="Q760" s="639"/>
      <c r="R760" s="573"/>
      <c r="S760" s="573"/>
      <c r="T760" s="573"/>
      <c r="U760" s="623"/>
      <c r="V760" s="623"/>
      <c r="W760" s="573"/>
      <c r="X760" s="623"/>
      <c r="Y760" s="623"/>
      <c r="Z760" s="399"/>
      <c r="AA760" s="621"/>
      <c r="AB760" s="622"/>
      <c r="AC760" s="147"/>
    </row>
    <row r="761" spans="2:29" ht="13.5" customHeight="1">
      <c r="B761" s="395"/>
      <c r="D761" s="529">
        <f>D760+1</f>
        <v>750</v>
      </c>
      <c r="E761" s="532"/>
      <c r="F761" s="531"/>
      <c r="G761" s="531"/>
      <c r="H761" s="668"/>
      <c r="I761" s="234"/>
      <c r="J761" s="575"/>
      <c r="K761" s="573"/>
      <c r="L761" s="573"/>
      <c r="M761" s="623"/>
      <c r="N761" s="623"/>
      <c r="O761" s="573"/>
      <c r="P761" s="573"/>
      <c r="Q761" s="639"/>
      <c r="R761" s="573"/>
      <c r="S761" s="573"/>
      <c r="T761" s="573"/>
      <c r="U761" s="623"/>
      <c r="V761" s="623"/>
      <c r="W761" s="573"/>
      <c r="X761" s="623"/>
      <c r="Y761" s="623"/>
      <c r="Z761" s="399"/>
      <c r="AA761" s="621"/>
      <c r="AB761" s="622"/>
      <c r="AC761" s="147"/>
    </row>
    <row r="762" spans="2:29" ht="13.5" customHeight="1">
      <c r="B762" s="395"/>
      <c r="D762" s="529">
        <f>D761+1</f>
        <v>751</v>
      </c>
      <c r="E762" s="532"/>
      <c r="F762" s="531"/>
      <c r="G762" s="531"/>
      <c r="H762" s="668"/>
      <c r="I762" s="234"/>
      <c r="J762" s="575"/>
      <c r="K762" s="573"/>
      <c r="L762" s="573"/>
      <c r="M762" s="623"/>
      <c r="N762" s="623"/>
      <c r="O762" s="573"/>
      <c r="P762" s="573"/>
      <c r="Q762" s="639"/>
      <c r="R762" s="573"/>
      <c r="S762" s="573"/>
      <c r="T762" s="573"/>
      <c r="U762" s="623"/>
      <c r="V762" s="623"/>
      <c r="W762" s="573"/>
      <c r="X762" s="623"/>
      <c r="Y762" s="623"/>
      <c r="Z762" s="399"/>
      <c r="AA762" s="621"/>
      <c r="AB762" s="622"/>
      <c r="AC762" s="147"/>
    </row>
    <row r="763" spans="2:29" ht="13.5" customHeight="1">
      <c r="B763" s="395"/>
      <c r="D763" s="529">
        <f>D762+1</f>
        <v>752</v>
      </c>
      <c r="E763" s="532"/>
      <c r="F763" s="531"/>
      <c r="G763" s="531"/>
      <c r="H763" s="668"/>
      <c r="I763" s="234"/>
      <c r="J763" s="575"/>
      <c r="K763" s="573"/>
      <c r="L763" s="573"/>
      <c r="M763" s="623"/>
      <c r="N763" s="623"/>
      <c r="O763" s="573"/>
      <c r="P763" s="573"/>
      <c r="Q763" s="639"/>
      <c r="R763" s="573"/>
      <c r="S763" s="573"/>
      <c r="T763" s="573"/>
      <c r="U763" s="623"/>
      <c r="V763" s="623"/>
      <c r="W763" s="573"/>
      <c r="X763" s="623"/>
      <c r="Y763" s="623"/>
      <c r="Z763" s="399"/>
      <c r="AA763" s="621"/>
      <c r="AB763" s="622"/>
      <c r="AC763" s="147"/>
    </row>
    <row r="764" spans="2:29" ht="13.5" customHeight="1">
      <c r="B764" s="395"/>
      <c r="D764" s="529">
        <f>D763+1</f>
        <v>753</v>
      </c>
      <c r="E764" s="532"/>
      <c r="F764" s="531"/>
      <c r="G764" s="531"/>
      <c r="H764" s="668"/>
      <c r="I764" s="234"/>
      <c r="J764" s="575"/>
      <c r="K764" s="573"/>
      <c r="L764" s="573"/>
      <c r="M764" s="623"/>
      <c r="N764" s="623"/>
      <c r="O764" s="573"/>
      <c r="P764" s="573"/>
      <c r="Q764" s="639"/>
      <c r="R764" s="573"/>
      <c r="S764" s="573"/>
      <c r="T764" s="573"/>
      <c r="U764" s="623"/>
      <c r="V764" s="623"/>
      <c r="W764" s="573"/>
      <c r="X764" s="623"/>
      <c r="Y764" s="623"/>
      <c r="Z764" s="399"/>
      <c r="AA764" s="621"/>
      <c r="AB764" s="622"/>
      <c r="AC764" s="147"/>
    </row>
    <row r="765" spans="2:29" ht="13.5" customHeight="1">
      <c r="B765" s="395"/>
      <c r="D765" s="529">
        <f t="shared" si="13"/>
        <v>754</v>
      </c>
      <c r="E765" s="532"/>
      <c r="F765" s="531"/>
      <c r="G765" s="531"/>
      <c r="H765" s="668"/>
      <c r="I765" s="234"/>
      <c r="J765" s="575"/>
      <c r="K765" s="573"/>
      <c r="L765" s="573"/>
      <c r="M765" s="623"/>
      <c r="N765" s="623"/>
      <c r="O765" s="573"/>
      <c r="P765" s="573"/>
      <c r="Q765" s="639"/>
      <c r="R765" s="573"/>
      <c r="S765" s="573"/>
      <c r="T765" s="573"/>
      <c r="U765" s="623"/>
      <c r="V765" s="623"/>
      <c r="W765" s="573"/>
      <c r="X765" s="623"/>
      <c r="Y765" s="623"/>
      <c r="Z765" s="399"/>
      <c r="AA765" s="621"/>
      <c r="AB765" s="622"/>
      <c r="AC765" s="147"/>
    </row>
    <row r="766" spans="2:29" ht="13.5" customHeight="1">
      <c r="B766" s="395"/>
      <c r="D766" s="529">
        <f t="shared" si="13"/>
        <v>755</v>
      </c>
      <c r="E766" s="532"/>
      <c r="F766" s="531"/>
      <c r="G766" s="531"/>
      <c r="H766" s="668"/>
      <c r="I766" s="234"/>
      <c r="J766" s="575"/>
      <c r="K766" s="573"/>
      <c r="L766" s="573"/>
      <c r="M766" s="623"/>
      <c r="N766" s="623"/>
      <c r="O766" s="573"/>
      <c r="P766" s="573"/>
      <c r="Q766" s="639"/>
      <c r="R766" s="573"/>
      <c r="S766" s="573"/>
      <c r="T766" s="573"/>
      <c r="U766" s="623"/>
      <c r="V766" s="623"/>
      <c r="W766" s="573"/>
      <c r="X766" s="623"/>
      <c r="Y766" s="623"/>
      <c r="Z766" s="399"/>
      <c r="AA766" s="621"/>
      <c r="AB766" s="622"/>
      <c r="AC766" s="147"/>
    </row>
    <row r="767" spans="2:29" ht="13.5" customHeight="1">
      <c r="B767" s="395"/>
      <c r="D767" s="529">
        <f t="shared" si="13"/>
        <v>756</v>
      </c>
      <c r="E767" s="532"/>
      <c r="F767" s="531"/>
      <c r="G767" s="531"/>
      <c r="H767" s="668"/>
      <c r="I767" s="234"/>
      <c r="J767" s="575"/>
      <c r="K767" s="573"/>
      <c r="L767" s="573"/>
      <c r="M767" s="623"/>
      <c r="N767" s="623"/>
      <c r="O767" s="573"/>
      <c r="P767" s="573"/>
      <c r="Q767" s="639"/>
      <c r="R767" s="573"/>
      <c r="S767" s="573"/>
      <c r="T767" s="573"/>
      <c r="U767" s="623"/>
      <c r="V767" s="623"/>
      <c r="W767" s="573"/>
      <c r="X767" s="623"/>
      <c r="Y767" s="623"/>
      <c r="Z767" s="399"/>
      <c r="AA767" s="621"/>
      <c r="AB767" s="622"/>
      <c r="AC767" s="147"/>
    </row>
    <row r="768" spans="2:29" ht="13.5" customHeight="1">
      <c r="B768" s="395"/>
      <c r="D768" s="529">
        <f t="shared" si="13"/>
        <v>757</v>
      </c>
      <c r="E768" s="532"/>
      <c r="F768" s="531"/>
      <c r="G768" s="531"/>
      <c r="H768" s="668"/>
      <c r="I768" s="234"/>
      <c r="J768" s="575"/>
      <c r="K768" s="573"/>
      <c r="L768" s="573"/>
      <c r="M768" s="623"/>
      <c r="N768" s="623"/>
      <c r="O768" s="573"/>
      <c r="P768" s="573"/>
      <c r="Q768" s="639"/>
      <c r="R768" s="573"/>
      <c r="S768" s="573"/>
      <c r="T768" s="573"/>
      <c r="U768" s="623"/>
      <c r="V768" s="623"/>
      <c r="W768" s="573"/>
      <c r="X768" s="623"/>
      <c r="Y768" s="623"/>
      <c r="Z768" s="399"/>
      <c r="AA768" s="621"/>
      <c r="AB768" s="622"/>
      <c r="AC768" s="147"/>
    </row>
    <row r="769" spans="2:29" ht="13.5" customHeight="1">
      <c r="B769" s="395"/>
      <c r="D769" s="529">
        <f t="shared" si="13"/>
        <v>758</v>
      </c>
      <c r="E769" s="532"/>
      <c r="F769" s="531"/>
      <c r="G769" s="531"/>
      <c r="H769" s="668"/>
      <c r="I769" s="234"/>
      <c r="J769" s="575"/>
      <c r="K769" s="573"/>
      <c r="L769" s="573"/>
      <c r="M769" s="623"/>
      <c r="N769" s="623"/>
      <c r="O769" s="573"/>
      <c r="P769" s="573"/>
      <c r="Q769" s="639"/>
      <c r="R769" s="573"/>
      <c r="S769" s="573"/>
      <c r="T769" s="573"/>
      <c r="U769" s="623"/>
      <c r="V769" s="623"/>
      <c r="W769" s="573"/>
      <c r="X769" s="623"/>
      <c r="Y769" s="623"/>
      <c r="Z769" s="399"/>
      <c r="AA769" s="621"/>
      <c r="AB769" s="622"/>
      <c r="AC769" s="147"/>
    </row>
    <row r="770" spans="2:29" ht="13.5" customHeight="1">
      <c r="B770" s="395"/>
      <c r="D770" s="529">
        <f t="shared" si="13"/>
        <v>759</v>
      </c>
      <c r="E770" s="532"/>
      <c r="F770" s="531"/>
      <c r="G770" s="531"/>
      <c r="H770" s="668"/>
      <c r="I770" s="234"/>
      <c r="J770" s="575"/>
      <c r="K770" s="573"/>
      <c r="L770" s="573"/>
      <c r="M770" s="623"/>
      <c r="N770" s="623"/>
      <c r="O770" s="573"/>
      <c r="P770" s="573"/>
      <c r="Q770" s="639"/>
      <c r="R770" s="573"/>
      <c r="S770" s="573"/>
      <c r="T770" s="573"/>
      <c r="U770" s="623"/>
      <c r="V770" s="623"/>
      <c r="W770" s="573"/>
      <c r="X770" s="623"/>
      <c r="Y770" s="623"/>
      <c r="Z770" s="399"/>
      <c r="AA770" s="621"/>
      <c r="AB770" s="622"/>
      <c r="AC770" s="147"/>
    </row>
    <row r="771" spans="2:29" ht="13.5" customHeight="1">
      <c r="B771" s="395"/>
      <c r="D771" s="529">
        <f t="shared" si="13"/>
        <v>760</v>
      </c>
      <c r="E771" s="532"/>
      <c r="F771" s="531"/>
      <c r="G771" s="531"/>
      <c r="H771" s="668"/>
      <c r="I771" s="234"/>
      <c r="J771" s="575"/>
      <c r="K771" s="573"/>
      <c r="L771" s="573"/>
      <c r="M771" s="623"/>
      <c r="N771" s="623"/>
      <c r="O771" s="573"/>
      <c r="P771" s="573"/>
      <c r="Q771" s="639"/>
      <c r="R771" s="573"/>
      <c r="S771" s="573"/>
      <c r="T771" s="573"/>
      <c r="U771" s="623"/>
      <c r="V771" s="623"/>
      <c r="W771" s="573"/>
      <c r="X771" s="623"/>
      <c r="Y771" s="623"/>
      <c r="Z771" s="399"/>
      <c r="AA771" s="621"/>
      <c r="AB771" s="622"/>
      <c r="AC771" s="147"/>
    </row>
    <row r="772" spans="2:29" ht="13.5" customHeight="1">
      <c r="B772" s="395"/>
      <c r="D772" s="529">
        <f t="shared" si="13"/>
        <v>761</v>
      </c>
      <c r="E772" s="532"/>
      <c r="F772" s="531"/>
      <c r="G772" s="531"/>
      <c r="H772" s="668"/>
      <c r="I772" s="234"/>
      <c r="J772" s="575"/>
      <c r="K772" s="573"/>
      <c r="L772" s="573"/>
      <c r="M772" s="623"/>
      <c r="N772" s="623"/>
      <c r="O772" s="573"/>
      <c r="P772" s="573"/>
      <c r="Q772" s="639"/>
      <c r="R772" s="573"/>
      <c r="S772" s="573"/>
      <c r="T772" s="573"/>
      <c r="U772" s="623"/>
      <c r="V772" s="623"/>
      <c r="W772" s="573"/>
      <c r="X772" s="623"/>
      <c r="Y772" s="623"/>
      <c r="Z772" s="399"/>
      <c r="AA772" s="621"/>
      <c r="AB772" s="622"/>
      <c r="AC772" s="147"/>
    </row>
    <row r="773" spans="2:29" ht="13.5" customHeight="1">
      <c r="B773" s="395"/>
      <c r="D773" s="529">
        <f t="shared" si="13"/>
        <v>762</v>
      </c>
      <c r="E773" s="532"/>
      <c r="F773" s="531"/>
      <c r="G773" s="531"/>
      <c r="H773" s="668"/>
      <c r="I773" s="234"/>
      <c r="J773" s="575"/>
      <c r="K773" s="573"/>
      <c r="L773" s="573"/>
      <c r="M773" s="623"/>
      <c r="N773" s="623"/>
      <c r="O773" s="573"/>
      <c r="P773" s="573"/>
      <c r="Q773" s="639"/>
      <c r="R773" s="573"/>
      <c r="S773" s="573"/>
      <c r="T773" s="573"/>
      <c r="U773" s="623"/>
      <c r="V773" s="623"/>
      <c r="W773" s="573"/>
      <c r="X773" s="623"/>
      <c r="Y773" s="623"/>
      <c r="Z773" s="399"/>
      <c r="AA773" s="621"/>
      <c r="AB773" s="622"/>
      <c r="AC773" s="147"/>
    </row>
    <row r="774" spans="2:29" ht="13.5" customHeight="1">
      <c r="B774" s="395"/>
      <c r="D774" s="529">
        <f t="shared" si="13"/>
        <v>763</v>
      </c>
      <c r="E774" s="532"/>
      <c r="F774" s="531"/>
      <c r="G774" s="531"/>
      <c r="H774" s="668"/>
      <c r="I774" s="234"/>
      <c r="J774" s="575"/>
      <c r="K774" s="573"/>
      <c r="L774" s="573"/>
      <c r="M774" s="623"/>
      <c r="N774" s="623"/>
      <c r="O774" s="573"/>
      <c r="P774" s="573"/>
      <c r="Q774" s="639"/>
      <c r="R774" s="573"/>
      <c r="S774" s="573"/>
      <c r="T774" s="573"/>
      <c r="U774" s="623"/>
      <c r="V774" s="623"/>
      <c r="W774" s="573"/>
      <c r="X774" s="623"/>
      <c r="Y774" s="623"/>
      <c r="Z774" s="399"/>
      <c r="AA774" s="621"/>
      <c r="AB774" s="622"/>
      <c r="AC774" s="147"/>
    </row>
    <row r="775" spans="2:29" ht="13.5" customHeight="1">
      <c r="B775" s="395"/>
      <c r="D775" s="529">
        <f t="shared" si="13"/>
        <v>764</v>
      </c>
      <c r="E775" s="532"/>
      <c r="F775" s="531"/>
      <c r="G775" s="531"/>
      <c r="H775" s="668"/>
      <c r="I775" s="234"/>
      <c r="J775" s="575"/>
      <c r="K775" s="573"/>
      <c r="L775" s="573"/>
      <c r="M775" s="623"/>
      <c r="N775" s="623"/>
      <c r="O775" s="573"/>
      <c r="P775" s="573"/>
      <c r="Q775" s="639"/>
      <c r="R775" s="573"/>
      <c r="S775" s="573"/>
      <c r="T775" s="573"/>
      <c r="U775" s="623"/>
      <c r="V775" s="623"/>
      <c r="W775" s="573"/>
      <c r="X775" s="623"/>
      <c r="Y775" s="623"/>
      <c r="Z775" s="399"/>
      <c r="AA775" s="621"/>
      <c r="AB775" s="622"/>
      <c r="AC775" s="147"/>
    </row>
    <row r="776" spans="2:29" ht="13.5" customHeight="1">
      <c r="B776" s="395"/>
      <c r="D776" s="529">
        <f t="shared" si="13"/>
        <v>765</v>
      </c>
      <c r="E776" s="532"/>
      <c r="F776" s="531"/>
      <c r="G776" s="531"/>
      <c r="H776" s="668"/>
      <c r="I776" s="234"/>
      <c r="J776" s="575"/>
      <c r="K776" s="573"/>
      <c r="L776" s="573"/>
      <c r="M776" s="623"/>
      <c r="N776" s="623"/>
      <c r="O776" s="573"/>
      <c r="P776" s="573"/>
      <c r="Q776" s="639"/>
      <c r="R776" s="573"/>
      <c r="S776" s="573"/>
      <c r="T776" s="573"/>
      <c r="U776" s="623"/>
      <c r="V776" s="623"/>
      <c r="W776" s="573"/>
      <c r="X776" s="623"/>
      <c r="Y776" s="623"/>
      <c r="Z776" s="399"/>
      <c r="AA776" s="621"/>
      <c r="AB776" s="622"/>
      <c r="AC776" s="147"/>
    </row>
    <row r="777" spans="2:29" ht="13.5" customHeight="1">
      <c r="B777" s="395"/>
      <c r="D777" s="529">
        <f t="shared" si="13"/>
        <v>766</v>
      </c>
      <c r="E777" s="532"/>
      <c r="F777" s="531"/>
      <c r="G777" s="531"/>
      <c r="H777" s="668"/>
      <c r="I777" s="234"/>
      <c r="J777" s="575"/>
      <c r="K777" s="573"/>
      <c r="L777" s="573"/>
      <c r="M777" s="623"/>
      <c r="N777" s="623"/>
      <c r="O777" s="573"/>
      <c r="P777" s="573"/>
      <c r="Q777" s="639"/>
      <c r="R777" s="573"/>
      <c r="S777" s="573"/>
      <c r="T777" s="573"/>
      <c r="U777" s="623"/>
      <c r="V777" s="623"/>
      <c r="W777" s="573"/>
      <c r="X777" s="623"/>
      <c r="Y777" s="623"/>
      <c r="Z777" s="399"/>
      <c r="AA777" s="621"/>
      <c r="AB777" s="622"/>
      <c r="AC777" s="147"/>
    </row>
    <row r="778" spans="2:29" ht="13.5" customHeight="1">
      <c r="B778" s="395"/>
      <c r="D778" s="529">
        <f t="shared" si="13"/>
        <v>767</v>
      </c>
      <c r="E778" s="532"/>
      <c r="F778" s="531"/>
      <c r="G778" s="531"/>
      <c r="H778" s="668"/>
      <c r="I778" s="234"/>
      <c r="J778" s="575"/>
      <c r="K778" s="573"/>
      <c r="L778" s="573"/>
      <c r="M778" s="623"/>
      <c r="N778" s="623"/>
      <c r="O778" s="573"/>
      <c r="P778" s="573"/>
      <c r="Q778" s="639"/>
      <c r="R778" s="573"/>
      <c r="S778" s="573"/>
      <c r="T778" s="573"/>
      <c r="U778" s="623"/>
      <c r="V778" s="623"/>
      <c r="W778" s="573"/>
      <c r="X778" s="623"/>
      <c r="Y778" s="623"/>
      <c r="Z778" s="399"/>
      <c r="AA778" s="621"/>
      <c r="AB778" s="622"/>
      <c r="AC778" s="147"/>
    </row>
    <row r="779" spans="2:29" ht="13.5" customHeight="1">
      <c r="B779" s="395"/>
      <c r="D779" s="529">
        <f t="shared" si="13"/>
        <v>768</v>
      </c>
      <c r="E779" s="532"/>
      <c r="F779" s="531"/>
      <c r="G779" s="531"/>
      <c r="H779" s="668"/>
      <c r="I779" s="234"/>
      <c r="J779" s="575"/>
      <c r="K779" s="573"/>
      <c r="L779" s="573"/>
      <c r="M779" s="623"/>
      <c r="N779" s="623"/>
      <c r="O779" s="573"/>
      <c r="P779" s="573"/>
      <c r="Q779" s="639"/>
      <c r="R779" s="573"/>
      <c r="S779" s="573"/>
      <c r="T779" s="573"/>
      <c r="U779" s="623"/>
      <c r="V779" s="623"/>
      <c r="W779" s="573"/>
      <c r="X779" s="623"/>
      <c r="Y779" s="623"/>
      <c r="Z779" s="399"/>
      <c r="AA779" s="621"/>
      <c r="AB779" s="622"/>
      <c r="AC779" s="147"/>
    </row>
    <row r="780" spans="2:29" ht="13.5" customHeight="1">
      <c r="B780" s="395"/>
      <c r="D780" s="529">
        <f t="shared" si="13"/>
        <v>769</v>
      </c>
      <c r="E780" s="532"/>
      <c r="F780" s="531"/>
      <c r="G780" s="531"/>
      <c r="H780" s="668"/>
      <c r="I780" s="234"/>
      <c r="J780" s="575"/>
      <c r="K780" s="573"/>
      <c r="L780" s="573"/>
      <c r="M780" s="623"/>
      <c r="N780" s="623"/>
      <c r="O780" s="573"/>
      <c r="P780" s="573"/>
      <c r="Q780" s="639"/>
      <c r="R780" s="573"/>
      <c r="S780" s="573"/>
      <c r="T780" s="573"/>
      <c r="U780" s="623"/>
      <c r="V780" s="623"/>
      <c r="W780" s="573"/>
      <c r="X780" s="623"/>
      <c r="Y780" s="623"/>
      <c r="Z780" s="399"/>
      <c r="AA780" s="621"/>
      <c r="AB780" s="622"/>
      <c r="AC780" s="147"/>
    </row>
    <row r="781" spans="2:29" ht="13.5" customHeight="1">
      <c r="B781" s="395"/>
      <c r="D781" s="529">
        <f t="shared" si="13"/>
        <v>770</v>
      </c>
      <c r="E781" s="532"/>
      <c r="F781" s="531"/>
      <c r="G781" s="531"/>
      <c r="H781" s="668"/>
      <c r="I781" s="234"/>
      <c r="J781" s="575"/>
      <c r="K781" s="573"/>
      <c r="L781" s="573"/>
      <c r="M781" s="623"/>
      <c r="N781" s="623"/>
      <c r="O781" s="573"/>
      <c r="P781" s="573"/>
      <c r="Q781" s="639"/>
      <c r="R781" s="573"/>
      <c r="S781" s="573"/>
      <c r="T781" s="573"/>
      <c r="U781" s="623"/>
      <c r="V781" s="623"/>
      <c r="W781" s="573"/>
      <c r="X781" s="623"/>
      <c r="Y781" s="623"/>
      <c r="Z781" s="399"/>
      <c r="AA781" s="621"/>
      <c r="AB781" s="622"/>
      <c r="AC781" s="147"/>
    </row>
    <row r="782" spans="2:29" ht="13.5" customHeight="1">
      <c r="B782" s="395"/>
      <c r="D782" s="529">
        <f t="shared" si="13"/>
        <v>771</v>
      </c>
      <c r="E782" s="532"/>
      <c r="F782" s="531"/>
      <c r="G782" s="531"/>
      <c r="H782" s="668"/>
      <c r="I782" s="234"/>
      <c r="J782" s="575"/>
      <c r="K782" s="573"/>
      <c r="L782" s="573"/>
      <c r="M782" s="623"/>
      <c r="N782" s="623"/>
      <c r="O782" s="573"/>
      <c r="P782" s="573"/>
      <c r="Q782" s="639"/>
      <c r="R782" s="573"/>
      <c r="S782" s="573"/>
      <c r="T782" s="573"/>
      <c r="U782" s="623"/>
      <c r="V782" s="623"/>
      <c r="W782" s="573"/>
      <c r="X782" s="623"/>
      <c r="Y782" s="623"/>
      <c r="Z782" s="399"/>
      <c r="AA782" s="621"/>
      <c r="AB782" s="622"/>
      <c r="AC782" s="147"/>
    </row>
    <row r="783" spans="2:29" ht="13.5" customHeight="1">
      <c r="B783" s="395"/>
      <c r="D783" s="529">
        <f t="shared" si="13"/>
        <v>772</v>
      </c>
      <c r="E783" s="532"/>
      <c r="F783" s="531"/>
      <c r="G783" s="531"/>
      <c r="H783" s="668"/>
      <c r="I783" s="234"/>
      <c r="J783" s="575"/>
      <c r="K783" s="573"/>
      <c r="L783" s="573"/>
      <c r="M783" s="623"/>
      <c r="N783" s="623"/>
      <c r="O783" s="573"/>
      <c r="P783" s="573"/>
      <c r="Q783" s="639"/>
      <c r="R783" s="573"/>
      <c r="S783" s="573"/>
      <c r="T783" s="573"/>
      <c r="U783" s="623"/>
      <c r="V783" s="623"/>
      <c r="W783" s="573"/>
      <c r="X783" s="623"/>
      <c r="Y783" s="623"/>
      <c r="Z783" s="399"/>
      <c r="AA783" s="621"/>
      <c r="AB783" s="622"/>
      <c r="AC783" s="147"/>
    </row>
    <row r="784" spans="2:29" ht="13.5" customHeight="1">
      <c r="B784" s="395"/>
      <c r="D784" s="529">
        <f t="shared" si="13"/>
        <v>773</v>
      </c>
      <c r="E784" s="532"/>
      <c r="F784" s="531"/>
      <c r="G784" s="531"/>
      <c r="H784" s="668"/>
      <c r="I784" s="234"/>
      <c r="J784" s="575"/>
      <c r="K784" s="573"/>
      <c r="L784" s="573"/>
      <c r="M784" s="623"/>
      <c r="N784" s="623"/>
      <c r="O784" s="573"/>
      <c r="P784" s="573"/>
      <c r="Q784" s="639"/>
      <c r="R784" s="573"/>
      <c r="S784" s="573"/>
      <c r="T784" s="573"/>
      <c r="U784" s="623"/>
      <c r="V784" s="623"/>
      <c r="W784" s="573"/>
      <c r="X784" s="623"/>
      <c r="Y784" s="623"/>
      <c r="Z784" s="399"/>
      <c r="AA784" s="621"/>
      <c r="AB784" s="622"/>
      <c r="AC784" s="147"/>
    </row>
    <row r="785" spans="2:29" ht="13.5" customHeight="1">
      <c r="B785" s="395"/>
      <c r="D785" s="529">
        <f t="shared" si="13"/>
        <v>774</v>
      </c>
      <c r="E785" s="532"/>
      <c r="F785" s="531"/>
      <c r="G785" s="531"/>
      <c r="H785" s="668"/>
      <c r="I785" s="234"/>
      <c r="J785" s="575"/>
      <c r="K785" s="573"/>
      <c r="L785" s="573"/>
      <c r="M785" s="623"/>
      <c r="N785" s="623"/>
      <c r="O785" s="573"/>
      <c r="P785" s="573"/>
      <c r="Q785" s="639"/>
      <c r="R785" s="573"/>
      <c r="S785" s="573"/>
      <c r="T785" s="573"/>
      <c r="U785" s="623"/>
      <c r="V785" s="623"/>
      <c r="W785" s="573"/>
      <c r="X785" s="623"/>
      <c r="Y785" s="623"/>
      <c r="Z785" s="399"/>
      <c r="AA785" s="621"/>
      <c r="AB785" s="622"/>
      <c r="AC785" s="147"/>
    </row>
    <row r="786" spans="2:29" ht="13.5" customHeight="1">
      <c r="B786" s="395"/>
      <c r="D786" s="529">
        <f t="shared" si="13"/>
        <v>775</v>
      </c>
      <c r="E786" s="532"/>
      <c r="F786" s="531"/>
      <c r="G786" s="531"/>
      <c r="H786" s="668"/>
      <c r="I786" s="234"/>
      <c r="J786" s="575"/>
      <c r="K786" s="573"/>
      <c r="L786" s="573"/>
      <c r="M786" s="623"/>
      <c r="N786" s="623"/>
      <c r="O786" s="573"/>
      <c r="P786" s="573"/>
      <c r="Q786" s="639"/>
      <c r="R786" s="573"/>
      <c r="S786" s="573"/>
      <c r="T786" s="573"/>
      <c r="U786" s="623"/>
      <c r="V786" s="623"/>
      <c r="W786" s="573"/>
      <c r="X786" s="623"/>
      <c r="Y786" s="623"/>
      <c r="Z786" s="399"/>
      <c r="AA786" s="621"/>
      <c r="AB786" s="622"/>
      <c r="AC786" s="147"/>
    </row>
    <row r="787" spans="2:29" ht="13.5" customHeight="1">
      <c r="B787" s="395"/>
      <c r="D787" s="529">
        <f t="shared" si="13"/>
        <v>776</v>
      </c>
      <c r="E787" s="532"/>
      <c r="F787" s="531"/>
      <c r="G787" s="531"/>
      <c r="H787" s="668"/>
      <c r="I787" s="234"/>
      <c r="J787" s="575"/>
      <c r="K787" s="573"/>
      <c r="L787" s="573"/>
      <c r="M787" s="623"/>
      <c r="N787" s="623"/>
      <c r="O787" s="573"/>
      <c r="P787" s="573"/>
      <c r="Q787" s="639"/>
      <c r="R787" s="573"/>
      <c r="S787" s="573"/>
      <c r="T787" s="573"/>
      <c r="U787" s="623"/>
      <c r="V787" s="623"/>
      <c r="W787" s="573"/>
      <c r="X787" s="623"/>
      <c r="Y787" s="623"/>
      <c r="Z787" s="399"/>
      <c r="AA787" s="621"/>
      <c r="AB787" s="622"/>
      <c r="AC787" s="147"/>
    </row>
    <row r="788" spans="2:29" ht="13.5" customHeight="1">
      <c r="B788" s="395"/>
      <c r="D788" s="529">
        <f t="shared" si="13"/>
        <v>777</v>
      </c>
      <c r="E788" s="532"/>
      <c r="F788" s="531"/>
      <c r="G788" s="531"/>
      <c r="H788" s="668"/>
      <c r="I788" s="234"/>
      <c r="J788" s="575"/>
      <c r="K788" s="573"/>
      <c r="L788" s="573"/>
      <c r="M788" s="623"/>
      <c r="N788" s="623"/>
      <c r="O788" s="573"/>
      <c r="P788" s="573"/>
      <c r="Q788" s="639"/>
      <c r="R788" s="573"/>
      <c r="S788" s="573"/>
      <c r="T788" s="573"/>
      <c r="U788" s="623"/>
      <c r="V788" s="623"/>
      <c r="W788" s="573"/>
      <c r="X788" s="623"/>
      <c r="Y788" s="623"/>
      <c r="Z788" s="399"/>
      <c r="AA788" s="621"/>
      <c r="AB788" s="622"/>
      <c r="AC788" s="147"/>
    </row>
    <row r="789" spans="2:29" ht="13.5" customHeight="1">
      <c r="B789" s="395"/>
      <c r="D789" s="529">
        <f t="shared" si="13"/>
        <v>778</v>
      </c>
      <c r="E789" s="532"/>
      <c r="F789" s="531"/>
      <c r="G789" s="531"/>
      <c r="H789" s="668"/>
      <c r="I789" s="234"/>
      <c r="J789" s="575"/>
      <c r="K789" s="573"/>
      <c r="L789" s="573"/>
      <c r="M789" s="623"/>
      <c r="N789" s="623"/>
      <c r="O789" s="573"/>
      <c r="P789" s="573"/>
      <c r="Q789" s="639"/>
      <c r="R789" s="573"/>
      <c r="S789" s="573"/>
      <c r="T789" s="573"/>
      <c r="U789" s="623"/>
      <c r="V789" s="623"/>
      <c r="W789" s="573"/>
      <c r="X789" s="623"/>
      <c r="Y789" s="623"/>
      <c r="Z789" s="399"/>
      <c r="AA789" s="621"/>
      <c r="AB789" s="622"/>
      <c r="AC789" s="147"/>
    </row>
    <row r="790" spans="2:29" ht="13.5" customHeight="1">
      <c r="B790" s="395"/>
      <c r="D790" s="529">
        <f t="shared" si="13"/>
        <v>779</v>
      </c>
      <c r="E790" s="532"/>
      <c r="F790" s="531"/>
      <c r="G790" s="531"/>
      <c r="H790" s="668"/>
      <c r="I790" s="234"/>
      <c r="J790" s="575"/>
      <c r="K790" s="573"/>
      <c r="L790" s="573"/>
      <c r="M790" s="623"/>
      <c r="N790" s="623"/>
      <c r="O790" s="573"/>
      <c r="P790" s="573"/>
      <c r="Q790" s="639"/>
      <c r="R790" s="573"/>
      <c r="S790" s="573"/>
      <c r="T790" s="573"/>
      <c r="U790" s="623"/>
      <c r="V790" s="623"/>
      <c r="W790" s="573"/>
      <c r="X790" s="623"/>
      <c r="Y790" s="623"/>
      <c r="Z790" s="399"/>
      <c r="AA790" s="621"/>
      <c r="AB790" s="622"/>
      <c r="AC790" s="147"/>
    </row>
    <row r="791" spans="2:29" ht="13.5" customHeight="1">
      <c r="B791" s="395"/>
      <c r="D791" s="529">
        <f t="shared" si="13"/>
        <v>780</v>
      </c>
      <c r="E791" s="532"/>
      <c r="F791" s="531"/>
      <c r="G791" s="531"/>
      <c r="H791" s="668"/>
      <c r="I791" s="234"/>
      <c r="J791" s="575"/>
      <c r="K791" s="573"/>
      <c r="L791" s="573"/>
      <c r="M791" s="623"/>
      <c r="N791" s="623"/>
      <c r="O791" s="573"/>
      <c r="P791" s="573"/>
      <c r="Q791" s="639"/>
      <c r="R791" s="573"/>
      <c r="S791" s="573"/>
      <c r="T791" s="573"/>
      <c r="U791" s="623"/>
      <c r="V791" s="623"/>
      <c r="W791" s="573"/>
      <c r="X791" s="623"/>
      <c r="Y791" s="623"/>
      <c r="Z791" s="399"/>
      <c r="AA791" s="621"/>
      <c r="AB791" s="622"/>
      <c r="AC791" s="147"/>
    </row>
    <row r="792" spans="2:29" ht="13.5" customHeight="1">
      <c r="B792" s="395"/>
      <c r="D792" s="529">
        <f t="shared" si="13"/>
        <v>781</v>
      </c>
      <c r="E792" s="532"/>
      <c r="F792" s="531"/>
      <c r="G792" s="531"/>
      <c r="H792" s="668"/>
      <c r="I792" s="234"/>
      <c r="J792" s="575"/>
      <c r="K792" s="573"/>
      <c r="L792" s="573"/>
      <c r="M792" s="623"/>
      <c r="N792" s="623"/>
      <c r="O792" s="573"/>
      <c r="P792" s="573"/>
      <c r="Q792" s="639"/>
      <c r="R792" s="573"/>
      <c r="S792" s="573"/>
      <c r="T792" s="573"/>
      <c r="U792" s="623"/>
      <c r="V792" s="623"/>
      <c r="W792" s="573"/>
      <c r="X792" s="623"/>
      <c r="Y792" s="623"/>
      <c r="Z792" s="399"/>
      <c r="AA792" s="621"/>
      <c r="AB792" s="622"/>
      <c r="AC792" s="147"/>
    </row>
    <row r="793" spans="2:29" ht="13.5" customHeight="1">
      <c r="B793" s="395"/>
      <c r="D793" s="529">
        <f t="shared" si="13"/>
        <v>782</v>
      </c>
      <c r="E793" s="532"/>
      <c r="F793" s="531"/>
      <c r="G793" s="531"/>
      <c r="H793" s="668"/>
      <c r="I793" s="234"/>
      <c r="J793" s="575"/>
      <c r="K793" s="573"/>
      <c r="L793" s="573"/>
      <c r="M793" s="623"/>
      <c r="N793" s="623"/>
      <c r="O793" s="573"/>
      <c r="P793" s="573"/>
      <c r="Q793" s="639"/>
      <c r="R793" s="573"/>
      <c r="S793" s="573"/>
      <c r="T793" s="573"/>
      <c r="U793" s="623"/>
      <c r="V793" s="623"/>
      <c r="W793" s="573"/>
      <c r="X793" s="623"/>
      <c r="Y793" s="623"/>
      <c r="Z793" s="399"/>
      <c r="AA793" s="621"/>
      <c r="AB793" s="622"/>
      <c r="AC793" s="147"/>
    </row>
    <row r="794" spans="2:29" ht="13.5" customHeight="1">
      <c r="B794" s="395"/>
      <c r="D794" s="529">
        <f t="shared" si="13"/>
        <v>783</v>
      </c>
      <c r="E794" s="532"/>
      <c r="F794" s="531"/>
      <c r="G794" s="531"/>
      <c r="H794" s="668"/>
      <c r="I794" s="234"/>
      <c r="J794" s="575"/>
      <c r="K794" s="573"/>
      <c r="L794" s="573"/>
      <c r="M794" s="623"/>
      <c r="N794" s="623"/>
      <c r="O794" s="573"/>
      <c r="P794" s="573"/>
      <c r="Q794" s="639"/>
      <c r="R794" s="573"/>
      <c r="S794" s="573"/>
      <c r="T794" s="573"/>
      <c r="U794" s="623"/>
      <c r="V794" s="623"/>
      <c r="W794" s="573"/>
      <c r="X794" s="623"/>
      <c r="Y794" s="623"/>
      <c r="Z794" s="399"/>
      <c r="AA794" s="621"/>
      <c r="AB794" s="622"/>
      <c r="AC794" s="147"/>
    </row>
    <row r="795" spans="2:29" ht="13.5" customHeight="1">
      <c r="B795" s="395"/>
      <c r="D795" s="529">
        <f t="shared" si="13"/>
        <v>784</v>
      </c>
      <c r="E795" s="532"/>
      <c r="F795" s="531"/>
      <c r="G795" s="531"/>
      <c r="H795" s="668"/>
      <c r="I795" s="234"/>
      <c r="J795" s="575"/>
      <c r="K795" s="573"/>
      <c r="L795" s="573"/>
      <c r="M795" s="623"/>
      <c r="N795" s="623"/>
      <c r="O795" s="573"/>
      <c r="P795" s="573"/>
      <c r="Q795" s="639"/>
      <c r="R795" s="573"/>
      <c r="S795" s="573"/>
      <c r="T795" s="573"/>
      <c r="U795" s="623"/>
      <c r="V795" s="623"/>
      <c r="W795" s="573"/>
      <c r="X795" s="623"/>
      <c r="Y795" s="623"/>
      <c r="Z795" s="399"/>
      <c r="AA795" s="621"/>
      <c r="AB795" s="622"/>
      <c r="AC795" s="147"/>
    </row>
    <row r="796" spans="2:29" ht="13.5" customHeight="1">
      <c r="B796" s="395"/>
      <c r="D796" s="529">
        <f t="shared" si="13"/>
        <v>785</v>
      </c>
      <c r="E796" s="532"/>
      <c r="F796" s="531"/>
      <c r="G796" s="531"/>
      <c r="H796" s="668"/>
      <c r="I796" s="234"/>
      <c r="J796" s="575"/>
      <c r="K796" s="573"/>
      <c r="L796" s="573"/>
      <c r="M796" s="623"/>
      <c r="N796" s="623"/>
      <c r="O796" s="573"/>
      <c r="P796" s="573"/>
      <c r="Q796" s="639"/>
      <c r="R796" s="573"/>
      <c r="S796" s="573"/>
      <c r="T796" s="573"/>
      <c r="U796" s="623"/>
      <c r="V796" s="623"/>
      <c r="W796" s="573"/>
      <c r="X796" s="623"/>
      <c r="Y796" s="623"/>
      <c r="Z796" s="399"/>
      <c r="AA796" s="621"/>
      <c r="AB796" s="622"/>
      <c r="AC796" s="147"/>
    </row>
    <row r="797" spans="2:29" ht="13.5" customHeight="1">
      <c r="B797" s="395"/>
      <c r="D797" s="529">
        <f t="shared" si="13"/>
        <v>786</v>
      </c>
      <c r="E797" s="532"/>
      <c r="F797" s="531"/>
      <c r="G797" s="531"/>
      <c r="H797" s="668"/>
      <c r="I797" s="234"/>
      <c r="J797" s="575"/>
      <c r="K797" s="573"/>
      <c r="L797" s="573"/>
      <c r="M797" s="623"/>
      <c r="N797" s="623"/>
      <c r="O797" s="573"/>
      <c r="P797" s="573"/>
      <c r="Q797" s="639"/>
      <c r="R797" s="573"/>
      <c r="S797" s="573"/>
      <c r="T797" s="573"/>
      <c r="U797" s="623"/>
      <c r="V797" s="623"/>
      <c r="W797" s="573"/>
      <c r="X797" s="623"/>
      <c r="Y797" s="623"/>
      <c r="Z797" s="399"/>
      <c r="AA797" s="621"/>
      <c r="AB797" s="622"/>
      <c r="AC797" s="147"/>
    </row>
    <row r="798" spans="2:29" ht="13.5" customHeight="1">
      <c r="B798" s="395"/>
      <c r="D798" s="529">
        <f t="shared" si="13"/>
        <v>787</v>
      </c>
      <c r="E798" s="532"/>
      <c r="F798" s="531"/>
      <c r="G798" s="531"/>
      <c r="H798" s="668"/>
      <c r="I798" s="234"/>
      <c r="J798" s="575"/>
      <c r="K798" s="573"/>
      <c r="L798" s="573"/>
      <c r="M798" s="623"/>
      <c r="N798" s="623"/>
      <c r="O798" s="573"/>
      <c r="P798" s="573"/>
      <c r="Q798" s="639"/>
      <c r="R798" s="573"/>
      <c r="S798" s="573"/>
      <c r="T798" s="573"/>
      <c r="U798" s="623"/>
      <c r="V798" s="623"/>
      <c r="W798" s="573"/>
      <c r="X798" s="623"/>
      <c r="Y798" s="623"/>
      <c r="Z798" s="399"/>
      <c r="AA798" s="621"/>
      <c r="AB798" s="622"/>
      <c r="AC798" s="147"/>
    </row>
    <row r="799" spans="2:29" ht="13.5" customHeight="1">
      <c r="B799" s="395"/>
      <c r="D799" s="529">
        <f t="shared" si="13"/>
        <v>788</v>
      </c>
      <c r="E799" s="532"/>
      <c r="F799" s="531"/>
      <c r="G799" s="531"/>
      <c r="H799" s="668"/>
      <c r="I799" s="234"/>
      <c r="J799" s="575"/>
      <c r="K799" s="573"/>
      <c r="L799" s="573"/>
      <c r="M799" s="623"/>
      <c r="N799" s="623"/>
      <c r="O799" s="573"/>
      <c r="P799" s="573"/>
      <c r="Q799" s="639"/>
      <c r="R799" s="573"/>
      <c r="S799" s="573"/>
      <c r="T799" s="573"/>
      <c r="U799" s="623"/>
      <c r="V799" s="623"/>
      <c r="W799" s="573"/>
      <c r="X799" s="623"/>
      <c r="Y799" s="623"/>
      <c r="Z799" s="399"/>
      <c r="AA799" s="621"/>
      <c r="AB799" s="622"/>
      <c r="AC799" s="147"/>
    </row>
    <row r="800" spans="2:29" ht="13.5" customHeight="1">
      <c r="B800" s="395"/>
      <c r="D800" s="529">
        <f t="shared" si="13"/>
        <v>789</v>
      </c>
      <c r="E800" s="532"/>
      <c r="F800" s="531"/>
      <c r="G800" s="531"/>
      <c r="H800" s="668"/>
      <c r="I800" s="234"/>
      <c r="J800" s="575"/>
      <c r="K800" s="573"/>
      <c r="L800" s="573"/>
      <c r="M800" s="623"/>
      <c r="N800" s="623"/>
      <c r="O800" s="573"/>
      <c r="P800" s="573"/>
      <c r="Q800" s="639"/>
      <c r="R800" s="573"/>
      <c r="S800" s="573"/>
      <c r="T800" s="573"/>
      <c r="U800" s="623"/>
      <c r="V800" s="623"/>
      <c r="W800" s="573"/>
      <c r="X800" s="623"/>
      <c r="Y800" s="623"/>
      <c r="Z800" s="399"/>
      <c r="AA800" s="621"/>
      <c r="AB800" s="622"/>
      <c r="AC800" s="147"/>
    </row>
    <row r="801" spans="2:29" ht="13.5" customHeight="1">
      <c r="B801" s="395"/>
      <c r="D801" s="529">
        <f t="shared" si="13"/>
        <v>790</v>
      </c>
      <c r="E801" s="532"/>
      <c r="F801" s="531"/>
      <c r="G801" s="531"/>
      <c r="H801" s="668"/>
      <c r="I801" s="234"/>
      <c r="J801" s="575"/>
      <c r="K801" s="573"/>
      <c r="L801" s="573"/>
      <c r="M801" s="623"/>
      <c r="N801" s="623"/>
      <c r="O801" s="573"/>
      <c r="P801" s="573"/>
      <c r="Q801" s="639"/>
      <c r="R801" s="573"/>
      <c r="S801" s="573"/>
      <c r="T801" s="573"/>
      <c r="U801" s="623"/>
      <c r="V801" s="623"/>
      <c r="W801" s="573"/>
      <c r="X801" s="623"/>
      <c r="Y801" s="623"/>
      <c r="Z801" s="399"/>
      <c r="AA801" s="621"/>
      <c r="AB801" s="622"/>
      <c r="AC801" s="147"/>
    </row>
    <row r="802" spans="2:29" ht="13.5" customHeight="1">
      <c r="B802" s="395"/>
      <c r="D802" s="529">
        <f t="shared" si="13"/>
        <v>791</v>
      </c>
      <c r="E802" s="532"/>
      <c r="F802" s="531"/>
      <c r="G802" s="531"/>
      <c r="H802" s="668"/>
      <c r="I802" s="234"/>
      <c r="J802" s="575"/>
      <c r="K802" s="573"/>
      <c r="L802" s="573"/>
      <c r="M802" s="623"/>
      <c r="N802" s="623"/>
      <c r="O802" s="573"/>
      <c r="P802" s="573"/>
      <c r="Q802" s="639"/>
      <c r="R802" s="573"/>
      <c r="S802" s="573"/>
      <c r="T802" s="573"/>
      <c r="U802" s="623"/>
      <c r="V802" s="623"/>
      <c r="W802" s="573"/>
      <c r="X802" s="623"/>
      <c r="Y802" s="623"/>
      <c r="Z802" s="399"/>
      <c r="AA802" s="621"/>
      <c r="AB802" s="622"/>
      <c r="AC802" s="147"/>
    </row>
    <row r="803" spans="2:29" ht="13.5" customHeight="1">
      <c r="B803" s="395"/>
      <c r="D803" s="529">
        <f t="shared" si="13"/>
        <v>792</v>
      </c>
      <c r="E803" s="532"/>
      <c r="F803" s="531"/>
      <c r="G803" s="531"/>
      <c r="H803" s="668"/>
      <c r="I803" s="234"/>
      <c r="J803" s="575"/>
      <c r="K803" s="573"/>
      <c r="L803" s="573"/>
      <c r="M803" s="623"/>
      <c r="N803" s="623"/>
      <c r="O803" s="573"/>
      <c r="P803" s="573"/>
      <c r="Q803" s="639"/>
      <c r="R803" s="573"/>
      <c r="S803" s="573"/>
      <c r="T803" s="573"/>
      <c r="U803" s="623"/>
      <c r="V803" s="623"/>
      <c r="W803" s="573"/>
      <c r="X803" s="623"/>
      <c r="Y803" s="623"/>
      <c r="Z803" s="399"/>
      <c r="AA803" s="621"/>
      <c r="AB803" s="622"/>
      <c r="AC803" s="147"/>
    </row>
    <row r="804" spans="2:29" ht="13.5" customHeight="1">
      <c r="B804" s="395"/>
      <c r="D804" s="529">
        <f t="shared" si="13"/>
        <v>793</v>
      </c>
      <c r="E804" s="532"/>
      <c r="F804" s="531"/>
      <c r="G804" s="531"/>
      <c r="H804" s="668"/>
      <c r="I804" s="234"/>
      <c r="J804" s="575"/>
      <c r="K804" s="573"/>
      <c r="L804" s="573"/>
      <c r="M804" s="623"/>
      <c r="N804" s="623"/>
      <c r="O804" s="573"/>
      <c r="P804" s="573"/>
      <c r="Q804" s="639"/>
      <c r="R804" s="573"/>
      <c r="S804" s="573"/>
      <c r="T804" s="573"/>
      <c r="U804" s="623"/>
      <c r="V804" s="623"/>
      <c r="W804" s="573"/>
      <c r="X804" s="623"/>
      <c r="Y804" s="623"/>
      <c r="Z804" s="399"/>
      <c r="AA804" s="621"/>
      <c r="AB804" s="622"/>
      <c r="AC804" s="147"/>
    </row>
    <row r="805" spans="2:29" ht="13.5" customHeight="1">
      <c r="B805" s="395"/>
      <c r="D805" s="529">
        <f t="shared" si="13"/>
        <v>794</v>
      </c>
      <c r="E805" s="532"/>
      <c r="F805" s="531"/>
      <c r="G805" s="531"/>
      <c r="H805" s="668"/>
      <c r="I805" s="234"/>
      <c r="J805" s="575"/>
      <c r="K805" s="573"/>
      <c r="L805" s="573"/>
      <c r="M805" s="623"/>
      <c r="N805" s="623"/>
      <c r="O805" s="573"/>
      <c r="P805" s="573"/>
      <c r="Q805" s="639"/>
      <c r="R805" s="573"/>
      <c r="S805" s="573"/>
      <c r="T805" s="573"/>
      <c r="U805" s="623"/>
      <c r="V805" s="623"/>
      <c r="W805" s="573"/>
      <c r="X805" s="623"/>
      <c r="Y805" s="623"/>
      <c r="Z805" s="399"/>
      <c r="AA805" s="621"/>
      <c r="AB805" s="622"/>
      <c r="AC805" s="147"/>
    </row>
    <row r="806" spans="2:29" ht="13.5" customHeight="1">
      <c r="B806" s="395"/>
      <c r="D806" s="529">
        <f t="shared" si="13"/>
        <v>795</v>
      </c>
      <c r="E806" s="532"/>
      <c r="F806" s="531"/>
      <c r="G806" s="531"/>
      <c r="H806" s="668"/>
      <c r="I806" s="234"/>
      <c r="J806" s="575"/>
      <c r="K806" s="573"/>
      <c r="L806" s="573"/>
      <c r="M806" s="623"/>
      <c r="N806" s="623"/>
      <c r="O806" s="573"/>
      <c r="P806" s="573"/>
      <c r="Q806" s="639"/>
      <c r="R806" s="573"/>
      <c r="S806" s="573"/>
      <c r="T806" s="573"/>
      <c r="U806" s="623"/>
      <c r="V806" s="623"/>
      <c r="W806" s="573"/>
      <c r="X806" s="623"/>
      <c r="Y806" s="623"/>
      <c r="Z806" s="399"/>
      <c r="AA806" s="621"/>
      <c r="AB806" s="622"/>
      <c r="AC806" s="147"/>
    </row>
    <row r="807" spans="2:29" ht="13.5" customHeight="1">
      <c r="B807" s="395"/>
      <c r="D807" s="529">
        <f t="shared" si="13"/>
        <v>796</v>
      </c>
      <c r="E807" s="532"/>
      <c r="F807" s="531"/>
      <c r="G807" s="531"/>
      <c r="H807" s="668"/>
      <c r="I807" s="234"/>
      <c r="J807" s="575"/>
      <c r="K807" s="573"/>
      <c r="L807" s="573"/>
      <c r="M807" s="623"/>
      <c r="N807" s="623"/>
      <c r="O807" s="573"/>
      <c r="P807" s="573"/>
      <c r="Q807" s="639"/>
      <c r="R807" s="573"/>
      <c r="S807" s="573"/>
      <c r="T807" s="573"/>
      <c r="U807" s="623"/>
      <c r="V807" s="623"/>
      <c r="W807" s="573"/>
      <c r="X807" s="623"/>
      <c r="Y807" s="623"/>
      <c r="Z807" s="399"/>
      <c r="AA807" s="621"/>
      <c r="AB807" s="622"/>
      <c r="AC807" s="147"/>
    </row>
    <row r="808" spans="2:29" ht="13.5" customHeight="1">
      <c r="B808" s="395"/>
      <c r="D808" s="529">
        <f t="shared" si="13"/>
        <v>797</v>
      </c>
      <c r="E808" s="532"/>
      <c r="F808" s="531"/>
      <c r="G808" s="531"/>
      <c r="H808" s="668"/>
      <c r="I808" s="234"/>
      <c r="J808" s="575"/>
      <c r="K808" s="573"/>
      <c r="L808" s="573"/>
      <c r="M808" s="623"/>
      <c r="N808" s="623"/>
      <c r="O808" s="573"/>
      <c r="P808" s="573"/>
      <c r="Q808" s="639"/>
      <c r="R808" s="573"/>
      <c r="S808" s="573"/>
      <c r="T808" s="573"/>
      <c r="U808" s="623"/>
      <c r="V808" s="623"/>
      <c r="W808" s="573"/>
      <c r="X808" s="623"/>
      <c r="Y808" s="623"/>
      <c r="Z808" s="399"/>
      <c r="AA808" s="621"/>
      <c r="AB808" s="622"/>
      <c r="AC808" s="147"/>
    </row>
    <row r="809" spans="2:29" ht="13.5" customHeight="1">
      <c r="B809" s="395"/>
      <c r="D809" s="529">
        <f t="shared" si="13"/>
        <v>798</v>
      </c>
      <c r="E809" s="532"/>
      <c r="F809" s="531"/>
      <c r="G809" s="531"/>
      <c r="H809" s="668"/>
      <c r="I809" s="234"/>
      <c r="J809" s="575"/>
      <c r="K809" s="573"/>
      <c r="L809" s="573"/>
      <c r="M809" s="623"/>
      <c r="N809" s="623"/>
      <c r="O809" s="573"/>
      <c r="P809" s="573"/>
      <c r="Q809" s="639"/>
      <c r="R809" s="573"/>
      <c r="S809" s="573"/>
      <c r="T809" s="573"/>
      <c r="U809" s="623"/>
      <c r="V809" s="623"/>
      <c r="W809" s="573"/>
      <c r="X809" s="623"/>
      <c r="Y809" s="623"/>
      <c r="Z809" s="399"/>
      <c r="AA809" s="621"/>
      <c r="AB809" s="622"/>
      <c r="AC809" s="147"/>
    </row>
    <row r="810" spans="2:29" ht="13.5" customHeight="1">
      <c r="B810" s="395"/>
      <c r="D810" s="529">
        <f t="shared" si="13"/>
        <v>799</v>
      </c>
      <c r="E810" s="532"/>
      <c r="F810" s="531"/>
      <c r="G810" s="531"/>
      <c r="H810" s="668"/>
      <c r="I810" s="234"/>
      <c r="J810" s="575"/>
      <c r="K810" s="573"/>
      <c r="L810" s="573"/>
      <c r="M810" s="623"/>
      <c r="N810" s="623"/>
      <c r="O810" s="573"/>
      <c r="P810" s="573"/>
      <c r="Q810" s="639"/>
      <c r="R810" s="573"/>
      <c r="S810" s="573"/>
      <c r="T810" s="573"/>
      <c r="U810" s="623"/>
      <c r="V810" s="623"/>
      <c r="W810" s="573"/>
      <c r="X810" s="623"/>
      <c r="Y810" s="623"/>
      <c r="Z810" s="399"/>
      <c r="AA810" s="621"/>
      <c r="AB810" s="622"/>
      <c r="AC810" s="147"/>
    </row>
    <row r="811" spans="2:29" ht="13.5" customHeight="1">
      <c r="B811" s="395"/>
      <c r="D811" s="529">
        <f t="shared" si="13"/>
        <v>800</v>
      </c>
      <c r="E811" s="532"/>
      <c r="F811" s="531"/>
      <c r="G811" s="531"/>
      <c r="H811" s="668"/>
      <c r="I811" s="234"/>
      <c r="J811" s="575"/>
      <c r="K811" s="573"/>
      <c r="L811" s="573"/>
      <c r="M811" s="623"/>
      <c r="N811" s="623"/>
      <c r="O811" s="573"/>
      <c r="P811" s="573"/>
      <c r="Q811" s="639"/>
      <c r="R811" s="573"/>
      <c r="S811" s="573"/>
      <c r="T811" s="573"/>
      <c r="U811" s="623"/>
      <c r="V811" s="623"/>
      <c r="W811" s="573"/>
      <c r="X811" s="623"/>
      <c r="Y811" s="623"/>
      <c r="Z811" s="399"/>
      <c r="AA811" s="621"/>
      <c r="AB811" s="622"/>
      <c r="AC811" s="147"/>
    </row>
    <row r="812" spans="2:29" ht="13.5" customHeight="1">
      <c r="B812" s="395"/>
      <c r="D812" s="529">
        <f t="shared" si="13"/>
        <v>801</v>
      </c>
      <c r="E812" s="532"/>
      <c r="F812" s="531"/>
      <c r="G812" s="531"/>
      <c r="H812" s="668"/>
      <c r="I812" s="234"/>
      <c r="J812" s="575"/>
      <c r="K812" s="573"/>
      <c r="L812" s="573"/>
      <c r="M812" s="623"/>
      <c r="N812" s="623"/>
      <c r="O812" s="573"/>
      <c r="P812" s="573"/>
      <c r="Q812" s="639"/>
      <c r="R812" s="573"/>
      <c r="S812" s="573"/>
      <c r="T812" s="573"/>
      <c r="U812" s="623"/>
      <c r="V812" s="623"/>
      <c r="W812" s="573"/>
      <c r="X812" s="623"/>
      <c r="Y812" s="623"/>
      <c r="Z812" s="399"/>
      <c r="AA812" s="621"/>
      <c r="AB812" s="622"/>
      <c r="AC812" s="147"/>
    </row>
    <row r="813" spans="2:29" ht="13.5" customHeight="1">
      <c r="B813" s="395"/>
      <c r="D813" s="529">
        <f t="shared" si="13"/>
        <v>802</v>
      </c>
      <c r="E813" s="532"/>
      <c r="F813" s="531"/>
      <c r="G813" s="531"/>
      <c r="H813" s="668"/>
      <c r="I813" s="234"/>
      <c r="J813" s="575"/>
      <c r="K813" s="573"/>
      <c r="L813" s="573"/>
      <c r="M813" s="623"/>
      <c r="N813" s="623"/>
      <c r="O813" s="573"/>
      <c r="P813" s="573"/>
      <c r="Q813" s="639"/>
      <c r="R813" s="573"/>
      <c r="S813" s="573"/>
      <c r="T813" s="573"/>
      <c r="U813" s="623"/>
      <c r="V813" s="623"/>
      <c r="W813" s="573"/>
      <c r="X813" s="623"/>
      <c r="Y813" s="623"/>
      <c r="Z813" s="399"/>
      <c r="AA813" s="621"/>
      <c r="AB813" s="622"/>
      <c r="AC813" s="147"/>
    </row>
    <row r="814" spans="2:29" ht="13.5" customHeight="1">
      <c r="B814" s="395"/>
      <c r="D814" s="529">
        <f t="shared" si="13"/>
        <v>803</v>
      </c>
      <c r="E814" s="532"/>
      <c r="F814" s="531"/>
      <c r="G814" s="531"/>
      <c r="H814" s="668"/>
      <c r="I814" s="234"/>
      <c r="J814" s="575"/>
      <c r="K814" s="573"/>
      <c r="L814" s="573"/>
      <c r="M814" s="623"/>
      <c r="N814" s="623"/>
      <c r="O814" s="573"/>
      <c r="P814" s="573"/>
      <c r="Q814" s="639"/>
      <c r="R814" s="573"/>
      <c r="S814" s="573"/>
      <c r="T814" s="573"/>
      <c r="U814" s="623"/>
      <c r="V814" s="623"/>
      <c r="W814" s="573"/>
      <c r="X814" s="623"/>
      <c r="Y814" s="623"/>
      <c r="Z814" s="399"/>
      <c r="AA814" s="621"/>
      <c r="AB814" s="622"/>
      <c r="AC814" s="147"/>
    </row>
    <row r="815" spans="2:29" ht="13.5" customHeight="1">
      <c r="B815" s="395"/>
      <c r="D815" s="529">
        <f t="shared" si="13"/>
        <v>804</v>
      </c>
      <c r="E815" s="532"/>
      <c r="F815" s="531"/>
      <c r="G815" s="531"/>
      <c r="H815" s="668"/>
      <c r="I815" s="234"/>
      <c r="J815" s="575"/>
      <c r="K815" s="573"/>
      <c r="L815" s="573"/>
      <c r="M815" s="623"/>
      <c r="N815" s="623"/>
      <c r="O815" s="573"/>
      <c r="P815" s="573"/>
      <c r="Q815" s="639"/>
      <c r="R815" s="573"/>
      <c r="S815" s="573"/>
      <c r="T815" s="573"/>
      <c r="U815" s="623"/>
      <c r="V815" s="623"/>
      <c r="W815" s="573"/>
      <c r="X815" s="623"/>
      <c r="Y815" s="623"/>
      <c r="Z815" s="399"/>
      <c r="AA815" s="621"/>
      <c r="AB815" s="622"/>
      <c r="AC815" s="147"/>
    </row>
    <row r="816" spans="2:29" ht="13.5" customHeight="1">
      <c r="B816" s="395"/>
      <c r="D816" s="529">
        <f t="shared" si="13"/>
        <v>805</v>
      </c>
      <c r="E816" s="532"/>
      <c r="F816" s="531"/>
      <c r="G816" s="531"/>
      <c r="H816" s="668"/>
      <c r="I816" s="234"/>
      <c r="J816" s="575"/>
      <c r="K816" s="573"/>
      <c r="L816" s="573"/>
      <c r="M816" s="623"/>
      <c r="N816" s="623"/>
      <c r="O816" s="573"/>
      <c r="P816" s="573"/>
      <c r="Q816" s="639"/>
      <c r="R816" s="573"/>
      <c r="S816" s="573"/>
      <c r="T816" s="573"/>
      <c r="U816" s="623"/>
      <c r="V816" s="623"/>
      <c r="W816" s="573"/>
      <c r="X816" s="623"/>
      <c r="Y816" s="623"/>
      <c r="Z816" s="399"/>
      <c r="AA816" s="621"/>
      <c r="AB816" s="622"/>
      <c r="AC816" s="147"/>
    </row>
    <row r="817" spans="2:29" ht="13.5" customHeight="1">
      <c r="B817" s="395"/>
      <c r="D817" s="529">
        <f t="shared" si="13"/>
        <v>806</v>
      </c>
      <c r="E817" s="532"/>
      <c r="F817" s="531"/>
      <c r="G817" s="531"/>
      <c r="H817" s="668"/>
      <c r="I817" s="234"/>
      <c r="J817" s="575"/>
      <c r="K817" s="573"/>
      <c r="L817" s="573"/>
      <c r="M817" s="623"/>
      <c r="N817" s="623"/>
      <c r="O817" s="573"/>
      <c r="P817" s="573"/>
      <c r="Q817" s="639"/>
      <c r="R817" s="573"/>
      <c r="S817" s="573"/>
      <c r="T817" s="573"/>
      <c r="U817" s="623"/>
      <c r="V817" s="623"/>
      <c r="W817" s="573"/>
      <c r="X817" s="623"/>
      <c r="Y817" s="623"/>
      <c r="Z817" s="399"/>
      <c r="AA817" s="621"/>
      <c r="AB817" s="622"/>
      <c r="AC817" s="147"/>
    </row>
    <row r="818" spans="2:29" ht="13.5" customHeight="1">
      <c r="B818" s="395"/>
      <c r="D818" s="529">
        <f t="shared" si="13"/>
        <v>807</v>
      </c>
      <c r="E818" s="532"/>
      <c r="F818" s="531"/>
      <c r="G818" s="531"/>
      <c r="H818" s="668"/>
      <c r="I818" s="234"/>
      <c r="J818" s="575"/>
      <c r="K818" s="573"/>
      <c r="L818" s="573"/>
      <c r="M818" s="623"/>
      <c r="N818" s="623"/>
      <c r="O818" s="573"/>
      <c r="P818" s="573"/>
      <c r="Q818" s="639"/>
      <c r="R818" s="573"/>
      <c r="S818" s="573"/>
      <c r="T818" s="573"/>
      <c r="U818" s="623"/>
      <c r="V818" s="623"/>
      <c r="W818" s="573"/>
      <c r="X818" s="623"/>
      <c r="Y818" s="623"/>
      <c r="Z818" s="399"/>
      <c r="AA818" s="621"/>
      <c r="AB818" s="622"/>
      <c r="AC818" s="147"/>
    </row>
    <row r="819" spans="2:29" ht="13.5" customHeight="1">
      <c r="B819" s="395"/>
      <c r="D819" s="529">
        <f t="shared" si="13"/>
        <v>808</v>
      </c>
      <c r="E819" s="532"/>
      <c r="F819" s="531"/>
      <c r="G819" s="531"/>
      <c r="H819" s="668"/>
      <c r="I819" s="234"/>
      <c r="J819" s="575"/>
      <c r="K819" s="573"/>
      <c r="L819" s="573"/>
      <c r="M819" s="623"/>
      <c r="N819" s="623"/>
      <c r="O819" s="573"/>
      <c r="P819" s="573"/>
      <c r="Q819" s="639"/>
      <c r="R819" s="573"/>
      <c r="S819" s="573"/>
      <c r="T819" s="573"/>
      <c r="U819" s="623"/>
      <c r="V819" s="623"/>
      <c r="W819" s="573"/>
      <c r="X819" s="623"/>
      <c r="Y819" s="623"/>
      <c r="Z819" s="399"/>
      <c r="AA819" s="621"/>
      <c r="AB819" s="622"/>
      <c r="AC819" s="147"/>
    </row>
    <row r="820" spans="2:29" ht="13.5" customHeight="1">
      <c r="B820" s="395"/>
      <c r="D820" s="529">
        <f t="shared" si="13"/>
        <v>809</v>
      </c>
      <c r="E820" s="532"/>
      <c r="F820" s="531"/>
      <c r="G820" s="531"/>
      <c r="H820" s="668"/>
      <c r="I820" s="234"/>
      <c r="J820" s="575"/>
      <c r="K820" s="573"/>
      <c r="L820" s="573"/>
      <c r="M820" s="623"/>
      <c r="N820" s="623"/>
      <c r="O820" s="573"/>
      <c r="P820" s="573"/>
      <c r="Q820" s="639"/>
      <c r="R820" s="573"/>
      <c r="S820" s="573"/>
      <c r="T820" s="573"/>
      <c r="U820" s="623"/>
      <c r="V820" s="623"/>
      <c r="W820" s="573"/>
      <c r="X820" s="623"/>
      <c r="Y820" s="623"/>
      <c r="Z820" s="399"/>
      <c r="AA820" s="621"/>
      <c r="AB820" s="622"/>
      <c r="AC820" s="147"/>
    </row>
    <row r="821" spans="2:29" ht="13.5" customHeight="1">
      <c r="B821" s="395"/>
      <c r="D821" s="529">
        <f>D820+1</f>
        <v>810</v>
      </c>
      <c r="E821" s="532"/>
      <c r="F821" s="531"/>
      <c r="G821" s="531"/>
      <c r="H821" s="668"/>
      <c r="I821" s="234"/>
      <c r="J821" s="575"/>
      <c r="K821" s="573"/>
      <c r="L821" s="573"/>
      <c r="M821" s="623"/>
      <c r="N821" s="623"/>
      <c r="O821" s="573"/>
      <c r="P821" s="573"/>
      <c r="Q821" s="639"/>
      <c r="R821" s="573"/>
      <c r="S821" s="573"/>
      <c r="T821" s="573"/>
      <c r="U821" s="623"/>
      <c r="V821" s="623"/>
      <c r="W821" s="573"/>
      <c r="X821" s="623"/>
      <c r="Y821" s="623"/>
      <c r="Z821" s="399"/>
      <c r="AA821" s="621"/>
      <c r="AB821" s="622"/>
      <c r="AC821" s="147"/>
    </row>
    <row r="822" spans="2:29" ht="13.5" customHeight="1">
      <c r="B822" s="395"/>
      <c r="D822" s="529">
        <f>D821+1</f>
        <v>811</v>
      </c>
      <c r="E822" s="532"/>
      <c r="F822" s="531"/>
      <c r="G822" s="531"/>
      <c r="H822" s="668"/>
      <c r="I822" s="234"/>
      <c r="J822" s="575"/>
      <c r="K822" s="573"/>
      <c r="L822" s="573"/>
      <c r="M822" s="623"/>
      <c r="N822" s="623"/>
      <c r="O822" s="573"/>
      <c r="P822" s="573"/>
      <c r="Q822" s="639"/>
      <c r="R822" s="573"/>
      <c r="S822" s="573"/>
      <c r="T822" s="573"/>
      <c r="U822" s="623"/>
      <c r="V822" s="623"/>
      <c r="W822" s="573"/>
      <c r="X822" s="623"/>
      <c r="Y822" s="623"/>
      <c r="Z822" s="399"/>
      <c r="AA822" s="621"/>
      <c r="AB822" s="622"/>
      <c r="AC822" s="147"/>
    </row>
    <row r="823" spans="2:29" ht="13.5" customHeight="1">
      <c r="B823" s="395"/>
      <c r="D823" s="529">
        <f>D822+1</f>
        <v>812</v>
      </c>
      <c r="E823" s="532"/>
      <c r="F823" s="531"/>
      <c r="G823" s="531"/>
      <c r="H823" s="668"/>
      <c r="I823" s="234"/>
      <c r="J823" s="575"/>
      <c r="K823" s="573"/>
      <c r="L823" s="573"/>
      <c r="M823" s="623"/>
      <c r="N823" s="623"/>
      <c r="O823" s="573"/>
      <c r="P823" s="573"/>
      <c r="Q823" s="639"/>
      <c r="R823" s="573"/>
      <c r="S823" s="573"/>
      <c r="T823" s="573"/>
      <c r="U823" s="623"/>
      <c r="V823" s="623"/>
      <c r="W823" s="573"/>
      <c r="X823" s="623"/>
      <c r="Y823" s="623"/>
      <c r="Z823" s="399"/>
      <c r="AA823" s="621"/>
      <c r="AB823" s="622"/>
      <c r="AC823" s="147"/>
    </row>
    <row r="824" spans="2:29" ht="13.5" customHeight="1">
      <c r="B824" s="395"/>
      <c r="D824" s="529">
        <f>D823+1</f>
        <v>813</v>
      </c>
      <c r="E824" s="532"/>
      <c r="F824" s="531"/>
      <c r="G824" s="531"/>
      <c r="H824" s="668"/>
      <c r="I824" s="234"/>
      <c r="J824" s="575"/>
      <c r="K824" s="573"/>
      <c r="L824" s="573"/>
      <c r="M824" s="623"/>
      <c r="N824" s="623"/>
      <c r="O824" s="573"/>
      <c r="P824" s="573"/>
      <c r="Q824" s="639"/>
      <c r="R824" s="573"/>
      <c r="S824" s="573"/>
      <c r="T824" s="573"/>
      <c r="U824" s="623"/>
      <c r="V824" s="623"/>
      <c r="W824" s="573"/>
      <c r="X824" s="623"/>
      <c r="Y824" s="623"/>
      <c r="Z824" s="399"/>
      <c r="AA824" s="621"/>
      <c r="AB824" s="622"/>
      <c r="AC824" s="147"/>
    </row>
    <row r="825" spans="2:29" ht="13.5" customHeight="1">
      <c r="B825" s="395"/>
      <c r="D825" s="529">
        <f t="shared" si="13"/>
        <v>814</v>
      </c>
      <c r="E825" s="532"/>
      <c r="F825" s="531"/>
      <c r="G825" s="531"/>
      <c r="H825" s="668"/>
      <c r="I825" s="234"/>
      <c r="J825" s="575"/>
      <c r="K825" s="573"/>
      <c r="L825" s="573"/>
      <c r="M825" s="623"/>
      <c r="N825" s="623"/>
      <c r="O825" s="573"/>
      <c r="P825" s="573"/>
      <c r="Q825" s="639"/>
      <c r="R825" s="573"/>
      <c r="S825" s="573"/>
      <c r="T825" s="573"/>
      <c r="U825" s="623"/>
      <c r="V825" s="623"/>
      <c r="W825" s="573"/>
      <c r="X825" s="623"/>
      <c r="Y825" s="623"/>
      <c r="Z825" s="399"/>
      <c r="AA825" s="621"/>
      <c r="AB825" s="622"/>
      <c r="AC825" s="147"/>
    </row>
    <row r="826" spans="2:29" ht="13.5" customHeight="1">
      <c r="B826" s="395"/>
      <c r="D826" s="529">
        <f t="shared" si="13"/>
        <v>815</v>
      </c>
      <c r="E826" s="532"/>
      <c r="F826" s="531"/>
      <c r="G826" s="531"/>
      <c r="H826" s="668"/>
      <c r="I826" s="234"/>
      <c r="J826" s="575"/>
      <c r="K826" s="573"/>
      <c r="L826" s="573"/>
      <c r="M826" s="623"/>
      <c r="N826" s="623"/>
      <c r="O826" s="573"/>
      <c r="P826" s="573"/>
      <c r="Q826" s="639"/>
      <c r="R826" s="573"/>
      <c r="S826" s="573"/>
      <c r="T826" s="573"/>
      <c r="U826" s="623"/>
      <c r="V826" s="623"/>
      <c r="W826" s="573"/>
      <c r="X826" s="623"/>
      <c r="Y826" s="623"/>
      <c r="Z826" s="399"/>
      <c r="AA826" s="621"/>
      <c r="AB826" s="622"/>
      <c r="AC826" s="147"/>
    </row>
    <row r="827" spans="2:29" ht="13.5" customHeight="1">
      <c r="B827" s="395"/>
      <c r="D827" s="529">
        <f t="shared" si="13"/>
        <v>816</v>
      </c>
      <c r="E827" s="532"/>
      <c r="F827" s="531"/>
      <c r="G827" s="531"/>
      <c r="H827" s="668"/>
      <c r="I827" s="234"/>
      <c r="J827" s="575"/>
      <c r="K827" s="573"/>
      <c r="L827" s="573"/>
      <c r="M827" s="623"/>
      <c r="N827" s="623"/>
      <c r="O827" s="573"/>
      <c r="P827" s="573"/>
      <c r="Q827" s="639"/>
      <c r="R827" s="573"/>
      <c r="S827" s="573"/>
      <c r="T827" s="573"/>
      <c r="U827" s="623"/>
      <c r="V827" s="623"/>
      <c r="W827" s="573"/>
      <c r="X827" s="623"/>
      <c r="Y827" s="623"/>
      <c r="Z827" s="399"/>
      <c r="AA827" s="621"/>
      <c r="AB827" s="622"/>
      <c r="AC827" s="147"/>
    </row>
    <row r="828" spans="2:29" ht="13.5" customHeight="1">
      <c r="B828" s="395"/>
      <c r="D828" s="529">
        <f t="shared" si="13"/>
        <v>817</v>
      </c>
      <c r="E828" s="532"/>
      <c r="F828" s="531"/>
      <c r="G828" s="531"/>
      <c r="H828" s="668"/>
      <c r="I828" s="234"/>
      <c r="J828" s="575"/>
      <c r="K828" s="573"/>
      <c r="L828" s="573"/>
      <c r="M828" s="623"/>
      <c r="N828" s="623"/>
      <c r="O828" s="573"/>
      <c r="P828" s="573"/>
      <c r="Q828" s="639"/>
      <c r="R828" s="573"/>
      <c r="S828" s="573"/>
      <c r="T828" s="573"/>
      <c r="U828" s="623"/>
      <c r="V828" s="623"/>
      <c r="W828" s="573"/>
      <c r="X828" s="623"/>
      <c r="Y828" s="623"/>
      <c r="Z828" s="399"/>
      <c r="AA828" s="621"/>
      <c r="AB828" s="622"/>
      <c r="AC828" s="147"/>
    </row>
    <row r="829" spans="2:29" ht="13.5" customHeight="1">
      <c r="B829" s="395"/>
      <c r="D829" s="529">
        <f t="shared" si="13"/>
        <v>818</v>
      </c>
      <c r="E829" s="532"/>
      <c r="F829" s="531"/>
      <c r="G829" s="531"/>
      <c r="H829" s="668"/>
      <c r="I829" s="234"/>
      <c r="J829" s="575"/>
      <c r="K829" s="573"/>
      <c r="L829" s="573"/>
      <c r="M829" s="623"/>
      <c r="N829" s="623"/>
      <c r="O829" s="573"/>
      <c r="P829" s="573"/>
      <c r="Q829" s="639"/>
      <c r="R829" s="573"/>
      <c r="S829" s="573"/>
      <c r="T829" s="573"/>
      <c r="U829" s="623"/>
      <c r="V829" s="623"/>
      <c r="W829" s="573"/>
      <c r="X829" s="623"/>
      <c r="Y829" s="623"/>
      <c r="Z829" s="399"/>
      <c r="AA829" s="621"/>
      <c r="AB829" s="622"/>
      <c r="AC829" s="147"/>
    </row>
    <row r="830" spans="2:29" ht="13.5" customHeight="1">
      <c r="B830" s="395"/>
      <c r="D830" s="529">
        <f t="shared" si="13"/>
        <v>819</v>
      </c>
      <c r="E830" s="532"/>
      <c r="F830" s="531"/>
      <c r="G830" s="531"/>
      <c r="H830" s="668"/>
      <c r="I830" s="234"/>
      <c r="J830" s="575"/>
      <c r="K830" s="573"/>
      <c r="L830" s="573"/>
      <c r="M830" s="623"/>
      <c r="N830" s="623"/>
      <c r="O830" s="573"/>
      <c r="P830" s="573"/>
      <c r="Q830" s="639"/>
      <c r="R830" s="573"/>
      <c r="S830" s="573"/>
      <c r="T830" s="573"/>
      <c r="U830" s="623"/>
      <c r="V830" s="623"/>
      <c r="W830" s="573"/>
      <c r="X830" s="623"/>
      <c r="Y830" s="623"/>
      <c r="Z830" s="399"/>
      <c r="AA830" s="621"/>
      <c r="AB830" s="622"/>
      <c r="AC830" s="147"/>
    </row>
    <row r="831" spans="2:29" ht="13.5" customHeight="1">
      <c r="B831" s="395"/>
      <c r="D831" s="529">
        <f t="shared" si="13"/>
        <v>820</v>
      </c>
      <c r="E831" s="532"/>
      <c r="F831" s="531"/>
      <c r="G831" s="531"/>
      <c r="H831" s="668"/>
      <c r="I831" s="234"/>
      <c r="J831" s="575"/>
      <c r="K831" s="573"/>
      <c r="L831" s="573"/>
      <c r="M831" s="623"/>
      <c r="N831" s="623"/>
      <c r="O831" s="573"/>
      <c r="P831" s="573"/>
      <c r="Q831" s="639"/>
      <c r="R831" s="573"/>
      <c r="S831" s="573"/>
      <c r="T831" s="573"/>
      <c r="U831" s="623"/>
      <c r="V831" s="623"/>
      <c r="W831" s="573"/>
      <c r="X831" s="623"/>
      <c r="Y831" s="623"/>
      <c r="Z831" s="399"/>
      <c r="AA831" s="621"/>
      <c r="AB831" s="622"/>
      <c r="AC831" s="147"/>
    </row>
    <row r="832" spans="2:29" ht="13.5" customHeight="1">
      <c r="B832" s="395"/>
      <c r="D832" s="529">
        <f t="shared" si="13"/>
        <v>821</v>
      </c>
      <c r="E832" s="532"/>
      <c r="F832" s="531"/>
      <c r="G832" s="531"/>
      <c r="H832" s="668"/>
      <c r="I832" s="234"/>
      <c r="J832" s="575"/>
      <c r="K832" s="573"/>
      <c r="L832" s="573"/>
      <c r="M832" s="623"/>
      <c r="N832" s="623"/>
      <c r="O832" s="573"/>
      <c r="P832" s="573"/>
      <c r="Q832" s="639"/>
      <c r="R832" s="573"/>
      <c r="S832" s="573"/>
      <c r="T832" s="573"/>
      <c r="U832" s="623"/>
      <c r="V832" s="623"/>
      <c r="W832" s="573"/>
      <c r="X832" s="623"/>
      <c r="Y832" s="623"/>
      <c r="Z832" s="399"/>
      <c r="AA832" s="621"/>
      <c r="AB832" s="622"/>
      <c r="AC832" s="147"/>
    </row>
    <row r="833" spans="2:29" ht="13.5" customHeight="1">
      <c r="B833" s="395"/>
      <c r="D833" s="529">
        <f t="shared" si="13"/>
        <v>822</v>
      </c>
      <c r="E833" s="532"/>
      <c r="F833" s="531"/>
      <c r="G833" s="531"/>
      <c r="H833" s="668"/>
      <c r="I833" s="234"/>
      <c r="J833" s="575"/>
      <c r="K833" s="573"/>
      <c r="L833" s="573"/>
      <c r="M833" s="623"/>
      <c r="N833" s="623"/>
      <c r="O833" s="573"/>
      <c r="P833" s="573"/>
      <c r="Q833" s="639"/>
      <c r="R833" s="573"/>
      <c r="S833" s="573"/>
      <c r="T833" s="573"/>
      <c r="U833" s="623"/>
      <c r="V833" s="623"/>
      <c r="W833" s="573"/>
      <c r="X833" s="623"/>
      <c r="Y833" s="623"/>
      <c r="Z833" s="399"/>
      <c r="AA833" s="621"/>
      <c r="AB833" s="622"/>
      <c r="AC833" s="147"/>
    </row>
    <row r="834" spans="2:29" ht="13.5" customHeight="1">
      <c r="B834" s="395"/>
      <c r="D834" s="529">
        <f t="shared" si="13"/>
        <v>823</v>
      </c>
      <c r="E834" s="532"/>
      <c r="F834" s="531"/>
      <c r="G834" s="531"/>
      <c r="H834" s="668"/>
      <c r="I834" s="234"/>
      <c r="J834" s="575"/>
      <c r="K834" s="573"/>
      <c r="L834" s="573"/>
      <c r="M834" s="623"/>
      <c r="N834" s="623"/>
      <c r="O834" s="573"/>
      <c r="P834" s="573"/>
      <c r="Q834" s="639"/>
      <c r="R834" s="573"/>
      <c r="S834" s="573"/>
      <c r="T834" s="573"/>
      <c r="U834" s="623"/>
      <c r="V834" s="623"/>
      <c r="W834" s="573"/>
      <c r="X834" s="623"/>
      <c r="Y834" s="623"/>
      <c r="Z834" s="399"/>
      <c r="AA834" s="621"/>
      <c r="AB834" s="622"/>
      <c r="AC834" s="147"/>
    </row>
    <row r="835" spans="2:29" ht="13.5" customHeight="1">
      <c r="B835" s="395"/>
      <c r="D835" s="529">
        <f t="shared" si="13"/>
        <v>824</v>
      </c>
      <c r="E835" s="532"/>
      <c r="F835" s="531"/>
      <c r="G835" s="531"/>
      <c r="H835" s="668"/>
      <c r="I835" s="234"/>
      <c r="J835" s="575"/>
      <c r="K835" s="573"/>
      <c r="L835" s="573"/>
      <c r="M835" s="623"/>
      <c r="N835" s="623"/>
      <c r="O835" s="573"/>
      <c r="P835" s="573"/>
      <c r="Q835" s="639"/>
      <c r="R835" s="573"/>
      <c r="S835" s="573"/>
      <c r="T835" s="573"/>
      <c r="U835" s="623"/>
      <c r="V835" s="623"/>
      <c r="W835" s="573"/>
      <c r="X835" s="623"/>
      <c r="Y835" s="623"/>
      <c r="Z835" s="399"/>
      <c r="AA835" s="621"/>
      <c r="AB835" s="622"/>
      <c r="AC835" s="147"/>
    </row>
    <row r="836" spans="2:29" ht="13.5" customHeight="1">
      <c r="B836" s="395"/>
      <c r="D836" s="529">
        <f t="shared" si="13"/>
        <v>825</v>
      </c>
      <c r="E836" s="532"/>
      <c r="F836" s="531"/>
      <c r="G836" s="531"/>
      <c r="H836" s="668"/>
      <c r="I836" s="234"/>
      <c r="J836" s="575"/>
      <c r="K836" s="573"/>
      <c r="L836" s="573"/>
      <c r="M836" s="623"/>
      <c r="N836" s="623"/>
      <c r="O836" s="573"/>
      <c r="P836" s="573"/>
      <c r="Q836" s="639"/>
      <c r="R836" s="573"/>
      <c r="S836" s="573"/>
      <c r="T836" s="573"/>
      <c r="U836" s="623"/>
      <c r="V836" s="623"/>
      <c r="W836" s="573"/>
      <c r="X836" s="623"/>
      <c r="Y836" s="623"/>
      <c r="Z836" s="399"/>
      <c r="AA836" s="621"/>
      <c r="AB836" s="622"/>
      <c r="AC836" s="147"/>
    </row>
    <row r="837" spans="2:29" ht="13.5" customHeight="1">
      <c r="B837" s="395"/>
      <c r="D837" s="529">
        <f t="shared" si="13"/>
        <v>826</v>
      </c>
      <c r="E837" s="532"/>
      <c r="F837" s="531"/>
      <c r="G837" s="531"/>
      <c r="H837" s="668"/>
      <c r="I837" s="234"/>
      <c r="J837" s="575"/>
      <c r="K837" s="573"/>
      <c r="L837" s="573"/>
      <c r="M837" s="623"/>
      <c r="N837" s="623"/>
      <c r="O837" s="573"/>
      <c r="P837" s="573"/>
      <c r="Q837" s="639"/>
      <c r="R837" s="573"/>
      <c r="S837" s="573"/>
      <c r="T837" s="573"/>
      <c r="U837" s="623"/>
      <c r="V837" s="623"/>
      <c r="W837" s="573"/>
      <c r="X837" s="623"/>
      <c r="Y837" s="623"/>
      <c r="Z837" s="399"/>
      <c r="AA837" s="621"/>
      <c r="AB837" s="622"/>
      <c r="AC837" s="147"/>
    </row>
    <row r="838" spans="2:29" ht="13.5" customHeight="1">
      <c r="B838" s="395"/>
      <c r="D838" s="529">
        <f t="shared" si="13"/>
        <v>827</v>
      </c>
      <c r="E838" s="532"/>
      <c r="F838" s="531"/>
      <c r="G838" s="531"/>
      <c r="H838" s="668"/>
      <c r="I838" s="234"/>
      <c r="J838" s="575"/>
      <c r="K838" s="573"/>
      <c r="L838" s="573"/>
      <c r="M838" s="623"/>
      <c r="N838" s="623"/>
      <c r="O838" s="573"/>
      <c r="P838" s="573"/>
      <c r="Q838" s="639"/>
      <c r="R838" s="573"/>
      <c r="S838" s="573"/>
      <c r="T838" s="573"/>
      <c r="U838" s="623"/>
      <c r="V838" s="623"/>
      <c r="W838" s="573"/>
      <c r="X838" s="623"/>
      <c r="Y838" s="623"/>
      <c r="Z838" s="399"/>
      <c r="AA838" s="621"/>
      <c r="AB838" s="622"/>
      <c r="AC838" s="147"/>
    </row>
    <row r="839" spans="2:29" ht="13.5" customHeight="1">
      <c r="B839" s="395"/>
      <c r="D839" s="529">
        <f t="shared" si="13"/>
        <v>828</v>
      </c>
      <c r="E839" s="532"/>
      <c r="F839" s="531"/>
      <c r="G839" s="531"/>
      <c r="H839" s="668"/>
      <c r="I839" s="234"/>
      <c r="J839" s="575"/>
      <c r="K839" s="573"/>
      <c r="L839" s="573"/>
      <c r="M839" s="623"/>
      <c r="N839" s="623"/>
      <c r="O839" s="573"/>
      <c r="P839" s="573"/>
      <c r="Q839" s="639"/>
      <c r="R839" s="573"/>
      <c r="S839" s="573"/>
      <c r="T839" s="573"/>
      <c r="U839" s="623"/>
      <c r="V839" s="623"/>
      <c r="W839" s="573"/>
      <c r="X839" s="623"/>
      <c r="Y839" s="623"/>
      <c r="Z839" s="399"/>
      <c r="AA839" s="621"/>
      <c r="AB839" s="622"/>
      <c r="AC839" s="147"/>
    </row>
    <row r="840" spans="2:29" ht="13.5" customHeight="1">
      <c r="B840" s="395"/>
      <c r="D840" s="529">
        <f t="shared" si="13"/>
        <v>829</v>
      </c>
      <c r="E840" s="532"/>
      <c r="F840" s="531"/>
      <c r="G840" s="531"/>
      <c r="H840" s="668"/>
      <c r="I840" s="234"/>
      <c r="J840" s="575"/>
      <c r="K840" s="573"/>
      <c r="L840" s="573"/>
      <c r="M840" s="623"/>
      <c r="N840" s="623"/>
      <c r="O840" s="573"/>
      <c r="P840" s="573"/>
      <c r="Q840" s="639"/>
      <c r="R840" s="573"/>
      <c r="S840" s="573"/>
      <c r="T840" s="573"/>
      <c r="U840" s="623"/>
      <c r="V840" s="623"/>
      <c r="W840" s="573"/>
      <c r="X840" s="623"/>
      <c r="Y840" s="623"/>
      <c r="Z840" s="399"/>
      <c r="AA840" s="621"/>
      <c r="AB840" s="622"/>
      <c r="AC840" s="147"/>
    </row>
    <row r="841" spans="2:29" ht="13.5" customHeight="1">
      <c r="B841" s="395"/>
      <c r="D841" s="529">
        <f t="shared" si="13"/>
        <v>830</v>
      </c>
      <c r="E841" s="532"/>
      <c r="F841" s="531"/>
      <c r="G841" s="531"/>
      <c r="H841" s="668"/>
      <c r="I841" s="234"/>
      <c r="J841" s="575"/>
      <c r="K841" s="573"/>
      <c r="L841" s="573"/>
      <c r="M841" s="623"/>
      <c r="N841" s="623"/>
      <c r="O841" s="573"/>
      <c r="P841" s="573"/>
      <c r="Q841" s="639"/>
      <c r="R841" s="573"/>
      <c r="S841" s="573"/>
      <c r="T841" s="573"/>
      <c r="U841" s="623"/>
      <c r="V841" s="623"/>
      <c r="W841" s="573"/>
      <c r="X841" s="623"/>
      <c r="Y841" s="623"/>
      <c r="Z841" s="399"/>
      <c r="AA841" s="621"/>
      <c r="AB841" s="622"/>
      <c r="AC841" s="147"/>
    </row>
    <row r="842" spans="2:29" ht="13.5" customHeight="1">
      <c r="B842" s="395"/>
      <c r="D842" s="529">
        <f t="shared" si="13"/>
        <v>831</v>
      </c>
      <c r="E842" s="532"/>
      <c r="F842" s="531"/>
      <c r="G842" s="531"/>
      <c r="H842" s="668"/>
      <c r="I842" s="234"/>
      <c r="J842" s="575"/>
      <c r="K842" s="573"/>
      <c r="L842" s="573"/>
      <c r="M842" s="623"/>
      <c r="N842" s="623"/>
      <c r="O842" s="573"/>
      <c r="P842" s="573"/>
      <c r="Q842" s="639"/>
      <c r="R842" s="573"/>
      <c r="S842" s="573"/>
      <c r="T842" s="573"/>
      <c r="U842" s="623"/>
      <c r="V842" s="623"/>
      <c r="W842" s="573"/>
      <c r="X842" s="623"/>
      <c r="Y842" s="623"/>
      <c r="Z842" s="399"/>
      <c r="AA842" s="621"/>
      <c r="AB842" s="622"/>
      <c r="AC842" s="147"/>
    </row>
    <row r="843" spans="2:29" ht="13.5" customHeight="1">
      <c r="B843" s="395"/>
      <c r="D843" s="529">
        <f t="shared" si="13"/>
        <v>832</v>
      </c>
      <c r="E843" s="532"/>
      <c r="F843" s="531"/>
      <c r="G843" s="531"/>
      <c r="H843" s="668"/>
      <c r="I843" s="234"/>
      <c r="J843" s="575"/>
      <c r="K843" s="573"/>
      <c r="L843" s="573"/>
      <c r="M843" s="623"/>
      <c r="N843" s="623"/>
      <c r="O843" s="573"/>
      <c r="P843" s="573"/>
      <c r="Q843" s="639"/>
      <c r="R843" s="573"/>
      <c r="S843" s="573"/>
      <c r="T843" s="573"/>
      <c r="U843" s="623"/>
      <c r="V843" s="623"/>
      <c r="W843" s="573"/>
      <c r="X843" s="623"/>
      <c r="Y843" s="623"/>
      <c r="Z843" s="399"/>
      <c r="AA843" s="621"/>
      <c r="AB843" s="622"/>
      <c r="AC843" s="147"/>
    </row>
    <row r="844" spans="2:29" ht="13.5" customHeight="1">
      <c r="B844" s="395"/>
      <c r="D844" s="529">
        <f t="shared" si="13"/>
        <v>833</v>
      </c>
      <c r="E844" s="532"/>
      <c r="F844" s="531"/>
      <c r="G844" s="531"/>
      <c r="H844" s="668"/>
      <c r="I844" s="234"/>
      <c r="J844" s="575"/>
      <c r="K844" s="573"/>
      <c r="L844" s="573"/>
      <c r="M844" s="623"/>
      <c r="N844" s="623"/>
      <c r="O844" s="573"/>
      <c r="P844" s="573"/>
      <c r="Q844" s="639"/>
      <c r="R844" s="573"/>
      <c r="S844" s="573"/>
      <c r="T844" s="573"/>
      <c r="U844" s="623"/>
      <c r="V844" s="623"/>
      <c r="W844" s="573"/>
      <c r="X844" s="623"/>
      <c r="Y844" s="623"/>
      <c r="Z844" s="399"/>
      <c r="AA844" s="621"/>
      <c r="AB844" s="622"/>
      <c r="AC844" s="147"/>
    </row>
    <row r="845" spans="2:29" ht="13.5" customHeight="1">
      <c r="B845" s="395"/>
      <c r="D845" s="529">
        <f t="shared" si="13"/>
        <v>834</v>
      </c>
      <c r="E845" s="532"/>
      <c r="F845" s="531"/>
      <c r="G845" s="531"/>
      <c r="H845" s="668"/>
      <c r="I845" s="234"/>
      <c r="J845" s="575"/>
      <c r="K845" s="573"/>
      <c r="L845" s="573"/>
      <c r="M845" s="623"/>
      <c r="N845" s="623"/>
      <c r="O845" s="573"/>
      <c r="P845" s="573"/>
      <c r="Q845" s="639"/>
      <c r="R845" s="573"/>
      <c r="S845" s="573"/>
      <c r="T845" s="573"/>
      <c r="U845" s="623"/>
      <c r="V845" s="623"/>
      <c r="W845" s="573"/>
      <c r="X845" s="623"/>
      <c r="Y845" s="623"/>
      <c r="Z845" s="399"/>
      <c r="AA845" s="621"/>
      <c r="AB845" s="622"/>
      <c r="AC845" s="147"/>
    </row>
    <row r="846" spans="2:29" ht="13.5" customHeight="1">
      <c r="B846" s="395"/>
      <c r="D846" s="529">
        <f t="shared" si="13"/>
        <v>835</v>
      </c>
      <c r="E846" s="532"/>
      <c r="F846" s="531"/>
      <c r="G846" s="531"/>
      <c r="H846" s="668"/>
      <c r="I846" s="234"/>
      <c r="J846" s="575"/>
      <c r="K846" s="573"/>
      <c r="L846" s="573"/>
      <c r="M846" s="623"/>
      <c r="N846" s="623"/>
      <c r="O846" s="573"/>
      <c r="P846" s="573"/>
      <c r="Q846" s="639"/>
      <c r="R846" s="573"/>
      <c r="S846" s="573"/>
      <c r="T846" s="573"/>
      <c r="U846" s="623"/>
      <c r="V846" s="623"/>
      <c r="W846" s="573"/>
      <c r="X846" s="623"/>
      <c r="Y846" s="623"/>
      <c r="Z846" s="399"/>
      <c r="AA846" s="621"/>
      <c r="AB846" s="622"/>
      <c r="AC846" s="147"/>
    </row>
    <row r="847" spans="2:29" ht="13.5" customHeight="1">
      <c r="B847" s="395"/>
      <c r="D847" s="529">
        <f t="shared" si="13"/>
        <v>836</v>
      </c>
      <c r="E847" s="532"/>
      <c r="F847" s="531"/>
      <c r="G847" s="531"/>
      <c r="H847" s="668"/>
      <c r="I847" s="234"/>
      <c r="J847" s="575"/>
      <c r="K847" s="573"/>
      <c r="L847" s="573"/>
      <c r="M847" s="623"/>
      <c r="N847" s="623"/>
      <c r="O847" s="573"/>
      <c r="P847" s="573"/>
      <c r="Q847" s="639"/>
      <c r="R847" s="573"/>
      <c r="S847" s="573"/>
      <c r="T847" s="573"/>
      <c r="U847" s="623"/>
      <c r="V847" s="623"/>
      <c r="W847" s="573"/>
      <c r="X847" s="623"/>
      <c r="Y847" s="623"/>
      <c r="Z847" s="399"/>
      <c r="AA847" s="621"/>
      <c r="AB847" s="622"/>
      <c r="AC847" s="147"/>
    </row>
    <row r="848" spans="2:29" ht="13.5" customHeight="1">
      <c r="B848" s="395"/>
      <c r="D848" s="529">
        <f t="shared" si="13"/>
        <v>837</v>
      </c>
      <c r="E848" s="532"/>
      <c r="F848" s="531"/>
      <c r="G848" s="531"/>
      <c r="H848" s="668"/>
      <c r="I848" s="234"/>
      <c r="J848" s="575"/>
      <c r="K848" s="573"/>
      <c r="L848" s="573"/>
      <c r="M848" s="623"/>
      <c r="N848" s="623"/>
      <c r="O848" s="573"/>
      <c r="P848" s="573"/>
      <c r="Q848" s="639"/>
      <c r="R848" s="573"/>
      <c r="S848" s="573"/>
      <c r="T848" s="573"/>
      <c r="U848" s="623"/>
      <c r="V848" s="623"/>
      <c r="W848" s="573"/>
      <c r="X848" s="623"/>
      <c r="Y848" s="623"/>
      <c r="Z848" s="399"/>
      <c r="AA848" s="621"/>
      <c r="AB848" s="622"/>
      <c r="AC848" s="147"/>
    </row>
    <row r="849" spans="2:29" ht="13.5" customHeight="1">
      <c r="B849" s="395"/>
      <c r="D849" s="529">
        <f t="shared" si="13"/>
        <v>838</v>
      </c>
      <c r="E849" s="532"/>
      <c r="F849" s="531"/>
      <c r="G849" s="531"/>
      <c r="H849" s="668"/>
      <c r="I849" s="234"/>
      <c r="J849" s="575"/>
      <c r="K849" s="573"/>
      <c r="L849" s="573"/>
      <c r="M849" s="623"/>
      <c r="N849" s="623"/>
      <c r="O849" s="573"/>
      <c r="P849" s="573"/>
      <c r="Q849" s="639"/>
      <c r="R849" s="573"/>
      <c r="S849" s="573"/>
      <c r="T849" s="573"/>
      <c r="U849" s="623"/>
      <c r="V849" s="623"/>
      <c r="W849" s="573"/>
      <c r="X849" s="623"/>
      <c r="Y849" s="623"/>
      <c r="Z849" s="399"/>
      <c r="AA849" s="621"/>
      <c r="AB849" s="622"/>
      <c r="AC849" s="147"/>
    </row>
    <row r="850" spans="2:29" ht="13.5" customHeight="1">
      <c r="B850" s="395"/>
      <c r="D850" s="529">
        <f t="shared" si="13"/>
        <v>839</v>
      </c>
      <c r="E850" s="532"/>
      <c r="F850" s="531"/>
      <c r="G850" s="531"/>
      <c r="H850" s="668"/>
      <c r="I850" s="234"/>
      <c r="J850" s="575"/>
      <c r="K850" s="573"/>
      <c r="L850" s="573"/>
      <c r="M850" s="623"/>
      <c r="N850" s="623"/>
      <c r="O850" s="573"/>
      <c r="P850" s="573"/>
      <c r="Q850" s="639"/>
      <c r="R850" s="573"/>
      <c r="S850" s="573"/>
      <c r="T850" s="573"/>
      <c r="U850" s="623"/>
      <c r="V850" s="623"/>
      <c r="W850" s="573"/>
      <c r="X850" s="623"/>
      <c r="Y850" s="623"/>
      <c r="Z850" s="399"/>
      <c r="AA850" s="621"/>
      <c r="AB850" s="622"/>
      <c r="AC850" s="147"/>
    </row>
    <row r="851" spans="2:29" ht="13.5" customHeight="1">
      <c r="B851" s="395"/>
      <c r="D851" s="529">
        <f t="shared" si="13"/>
        <v>840</v>
      </c>
      <c r="E851" s="532"/>
      <c r="F851" s="531"/>
      <c r="G851" s="531"/>
      <c r="H851" s="668"/>
      <c r="I851" s="234"/>
      <c r="J851" s="575"/>
      <c r="K851" s="573"/>
      <c r="L851" s="573"/>
      <c r="M851" s="623"/>
      <c r="N851" s="623"/>
      <c r="O851" s="573"/>
      <c r="P851" s="573"/>
      <c r="Q851" s="639"/>
      <c r="R851" s="573"/>
      <c r="S851" s="573"/>
      <c r="T851" s="573"/>
      <c r="U851" s="623"/>
      <c r="V851" s="623"/>
      <c r="W851" s="573"/>
      <c r="X851" s="623"/>
      <c r="Y851" s="623"/>
      <c r="Z851" s="399"/>
      <c r="AA851" s="621"/>
      <c r="AB851" s="622"/>
      <c r="AC851" s="147"/>
    </row>
    <row r="852" spans="2:29" ht="13.5" customHeight="1">
      <c r="B852" s="395"/>
      <c r="D852" s="529">
        <f t="shared" si="13"/>
        <v>841</v>
      </c>
      <c r="E852" s="532"/>
      <c r="F852" s="531"/>
      <c r="G852" s="531"/>
      <c r="H852" s="668"/>
      <c r="I852" s="234"/>
      <c r="J852" s="575"/>
      <c r="K852" s="573"/>
      <c r="L852" s="573"/>
      <c r="M852" s="623"/>
      <c r="N852" s="623"/>
      <c r="O852" s="573"/>
      <c r="P852" s="573"/>
      <c r="Q852" s="639"/>
      <c r="R852" s="573"/>
      <c r="S852" s="573"/>
      <c r="T852" s="573"/>
      <c r="U852" s="623"/>
      <c r="V852" s="623"/>
      <c r="W852" s="573"/>
      <c r="X852" s="623"/>
      <c r="Y852" s="623"/>
      <c r="Z852" s="399"/>
      <c r="AA852" s="621"/>
      <c r="AB852" s="622"/>
      <c r="AC852" s="147"/>
    </row>
    <row r="853" spans="2:29" ht="13.5" customHeight="1">
      <c r="B853" s="395"/>
      <c r="D853" s="529">
        <f t="shared" si="13"/>
        <v>842</v>
      </c>
      <c r="E853" s="532"/>
      <c r="F853" s="531"/>
      <c r="G853" s="531"/>
      <c r="H853" s="668"/>
      <c r="I853" s="234"/>
      <c r="J853" s="575"/>
      <c r="K853" s="573"/>
      <c r="L853" s="573"/>
      <c r="M853" s="623"/>
      <c r="N853" s="623"/>
      <c r="O853" s="573"/>
      <c r="P853" s="573"/>
      <c r="Q853" s="639"/>
      <c r="R853" s="573"/>
      <c r="S853" s="573"/>
      <c r="T853" s="573"/>
      <c r="U853" s="623"/>
      <c r="V853" s="623"/>
      <c r="W853" s="573"/>
      <c r="X853" s="623"/>
      <c r="Y853" s="623"/>
      <c r="Z853" s="399"/>
      <c r="AA853" s="621"/>
      <c r="AB853" s="622"/>
      <c r="AC853" s="147"/>
    </row>
    <row r="854" spans="2:29" ht="13.5" customHeight="1">
      <c r="B854" s="395"/>
      <c r="D854" s="529">
        <f t="shared" si="13"/>
        <v>843</v>
      </c>
      <c r="E854" s="532"/>
      <c r="F854" s="531"/>
      <c r="G854" s="531"/>
      <c r="H854" s="668"/>
      <c r="I854" s="234"/>
      <c r="J854" s="575"/>
      <c r="K854" s="573"/>
      <c r="L854" s="573"/>
      <c r="M854" s="623"/>
      <c r="N854" s="623"/>
      <c r="O854" s="573"/>
      <c r="P854" s="573"/>
      <c r="Q854" s="639"/>
      <c r="R854" s="573"/>
      <c r="S854" s="573"/>
      <c r="T854" s="573"/>
      <c r="U854" s="623"/>
      <c r="V854" s="623"/>
      <c r="W854" s="573"/>
      <c r="X854" s="623"/>
      <c r="Y854" s="623"/>
      <c r="Z854" s="399"/>
      <c r="AA854" s="621"/>
      <c r="AB854" s="622"/>
      <c r="AC854" s="147"/>
    </row>
    <row r="855" spans="2:29" ht="13.5" customHeight="1">
      <c r="B855" s="395"/>
      <c r="D855" s="529">
        <f t="shared" si="13"/>
        <v>844</v>
      </c>
      <c r="E855" s="532"/>
      <c r="F855" s="531"/>
      <c r="G855" s="531"/>
      <c r="H855" s="668"/>
      <c r="I855" s="234"/>
      <c r="J855" s="575"/>
      <c r="K855" s="573"/>
      <c r="L855" s="573"/>
      <c r="M855" s="623"/>
      <c r="N855" s="623"/>
      <c r="O855" s="573"/>
      <c r="P855" s="573"/>
      <c r="Q855" s="639"/>
      <c r="R855" s="573"/>
      <c r="S855" s="573"/>
      <c r="T855" s="573"/>
      <c r="U855" s="623"/>
      <c r="V855" s="623"/>
      <c r="W855" s="573"/>
      <c r="X855" s="623"/>
      <c r="Y855" s="623"/>
      <c r="Z855" s="399"/>
      <c r="AA855" s="621"/>
      <c r="AB855" s="622"/>
      <c r="AC855" s="147"/>
    </row>
    <row r="856" spans="2:29" ht="13.5" customHeight="1">
      <c r="B856" s="395"/>
      <c r="D856" s="529">
        <f t="shared" si="13"/>
        <v>845</v>
      </c>
      <c r="E856" s="532"/>
      <c r="F856" s="531"/>
      <c r="G856" s="531"/>
      <c r="H856" s="668"/>
      <c r="I856" s="234"/>
      <c r="J856" s="575"/>
      <c r="K856" s="573"/>
      <c r="L856" s="573"/>
      <c r="M856" s="623"/>
      <c r="N856" s="623"/>
      <c r="O856" s="573"/>
      <c r="P856" s="573"/>
      <c r="Q856" s="639"/>
      <c r="R856" s="573"/>
      <c r="S856" s="573"/>
      <c r="T856" s="573"/>
      <c r="U856" s="623"/>
      <c r="V856" s="623"/>
      <c r="W856" s="573"/>
      <c r="X856" s="623"/>
      <c r="Y856" s="623"/>
      <c r="Z856" s="399"/>
      <c r="AA856" s="621"/>
      <c r="AB856" s="622"/>
      <c r="AC856" s="147"/>
    </row>
    <row r="857" spans="2:29" ht="13.5" customHeight="1">
      <c r="B857" s="395"/>
      <c r="D857" s="529">
        <f t="shared" si="13"/>
        <v>846</v>
      </c>
      <c r="E857" s="532"/>
      <c r="F857" s="531"/>
      <c r="G857" s="531"/>
      <c r="H857" s="668"/>
      <c r="I857" s="234"/>
      <c r="J857" s="575"/>
      <c r="K857" s="573"/>
      <c r="L857" s="573"/>
      <c r="M857" s="623"/>
      <c r="N857" s="623"/>
      <c r="O857" s="573"/>
      <c r="P857" s="573"/>
      <c r="Q857" s="639"/>
      <c r="R857" s="573"/>
      <c r="S857" s="573"/>
      <c r="T857" s="573"/>
      <c r="U857" s="623"/>
      <c r="V857" s="623"/>
      <c r="W857" s="573"/>
      <c r="X857" s="623"/>
      <c r="Y857" s="623"/>
      <c r="Z857" s="399"/>
      <c r="AA857" s="621"/>
      <c r="AB857" s="622"/>
      <c r="AC857" s="147"/>
    </row>
    <row r="858" spans="2:29" ht="13.5" customHeight="1">
      <c r="B858" s="395"/>
      <c r="D858" s="529">
        <f t="shared" si="13"/>
        <v>847</v>
      </c>
      <c r="E858" s="532"/>
      <c r="F858" s="531"/>
      <c r="G858" s="531"/>
      <c r="H858" s="668"/>
      <c r="I858" s="234"/>
      <c r="J858" s="575"/>
      <c r="K858" s="573"/>
      <c r="L858" s="573"/>
      <c r="M858" s="623"/>
      <c r="N858" s="623"/>
      <c r="O858" s="573"/>
      <c r="P858" s="573"/>
      <c r="Q858" s="639"/>
      <c r="R858" s="573"/>
      <c r="S858" s="573"/>
      <c r="T858" s="573"/>
      <c r="U858" s="623"/>
      <c r="V858" s="623"/>
      <c r="W858" s="573"/>
      <c r="X858" s="623"/>
      <c r="Y858" s="623"/>
      <c r="Z858" s="399"/>
      <c r="AA858" s="621"/>
      <c r="AB858" s="622"/>
      <c r="AC858" s="147"/>
    </row>
    <row r="859" spans="2:29" ht="13.5" customHeight="1">
      <c r="B859" s="395"/>
      <c r="D859" s="529">
        <f t="shared" si="13"/>
        <v>848</v>
      </c>
      <c r="E859" s="532"/>
      <c r="F859" s="531"/>
      <c r="G859" s="531"/>
      <c r="H859" s="668"/>
      <c r="I859" s="234"/>
      <c r="J859" s="575"/>
      <c r="K859" s="573"/>
      <c r="L859" s="573"/>
      <c r="M859" s="623"/>
      <c r="N859" s="623"/>
      <c r="O859" s="573"/>
      <c r="P859" s="573"/>
      <c r="Q859" s="639"/>
      <c r="R859" s="573"/>
      <c r="S859" s="573"/>
      <c r="T859" s="573"/>
      <c r="U859" s="623"/>
      <c r="V859" s="623"/>
      <c r="W859" s="573"/>
      <c r="X859" s="623"/>
      <c r="Y859" s="623"/>
      <c r="Z859" s="399"/>
      <c r="AA859" s="621"/>
      <c r="AB859" s="622"/>
      <c r="AC859" s="147"/>
    </row>
    <row r="860" spans="2:29" ht="13.5" customHeight="1">
      <c r="B860" s="395"/>
      <c r="D860" s="529">
        <f t="shared" si="13"/>
        <v>849</v>
      </c>
      <c r="E860" s="532"/>
      <c r="F860" s="531"/>
      <c r="G860" s="531"/>
      <c r="H860" s="668"/>
      <c r="I860" s="234"/>
      <c r="J860" s="575"/>
      <c r="K860" s="573"/>
      <c r="L860" s="573"/>
      <c r="M860" s="623"/>
      <c r="N860" s="623"/>
      <c r="O860" s="573"/>
      <c r="P860" s="573"/>
      <c r="Q860" s="639"/>
      <c r="R860" s="573"/>
      <c r="S860" s="573"/>
      <c r="T860" s="573"/>
      <c r="U860" s="623"/>
      <c r="V860" s="623"/>
      <c r="W860" s="573"/>
      <c r="X860" s="623"/>
      <c r="Y860" s="623"/>
      <c r="Z860" s="399"/>
      <c r="AA860" s="621"/>
      <c r="AB860" s="622"/>
      <c r="AC860" s="147"/>
    </row>
    <row r="861" spans="2:29" ht="13.5" customHeight="1">
      <c r="B861" s="395"/>
      <c r="D861" s="529">
        <f t="shared" si="13"/>
        <v>850</v>
      </c>
      <c r="E861" s="532"/>
      <c r="F861" s="531"/>
      <c r="G861" s="531"/>
      <c r="H861" s="668"/>
      <c r="I861" s="234"/>
      <c r="J861" s="575"/>
      <c r="K861" s="573"/>
      <c r="L861" s="573"/>
      <c r="M861" s="623"/>
      <c r="N861" s="623"/>
      <c r="O861" s="573"/>
      <c r="P861" s="573"/>
      <c r="Q861" s="639"/>
      <c r="R861" s="573"/>
      <c r="S861" s="573"/>
      <c r="T861" s="573"/>
      <c r="U861" s="623"/>
      <c r="V861" s="623"/>
      <c r="W861" s="573"/>
      <c r="X861" s="623"/>
      <c r="Y861" s="623"/>
      <c r="Z861" s="399"/>
      <c r="AA861" s="621"/>
      <c r="AB861" s="622"/>
      <c r="AC861" s="147"/>
    </row>
    <row r="862" spans="2:29" ht="13.5" customHeight="1">
      <c r="B862" s="395"/>
      <c r="D862" s="529">
        <f t="shared" si="13"/>
        <v>851</v>
      </c>
      <c r="E862" s="532"/>
      <c r="F862" s="531"/>
      <c r="G862" s="531"/>
      <c r="H862" s="668"/>
      <c r="I862" s="234"/>
      <c r="J862" s="575"/>
      <c r="K862" s="573"/>
      <c r="L862" s="573"/>
      <c r="M862" s="623"/>
      <c r="N862" s="623"/>
      <c r="O862" s="573"/>
      <c r="P862" s="573"/>
      <c r="Q862" s="639"/>
      <c r="R862" s="573"/>
      <c r="S862" s="573"/>
      <c r="T862" s="573"/>
      <c r="U862" s="623"/>
      <c r="V862" s="623"/>
      <c r="W862" s="573"/>
      <c r="X862" s="623"/>
      <c r="Y862" s="623"/>
      <c r="Z862" s="399"/>
      <c r="AA862" s="621"/>
      <c r="AB862" s="622"/>
      <c r="AC862" s="147"/>
    </row>
    <row r="863" spans="2:29" ht="13.5" customHeight="1">
      <c r="B863" s="395"/>
      <c r="D863" s="529">
        <f t="shared" si="13"/>
        <v>852</v>
      </c>
      <c r="E863" s="532"/>
      <c r="F863" s="531"/>
      <c r="G863" s="531"/>
      <c r="H863" s="668"/>
      <c r="I863" s="234"/>
      <c r="J863" s="575"/>
      <c r="K863" s="573"/>
      <c r="L863" s="573"/>
      <c r="M863" s="623"/>
      <c r="N863" s="623"/>
      <c r="O863" s="573"/>
      <c r="P863" s="573"/>
      <c r="Q863" s="639"/>
      <c r="R863" s="573"/>
      <c r="S863" s="573"/>
      <c r="T863" s="573"/>
      <c r="U863" s="623"/>
      <c r="V863" s="623"/>
      <c r="W863" s="573"/>
      <c r="X863" s="623"/>
      <c r="Y863" s="623"/>
      <c r="Z863" s="399"/>
      <c r="AA863" s="621"/>
      <c r="AB863" s="622"/>
      <c r="AC863" s="147"/>
    </row>
    <row r="864" spans="2:29" ht="13.5" customHeight="1">
      <c r="B864" s="395"/>
      <c r="D864" s="529">
        <f t="shared" si="13"/>
        <v>853</v>
      </c>
      <c r="E864" s="532"/>
      <c r="F864" s="531"/>
      <c r="G864" s="531"/>
      <c r="H864" s="668"/>
      <c r="I864" s="234"/>
      <c r="J864" s="575"/>
      <c r="K864" s="573"/>
      <c r="L864" s="573"/>
      <c r="M864" s="623"/>
      <c r="N864" s="623"/>
      <c r="O864" s="573"/>
      <c r="P864" s="573"/>
      <c r="Q864" s="639"/>
      <c r="R864" s="573"/>
      <c r="S864" s="573"/>
      <c r="T864" s="573"/>
      <c r="U864" s="623"/>
      <c r="V864" s="623"/>
      <c r="W864" s="573"/>
      <c r="X864" s="623"/>
      <c r="Y864" s="623"/>
      <c r="Z864" s="399"/>
      <c r="AA864" s="621"/>
      <c r="AB864" s="622"/>
      <c r="AC864" s="147"/>
    </row>
    <row r="865" spans="2:29" ht="13.5" customHeight="1">
      <c r="B865" s="395"/>
      <c r="D865" s="529">
        <f t="shared" si="13"/>
        <v>854</v>
      </c>
      <c r="E865" s="532"/>
      <c r="F865" s="531"/>
      <c r="G865" s="531"/>
      <c r="H865" s="668"/>
      <c r="I865" s="234"/>
      <c r="J865" s="575"/>
      <c r="K865" s="573"/>
      <c r="L865" s="573"/>
      <c r="M865" s="623"/>
      <c r="N865" s="623"/>
      <c r="O865" s="573"/>
      <c r="P865" s="573"/>
      <c r="Q865" s="639"/>
      <c r="R865" s="573"/>
      <c r="S865" s="573"/>
      <c r="T865" s="573"/>
      <c r="U865" s="623"/>
      <c r="V865" s="623"/>
      <c r="W865" s="573"/>
      <c r="X865" s="623"/>
      <c r="Y865" s="623"/>
      <c r="Z865" s="399"/>
      <c r="AA865" s="621"/>
      <c r="AB865" s="622"/>
      <c r="AC865" s="147"/>
    </row>
    <row r="866" spans="2:29" ht="13.5" customHeight="1">
      <c r="B866" s="395"/>
      <c r="D866" s="529">
        <f t="shared" si="13"/>
        <v>855</v>
      </c>
      <c r="E866" s="532"/>
      <c r="F866" s="531"/>
      <c r="G866" s="531"/>
      <c r="H866" s="668"/>
      <c r="I866" s="234"/>
      <c r="J866" s="575"/>
      <c r="K866" s="573"/>
      <c r="L866" s="573"/>
      <c r="M866" s="623"/>
      <c r="N866" s="623"/>
      <c r="O866" s="573"/>
      <c r="P866" s="573"/>
      <c r="Q866" s="639"/>
      <c r="R866" s="573"/>
      <c r="S866" s="573"/>
      <c r="T866" s="573"/>
      <c r="U866" s="623"/>
      <c r="V866" s="623"/>
      <c r="W866" s="573"/>
      <c r="X866" s="623"/>
      <c r="Y866" s="623"/>
      <c r="Z866" s="399"/>
      <c r="AA866" s="621"/>
      <c r="AB866" s="622"/>
      <c r="AC866" s="147"/>
    </row>
    <row r="867" spans="2:29" ht="13.5" customHeight="1">
      <c r="B867" s="395"/>
      <c r="D867" s="529">
        <f t="shared" si="13"/>
        <v>856</v>
      </c>
      <c r="E867" s="532"/>
      <c r="F867" s="531"/>
      <c r="G867" s="531"/>
      <c r="H867" s="668"/>
      <c r="I867" s="234"/>
      <c r="J867" s="575"/>
      <c r="K867" s="573"/>
      <c r="L867" s="573"/>
      <c r="M867" s="623"/>
      <c r="N867" s="623"/>
      <c r="O867" s="573"/>
      <c r="P867" s="573"/>
      <c r="Q867" s="639"/>
      <c r="R867" s="573"/>
      <c r="S867" s="573"/>
      <c r="T867" s="573"/>
      <c r="U867" s="623"/>
      <c r="V867" s="623"/>
      <c r="W867" s="573"/>
      <c r="X867" s="623"/>
      <c r="Y867" s="623"/>
      <c r="Z867" s="399"/>
      <c r="AA867" s="621"/>
      <c r="AB867" s="622"/>
      <c r="AC867" s="147"/>
    </row>
    <row r="868" spans="2:29" ht="13.5" customHeight="1">
      <c r="B868" s="395"/>
      <c r="D868" s="529">
        <f t="shared" si="13"/>
        <v>857</v>
      </c>
      <c r="E868" s="532"/>
      <c r="F868" s="531"/>
      <c r="G868" s="531"/>
      <c r="H868" s="668"/>
      <c r="I868" s="234"/>
      <c r="J868" s="575"/>
      <c r="K868" s="573"/>
      <c r="L868" s="573"/>
      <c r="M868" s="623"/>
      <c r="N868" s="623"/>
      <c r="O868" s="573"/>
      <c r="P868" s="573"/>
      <c r="Q868" s="639"/>
      <c r="R868" s="573"/>
      <c r="S868" s="573"/>
      <c r="T868" s="573"/>
      <c r="U868" s="623"/>
      <c r="V868" s="623"/>
      <c r="W868" s="573"/>
      <c r="X868" s="623"/>
      <c r="Y868" s="623"/>
      <c r="Z868" s="399"/>
      <c r="AA868" s="621"/>
      <c r="AB868" s="622"/>
      <c r="AC868" s="147"/>
    </row>
    <row r="869" spans="2:29" ht="13.5" customHeight="1">
      <c r="B869" s="395"/>
      <c r="D869" s="529">
        <f t="shared" si="13"/>
        <v>858</v>
      </c>
      <c r="E869" s="532"/>
      <c r="F869" s="531"/>
      <c r="G869" s="531"/>
      <c r="H869" s="668"/>
      <c r="I869" s="234"/>
      <c r="J869" s="575"/>
      <c r="K869" s="573"/>
      <c r="L869" s="573"/>
      <c r="M869" s="623"/>
      <c r="N869" s="623"/>
      <c r="O869" s="573"/>
      <c r="P869" s="573"/>
      <c r="Q869" s="639"/>
      <c r="R869" s="573"/>
      <c r="S869" s="573"/>
      <c r="T869" s="573"/>
      <c r="U869" s="623"/>
      <c r="V869" s="623"/>
      <c r="W869" s="573"/>
      <c r="X869" s="623"/>
      <c r="Y869" s="623"/>
      <c r="Z869" s="399"/>
      <c r="AA869" s="621"/>
      <c r="AB869" s="622"/>
      <c r="AC869" s="147"/>
    </row>
    <row r="870" spans="2:29" ht="13.5" customHeight="1">
      <c r="B870" s="395"/>
      <c r="D870" s="529">
        <f t="shared" si="13"/>
        <v>859</v>
      </c>
      <c r="E870" s="532"/>
      <c r="F870" s="531"/>
      <c r="G870" s="531"/>
      <c r="H870" s="668"/>
      <c r="I870" s="234"/>
      <c r="J870" s="575"/>
      <c r="K870" s="573"/>
      <c r="L870" s="573"/>
      <c r="M870" s="623"/>
      <c r="N870" s="623"/>
      <c r="O870" s="573"/>
      <c r="P870" s="573"/>
      <c r="Q870" s="639"/>
      <c r="R870" s="573"/>
      <c r="S870" s="573"/>
      <c r="T870" s="573"/>
      <c r="U870" s="623"/>
      <c r="V870" s="623"/>
      <c r="W870" s="573"/>
      <c r="X870" s="623"/>
      <c r="Y870" s="623"/>
      <c r="Z870" s="399"/>
      <c r="AA870" s="621"/>
      <c r="AB870" s="622"/>
      <c r="AC870" s="147"/>
    </row>
    <row r="871" spans="2:29" ht="13.5" customHeight="1">
      <c r="B871" s="395"/>
      <c r="D871" s="529">
        <f t="shared" si="13"/>
        <v>860</v>
      </c>
      <c r="E871" s="532"/>
      <c r="F871" s="531"/>
      <c r="G871" s="531"/>
      <c r="H871" s="668"/>
      <c r="I871" s="234"/>
      <c r="J871" s="575"/>
      <c r="K871" s="573"/>
      <c r="L871" s="573"/>
      <c r="M871" s="623"/>
      <c r="N871" s="623"/>
      <c r="O871" s="573"/>
      <c r="P871" s="573"/>
      <c r="Q871" s="639"/>
      <c r="R871" s="573"/>
      <c r="S871" s="573"/>
      <c r="T871" s="573"/>
      <c r="U871" s="623"/>
      <c r="V871" s="623"/>
      <c r="W871" s="573"/>
      <c r="X871" s="623"/>
      <c r="Y871" s="623"/>
      <c r="Z871" s="399"/>
      <c r="AA871" s="621"/>
      <c r="AB871" s="622"/>
      <c r="AC871" s="147"/>
    </row>
    <row r="872" spans="2:29" ht="13.5" customHeight="1">
      <c r="B872" s="395"/>
      <c r="D872" s="529">
        <f t="shared" si="13"/>
        <v>861</v>
      </c>
      <c r="E872" s="532"/>
      <c r="F872" s="531"/>
      <c r="G872" s="531"/>
      <c r="H872" s="668"/>
      <c r="I872" s="234"/>
      <c r="J872" s="575"/>
      <c r="K872" s="573"/>
      <c r="L872" s="573"/>
      <c r="M872" s="623"/>
      <c r="N872" s="623"/>
      <c r="O872" s="573"/>
      <c r="P872" s="573"/>
      <c r="Q872" s="639"/>
      <c r="R872" s="573"/>
      <c r="S872" s="573"/>
      <c r="T872" s="573"/>
      <c r="U872" s="623"/>
      <c r="V872" s="623"/>
      <c r="W872" s="573"/>
      <c r="X872" s="623"/>
      <c r="Y872" s="623"/>
      <c r="Z872" s="399"/>
      <c r="AA872" s="621"/>
      <c r="AB872" s="622"/>
      <c r="AC872" s="147"/>
    </row>
    <row r="873" spans="2:29" ht="13.5" customHeight="1">
      <c r="B873" s="395"/>
      <c r="D873" s="529">
        <f t="shared" si="13"/>
        <v>862</v>
      </c>
      <c r="E873" s="532"/>
      <c r="F873" s="531"/>
      <c r="G873" s="531"/>
      <c r="H873" s="668"/>
      <c r="I873" s="234"/>
      <c r="J873" s="575"/>
      <c r="K873" s="573"/>
      <c r="L873" s="573"/>
      <c r="M873" s="623"/>
      <c r="N873" s="623"/>
      <c r="O873" s="573"/>
      <c r="P873" s="573"/>
      <c r="Q873" s="639"/>
      <c r="R873" s="573"/>
      <c r="S873" s="573"/>
      <c r="T873" s="573"/>
      <c r="U873" s="623"/>
      <c r="V873" s="623"/>
      <c r="W873" s="573"/>
      <c r="X873" s="623"/>
      <c r="Y873" s="623"/>
      <c r="Z873" s="399"/>
      <c r="AA873" s="621"/>
      <c r="AB873" s="622"/>
      <c r="AC873" s="147"/>
    </row>
    <row r="874" spans="2:29" ht="13.5" customHeight="1">
      <c r="B874" s="395"/>
      <c r="D874" s="529">
        <f t="shared" si="13"/>
        <v>863</v>
      </c>
      <c r="E874" s="532"/>
      <c r="F874" s="531"/>
      <c r="G874" s="531"/>
      <c r="H874" s="668"/>
      <c r="I874" s="234"/>
      <c r="J874" s="575"/>
      <c r="K874" s="573"/>
      <c r="L874" s="573"/>
      <c r="M874" s="623"/>
      <c r="N874" s="623"/>
      <c r="O874" s="573"/>
      <c r="P874" s="573"/>
      <c r="Q874" s="639"/>
      <c r="R874" s="573"/>
      <c r="S874" s="573"/>
      <c r="T874" s="573"/>
      <c r="U874" s="623"/>
      <c r="V874" s="623"/>
      <c r="W874" s="573"/>
      <c r="X874" s="623"/>
      <c r="Y874" s="623"/>
      <c r="Z874" s="399"/>
      <c r="AA874" s="621"/>
      <c r="AB874" s="622"/>
      <c r="AC874" s="147"/>
    </row>
    <row r="875" spans="2:29" ht="13.5" customHeight="1">
      <c r="B875" s="395"/>
      <c r="D875" s="529">
        <f t="shared" si="13"/>
        <v>864</v>
      </c>
      <c r="E875" s="532"/>
      <c r="F875" s="531"/>
      <c r="G875" s="531"/>
      <c r="H875" s="668"/>
      <c r="I875" s="234"/>
      <c r="J875" s="575"/>
      <c r="K875" s="573"/>
      <c r="L875" s="573"/>
      <c r="M875" s="623"/>
      <c r="N875" s="623"/>
      <c r="O875" s="573"/>
      <c r="P875" s="573"/>
      <c r="Q875" s="639"/>
      <c r="R875" s="573"/>
      <c r="S875" s="573"/>
      <c r="T875" s="573"/>
      <c r="U875" s="623"/>
      <c r="V875" s="623"/>
      <c r="W875" s="573"/>
      <c r="X875" s="623"/>
      <c r="Y875" s="623"/>
      <c r="Z875" s="399"/>
      <c r="AA875" s="621"/>
      <c r="AB875" s="622"/>
      <c r="AC875" s="147"/>
    </row>
    <row r="876" spans="2:29" ht="13.5" customHeight="1">
      <c r="B876" s="395"/>
      <c r="D876" s="529">
        <f t="shared" si="13"/>
        <v>865</v>
      </c>
      <c r="E876" s="532"/>
      <c r="F876" s="531"/>
      <c r="G876" s="531"/>
      <c r="H876" s="668"/>
      <c r="I876" s="234"/>
      <c r="J876" s="575"/>
      <c r="K876" s="573"/>
      <c r="L876" s="573"/>
      <c r="M876" s="623"/>
      <c r="N876" s="623"/>
      <c r="O876" s="573"/>
      <c r="P876" s="573"/>
      <c r="Q876" s="639"/>
      <c r="R876" s="573"/>
      <c r="S876" s="573"/>
      <c r="T876" s="573"/>
      <c r="U876" s="623"/>
      <c r="V876" s="623"/>
      <c r="W876" s="573"/>
      <c r="X876" s="623"/>
      <c r="Y876" s="623"/>
      <c r="Z876" s="399"/>
      <c r="AA876" s="621"/>
      <c r="AB876" s="622"/>
      <c r="AC876" s="147"/>
    </row>
    <row r="877" spans="2:29" ht="13.5" customHeight="1">
      <c r="B877" s="395"/>
      <c r="D877" s="529">
        <f t="shared" si="13"/>
        <v>866</v>
      </c>
      <c r="E877" s="532"/>
      <c r="F877" s="531"/>
      <c r="G877" s="531"/>
      <c r="H877" s="668"/>
      <c r="I877" s="234"/>
      <c r="J877" s="575"/>
      <c r="K877" s="573"/>
      <c r="L877" s="573"/>
      <c r="M877" s="623"/>
      <c r="N877" s="623"/>
      <c r="O877" s="573"/>
      <c r="P877" s="573"/>
      <c r="Q877" s="639"/>
      <c r="R877" s="573"/>
      <c r="S877" s="573"/>
      <c r="T877" s="573"/>
      <c r="U877" s="623"/>
      <c r="V877" s="623"/>
      <c r="W877" s="573"/>
      <c r="X877" s="623"/>
      <c r="Y877" s="623"/>
      <c r="Z877" s="399"/>
      <c r="AA877" s="621"/>
      <c r="AB877" s="622"/>
      <c r="AC877" s="147"/>
    </row>
    <row r="878" spans="2:29" ht="13.5" customHeight="1">
      <c r="B878" s="395"/>
      <c r="D878" s="529">
        <f t="shared" si="13"/>
        <v>867</v>
      </c>
      <c r="E878" s="532"/>
      <c r="F878" s="531"/>
      <c r="G878" s="531"/>
      <c r="H878" s="668"/>
      <c r="I878" s="234"/>
      <c r="J878" s="575"/>
      <c r="K878" s="573"/>
      <c r="L878" s="573"/>
      <c r="M878" s="623"/>
      <c r="N878" s="623"/>
      <c r="O878" s="573"/>
      <c r="P878" s="573"/>
      <c r="Q878" s="639"/>
      <c r="R878" s="573"/>
      <c r="S878" s="573"/>
      <c r="T878" s="573"/>
      <c r="U878" s="623"/>
      <c r="V878" s="623"/>
      <c r="W878" s="573"/>
      <c r="X878" s="623"/>
      <c r="Y878" s="623"/>
      <c r="Z878" s="399"/>
      <c r="AA878" s="621"/>
      <c r="AB878" s="622"/>
      <c r="AC878" s="147"/>
    </row>
    <row r="879" spans="2:29" ht="13.5" customHeight="1">
      <c r="B879" s="395"/>
      <c r="D879" s="529">
        <f t="shared" si="13"/>
        <v>868</v>
      </c>
      <c r="E879" s="532"/>
      <c r="F879" s="531"/>
      <c r="G879" s="531"/>
      <c r="H879" s="668"/>
      <c r="I879" s="234"/>
      <c r="J879" s="575"/>
      <c r="K879" s="573"/>
      <c r="L879" s="573"/>
      <c r="M879" s="623"/>
      <c r="N879" s="623"/>
      <c r="O879" s="573"/>
      <c r="P879" s="573"/>
      <c r="Q879" s="639"/>
      <c r="R879" s="573"/>
      <c r="S879" s="573"/>
      <c r="T879" s="573"/>
      <c r="U879" s="623"/>
      <c r="V879" s="623"/>
      <c r="W879" s="573"/>
      <c r="X879" s="623"/>
      <c r="Y879" s="623"/>
      <c r="Z879" s="399"/>
      <c r="AA879" s="621"/>
      <c r="AB879" s="622"/>
      <c r="AC879" s="147"/>
    </row>
    <row r="880" spans="2:29" ht="13.5" customHeight="1">
      <c r="B880" s="395"/>
      <c r="D880" s="529">
        <f t="shared" si="13"/>
        <v>869</v>
      </c>
      <c r="E880" s="532"/>
      <c r="F880" s="531"/>
      <c r="G880" s="531"/>
      <c r="H880" s="668"/>
      <c r="I880" s="234"/>
      <c r="J880" s="575"/>
      <c r="K880" s="573"/>
      <c r="L880" s="573"/>
      <c r="M880" s="623"/>
      <c r="N880" s="623"/>
      <c r="O880" s="573"/>
      <c r="P880" s="573"/>
      <c r="Q880" s="639"/>
      <c r="R880" s="573"/>
      <c r="S880" s="573"/>
      <c r="T880" s="573"/>
      <c r="U880" s="623"/>
      <c r="V880" s="623"/>
      <c r="W880" s="573"/>
      <c r="X880" s="623"/>
      <c r="Y880" s="623"/>
      <c r="Z880" s="399"/>
      <c r="AA880" s="621"/>
      <c r="AB880" s="622"/>
      <c r="AC880" s="147"/>
    </row>
    <row r="881" spans="2:29" ht="13.5" customHeight="1">
      <c r="B881" s="395"/>
      <c r="D881" s="529">
        <f>D880+1</f>
        <v>870</v>
      </c>
      <c r="E881" s="532"/>
      <c r="F881" s="531"/>
      <c r="G881" s="531"/>
      <c r="H881" s="668"/>
      <c r="I881" s="234"/>
      <c r="J881" s="575"/>
      <c r="K881" s="573"/>
      <c r="L881" s="573"/>
      <c r="M881" s="623"/>
      <c r="N881" s="623"/>
      <c r="O881" s="573"/>
      <c r="P881" s="573"/>
      <c r="Q881" s="639"/>
      <c r="R881" s="573"/>
      <c r="S881" s="573"/>
      <c r="T881" s="573"/>
      <c r="U881" s="623"/>
      <c r="V881" s="623"/>
      <c r="W881" s="573"/>
      <c r="X881" s="623"/>
      <c r="Y881" s="623"/>
      <c r="Z881" s="399"/>
      <c r="AA881" s="621"/>
      <c r="AB881" s="622"/>
      <c r="AC881" s="147"/>
    </row>
    <row r="882" spans="2:29" ht="13.5" customHeight="1">
      <c r="B882" s="395"/>
      <c r="D882" s="529">
        <f>D881+1</f>
        <v>871</v>
      </c>
      <c r="E882" s="532"/>
      <c r="F882" s="531"/>
      <c r="G882" s="531"/>
      <c r="H882" s="668"/>
      <c r="I882" s="234"/>
      <c r="J882" s="575"/>
      <c r="K882" s="573"/>
      <c r="L882" s="573"/>
      <c r="M882" s="623"/>
      <c r="N882" s="623"/>
      <c r="O882" s="573"/>
      <c r="P882" s="573"/>
      <c r="Q882" s="639"/>
      <c r="R882" s="573"/>
      <c r="S882" s="573"/>
      <c r="T882" s="573"/>
      <c r="U882" s="623"/>
      <c r="V882" s="623"/>
      <c r="W882" s="573"/>
      <c r="X882" s="623"/>
      <c r="Y882" s="623"/>
      <c r="Z882" s="399"/>
      <c r="AA882" s="621"/>
      <c r="AB882" s="622"/>
      <c r="AC882" s="147"/>
    </row>
    <row r="883" spans="2:29" ht="13.5" customHeight="1">
      <c r="B883" s="395"/>
      <c r="D883" s="529">
        <f>D882+1</f>
        <v>872</v>
      </c>
      <c r="E883" s="532"/>
      <c r="F883" s="531"/>
      <c r="G883" s="531"/>
      <c r="H883" s="668"/>
      <c r="I883" s="234"/>
      <c r="J883" s="575"/>
      <c r="K883" s="573"/>
      <c r="L883" s="573"/>
      <c r="M883" s="623"/>
      <c r="N883" s="623"/>
      <c r="O883" s="573"/>
      <c r="P883" s="573"/>
      <c r="Q883" s="639"/>
      <c r="R883" s="573"/>
      <c r="S883" s="573"/>
      <c r="T883" s="573"/>
      <c r="U883" s="623"/>
      <c r="V883" s="623"/>
      <c r="W883" s="573"/>
      <c r="X883" s="623"/>
      <c r="Y883" s="623"/>
      <c r="Z883" s="399"/>
      <c r="AA883" s="621"/>
      <c r="AB883" s="622"/>
      <c r="AC883" s="147"/>
    </row>
    <row r="884" spans="2:29" ht="13.5" customHeight="1">
      <c r="B884" s="395"/>
      <c r="D884" s="529">
        <f>D883+1</f>
        <v>873</v>
      </c>
      <c r="E884" s="532"/>
      <c r="F884" s="531"/>
      <c r="G884" s="531"/>
      <c r="H884" s="668"/>
      <c r="I884" s="234"/>
      <c r="J884" s="575"/>
      <c r="K884" s="573"/>
      <c r="L884" s="573"/>
      <c r="M884" s="623"/>
      <c r="N884" s="623"/>
      <c r="O884" s="573"/>
      <c r="P884" s="573"/>
      <c r="Q884" s="639"/>
      <c r="R884" s="573"/>
      <c r="S884" s="573"/>
      <c r="T884" s="573"/>
      <c r="U884" s="623"/>
      <c r="V884" s="623"/>
      <c r="W884" s="573"/>
      <c r="X884" s="623"/>
      <c r="Y884" s="623"/>
      <c r="Z884" s="399"/>
      <c r="AA884" s="621"/>
      <c r="AB884" s="622"/>
      <c r="AC884" s="147"/>
    </row>
    <row r="885" spans="2:29" ht="13.5" customHeight="1">
      <c r="B885" s="395"/>
      <c r="D885" s="529">
        <f t="shared" si="13"/>
        <v>874</v>
      </c>
      <c r="E885" s="532"/>
      <c r="F885" s="531"/>
      <c r="G885" s="531"/>
      <c r="H885" s="668"/>
      <c r="I885" s="234"/>
      <c r="J885" s="575"/>
      <c r="K885" s="573"/>
      <c r="L885" s="573"/>
      <c r="M885" s="623"/>
      <c r="N885" s="623"/>
      <c r="O885" s="573"/>
      <c r="P885" s="573"/>
      <c r="Q885" s="639"/>
      <c r="R885" s="573"/>
      <c r="S885" s="573"/>
      <c r="T885" s="573"/>
      <c r="U885" s="623"/>
      <c r="V885" s="623"/>
      <c r="W885" s="573"/>
      <c r="X885" s="623"/>
      <c r="Y885" s="623"/>
      <c r="Z885" s="399"/>
      <c r="AA885" s="621"/>
      <c r="AB885" s="622"/>
      <c r="AC885" s="147"/>
    </row>
    <row r="886" spans="2:29" ht="13.5" customHeight="1">
      <c r="B886" s="395"/>
      <c r="D886" s="529">
        <f t="shared" si="13"/>
        <v>875</v>
      </c>
      <c r="E886" s="532"/>
      <c r="F886" s="531"/>
      <c r="G886" s="531"/>
      <c r="H886" s="668"/>
      <c r="I886" s="234"/>
      <c r="J886" s="575"/>
      <c r="K886" s="573"/>
      <c r="L886" s="573"/>
      <c r="M886" s="623"/>
      <c r="N886" s="623"/>
      <c r="O886" s="573"/>
      <c r="P886" s="573"/>
      <c r="Q886" s="639"/>
      <c r="R886" s="573"/>
      <c r="S886" s="573"/>
      <c r="T886" s="573"/>
      <c r="U886" s="623"/>
      <c r="V886" s="623"/>
      <c r="W886" s="573"/>
      <c r="X886" s="623"/>
      <c r="Y886" s="623"/>
      <c r="Z886" s="399"/>
      <c r="AA886" s="621"/>
      <c r="AB886" s="622"/>
      <c r="AC886" s="147"/>
    </row>
    <row r="887" spans="2:29" ht="13.5" customHeight="1">
      <c r="B887" s="395"/>
      <c r="D887" s="529">
        <f t="shared" si="13"/>
        <v>876</v>
      </c>
      <c r="E887" s="532"/>
      <c r="F887" s="531"/>
      <c r="G887" s="531"/>
      <c r="H887" s="668"/>
      <c r="I887" s="234"/>
      <c r="J887" s="575"/>
      <c r="K887" s="573"/>
      <c r="L887" s="573"/>
      <c r="M887" s="623"/>
      <c r="N887" s="623"/>
      <c r="O887" s="573"/>
      <c r="P887" s="573"/>
      <c r="Q887" s="639"/>
      <c r="R887" s="573"/>
      <c r="S887" s="573"/>
      <c r="T887" s="573"/>
      <c r="U887" s="623"/>
      <c r="V887" s="623"/>
      <c r="W887" s="573"/>
      <c r="X887" s="623"/>
      <c r="Y887" s="623"/>
      <c r="Z887" s="399"/>
      <c r="AA887" s="621"/>
      <c r="AB887" s="622"/>
      <c r="AC887" s="147"/>
    </row>
    <row r="888" spans="2:29" ht="13.5" customHeight="1">
      <c r="B888" s="395"/>
      <c r="D888" s="529">
        <f t="shared" si="13"/>
        <v>877</v>
      </c>
      <c r="E888" s="532"/>
      <c r="F888" s="531"/>
      <c r="G888" s="531"/>
      <c r="H888" s="668"/>
      <c r="I888" s="234"/>
      <c r="J888" s="575"/>
      <c r="K888" s="573"/>
      <c r="L888" s="573"/>
      <c r="M888" s="623"/>
      <c r="N888" s="623"/>
      <c r="O888" s="573"/>
      <c r="P888" s="573"/>
      <c r="Q888" s="639"/>
      <c r="R888" s="573"/>
      <c r="S888" s="573"/>
      <c r="T888" s="573"/>
      <c r="U888" s="623"/>
      <c r="V888" s="623"/>
      <c r="W888" s="573"/>
      <c r="X888" s="623"/>
      <c r="Y888" s="623"/>
      <c r="Z888" s="399"/>
      <c r="AA888" s="621"/>
      <c r="AB888" s="622"/>
      <c r="AC888" s="147"/>
    </row>
    <row r="889" spans="2:29" ht="13.5" customHeight="1">
      <c r="B889" s="395"/>
      <c r="D889" s="529">
        <f t="shared" si="13"/>
        <v>878</v>
      </c>
      <c r="E889" s="532"/>
      <c r="F889" s="531"/>
      <c r="G889" s="531"/>
      <c r="H889" s="668"/>
      <c r="I889" s="234"/>
      <c r="J889" s="575"/>
      <c r="K889" s="573"/>
      <c r="L889" s="573"/>
      <c r="M889" s="623"/>
      <c r="N889" s="623"/>
      <c r="O889" s="573"/>
      <c r="P889" s="573"/>
      <c r="Q889" s="639"/>
      <c r="R889" s="573"/>
      <c r="S889" s="573"/>
      <c r="T889" s="573"/>
      <c r="U889" s="623"/>
      <c r="V889" s="623"/>
      <c r="W889" s="573"/>
      <c r="X889" s="623"/>
      <c r="Y889" s="623"/>
      <c r="Z889" s="399"/>
      <c r="AA889" s="621"/>
      <c r="AB889" s="622"/>
      <c r="AC889" s="147"/>
    </row>
    <row r="890" spans="2:29" ht="13.5" customHeight="1">
      <c r="B890" s="395"/>
      <c r="D890" s="529">
        <f t="shared" si="13"/>
        <v>879</v>
      </c>
      <c r="E890" s="532"/>
      <c r="F890" s="531"/>
      <c r="G890" s="531"/>
      <c r="H890" s="668"/>
      <c r="I890" s="234"/>
      <c r="J890" s="575"/>
      <c r="K890" s="573"/>
      <c r="L890" s="573"/>
      <c r="M890" s="623"/>
      <c r="N890" s="623"/>
      <c r="O890" s="573"/>
      <c r="P890" s="573"/>
      <c r="Q890" s="639"/>
      <c r="R890" s="573"/>
      <c r="S890" s="573"/>
      <c r="T890" s="573"/>
      <c r="U890" s="623"/>
      <c r="V890" s="623"/>
      <c r="W890" s="573"/>
      <c r="X890" s="623"/>
      <c r="Y890" s="623"/>
      <c r="Z890" s="399"/>
      <c r="AA890" s="621"/>
      <c r="AB890" s="622"/>
      <c r="AC890" s="147"/>
    </row>
    <row r="891" spans="2:29" ht="13.5" customHeight="1">
      <c r="B891" s="395"/>
      <c r="D891" s="529">
        <f t="shared" si="13"/>
        <v>880</v>
      </c>
      <c r="E891" s="532"/>
      <c r="F891" s="531"/>
      <c r="G891" s="531"/>
      <c r="H891" s="668"/>
      <c r="I891" s="234"/>
      <c r="J891" s="575"/>
      <c r="K891" s="573"/>
      <c r="L891" s="573"/>
      <c r="M891" s="623"/>
      <c r="N891" s="623"/>
      <c r="O891" s="573"/>
      <c r="P891" s="573"/>
      <c r="Q891" s="639"/>
      <c r="R891" s="573"/>
      <c r="S891" s="573"/>
      <c r="T891" s="573"/>
      <c r="U891" s="623"/>
      <c r="V891" s="623"/>
      <c r="W891" s="573"/>
      <c r="X891" s="623"/>
      <c r="Y891" s="623"/>
      <c r="Z891" s="399"/>
      <c r="AA891" s="621"/>
      <c r="AB891" s="622"/>
      <c r="AC891" s="147"/>
    </row>
    <row r="892" spans="2:29" ht="13.5" customHeight="1">
      <c r="B892" s="395"/>
      <c r="D892" s="529">
        <f t="shared" si="13"/>
        <v>881</v>
      </c>
      <c r="E892" s="532"/>
      <c r="F892" s="531"/>
      <c r="G892" s="531"/>
      <c r="H892" s="668"/>
      <c r="I892" s="234"/>
      <c r="J892" s="575"/>
      <c r="K892" s="573"/>
      <c r="L892" s="573"/>
      <c r="M892" s="623"/>
      <c r="N892" s="623"/>
      <c r="O892" s="573"/>
      <c r="P892" s="573"/>
      <c r="Q892" s="639"/>
      <c r="R892" s="573"/>
      <c r="S892" s="573"/>
      <c r="T892" s="573"/>
      <c r="U892" s="623"/>
      <c r="V892" s="623"/>
      <c r="W892" s="573"/>
      <c r="X892" s="623"/>
      <c r="Y892" s="623"/>
      <c r="Z892" s="399"/>
      <c r="AA892" s="621"/>
      <c r="AB892" s="622"/>
      <c r="AC892" s="147"/>
    </row>
    <row r="893" spans="2:29" ht="13.5" customHeight="1">
      <c r="B893" s="395"/>
      <c r="D893" s="529">
        <f t="shared" si="13"/>
        <v>882</v>
      </c>
      <c r="E893" s="532"/>
      <c r="F893" s="531"/>
      <c r="G893" s="531"/>
      <c r="H893" s="668"/>
      <c r="I893" s="234"/>
      <c r="J893" s="575"/>
      <c r="K893" s="573"/>
      <c r="L893" s="573"/>
      <c r="M893" s="623"/>
      <c r="N893" s="623"/>
      <c r="O893" s="573"/>
      <c r="P893" s="573"/>
      <c r="Q893" s="639"/>
      <c r="R893" s="573"/>
      <c r="S893" s="573"/>
      <c r="T893" s="573"/>
      <c r="U893" s="623"/>
      <c r="V893" s="623"/>
      <c r="W893" s="573"/>
      <c r="X893" s="623"/>
      <c r="Y893" s="623"/>
      <c r="Z893" s="399"/>
      <c r="AA893" s="621"/>
      <c r="AB893" s="622"/>
      <c r="AC893" s="147"/>
    </row>
    <row r="894" spans="2:29" ht="13.5" customHeight="1">
      <c r="B894" s="395"/>
      <c r="D894" s="529">
        <f t="shared" si="13"/>
        <v>883</v>
      </c>
      <c r="E894" s="532"/>
      <c r="F894" s="531"/>
      <c r="G894" s="531"/>
      <c r="H894" s="668"/>
      <c r="I894" s="234"/>
      <c r="J894" s="575"/>
      <c r="K894" s="573"/>
      <c r="L894" s="573"/>
      <c r="M894" s="623"/>
      <c r="N894" s="623"/>
      <c r="O894" s="573"/>
      <c r="P894" s="573"/>
      <c r="Q894" s="639"/>
      <c r="R894" s="573"/>
      <c r="S894" s="573"/>
      <c r="T894" s="573"/>
      <c r="U894" s="623"/>
      <c r="V894" s="623"/>
      <c r="W894" s="573"/>
      <c r="X894" s="623"/>
      <c r="Y894" s="623"/>
      <c r="Z894" s="399"/>
      <c r="AA894" s="621"/>
      <c r="AB894" s="622"/>
      <c r="AC894" s="147"/>
    </row>
    <row r="895" spans="2:29" ht="13.5" customHeight="1">
      <c r="B895" s="395"/>
      <c r="D895" s="529">
        <f t="shared" si="13"/>
        <v>884</v>
      </c>
      <c r="E895" s="532"/>
      <c r="F895" s="531"/>
      <c r="G895" s="531"/>
      <c r="H895" s="668"/>
      <c r="I895" s="234"/>
      <c r="J895" s="575"/>
      <c r="K895" s="573"/>
      <c r="L895" s="573"/>
      <c r="M895" s="623"/>
      <c r="N895" s="623"/>
      <c r="O895" s="573"/>
      <c r="P895" s="573"/>
      <c r="Q895" s="639"/>
      <c r="R895" s="573"/>
      <c r="S895" s="573"/>
      <c r="T895" s="573"/>
      <c r="U895" s="623"/>
      <c r="V895" s="623"/>
      <c r="W895" s="573"/>
      <c r="X895" s="623"/>
      <c r="Y895" s="623"/>
      <c r="Z895" s="399"/>
      <c r="AA895" s="621"/>
      <c r="AB895" s="622"/>
      <c r="AC895" s="147"/>
    </row>
    <row r="896" spans="2:29" ht="13.5" customHeight="1">
      <c r="B896" s="395"/>
      <c r="D896" s="529">
        <f t="shared" si="13"/>
        <v>885</v>
      </c>
      <c r="E896" s="532"/>
      <c r="F896" s="531"/>
      <c r="G896" s="531"/>
      <c r="H896" s="668"/>
      <c r="I896" s="234"/>
      <c r="J896" s="575"/>
      <c r="K896" s="573"/>
      <c r="L896" s="573"/>
      <c r="M896" s="623"/>
      <c r="N896" s="623"/>
      <c r="O896" s="573"/>
      <c r="P896" s="573"/>
      <c r="Q896" s="639"/>
      <c r="R896" s="573"/>
      <c r="S896" s="573"/>
      <c r="T896" s="573"/>
      <c r="U896" s="623"/>
      <c r="V896" s="623"/>
      <c r="W896" s="573"/>
      <c r="X896" s="623"/>
      <c r="Y896" s="623"/>
      <c r="Z896" s="399"/>
      <c r="AA896" s="621"/>
      <c r="AB896" s="622"/>
      <c r="AC896" s="147"/>
    </row>
    <row r="897" spans="2:29" ht="13.5" customHeight="1">
      <c r="B897" s="395"/>
      <c r="D897" s="529">
        <f t="shared" si="13"/>
        <v>886</v>
      </c>
      <c r="E897" s="532"/>
      <c r="F897" s="531"/>
      <c r="G897" s="531"/>
      <c r="H897" s="668"/>
      <c r="I897" s="234"/>
      <c r="J897" s="575"/>
      <c r="K897" s="573"/>
      <c r="L897" s="573"/>
      <c r="M897" s="623"/>
      <c r="N897" s="623"/>
      <c r="O897" s="573"/>
      <c r="P897" s="573"/>
      <c r="Q897" s="639"/>
      <c r="R897" s="573"/>
      <c r="S897" s="573"/>
      <c r="T897" s="573"/>
      <c r="U897" s="623"/>
      <c r="V897" s="623"/>
      <c r="W897" s="573"/>
      <c r="X897" s="623"/>
      <c r="Y897" s="623"/>
      <c r="Z897" s="399"/>
      <c r="AA897" s="621"/>
      <c r="AB897" s="622"/>
      <c r="AC897" s="147"/>
    </row>
    <row r="898" spans="2:29" ht="13.5" customHeight="1">
      <c r="B898" s="395"/>
      <c r="D898" s="529">
        <f t="shared" si="13"/>
        <v>887</v>
      </c>
      <c r="E898" s="532"/>
      <c r="F898" s="531"/>
      <c r="G898" s="531"/>
      <c r="H898" s="668"/>
      <c r="I898" s="234"/>
      <c r="J898" s="575"/>
      <c r="K898" s="573"/>
      <c r="L898" s="573"/>
      <c r="M898" s="623"/>
      <c r="N898" s="623"/>
      <c r="O898" s="573"/>
      <c r="P898" s="573"/>
      <c r="Q898" s="639"/>
      <c r="R898" s="573"/>
      <c r="S898" s="573"/>
      <c r="T898" s="573"/>
      <c r="U898" s="623"/>
      <c r="V898" s="623"/>
      <c r="W898" s="573"/>
      <c r="X898" s="623"/>
      <c r="Y898" s="623"/>
      <c r="Z898" s="399"/>
      <c r="AA898" s="621"/>
      <c r="AB898" s="622"/>
      <c r="AC898" s="147"/>
    </row>
    <row r="899" spans="2:29" ht="13.5" customHeight="1">
      <c r="B899" s="395"/>
      <c r="D899" s="529">
        <f t="shared" si="13"/>
        <v>888</v>
      </c>
      <c r="E899" s="532"/>
      <c r="F899" s="531"/>
      <c r="G899" s="531"/>
      <c r="H899" s="668"/>
      <c r="I899" s="234"/>
      <c r="J899" s="575"/>
      <c r="K899" s="573"/>
      <c r="L899" s="573"/>
      <c r="M899" s="623"/>
      <c r="N899" s="623"/>
      <c r="O899" s="573"/>
      <c r="P899" s="573"/>
      <c r="Q899" s="639"/>
      <c r="R899" s="573"/>
      <c r="S899" s="573"/>
      <c r="T899" s="573"/>
      <c r="U899" s="623"/>
      <c r="V899" s="623"/>
      <c r="W899" s="573"/>
      <c r="X899" s="623"/>
      <c r="Y899" s="623"/>
      <c r="Z899" s="399"/>
      <c r="AA899" s="621"/>
      <c r="AB899" s="622"/>
      <c r="AC899" s="147"/>
    </row>
    <row r="900" spans="2:29" ht="13.5" customHeight="1">
      <c r="B900" s="395"/>
      <c r="D900" s="529">
        <f t="shared" si="13"/>
        <v>889</v>
      </c>
      <c r="E900" s="532"/>
      <c r="F900" s="531"/>
      <c r="G900" s="531"/>
      <c r="H900" s="668"/>
      <c r="I900" s="234"/>
      <c r="J900" s="575"/>
      <c r="K900" s="573"/>
      <c r="L900" s="573"/>
      <c r="M900" s="623"/>
      <c r="N900" s="623"/>
      <c r="O900" s="573"/>
      <c r="P900" s="573"/>
      <c r="Q900" s="639"/>
      <c r="R900" s="573"/>
      <c r="S900" s="573"/>
      <c r="T900" s="573"/>
      <c r="U900" s="623"/>
      <c r="V900" s="623"/>
      <c r="W900" s="573"/>
      <c r="X900" s="623"/>
      <c r="Y900" s="623"/>
      <c r="Z900" s="399"/>
      <c r="AA900" s="621"/>
      <c r="AB900" s="622"/>
      <c r="AC900" s="147"/>
    </row>
    <row r="901" spans="2:29" ht="13.5" customHeight="1">
      <c r="B901" s="395"/>
      <c r="D901" s="529">
        <f t="shared" si="13"/>
        <v>890</v>
      </c>
      <c r="E901" s="532"/>
      <c r="F901" s="531"/>
      <c r="G901" s="531"/>
      <c r="H901" s="668"/>
      <c r="I901" s="234"/>
      <c r="J901" s="575"/>
      <c r="K901" s="573"/>
      <c r="L901" s="573"/>
      <c r="M901" s="623"/>
      <c r="N901" s="623"/>
      <c r="O901" s="573"/>
      <c r="P901" s="573"/>
      <c r="Q901" s="639"/>
      <c r="R901" s="573"/>
      <c r="S901" s="573"/>
      <c r="T901" s="573"/>
      <c r="U901" s="623"/>
      <c r="V901" s="623"/>
      <c r="W901" s="573"/>
      <c r="X901" s="623"/>
      <c r="Y901" s="623"/>
      <c r="Z901" s="399"/>
      <c r="AA901" s="621"/>
      <c r="AB901" s="622"/>
      <c r="AC901" s="147"/>
    </row>
    <row r="902" spans="2:29" ht="13.5" customHeight="1">
      <c r="B902" s="395"/>
      <c r="D902" s="529">
        <f t="shared" si="13"/>
        <v>891</v>
      </c>
      <c r="E902" s="532"/>
      <c r="F902" s="531"/>
      <c r="G902" s="531"/>
      <c r="H902" s="668"/>
      <c r="I902" s="234"/>
      <c r="J902" s="575"/>
      <c r="K902" s="573"/>
      <c r="L902" s="573"/>
      <c r="M902" s="623"/>
      <c r="N902" s="623"/>
      <c r="O902" s="573"/>
      <c r="P902" s="573"/>
      <c r="Q902" s="639"/>
      <c r="R902" s="573"/>
      <c r="S902" s="573"/>
      <c r="T902" s="573"/>
      <c r="U902" s="623"/>
      <c r="V902" s="623"/>
      <c r="W902" s="573"/>
      <c r="X902" s="623"/>
      <c r="Y902" s="623"/>
      <c r="Z902" s="399"/>
      <c r="AA902" s="621"/>
      <c r="AB902" s="622"/>
      <c r="AC902" s="147"/>
    </row>
    <row r="903" spans="2:29" ht="13.5" customHeight="1">
      <c r="B903" s="395"/>
      <c r="D903" s="529">
        <f t="shared" si="13"/>
        <v>892</v>
      </c>
      <c r="E903" s="532"/>
      <c r="F903" s="531"/>
      <c r="G903" s="531"/>
      <c r="H903" s="668"/>
      <c r="I903" s="234"/>
      <c r="J903" s="575"/>
      <c r="K903" s="573"/>
      <c r="L903" s="573"/>
      <c r="M903" s="623"/>
      <c r="N903" s="623"/>
      <c r="O903" s="573"/>
      <c r="P903" s="573"/>
      <c r="Q903" s="639"/>
      <c r="R903" s="573"/>
      <c r="S903" s="573"/>
      <c r="T903" s="573"/>
      <c r="U903" s="623"/>
      <c r="V903" s="623"/>
      <c r="W903" s="573"/>
      <c r="X903" s="623"/>
      <c r="Y903" s="623"/>
      <c r="Z903" s="399"/>
      <c r="AA903" s="621"/>
      <c r="AB903" s="622"/>
      <c r="AC903" s="147"/>
    </row>
    <row r="904" spans="2:29" ht="13.5" customHeight="1">
      <c r="B904" s="395"/>
      <c r="D904" s="529">
        <f t="shared" si="13"/>
        <v>893</v>
      </c>
      <c r="E904" s="532"/>
      <c r="F904" s="531"/>
      <c r="G904" s="531"/>
      <c r="H904" s="668"/>
      <c r="I904" s="234"/>
      <c r="J904" s="575"/>
      <c r="K904" s="573"/>
      <c r="L904" s="573"/>
      <c r="M904" s="623"/>
      <c r="N904" s="623"/>
      <c r="O904" s="573"/>
      <c r="P904" s="573"/>
      <c r="Q904" s="639"/>
      <c r="R904" s="573"/>
      <c r="S904" s="573"/>
      <c r="T904" s="573"/>
      <c r="U904" s="623"/>
      <c r="V904" s="623"/>
      <c r="W904" s="573"/>
      <c r="X904" s="623"/>
      <c r="Y904" s="623"/>
      <c r="Z904" s="399"/>
      <c r="AA904" s="621"/>
      <c r="AB904" s="622"/>
      <c r="AC904" s="147"/>
    </row>
    <row r="905" spans="2:29" ht="13.5" customHeight="1">
      <c r="B905" s="395"/>
      <c r="D905" s="529">
        <f t="shared" si="13"/>
        <v>894</v>
      </c>
      <c r="E905" s="532"/>
      <c r="F905" s="531"/>
      <c r="G905" s="531"/>
      <c r="H905" s="668"/>
      <c r="I905" s="234"/>
      <c r="J905" s="575"/>
      <c r="K905" s="573"/>
      <c r="L905" s="573"/>
      <c r="M905" s="623"/>
      <c r="N905" s="623"/>
      <c r="O905" s="573"/>
      <c r="P905" s="573"/>
      <c r="Q905" s="639"/>
      <c r="R905" s="573"/>
      <c r="S905" s="573"/>
      <c r="T905" s="573"/>
      <c r="U905" s="623"/>
      <c r="V905" s="623"/>
      <c r="W905" s="573"/>
      <c r="X905" s="623"/>
      <c r="Y905" s="623"/>
      <c r="Z905" s="399"/>
      <c r="AA905" s="621"/>
      <c r="AB905" s="622"/>
      <c r="AC905" s="147"/>
    </row>
    <row r="906" spans="2:29" ht="13.5" customHeight="1">
      <c r="B906" s="395"/>
      <c r="D906" s="529">
        <f t="shared" si="13"/>
        <v>895</v>
      </c>
      <c r="E906" s="532"/>
      <c r="F906" s="531"/>
      <c r="G906" s="531"/>
      <c r="H906" s="668"/>
      <c r="I906" s="234"/>
      <c r="J906" s="575"/>
      <c r="K906" s="573"/>
      <c r="L906" s="573"/>
      <c r="M906" s="623"/>
      <c r="N906" s="623"/>
      <c r="O906" s="573"/>
      <c r="P906" s="573"/>
      <c r="Q906" s="639"/>
      <c r="R906" s="573"/>
      <c r="S906" s="573"/>
      <c r="T906" s="573"/>
      <c r="U906" s="623"/>
      <c r="V906" s="623"/>
      <c r="W906" s="573"/>
      <c r="X906" s="623"/>
      <c r="Y906" s="623"/>
      <c r="Z906" s="399"/>
      <c r="AA906" s="621"/>
      <c r="AB906" s="622"/>
      <c r="AC906" s="147"/>
    </row>
    <row r="907" spans="2:29" ht="13.5" customHeight="1">
      <c r="B907" s="395"/>
      <c r="D907" s="529">
        <f t="shared" si="13"/>
        <v>896</v>
      </c>
      <c r="E907" s="532"/>
      <c r="F907" s="531"/>
      <c r="G907" s="531"/>
      <c r="H907" s="668"/>
      <c r="I907" s="234"/>
      <c r="J907" s="575"/>
      <c r="K907" s="573"/>
      <c r="L907" s="573"/>
      <c r="M907" s="623"/>
      <c r="N907" s="623"/>
      <c r="O907" s="573"/>
      <c r="P907" s="573"/>
      <c r="Q907" s="639"/>
      <c r="R907" s="573"/>
      <c r="S907" s="573"/>
      <c r="T907" s="573"/>
      <c r="U907" s="623"/>
      <c r="V907" s="623"/>
      <c r="W907" s="573"/>
      <c r="X907" s="623"/>
      <c r="Y907" s="623"/>
      <c r="Z907" s="399"/>
      <c r="AA907" s="621"/>
      <c r="AB907" s="622"/>
      <c r="AC907" s="147"/>
    </row>
    <row r="908" spans="2:29" ht="13.5" customHeight="1">
      <c r="B908" s="395"/>
      <c r="D908" s="529">
        <f t="shared" si="13"/>
        <v>897</v>
      </c>
      <c r="E908" s="532"/>
      <c r="F908" s="531"/>
      <c r="G908" s="531"/>
      <c r="H908" s="668"/>
      <c r="I908" s="234"/>
      <c r="J908" s="575"/>
      <c r="K908" s="573"/>
      <c r="L908" s="573"/>
      <c r="M908" s="623"/>
      <c r="N908" s="623"/>
      <c r="O908" s="573"/>
      <c r="P908" s="573"/>
      <c r="Q908" s="639"/>
      <c r="R908" s="573"/>
      <c r="S908" s="573"/>
      <c r="T908" s="573"/>
      <c r="U908" s="623"/>
      <c r="V908" s="623"/>
      <c r="W908" s="573"/>
      <c r="X908" s="623"/>
      <c r="Y908" s="623"/>
      <c r="Z908" s="399"/>
      <c r="AA908" s="621"/>
      <c r="AB908" s="622"/>
      <c r="AC908" s="147"/>
    </row>
    <row r="909" spans="2:29" ht="13.5" customHeight="1">
      <c r="B909" s="395"/>
      <c r="D909" s="529">
        <f t="shared" si="13"/>
        <v>898</v>
      </c>
      <c r="E909" s="532"/>
      <c r="F909" s="531"/>
      <c r="G909" s="531"/>
      <c r="H909" s="668"/>
      <c r="I909" s="234"/>
      <c r="J909" s="575"/>
      <c r="K909" s="573"/>
      <c r="L909" s="573"/>
      <c r="M909" s="623"/>
      <c r="N909" s="623"/>
      <c r="O909" s="573"/>
      <c r="P909" s="573"/>
      <c r="Q909" s="639"/>
      <c r="R909" s="573"/>
      <c r="S909" s="573"/>
      <c r="T909" s="573"/>
      <c r="U909" s="623"/>
      <c r="V909" s="623"/>
      <c r="W909" s="573"/>
      <c r="X909" s="623"/>
      <c r="Y909" s="623"/>
      <c r="Z909" s="399"/>
      <c r="AA909" s="621"/>
      <c r="AB909" s="622"/>
      <c r="AC909" s="147"/>
    </row>
    <row r="910" spans="2:29" ht="13.5" customHeight="1">
      <c r="B910" s="395"/>
      <c r="D910" s="529">
        <f t="shared" si="13"/>
        <v>899</v>
      </c>
      <c r="E910" s="532"/>
      <c r="F910" s="531"/>
      <c r="G910" s="531"/>
      <c r="H910" s="668"/>
      <c r="I910" s="234"/>
      <c r="J910" s="575"/>
      <c r="K910" s="573"/>
      <c r="L910" s="573"/>
      <c r="M910" s="623"/>
      <c r="N910" s="623"/>
      <c r="O910" s="573"/>
      <c r="P910" s="573"/>
      <c r="Q910" s="639"/>
      <c r="R910" s="573"/>
      <c r="S910" s="573"/>
      <c r="T910" s="573"/>
      <c r="U910" s="623"/>
      <c r="V910" s="623"/>
      <c r="W910" s="573"/>
      <c r="X910" s="623"/>
      <c r="Y910" s="623"/>
      <c r="Z910" s="399"/>
      <c r="AA910" s="621"/>
      <c r="AB910" s="622"/>
      <c r="AC910" s="147"/>
    </row>
    <row r="911" spans="2:29" ht="13.5" customHeight="1">
      <c r="B911" s="395"/>
      <c r="D911" s="529">
        <f t="shared" si="13"/>
        <v>900</v>
      </c>
      <c r="E911" s="532"/>
      <c r="F911" s="531"/>
      <c r="G911" s="531"/>
      <c r="H911" s="668"/>
      <c r="I911" s="234"/>
      <c r="J911" s="575"/>
      <c r="K911" s="573"/>
      <c r="L911" s="573"/>
      <c r="M911" s="623"/>
      <c r="N911" s="623"/>
      <c r="O911" s="573"/>
      <c r="P911" s="573"/>
      <c r="Q911" s="639"/>
      <c r="R911" s="573"/>
      <c r="S911" s="573"/>
      <c r="T911" s="573"/>
      <c r="U911" s="623"/>
      <c r="V911" s="623"/>
      <c r="W911" s="573"/>
      <c r="X911" s="623"/>
      <c r="Y911" s="623"/>
      <c r="Z911" s="399"/>
      <c r="AA911" s="621"/>
      <c r="AB911" s="622"/>
      <c r="AC911" s="147"/>
    </row>
    <row r="912" spans="2:29" ht="13.5" customHeight="1">
      <c r="B912" s="395"/>
      <c r="D912" s="529">
        <f t="shared" si="13"/>
        <v>901</v>
      </c>
      <c r="E912" s="532"/>
      <c r="F912" s="531"/>
      <c r="G912" s="531"/>
      <c r="H912" s="668"/>
      <c r="I912" s="234"/>
      <c r="J912" s="575"/>
      <c r="K912" s="573"/>
      <c r="L912" s="573"/>
      <c r="M912" s="623"/>
      <c r="N912" s="623"/>
      <c r="O912" s="573"/>
      <c r="P912" s="573"/>
      <c r="Q912" s="639"/>
      <c r="R912" s="573"/>
      <c r="S912" s="573"/>
      <c r="T912" s="573"/>
      <c r="U912" s="623"/>
      <c r="V912" s="623"/>
      <c r="W912" s="573"/>
      <c r="X912" s="623"/>
      <c r="Y912" s="623"/>
      <c r="Z912" s="399"/>
      <c r="AA912" s="621"/>
      <c r="AB912" s="622"/>
      <c r="AC912" s="147"/>
    </row>
    <row r="913" spans="2:29" ht="13.5" customHeight="1">
      <c r="B913" s="395"/>
      <c r="D913" s="529">
        <f t="shared" ref="D913:D976" si="14">D912+1</f>
        <v>902</v>
      </c>
      <c r="E913" s="532"/>
      <c r="F913" s="531"/>
      <c r="G913" s="531"/>
      <c r="H913" s="668"/>
      <c r="I913" s="234"/>
      <c r="J913" s="575"/>
      <c r="K913" s="573"/>
      <c r="L913" s="573"/>
      <c r="M913" s="623"/>
      <c r="N913" s="623"/>
      <c r="O913" s="573"/>
      <c r="P913" s="573"/>
      <c r="Q913" s="639"/>
      <c r="R913" s="573"/>
      <c r="S913" s="573"/>
      <c r="T913" s="573"/>
      <c r="U913" s="623"/>
      <c r="V913" s="623"/>
      <c r="W913" s="573"/>
      <c r="X913" s="623"/>
      <c r="Y913" s="623"/>
      <c r="Z913" s="399"/>
      <c r="AA913" s="621"/>
      <c r="AB913" s="622"/>
      <c r="AC913" s="147"/>
    </row>
    <row r="914" spans="2:29" ht="13.5" customHeight="1">
      <c r="B914" s="395"/>
      <c r="D914" s="529">
        <f t="shared" si="14"/>
        <v>903</v>
      </c>
      <c r="E914" s="532"/>
      <c r="F914" s="531"/>
      <c r="G914" s="531"/>
      <c r="H914" s="668"/>
      <c r="I914" s="234"/>
      <c r="J914" s="575"/>
      <c r="K914" s="573"/>
      <c r="L914" s="573"/>
      <c r="M914" s="623"/>
      <c r="N914" s="623"/>
      <c r="O914" s="573"/>
      <c r="P914" s="573"/>
      <c r="Q914" s="639"/>
      <c r="R914" s="573"/>
      <c r="S914" s="573"/>
      <c r="T914" s="573"/>
      <c r="U914" s="623"/>
      <c r="V914" s="623"/>
      <c r="W914" s="573"/>
      <c r="X914" s="623"/>
      <c r="Y914" s="623"/>
      <c r="Z914" s="399"/>
      <c r="AA914" s="621"/>
      <c r="AB914" s="622"/>
      <c r="AC914" s="147"/>
    </row>
    <row r="915" spans="2:29" ht="13.5" customHeight="1">
      <c r="B915" s="395"/>
      <c r="D915" s="529">
        <f t="shared" si="14"/>
        <v>904</v>
      </c>
      <c r="E915" s="532"/>
      <c r="F915" s="531"/>
      <c r="G915" s="531"/>
      <c r="H915" s="668"/>
      <c r="I915" s="234"/>
      <c r="J915" s="575"/>
      <c r="K915" s="573"/>
      <c r="L915" s="573"/>
      <c r="M915" s="623"/>
      <c r="N915" s="623"/>
      <c r="O915" s="573"/>
      <c r="P915" s="573"/>
      <c r="Q915" s="639"/>
      <c r="R915" s="573"/>
      <c r="S915" s="573"/>
      <c r="T915" s="573"/>
      <c r="U915" s="623"/>
      <c r="V915" s="623"/>
      <c r="W915" s="573"/>
      <c r="X915" s="623"/>
      <c r="Y915" s="623"/>
      <c r="Z915" s="399"/>
      <c r="AA915" s="621"/>
      <c r="AB915" s="622"/>
      <c r="AC915" s="147"/>
    </row>
    <row r="916" spans="2:29" ht="13.5" customHeight="1">
      <c r="B916" s="395"/>
      <c r="D916" s="529">
        <f t="shared" si="14"/>
        <v>905</v>
      </c>
      <c r="E916" s="532"/>
      <c r="F916" s="531"/>
      <c r="G916" s="531"/>
      <c r="H916" s="668"/>
      <c r="I916" s="234"/>
      <c r="J916" s="575"/>
      <c r="K916" s="573"/>
      <c r="L916" s="573"/>
      <c r="M916" s="623"/>
      <c r="N916" s="623"/>
      <c r="O916" s="573"/>
      <c r="P916" s="573"/>
      <c r="Q916" s="639"/>
      <c r="R916" s="573"/>
      <c r="S916" s="573"/>
      <c r="T916" s="573"/>
      <c r="U916" s="623"/>
      <c r="V916" s="623"/>
      <c r="W916" s="573"/>
      <c r="X916" s="623"/>
      <c r="Y916" s="623"/>
      <c r="Z916" s="399"/>
      <c r="AA916" s="621"/>
      <c r="AB916" s="622"/>
      <c r="AC916" s="147"/>
    </row>
    <row r="917" spans="2:29" ht="13.5" customHeight="1">
      <c r="B917" s="395"/>
      <c r="D917" s="529">
        <f t="shared" si="14"/>
        <v>906</v>
      </c>
      <c r="E917" s="532"/>
      <c r="F917" s="531"/>
      <c r="G917" s="531"/>
      <c r="H917" s="668"/>
      <c r="I917" s="234"/>
      <c r="J917" s="575"/>
      <c r="K917" s="573"/>
      <c r="L917" s="573"/>
      <c r="M917" s="623"/>
      <c r="N917" s="623"/>
      <c r="O917" s="573"/>
      <c r="P917" s="573"/>
      <c r="Q917" s="639"/>
      <c r="R917" s="573"/>
      <c r="S917" s="573"/>
      <c r="T917" s="573"/>
      <c r="U917" s="623"/>
      <c r="V917" s="623"/>
      <c r="W917" s="573"/>
      <c r="X917" s="623"/>
      <c r="Y917" s="623"/>
      <c r="Z917" s="399"/>
      <c r="AA917" s="621"/>
      <c r="AB917" s="622"/>
      <c r="AC917" s="147"/>
    </row>
    <row r="918" spans="2:29" ht="13.5" customHeight="1">
      <c r="B918" s="395"/>
      <c r="D918" s="529">
        <f t="shared" si="14"/>
        <v>907</v>
      </c>
      <c r="E918" s="532"/>
      <c r="F918" s="531"/>
      <c r="G918" s="531"/>
      <c r="H918" s="668"/>
      <c r="I918" s="234"/>
      <c r="J918" s="575"/>
      <c r="K918" s="573"/>
      <c r="L918" s="573"/>
      <c r="M918" s="623"/>
      <c r="N918" s="623"/>
      <c r="O918" s="573"/>
      <c r="P918" s="573"/>
      <c r="Q918" s="639"/>
      <c r="R918" s="573"/>
      <c r="S918" s="573"/>
      <c r="T918" s="573"/>
      <c r="U918" s="623"/>
      <c r="V918" s="623"/>
      <c r="W918" s="573"/>
      <c r="X918" s="623"/>
      <c r="Y918" s="623"/>
      <c r="Z918" s="399"/>
      <c r="AA918" s="621"/>
      <c r="AB918" s="622"/>
      <c r="AC918" s="147"/>
    </row>
    <row r="919" spans="2:29" ht="13.5" customHeight="1">
      <c r="B919" s="395"/>
      <c r="D919" s="529">
        <f t="shared" si="14"/>
        <v>908</v>
      </c>
      <c r="E919" s="532"/>
      <c r="F919" s="531"/>
      <c r="G919" s="531"/>
      <c r="H919" s="668"/>
      <c r="I919" s="234"/>
      <c r="J919" s="575"/>
      <c r="K919" s="573"/>
      <c r="L919" s="573"/>
      <c r="M919" s="623"/>
      <c r="N919" s="623"/>
      <c r="O919" s="573"/>
      <c r="P919" s="573"/>
      <c r="Q919" s="639"/>
      <c r="R919" s="573"/>
      <c r="S919" s="573"/>
      <c r="T919" s="573"/>
      <c r="U919" s="623"/>
      <c r="V919" s="623"/>
      <c r="W919" s="573"/>
      <c r="X919" s="623"/>
      <c r="Y919" s="623"/>
      <c r="Z919" s="399"/>
      <c r="AA919" s="621"/>
      <c r="AB919" s="622"/>
      <c r="AC919" s="147"/>
    </row>
    <row r="920" spans="2:29" ht="13.5" customHeight="1">
      <c r="B920" s="395"/>
      <c r="D920" s="529">
        <f t="shared" si="14"/>
        <v>909</v>
      </c>
      <c r="E920" s="532"/>
      <c r="F920" s="531"/>
      <c r="G920" s="531"/>
      <c r="H920" s="668"/>
      <c r="I920" s="234"/>
      <c r="J920" s="575"/>
      <c r="K920" s="573"/>
      <c r="L920" s="573"/>
      <c r="M920" s="623"/>
      <c r="N920" s="623"/>
      <c r="O920" s="573"/>
      <c r="P920" s="573"/>
      <c r="Q920" s="639"/>
      <c r="R920" s="573"/>
      <c r="S920" s="573"/>
      <c r="T920" s="573"/>
      <c r="U920" s="623"/>
      <c r="V920" s="623"/>
      <c r="W920" s="573"/>
      <c r="X920" s="623"/>
      <c r="Y920" s="623"/>
      <c r="Z920" s="399"/>
      <c r="AA920" s="621"/>
      <c r="AB920" s="622"/>
      <c r="AC920" s="147"/>
    </row>
    <row r="921" spans="2:29" ht="13.5" customHeight="1">
      <c r="B921" s="395"/>
      <c r="D921" s="529">
        <f t="shared" si="14"/>
        <v>910</v>
      </c>
      <c r="E921" s="532"/>
      <c r="F921" s="531"/>
      <c r="G921" s="531"/>
      <c r="H921" s="668"/>
      <c r="I921" s="234"/>
      <c r="J921" s="575"/>
      <c r="K921" s="573"/>
      <c r="L921" s="573"/>
      <c r="M921" s="623"/>
      <c r="N921" s="623"/>
      <c r="O921" s="573"/>
      <c r="P921" s="573"/>
      <c r="Q921" s="639"/>
      <c r="R921" s="573"/>
      <c r="S921" s="573"/>
      <c r="T921" s="573"/>
      <c r="U921" s="623"/>
      <c r="V921" s="623"/>
      <c r="W921" s="573"/>
      <c r="X921" s="623"/>
      <c r="Y921" s="623"/>
      <c r="Z921" s="399"/>
      <c r="AA921" s="621"/>
      <c r="AB921" s="622"/>
      <c r="AC921" s="147"/>
    </row>
    <row r="922" spans="2:29" ht="13.5" customHeight="1">
      <c r="B922" s="395"/>
      <c r="D922" s="529">
        <f t="shared" si="14"/>
        <v>911</v>
      </c>
      <c r="E922" s="532"/>
      <c r="F922" s="531"/>
      <c r="G922" s="531"/>
      <c r="H922" s="668"/>
      <c r="I922" s="234"/>
      <c r="J922" s="575"/>
      <c r="K922" s="573"/>
      <c r="L922" s="573"/>
      <c r="M922" s="623"/>
      <c r="N922" s="623"/>
      <c r="O922" s="573"/>
      <c r="P922" s="573"/>
      <c r="Q922" s="639"/>
      <c r="R922" s="573"/>
      <c r="S922" s="573"/>
      <c r="T922" s="573"/>
      <c r="U922" s="623"/>
      <c r="V922" s="623"/>
      <c r="W922" s="573"/>
      <c r="X922" s="623"/>
      <c r="Y922" s="623"/>
      <c r="Z922" s="399"/>
      <c r="AA922" s="621"/>
      <c r="AB922" s="622"/>
      <c r="AC922" s="147"/>
    </row>
    <row r="923" spans="2:29" ht="13.5" customHeight="1">
      <c r="B923" s="395"/>
      <c r="D923" s="529">
        <f t="shared" si="14"/>
        <v>912</v>
      </c>
      <c r="E923" s="532"/>
      <c r="F923" s="531"/>
      <c r="G923" s="531"/>
      <c r="H923" s="668"/>
      <c r="I923" s="234"/>
      <c r="J923" s="575"/>
      <c r="K923" s="573"/>
      <c r="L923" s="573"/>
      <c r="M923" s="623"/>
      <c r="N923" s="623"/>
      <c r="O923" s="573"/>
      <c r="P923" s="573"/>
      <c r="Q923" s="639"/>
      <c r="R923" s="573"/>
      <c r="S923" s="573"/>
      <c r="T923" s="573"/>
      <c r="U923" s="623"/>
      <c r="V923" s="623"/>
      <c r="W923" s="573"/>
      <c r="X923" s="623"/>
      <c r="Y923" s="623"/>
      <c r="Z923" s="399"/>
      <c r="AA923" s="621"/>
      <c r="AB923" s="622"/>
      <c r="AC923" s="147"/>
    </row>
    <row r="924" spans="2:29" ht="13.5" customHeight="1">
      <c r="B924" s="395"/>
      <c r="D924" s="529">
        <f t="shared" si="14"/>
        <v>913</v>
      </c>
      <c r="E924" s="532"/>
      <c r="F924" s="531"/>
      <c r="G924" s="531"/>
      <c r="H924" s="668"/>
      <c r="I924" s="234"/>
      <c r="J924" s="575"/>
      <c r="K924" s="573"/>
      <c r="L924" s="573"/>
      <c r="M924" s="623"/>
      <c r="N924" s="623"/>
      <c r="O924" s="573"/>
      <c r="P924" s="573"/>
      <c r="Q924" s="639"/>
      <c r="R924" s="573"/>
      <c r="S924" s="573"/>
      <c r="T924" s="573"/>
      <c r="U924" s="623"/>
      <c r="V924" s="623"/>
      <c r="W924" s="573"/>
      <c r="X924" s="623"/>
      <c r="Y924" s="623"/>
      <c r="Z924" s="399"/>
      <c r="AA924" s="621"/>
      <c r="AB924" s="622"/>
      <c r="AC924" s="147"/>
    </row>
    <row r="925" spans="2:29" ht="13.5" customHeight="1">
      <c r="B925" s="395"/>
      <c r="D925" s="529">
        <f t="shared" si="14"/>
        <v>914</v>
      </c>
      <c r="E925" s="532"/>
      <c r="F925" s="531"/>
      <c r="G925" s="531"/>
      <c r="H925" s="668"/>
      <c r="I925" s="234"/>
      <c r="J925" s="575"/>
      <c r="K925" s="573"/>
      <c r="L925" s="573"/>
      <c r="M925" s="623"/>
      <c r="N925" s="623"/>
      <c r="O925" s="573"/>
      <c r="P925" s="573"/>
      <c r="Q925" s="639"/>
      <c r="R925" s="573"/>
      <c r="S925" s="573"/>
      <c r="T925" s="573"/>
      <c r="U925" s="623"/>
      <c r="V925" s="623"/>
      <c r="W925" s="573"/>
      <c r="X925" s="623"/>
      <c r="Y925" s="623"/>
      <c r="Z925" s="399"/>
      <c r="AA925" s="621"/>
      <c r="AB925" s="622"/>
      <c r="AC925" s="147"/>
    </row>
    <row r="926" spans="2:29" ht="13.5" customHeight="1">
      <c r="B926" s="395"/>
      <c r="D926" s="529">
        <f t="shared" si="14"/>
        <v>915</v>
      </c>
      <c r="E926" s="532"/>
      <c r="F926" s="531"/>
      <c r="G926" s="531"/>
      <c r="H926" s="668"/>
      <c r="I926" s="234"/>
      <c r="J926" s="575"/>
      <c r="K926" s="573"/>
      <c r="L926" s="573"/>
      <c r="M926" s="623"/>
      <c r="N926" s="623"/>
      <c r="O926" s="573"/>
      <c r="P926" s="573"/>
      <c r="Q926" s="639"/>
      <c r="R926" s="573"/>
      <c r="S926" s="573"/>
      <c r="T926" s="573"/>
      <c r="U926" s="623"/>
      <c r="V926" s="623"/>
      <c r="W926" s="573"/>
      <c r="X926" s="623"/>
      <c r="Y926" s="623"/>
      <c r="Z926" s="399"/>
      <c r="AA926" s="621"/>
      <c r="AB926" s="622"/>
      <c r="AC926" s="147"/>
    </row>
    <row r="927" spans="2:29" ht="13.5" customHeight="1">
      <c r="B927" s="395"/>
      <c r="D927" s="529">
        <f t="shared" si="14"/>
        <v>916</v>
      </c>
      <c r="E927" s="532"/>
      <c r="F927" s="531"/>
      <c r="G927" s="531"/>
      <c r="H927" s="668"/>
      <c r="I927" s="234"/>
      <c r="J927" s="575"/>
      <c r="K927" s="573"/>
      <c r="L927" s="573"/>
      <c r="M927" s="623"/>
      <c r="N927" s="623"/>
      <c r="O927" s="573"/>
      <c r="P927" s="573"/>
      <c r="Q927" s="639"/>
      <c r="R927" s="573"/>
      <c r="S927" s="573"/>
      <c r="T927" s="573"/>
      <c r="U927" s="623"/>
      <c r="V927" s="623"/>
      <c r="W927" s="573"/>
      <c r="X927" s="623"/>
      <c r="Y927" s="623"/>
      <c r="Z927" s="399"/>
      <c r="AA927" s="621"/>
      <c r="AB927" s="622"/>
      <c r="AC927" s="147"/>
    </row>
    <row r="928" spans="2:29" ht="13.5" customHeight="1">
      <c r="B928" s="395"/>
      <c r="D928" s="529">
        <f t="shared" si="14"/>
        <v>917</v>
      </c>
      <c r="E928" s="532"/>
      <c r="F928" s="531"/>
      <c r="G928" s="531"/>
      <c r="H928" s="668"/>
      <c r="I928" s="234"/>
      <c r="J928" s="575"/>
      <c r="K928" s="573"/>
      <c r="L928" s="573"/>
      <c r="M928" s="623"/>
      <c r="N928" s="623"/>
      <c r="O928" s="573"/>
      <c r="P928" s="573"/>
      <c r="Q928" s="639"/>
      <c r="R928" s="573"/>
      <c r="S928" s="573"/>
      <c r="T928" s="573"/>
      <c r="U928" s="623"/>
      <c r="V928" s="623"/>
      <c r="W928" s="573"/>
      <c r="X928" s="623"/>
      <c r="Y928" s="623"/>
      <c r="Z928" s="399"/>
      <c r="AA928" s="621"/>
      <c r="AB928" s="622"/>
      <c r="AC928" s="147"/>
    </row>
    <row r="929" spans="2:29" ht="13.5" customHeight="1">
      <c r="B929" s="395"/>
      <c r="D929" s="529">
        <f t="shared" si="14"/>
        <v>918</v>
      </c>
      <c r="E929" s="532"/>
      <c r="F929" s="531"/>
      <c r="G929" s="531"/>
      <c r="H929" s="668"/>
      <c r="I929" s="234"/>
      <c r="J929" s="575"/>
      <c r="K929" s="573"/>
      <c r="L929" s="573"/>
      <c r="M929" s="623"/>
      <c r="N929" s="623"/>
      <c r="O929" s="573"/>
      <c r="P929" s="573"/>
      <c r="Q929" s="639"/>
      <c r="R929" s="573"/>
      <c r="S929" s="573"/>
      <c r="T929" s="573"/>
      <c r="U929" s="623"/>
      <c r="V929" s="623"/>
      <c r="W929" s="573"/>
      <c r="X929" s="623"/>
      <c r="Y929" s="623"/>
      <c r="Z929" s="399"/>
      <c r="AA929" s="621"/>
      <c r="AB929" s="622"/>
      <c r="AC929" s="147"/>
    </row>
    <row r="930" spans="2:29" ht="13.5" customHeight="1">
      <c r="B930" s="395"/>
      <c r="D930" s="529">
        <f t="shared" si="14"/>
        <v>919</v>
      </c>
      <c r="E930" s="532"/>
      <c r="F930" s="531"/>
      <c r="G930" s="531"/>
      <c r="H930" s="668"/>
      <c r="I930" s="234"/>
      <c r="J930" s="575"/>
      <c r="K930" s="573"/>
      <c r="L930" s="573"/>
      <c r="M930" s="623"/>
      <c r="N930" s="623"/>
      <c r="O930" s="573"/>
      <c r="P930" s="573"/>
      <c r="Q930" s="639"/>
      <c r="R930" s="573"/>
      <c r="S930" s="573"/>
      <c r="T930" s="573"/>
      <c r="U930" s="623"/>
      <c r="V930" s="623"/>
      <c r="W930" s="573"/>
      <c r="X930" s="623"/>
      <c r="Y930" s="623"/>
      <c r="Z930" s="399"/>
      <c r="AA930" s="621"/>
      <c r="AB930" s="622"/>
      <c r="AC930" s="147"/>
    </row>
    <row r="931" spans="2:29" ht="13.5" customHeight="1">
      <c r="B931" s="395"/>
      <c r="D931" s="529">
        <f t="shared" si="14"/>
        <v>920</v>
      </c>
      <c r="E931" s="532"/>
      <c r="F931" s="531"/>
      <c r="G931" s="531"/>
      <c r="H931" s="668"/>
      <c r="I931" s="234"/>
      <c r="J931" s="575"/>
      <c r="K931" s="573"/>
      <c r="L931" s="573"/>
      <c r="M931" s="623"/>
      <c r="N931" s="623"/>
      <c r="O931" s="573"/>
      <c r="P931" s="573"/>
      <c r="Q931" s="639"/>
      <c r="R931" s="573"/>
      <c r="S931" s="573"/>
      <c r="T931" s="573"/>
      <c r="U931" s="623"/>
      <c r="V931" s="623"/>
      <c r="W931" s="573"/>
      <c r="X931" s="623"/>
      <c r="Y931" s="623"/>
      <c r="Z931" s="399"/>
      <c r="AA931" s="621"/>
      <c r="AB931" s="622"/>
      <c r="AC931" s="147"/>
    </row>
    <row r="932" spans="2:29" ht="13.5" customHeight="1">
      <c r="B932" s="395"/>
      <c r="D932" s="529">
        <f t="shared" si="14"/>
        <v>921</v>
      </c>
      <c r="E932" s="532"/>
      <c r="F932" s="531"/>
      <c r="G932" s="531"/>
      <c r="H932" s="668"/>
      <c r="I932" s="234"/>
      <c r="J932" s="575"/>
      <c r="K932" s="573"/>
      <c r="L932" s="573"/>
      <c r="M932" s="623"/>
      <c r="N932" s="623"/>
      <c r="O932" s="573"/>
      <c r="P932" s="573"/>
      <c r="Q932" s="639"/>
      <c r="R932" s="573"/>
      <c r="S932" s="573"/>
      <c r="T932" s="573"/>
      <c r="U932" s="623"/>
      <c r="V932" s="623"/>
      <c r="W932" s="573"/>
      <c r="X932" s="623"/>
      <c r="Y932" s="623"/>
      <c r="Z932" s="399"/>
      <c r="AA932" s="621"/>
      <c r="AB932" s="622"/>
      <c r="AC932" s="147"/>
    </row>
    <row r="933" spans="2:29" ht="13.5" customHeight="1">
      <c r="B933" s="395"/>
      <c r="D933" s="529">
        <f t="shared" si="14"/>
        <v>922</v>
      </c>
      <c r="E933" s="532"/>
      <c r="F933" s="531"/>
      <c r="G933" s="531"/>
      <c r="H933" s="668"/>
      <c r="I933" s="234"/>
      <c r="J933" s="575"/>
      <c r="K933" s="573"/>
      <c r="L933" s="573"/>
      <c r="M933" s="623"/>
      <c r="N933" s="623"/>
      <c r="O933" s="573"/>
      <c r="P933" s="573"/>
      <c r="Q933" s="639"/>
      <c r="R933" s="573"/>
      <c r="S933" s="573"/>
      <c r="T933" s="573"/>
      <c r="U933" s="623"/>
      <c r="V933" s="623"/>
      <c r="W933" s="573"/>
      <c r="X933" s="623"/>
      <c r="Y933" s="623"/>
      <c r="Z933" s="399"/>
      <c r="AA933" s="621"/>
      <c r="AB933" s="622"/>
      <c r="AC933" s="147"/>
    </row>
    <row r="934" spans="2:29" ht="13.5" customHeight="1">
      <c r="B934" s="395"/>
      <c r="D934" s="529">
        <f t="shared" si="14"/>
        <v>923</v>
      </c>
      <c r="E934" s="532"/>
      <c r="F934" s="531"/>
      <c r="G934" s="531"/>
      <c r="H934" s="668"/>
      <c r="I934" s="234"/>
      <c r="J934" s="575"/>
      <c r="K934" s="573"/>
      <c r="L934" s="573"/>
      <c r="M934" s="623"/>
      <c r="N934" s="623"/>
      <c r="O934" s="573"/>
      <c r="P934" s="573"/>
      <c r="Q934" s="639"/>
      <c r="R934" s="573"/>
      <c r="S934" s="573"/>
      <c r="T934" s="573"/>
      <c r="U934" s="623"/>
      <c r="V934" s="623"/>
      <c r="W934" s="573"/>
      <c r="X934" s="623"/>
      <c r="Y934" s="623"/>
      <c r="Z934" s="399"/>
      <c r="AA934" s="621"/>
      <c r="AB934" s="622"/>
      <c r="AC934" s="147"/>
    </row>
    <row r="935" spans="2:29" ht="13.5" customHeight="1">
      <c r="B935" s="395"/>
      <c r="D935" s="529">
        <f t="shared" si="14"/>
        <v>924</v>
      </c>
      <c r="E935" s="532"/>
      <c r="F935" s="531"/>
      <c r="G935" s="531"/>
      <c r="H935" s="668"/>
      <c r="I935" s="234"/>
      <c r="J935" s="575"/>
      <c r="K935" s="573"/>
      <c r="L935" s="573"/>
      <c r="M935" s="623"/>
      <c r="N935" s="623"/>
      <c r="O935" s="573"/>
      <c r="P935" s="573"/>
      <c r="Q935" s="639"/>
      <c r="R935" s="573"/>
      <c r="S935" s="573"/>
      <c r="T935" s="573"/>
      <c r="U935" s="623"/>
      <c r="V935" s="623"/>
      <c r="W935" s="573"/>
      <c r="X935" s="623"/>
      <c r="Y935" s="623"/>
      <c r="Z935" s="399"/>
      <c r="AA935" s="621"/>
      <c r="AB935" s="622"/>
      <c r="AC935" s="147"/>
    </row>
    <row r="936" spans="2:29" ht="13.5" customHeight="1">
      <c r="B936" s="395"/>
      <c r="D936" s="529">
        <f t="shared" si="14"/>
        <v>925</v>
      </c>
      <c r="E936" s="532"/>
      <c r="F936" s="531"/>
      <c r="G936" s="531"/>
      <c r="H936" s="668"/>
      <c r="I936" s="234"/>
      <c r="J936" s="575"/>
      <c r="K936" s="573"/>
      <c r="L936" s="573"/>
      <c r="M936" s="623"/>
      <c r="N936" s="623"/>
      <c r="O936" s="573"/>
      <c r="P936" s="573"/>
      <c r="Q936" s="639"/>
      <c r="R936" s="573"/>
      <c r="S936" s="573"/>
      <c r="T936" s="573"/>
      <c r="U936" s="623"/>
      <c r="V936" s="623"/>
      <c r="W936" s="573"/>
      <c r="X936" s="623"/>
      <c r="Y936" s="623"/>
      <c r="Z936" s="399"/>
      <c r="AA936" s="621"/>
      <c r="AB936" s="622"/>
      <c r="AC936" s="147"/>
    </row>
    <row r="937" spans="2:29" ht="13.5" customHeight="1">
      <c r="B937" s="395"/>
      <c r="D937" s="529">
        <f t="shared" si="14"/>
        <v>926</v>
      </c>
      <c r="E937" s="532"/>
      <c r="F937" s="531"/>
      <c r="G937" s="531"/>
      <c r="H937" s="668"/>
      <c r="I937" s="234"/>
      <c r="J937" s="575"/>
      <c r="K937" s="573"/>
      <c r="L937" s="573"/>
      <c r="M937" s="623"/>
      <c r="N937" s="623"/>
      <c r="O937" s="573"/>
      <c r="P937" s="573"/>
      <c r="Q937" s="639"/>
      <c r="R937" s="573"/>
      <c r="S937" s="573"/>
      <c r="T937" s="573"/>
      <c r="U937" s="623"/>
      <c r="V937" s="623"/>
      <c r="W937" s="573"/>
      <c r="X937" s="623"/>
      <c r="Y937" s="623"/>
      <c r="Z937" s="399"/>
      <c r="AA937" s="621"/>
      <c r="AB937" s="622"/>
      <c r="AC937" s="147"/>
    </row>
    <row r="938" spans="2:29" ht="13.5" customHeight="1">
      <c r="B938" s="395"/>
      <c r="D938" s="529">
        <f t="shared" si="14"/>
        <v>927</v>
      </c>
      <c r="E938" s="532"/>
      <c r="F938" s="531"/>
      <c r="G938" s="531"/>
      <c r="H938" s="668"/>
      <c r="I938" s="234"/>
      <c r="J938" s="575"/>
      <c r="K938" s="573"/>
      <c r="L938" s="573"/>
      <c r="M938" s="623"/>
      <c r="N938" s="623"/>
      <c r="O938" s="573"/>
      <c r="P938" s="573"/>
      <c r="Q938" s="639"/>
      <c r="R938" s="573"/>
      <c r="S938" s="573"/>
      <c r="T938" s="573"/>
      <c r="U938" s="623"/>
      <c r="V938" s="623"/>
      <c r="W938" s="573"/>
      <c r="X938" s="623"/>
      <c r="Y938" s="623"/>
      <c r="Z938" s="399"/>
      <c r="AA938" s="621"/>
      <c r="AB938" s="622"/>
      <c r="AC938" s="147"/>
    </row>
    <row r="939" spans="2:29" ht="13.5" customHeight="1">
      <c r="B939" s="395"/>
      <c r="D939" s="529">
        <f t="shared" si="14"/>
        <v>928</v>
      </c>
      <c r="E939" s="532"/>
      <c r="F939" s="531"/>
      <c r="G939" s="531"/>
      <c r="H939" s="668"/>
      <c r="I939" s="234"/>
      <c r="J939" s="575"/>
      <c r="K939" s="573"/>
      <c r="L939" s="573"/>
      <c r="M939" s="623"/>
      <c r="N939" s="623"/>
      <c r="O939" s="573"/>
      <c r="P939" s="573"/>
      <c r="Q939" s="639"/>
      <c r="R939" s="573"/>
      <c r="S939" s="573"/>
      <c r="T939" s="573"/>
      <c r="U939" s="623"/>
      <c r="V939" s="623"/>
      <c r="W939" s="573"/>
      <c r="X939" s="623"/>
      <c r="Y939" s="623"/>
      <c r="Z939" s="399"/>
      <c r="AA939" s="621"/>
      <c r="AB939" s="622"/>
      <c r="AC939" s="147"/>
    </row>
    <row r="940" spans="2:29" ht="13.5" customHeight="1">
      <c r="B940" s="395"/>
      <c r="D940" s="529">
        <f t="shared" si="14"/>
        <v>929</v>
      </c>
      <c r="E940" s="532"/>
      <c r="F940" s="531"/>
      <c r="G940" s="531"/>
      <c r="H940" s="668"/>
      <c r="I940" s="234"/>
      <c r="J940" s="575"/>
      <c r="K940" s="573"/>
      <c r="L940" s="573"/>
      <c r="M940" s="623"/>
      <c r="N940" s="623"/>
      <c r="O940" s="573"/>
      <c r="P940" s="573"/>
      <c r="Q940" s="639"/>
      <c r="R940" s="573"/>
      <c r="S940" s="573"/>
      <c r="T940" s="573"/>
      <c r="U940" s="623"/>
      <c r="V940" s="623"/>
      <c r="W940" s="573"/>
      <c r="X940" s="623"/>
      <c r="Y940" s="623"/>
      <c r="Z940" s="399"/>
      <c r="AA940" s="621"/>
      <c r="AB940" s="622"/>
      <c r="AC940" s="147"/>
    </row>
    <row r="941" spans="2:29" ht="13.5" customHeight="1">
      <c r="B941" s="395"/>
      <c r="D941" s="529">
        <f>D940+1</f>
        <v>930</v>
      </c>
      <c r="E941" s="532"/>
      <c r="F941" s="531"/>
      <c r="G941" s="531"/>
      <c r="H941" s="668"/>
      <c r="I941" s="234"/>
      <c r="J941" s="575"/>
      <c r="K941" s="573"/>
      <c r="L941" s="573"/>
      <c r="M941" s="623"/>
      <c r="N941" s="623"/>
      <c r="O941" s="573"/>
      <c r="P941" s="573"/>
      <c r="Q941" s="639"/>
      <c r="R941" s="573"/>
      <c r="S941" s="573"/>
      <c r="T941" s="573"/>
      <c r="U941" s="623"/>
      <c r="V941" s="623"/>
      <c r="W941" s="573"/>
      <c r="X941" s="623"/>
      <c r="Y941" s="623"/>
      <c r="Z941" s="399"/>
      <c r="AA941" s="621"/>
      <c r="AB941" s="622"/>
      <c r="AC941" s="147"/>
    </row>
    <row r="942" spans="2:29" ht="13.5" customHeight="1">
      <c r="B942" s="395"/>
      <c r="D942" s="529">
        <f>D941+1</f>
        <v>931</v>
      </c>
      <c r="E942" s="532"/>
      <c r="F942" s="531"/>
      <c r="G942" s="531"/>
      <c r="H942" s="668"/>
      <c r="I942" s="234"/>
      <c r="J942" s="575"/>
      <c r="K942" s="573"/>
      <c r="L942" s="573"/>
      <c r="M942" s="623"/>
      <c r="N942" s="623"/>
      <c r="O942" s="573"/>
      <c r="P942" s="573"/>
      <c r="Q942" s="639"/>
      <c r="R942" s="573"/>
      <c r="S942" s="573"/>
      <c r="T942" s="573"/>
      <c r="U942" s="623"/>
      <c r="V942" s="623"/>
      <c r="W942" s="573"/>
      <c r="X942" s="623"/>
      <c r="Y942" s="623"/>
      <c r="Z942" s="399"/>
      <c r="AA942" s="621"/>
      <c r="AB942" s="622"/>
      <c r="AC942" s="147"/>
    </row>
    <row r="943" spans="2:29" ht="13.5" customHeight="1">
      <c r="B943" s="395"/>
      <c r="D943" s="529">
        <f>D942+1</f>
        <v>932</v>
      </c>
      <c r="E943" s="532"/>
      <c r="F943" s="531"/>
      <c r="G943" s="531"/>
      <c r="H943" s="668"/>
      <c r="I943" s="234"/>
      <c r="J943" s="575"/>
      <c r="K943" s="573"/>
      <c r="L943" s="573"/>
      <c r="M943" s="623"/>
      <c r="N943" s="623"/>
      <c r="O943" s="573"/>
      <c r="P943" s="573"/>
      <c r="Q943" s="639"/>
      <c r="R943" s="573"/>
      <c r="S943" s="573"/>
      <c r="T943" s="573"/>
      <c r="U943" s="623"/>
      <c r="V943" s="623"/>
      <c r="W943" s="573"/>
      <c r="X943" s="623"/>
      <c r="Y943" s="623"/>
      <c r="Z943" s="399"/>
      <c r="AA943" s="621"/>
      <c r="AB943" s="622"/>
      <c r="AC943" s="147"/>
    </row>
    <row r="944" spans="2:29" ht="13.5" customHeight="1">
      <c r="B944" s="395"/>
      <c r="D944" s="529">
        <f>D943+1</f>
        <v>933</v>
      </c>
      <c r="E944" s="532"/>
      <c r="F944" s="531"/>
      <c r="G944" s="531"/>
      <c r="H944" s="668"/>
      <c r="I944" s="234"/>
      <c r="J944" s="575"/>
      <c r="K944" s="573"/>
      <c r="L944" s="573"/>
      <c r="M944" s="623"/>
      <c r="N944" s="623"/>
      <c r="O944" s="573"/>
      <c r="P944" s="573"/>
      <c r="Q944" s="639"/>
      <c r="R944" s="573"/>
      <c r="S944" s="573"/>
      <c r="T944" s="573"/>
      <c r="U944" s="623"/>
      <c r="V944" s="623"/>
      <c r="W944" s="573"/>
      <c r="X944" s="623"/>
      <c r="Y944" s="623"/>
      <c r="Z944" s="399"/>
      <c r="AA944" s="621"/>
      <c r="AB944" s="622"/>
      <c r="AC944" s="147"/>
    </row>
    <row r="945" spans="2:29" ht="13.5" customHeight="1">
      <c r="B945" s="395"/>
      <c r="D945" s="529">
        <f t="shared" si="14"/>
        <v>934</v>
      </c>
      <c r="E945" s="532"/>
      <c r="F945" s="531"/>
      <c r="G945" s="531"/>
      <c r="H945" s="668"/>
      <c r="I945" s="234"/>
      <c r="J945" s="575"/>
      <c r="K945" s="573"/>
      <c r="L945" s="573"/>
      <c r="M945" s="623"/>
      <c r="N945" s="623"/>
      <c r="O945" s="573"/>
      <c r="P945" s="573"/>
      <c r="Q945" s="639"/>
      <c r="R945" s="573"/>
      <c r="S945" s="573"/>
      <c r="T945" s="573"/>
      <c r="U945" s="623"/>
      <c r="V945" s="623"/>
      <c r="W945" s="573"/>
      <c r="X945" s="623"/>
      <c r="Y945" s="623"/>
      <c r="Z945" s="399"/>
      <c r="AA945" s="621"/>
      <c r="AB945" s="622"/>
      <c r="AC945" s="147"/>
    </row>
    <row r="946" spans="2:29" ht="13.5" customHeight="1">
      <c r="B946" s="395"/>
      <c r="D946" s="529">
        <f t="shared" si="14"/>
        <v>935</v>
      </c>
      <c r="E946" s="532"/>
      <c r="F946" s="531"/>
      <c r="G946" s="531"/>
      <c r="H946" s="668"/>
      <c r="I946" s="234"/>
      <c r="J946" s="575"/>
      <c r="K946" s="573"/>
      <c r="L946" s="573"/>
      <c r="M946" s="623"/>
      <c r="N946" s="623"/>
      <c r="O946" s="573"/>
      <c r="P946" s="573"/>
      <c r="Q946" s="639"/>
      <c r="R946" s="573"/>
      <c r="S946" s="573"/>
      <c r="T946" s="573"/>
      <c r="U946" s="623"/>
      <c r="V946" s="623"/>
      <c r="W946" s="573"/>
      <c r="X946" s="623"/>
      <c r="Y946" s="623"/>
      <c r="Z946" s="399"/>
      <c r="AA946" s="621"/>
      <c r="AB946" s="622"/>
      <c r="AC946" s="147"/>
    </row>
    <row r="947" spans="2:29" ht="13.5" customHeight="1">
      <c r="B947" s="395"/>
      <c r="D947" s="529">
        <f t="shared" si="14"/>
        <v>936</v>
      </c>
      <c r="E947" s="532"/>
      <c r="F947" s="531"/>
      <c r="G947" s="531"/>
      <c r="H947" s="668"/>
      <c r="I947" s="234"/>
      <c r="J947" s="575"/>
      <c r="K947" s="573"/>
      <c r="L947" s="573"/>
      <c r="M947" s="623"/>
      <c r="N947" s="623"/>
      <c r="O947" s="573"/>
      <c r="P947" s="573"/>
      <c r="Q947" s="639"/>
      <c r="R947" s="573"/>
      <c r="S947" s="573"/>
      <c r="T947" s="573"/>
      <c r="U947" s="623"/>
      <c r="V947" s="623"/>
      <c r="W947" s="573"/>
      <c r="X947" s="623"/>
      <c r="Y947" s="623"/>
      <c r="Z947" s="399"/>
      <c r="AA947" s="621"/>
      <c r="AB947" s="622"/>
      <c r="AC947" s="147"/>
    </row>
    <row r="948" spans="2:29" ht="13.5" customHeight="1">
      <c r="B948" s="395"/>
      <c r="D948" s="529">
        <f t="shared" si="14"/>
        <v>937</v>
      </c>
      <c r="E948" s="532"/>
      <c r="F948" s="531"/>
      <c r="G948" s="531"/>
      <c r="H948" s="668"/>
      <c r="I948" s="234"/>
      <c r="J948" s="575"/>
      <c r="K948" s="573"/>
      <c r="L948" s="573"/>
      <c r="M948" s="623"/>
      <c r="N948" s="623"/>
      <c r="O948" s="573"/>
      <c r="P948" s="573"/>
      <c r="Q948" s="639"/>
      <c r="R948" s="573"/>
      <c r="S948" s="573"/>
      <c r="T948" s="573"/>
      <c r="U948" s="623"/>
      <c r="V948" s="623"/>
      <c r="W948" s="573"/>
      <c r="X948" s="623"/>
      <c r="Y948" s="623"/>
      <c r="Z948" s="399"/>
      <c r="AA948" s="621"/>
      <c r="AB948" s="622"/>
      <c r="AC948" s="147"/>
    </row>
    <row r="949" spans="2:29" ht="13.5" customHeight="1">
      <c r="B949" s="395"/>
      <c r="D949" s="529">
        <f t="shared" si="14"/>
        <v>938</v>
      </c>
      <c r="E949" s="532"/>
      <c r="F949" s="531"/>
      <c r="G949" s="531"/>
      <c r="H949" s="668"/>
      <c r="I949" s="234"/>
      <c r="J949" s="575"/>
      <c r="K949" s="573"/>
      <c r="L949" s="573"/>
      <c r="M949" s="623"/>
      <c r="N949" s="623"/>
      <c r="O949" s="573"/>
      <c r="P949" s="573"/>
      <c r="Q949" s="639"/>
      <c r="R949" s="573"/>
      <c r="S949" s="573"/>
      <c r="T949" s="573"/>
      <c r="U949" s="623"/>
      <c r="V949" s="623"/>
      <c r="W949" s="573"/>
      <c r="X949" s="623"/>
      <c r="Y949" s="623"/>
      <c r="Z949" s="399"/>
      <c r="AA949" s="621"/>
      <c r="AB949" s="622"/>
      <c r="AC949" s="147"/>
    </row>
    <row r="950" spans="2:29" ht="13.5" customHeight="1">
      <c r="B950" s="395"/>
      <c r="D950" s="529">
        <f t="shared" si="14"/>
        <v>939</v>
      </c>
      <c r="E950" s="532"/>
      <c r="F950" s="531"/>
      <c r="G950" s="531"/>
      <c r="H950" s="668"/>
      <c r="I950" s="234"/>
      <c r="J950" s="575"/>
      <c r="K950" s="573"/>
      <c r="L950" s="573"/>
      <c r="M950" s="623"/>
      <c r="N950" s="623"/>
      <c r="O950" s="573"/>
      <c r="P950" s="573"/>
      <c r="Q950" s="639"/>
      <c r="R950" s="573"/>
      <c r="S950" s="573"/>
      <c r="T950" s="573"/>
      <c r="U950" s="623"/>
      <c r="V950" s="623"/>
      <c r="W950" s="573"/>
      <c r="X950" s="623"/>
      <c r="Y950" s="623"/>
      <c r="Z950" s="399"/>
      <c r="AA950" s="621"/>
      <c r="AB950" s="622"/>
      <c r="AC950" s="147"/>
    </row>
    <row r="951" spans="2:29" ht="13.5" customHeight="1">
      <c r="B951" s="395"/>
      <c r="D951" s="529">
        <f t="shared" si="14"/>
        <v>940</v>
      </c>
      <c r="E951" s="532"/>
      <c r="F951" s="531"/>
      <c r="G951" s="531"/>
      <c r="H951" s="668"/>
      <c r="I951" s="234"/>
      <c r="J951" s="575"/>
      <c r="K951" s="573"/>
      <c r="L951" s="573"/>
      <c r="M951" s="623"/>
      <c r="N951" s="623"/>
      <c r="O951" s="573"/>
      <c r="P951" s="573"/>
      <c r="Q951" s="639"/>
      <c r="R951" s="573"/>
      <c r="S951" s="573"/>
      <c r="T951" s="573"/>
      <c r="U951" s="623"/>
      <c r="V951" s="623"/>
      <c r="W951" s="573"/>
      <c r="X951" s="623"/>
      <c r="Y951" s="623"/>
      <c r="Z951" s="399"/>
      <c r="AA951" s="621"/>
      <c r="AB951" s="622"/>
      <c r="AC951" s="147"/>
    </row>
    <row r="952" spans="2:29" ht="13.5" customHeight="1">
      <c r="B952" s="395"/>
      <c r="D952" s="529">
        <f t="shared" si="14"/>
        <v>941</v>
      </c>
      <c r="E952" s="532"/>
      <c r="F952" s="531"/>
      <c r="G952" s="531"/>
      <c r="H952" s="668"/>
      <c r="I952" s="234"/>
      <c r="J952" s="575"/>
      <c r="K952" s="573"/>
      <c r="L952" s="573"/>
      <c r="M952" s="623"/>
      <c r="N952" s="623"/>
      <c r="O952" s="573"/>
      <c r="P952" s="573"/>
      <c r="Q952" s="639"/>
      <c r="R952" s="573"/>
      <c r="S952" s="573"/>
      <c r="T952" s="573"/>
      <c r="U952" s="623"/>
      <c r="V952" s="623"/>
      <c r="W952" s="573"/>
      <c r="X952" s="623"/>
      <c r="Y952" s="623"/>
      <c r="Z952" s="399"/>
      <c r="AA952" s="621"/>
      <c r="AB952" s="622"/>
      <c r="AC952" s="147"/>
    </row>
    <row r="953" spans="2:29" ht="13.5" customHeight="1">
      <c r="B953" s="395"/>
      <c r="D953" s="529">
        <f t="shared" si="14"/>
        <v>942</v>
      </c>
      <c r="E953" s="532"/>
      <c r="F953" s="531"/>
      <c r="G953" s="531"/>
      <c r="H953" s="668"/>
      <c r="I953" s="234"/>
      <c r="J953" s="575"/>
      <c r="K953" s="573"/>
      <c r="L953" s="573"/>
      <c r="M953" s="623"/>
      <c r="N953" s="623"/>
      <c r="O953" s="573"/>
      <c r="P953" s="573"/>
      <c r="Q953" s="639"/>
      <c r="R953" s="573"/>
      <c r="S953" s="573"/>
      <c r="T953" s="573"/>
      <c r="U953" s="623"/>
      <c r="V953" s="623"/>
      <c r="W953" s="573"/>
      <c r="X953" s="623"/>
      <c r="Y953" s="623"/>
      <c r="Z953" s="399"/>
      <c r="AA953" s="621"/>
      <c r="AB953" s="622"/>
      <c r="AC953" s="147"/>
    </row>
    <row r="954" spans="2:29" ht="13.5" customHeight="1">
      <c r="B954" s="395"/>
      <c r="D954" s="529">
        <f t="shared" si="14"/>
        <v>943</v>
      </c>
      <c r="E954" s="532"/>
      <c r="F954" s="531"/>
      <c r="G954" s="531"/>
      <c r="H954" s="668"/>
      <c r="I954" s="234"/>
      <c r="J954" s="575"/>
      <c r="K954" s="573"/>
      <c r="L954" s="573"/>
      <c r="M954" s="623"/>
      <c r="N954" s="623"/>
      <c r="O954" s="573"/>
      <c r="P954" s="573"/>
      <c r="Q954" s="639"/>
      <c r="R954" s="573"/>
      <c r="S954" s="573"/>
      <c r="T954" s="573"/>
      <c r="U954" s="623"/>
      <c r="V954" s="623"/>
      <c r="W954" s="573"/>
      <c r="X954" s="623"/>
      <c r="Y954" s="623"/>
      <c r="Z954" s="399"/>
      <c r="AA954" s="621"/>
      <c r="AB954" s="622"/>
      <c r="AC954" s="147"/>
    </row>
    <row r="955" spans="2:29" ht="13.5" customHeight="1">
      <c r="B955" s="395"/>
      <c r="D955" s="529">
        <f t="shared" si="14"/>
        <v>944</v>
      </c>
      <c r="E955" s="532"/>
      <c r="F955" s="531"/>
      <c r="G955" s="531"/>
      <c r="H955" s="668"/>
      <c r="I955" s="234"/>
      <c r="J955" s="575"/>
      <c r="K955" s="573"/>
      <c r="L955" s="573"/>
      <c r="M955" s="623"/>
      <c r="N955" s="623"/>
      <c r="O955" s="573"/>
      <c r="P955" s="573"/>
      <c r="Q955" s="639"/>
      <c r="R955" s="573"/>
      <c r="S955" s="573"/>
      <c r="T955" s="573"/>
      <c r="U955" s="623"/>
      <c r="V955" s="623"/>
      <c r="W955" s="573"/>
      <c r="X955" s="623"/>
      <c r="Y955" s="623"/>
      <c r="Z955" s="399"/>
      <c r="AA955" s="621"/>
      <c r="AB955" s="622"/>
      <c r="AC955" s="147"/>
    </row>
    <row r="956" spans="2:29" ht="13.5" customHeight="1">
      <c r="B956" s="395"/>
      <c r="D956" s="529">
        <f t="shared" si="14"/>
        <v>945</v>
      </c>
      <c r="E956" s="532"/>
      <c r="F956" s="531"/>
      <c r="G956" s="531"/>
      <c r="H956" s="668"/>
      <c r="I956" s="234"/>
      <c r="J956" s="575"/>
      <c r="K956" s="573"/>
      <c r="L956" s="573"/>
      <c r="M956" s="623"/>
      <c r="N956" s="623"/>
      <c r="O956" s="573"/>
      <c r="P956" s="573"/>
      <c r="Q956" s="639"/>
      <c r="R956" s="573"/>
      <c r="S956" s="573"/>
      <c r="T956" s="573"/>
      <c r="U956" s="623"/>
      <c r="V956" s="623"/>
      <c r="W956" s="573"/>
      <c r="X956" s="623"/>
      <c r="Y956" s="623"/>
      <c r="Z956" s="399"/>
      <c r="AA956" s="621"/>
      <c r="AB956" s="622"/>
      <c r="AC956" s="147"/>
    </row>
    <row r="957" spans="2:29" ht="13.5" customHeight="1">
      <c r="B957" s="395"/>
      <c r="D957" s="529">
        <f t="shared" si="14"/>
        <v>946</v>
      </c>
      <c r="E957" s="532"/>
      <c r="F957" s="531"/>
      <c r="G957" s="531"/>
      <c r="H957" s="668"/>
      <c r="I957" s="234"/>
      <c r="J957" s="575"/>
      <c r="K957" s="573"/>
      <c r="L957" s="573"/>
      <c r="M957" s="623"/>
      <c r="N957" s="623"/>
      <c r="O957" s="573"/>
      <c r="P957" s="573"/>
      <c r="Q957" s="639"/>
      <c r="R957" s="573"/>
      <c r="S957" s="573"/>
      <c r="T957" s="573"/>
      <c r="U957" s="623"/>
      <c r="V957" s="623"/>
      <c r="W957" s="573"/>
      <c r="X957" s="623"/>
      <c r="Y957" s="623"/>
      <c r="Z957" s="399"/>
      <c r="AA957" s="621"/>
      <c r="AB957" s="622"/>
      <c r="AC957" s="147"/>
    </row>
    <row r="958" spans="2:29" ht="13.5" customHeight="1">
      <c r="B958" s="395"/>
      <c r="D958" s="529">
        <f t="shared" si="14"/>
        <v>947</v>
      </c>
      <c r="E958" s="532"/>
      <c r="F958" s="531"/>
      <c r="G958" s="531"/>
      <c r="H958" s="668"/>
      <c r="I958" s="234"/>
      <c r="J958" s="575"/>
      <c r="K958" s="573"/>
      <c r="L958" s="573"/>
      <c r="M958" s="623"/>
      <c r="N958" s="623"/>
      <c r="O958" s="573"/>
      <c r="P958" s="573"/>
      <c r="Q958" s="639"/>
      <c r="R958" s="573"/>
      <c r="S958" s="573"/>
      <c r="T958" s="573"/>
      <c r="U958" s="623"/>
      <c r="V958" s="623"/>
      <c r="W958" s="573"/>
      <c r="X958" s="623"/>
      <c r="Y958" s="623"/>
      <c r="Z958" s="399"/>
      <c r="AA958" s="621"/>
      <c r="AB958" s="622"/>
      <c r="AC958" s="147"/>
    </row>
    <row r="959" spans="2:29" ht="13.5" customHeight="1">
      <c r="B959" s="395"/>
      <c r="D959" s="529">
        <f t="shared" si="14"/>
        <v>948</v>
      </c>
      <c r="E959" s="532"/>
      <c r="F959" s="531"/>
      <c r="G959" s="531"/>
      <c r="H959" s="668"/>
      <c r="I959" s="234"/>
      <c r="J959" s="575"/>
      <c r="K959" s="573"/>
      <c r="L959" s="573"/>
      <c r="M959" s="623"/>
      <c r="N959" s="623"/>
      <c r="O959" s="573"/>
      <c r="P959" s="573"/>
      <c r="Q959" s="639"/>
      <c r="R959" s="573"/>
      <c r="S959" s="573"/>
      <c r="T959" s="573"/>
      <c r="U959" s="623"/>
      <c r="V959" s="623"/>
      <c r="W959" s="573"/>
      <c r="X959" s="623"/>
      <c r="Y959" s="623"/>
      <c r="Z959" s="399"/>
      <c r="AA959" s="621"/>
      <c r="AB959" s="622"/>
      <c r="AC959" s="147"/>
    </row>
    <row r="960" spans="2:29" ht="13.5" customHeight="1">
      <c r="B960" s="395"/>
      <c r="D960" s="529">
        <f t="shared" si="14"/>
        <v>949</v>
      </c>
      <c r="E960" s="532"/>
      <c r="F960" s="531"/>
      <c r="G960" s="531"/>
      <c r="H960" s="668"/>
      <c r="I960" s="234"/>
      <c r="J960" s="575"/>
      <c r="K960" s="573"/>
      <c r="L960" s="573"/>
      <c r="M960" s="623"/>
      <c r="N960" s="623"/>
      <c r="O960" s="573"/>
      <c r="P960" s="573"/>
      <c r="Q960" s="639"/>
      <c r="R960" s="573"/>
      <c r="S960" s="573"/>
      <c r="T960" s="573"/>
      <c r="U960" s="623"/>
      <c r="V960" s="623"/>
      <c r="W960" s="573"/>
      <c r="X960" s="623"/>
      <c r="Y960" s="623"/>
      <c r="Z960" s="399"/>
      <c r="AA960" s="621"/>
      <c r="AB960" s="622"/>
      <c r="AC960" s="147"/>
    </row>
    <row r="961" spans="2:29" ht="13.5" customHeight="1">
      <c r="B961" s="395"/>
      <c r="D961" s="529">
        <f t="shared" si="14"/>
        <v>950</v>
      </c>
      <c r="E961" s="532"/>
      <c r="F961" s="531"/>
      <c r="G961" s="531"/>
      <c r="H961" s="668"/>
      <c r="I961" s="234"/>
      <c r="J961" s="575"/>
      <c r="K961" s="573"/>
      <c r="L961" s="573"/>
      <c r="M961" s="623"/>
      <c r="N961" s="623"/>
      <c r="O961" s="573"/>
      <c r="P961" s="573"/>
      <c r="Q961" s="639"/>
      <c r="R961" s="573"/>
      <c r="S961" s="573"/>
      <c r="T961" s="573"/>
      <c r="U961" s="623"/>
      <c r="V961" s="623"/>
      <c r="W961" s="573"/>
      <c r="X961" s="623"/>
      <c r="Y961" s="623"/>
      <c r="Z961" s="399"/>
      <c r="AA961" s="621"/>
      <c r="AB961" s="622"/>
      <c r="AC961" s="147"/>
    </row>
    <row r="962" spans="2:29" ht="13.5" customHeight="1">
      <c r="B962" s="395"/>
      <c r="D962" s="529">
        <f t="shared" si="14"/>
        <v>951</v>
      </c>
      <c r="E962" s="532"/>
      <c r="F962" s="531"/>
      <c r="G962" s="531"/>
      <c r="H962" s="668"/>
      <c r="I962" s="234"/>
      <c r="J962" s="575"/>
      <c r="K962" s="573"/>
      <c r="L962" s="573"/>
      <c r="M962" s="623"/>
      <c r="N962" s="623"/>
      <c r="O962" s="573"/>
      <c r="P962" s="573"/>
      <c r="Q962" s="639"/>
      <c r="R962" s="573"/>
      <c r="S962" s="573"/>
      <c r="T962" s="573"/>
      <c r="U962" s="623"/>
      <c r="V962" s="623"/>
      <c r="W962" s="573"/>
      <c r="X962" s="623"/>
      <c r="Y962" s="623"/>
      <c r="Z962" s="399"/>
      <c r="AA962" s="621"/>
      <c r="AB962" s="622"/>
      <c r="AC962" s="147"/>
    </row>
    <row r="963" spans="2:29" ht="13.5" customHeight="1">
      <c r="B963" s="395"/>
      <c r="D963" s="529">
        <f t="shared" si="14"/>
        <v>952</v>
      </c>
      <c r="E963" s="532"/>
      <c r="F963" s="531"/>
      <c r="G963" s="531"/>
      <c r="H963" s="668"/>
      <c r="I963" s="234"/>
      <c r="J963" s="575"/>
      <c r="K963" s="573"/>
      <c r="L963" s="573"/>
      <c r="M963" s="623"/>
      <c r="N963" s="623"/>
      <c r="O963" s="573"/>
      <c r="P963" s="573"/>
      <c r="Q963" s="639"/>
      <c r="R963" s="573"/>
      <c r="S963" s="573"/>
      <c r="T963" s="573"/>
      <c r="U963" s="623"/>
      <c r="V963" s="623"/>
      <c r="W963" s="573"/>
      <c r="X963" s="623"/>
      <c r="Y963" s="623"/>
      <c r="Z963" s="399"/>
      <c r="AA963" s="621"/>
      <c r="AB963" s="622"/>
      <c r="AC963" s="147"/>
    </row>
    <row r="964" spans="2:29" ht="13.5" customHeight="1">
      <c r="B964" s="395"/>
      <c r="D964" s="529">
        <f t="shared" si="14"/>
        <v>953</v>
      </c>
      <c r="E964" s="532"/>
      <c r="F964" s="531"/>
      <c r="G964" s="531"/>
      <c r="H964" s="668"/>
      <c r="I964" s="234"/>
      <c r="J964" s="575"/>
      <c r="K964" s="573"/>
      <c r="L964" s="573"/>
      <c r="M964" s="623"/>
      <c r="N964" s="623"/>
      <c r="O964" s="573"/>
      <c r="P964" s="573"/>
      <c r="Q964" s="639"/>
      <c r="R964" s="573"/>
      <c r="S964" s="573"/>
      <c r="T964" s="573"/>
      <c r="U964" s="623"/>
      <c r="V964" s="623"/>
      <c r="W964" s="573"/>
      <c r="X964" s="623"/>
      <c r="Y964" s="623"/>
      <c r="Z964" s="399"/>
      <c r="AA964" s="621"/>
      <c r="AB964" s="622"/>
      <c r="AC964" s="147"/>
    </row>
    <row r="965" spans="2:29" ht="13.5" customHeight="1">
      <c r="B965" s="395"/>
      <c r="D965" s="529">
        <f t="shared" si="14"/>
        <v>954</v>
      </c>
      <c r="E965" s="532"/>
      <c r="F965" s="531"/>
      <c r="G965" s="531"/>
      <c r="H965" s="668"/>
      <c r="I965" s="234"/>
      <c r="J965" s="575"/>
      <c r="K965" s="573"/>
      <c r="L965" s="573"/>
      <c r="M965" s="623"/>
      <c r="N965" s="623"/>
      <c r="O965" s="573"/>
      <c r="P965" s="573"/>
      <c r="Q965" s="639"/>
      <c r="R965" s="573"/>
      <c r="S965" s="573"/>
      <c r="T965" s="573"/>
      <c r="U965" s="623"/>
      <c r="V965" s="623"/>
      <c r="W965" s="573"/>
      <c r="X965" s="623"/>
      <c r="Y965" s="623"/>
      <c r="Z965" s="399"/>
      <c r="AA965" s="621"/>
      <c r="AB965" s="622"/>
      <c r="AC965" s="147"/>
    </row>
    <row r="966" spans="2:29" ht="13.5" customHeight="1">
      <c r="B966" s="395"/>
      <c r="D966" s="529">
        <f t="shared" si="14"/>
        <v>955</v>
      </c>
      <c r="E966" s="532"/>
      <c r="F966" s="531"/>
      <c r="G966" s="531"/>
      <c r="H966" s="668"/>
      <c r="I966" s="234"/>
      <c r="J966" s="575"/>
      <c r="K966" s="573"/>
      <c r="L966" s="573"/>
      <c r="M966" s="623"/>
      <c r="N966" s="623"/>
      <c r="O966" s="573"/>
      <c r="P966" s="573"/>
      <c r="Q966" s="639"/>
      <c r="R966" s="573"/>
      <c r="S966" s="573"/>
      <c r="T966" s="573"/>
      <c r="U966" s="623"/>
      <c r="V966" s="623"/>
      <c r="W966" s="573"/>
      <c r="X966" s="623"/>
      <c r="Y966" s="623"/>
      <c r="Z966" s="399"/>
      <c r="AA966" s="621"/>
      <c r="AB966" s="622"/>
      <c r="AC966" s="147"/>
    </row>
    <row r="967" spans="2:29" ht="13.5" customHeight="1">
      <c r="B967" s="395"/>
      <c r="D967" s="529">
        <f t="shared" si="14"/>
        <v>956</v>
      </c>
      <c r="E967" s="532"/>
      <c r="F967" s="531"/>
      <c r="G967" s="531"/>
      <c r="H967" s="668"/>
      <c r="I967" s="234"/>
      <c r="J967" s="575"/>
      <c r="K967" s="573"/>
      <c r="L967" s="573"/>
      <c r="M967" s="623"/>
      <c r="N967" s="623"/>
      <c r="O967" s="573"/>
      <c r="P967" s="573"/>
      <c r="Q967" s="639"/>
      <c r="R967" s="573"/>
      <c r="S967" s="573"/>
      <c r="T967" s="573"/>
      <c r="U967" s="623"/>
      <c r="V967" s="623"/>
      <c r="W967" s="573"/>
      <c r="X967" s="623"/>
      <c r="Y967" s="623"/>
      <c r="Z967" s="399"/>
      <c r="AA967" s="621"/>
      <c r="AB967" s="622"/>
      <c r="AC967" s="147"/>
    </row>
    <row r="968" spans="2:29" ht="13.5" customHeight="1">
      <c r="B968" s="395"/>
      <c r="D968" s="529">
        <f t="shared" si="14"/>
        <v>957</v>
      </c>
      <c r="E968" s="532"/>
      <c r="F968" s="531"/>
      <c r="G968" s="531"/>
      <c r="H968" s="668"/>
      <c r="I968" s="234"/>
      <c r="J968" s="575"/>
      <c r="K968" s="573"/>
      <c r="L968" s="573"/>
      <c r="M968" s="623"/>
      <c r="N968" s="623"/>
      <c r="O968" s="573"/>
      <c r="P968" s="573"/>
      <c r="Q968" s="639"/>
      <c r="R968" s="573"/>
      <c r="S968" s="573"/>
      <c r="T968" s="573"/>
      <c r="U968" s="623"/>
      <c r="V968" s="623"/>
      <c r="W968" s="573"/>
      <c r="X968" s="623"/>
      <c r="Y968" s="623"/>
      <c r="Z968" s="399"/>
      <c r="AA968" s="621"/>
      <c r="AB968" s="622"/>
      <c r="AC968" s="147"/>
    </row>
    <row r="969" spans="2:29" ht="13.5" customHeight="1">
      <c r="B969" s="395"/>
      <c r="D969" s="529">
        <f t="shared" si="14"/>
        <v>958</v>
      </c>
      <c r="E969" s="532"/>
      <c r="F969" s="531"/>
      <c r="G969" s="531"/>
      <c r="H969" s="668"/>
      <c r="I969" s="234"/>
      <c r="J969" s="575"/>
      <c r="K969" s="573"/>
      <c r="L969" s="573"/>
      <c r="M969" s="623"/>
      <c r="N969" s="623"/>
      <c r="O969" s="573"/>
      <c r="P969" s="573"/>
      <c r="Q969" s="639"/>
      <c r="R969" s="573"/>
      <c r="S969" s="573"/>
      <c r="T969" s="573"/>
      <c r="U969" s="623"/>
      <c r="V969" s="623"/>
      <c r="W969" s="573"/>
      <c r="X969" s="623"/>
      <c r="Y969" s="623"/>
      <c r="Z969" s="399"/>
      <c r="AA969" s="621"/>
      <c r="AB969" s="622"/>
      <c r="AC969" s="147"/>
    </row>
    <row r="970" spans="2:29" ht="13.5" customHeight="1">
      <c r="B970" s="395"/>
      <c r="D970" s="529">
        <f t="shared" si="14"/>
        <v>959</v>
      </c>
      <c r="E970" s="532"/>
      <c r="F970" s="531"/>
      <c r="G970" s="531"/>
      <c r="H970" s="668"/>
      <c r="I970" s="234"/>
      <c r="J970" s="575"/>
      <c r="K970" s="573"/>
      <c r="L970" s="573"/>
      <c r="M970" s="623"/>
      <c r="N970" s="623"/>
      <c r="O970" s="573"/>
      <c r="P970" s="573"/>
      <c r="Q970" s="639"/>
      <c r="R970" s="573"/>
      <c r="S970" s="573"/>
      <c r="T970" s="573"/>
      <c r="U970" s="623"/>
      <c r="V970" s="623"/>
      <c r="W970" s="573"/>
      <c r="X970" s="623"/>
      <c r="Y970" s="623"/>
      <c r="Z970" s="399"/>
      <c r="AA970" s="621"/>
      <c r="AB970" s="622"/>
      <c r="AC970" s="147"/>
    </row>
    <row r="971" spans="2:29" ht="13.5" customHeight="1">
      <c r="B971" s="395"/>
      <c r="D971" s="529">
        <f t="shared" si="14"/>
        <v>960</v>
      </c>
      <c r="E971" s="532"/>
      <c r="F971" s="531"/>
      <c r="G971" s="531"/>
      <c r="H971" s="668"/>
      <c r="I971" s="234"/>
      <c r="J971" s="575"/>
      <c r="K971" s="573"/>
      <c r="L971" s="573"/>
      <c r="M971" s="623"/>
      <c r="N971" s="623"/>
      <c r="O971" s="573"/>
      <c r="P971" s="573"/>
      <c r="Q971" s="639"/>
      <c r="R971" s="573"/>
      <c r="S971" s="573"/>
      <c r="T971" s="573"/>
      <c r="U971" s="623"/>
      <c r="V971" s="623"/>
      <c r="W971" s="573"/>
      <c r="X971" s="623"/>
      <c r="Y971" s="623"/>
      <c r="Z971" s="399"/>
      <c r="AA971" s="621"/>
      <c r="AB971" s="622"/>
      <c r="AC971" s="147"/>
    </row>
    <row r="972" spans="2:29" ht="13.5" customHeight="1">
      <c r="B972" s="395"/>
      <c r="D972" s="529">
        <f t="shared" si="14"/>
        <v>961</v>
      </c>
      <c r="E972" s="532"/>
      <c r="F972" s="531"/>
      <c r="G972" s="531"/>
      <c r="H972" s="668"/>
      <c r="I972" s="234"/>
      <c r="J972" s="575"/>
      <c r="K972" s="573"/>
      <c r="L972" s="573"/>
      <c r="M972" s="623"/>
      <c r="N972" s="623"/>
      <c r="O972" s="573"/>
      <c r="P972" s="573"/>
      <c r="Q972" s="639"/>
      <c r="R972" s="573"/>
      <c r="S972" s="573"/>
      <c r="T972" s="573"/>
      <c r="U972" s="623"/>
      <c r="V972" s="623"/>
      <c r="W972" s="573"/>
      <c r="X972" s="623"/>
      <c r="Y972" s="623"/>
      <c r="Z972" s="399"/>
      <c r="AA972" s="621"/>
      <c r="AB972" s="622"/>
      <c r="AC972" s="147"/>
    </row>
    <row r="973" spans="2:29" ht="13.5" customHeight="1">
      <c r="B973" s="395"/>
      <c r="D973" s="529">
        <f t="shared" si="14"/>
        <v>962</v>
      </c>
      <c r="E973" s="532"/>
      <c r="F973" s="531"/>
      <c r="G973" s="531"/>
      <c r="H973" s="668"/>
      <c r="I973" s="234"/>
      <c r="J973" s="575"/>
      <c r="K973" s="573"/>
      <c r="L973" s="573"/>
      <c r="M973" s="623"/>
      <c r="N973" s="623"/>
      <c r="O973" s="573"/>
      <c r="P973" s="573"/>
      <c r="Q973" s="639"/>
      <c r="R973" s="573"/>
      <c r="S973" s="573"/>
      <c r="T973" s="573"/>
      <c r="U973" s="623"/>
      <c r="V973" s="623"/>
      <c r="W973" s="573"/>
      <c r="X973" s="623"/>
      <c r="Y973" s="623"/>
      <c r="Z973" s="399"/>
      <c r="AA973" s="621"/>
      <c r="AB973" s="622"/>
      <c r="AC973" s="147"/>
    </row>
    <row r="974" spans="2:29" ht="13.5" customHeight="1">
      <c r="B974" s="395"/>
      <c r="D974" s="529">
        <f t="shared" si="14"/>
        <v>963</v>
      </c>
      <c r="E974" s="532"/>
      <c r="F974" s="531"/>
      <c r="G974" s="531"/>
      <c r="H974" s="668"/>
      <c r="I974" s="234"/>
      <c r="J974" s="575"/>
      <c r="K974" s="573"/>
      <c r="L974" s="573"/>
      <c r="M974" s="623"/>
      <c r="N974" s="623"/>
      <c r="O974" s="573"/>
      <c r="P974" s="573"/>
      <c r="Q974" s="639"/>
      <c r="R974" s="573"/>
      <c r="S974" s="573"/>
      <c r="T974" s="573"/>
      <c r="U974" s="623"/>
      <c r="V974" s="623"/>
      <c r="W974" s="573"/>
      <c r="X974" s="623"/>
      <c r="Y974" s="623"/>
      <c r="Z974" s="399"/>
      <c r="AA974" s="621"/>
      <c r="AB974" s="622"/>
      <c r="AC974" s="147"/>
    </row>
    <row r="975" spans="2:29" ht="13.5" customHeight="1">
      <c r="B975" s="395"/>
      <c r="D975" s="529">
        <f t="shared" si="14"/>
        <v>964</v>
      </c>
      <c r="E975" s="532"/>
      <c r="F975" s="531"/>
      <c r="G975" s="531"/>
      <c r="H975" s="668"/>
      <c r="I975" s="234"/>
      <c r="J975" s="575"/>
      <c r="K975" s="573"/>
      <c r="L975" s="573"/>
      <c r="M975" s="623"/>
      <c r="N975" s="623"/>
      <c r="O975" s="573"/>
      <c r="P975" s="573"/>
      <c r="Q975" s="639"/>
      <c r="R975" s="573"/>
      <c r="S975" s="573"/>
      <c r="T975" s="573"/>
      <c r="U975" s="623"/>
      <c r="V975" s="623"/>
      <c r="W975" s="573"/>
      <c r="X975" s="623"/>
      <c r="Y975" s="623"/>
      <c r="Z975" s="399"/>
      <c r="AA975" s="621"/>
      <c r="AB975" s="622"/>
      <c r="AC975" s="147"/>
    </row>
    <row r="976" spans="2:29" ht="13.5" customHeight="1">
      <c r="B976" s="395"/>
      <c r="D976" s="529">
        <f t="shared" si="14"/>
        <v>965</v>
      </c>
      <c r="E976" s="532"/>
      <c r="F976" s="531"/>
      <c r="G976" s="531"/>
      <c r="H976" s="668"/>
      <c r="I976" s="234"/>
      <c r="J976" s="575"/>
      <c r="K976" s="573"/>
      <c r="L976" s="573"/>
      <c r="M976" s="623"/>
      <c r="N976" s="623"/>
      <c r="O976" s="573"/>
      <c r="P976" s="573"/>
      <c r="Q976" s="639"/>
      <c r="R976" s="573"/>
      <c r="S976" s="573"/>
      <c r="T976" s="573"/>
      <c r="U976" s="623"/>
      <c r="V976" s="623"/>
      <c r="W976" s="573"/>
      <c r="X976" s="623"/>
      <c r="Y976" s="623"/>
      <c r="Z976" s="399"/>
      <c r="AA976" s="621"/>
      <c r="AB976" s="622"/>
      <c r="AC976" s="147"/>
    </row>
    <row r="977" spans="2:29" ht="13.5" customHeight="1">
      <c r="B977" s="395"/>
      <c r="D977" s="529">
        <f t="shared" ref="D977:D1001" si="15">D976+1</f>
        <v>966</v>
      </c>
      <c r="E977" s="532"/>
      <c r="F977" s="531"/>
      <c r="G977" s="531"/>
      <c r="H977" s="668"/>
      <c r="I977" s="234"/>
      <c r="J977" s="575"/>
      <c r="K977" s="573"/>
      <c r="L977" s="573"/>
      <c r="M977" s="623"/>
      <c r="N977" s="623"/>
      <c r="O977" s="573"/>
      <c r="P977" s="573"/>
      <c r="Q977" s="639"/>
      <c r="R977" s="573"/>
      <c r="S977" s="573"/>
      <c r="T977" s="573"/>
      <c r="U977" s="623"/>
      <c r="V977" s="623"/>
      <c r="W977" s="573"/>
      <c r="X977" s="623"/>
      <c r="Y977" s="623"/>
      <c r="Z977" s="399"/>
      <c r="AA977" s="621"/>
      <c r="AB977" s="622"/>
      <c r="AC977" s="147"/>
    </row>
    <row r="978" spans="2:29" ht="13.5" customHeight="1">
      <c r="B978" s="395"/>
      <c r="D978" s="529">
        <f t="shared" si="15"/>
        <v>967</v>
      </c>
      <c r="E978" s="532"/>
      <c r="F978" s="531"/>
      <c r="G978" s="531"/>
      <c r="H978" s="668"/>
      <c r="I978" s="234"/>
      <c r="J978" s="575"/>
      <c r="K978" s="573"/>
      <c r="L978" s="573"/>
      <c r="M978" s="623"/>
      <c r="N978" s="623"/>
      <c r="O978" s="573"/>
      <c r="P978" s="573"/>
      <c r="Q978" s="639"/>
      <c r="R978" s="573"/>
      <c r="S978" s="573"/>
      <c r="T978" s="573"/>
      <c r="U978" s="623"/>
      <c r="V978" s="623"/>
      <c r="W978" s="573"/>
      <c r="X978" s="623"/>
      <c r="Y978" s="623"/>
      <c r="Z978" s="399"/>
      <c r="AA978" s="621"/>
      <c r="AB978" s="622"/>
      <c r="AC978" s="147"/>
    </row>
    <row r="979" spans="2:29" ht="13.5" customHeight="1">
      <c r="B979" s="395"/>
      <c r="D979" s="529">
        <f t="shared" si="15"/>
        <v>968</v>
      </c>
      <c r="E979" s="532"/>
      <c r="F979" s="531"/>
      <c r="G979" s="531"/>
      <c r="H979" s="668"/>
      <c r="I979" s="234"/>
      <c r="J979" s="575"/>
      <c r="K979" s="573"/>
      <c r="L979" s="573"/>
      <c r="M979" s="623"/>
      <c r="N979" s="623"/>
      <c r="O979" s="573"/>
      <c r="P979" s="573"/>
      <c r="Q979" s="639"/>
      <c r="R979" s="573"/>
      <c r="S979" s="573"/>
      <c r="T979" s="573"/>
      <c r="U979" s="623"/>
      <c r="V979" s="623"/>
      <c r="W979" s="573"/>
      <c r="X979" s="623"/>
      <c r="Y979" s="623"/>
      <c r="Z979" s="399"/>
      <c r="AA979" s="621"/>
      <c r="AB979" s="622"/>
      <c r="AC979" s="147"/>
    </row>
    <row r="980" spans="2:29" ht="13.5" customHeight="1">
      <c r="B980" s="395"/>
      <c r="D980" s="529">
        <f t="shared" si="15"/>
        <v>969</v>
      </c>
      <c r="E980" s="532"/>
      <c r="F980" s="531"/>
      <c r="G980" s="531"/>
      <c r="H980" s="668"/>
      <c r="I980" s="234"/>
      <c r="J980" s="575"/>
      <c r="K980" s="573"/>
      <c r="L980" s="573"/>
      <c r="M980" s="623"/>
      <c r="N980" s="623"/>
      <c r="O980" s="573"/>
      <c r="P980" s="573"/>
      <c r="Q980" s="639"/>
      <c r="R980" s="573"/>
      <c r="S980" s="573"/>
      <c r="T980" s="573"/>
      <c r="U980" s="623"/>
      <c r="V980" s="623"/>
      <c r="W980" s="573"/>
      <c r="X980" s="623"/>
      <c r="Y980" s="623"/>
      <c r="Z980" s="399"/>
      <c r="AA980" s="621"/>
      <c r="AB980" s="622"/>
      <c r="AC980" s="147"/>
    </row>
    <row r="981" spans="2:29" ht="13.5" customHeight="1">
      <c r="B981" s="395"/>
      <c r="D981" s="529">
        <f t="shared" si="15"/>
        <v>970</v>
      </c>
      <c r="E981" s="532"/>
      <c r="F981" s="531"/>
      <c r="G981" s="531"/>
      <c r="H981" s="668"/>
      <c r="I981" s="234"/>
      <c r="J981" s="575"/>
      <c r="K981" s="573"/>
      <c r="L981" s="573"/>
      <c r="M981" s="623"/>
      <c r="N981" s="623"/>
      <c r="O981" s="573"/>
      <c r="P981" s="573"/>
      <c r="Q981" s="639"/>
      <c r="R981" s="573"/>
      <c r="S981" s="573"/>
      <c r="T981" s="573"/>
      <c r="U981" s="623"/>
      <c r="V981" s="623"/>
      <c r="W981" s="573"/>
      <c r="X981" s="623"/>
      <c r="Y981" s="623"/>
      <c r="Z981" s="399"/>
      <c r="AA981" s="621"/>
      <c r="AB981" s="622"/>
      <c r="AC981" s="147"/>
    </row>
    <row r="982" spans="2:29" ht="13.5" customHeight="1">
      <c r="B982" s="395"/>
      <c r="D982" s="529">
        <f t="shared" si="15"/>
        <v>971</v>
      </c>
      <c r="E982" s="532"/>
      <c r="F982" s="531"/>
      <c r="G982" s="531"/>
      <c r="H982" s="668"/>
      <c r="I982" s="234"/>
      <c r="J982" s="575"/>
      <c r="K982" s="573"/>
      <c r="L982" s="573"/>
      <c r="M982" s="623"/>
      <c r="N982" s="623"/>
      <c r="O982" s="573"/>
      <c r="P982" s="573"/>
      <c r="Q982" s="639"/>
      <c r="R982" s="573"/>
      <c r="S982" s="573"/>
      <c r="T982" s="573"/>
      <c r="U982" s="623"/>
      <c r="V982" s="623"/>
      <c r="W982" s="573"/>
      <c r="X982" s="623"/>
      <c r="Y982" s="623"/>
      <c r="Z982" s="399"/>
      <c r="AA982" s="621"/>
      <c r="AB982" s="622"/>
      <c r="AC982" s="147"/>
    </row>
    <row r="983" spans="2:29" ht="13.5" customHeight="1">
      <c r="B983" s="395"/>
      <c r="D983" s="529">
        <f t="shared" si="15"/>
        <v>972</v>
      </c>
      <c r="E983" s="532"/>
      <c r="F983" s="531"/>
      <c r="G983" s="531"/>
      <c r="H983" s="668"/>
      <c r="I983" s="234"/>
      <c r="J983" s="575"/>
      <c r="K983" s="573"/>
      <c r="L983" s="573"/>
      <c r="M983" s="623"/>
      <c r="N983" s="623"/>
      <c r="O983" s="573"/>
      <c r="P983" s="573"/>
      <c r="Q983" s="639"/>
      <c r="R983" s="573"/>
      <c r="S983" s="573"/>
      <c r="T983" s="573"/>
      <c r="U983" s="623"/>
      <c r="V983" s="623"/>
      <c r="W983" s="573"/>
      <c r="X983" s="623"/>
      <c r="Y983" s="623"/>
      <c r="Z983" s="399"/>
      <c r="AA983" s="621"/>
      <c r="AB983" s="622"/>
      <c r="AC983" s="147"/>
    </row>
    <row r="984" spans="2:29" ht="13.5" customHeight="1">
      <c r="B984" s="395"/>
      <c r="D984" s="529">
        <f t="shared" si="15"/>
        <v>973</v>
      </c>
      <c r="E984" s="532"/>
      <c r="F984" s="531"/>
      <c r="G984" s="531"/>
      <c r="H984" s="668"/>
      <c r="I984" s="234"/>
      <c r="J984" s="575"/>
      <c r="K984" s="573"/>
      <c r="L984" s="573"/>
      <c r="M984" s="623"/>
      <c r="N984" s="623"/>
      <c r="O984" s="573"/>
      <c r="P984" s="573"/>
      <c r="Q984" s="639"/>
      <c r="R984" s="573"/>
      <c r="S984" s="573"/>
      <c r="T984" s="573"/>
      <c r="U984" s="623"/>
      <c r="V984" s="623"/>
      <c r="W984" s="573"/>
      <c r="X984" s="623"/>
      <c r="Y984" s="623"/>
      <c r="Z984" s="399"/>
      <c r="AA984" s="621"/>
      <c r="AB984" s="622"/>
      <c r="AC984" s="147"/>
    </row>
    <row r="985" spans="2:29" ht="13.5" customHeight="1">
      <c r="B985" s="395"/>
      <c r="D985" s="529">
        <f t="shared" si="15"/>
        <v>974</v>
      </c>
      <c r="E985" s="532"/>
      <c r="F985" s="531"/>
      <c r="G985" s="531"/>
      <c r="H985" s="668"/>
      <c r="I985" s="234"/>
      <c r="J985" s="575"/>
      <c r="K985" s="573"/>
      <c r="L985" s="573"/>
      <c r="M985" s="623"/>
      <c r="N985" s="623"/>
      <c r="O985" s="573"/>
      <c r="P985" s="573"/>
      <c r="Q985" s="639"/>
      <c r="R985" s="573"/>
      <c r="S985" s="573"/>
      <c r="T985" s="573"/>
      <c r="U985" s="623"/>
      <c r="V985" s="623"/>
      <c r="W985" s="573"/>
      <c r="X985" s="623"/>
      <c r="Y985" s="623"/>
      <c r="Z985" s="399"/>
      <c r="AA985" s="621"/>
      <c r="AB985" s="622"/>
      <c r="AC985" s="147"/>
    </row>
    <row r="986" spans="2:29" ht="13.5" customHeight="1">
      <c r="B986" s="395"/>
      <c r="D986" s="529">
        <f t="shared" si="15"/>
        <v>975</v>
      </c>
      <c r="E986" s="532"/>
      <c r="F986" s="531"/>
      <c r="G986" s="531"/>
      <c r="H986" s="668"/>
      <c r="I986" s="234"/>
      <c r="J986" s="575"/>
      <c r="K986" s="573"/>
      <c r="L986" s="573"/>
      <c r="M986" s="623"/>
      <c r="N986" s="623"/>
      <c r="O986" s="573"/>
      <c r="P986" s="573"/>
      <c r="Q986" s="639"/>
      <c r="R986" s="573"/>
      <c r="S986" s="573"/>
      <c r="T986" s="573"/>
      <c r="U986" s="623"/>
      <c r="V986" s="623"/>
      <c r="W986" s="573"/>
      <c r="X986" s="623"/>
      <c r="Y986" s="623"/>
      <c r="Z986" s="399"/>
      <c r="AA986" s="621"/>
      <c r="AB986" s="622"/>
      <c r="AC986" s="147"/>
    </row>
    <row r="987" spans="2:29" ht="13.5" customHeight="1">
      <c r="B987" s="395"/>
      <c r="D987" s="529">
        <f t="shared" si="15"/>
        <v>976</v>
      </c>
      <c r="E987" s="532"/>
      <c r="F987" s="531"/>
      <c r="G987" s="531"/>
      <c r="H987" s="668"/>
      <c r="I987" s="234"/>
      <c r="J987" s="575"/>
      <c r="K987" s="573"/>
      <c r="L987" s="573"/>
      <c r="M987" s="623"/>
      <c r="N987" s="623"/>
      <c r="O987" s="573"/>
      <c r="P987" s="573"/>
      <c r="Q987" s="639"/>
      <c r="R987" s="573"/>
      <c r="S987" s="573"/>
      <c r="T987" s="573"/>
      <c r="U987" s="623"/>
      <c r="V987" s="623"/>
      <c r="W987" s="573"/>
      <c r="X987" s="623"/>
      <c r="Y987" s="623"/>
      <c r="Z987" s="399"/>
      <c r="AA987" s="621"/>
      <c r="AB987" s="622"/>
      <c r="AC987" s="147"/>
    </row>
    <row r="988" spans="2:29" ht="13.5" customHeight="1">
      <c r="B988" s="395"/>
      <c r="D988" s="529">
        <f t="shared" si="15"/>
        <v>977</v>
      </c>
      <c r="E988" s="532"/>
      <c r="F988" s="531"/>
      <c r="G988" s="531"/>
      <c r="H988" s="668"/>
      <c r="I988" s="234"/>
      <c r="J988" s="575"/>
      <c r="K988" s="573"/>
      <c r="L988" s="573"/>
      <c r="M988" s="623"/>
      <c r="N988" s="623"/>
      <c r="O988" s="573"/>
      <c r="P988" s="573"/>
      <c r="Q988" s="639"/>
      <c r="R988" s="573"/>
      <c r="S988" s="573"/>
      <c r="T988" s="573"/>
      <c r="U988" s="623"/>
      <c r="V988" s="623"/>
      <c r="W988" s="573"/>
      <c r="X988" s="623"/>
      <c r="Y988" s="623"/>
      <c r="Z988" s="399"/>
      <c r="AA988" s="621"/>
      <c r="AB988" s="622"/>
      <c r="AC988" s="147"/>
    </row>
    <row r="989" spans="2:29" ht="13.5" customHeight="1">
      <c r="B989" s="395"/>
      <c r="D989" s="529">
        <f t="shared" si="15"/>
        <v>978</v>
      </c>
      <c r="E989" s="532"/>
      <c r="F989" s="531"/>
      <c r="G989" s="531"/>
      <c r="H989" s="668"/>
      <c r="I989" s="234"/>
      <c r="J989" s="575"/>
      <c r="K989" s="573"/>
      <c r="L989" s="573"/>
      <c r="M989" s="623"/>
      <c r="N989" s="623"/>
      <c r="O989" s="573"/>
      <c r="P989" s="573"/>
      <c r="Q989" s="639"/>
      <c r="R989" s="573"/>
      <c r="S989" s="573"/>
      <c r="T989" s="573"/>
      <c r="U989" s="623"/>
      <c r="V989" s="623"/>
      <c r="W989" s="573"/>
      <c r="X989" s="623"/>
      <c r="Y989" s="623"/>
      <c r="Z989" s="399"/>
      <c r="AA989" s="621"/>
      <c r="AB989" s="622"/>
      <c r="AC989" s="147"/>
    </row>
    <row r="990" spans="2:29" ht="13.5" customHeight="1">
      <c r="B990" s="395"/>
      <c r="D990" s="529">
        <f t="shared" si="15"/>
        <v>979</v>
      </c>
      <c r="E990" s="532"/>
      <c r="F990" s="531"/>
      <c r="G990" s="531"/>
      <c r="H990" s="668"/>
      <c r="I990" s="234"/>
      <c r="J990" s="575"/>
      <c r="K990" s="573"/>
      <c r="L990" s="573"/>
      <c r="M990" s="623"/>
      <c r="N990" s="623"/>
      <c r="O990" s="573"/>
      <c r="P990" s="573"/>
      <c r="Q990" s="639"/>
      <c r="R990" s="573"/>
      <c r="S990" s="573"/>
      <c r="T990" s="573"/>
      <c r="U990" s="623"/>
      <c r="V990" s="623"/>
      <c r="W990" s="573"/>
      <c r="X990" s="623"/>
      <c r="Y990" s="623"/>
      <c r="Z990" s="399"/>
      <c r="AA990" s="621"/>
      <c r="AB990" s="622"/>
      <c r="AC990" s="147"/>
    </row>
    <row r="991" spans="2:29" ht="13.5" customHeight="1">
      <c r="B991" s="395"/>
      <c r="D991" s="529">
        <f t="shared" si="15"/>
        <v>980</v>
      </c>
      <c r="E991" s="532"/>
      <c r="F991" s="531"/>
      <c r="G991" s="531"/>
      <c r="H991" s="668"/>
      <c r="I991" s="234"/>
      <c r="J991" s="575"/>
      <c r="K991" s="573"/>
      <c r="L991" s="573"/>
      <c r="M991" s="623"/>
      <c r="N991" s="623"/>
      <c r="O991" s="573"/>
      <c r="P991" s="573"/>
      <c r="Q991" s="639"/>
      <c r="R991" s="573"/>
      <c r="S991" s="573"/>
      <c r="T991" s="573"/>
      <c r="U991" s="623"/>
      <c r="V991" s="623"/>
      <c r="W991" s="573"/>
      <c r="X991" s="623"/>
      <c r="Y991" s="623"/>
      <c r="Z991" s="399"/>
      <c r="AA991" s="621"/>
      <c r="AB991" s="622"/>
      <c r="AC991" s="147"/>
    </row>
    <row r="992" spans="2:29" ht="13.5" customHeight="1">
      <c r="B992" s="395"/>
      <c r="D992" s="529">
        <f t="shared" si="15"/>
        <v>981</v>
      </c>
      <c r="E992" s="532"/>
      <c r="F992" s="531"/>
      <c r="G992" s="531"/>
      <c r="H992" s="668"/>
      <c r="I992" s="234"/>
      <c r="J992" s="575"/>
      <c r="K992" s="573"/>
      <c r="L992" s="573"/>
      <c r="M992" s="623"/>
      <c r="N992" s="623"/>
      <c r="O992" s="573"/>
      <c r="P992" s="573"/>
      <c r="Q992" s="639"/>
      <c r="R992" s="573"/>
      <c r="S992" s="573"/>
      <c r="T992" s="573"/>
      <c r="U992" s="623"/>
      <c r="V992" s="623"/>
      <c r="W992" s="573"/>
      <c r="X992" s="623"/>
      <c r="Y992" s="623"/>
      <c r="Z992" s="399"/>
      <c r="AA992" s="621"/>
      <c r="AB992" s="622"/>
      <c r="AC992" s="147"/>
    </row>
    <row r="993" spans="2:29" ht="13.5" customHeight="1">
      <c r="B993" s="395"/>
      <c r="D993" s="529">
        <f t="shared" si="15"/>
        <v>982</v>
      </c>
      <c r="E993" s="532"/>
      <c r="F993" s="531"/>
      <c r="G993" s="531"/>
      <c r="H993" s="668"/>
      <c r="I993" s="234"/>
      <c r="J993" s="575"/>
      <c r="K993" s="573"/>
      <c r="L993" s="573"/>
      <c r="M993" s="623"/>
      <c r="N993" s="623"/>
      <c r="O993" s="573"/>
      <c r="P993" s="573"/>
      <c r="Q993" s="639"/>
      <c r="R993" s="573"/>
      <c r="S993" s="573"/>
      <c r="T993" s="573"/>
      <c r="U993" s="623"/>
      <c r="V993" s="623"/>
      <c r="W993" s="573"/>
      <c r="X993" s="623"/>
      <c r="Y993" s="623"/>
      <c r="Z993" s="399"/>
      <c r="AA993" s="621"/>
      <c r="AB993" s="622"/>
      <c r="AC993" s="147"/>
    </row>
    <row r="994" spans="2:29" ht="13.5" customHeight="1">
      <c r="B994" s="395"/>
      <c r="D994" s="529">
        <f t="shared" si="15"/>
        <v>983</v>
      </c>
      <c r="E994" s="532"/>
      <c r="F994" s="531"/>
      <c r="G994" s="531"/>
      <c r="H994" s="668"/>
      <c r="I994" s="234"/>
      <c r="J994" s="575"/>
      <c r="K994" s="573"/>
      <c r="L994" s="573"/>
      <c r="M994" s="623"/>
      <c r="N994" s="623"/>
      <c r="O994" s="573"/>
      <c r="P994" s="573"/>
      <c r="Q994" s="639"/>
      <c r="R994" s="573"/>
      <c r="S994" s="573"/>
      <c r="T994" s="573"/>
      <c r="U994" s="623"/>
      <c r="V994" s="623"/>
      <c r="W994" s="573"/>
      <c r="X994" s="623"/>
      <c r="Y994" s="623"/>
      <c r="Z994" s="399"/>
      <c r="AA994" s="621"/>
      <c r="AB994" s="622"/>
      <c r="AC994" s="147"/>
    </row>
    <row r="995" spans="2:29" ht="13.5" customHeight="1">
      <c r="B995" s="395"/>
      <c r="D995" s="529">
        <f t="shared" si="15"/>
        <v>984</v>
      </c>
      <c r="E995" s="532"/>
      <c r="F995" s="531"/>
      <c r="G995" s="531"/>
      <c r="H995" s="668"/>
      <c r="I995" s="234"/>
      <c r="J995" s="575"/>
      <c r="K995" s="573"/>
      <c r="L995" s="573"/>
      <c r="M995" s="623"/>
      <c r="N995" s="623"/>
      <c r="O995" s="573"/>
      <c r="P995" s="573"/>
      <c r="Q995" s="639"/>
      <c r="R995" s="573"/>
      <c r="S995" s="573"/>
      <c r="T995" s="573"/>
      <c r="U995" s="623"/>
      <c r="V995" s="623"/>
      <c r="W995" s="573"/>
      <c r="X995" s="623"/>
      <c r="Y995" s="623"/>
      <c r="Z995" s="399"/>
      <c r="AA995" s="621"/>
      <c r="AB995" s="622"/>
      <c r="AC995" s="147"/>
    </row>
    <row r="996" spans="2:29" ht="13.5" customHeight="1">
      <c r="B996" s="395"/>
      <c r="D996" s="529">
        <f t="shared" si="15"/>
        <v>985</v>
      </c>
      <c r="E996" s="532"/>
      <c r="F996" s="531"/>
      <c r="G996" s="531"/>
      <c r="H996" s="668"/>
      <c r="I996" s="234"/>
      <c r="J996" s="575"/>
      <c r="K996" s="573"/>
      <c r="L996" s="573"/>
      <c r="M996" s="623"/>
      <c r="N996" s="623"/>
      <c r="O996" s="573"/>
      <c r="P996" s="573"/>
      <c r="Q996" s="639"/>
      <c r="R996" s="573"/>
      <c r="S996" s="573"/>
      <c r="T996" s="573"/>
      <c r="U996" s="623"/>
      <c r="V996" s="623"/>
      <c r="W996" s="573"/>
      <c r="X996" s="623"/>
      <c r="Y996" s="623"/>
      <c r="Z996" s="399"/>
      <c r="AA996" s="621"/>
      <c r="AB996" s="622"/>
      <c r="AC996" s="147"/>
    </row>
    <row r="997" spans="2:29" ht="13.5" customHeight="1">
      <c r="B997" s="395"/>
      <c r="D997" s="529">
        <f t="shared" si="15"/>
        <v>986</v>
      </c>
      <c r="E997" s="532"/>
      <c r="F997" s="531"/>
      <c r="G997" s="531"/>
      <c r="H997" s="668"/>
      <c r="I997" s="234"/>
      <c r="J997" s="575"/>
      <c r="K997" s="573"/>
      <c r="L997" s="573"/>
      <c r="M997" s="623"/>
      <c r="N997" s="623"/>
      <c r="O997" s="573"/>
      <c r="P997" s="573"/>
      <c r="Q997" s="639"/>
      <c r="R997" s="573"/>
      <c r="S997" s="573"/>
      <c r="T997" s="573"/>
      <c r="U997" s="623"/>
      <c r="V997" s="623"/>
      <c r="W997" s="573"/>
      <c r="X997" s="623"/>
      <c r="Y997" s="623"/>
      <c r="Z997" s="399"/>
      <c r="AA997" s="621"/>
      <c r="AB997" s="622"/>
      <c r="AC997" s="147"/>
    </row>
    <row r="998" spans="2:29" ht="13.5" customHeight="1">
      <c r="B998" s="395"/>
      <c r="D998" s="529">
        <f t="shared" si="15"/>
        <v>987</v>
      </c>
      <c r="E998" s="532"/>
      <c r="F998" s="531"/>
      <c r="G998" s="531"/>
      <c r="H998" s="668"/>
      <c r="I998" s="234"/>
      <c r="J998" s="575"/>
      <c r="K998" s="573"/>
      <c r="L998" s="573"/>
      <c r="M998" s="623"/>
      <c r="N998" s="623"/>
      <c r="O998" s="573"/>
      <c r="P998" s="573"/>
      <c r="Q998" s="639"/>
      <c r="R998" s="573"/>
      <c r="S998" s="573"/>
      <c r="T998" s="573"/>
      <c r="U998" s="623"/>
      <c r="V998" s="623"/>
      <c r="W998" s="573"/>
      <c r="X998" s="623"/>
      <c r="Y998" s="623"/>
      <c r="Z998" s="399"/>
      <c r="AA998" s="621"/>
      <c r="AB998" s="622"/>
      <c r="AC998" s="147"/>
    </row>
    <row r="999" spans="2:29" ht="13.5" customHeight="1">
      <c r="B999" s="395"/>
      <c r="D999" s="529">
        <f t="shared" si="15"/>
        <v>988</v>
      </c>
      <c r="E999" s="532"/>
      <c r="F999" s="531"/>
      <c r="G999" s="531"/>
      <c r="H999" s="668"/>
      <c r="I999" s="234"/>
      <c r="J999" s="575"/>
      <c r="K999" s="573"/>
      <c r="L999" s="573"/>
      <c r="M999" s="623"/>
      <c r="N999" s="623"/>
      <c r="O999" s="573"/>
      <c r="P999" s="573"/>
      <c r="Q999" s="639"/>
      <c r="R999" s="573"/>
      <c r="S999" s="573"/>
      <c r="T999" s="573"/>
      <c r="U999" s="623"/>
      <c r="V999" s="623"/>
      <c r="W999" s="573"/>
      <c r="X999" s="623"/>
      <c r="Y999" s="623"/>
      <c r="Z999" s="399"/>
      <c r="AA999" s="621"/>
      <c r="AB999" s="622"/>
      <c r="AC999" s="147"/>
    </row>
    <row r="1000" spans="2:29" ht="13.5" customHeight="1">
      <c r="B1000" s="395"/>
      <c r="D1000" s="529">
        <f t="shared" si="15"/>
        <v>989</v>
      </c>
      <c r="E1000" s="532"/>
      <c r="F1000" s="531"/>
      <c r="G1000" s="531"/>
      <c r="H1000" s="668"/>
      <c r="I1000" s="234"/>
      <c r="J1000" s="575"/>
      <c r="K1000" s="573"/>
      <c r="L1000" s="573"/>
      <c r="M1000" s="623"/>
      <c r="N1000" s="623"/>
      <c r="O1000" s="573"/>
      <c r="P1000" s="573"/>
      <c r="Q1000" s="639"/>
      <c r="R1000" s="573"/>
      <c r="S1000" s="573"/>
      <c r="T1000" s="573"/>
      <c r="U1000" s="623"/>
      <c r="V1000" s="623"/>
      <c r="W1000" s="573"/>
      <c r="X1000" s="623"/>
      <c r="Y1000" s="623"/>
      <c r="Z1000" s="399"/>
      <c r="AA1000" s="621"/>
      <c r="AB1000" s="622"/>
      <c r="AC1000" s="147"/>
    </row>
    <row r="1001" spans="2:29" ht="13.5" customHeight="1">
      <c r="B1001" s="395"/>
      <c r="D1001" s="529">
        <f t="shared" si="15"/>
        <v>990</v>
      </c>
      <c r="E1001" s="532"/>
      <c r="F1001" s="531"/>
      <c r="G1001" s="531"/>
      <c r="H1001" s="668"/>
      <c r="I1001" s="234"/>
      <c r="J1001" s="575"/>
      <c r="K1001" s="573"/>
      <c r="L1001" s="573"/>
      <c r="M1001" s="623"/>
      <c r="N1001" s="623"/>
      <c r="O1001" s="573"/>
      <c r="P1001" s="573"/>
      <c r="Q1001" s="639"/>
      <c r="R1001" s="573"/>
      <c r="S1001" s="573"/>
      <c r="T1001" s="573"/>
      <c r="U1001" s="623"/>
      <c r="V1001" s="623"/>
      <c r="W1001" s="573"/>
      <c r="X1001" s="623"/>
      <c r="Y1001" s="623"/>
      <c r="Z1001" s="399"/>
      <c r="AA1001" s="621"/>
      <c r="AB1001" s="622"/>
      <c r="AC1001" s="147"/>
    </row>
    <row r="1002" spans="2:29" ht="13.5" customHeight="1">
      <c r="B1002" s="395"/>
      <c r="D1002" s="130"/>
      <c r="E1002" s="250"/>
      <c r="F1002" s="130"/>
      <c r="G1002" s="130"/>
      <c r="H1002" s="814"/>
      <c r="I1002" s="813"/>
      <c r="J1002" s="735"/>
      <c r="K1002" s="320"/>
      <c r="L1002" s="320"/>
      <c r="M1002" s="320"/>
      <c r="N1002" s="320"/>
      <c r="O1002" s="320"/>
      <c r="P1002" s="320"/>
      <c r="Q1002" s="320"/>
      <c r="R1002" s="320"/>
      <c r="S1002" s="320"/>
      <c r="T1002" s="320"/>
      <c r="U1002" s="320"/>
      <c r="V1002" s="320"/>
      <c r="W1002" s="320"/>
      <c r="X1002" s="320"/>
      <c r="Y1002" s="320"/>
      <c r="Z1002" s="4"/>
      <c r="AA1002" s="621"/>
      <c r="AB1002" s="622"/>
      <c r="AC1002" s="147"/>
    </row>
    <row r="1003" spans="2:29" ht="3" customHeight="1">
      <c r="B1003" s="396"/>
      <c r="C1003" s="1086"/>
      <c r="D1003" s="1086"/>
      <c r="E1003" s="1086"/>
      <c r="F1003" s="1086"/>
      <c r="G1003" s="1086"/>
      <c r="H1003" s="1086"/>
      <c r="I1003" s="1086"/>
      <c r="J1003" s="1086"/>
      <c r="K1003" s="1086"/>
      <c r="L1003" s="1086"/>
      <c r="M1003" s="1086"/>
      <c r="N1003" s="1086"/>
      <c r="O1003" s="1086"/>
      <c r="P1003" s="1086"/>
      <c r="Q1003" s="1086"/>
      <c r="R1003" s="1086"/>
      <c r="S1003" s="1086"/>
      <c r="T1003" s="1086"/>
      <c r="U1003" s="1086"/>
      <c r="V1003" s="1086"/>
      <c r="W1003" s="1086"/>
      <c r="X1003" s="1086"/>
      <c r="Y1003" s="1086"/>
      <c r="Z1003" s="1086"/>
      <c r="AA1003" s="34"/>
    </row>
    <row r="1004" spans="2:29">
      <c r="AA1004" s="418"/>
    </row>
  </sheetData>
  <sheetProtection algorithmName="SHA-512" hashValue="/zMI7kxNFHmaMjFVnngYuvApBoKhwl+lNuLOtqkNHBdAgbjavvA5hhZl7cWV11p0/9HAOF9/gCwtf50mpmHkhw==" saltValue="LRmo8M6uNTs8qzplWpgkcA==" spinCount="100000" sheet="1" objects="1" scenarios="1" selectLockedCells="1"/>
  <mergeCells count="22">
    <mergeCell ref="Y7:Y8"/>
    <mergeCell ref="R7:R8"/>
    <mergeCell ref="K7:O7"/>
    <mergeCell ref="Q7:Q8"/>
    <mergeCell ref="I7:I8"/>
    <mergeCell ref="W7:W8"/>
    <mergeCell ref="J7:J8"/>
    <mergeCell ref="U7:U8"/>
    <mergeCell ref="V7:V8"/>
    <mergeCell ref="X7:X8"/>
    <mergeCell ref="T7:T8"/>
    <mergeCell ref="D11:G11"/>
    <mergeCell ref="D6:D8"/>
    <mergeCell ref="E6:E8"/>
    <mergeCell ref="F6:F8"/>
    <mergeCell ref="G6:G8"/>
    <mergeCell ref="G4:I4"/>
    <mergeCell ref="H7:H8"/>
    <mergeCell ref="S7:S8"/>
    <mergeCell ref="D10:G10"/>
    <mergeCell ref="Q6:T6"/>
    <mergeCell ref="K4:N4"/>
  </mergeCells>
  <phoneticPr fontId="4"/>
  <conditionalFormatting sqref="K12:K1001">
    <cfRule type="expression" dxfId="36" priority="1" stopIfTrue="1">
      <formula>AND($K12="",$L12="○")</formula>
    </cfRule>
  </conditionalFormatting>
  <conditionalFormatting sqref="Q12:S1001">
    <cfRule type="expression" dxfId="35" priority="18" stopIfTrue="1">
      <formula>AND($I12="",Q12="○")</formula>
    </cfRule>
  </conditionalFormatting>
  <conditionalFormatting sqref="R12:R1001">
    <cfRule type="expression" dxfId="34" priority="14" stopIfTrue="1">
      <formula>AND(R12="○",OR(S12="○",T12="○"))</formula>
    </cfRule>
  </conditionalFormatting>
  <conditionalFormatting sqref="S12:S1001">
    <cfRule type="expression" dxfId="33" priority="13" stopIfTrue="1">
      <formula>AND(S12="○",OR(R12="○",T12="○"))</formula>
    </cfRule>
  </conditionalFormatting>
  <conditionalFormatting sqref="T12:T1001">
    <cfRule type="expression" dxfId="32" priority="2" stopIfTrue="1">
      <formula>AND(T12="○",OR(R12="○",S12="○"))</formula>
    </cfRule>
    <cfRule type="expression" dxfId="31" priority="3" stopIfTrue="1">
      <formula>AND($I12="",T12="○")</formula>
    </cfRule>
  </conditionalFormatting>
  <conditionalFormatting sqref="U12:U1001">
    <cfRule type="expression" dxfId="30" priority="8" stopIfTrue="1">
      <formula>AND(OR(K12="",L12="○"),U12="○")</formula>
    </cfRule>
    <cfRule type="expression" dxfId="29" priority="17" stopIfTrue="1">
      <formula>AND($H12="",U12="○")</formula>
    </cfRule>
  </conditionalFormatting>
  <conditionalFormatting sqref="V12:V1001">
    <cfRule type="expression" dxfId="28" priority="35" stopIfTrue="1">
      <formula>AND(OR(K12="",M12="○",N12="○"),V12="○")</formula>
    </cfRule>
    <cfRule type="expression" dxfId="27" priority="36" stopIfTrue="1">
      <formula>AND($I12="",V12="○")</formula>
    </cfRule>
  </conditionalFormatting>
  <conditionalFormatting sqref="W12:W1001">
    <cfRule type="expression" dxfId="26" priority="26" stopIfTrue="1">
      <formula>AND(O12="",W12="○")</formula>
    </cfRule>
  </conditionalFormatting>
  <conditionalFormatting sqref="X12:X1001">
    <cfRule type="expression" dxfId="25" priority="9" stopIfTrue="1">
      <formula>AND(M12="",X12="○")</formula>
    </cfRule>
  </conditionalFormatting>
  <conditionalFormatting sqref="Y12:Y1001">
    <cfRule type="expression" dxfId="24" priority="28" stopIfTrue="1">
      <formula>AND(I12="",Y12="○")</formula>
    </cfRule>
  </conditionalFormatting>
  <dataValidations count="2">
    <dataValidation type="list" allowBlank="1" showInputMessage="1" showErrorMessage="1" sqref="U12:Y1002" xr:uid="{00000000-0002-0000-0F00-000000000000}">
      <formula1>$AC$1:$AE$1</formula1>
    </dataValidation>
    <dataValidation type="list" allowBlank="1" showInputMessage="1" showErrorMessage="1" sqref="K12:T1001" xr:uid="{00000000-0002-0000-0F00-000001000000}">
      <formula1>$AC$1:$AC$2</formula1>
    </dataValidation>
  </dataValidations>
  <printOptions horizontalCentered="1"/>
  <pageMargins left="0.39370078740157483" right="0.39370078740157483" top="0.59055118110236227" bottom="0.39370078740157483" header="0.39370078740157483" footer="0.19685039370078741"/>
  <pageSetup paperSize="9" scale="95" firstPageNumber="21" orientation="landscape" blackAndWhite="1" horizontalDpi="300" verticalDpi="300" r:id="rId1"/>
  <headerFooter alignWithMargins="0">
    <oddFooter>&amp;C&amp;P</oddFooter>
  </headerFooter>
  <rowBreaks count="3" manualBreakCount="3">
    <brk id="71" min="1" max="31" man="1"/>
    <brk id="641" min="1" max="31" man="1"/>
    <brk id="671" min="1" max="31" man="1"/>
  </row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D3044"/>
  <sheetViews>
    <sheetView showGridLines="0" zoomScale="115" zoomScaleNormal="115" zoomScaleSheetLayoutView="130" workbookViewId="0">
      <pane ySplit="10" topLeftCell="A41" activePane="bottomLeft" state="frozen"/>
      <selection activeCell="D13" sqref="D13:E13"/>
      <selection pane="bottomLeft" activeCell="E42" sqref="E42"/>
    </sheetView>
  </sheetViews>
  <sheetFormatPr defaultColWidth="0" defaultRowHeight="13.5" zeroHeight="1"/>
  <cols>
    <col min="1" max="1" width="2.125" style="1" customWidth="1"/>
    <col min="2" max="2" width="0.5" customWidth="1"/>
    <col min="3" max="3" width="2.625" customWidth="1"/>
    <col min="4" max="4" width="3.625" style="1" customWidth="1"/>
    <col min="5" max="5" width="5.625" style="1" customWidth="1"/>
    <col min="6" max="6" width="12.625" style="1" customWidth="1"/>
    <col min="7" max="7" width="18.625" style="1" customWidth="1"/>
    <col min="8" max="13" width="6.625" style="1" customWidth="1"/>
    <col min="14" max="14" width="0.25" style="1" customWidth="1"/>
    <col min="15" max="15" width="23.625" style="1" customWidth="1"/>
    <col min="16" max="16" width="6.625" style="1" customWidth="1"/>
    <col min="17" max="17" width="5.625" style="1" customWidth="1"/>
    <col min="18" max="21" width="6.625" style="1" customWidth="1"/>
    <col min="22" max="22" width="2.625" style="1" customWidth="1"/>
    <col min="23" max="23" width="0.5" style="1" customWidth="1"/>
    <col min="24" max="24" width="2.625" style="1" customWidth="1"/>
    <col min="25" max="56" width="0" style="1" hidden="1" customWidth="1"/>
    <col min="57" max="16384" width="9" style="1" hidden="1"/>
  </cols>
  <sheetData>
    <row r="1" spans="2:56" ht="13.5" customHeight="1">
      <c r="B1" s="1"/>
      <c r="C1" s="252" t="s">
        <v>2356</v>
      </c>
      <c r="P1" s="930"/>
      <c r="Q1" s="930"/>
      <c r="R1" s="930"/>
      <c r="S1" s="930"/>
      <c r="T1" s="930"/>
      <c r="U1" s="930"/>
      <c r="V1" s="930"/>
      <c r="Z1" t="s">
        <v>1070</v>
      </c>
      <c r="AA1" t="s">
        <v>2196</v>
      </c>
    </row>
    <row r="2" spans="2:56" ht="3" customHeight="1">
      <c r="B2" s="393"/>
      <c r="C2" s="394"/>
      <c r="D2" s="250"/>
      <c r="E2" s="250"/>
      <c r="F2" s="394"/>
      <c r="G2" s="250"/>
      <c r="H2" s="250"/>
      <c r="I2" s="250"/>
      <c r="J2" s="250"/>
      <c r="K2" s="250"/>
      <c r="L2" s="250"/>
      <c r="M2" s="250"/>
      <c r="N2" s="250"/>
      <c r="O2" s="250"/>
      <c r="P2" s="250"/>
      <c r="Q2" s="250"/>
      <c r="R2" s="250"/>
      <c r="S2" s="250"/>
      <c r="T2" s="250"/>
      <c r="U2" s="250"/>
      <c r="V2" s="250"/>
      <c r="W2" s="346"/>
      <c r="Z2"/>
      <c r="AA2"/>
    </row>
    <row r="3" spans="2:56" ht="13.5" customHeight="1">
      <c r="B3" s="395"/>
      <c r="D3" s="1" t="s">
        <v>2357</v>
      </c>
      <c r="F3"/>
      <c r="W3" s="317"/>
      <c r="Z3" s="11" t="s">
        <v>1584</v>
      </c>
      <c r="AA3" s="11" t="s">
        <v>155</v>
      </c>
      <c r="AB3" s="11" t="s">
        <v>2358</v>
      </c>
      <c r="AC3" s="11" t="s">
        <v>157</v>
      </c>
      <c r="AD3" s="11" t="s">
        <v>2359</v>
      </c>
      <c r="AE3" s="11" t="s">
        <v>2360</v>
      </c>
      <c r="AF3" s="11" t="s">
        <v>2361</v>
      </c>
      <c r="AG3" s="11" t="s">
        <v>162</v>
      </c>
      <c r="AP3" s="27"/>
      <c r="AQ3" s="27"/>
      <c r="AR3" s="27"/>
      <c r="AS3" s="27"/>
      <c r="AT3" s="27"/>
      <c r="AU3" s="27"/>
      <c r="AV3" s="27"/>
      <c r="AW3" s="27"/>
      <c r="AX3" s="27"/>
      <c r="AY3" s="27"/>
      <c r="AZ3" s="27"/>
      <c r="BA3" s="27"/>
      <c r="BB3" s="27"/>
      <c r="BC3" s="27"/>
      <c r="BD3" s="27"/>
    </row>
    <row r="4" spans="2:56">
      <c r="B4" s="395"/>
      <c r="P4" s="2"/>
      <c r="Q4" s="2"/>
      <c r="R4" s="2"/>
      <c r="S4" s="2"/>
      <c r="T4" s="2"/>
      <c r="U4" s="2"/>
      <c r="V4" s="2"/>
      <c r="W4" s="683"/>
      <c r="Z4" s="11" t="s">
        <v>1585</v>
      </c>
      <c r="AA4" s="11" t="s">
        <v>1586</v>
      </c>
      <c r="AB4" s="11" t="s">
        <v>1587</v>
      </c>
      <c r="AC4" s="11" t="s">
        <v>1588</v>
      </c>
      <c r="AD4" s="11" t="s">
        <v>224</v>
      </c>
      <c r="AE4" s="11" t="s">
        <v>1589</v>
      </c>
      <c r="AF4" s="11" t="s">
        <v>2362</v>
      </c>
      <c r="AG4" s="11" t="s">
        <v>1590</v>
      </c>
      <c r="AH4" s="11" t="s">
        <v>1591</v>
      </c>
      <c r="AI4" s="11" t="s">
        <v>1592</v>
      </c>
      <c r="AJ4" s="11" t="s">
        <v>1593</v>
      </c>
      <c r="AK4" s="11" t="s">
        <v>1594</v>
      </c>
      <c r="AL4" s="11" t="s">
        <v>1595</v>
      </c>
      <c r="AM4" s="11" t="s">
        <v>1596</v>
      </c>
      <c r="AN4" s="11" t="s">
        <v>1597</v>
      </c>
      <c r="AO4" s="11" t="s">
        <v>1598</v>
      </c>
      <c r="AP4" s="11" t="s">
        <v>1599</v>
      </c>
      <c r="AQ4" s="11" t="s">
        <v>1600</v>
      </c>
      <c r="AR4" s="11" t="s">
        <v>1601</v>
      </c>
      <c r="AS4" s="11" t="s">
        <v>1602</v>
      </c>
      <c r="AT4" s="11" t="s">
        <v>1603</v>
      </c>
      <c r="AU4" s="11" t="s">
        <v>1604</v>
      </c>
      <c r="AV4" s="11" t="s">
        <v>1605</v>
      </c>
      <c r="AW4" s="11" t="s">
        <v>1606</v>
      </c>
      <c r="AX4" s="11" t="s">
        <v>1607</v>
      </c>
      <c r="AY4" s="11" t="s">
        <v>1608</v>
      </c>
      <c r="AZ4" s="11" t="s">
        <v>1609</v>
      </c>
      <c r="BA4" s="11" t="s">
        <v>1610</v>
      </c>
      <c r="BB4" s="11" t="s">
        <v>1611</v>
      </c>
      <c r="BC4" s="11" t="s">
        <v>1612</v>
      </c>
      <c r="BD4" s="1" t="s">
        <v>2200</v>
      </c>
    </row>
    <row r="5" spans="2:56" ht="15" customHeight="1">
      <c r="B5" s="395"/>
      <c r="D5" s="1152" t="s">
        <v>2205</v>
      </c>
      <c r="E5" s="1266" t="s">
        <v>2363</v>
      </c>
      <c r="F5" s="1152" t="s">
        <v>1574</v>
      </c>
      <c r="G5" s="1152" t="s">
        <v>2364</v>
      </c>
      <c r="H5" s="1266" t="s">
        <v>185</v>
      </c>
      <c r="I5" s="535">
        <f>基本情報!$E$20</f>
        <v>12</v>
      </c>
      <c r="J5" s="535">
        <f>基本情報!$E$21</f>
        <v>13</v>
      </c>
      <c r="K5" s="535">
        <f>基本情報!$E$22</f>
        <v>14</v>
      </c>
      <c r="L5" s="535">
        <f>基本情報!$E$23</f>
        <v>15</v>
      </c>
      <c r="M5" s="1356" t="s">
        <v>2365</v>
      </c>
      <c r="N5" s="223"/>
      <c r="O5" s="1171" t="s">
        <v>2366</v>
      </c>
      <c r="P5" s="1172"/>
      <c r="Q5" s="1172"/>
      <c r="R5" s="1172"/>
      <c r="S5" s="1173"/>
      <c r="T5" s="223" t="s">
        <v>2367</v>
      </c>
      <c r="U5" s="223" t="s">
        <v>2368</v>
      </c>
      <c r="V5" s="237"/>
      <c r="W5" s="367"/>
      <c r="Z5" s="438" t="str">
        <f>取組状況入力!Y385</f>
        <v>直管形蛍光ﾗﾝﾌﾟHf（FHF,FHC）</v>
      </c>
      <c r="AA5" s="438" t="str">
        <f>取組状況入力!Z385</f>
        <v>直管形蛍光ﾗﾝﾌﾟFLR,FSL</v>
      </c>
      <c r="AB5" s="438" t="str">
        <f>取組状況入力!AA385</f>
        <v>直管形蛍光ﾗﾝﾌﾟFL,FCL</v>
      </c>
      <c r="AC5" s="438" t="str">
        <f>取組状況入力!AB385</f>
        <v>ｺﾝﾊﾟｸﾄ形蛍光ﾗﾝﾌﾟHf（FHT,FHP）</v>
      </c>
      <c r="AD5" s="438" t="str">
        <f>取組状況入力!AC385</f>
        <v>ｺﾝﾊﾟｸﾄ形蛍光ﾗﾝﾌﾟFPR</v>
      </c>
      <c r="AE5" s="438" t="str">
        <f>取組状況入力!AD385</f>
        <v>ｺﾝﾊﾟｸﾄ形蛍光ﾗﾝﾌﾟFPL,FDL,FML,FWL</v>
      </c>
      <c r="AF5" s="438" t="str">
        <f>取組状況入力!AE385</f>
        <v>ハロゲン電球</v>
      </c>
      <c r="AG5" s="438" t="str">
        <f>取組状況入力!AF385</f>
        <v>クリプトン電球</v>
      </c>
      <c r="AH5" s="438" t="str">
        <f>取組状況入力!AG385</f>
        <v>白熱電球</v>
      </c>
      <c r="AI5" s="438" t="str">
        <f>取組状況入力!AH385</f>
        <v>ｾﾗﾐｯｸﾒﾀﾙﾊﾗｲﾄﾞﾗﾝﾌﾟ</v>
      </c>
      <c r="AJ5" s="438" t="str">
        <f>取組状況入力!AI385</f>
        <v>メタルハライドランプ</v>
      </c>
      <c r="AK5" s="438" t="str">
        <f>取組状況入力!AJ385</f>
        <v>高圧ナトリウムランプ</v>
      </c>
      <c r="AL5" s="438" t="str">
        <f>取組状況入力!AK385</f>
        <v>高圧水銀ランプ</v>
      </c>
      <c r="AM5" s="438" t="str">
        <f>取組状況入力!AL385</f>
        <v>LED</v>
      </c>
      <c r="AN5" s="438" t="str">
        <f>取組状況入力!AM385</f>
        <v>高効率LED</v>
      </c>
      <c r="AO5" s="394"/>
      <c r="AP5" s="250"/>
      <c r="AQ5" s="250"/>
      <c r="AR5" s="250"/>
      <c r="AS5" s="250"/>
      <c r="AT5" s="250"/>
      <c r="AU5" s="250"/>
      <c r="AV5" s="250"/>
      <c r="AW5" s="250"/>
      <c r="AX5" s="250"/>
      <c r="AY5" s="250"/>
      <c r="AZ5" s="250"/>
      <c r="BA5" s="250"/>
      <c r="BB5" s="250"/>
    </row>
    <row r="6" spans="2:56" ht="15" customHeight="1">
      <c r="B6" s="395"/>
      <c r="D6" s="1290"/>
      <c r="E6" s="1384"/>
      <c r="F6" s="1290"/>
      <c r="G6" s="1290"/>
      <c r="H6" s="1384"/>
      <c r="I6" s="1356" t="s">
        <v>2369</v>
      </c>
      <c r="J6" s="1356" t="s">
        <v>2370</v>
      </c>
      <c r="K6" s="1356" t="s">
        <v>2371</v>
      </c>
      <c r="L6" s="1356" t="s">
        <v>2372</v>
      </c>
      <c r="M6" s="1384"/>
      <c r="N6" s="525"/>
      <c r="O6" s="1266" t="s">
        <v>2373</v>
      </c>
      <c r="P6" s="1266" t="s">
        <v>2374</v>
      </c>
      <c r="Q6" s="1266" t="s">
        <v>1312</v>
      </c>
      <c r="R6" s="1266" t="s">
        <v>2375</v>
      </c>
      <c r="S6" s="1266" t="s">
        <v>2376</v>
      </c>
      <c r="T6" s="1266" t="s">
        <v>2377</v>
      </c>
      <c r="U6" s="1266" t="s">
        <v>2378</v>
      </c>
      <c r="V6" s="237"/>
      <c r="W6" s="367"/>
      <c r="Z6" s="24">
        <f>取組状況入力!Y386</f>
        <v>0.9</v>
      </c>
      <c r="AA6" s="24">
        <f>取組状況入力!Z386</f>
        <v>0.7</v>
      </c>
      <c r="AB6" s="24">
        <f>取組状況入力!AA386</f>
        <v>0.5</v>
      </c>
      <c r="AC6" s="24">
        <f>取組状況入力!AB386</f>
        <v>0.9</v>
      </c>
      <c r="AD6" s="24">
        <f>取組状況入力!AC386</f>
        <v>0.7</v>
      </c>
      <c r="AE6" s="24">
        <f>取組状況入力!AD386</f>
        <v>0.5</v>
      </c>
      <c r="AF6" s="24">
        <f>取組状況入力!AE386</f>
        <v>0.1</v>
      </c>
      <c r="AG6" s="24">
        <f>取組状況入力!AF386</f>
        <v>0.1</v>
      </c>
      <c r="AH6" s="24">
        <f>取組状況入力!AG386</f>
        <v>0</v>
      </c>
      <c r="AI6" s="24">
        <f>取組状況入力!AH386</f>
        <v>0.9</v>
      </c>
      <c r="AJ6" s="24">
        <f>取組状況入力!AI386</f>
        <v>0.8</v>
      </c>
      <c r="AK6" s="24">
        <f>取組状況入力!AJ386</f>
        <v>0.9</v>
      </c>
      <c r="AL6" s="24">
        <f>取組状況入力!AK386</f>
        <v>0</v>
      </c>
      <c r="AM6" s="24">
        <f>取組状況入力!AL386</f>
        <v>0.9</v>
      </c>
      <c r="AN6" s="24">
        <f>取組状況入力!AM386</f>
        <v>1</v>
      </c>
      <c r="AO6" s="689"/>
      <c r="AP6" s="689"/>
      <c r="AQ6" s="689"/>
      <c r="AR6" s="689"/>
      <c r="AS6" s="689"/>
      <c r="AT6" s="689"/>
      <c r="AU6" s="689"/>
      <c r="AV6" s="689"/>
      <c r="AW6" s="689"/>
      <c r="AX6" s="689"/>
      <c r="AY6" s="689"/>
      <c r="AZ6" s="689"/>
      <c r="BA6" s="689"/>
      <c r="BB6" s="689"/>
    </row>
    <row r="7" spans="2:56" ht="47.1" customHeight="1">
      <c r="B7" s="395"/>
      <c r="D7" s="1153"/>
      <c r="E7" s="1267"/>
      <c r="F7" s="1153"/>
      <c r="G7" s="1153"/>
      <c r="H7" s="1267"/>
      <c r="I7" s="1267"/>
      <c r="J7" s="1267"/>
      <c r="K7" s="1267"/>
      <c r="L7" s="1267"/>
      <c r="M7" s="1267"/>
      <c r="N7" s="517"/>
      <c r="O7" s="1267"/>
      <c r="P7" s="1267"/>
      <c r="Q7" s="1267"/>
      <c r="R7" s="1267"/>
      <c r="S7" s="1267"/>
      <c r="T7" s="1267"/>
      <c r="U7" s="1267"/>
      <c r="V7" s="237"/>
      <c r="W7" s="367"/>
      <c r="AP7" s="455"/>
      <c r="AQ7" s="455"/>
      <c r="AR7" s="455"/>
      <c r="AS7" s="455"/>
      <c r="AT7" s="455"/>
      <c r="AU7" s="455"/>
      <c r="AV7" s="455"/>
      <c r="AW7" s="455"/>
      <c r="AX7" s="455"/>
      <c r="AY7" s="455"/>
      <c r="AZ7" s="455"/>
      <c r="BA7" s="455"/>
      <c r="BB7" s="455"/>
    </row>
    <row r="8" spans="2:56" ht="2.1" customHeight="1" thickBot="1">
      <c r="B8" s="395"/>
      <c r="D8" s="482"/>
      <c r="E8" s="510"/>
      <c r="F8" s="510"/>
      <c r="G8" s="510"/>
      <c r="H8" s="187"/>
      <c r="I8" s="187"/>
      <c r="J8" s="187"/>
      <c r="K8" s="187"/>
      <c r="L8" s="187"/>
      <c r="M8" s="187"/>
      <c r="N8" s="516"/>
      <c r="O8" s="187"/>
      <c r="P8" s="187"/>
      <c r="Q8" s="187"/>
      <c r="R8" s="187"/>
      <c r="S8" s="518"/>
      <c r="T8" s="518"/>
      <c r="U8" s="518"/>
      <c r="V8" s="237"/>
      <c r="W8" s="367"/>
    </row>
    <row r="9" spans="2:56" ht="15" customHeight="1" thickBot="1">
      <c r="B9" s="395"/>
      <c r="D9" s="1146" t="s">
        <v>2379</v>
      </c>
      <c r="E9" s="1147"/>
      <c r="F9" s="1147"/>
      <c r="G9" s="1147"/>
      <c r="H9" s="517" t="s">
        <v>853</v>
      </c>
      <c r="I9" s="525" t="s">
        <v>853</v>
      </c>
      <c r="J9" s="525" t="s">
        <v>853</v>
      </c>
      <c r="K9" s="525" t="s">
        <v>853</v>
      </c>
      <c r="L9" s="525" t="s">
        <v>853</v>
      </c>
      <c r="M9" s="517" t="s">
        <v>853</v>
      </c>
      <c r="N9" s="513"/>
      <c r="O9" s="517" t="s">
        <v>853</v>
      </c>
      <c r="P9" s="517" t="s">
        <v>853</v>
      </c>
      <c r="Q9" s="517" t="s">
        <v>853</v>
      </c>
      <c r="R9" s="517" t="s">
        <v>853</v>
      </c>
      <c r="S9" s="514" t="s">
        <v>853</v>
      </c>
      <c r="T9" s="595" t="str">
        <f>IF($I$10=0,"    －",T$10/($I$10+$K$10))</f>
        <v xml:space="preserve">    －</v>
      </c>
      <c r="U9" s="646" t="str">
        <f>IF($H$16=0,"    －",U$10/($I$10+$K$10))</f>
        <v xml:space="preserve">    －</v>
      </c>
      <c r="V9" s="237"/>
      <c r="W9" s="367"/>
      <c r="AP9" s="690"/>
      <c r="AQ9" s="690"/>
      <c r="AR9" s="690"/>
      <c r="AS9" s="690"/>
      <c r="AT9" s="690"/>
      <c r="AU9" s="690"/>
      <c r="AV9" s="690"/>
      <c r="AW9" s="690"/>
      <c r="AX9" s="690"/>
      <c r="AY9" s="690"/>
      <c r="AZ9" s="690"/>
      <c r="BA9" s="690"/>
      <c r="BB9" s="690"/>
    </row>
    <row r="10" spans="2:56" ht="15" customHeight="1" thickBot="1">
      <c r="B10" s="395"/>
      <c r="D10" s="1146" t="s">
        <v>58</v>
      </c>
      <c r="E10" s="1147"/>
      <c r="F10" s="1147"/>
      <c r="G10" s="1147"/>
      <c r="H10" s="691">
        <f>SUM(H42:H3041)</f>
        <v>0</v>
      </c>
      <c r="I10" s="915">
        <f t="array" ref="I10">SUM(IF(F42:F3041=$AE$4,H42:H3041,0),IF(F42:F3041=$AF$4,H42:H3041,0))</f>
        <v>0</v>
      </c>
      <c r="J10" s="776">
        <f t="array" ref="J10">SUM(IF(F42:F3041=$AN$4,H42:H3041,0))</f>
        <v>0</v>
      </c>
      <c r="K10" s="776">
        <f t="array" ref="K10">SUM(IF(F42:F3041=$AQ$4,H42:H3041,0),IF(F42:F3041=$AR$4,H42:H3041,0))</f>
        <v>0</v>
      </c>
      <c r="L10" s="777">
        <f t="array" ref="L10">SUM(IF(F42:F3041=$AS$4,H42:H3041,0))</f>
        <v>0</v>
      </c>
      <c r="M10" s="692">
        <f>IF(ISERROR(SUM(M11:M39)),"",SUM(M11:M39))</f>
        <v>0</v>
      </c>
      <c r="N10" s="693"/>
      <c r="O10" s="694" t="s">
        <v>853</v>
      </c>
      <c r="P10" s="694" t="s">
        <v>853</v>
      </c>
      <c r="Q10" s="694" t="s">
        <v>853</v>
      </c>
      <c r="R10" s="694" t="s">
        <v>853</v>
      </c>
      <c r="S10" s="694" t="s">
        <v>853</v>
      </c>
      <c r="T10" s="695">
        <f t="array" ref="T10">SUM(IF(T11:T3041="○",$H11:$H3041,0))</f>
        <v>0</v>
      </c>
      <c r="U10" s="695">
        <f t="array" ref="U10">SUM(IF(U11:U3041="○",$H11:$H3041,0))</f>
        <v>0</v>
      </c>
      <c r="V10" s="696"/>
      <c r="W10" s="697"/>
      <c r="Y10" s="4" t="s">
        <v>1583</v>
      </c>
      <c r="Z10" s="142"/>
      <c r="AA10" s="142"/>
      <c r="AB10" s="142"/>
      <c r="AC10" s="142"/>
      <c r="AD10" s="142"/>
      <c r="AE10" s="142"/>
      <c r="AF10" s="142"/>
      <c r="AG10" s="142"/>
      <c r="AH10" s="142"/>
      <c r="AI10" s="142"/>
      <c r="AJ10" s="142"/>
      <c r="AK10" s="142"/>
      <c r="AL10" s="142"/>
      <c r="AM10" s="142"/>
      <c r="AN10" s="142"/>
      <c r="AO10" s="142"/>
      <c r="AP10" s="142"/>
      <c r="AQ10" s="142"/>
      <c r="AR10" s="142"/>
      <c r="AS10" s="142"/>
      <c r="AT10" s="142"/>
      <c r="AU10" s="142"/>
      <c r="AV10" s="142"/>
      <c r="AW10" s="142"/>
      <c r="AX10" s="142"/>
      <c r="AY10" s="142"/>
      <c r="AZ10" s="142"/>
      <c r="BA10" s="142"/>
      <c r="BB10" s="142"/>
    </row>
    <row r="11" spans="2:56" ht="14.25" hidden="1" customHeight="1">
      <c r="B11" s="395"/>
      <c r="D11" s="526"/>
      <c r="E11" s="526"/>
      <c r="F11" s="526" t="s">
        <v>1585</v>
      </c>
      <c r="G11" s="698"/>
      <c r="H11" s="699">
        <f t="array" ref="H11">SUM(IF($F$42:$F$3041=$F11,$H$42:$H$3041,0))</f>
        <v>0</v>
      </c>
      <c r="I11" s="700"/>
      <c r="J11" s="700"/>
      <c r="K11" s="700"/>
      <c r="L11" s="700"/>
      <c r="M11" s="701">
        <f>IF($H$10=0,0,$H11/$H$10)</f>
        <v>0</v>
      </c>
      <c r="N11" s="702"/>
      <c r="O11" s="703" t="str">
        <f>IF(MAX(Z11:AN11)=0,"",INDEX($Z$5:$AN$5,0,MATCH(MAX(Z11:AN11),Z11:AN11,0)))</f>
        <v/>
      </c>
      <c r="P11" s="704"/>
      <c r="Q11" s="704"/>
      <c r="R11" s="703">
        <f t="array" ref="R11">SUM(IF($F$42:$F$3041=$F11,$R$42:$R$3041,0))</f>
        <v>0</v>
      </c>
      <c r="S11" s="705">
        <f t="shared" ref="S11:S39" si="0">IF($H11=0,0,$R11/$H11)</f>
        <v>0</v>
      </c>
      <c r="T11" s="706"/>
      <c r="U11" s="706"/>
      <c r="V11" s="147"/>
      <c r="W11" s="707"/>
      <c r="Y11" s="1" t="str">
        <f>IF($H11=0,"",ROUND(SUMPRODUCT(Z$6:AN$6,Z11:AN11)/$R11,3))</f>
        <v/>
      </c>
      <c r="Z11" s="708">
        <f t="array" ref="Z11">SUM(IF(($F$42:$F$3041=$F11)*($O$42:$O$3041=Z$5),$R$42:$R$3041,0))</f>
        <v>0</v>
      </c>
      <c r="AA11" s="708">
        <f t="array" ref="AA11">SUM(IF(($F$42:$F$3041=$F11)*($O$42:$O$3041=AA$5),$R$42:$R$3041,0))</f>
        <v>0</v>
      </c>
      <c r="AB11" s="708">
        <f t="array" ref="AB11">SUM(IF(($F$42:$F$3041=$F11)*($O$42:$O$3041=AB$5),$R$42:$R$3041,0))</f>
        <v>0</v>
      </c>
      <c r="AC11" s="708">
        <f t="array" ref="AC11">SUM(IF(($F$42:$F$3041=$F11)*($O$42:$O$3041=AC$5),$R$42:$R$3041,0))</f>
        <v>0</v>
      </c>
      <c r="AD11" s="708">
        <f t="array" ref="AD11">SUM(IF(($F$42:$F$3041=$F11)*($O$42:$O$3041=AD$5),$R$42:$R$3041,0))</f>
        <v>0</v>
      </c>
      <c r="AE11" s="708">
        <f t="array" ref="AE11">SUM(IF(($F$42:$F$3041=$F11)*($O$42:$O$3041=AE$5),$R$42:$R$3041,0))</f>
        <v>0</v>
      </c>
      <c r="AF11" s="708">
        <f t="array" ref="AF11">SUM(IF(($F$42:$F$3041=$F11)*($O$42:$O$3041=AF$5),$R$42:$R$3041,0))</f>
        <v>0</v>
      </c>
      <c r="AG11" s="708">
        <f t="array" ref="AG11">SUM(IF(($F$42:$F$3041=$F11)*($O$42:$O$3041=AG$5),$R$42:$R$3041,0))</f>
        <v>0</v>
      </c>
      <c r="AH11" s="708">
        <f t="array" ref="AH11">SUM(IF(($F$42:$F$3041=$F11)*($O$42:$O$3041=AH$5),$R$42:$R$3041,0))</f>
        <v>0</v>
      </c>
      <c r="AI11" s="708">
        <f t="array" ref="AI11">SUM(IF(($F$42:$F$3041=$F11)*($O$42:$O$3041=AI$5),$R$42:$R$3041,0))</f>
        <v>0</v>
      </c>
      <c r="AJ11" s="708">
        <f t="array" ref="AJ11">SUM(IF(($F$42:$F$3041=$F11)*($O$42:$O$3041=AJ$5),$R$42:$R$3041,0))</f>
        <v>0</v>
      </c>
      <c r="AK11" s="708">
        <f t="array" ref="AK11">SUM(IF(($F$42:$F$3041=$F11)*($O$42:$O$3041=AK$5),$R$42:$R$3041,0))</f>
        <v>0</v>
      </c>
      <c r="AL11" s="708">
        <f t="array" ref="AL11">SUM(IF(($F$42:$F$3041=$F11)*($O$42:$O$3041=AL$5),$R$42:$R$3041,0))</f>
        <v>0</v>
      </c>
      <c r="AM11" s="708">
        <f t="array" ref="AM11">SUM(IF(($F$42:$F$3041=$F11)*($O$42:$O$3041=AM$5),$R$42:$R$3041,0))</f>
        <v>0</v>
      </c>
      <c r="AN11" s="708">
        <f t="array" ref="AN11">SUM(IF(($F$42:$F$3041=$F11)*($O$42:$O$3041=AN$5),$R$42:$R$3041,0))</f>
        <v>0</v>
      </c>
    </row>
    <row r="12" spans="2:56" ht="14.25" hidden="1" customHeight="1">
      <c r="B12" s="395"/>
      <c r="D12" s="529"/>
      <c r="E12" s="529"/>
      <c r="F12" s="529" t="s">
        <v>1586</v>
      </c>
      <c r="G12" s="709"/>
      <c r="H12" s="699">
        <f t="array" ref="H12">SUM(IF($F$42:$F$3041=$F12,$H$42:$H$3041,0))</f>
        <v>0</v>
      </c>
      <c r="I12" s="700"/>
      <c r="J12" s="700"/>
      <c r="K12" s="700"/>
      <c r="L12" s="700"/>
      <c r="M12" s="701">
        <f t="shared" ref="M12:M39" si="1">IF($H$10=0,0,$H12/$H$10)</f>
        <v>0</v>
      </c>
      <c r="N12" s="702"/>
      <c r="O12" s="703" t="str">
        <f t="shared" ref="O12:O40" si="2">IF(MAX(Z12:AN12)=0,"",INDEX($Z$5:$AN$5,0,MATCH(MAX(Z12:AN12),Z12:AN12,0)))</f>
        <v/>
      </c>
      <c r="P12" s="704"/>
      <c r="Q12" s="704"/>
      <c r="R12" s="703">
        <f t="array" ref="R12">SUM(IF($F$42:$F$3041=$F12,$R$42:$R$3041,0))</f>
        <v>0</v>
      </c>
      <c r="S12" s="705">
        <f t="shared" si="0"/>
        <v>0</v>
      </c>
      <c r="T12" s="706"/>
      <c r="U12" s="706"/>
      <c r="V12" s="147"/>
      <c r="W12" s="707"/>
      <c r="Y12" s="1" t="str">
        <f t="shared" ref="Y12:Y39" si="3">IF($H12=0,"",ROUND(SUMPRODUCT(Z$6:AN$6,Z12:AN12)/$R12,3))</f>
        <v/>
      </c>
      <c r="Z12" s="708">
        <f t="array" ref="Z12">SUM(IF(($F$42:$F$3041=$F12)*($O$42:$O$3041=Z$5),$R$42:$R$3041,0))</f>
        <v>0</v>
      </c>
      <c r="AA12" s="708">
        <f t="array" ref="AA12">SUM(IF(($F$42:$F$3041=$F12)*($O$42:$O$3041=AA$5),$R$42:$R$3041,0))</f>
        <v>0</v>
      </c>
      <c r="AB12" s="708">
        <f t="array" ref="AB12">SUM(IF(($F$42:$F$3041=$F12)*($O$42:$O$3041=AB$5),$R$42:$R$3041,0))</f>
        <v>0</v>
      </c>
      <c r="AC12" s="708">
        <f t="array" ref="AC12">SUM(IF(($F$42:$F$3041=$F12)*($O$42:$O$3041=AC$5),$R$42:$R$3041,0))</f>
        <v>0</v>
      </c>
      <c r="AD12" s="708">
        <f t="array" ref="AD12">SUM(IF(($F$42:$F$3041=$F12)*($O$42:$O$3041=AD$5),$R$42:$R$3041,0))</f>
        <v>0</v>
      </c>
      <c r="AE12" s="708">
        <f t="array" ref="AE12">SUM(IF(($F$42:$F$3041=$F12)*($O$42:$O$3041=AE$5),$R$42:$R$3041,0))</f>
        <v>0</v>
      </c>
      <c r="AF12" s="708">
        <f t="array" ref="AF12">SUM(IF(($F$42:$F$3041=$F12)*($O$42:$O$3041=AF$5),$R$42:$R$3041,0))</f>
        <v>0</v>
      </c>
      <c r="AG12" s="708">
        <f t="array" ref="AG12">SUM(IF(($F$42:$F$3041=$F12)*($O$42:$O$3041=AG$5),$R$42:$R$3041,0))</f>
        <v>0</v>
      </c>
      <c r="AH12" s="708">
        <f t="array" ref="AH12">SUM(IF(($F$42:$F$3041=$F12)*($O$42:$O$3041=AH$5),$R$42:$R$3041,0))</f>
        <v>0</v>
      </c>
      <c r="AI12" s="708">
        <f t="array" ref="AI12">SUM(IF(($F$42:$F$3041=$F12)*($O$42:$O$3041=AI$5),$R$42:$R$3041,0))</f>
        <v>0</v>
      </c>
      <c r="AJ12" s="708">
        <f t="array" ref="AJ12">SUM(IF(($F$42:$F$3041=$F12)*($O$42:$O$3041=AJ$5),$R$42:$R$3041,0))</f>
        <v>0</v>
      </c>
      <c r="AK12" s="708">
        <f t="array" ref="AK12">SUM(IF(($F$42:$F$3041=$F12)*($O$42:$O$3041=AK$5),$R$42:$R$3041,0))</f>
        <v>0</v>
      </c>
      <c r="AL12" s="708">
        <f t="array" ref="AL12">SUM(IF(($F$42:$F$3041=$F12)*($O$42:$O$3041=AL$5),$R$42:$R$3041,0))</f>
        <v>0</v>
      </c>
      <c r="AM12" s="708">
        <f t="array" ref="AM12">SUM(IF(($F$42:$F$3041=$F12)*($O$42:$O$3041=AM$5),$R$42:$R$3041,0))</f>
        <v>0</v>
      </c>
      <c r="AN12" s="708">
        <f t="array" ref="AN12">SUM(IF(($F$42:$F$3041=$F12)*($O$42:$O$3041=AN$5),$R$42:$R$3041,0))</f>
        <v>0</v>
      </c>
    </row>
    <row r="13" spans="2:56" ht="14.25" hidden="1" customHeight="1">
      <c r="B13" s="395"/>
      <c r="D13" s="529"/>
      <c r="E13" s="529"/>
      <c r="F13" s="529" t="s">
        <v>1587</v>
      </c>
      <c r="G13" s="709"/>
      <c r="H13" s="699">
        <f t="array" ref="H13">SUM(IF($F$42:$F$3041=$F13,$H$42:$H$3041,0))</f>
        <v>0</v>
      </c>
      <c r="I13" s="700"/>
      <c r="J13" s="700"/>
      <c r="K13" s="700"/>
      <c r="L13" s="700"/>
      <c r="M13" s="701">
        <f t="shared" si="1"/>
        <v>0</v>
      </c>
      <c r="N13" s="702"/>
      <c r="O13" s="703" t="str">
        <f t="shared" si="2"/>
        <v/>
      </c>
      <c r="P13" s="704"/>
      <c r="Q13" s="704"/>
      <c r="R13" s="703">
        <f t="array" ref="R13">SUM(IF($F$42:$F$3041=$F13,$R$42:$R$3041,0))</f>
        <v>0</v>
      </c>
      <c r="S13" s="705">
        <f t="shared" si="0"/>
        <v>0</v>
      </c>
      <c r="T13" s="706"/>
      <c r="U13" s="706"/>
      <c r="V13" s="147"/>
      <c r="W13" s="707"/>
      <c r="Y13" s="1" t="str">
        <f t="shared" si="3"/>
        <v/>
      </c>
      <c r="Z13" s="708">
        <f t="array" ref="Z13">SUM(IF(($F$42:$F$3041=$F13)*($O$42:$O$3041=Z$5),$R$42:$R$3041,0))</f>
        <v>0</v>
      </c>
      <c r="AA13" s="708">
        <f t="array" ref="AA13">SUM(IF(($F$42:$F$3041=$F13)*($O$42:$O$3041=AA$5),$R$42:$R$3041,0))</f>
        <v>0</v>
      </c>
      <c r="AB13" s="708">
        <f t="array" ref="AB13">SUM(IF(($F$42:$F$3041=$F13)*($O$42:$O$3041=AB$5),$R$42:$R$3041,0))</f>
        <v>0</v>
      </c>
      <c r="AC13" s="708">
        <f t="array" ref="AC13">SUM(IF(($F$42:$F$3041=$F13)*($O$42:$O$3041=AC$5),$R$42:$R$3041,0))</f>
        <v>0</v>
      </c>
      <c r="AD13" s="708">
        <f t="array" ref="AD13">SUM(IF(($F$42:$F$3041=$F13)*($O$42:$O$3041=AD$5),$R$42:$R$3041,0))</f>
        <v>0</v>
      </c>
      <c r="AE13" s="708">
        <f t="array" ref="AE13">SUM(IF(($F$42:$F$3041=$F13)*($O$42:$O$3041=AE$5),$R$42:$R$3041,0))</f>
        <v>0</v>
      </c>
      <c r="AF13" s="708">
        <f t="array" ref="AF13">SUM(IF(($F$42:$F$3041=$F13)*($O$42:$O$3041=AF$5),$R$42:$R$3041,0))</f>
        <v>0</v>
      </c>
      <c r="AG13" s="708">
        <f t="array" ref="AG13">SUM(IF(($F$42:$F$3041=$F13)*($O$42:$O$3041=AG$5),$R$42:$R$3041,0))</f>
        <v>0</v>
      </c>
      <c r="AH13" s="708">
        <f t="array" ref="AH13">SUM(IF(($F$42:$F$3041=$F13)*($O$42:$O$3041=AH$5),$R$42:$R$3041,0))</f>
        <v>0</v>
      </c>
      <c r="AI13" s="708">
        <f t="array" ref="AI13">SUM(IF(($F$42:$F$3041=$F13)*($O$42:$O$3041=AI$5),$R$42:$R$3041,0))</f>
        <v>0</v>
      </c>
      <c r="AJ13" s="708">
        <f t="array" ref="AJ13">SUM(IF(($F$42:$F$3041=$F13)*($O$42:$O$3041=AJ$5),$R$42:$R$3041,0))</f>
        <v>0</v>
      </c>
      <c r="AK13" s="708">
        <f t="array" ref="AK13">SUM(IF(($F$42:$F$3041=$F13)*($O$42:$O$3041=AK$5),$R$42:$R$3041,0))</f>
        <v>0</v>
      </c>
      <c r="AL13" s="708">
        <f t="array" ref="AL13">SUM(IF(($F$42:$F$3041=$F13)*($O$42:$O$3041=AL$5),$R$42:$R$3041,0))</f>
        <v>0</v>
      </c>
      <c r="AM13" s="708">
        <f t="array" ref="AM13">SUM(IF(($F$42:$F$3041=$F13)*($O$42:$O$3041=AM$5),$R$42:$R$3041,0))</f>
        <v>0</v>
      </c>
      <c r="AN13" s="708">
        <f t="array" ref="AN13">SUM(IF(($F$42:$F$3041=$F13)*($O$42:$O$3041=AN$5),$R$42:$R$3041,0))</f>
        <v>0</v>
      </c>
    </row>
    <row r="14" spans="2:56" ht="14.25" hidden="1" customHeight="1">
      <c r="B14" s="395"/>
      <c r="D14" s="529"/>
      <c r="E14" s="529"/>
      <c r="F14" s="529" t="s">
        <v>1588</v>
      </c>
      <c r="G14" s="709"/>
      <c r="H14" s="699">
        <f t="array" ref="H14">SUM(IF($F$42:$F$3041=$F14,$H$42:$H$3041,0))</f>
        <v>0</v>
      </c>
      <c r="I14" s="700"/>
      <c r="J14" s="700"/>
      <c r="K14" s="700"/>
      <c r="L14" s="700"/>
      <c r="M14" s="701">
        <f t="shared" si="1"/>
        <v>0</v>
      </c>
      <c r="N14" s="702"/>
      <c r="O14" s="703" t="str">
        <f t="shared" si="2"/>
        <v/>
      </c>
      <c r="P14" s="704"/>
      <c r="Q14" s="704"/>
      <c r="R14" s="703">
        <f t="array" ref="R14">SUM(IF($F$42:$F$3041=$F14,$R$42:$R$3041,0))</f>
        <v>0</v>
      </c>
      <c r="S14" s="705">
        <f t="shared" si="0"/>
        <v>0</v>
      </c>
      <c r="T14" s="706"/>
      <c r="U14" s="706"/>
      <c r="V14" s="147"/>
      <c r="W14" s="707"/>
      <c r="Y14" s="1" t="str">
        <f t="shared" si="3"/>
        <v/>
      </c>
      <c r="Z14" s="708">
        <f t="array" ref="Z14">SUM(IF(($F$42:$F$3041=$F14)*($O$42:$O$3041=Z$5),$R$42:$R$3041,0))</f>
        <v>0</v>
      </c>
      <c r="AA14" s="708">
        <f t="array" ref="AA14">SUM(IF(($F$42:$F$3041=$F14)*($O$42:$O$3041=AA$5),$R$42:$R$3041,0))</f>
        <v>0</v>
      </c>
      <c r="AB14" s="708">
        <f t="array" ref="AB14">SUM(IF(($F$42:$F$3041=$F14)*($O$42:$O$3041=AB$5),$R$42:$R$3041,0))</f>
        <v>0</v>
      </c>
      <c r="AC14" s="708">
        <f t="array" ref="AC14">SUM(IF(($F$42:$F$3041=$F14)*($O$42:$O$3041=AC$5),$R$42:$R$3041,0))</f>
        <v>0</v>
      </c>
      <c r="AD14" s="708">
        <f t="array" ref="AD14">SUM(IF(($F$42:$F$3041=$F14)*($O$42:$O$3041=AD$5),$R$42:$R$3041,0))</f>
        <v>0</v>
      </c>
      <c r="AE14" s="708">
        <f t="array" ref="AE14">SUM(IF(($F$42:$F$3041=$F14)*($O$42:$O$3041=AE$5),$R$42:$R$3041,0))</f>
        <v>0</v>
      </c>
      <c r="AF14" s="708">
        <f t="array" ref="AF14">SUM(IF(($F$42:$F$3041=$F14)*($O$42:$O$3041=AF$5),$R$42:$R$3041,0))</f>
        <v>0</v>
      </c>
      <c r="AG14" s="708">
        <f t="array" ref="AG14">SUM(IF(($F$42:$F$3041=$F14)*($O$42:$O$3041=AG$5),$R$42:$R$3041,0))</f>
        <v>0</v>
      </c>
      <c r="AH14" s="708">
        <f t="array" ref="AH14">SUM(IF(($F$42:$F$3041=$F14)*($O$42:$O$3041=AH$5),$R$42:$R$3041,0))</f>
        <v>0</v>
      </c>
      <c r="AI14" s="708">
        <f t="array" ref="AI14">SUM(IF(($F$42:$F$3041=$F14)*($O$42:$O$3041=AI$5),$R$42:$R$3041,0))</f>
        <v>0</v>
      </c>
      <c r="AJ14" s="708">
        <f t="array" ref="AJ14">SUM(IF(($F$42:$F$3041=$F14)*($O$42:$O$3041=AJ$5),$R$42:$R$3041,0))</f>
        <v>0</v>
      </c>
      <c r="AK14" s="708">
        <f t="array" ref="AK14">SUM(IF(($F$42:$F$3041=$F14)*($O$42:$O$3041=AK$5),$R$42:$R$3041,0))</f>
        <v>0</v>
      </c>
      <c r="AL14" s="708">
        <f t="array" ref="AL14">SUM(IF(($F$42:$F$3041=$F14)*($O$42:$O$3041=AL$5),$R$42:$R$3041,0))</f>
        <v>0</v>
      </c>
      <c r="AM14" s="708">
        <f t="array" ref="AM14">SUM(IF(($F$42:$F$3041=$F14)*($O$42:$O$3041=AM$5),$R$42:$R$3041,0))</f>
        <v>0</v>
      </c>
      <c r="AN14" s="708">
        <f t="array" ref="AN14">SUM(IF(($F$42:$F$3041=$F14)*($O$42:$O$3041=AN$5),$R$42:$R$3041,0))</f>
        <v>0</v>
      </c>
    </row>
    <row r="15" spans="2:56" ht="14.25" hidden="1" customHeight="1">
      <c r="B15" s="395"/>
      <c r="D15" s="529"/>
      <c r="E15" s="529"/>
      <c r="F15" s="529" t="s">
        <v>224</v>
      </c>
      <c r="G15" s="709"/>
      <c r="H15" s="699">
        <f t="array" ref="H15">SUM(IF($F$42:$F$3041=$F15,$H$42:$H$3041,0))</f>
        <v>0</v>
      </c>
      <c r="I15" s="700"/>
      <c r="J15" s="700"/>
      <c r="K15" s="700"/>
      <c r="L15" s="700"/>
      <c r="M15" s="701">
        <f t="shared" si="1"/>
        <v>0</v>
      </c>
      <c r="N15" s="702"/>
      <c r="O15" s="703" t="str">
        <f t="shared" si="2"/>
        <v/>
      </c>
      <c r="P15" s="704"/>
      <c r="Q15" s="704"/>
      <c r="R15" s="703">
        <f t="array" ref="R15">SUM(IF($F$42:$F$3041=$F15,$R$42:$R$3041,0))</f>
        <v>0</v>
      </c>
      <c r="S15" s="705">
        <f t="shared" si="0"/>
        <v>0</v>
      </c>
      <c r="T15" s="706"/>
      <c r="U15" s="706"/>
      <c r="V15" s="147"/>
      <c r="W15" s="707"/>
      <c r="Y15" s="1" t="str">
        <f t="shared" si="3"/>
        <v/>
      </c>
      <c r="Z15" s="708">
        <f t="array" ref="Z15">SUM(IF(($F$42:$F$3041=$F15)*($O$42:$O$3041=Z$5),$R$42:$R$3041,0))</f>
        <v>0</v>
      </c>
      <c r="AA15" s="708">
        <f t="array" ref="AA15">SUM(IF(($F$42:$F$3041=$F15)*($O$42:$O$3041=AA$5),$R$42:$R$3041,0))</f>
        <v>0</v>
      </c>
      <c r="AB15" s="708">
        <f t="array" ref="AB15">SUM(IF(($F$42:$F$3041=$F15)*($O$42:$O$3041=AB$5),$R$42:$R$3041,0))</f>
        <v>0</v>
      </c>
      <c r="AC15" s="708">
        <f t="array" ref="AC15">SUM(IF(($F$42:$F$3041=$F15)*($O$42:$O$3041=AC$5),$R$42:$R$3041,0))</f>
        <v>0</v>
      </c>
      <c r="AD15" s="708">
        <f t="array" ref="AD15">SUM(IF(($F$42:$F$3041=$F15)*($O$42:$O$3041=AD$5),$R$42:$R$3041,0))</f>
        <v>0</v>
      </c>
      <c r="AE15" s="708">
        <f t="array" ref="AE15">SUM(IF(($F$42:$F$3041=$F15)*($O$42:$O$3041=AE$5),$R$42:$R$3041,0))</f>
        <v>0</v>
      </c>
      <c r="AF15" s="708">
        <f t="array" ref="AF15">SUM(IF(($F$42:$F$3041=$F15)*($O$42:$O$3041=AF$5),$R$42:$R$3041,0))</f>
        <v>0</v>
      </c>
      <c r="AG15" s="708">
        <f t="array" ref="AG15">SUM(IF(($F$42:$F$3041=$F15)*($O$42:$O$3041=AG$5),$R$42:$R$3041,0))</f>
        <v>0</v>
      </c>
      <c r="AH15" s="708">
        <f t="array" ref="AH15">SUM(IF(($F$42:$F$3041=$F15)*($O$42:$O$3041=AH$5),$R$42:$R$3041,0))</f>
        <v>0</v>
      </c>
      <c r="AI15" s="708">
        <f t="array" ref="AI15">SUM(IF(($F$42:$F$3041=$F15)*($O$42:$O$3041=AI$5),$R$42:$R$3041,0))</f>
        <v>0</v>
      </c>
      <c r="AJ15" s="708">
        <f t="array" ref="AJ15">SUM(IF(($F$42:$F$3041=$F15)*($O$42:$O$3041=AJ$5),$R$42:$R$3041,0))</f>
        <v>0</v>
      </c>
      <c r="AK15" s="708">
        <f t="array" ref="AK15">SUM(IF(($F$42:$F$3041=$F15)*($O$42:$O$3041=AK$5),$R$42:$R$3041,0))</f>
        <v>0</v>
      </c>
      <c r="AL15" s="708">
        <f t="array" ref="AL15">SUM(IF(($F$42:$F$3041=$F15)*($O$42:$O$3041=AL$5),$R$42:$R$3041,0))</f>
        <v>0</v>
      </c>
      <c r="AM15" s="708">
        <f t="array" ref="AM15">SUM(IF(($F$42:$F$3041=$F15)*($O$42:$O$3041=AM$5),$R$42:$R$3041,0))</f>
        <v>0</v>
      </c>
      <c r="AN15" s="708">
        <f t="array" ref="AN15">SUM(IF(($F$42:$F$3041=$F15)*($O$42:$O$3041=AN$5),$R$42:$R$3041,0))</f>
        <v>0</v>
      </c>
    </row>
    <row r="16" spans="2:56" ht="14.25" hidden="1" customHeight="1">
      <c r="B16" s="395"/>
      <c r="D16" s="529"/>
      <c r="E16" s="529"/>
      <c r="F16" s="529" t="s">
        <v>1589</v>
      </c>
      <c r="G16" s="709"/>
      <c r="H16" s="699">
        <f t="array" ref="H16">SUM(IF($F$42:$F$3041=$F16,$H$42:$H$3041,0))</f>
        <v>0</v>
      </c>
      <c r="I16" s="700"/>
      <c r="J16" s="700"/>
      <c r="K16" s="700"/>
      <c r="L16" s="700"/>
      <c r="M16" s="701">
        <f t="shared" si="1"/>
        <v>0</v>
      </c>
      <c r="N16" s="702"/>
      <c r="O16" s="703" t="str">
        <f t="shared" si="2"/>
        <v/>
      </c>
      <c r="P16" s="704"/>
      <c r="Q16" s="704"/>
      <c r="R16" s="703">
        <f t="array" ref="R16">SUM(IF($F$42:$F$3041=$F16,$R$42:$R$3041,0))</f>
        <v>0</v>
      </c>
      <c r="S16" s="705">
        <f t="shared" si="0"/>
        <v>0</v>
      </c>
      <c r="T16" s="706"/>
      <c r="U16" s="706"/>
      <c r="V16" s="147"/>
      <c r="W16" s="707"/>
      <c r="Y16" s="1" t="str">
        <f t="shared" si="3"/>
        <v/>
      </c>
      <c r="Z16" s="708">
        <f t="array" ref="Z16">SUM(IF(($F$42:$F$3041=$F16)*($O$42:$O$3041=Z$5),$R$42:$R$3041,0))</f>
        <v>0</v>
      </c>
      <c r="AA16" s="708">
        <f t="array" ref="AA16">SUM(IF(($F$42:$F$3041=$F16)*($O$42:$O$3041=AA$5),$R$42:$R$3041,0))</f>
        <v>0</v>
      </c>
      <c r="AB16" s="708">
        <f t="array" ref="AB16">SUM(IF(($F$42:$F$3041=$F16)*($O$42:$O$3041=AB$5),$R$42:$R$3041,0))</f>
        <v>0</v>
      </c>
      <c r="AC16" s="708">
        <f t="array" ref="AC16">SUM(IF(($F$42:$F$3041=$F16)*($O$42:$O$3041=AC$5),$R$42:$R$3041,0))</f>
        <v>0</v>
      </c>
      <c r="AD16" s="708">
        <f t="array" ref="AD16">SUM(IF(($F$42:$F$3041=$F16)*($O$42:$O$3041=AD$5),$R$42:$R$3041,0))</f>
        <v>0</v>
      </c>
      <c r="AE16" s="708">
        <f t="array" ref="AE16">SUM(IF(($F$42:$F$3041=$F16)*($O$42:$O$3041=AE$5),$R$42:$R$3041,0))</f>
        <v>0</v>
      </c>
      <c r="AF16" s="708">
        <f t="array" ref="AF16">SUM(IF(($F$42:$F$3041=$F16)*($O$42:$O$3041=AF$5),$R$42:$R$3041,0))</f>
        <v>0</v>
      </c>
      <c r="AG16" s="708">
        <f t="array" ref="AG16">SUM(IF(($F$42:$F$3041=$F16)*($O$42:$O$3041=AG$5),$R$42:$R$3041,0))</f>
        <v>0</v>
      </c>
      <c r="AH16" s="708">
        <f t="array" ref="AH16">SUM(IF(($F$42:$F$3041=$F16)*($O$42:$O$3041=AH$5),$R$42:$R$3041,0))</f>
        <v>0</v>
      </c>
      <c r="AI16" s="708">
        <f t="array" ref="AI16">SUM(IF(($F$42:$F$3041=$F16)*($O$42:$O$3041=AI$5),$R$42:$R$3041,0))</f>
        <v>0</v>
      </c>
      <c r="AJ16" s="708">
        <f t="array" ref="AJ16">SUM(IF(($F$42:$F$3041=$F16)*($O$42:$O$3041=AJ$5),$R$42:$R$3041,0))</f>
        <v>0</v>
      </c>
      <c r="AK16" s="708">
        <f t="array" ref="AK16">SUM(IF(($F$42:$F$3041=$F16)*($O$42:$O$3041=AK$5),$R$42:$R$3041,0))</f>
        <v>0</v>
      </c>
      <c r="AL16" s="708">
        <f t="array" ref="AL16">SUM(IF(($F$42:$F$3041=$F16)*($O$42:$O$3041=AL$5),$R$42:$R$3041,0))</f>
        <v>0</v>
      </c>
      <c r="AM16" s="708">
        <f t="array" ref="AM16">SUM(IF(($F$42:$F$3041=$F16)*($O$42:$O$3041=AM$5),$R$42:$R$3041,0))</f>
        <v>0</v>
      </c>
      <c r="AN16" s="708">
        <f t="array" ref="AN16">SUM(IF(($F$42:$F$3041=$F16)*($O$42:$O$3041=AN$5),$R$42:$R$3041,0))</f>
        <v>0</v>
      </c>
    </row>
    <row r="17" spans="2:40" ht="14.25" hidden="1" customHeight="1">
      <c r="B17" s="395"/>
      <c r="D17" s="529"/>
      <c r="E17" s="529"/>
      <c r="F17" s="529" t="s">
        <v>2380</v>
      </c>
      <c r="G17" s="709"/>
      <c r="H17" s="699">
        <f t="array" ref="H17">SUM(IF($F$42:$F$3041=$F17,$H$42:$H$3041,0))</f>
        <v>0</v>
      </c>
      <c r="I17" s="700"/>
      <c r="J17" s="700"/>
      <c r="K17" s="700"/>
      <c r="L17" s="700"/>
      <c r="M17" s="701">
        <f t="shared" si="1"/>
        <v>0</v>
      </c>
      <c r="N17" s="702"/>
      <c r="O17" s="703" t="str">
        <f>IF(MAX(Z17:AN17)=0,"",INDEX($Z$5:$AN$5,0,MATCH(MAX(Z17:AN17),Z17:AN17,0)))</f>
        <v/>
      </c>
      <c r="P17" s="704"/>
      <c r="Q17" s="704"/>
      <c r="R17" s="703">
        <f t="array" ref="R17">SUM(IF($F$42:$F$3041=$F17,$R$42:$R$3041,0))</f>
        <v>0</v>
      </c>
      <c r="S17" s="705">
        <f t="shared" si="0"/>
        <v>0</v>
      </c>
      <c r="T17" s="706"/>
      <c r="U17" s="706"/>
      <c r="V17" s="147"/>
      <c r="W17" s="707"/>
      <c r="Y17" s="1" t="str">
        <f t="shared" si="3"/>
        <v/>
      </c>
      <c r="Z17" s="708">
        <f t="array" ref="Z17">SUM(IF(($F$42:$F$3041=$F17)*($O$42:$O$3041=Z$5),$R$42:$R$3041,0))</f>
        <v>0</v>
      </c>
      <c r="AA17" s="708">
        <f t="array" ref="AA17">SUM(IF(($F$42:$F$3041=$F17)*($O$42:$O$3041=AA$5),$R$42:$R$3041,0))</f>
        <v>0</v>
      </c>
      <c r="AB17" s="708">
        <f t="array" ref="AB17">SUM(IF(($F$42:$F$3041=$F17)*($O$42:$O$3041=AB$5),$R$42:$R$3041,0))</f>
        <v>0</v>
      </c>
      <c r="AC17" s="708">
        <f t="array" ref="AC17">SUM(IF(($F$42:$F$3041=$F17)*($O$42:$O$3041=AC$5),$R$42:$R$3041,0))</f>
        <v>0</v>
      </c>
      <c r="AD17" s="708">
        <f t="array" ref="AD17">SUM(IF(($F$42:$F$3041=$F17)*($O$42:$O$3041=AD$5),$R$42:$R$3041,0))</f>
        <v>0</v>
      </c>
      <c r="AE17" s="708">
        <f t="array" ref="AE17">SUM(IF(($F$42:$F$3041=$F17)*($O$42:$O$3041=AE$5),$R$42:$R$3041,0))</f>
        <v>0</v>
      </c>
      <c r="AF17" s="708">
        <f t="array" ref="AF17">SUM(IF(($F$42:$F$3041=$F17)*($O$42:$O$3041=AF$5),$R$42:$R$3041,0))</f>
        <v>0</v>
      </c>
      <c r="AG17" s="708">
        <f t="array" ref="AG17">SUM(IF(($F$42:$F$3041=$F17)*($O$42:$O$3041=AG$5),$R$42:$R$3041,0))</f>
        <v>0</v>
      </c>
      <c r="AH17" s="708">
        <f t="array" ref="AH17">SUM(IF(($F$42:$F$3041=$F17)*($O$42:$O$3041=AH$5),$R$42:$R$3041,0))</f>
        <v>0</v>
      </c>
      <c r="AI17" s="708">
        <f t="array" ref="AI17">SUM(IF(($F$42:$F$3041=$F17)*($O$42:$O$3041=AI$5),$R$42:$R$3041,0))</f>
        <v>0</v>
      </c>
      <c r="AJ17" s="708">
        <f t="array" ref="AJ17">SUM(IF(($F$42:$F$3041=$F17)*($O$42:$O$3041=AJ$5),$R$42:$R$3041,0))</f>
        <v>0</v>
      </c>
      <c r="AK17" s="708">
        <f t="array" ref="AK17">SUM(IF(($F$42:$F$3041=$F17)*($O$42:$O$3041=AK$5),$R$42:$R$3041,0))</f>
        <v>0</v>
      </c>
      <c r="AL17" s="708">
        <f t="array" ref="AL17">SUM(IF(($F$42:$F$3041=$F17)*($O$42:$O$3041=AL$5),$R$42:$R$3041,0))</f>
        <v>0</v>
      </c>
      <c r="AM17" s="708">
        <f t="array" ref="AM17">SUM(IF(($F$42:$F$3041=$F17)*($O$42:$O$3041=AM$5),$R$42:$R$3041,0))</f>
        <v>0</v>
      </c>
      <c r="AN17" s="708">
        <f t="array" ref="AN17">SUM(IF(($F$42:$F$3041=$F17)*($O$42:$O$3041=AN$5),$R$42:$R$3041,0))</f>
        <v>0</v>
      </c>
    </row>
    <row r="18" spans="2:40" ht="14.25" hidden="1" customHeight="1">
      <c r="B18" s="395"/>
      <c r="D18" s="529"/>
      <c r="E18" s="529"/>
      <c r="F18" s="529" t="s">
        <v>1590</v>
      </c>
      <c r="G18" s="709"/>
      <c r="H18" s="699">
        <f t="array" ref="H18">SUM(IF($F$42:$F$3041=$F18,$H$42:$H$3041,0))</f>
        <v>0</v>
      </c>
      <c r="I18" s="700"/>
      <c r="J18" s="700"/>
      <c r="K18" s="700"/>
      <c r="L18" s="700"/>
      <c r="M18" s="701">
        <f t="shared" si="1"/>
        <v>0</v>
      </c>
      <c r="N18" s="702"/>
      <c r="O18" s="703" t="str">
        <f t="shared" si="2"/>
        <v/>
      </c>
      <c r="P18" s="704"/>
      <c r="Q18" s="704"/>
      <c r="R18" s="703">
        <f t="array" ref="R18">SUM(IF($F$42:$F$3041=$F18,$R$42:$R$3041,0))</f>
        <v>0</v>
      </c>
      <c r="S18" s="705">
        <f t="shared" si="0"/>
        <v>0</v>
      </c>
      <c r="T18" s="706"/>
      <c r="U18" s="706"/>
      <c r="V18" s="147"/>
      <c r="W18" s="707"/>
      <c r="Y18" s="1" t="str">
        <f t="shared" si="3"/>
        <v/>
      </c>
      <c r="Z18" s="708">
        <f t="array" ref="Z18">SUM(IF(($F$42:$F$3041=$F18)*($O$42:$O$3041=Z$5),$R$42:$R$3041,0))</f>
        <v>0</v>
      </c>
      <c r="AA18" s="708">
        <f t="array" ref="AA18">SUM(IF(($F$42:$F$3041=$F18)*($O$42:$O$3041=AA$5),$R$42:$R$3041,0))</f>
        <v>0</v>
      </c>
      <c r="AB18" s="708">
        <f t="array" ref="AB18">SUM(IF(($F$42:$F$3041=$F18)*($O$42:$O$3041=AB$5),$R$42:$R$3041,0))</f>
        <v>0</v>
      </c>
      <c r="AC18" s="708">
        <f t="array" ref="AC18">SUM(IF(($F$42:$F$3041=$F18)*($O$42:$O$3041=AC$5),$R$42:$R$3041,0))</f>
        <v>0</v>
      </c>
      <c r="AD18" s="708">
        <f t="array" ref="AD18">SUM(IF(($F$42:$F$3041=$F18)*($O$42:$O$3041=AD$5),$R$42:$R$3041,0))</f>
        <v>0</v>
      </c>
      <c r="AE18" s="708">
        <f t="array" ref="AE18">SUM(IF(($F$42:$F$3041=$F18)*($O$42:$O$3041=AE$5),$R$42:$R$3041,0))</f>
        <v>0</v>
      </c>
      <c r="AF18" s="708">
        <f t="array" ref="AF18">SUM(IF(($F$42:$F$3041=$F18)*($O$42:$O$3041=AF$5),$R$42:$R$3041,0))</f>
        <v>0</v>
      </c>
      <c r="AG18" s="708">
        <f t="array" ref="AG18">SUM(IF(($F$42:$F$3041=$F18)*($O$42:$O$3041=AG$5),$R$42:$R$3041,0))</f>
        <v>0</v>
      </c>
      <c r="AH18" s="708">
        <f t="array" ref="AH18">SUM(IF(($F$42:$F$3041=$F18)*($O$42:$O$3041=AH$5),$R$42:$R$3041,0))</f>
        <v>0</v>
      </c>
      <c r="AI18" s="708">
        <f t="array" ref="AI18">SUM(IF(($F$42:$F$3041=$F18)*($O$42:$O$3041=AI$5),$R$42:$R$3041,0))</f>
        <v>0</v>
      </c>
      <c r="AJ18" s="708">
        <f t="array" ref="AJ18">SUM(IF(($F$42:$F$3041=$F18)*($O$42:$O$3041=AJ$5),$R$42:$R$3041,0))</f>
        <v>0</v>
      </c>
      <c r="AK18" s="708">
        <f t="array" ref="AK18">SUM(IF(($F$42:$F$3041=$F18)*($O$42:$O$3041=AK$5),$R$42:$R$3041,0))</f>
        <v>0</v>
      </c>
      <c r="AL18" s="708">
        <f t="array" ref="AL18">SUM(IF(($F$42:$F$3041=$F18)*($O$42:$O$3041=AL$5),$R$42:$R$3041,0))</f>
        <v>0</v>
      </c>
      <c r="AM18" s="708">
        <f t="array" ref="AM18">SUM(IF(($F$42:$F$3041=$F18)*($O$42:$O$3041=AM$5),$R$42:$R$3041,0))</f>
        <v>0</v>
      </c>
      <c r="AN18" s="708">
        <f t="array" ref="AN18">SUM(IF(($F$42:$F$3041=$F18)*($O$42:$O$3041=AN$5),$R$42:$R$3041,0))</f>
        <v>0</v>
      </c>
    </row>
    <row r="19" spans="2:40" ht="14.25" hidden="1" customHeight="1">
      <c r="B19" s="395"/>
      <c r="D19" s="529"/>
      <c r="E19" s="529"/>
      <c r="F19" s="529" t="s">
        <v>1591</v>
      </c>
      <c r="G19" s="709"/>
      <c r="H19" s="699">
        <f t="array" ref="H19">SUM(IF($F$42:$F$3041=$F19,$H$42:$H$3041,0))</f>
        <v>0</v>
      </c>
      <c r="I19" s="700"/>
      <c r="J19" s="700"/>
      <c r="K19" s="700"/>
      <c r="L19" s="700"/>
      <c r="M19" s="701">
        <f t="shared" si="1"/>
        <v>0</v>
      </c>
      <c r="N19" s="702"/>
      <c r="O19" s="703" t="str">
        <f t="shared" si="2"/>
        <v/>
      </c>
      <c r="P19" s="704"/>
      <c r="Q19" s="704"/>
      <c r="R19" s="703">
        <f t="array" ref="R19">SUM(IF($F$42:$F$3041=$F19,$R$42:$R$3041,0))</f>
        <v>0</v>
      </c>
      <c r="S19" s="705">
        <f t="shared" si="0"/>
        <v>0</v>
      </c>
      <c r="T19" s="706"/>
      <c r="U19" s="706"/>
      <c r="V19" s="147"/>
      <c r="W19" s="707"/>
      <c r="Y19" s="1" t="str">
        <f t="shared" si="3"/>
        <v/>
      </c>
      <c r="Z19" s="708">
        <f t="array" ref="Z19">SUM(IF(($F$42:$F$3041=$F19)*($O$42:$O$3041=Z$5),$R$42:$R$3041,0))</f>
        <v>0</v>
      </c>
      <c r="AA19" s="708">
        <f t="array" ref="AA19">SUM(IF(($F$42:$F$3041=$F19)*($O$42:$O$3041=AA$5),$R$42:$R$3041,0))</f>
        <v>0</v>
      </c>
      <c r="AB19" s="708">
        <f t="array" ref="AB19">SUM(IF(($F$42:$F$3041=$F19)*($O$42:$O$3041=AB$5),$R$42:$R$3041,0))</f>
        <v>0</v>
      </c>
      <c r="AC19" s="708">
        <f t="array" ref="AC19">SUM(IF(($F$42:$F$3041=$F19)*($O$42:$O$3041=AC$5),$R$42:$R$3041,0))</f>
        <v>0</v>
      </c>
      <c r="AD19" s="708">
        <f t="array" ref="AD19">SUM(IF(($F$42:$F$3041=$F19)*($O$42:$O$3041=AD$5),$R$42:$R$3041,0))</f>
        <v>0</v>
      </c>
      <c r="AE19" s="708">
        <f t="array" ref="AE19">SUM(IF(($F$42:$F$3041=$F19)*($O$42:$O$3041=AE$5),$R$42:$R$3041,0))</f>
        <v>0</v>
      </c>
      <c r="AF19" s="708">
        <f t="array" ref="AF19">SUM(IF(($F$42:$F$3041=$F19)*($O$42:$O$3041=AF$5),$R$42:$R$3041,0))</f>
        <v>0</v>
      </c>
      <c r="AG19" s="708">
        <f t="array" ref="AG19">SUM(IF(($F$42:$F$3041=$F19)*($O$42:$O$3041=AG$5),$R$42:$R$3041,0))</f>
        <v>0</v>
      </c>
      <c r="AH19" s="708">
        <f t="array" ref="AH19">SUM(IF(($F$42:$F$3041=$F19)*($O$42:$O$3041=AH$5),$R$42:$R$3041,0))</f>
        <v>0</v>
      </c>
      <c r="AI19" s="708">
        <f t="array" ref="AI19">SUM(IF(($F$42:$F$3041=$F19)*($O$42:$O$3041=AI$5),$R$42:$R$3041,0))</f>
        <v>0</v>
      </c>
      <c r="AJ19" s="708">
        <f t="array" ref="AJ19">SUM(IF(($F$42:$F$3041=$F19)*($O$42:$O$3041=AJ$5),$R$42:$R$3041,0))</f>
        <v>0</v>
      </c>
      <c r="AK19" s="708">
        <f t="array" ref="AK19">SUM(IF(($F$42:$F$3041=$F19)*($O$42:$O$3041=AK$5),$R$42:$R$3041,0))</f>
        <v>0</v>
      </c>
      <c r="AL19" s="708">
        <f t="array" ref="AL19">SUM(IF(($F$42:$F$3041=$F19)*($O$42:$O$3041=AL$5),$R$42:$R$3041,0))</f>
        <v>0</v>
      </c>
      <c r="AM19" s="708">
        <f t="array" ref="AM19">SUM(IF(($F$42:$F$3041=$F19)*($O$42:$O$3041=AM$5),$R$42:$R$3041,0))</f>
        <v>0</v>
      </c>
      <c r="AN19" s="708">
        <f t="array" ref="AN19">SUM(IF(($F$42:$F$3041=$F19)*($O$42:$O$3041=AN$5),$R$42:$R$3041,0))</f>
        <v>0</v>
      </c>
    </row>
    <row r="20" spans="2:40" ht="14.25" hidden="1" customHeight="1">
      <c r="B20" s="395"/>
      <c r="D20" s="529"/>
      <c r="E20" s="529"/>
      <c r="F20" s="529" t="s">
        <v>1592</v>
      </c>
      <c r="G20" s="709"/>
      <c r="H20" s="699">
        <f t="array" ref="H20">SUM(IF($F$42:$F$3041=$F20,$H$42:$H$3041,0))</f>
        <v>0</v>
      </c>
      <c r="I20" s="700"/>
      <c r="J20" s="700"/>
      <c r="K20" s="700"/>
      <c r="L20" s="700"/>
      <c r="M20" s="701">
        <f t="shared" si="1"/>
        <v>0</v>
      </c>
      <c r="N20" s="702"/>
      <c r="O20" s="703" t="str">
        <f t="shared" si="2"/>
        <v/>
      </c>
      <c r="P20" s="704"/>
      <c r="Q20" s="704"/>
      <c r="R20" s="703">
        <f t="array" ref="R20">SUM(IF($F$42:$F$3041=$F20,$R$42:$R$3041,0))</f>
        <v>0</v>
      </c>
      <c r="S20" s="705">
        <f t="shared" si="0"/>
        <v>0</v>
      </c>
      <c r="T20" s="706"/>
      <c r="U20" s="706"/>
      <c r="V20" s="147"/>
      <c r="W20" s="707"/>
      <c r="Y20" s="1" t="str">
        <f t="shared" si="3"/>
        <v/>
      </c>
      <c r="Z20" s="708">
        <f t="array" ref="Z20">SUM(IF(($F$42:$F$3041=$F20)*($O$42:$O$3041=Z$5),$R$42:$R$3041,0))</f>
        <v>0</v>
      </c>
      <c r="AA20" s="708">
        <f t="array" ref="AA20">SUM(IF(($F$42:$F$3041=$F20)*($O$42:$O$3041=AA$5),$R$42:$R$3041,0))</f>
        <v>0</v>
      </c>
      <c r="AB20" s="708">
        <f t="array" ref="AB20">SUM(IF(($F$42:$F$3041=$F20)*($O$42:$O$3041=AB$5),$R$42:$R$3041,0))</f>
        <v>0</v>
      </c>
      <c r="AC20" s="708">
        <f t="array" ref="AC20">SUM(IF(($F$42:$F$3041=$F20)*($O$42:$O$3041=AC$5),$R$42:$R$3041,0))</f>
        <v>0</v>
      </c>
      <c r="AD20" s="708">
        <f t="array" ref="AD20">SUM(IF(($F$42:$F$3041=$F20)*($O$42:$O$3041=AD$5),$R$42:$R$3041,0))</f>
        <v>0</v>
      </c>
      <c r="AE20" s="708">
        <f t="array" ref="AE20">SUM(IF(($F$42:$F$3041=$F20)*($O$42:$O$3041=AE$5),$R$42:$R$3041,0))</f>
        <v>0</v>
      </c>
      <c r="AF20" s="708">
        <f t="array" ref="AF20">SUM(IF(($F$42:$F$3041=$F20)*($O$42:$O$3041=AF$5),$R$42:$R$3041,0))</f>
        <v>0</v>
      </c>
      <c r="AG20" s="708">
        <f t="array" ref="AG20">SUM(IF(($F$42:$F$3041=$F20)*($O$42:$O$3041=AG$5),$R$42:$R$3041,0))</f>
        <v>0</v>
      </c>
      <c r="AH20" s="708">
        <f t="array" ref="AH20">SUM(IF(($F$42:$F$3041=$F20)*($O$42:$O$3041=AH$5),$R$42:$R$3041,0))</f>
        <v>0</v>
      </c>
      <c r="AI20" s="708">
        <f t="array" ref="AI20">SUM(IF(($F$42:$F$3041=$F20)*($O$42:$O$3041=AI$5),$R$42:$R$3041,0))</f>
        <v>0</v>
      </c>
      <c r="AJ20" s="708">
        <f t="array" ref="AJ20">SUM(IF(($F$42:$F$3041=$F20)*($O$42:$O$3041=AJ$5),$R$42:$R$3041,0))</f>
        <v>0</v>
      </c>
      <c r="AK20" s="708">
        <f t="array" ref="AK20">SUM(IF(($F$42:$F$3041=$F20)*($O$42:$O$3041=AK$5),$R$42:$R$3041,0))</f>
        <v>0</v>
      </c>
      <c r="AL20" s="708">
        <f t="array" ref="AL20">SUM(IF(($F$42:$F$3041=$F20)*($O$42:$O$3041=AL$5),$R$42:$R$3041,0))</f>
        <v>0</v>
      </c>
      <c r="AM20" s="708">
        <f t="array" ref="AM20">SUM(IF(($F$42:$F$3041=$F20)*($O$42:$O$3041=AM$5),$R$42:$R$3041,0))</f>
        <v>0</v>
      </c>
      <c r="AN20" s="708">
        <f t="array" ref="AN20">SUM(IF(($F$42:$F$3041=$F20)*($O$42:$O$3041=AN$5),$R$42:$R$3041,0))</f>
        <v>0</v>
      </c>
    </row>
    <row r="21" spans="2:40" ht="14.25" hidden="1" customHeight="1">
      <c r="B21" s="395"/>
      <c r="D21" s="529"/>
      <c r="E21" s="529"/>
      <c r="F21" s="529" t="s">
        <v>1593</v>
      </c>
      <c r="G21" s="709"/>
      <c r="H21" s="699">
        <f t="array" ref="H21">SUM(IF($F$42:$F$3041=$F21,$H$42:$H$3041,0))</f>
        <v>0</v>
      </c>
      <c r="I21" s="700"/>
      <c r="J21" s="700"/>
      <c r="K21" s="700"/>
      <c r="L21" s="700"/>
      <c r="M21" s="701">
        <f t="shared" si="1"/>
        <v>0</v>
      </c>
      <c r="N21" s="702"/>
      <c r="O21" s="703" t="str">
        <f t="shared" si="2"/>
        <v/>
      </c>
      <c r="P21" s="704"/>
      <c r="Q21" s="704"/>
      <c r="R21" s="703">
        <f t="array" ref="R21">SUM(IF($F$42:$F$3041=$F21,$R$42:$R$3041,0))</f>
        <v>0</v>
      </c>
      <c r="S21" s="705">
        <f t="shared" si="0"/>
        <v>0</v>
      </c>
      <c r="T21" s="706"/>
      <c r="U21" s="706"/>
      <c r="V21" s="147"/>
      <c r="W21" s="707"/>
      <c r="Y21" s="1" t="str">
        <f t="shared" si="3"/>
        <v/>
      </c>
      <c r="Z21" s="708">
        <f t="array" ref="Z21">SUM(IF(($F$42:$F$3041=$F21)*($O$42:$O$3041=Z$5),$R$42:$R$3041,0))</f>
        <v>0</v>
      </c>
      <c r="AA21" s="708">
        <f t="array" ref="AA21">SUM(IF(($F$42:$F$3041=$F21)*($O$42:$O$3041=AA$5),$R$42:$R$3041,0))</f>
        <v>0</v>
      </c>
      <c r="AB21" s="708">
        <f t="array" ref="AB21">SUM(IF(($F$42:$F$3041=$F21)*($O$42:$O$3041=AB$5),$R$42:$R$3041,0))</f>
        <v>0</v>
      </c>
      <c r="AC21" s="708">
        <f t="array" ref="AC21">SUM(IF(($F$42:$F$3041=$F21)*($O$42:$O$3041=AC$5),$R$42:$R$3041,0))</f>
        <v>0</v>
      </c>
      <c r="AD21" s="708">
        <f t="array" ref="AD21">SUM(IF(($F$42:$F$3041=$F21)*($O$42:$O$3041=AD$5),$R$42:$R$3041,0))</f>
        <v>0</v>
      </c>
      <c r="AE21" s="708">
        <f t="array" ref="AE21">SUM(IF(($F$42:$F$3041=$F21)*($O$42:$O$3041=AE$5),$R$42:$R$3041,0))</f>
        <v>0</v>
      </c>
      <c r="AF21" s="708">
        <f t="array" ref="AF21">SUM(IF(($F$42:$F$3041=$F21)*($O$42:$O$3041=AF$5),$R$42:$R$3041,0))</f>
        <v>0</v>
      </c>
      <c r="AG21" s="708">
        <f t="array" ref="AG21">SUM(IF(($F$42:$F$3041=$F21)*($O$42:$O$3041=AG$5),$R$42:$R$3041,0))</f>
        <v>0</v>
      </c>
      <c r="AH21" s="708">
        <f t="array" ref="AH21">SUM(IF(($F$42:$F$3041=$F21)*($O$42:$O$3041=AH$5),$R$42:$R$3041,0))</f>
        <v>0</v>
      </c>
      <c r="AI21" s="708">
        <f t="array" ref="AI21">SUM(IF(($F$42:$F$3041=$F21)*($O$42:$O$3041=AI$5),$R$42:$R$3041,0))</f>
        <v>0</v>
      </c>
      <c r="AJ21" s="708">
        <f t="array" ref="AJ21">SUM(IF(($F$42:$F$3041=$F21)*($O$42:$O$3041=AJ$5),$R$42:$R$3041,0))</f>
        <v>0</v>
      </c>
      <c r="AK21" s="708">
        <f t="array" ref="AK21">SUM(IF(($F$42:$F$3041=$F21)*($O$42:$O$3041=AK$5),$R$42:$R$3041,0))</f>
        <v>0</v>
      </c>
      <c r="AL21" s="708">
        <f t="array" ref="AL21">SUM(IF(($F$42:$F$3041=$F21)*($O$42:$O$3041=AL$5),$R$42:$R$3041,0))</f>
        <v>0</v>
      </c>
      <c r="AM21" s="708">
        <f t="array" ref="AM21">SUM(IF(($F$42:$F$3041=$F21)*($O$42:$O$3041=AM$5),$R$42:$R$3041,0))</f>
        <v>0</v>
      </c>
      <c r="AN21" s="708">
        <f t="array" ref="AN21">SUM(IF(($F$42:$F$3041=$F21)*($O$42:$O$3041=AN$5),$R$42:$R$3041,0))</f>
        <v>0</v>
      </c>
    </row>
    <row r="22" spans="2:40" ht="14.25" hidden="1" customHeight="1">
      <c r="B22" s="395"/>
      <c r="D22" s="529"/>
      <c r="E22" s="529"/>
      <c r="F22" s="529" t="s">
        <v>1594</v>
      </c>
      <c r="G22" s="710"/>
      <c r="H22" s="699">
        <f t="array" ref="H22">SUM(IF($F$42:$F$3041=$F22,$H$42:$H$3041,0))</f>
        <v>0</v>
      </c>
      <c r="I22" s="700"/>
      <c r="J22" s="700"/>
      <c r="K22" s="700"/>
      <c r="L22" s="700"/>
      <c r="M22" s="701">
        <f t="shared" si="1"/>
        <v>0</v>
      </c>
      <c r="N22" s="702"/>
      <c r="O22" s="703" t="str">
        <f t="shared" si="2"/>
        <v/>
      </c>
      <c r="P22" s="704"/>
      <c r="Q22" s="711"/>
      <c r="R22" s="703">
        <f t="array" ref="R22">SUM(IF($F$42:$F$3041=$F22,$R$42:$R$3041,0))</f>
        <v>0</v>
      </c>
      <c r="S22" s="705">
        <f t="shared" si="0"/>
        <v>0</v>
      </c>
      <c r="T22" s="706"/>
      <c r="U22" s="706"/>
      <c r="V22" s="147"/>
      <c r="W22" s="707"/>
      <c r="Y22" s="1" t="str">
        <f t="shared" si="3"/>
        <v/>
      </c>
      <c r="Z22" s="708">
        <f t="array" ref="Z22">SUM(IF(($F$42:$F$3041=$F22)*($O$42:$O$3041=Z$5),$R$42:$R$3041,0))</f>
        <v>0</v>
      </c>
      <c r="AA22" s="708">
        <f t="array" ref="AA22">SUM(IF(($F$42:$F$3041=$F22)*($O$42:$O$3041=AA$5),$R$42:$R$3041,0))</f>
        <v>0</v>
      </c>
      <c r="AB22" s="708">
        <f t="array" ref="AB22">SUM(IF(($F$42:$F$3041=$F22)*($O$42:$O$3041=AB$5),$R$42:$R$3041,0))</f>
        <v>0</v>
      </c>
      <c r="AC22" s="708">
        <f t="array" ref="AC22">SUM(IF(($F$42:$F$3041=$F22)*($O$42:$O$3041=AC$5),$R$42:$R$3041,0))</f>
        <v>0</v>
      </c>
      <c r="AD22" s="708">
        <f t="array" ref="AD22">SUM(IF(($F$42:$F$3041=$F22)*($O$42:$O$3041=AD$5),$R$42:$R$3041,0))</f>
        <v>0</v>
      </c>
      <c r="AE22" s="708">
        <f t="array" ref="AE22">SUM(IF(($F$42:$F$3041=$F22)*($O$42:$O$3041=AE$5),$R$42:$R$3041,0))</f>
        <v>0</v>
      </c>
      <c r="AF22" s="708">
        <f t="array" ref="AF22">SUM(IF(($F$42:$F$3041=$F22)*($O$42:$O$3041=AF$5),$R$42:$R$3041,0))</f>
        <v>0</v>
      </c>
      <c r="AG22" s="708">
        <f t="array" ref="AG22">SUM(IF(($F$42:$F$3041=$F22)*($O$42:$O$3041=AG$5),$R$42:$R$3041,0))</f>
        <v>0</v>
      </c>
      <c r="AH22" s="708">
        <f t="array" ref="AH22">SUM(IF(($F$42:$F$3041=$F22)*($O$42:$O$3041=AH$5),$R$42:$R$3041,0))</f>
        <v>0</v>
      </c>
      <c r="AI22" s="708">
        <f t="array" ref="AI22">SUM(IF(($F$42:$F$3041=$F22)*($O$42:$O$3041=AI$5),$R$42:$R$3041,0))</f>
        <v>0</v>
      </c>
      <c r="AJ22" s="708">
        <f t="array" ref="AJ22">SUM(IF(($F$42:$F$3041=$F22)*($O$42:$O$3041=AJ$5),$R$42:$R$3041,0))</f>
        <v>0</v>
      </c>
      <c r="AK22" s="708">
        <f t="array" ref="AK22">SUM(IF(($F$42:$F$3041=$F22)*($O$42:$O$3041=AK$5),$R$42:$R$3041,0))</f>
        <v>0</v>
      </c>
      <c r="AL22" s="708">
        <f t="array" ref="AL22">SUM(IF(($F$42:$F$3041=$F22)*($O$42:$O$3041=AL$5),$R$42:$R$3041,0))</f>
        <v>0</v>
      </c>
      <c r="AM22" s="708">
        <f t="array" ref="AM22">SUM(IF(($F$42:$F$3041=$F22)*($O$42:$O$3041=AM$5),$R$42:$R$3041,0))</f>
        <v>0</v>
      </c>
      <c r="AN22" s="708">
        <f t="array" ref="AN22">SUM(IF(($F$42:$F$3041=$F22)*($O$42:$O$3041=AN$5),$R$42:$R$3041,0))</f>
        <v>0</v>
      </c>
    </row>
    <row r="23" spans="2:40" ht="14.25" hidden="1" customHeight="1">
      <c r="B23" s="395"/>
      <c r="D23" s="529"/>
      <c r="E23" s="529"/>
      <c r="F23" s="529" t="s">
        <v>1595</v>
      </c>
      <c r="G23" s="709"/>
      <c r="H23" s="699">
        <f t="array" ref="H23">SUM(IF($F$42:$F$3041=$F23,$H$42:$H$3041,0))</f>
        <v>0</v>
      </c>
      <c r="I23" s="700"/>
      <c r="J23" s="700"/>
      <c r="K23" s="700"/>
      <c r="L23" s="700"/>
      <c r="M23" s="701">
        <f t="shared" si="1"/>
        <v>0</v>
      </c>
      <c r="N23" s="702"/>
      <c r="O23" s="703" t="str">
        <f t="shared" si="2"/>
        <v/>
      </c>
      <c r="P23" s="704"/>
      <c r="Q23" s="704"/>
      <c r="R23" s="703">
        <f t="array" ref="R23">SUM(IF($F$42:$F$3041=$F23,$R$42:$R$3041,0))</f>
        <v>0</v>
      </c>
      <c r="S23" s="705">
        <f t="shared" si="0"/>
        <v>0</v>
      </c>
      <c r="T23" s="706"/>
      <c r="U23" s="706"/>
      <c r="V23" s="147"/>
      <c r="W23" s="707"/>
      <c r="Y23" s="1" t="str">
        <f t="shared" si="3"/>
        <v/>
      </c>
      <c r="Z23" s="708">
        <f t="array" ref="Z23">SUM(IF(($F$42:$F$3041=$F23)*($O$42:$O$3041=Z$5),$R$42:$R$3041,0))</f>
        <v>0</v>
      </c>
      <c r="AA23" s="708">
        <f t="array" ref="AA23">SUM(IF(($F$42:$F$3041=$F23)*($O$42:$O$3041=AA$5),$R$42:$R$3041,0))</f>
        <v>0</v>
      </c>
      <c r="AB23" s="708">
        <f t="array" ref="AB23">SUM(IF(($F$42:$F$3041=$F23)*($O$42:$O$3041=AB$5),$R$42:$R$3041,0))</f>
        <v>0</v>
      </c>
      <c r="AC23" s="708">
        <f t="array" ref="AC23">SUM(IF(($F$42:$F$3041=$F23)*($O$42:$O$3041=AC$5),$R$42:$R$3041,0))</f>
        <v>0</v>
      </c>
      <c r="AD23" s="708">
        <f t="array" ref="AD23">SUM(IF(($F$42:$F$3041=$F23)*($O$42:$O$3041=AD$5),$R$42:$R$3041,0))</f>
        <v>0</v>
      </c>
      <c r="AE23" s="708">
        <f t="array" ref="AE23">SUM(IF(($F$42:$F$3041=$F23)*($O$42:$O$3041=AE$5),$R$42:$R$3041,0))</f>
        <v>0</v>
      </c>
      <c r="AF23" s="708">
        <f t="array" ref="AF23">SUM(IF(($F$42:$F$3041=$F23)*($O$42:$O$3041=AF$5),$R$42:$R$3041,0))</f>
        <v>0</v>
      </c>
      <c r="AG23" s="708">
        <f t="array" ref="AG23">SUM(IF(($F$42:$F$3041=$F23)*($O$42:$O$3041=AG$5),$R$42:$R$3041,0))</f>
        <v>0</v>
      </c>
      <c r="AH23" s="708">
        <f t="array" ref="AH23">SUM(IF(($F$42:$F$3041=$F23)*($O$42:$O$3041=AH$5),$R$42:$R$3041,0))</f>
        <v>0</v>
      </c>
      <c r="AI23" s="708">
        <f t="array" ref="AI23">SUM(IF(($F$42:$F$3041=$F23)*($O$42:$O$3041=AI$5),$R$42:$R$3041,0))</f>
        <v>0</v>
      </c>
      <c r="AJ23" s="708">
        <f t="array" ref="AJ23">SUM(IF(($F$42:$F$3041=$F23)*($O$42:$O$3041=AJ$5),$R$42:$R$3041,0))</f>
        <v>0</v>
      </c>
      <c r="AK23" s="708">
        <f t="array" ref="AK23">SUM(IF(($F$42:$F$3041=$F23)*($O$42:$O$3041=AK$5),$R$42:$R$3041,0))</f>
        <v>0</v>
      </c>
      <c r="AL23" s="708">
        <f t="array" ref="AL23">SUM(IF(($F$42:$F$3041=$F23)*($O$42:$O$3041=AL$5),$R$42:$R$3041,0))</f>
        <v>0</v>
      </c>
      <c r="AM23" s="708">
        <f t="array" ref="AM23">SUM(IF(($F$42:$F$3041=$F23)*($O$42:$O$3041=AM$5),$R$42:$R$3041,0))</f>
        <v>0</v>
      </c>
      <c r="AN23" s="708">
        <f t="array" ref="AN23">SUM(IF(($F$42:$F$3041=$F23)*($O$42:$O$3041=AN$5),$R$42:$R$3041,0))</f>
        <v>0</v>
      </c>
    </row>
    <row r="24" spans="2:40" ht="14.25" hidden="1" customHeight="1">
      <c r="B24" s="395"/>
      <c r="D24" s="529"/>
      <c r="E24" s="529"/>
      <c r="F24" s="529" t="s">
        <v>1596</v>
      </c>
      <c r="G24" s="709"/>
      <c r="H24" s="699">
        <f t="array" ref="H24">SUM(IF($F$42:$F$3041=$F24,$H$42:$H$3041,0))</f>
        <v>0</v>
      </c>
      <c r="I24" s="700"/>
      <c r="J24" s="700"/>
      <c r="K24" s="700"/>
      <c r="L24" s="700"/>
      <c r="M24" s="701">
        <f t="shared" si="1"/>
        <v>0</v>
      </c>
      <c r="N24" s="702"/>
      <c r="O24" s="703" t="str">
        <f t="shared" si="2"/>
        <v/>
      </c>
      <c r="P24" s="704"/>
      <c r="Q24" s="704"/>
      <c r="R24" s="703">
        <f t="array" ref="R24">SUM(IF($F$42:$F$3041=$F24,$R$42:$R$3041,0))</f>
        <v>0</v>
      </c>
      <c r="S24" s="705">
        <f t="shared" si="0"/>
        <v>0</v>
      </c>
      <c r="T24" s="706"/>
      <c r="U24" s="706"/>
      <c r="V24" s="147"/>
      <c r="W24" s="707"/>
      <c r="Y24" s="1" t="str">
        <f t="shared" si="3"/>
        <v/>
      </c>
      <c r="Z24" s="708">
        <f t="array" ref="Z24">SUM(IF(($F$42:$F$3041=$F24)*($O$42:$O$3041=Z$5),$R$42:$R$3041,0))</f>
        <v>0</v>
      </c>
      <c r="AA24" s="708">
        <f t="array" ref="AA24">SUM(IF(($F$42:$F$3041=$F24)*($O$42:$O$3041=AA$5),$R$42:$R$3041,0))</f>
        <v>0</v>
      </c>
      <c r="AB24" s="708">
        <f t="array" ref="AB24">SUM(IF(($F$42:$F$3041=$F24)*($O$42:$O$3041=AB$5),$R$42:$R$3041,0))</f>
        <v>0</v>
      </c>
      <c r="AC24" s="708">
        <f t="array" ref="AC24">SUM(IF(($F$42:$F$3041=$F24)*($O$42:$O$3041=AC$5),$R$42:$R$3041,0))</f>
        <v>0</v>
      </c>
      <c r="AD24" s="708">
        <f t="array" ref="AD24">SUM(IF(($F$42:$F$3041=$F24)*($O$42:$O$3041=AD$5),$R$42:$R$3041,0))</f>
        <v>0</v>
      </c>
      <c r="AE24" s="708">
        <f t="array" ref="AE24">SUM(IF(($F$42:$F$3041=$F24)*($O$42:$O$3041=AE$5),$R$42:$R$3041,0))</f>
        <v>0</v>
      </c>
      <c r="AF24" s="708">
        <f t="array" ref="AF24">SUM(IF(($F$42:$F$3041=$F24)*($O$42:$O$3041=AF$5),$R$42:$R$3041,0))</f>
        <v>0</v>
      </c>
      <c r="AG24" s="708">
        <f t="array" ref="AG24">SUM(IF(($F$42:$F$3041=$F24)*($O$42:$O$3041=AG$5),$R$42:$R$3041,0))</f>
        <v>0</v>
      </c>
      <c r="AH24" s="708">
        <f t="array" ref="AH24">SUM(IF(($F$42:$F$3041=$F24)*($O$42:$O$3041=AH$5),$R$42:$R$3041,0))</f>
        <v>0</v>
      </c>
      <c r="AI24" s="708">
        <f t="array" ref="AI24">SUM(IF(($F$42:$F$3041=$F24)*($O$42:$O$3041=AI$5),$R$42:$R$3041,0))</f>
        <v>0</v>
      </c>
      <c r="AJ24" s="708">
        <f t="array" ref="AJ24">SUM(IF(($F$42:$F$3041=$F24)*($O$42:$O$3041=AJ$5),$R$42:$R$3041,0))</f>
        <v>0</v>
      </c>
      <c r="AK24" s="708">
        <f t="array" ref="AK24">SUM(IF(($F$42:$F$3041=$F24)*($O$42:$O$3041=AK$5),$R$42:$R$3041,0))</f>
        <v>0</v>
      </c>
      <c r="AL24" s="708">
        <f t="array" ref="AL24">SUM(IF(($F$42:$F$3041=$F24)*($O$42:$O$3041=AL$5),$R$42:$R$3041,0))</f>
        <v>0</v>
      </c>
      <c r="AM24" s="708">
        <f t="array" ref="AM24">SUM(IF(($F$42:$F$3041=$F24)*($O$42:$O$3041=AM$5),$R$42:$R$3041,0))</f>
        <v>0</v>
      </c>
      <c r="AN24" s="708">
        <f t="array" ref="AN24">SUM(IF(($F$42:$F$3041=$F24)*($O$42:$O$3041=AN$5),$R$42:$R$3041,0))</f>
        <v>0</v>
      </c>
    </row>
    <row r="25" spans="2:40" ht="14.25" hidden="1" customHeight="1">
      <c r="B25" s="395"/>
      <c r="D25" s="529"/>
      <c r="E25" s="529"/>
      <c r="F25" s="529" t="s">
        <v>1597</v>
      </c>
      <c r="G25" s="709"/>
      <c r="H25" s="699">
        <f t="array" ref="H25">SUM(IF($F$42:$F$3041=$F25,$H$42:$H$3041,0))</f>
        <v>0</v>
      </c>
      <c r="I25" s="700"/>
      <c r="J25" s="700"/>
      <c r="K25" s="700"/>
      <c r="L25" s="700"/>
      <c r="M25" s="701">
        <f t="shared" si="1"/>
        <v>0</v>
      </c>
      <c r="N25" s="702"/>
      <c r="O25" s="703" t="str">
        <f t="shared" si="2"/>
        <v/>
      </c>
      <c r="P25" s="704"/>
      <c r="Q25" s="704"/>
      <c r="R25" s="703">
        <f t="array" ref="R25">SUM(IF($F$42:$F$3041=$F25,$R$42:$R$3041,0))</f>
        <v>0</v>
      </c>
      <c r="S25" s="705">
        <f t="shared" si="0"/>
        <v>0</v>
      </c>
      <c r="T25" s="706"/>
      <c r="U25" s="706"/>
      <c r="V25" s="147"/>
      <c r="W25" s="707"/>
      <c r="Y25" s="1" t="str">
        <f t="shared" si="3"/>
        <v/>
      </c>
      <c r="Z25" s="708">
        <f t="array" ref="Z25">SUM(IF(($F$42:$F$3041=$F25)*($O$42:$O$3041=Z$5),$R$42:$R$3041,0))</f>
        <v>0</v>
      </c>
      <c r="AA25" s="708">
        <f t="array" ref="AA25">SUM(IF(($F$42:$F$3041=$F25)*($O$42:$O$3041=AA$5),$R$42:$R$3041,0))</f>
        <v>0</v>
      </c>
      <c r="AB25" s="708">
        <f t="array" ref="AB25">SUM(IF(($F$42:$F$3041=$F25)*($O$42:$O$3041=AB$5),$R$42:$R$3041,0))</f>
        <v>0</v>
      </c>
      <c r="AC25" s="708">
        <f t="array" ref="AC25">SUM(IF(($F$42:$F$3041=$F25)*($O$42:$O$3041=AC$5),$R$42:$R$3041,0))</f>
        <v>0</v>
      </c>
      <c r="AD25" s="708">
        <f t="array" ref="AD25">SUM(IF(($F$42:$F$3041=$F25)*($O$42:$O$3041=AD$5),$R$42:$R$3041,0))</f>
        <v>0</v>
      </c>
      <c r="AE25" s="708">
        <f t="array" ref="AE25">SUM(IF(($F$42:$F$3041=$F25)*($O$42:$O$3041=AE$5),$R$42:$R$3041,0))</f>
        <v>0</v>
      </c>
      <c r="AF25" s="708">
        <f t="array" ref="AF25">SUM(IF(($F$42:$F$3041=$F25)*($O$42:$O$3041=AF$5),$R$42:$R$3041,0))</f>
        <v>0</v>
      </c>
      <c r="AG25" s="708">
        <f t="array" ref="AG25">SUM(IF(($F$42:$F$3041=$F25)*($O$42:$O$3041=AG$5),$R$42:$R$3041,0))</f>
        <v>0</v>
      </c>
      <c r="AH25" s="708">
        <f t="array" ref="AH25">SUM(IF(($F$42:$F$3041=$F25)*($O$42:$O$3041=AH$5),$R$42:$R$3041,0))</f>
        <v>0</v>
      </c>
      <c r="AI25" s="708">
        <f t="array" ref="AI25">SUM(IF(($F$42:$F$3041=$F25)*($O$42:$O$3041=AI$5),$R$42:$R$3041,0))</f>
        <v>0</v>
      </c>
      <c r="AJ25" s="708">
        <f t="array" ref="AJ25">SUM(IF(($F$42:$F$3041=$F25)*($O$42:$O$3041=AJ$5),$R$42:$R$3041,0))</f>
        <v>0</v>
      </c>
      <c r="AK25" s="708">
        <f t="array" ref="AK25">SUM(IF(($F$42:$F$3041=$F25)*($O$42:$O$3041=AK$5),$R$42:$R$3041,0))</f>
        <v>0</v>
      </c>
      <c r="AL25" s="708">
        <f t="array" ref="AL25">SUM(IF(($F$42:$F$3041=$F25)*($O$42:$O$3041=AL$5),$R$42:$R$3041,0))</f>
        <v>0</v>
      </c>
      <c r="AM25" s="708">
        <f t="array" ref="AM25">SUM(IF(($F$42:$F$3041=$F25)*($O$42:$O$3041=AM$5),$R$42:$R$3041,0))</f>
        <v>0</v>
      </c>
      <c r="AN25" s="708">
        <f t="array" ref="AN25">SUM(IF(($F$42:$F$3041=$F25)*($O$42:$O$3041=AN$5),$R$42:$R$3041,0))</f>
        <v>0</v>
      </c>
    </row>
    <row r="26" spans="2:40" ht="14.25" hidden="1" customHeight="1">
      <c r="B26" s="395"/>
      <c r="D26" s="529"/>
      <c r="E26" s="529"/>
      <c r="F26" s="529" t="s">
        <v>1598</v>
      </c>
      <c r="G26" s="709"/>
      <c r="H26" s="699">
        <f t="array" ref="H26">SUM(IF($F$42:$F$3041=$F26,$H$42:$H$3041,0))</f>
        <v>0</v>
      </c>
      <c r="I26" s="700"/>
      <c r="J26" s="700"/>
      <c r="K26" s="700"/>
      <c r="L26" s="700"/>
      <c r="M26" s="701">
        <f t="shared" si="1"/>
        <v>0</v>
      </c>
      <c r="N26" s="702"/>
      <c r="O26" s="703" t="str">
        <f t="shared" si="2"/>
        <v/>
      </c>
      <c r="P26" s="704"/>
      <c r="Q26" s="704"/>
      <c r="R26" s="703">
        <f t="array" ref="R26">SUM(IF($F$42:$F$3041=$F26,$R$42:$R$3041,0))</f>
        <v>0</v>
      </c>
      <c r="S26" s="705">
        <f t="shared" si="0"/>
        <v>0</v>
      </c>
      <c r="T26" s="706"/>
      <c r="U26" s="706"/>
      <c r="V26" s="147"/>
      <c r="W26" s="707"/>
      <c r="Y26" s="1" t="str">
        <f t="shared" si="3"/>
        <v/>
      </c>
      <c r="Z26" s="708">
        <f t="array" ref="Z26">SUM(IF(($F$42:$F$3041=$F26)*($O$42:$O$3041=Z$5),$R$42:$R$3041,0))</f>
        <v>0</v>
      </c>
      <c r="AA26" s="708">
        <f t="array" ref="AA26">SUM(IF(($F$42:$F$3041=$F26)*($O$42:$O$3041=AA$5),$R$42:$R$3041,0))</f>
        <v>0</v>
      </c>
      <c r="AB26" s="708">
        <f t="array" ref="AB26">SUM(IF(($F$42:$F$3041=$F26)*($O$42:$O$3041=AB$5),$R$42:$R$3041,0))</f>
        <v>0</v>
      </c>
      <c r="AC26" s="708">
        <f t="array" ref="AC26">SUM(IF(($F$42:$F$3041=$F26)*($O$42:$O$3041=AC$5),$R$42:$R$3041,0))</f>
        <v>0</v>
      </c>
      <c r="AD26" s="708">
        <f t="array" ref="AD26">SUM(IF(($F$42:$F$3041=$F26)*($O$42:$O$3041=AD$5),$R$42:$R$3041,0))</f>
        <v>0</v>
      </c>
      <c r="AE26" s="708">
        <f t="array" ref="AE26">SUM(IF(($F$42:$F$3041=$F26)*($O$42:$O$3041=AE$5),$R$42:$R$3041,0))</f>
        <v>0</v>
      </c>
      <c r="AF26" s="708">
        <f t="array" ref="AF26">SUM(IF(($F$42:$F$3041=$F26)*($O$42:$O$3041=AF$5),$R$42:$R$3041,0))</f>
        <v>0</v>
      </c>
      <c r="AG26" s="708">
        <f t="array" ref="AG26">SUM(IF(($F$42:$F$3041=$F26)*($O$42:$O$3041=AG$5),$R$42:$R$3041,0))</f>
        <v>0</v>
      </c>
      <c r="AH26" s="708">
        <f t="array" ref="AH26">SUM(IF(($F$42:$F$3041=$F26)*($O$42:$O$3041=AH$5),$R$42:$R$3041,0))</f>
        <v>0</v>
      </c>
      <c r="AI26" s="708">
        <f t="array" ref="AI26">SUM(IF(($F$42:$F$3041=$F26)*($O$42:$O$3041=AI$5),$R$42:$R$3041,0))</f>
        <v>0</v>
      </c>
      <c r="AJ26" s="708">
        <f t="array" ref="AJ26">SUM(IF(($F$42:$F$3041=$F26)*($O$42:$O$3041=AJ$5),$R$42:$R$3041,0))</f>
        <v>0</v>
      </c>
      <c r="AK26" s="708">
        <f t="array" ref="AK26">SUM(IF(($F$42:$F$3041=$F26)*($O$42:$O$3041=AK$5),$R$42:$R$3041,0))</f>
        <v>0</v>
      </c>
      <c r="AL26" s="708">
        <f t="array" ref="AL26">SUM(IF(($F$42:$F$3041=$F26)*($O$42:$O$3041=AL$5),$R$42:$R$3041,0))</f>
        <v>0</v>
      </c>
      <c r="AM26" s="708">
        <f t="array" ref="AM26">SUM(IF(($F$42:$F$3041=$F26)*($O$42:$O$3041=AM$5),$R$42:$R$3041,0))</f>
        <v>0</v>
      </c>
      <c r="AN26" s="708">
        <f t="array" ref="AN26">SUM(IF(($F$42:$F$3041=$F26)*($O$42:$O$3041=AN$5),$R$42:$R$3041,0))</f>
        <v>0</v>
      </c>
    </row>
    <row r="27" spans="2:40" ht="14.25" hidden="1" customHeight="1">
      <c r="B27" s="395"/>
      <c r="D27" s="529"/>
      <c r="E27" s="529"/>
      <c r="F27" s="529" t="s">
        <v>1599</v>
      </c>
      <c r="G27" s="709"/>
      <c r="H27" s="699">
        <f t="array" ref="H27">SUM(IF($F$42:$F$3041=$F27,$H$42:$H$3041,0))</f>
        <v>0</v>
      </c>
      <c r="I27" s="700"/>
      <c r="J27" s="700"/>
      <c r="K27" s="700"/>
      <c r="L27" s="700"/>
      <c r="M27" s="701">
        <f t="shared" si="1"/>
        <v>0</v>
      </c>
      <c r="N27" s="702"/>
      <c r="O27" s="703" t="str">
        <f t="shared" si="2"/>
        <v/>
      </c>
      <c r="P27" s="704"/>
      <c r="Q27" s="704"/>
      <c r="R27" s="703">
        <f t="array" ref="R27">SUM(IF($F$42:$F$3041=$F27,$R$42:$R$3041,0))</f>
        <v>0</v>
      </c>
      <c r="S27" s="705">
        <f t="shared" si="0"/>
        <v>0</v>
      </c>
      <c r="T27" s="706"/>
      <c r="U27" s="706"/>
      <c r="V27" s="147"/>
      <c r="W27" s="707"/>
      <c r="Y27" s="1" t="str">
        <f t="shared" si="3"/>
        <v/>
      </c>
      <c r="Z27" s="708">
        <f t="array" ref="Z27">SUM(IF(($F$42:$F$3041=$F27)*($O$42:$O$3041=Z$5),$R$42:$R$3041,0))</f>
        <v>0</v>
      </c>
      <c r="AA27" s="708">
        <f t="array" ref="AA27">SUM(IF(($F$42:$F$3041=$F27)*($O$42:$O$3041=AA$5),$R$42:$R$3041,0))</f>
        <v>0</v>
      </c>
      <c r="AB27" s="708">
        <f t="array" ref="AB27">SUM(IF(($F$42:$F$3041=$F27)*($O$42:$O$3041=AB$5),$R$42:$R$3041,0))</f>
        <v>0</v>
      </c>
      <c r="AC27" s="708">
        <f t="array" ref="AC27">SUM(IF(($F$42:$F$3041=$F27)*($O$42:$O$3041=AC$5),$R$42:$R$3041,0))</f>
        <v>0</v>
      </c>
      <c r="AD27" s="708">
        <f t="array" ref="AD27">SUM(IF(($F$42:$F$3041=$F27)*($O$42:$O$3041=AD$5),$R$42:$R$3041,0))</f>
        <v>0</v>
      </c>
      <c r="AE27" s="708">
        <f t="array" ref="AE27">SUM(IF(($F$42:$F$3041=$F27)*($O$42:$O$3041=AE$5),$R$42:$R$3041,0))</f>
        <v>0</v>
      </c>
      <c r="AF27" s="708">
        <f t="array" ref="AF27">SUM(IF(($F$42:$F$3041=$F27)*($O$42:$O$3041=AF$5),$R$42:$R$3041,0))</f>
        <v>0</v>
      </c>
      <c r="AG27" s="708">
        <f t="array" ref="AG27">SUM(IF(($F$42:$F$3041=$F27)*($O$42:$O$3041=AG$5),$R$42:$R$3041,0))</f>
        <v>0</v>
      </c>
      <c r="AH27" s="708">
        <f t="array" ref="AH27">SUM(IF(($F$42:$F$3041=$F27)*($O$42:$O$3041=AH$5),$R$42:$R$3041,0))</f>
        <v>0</v>
      </c>
      <c r="AI27" s="708">
        <f t="array" ref="AI27">SUM(IF(($F$42:$F$3041=$F27)*($O$42:$O$3041=AI$5),$R$42:$R$3041,0))</f>
        <v>0</v>
      </c>
      <c r="AJ27" s="708">
        <f t="array" ref="AJ27">SUM(IF(($F$42:$F$3041=$F27)*($O$42:$O$3041=AJ$5),$R$42:$R$3041,0))</f>
        <v>0</v>
      </c>
      <c r="AK27" s="708">
        <f t="array" ref="AK27">SUM(IF(($F$42:$F$3041=$F27)*($O$42:$O$3041=AK$5),$R$42:$R$3041,0))</f>
        <v>0</v>
      </c>
      <c r="AL27" s="708">
        <f t="array" ref="AL27">SUM(IF(($F$42:$F$3041=$F27)*($O$42:$O$3041=AL$5),$R$42:$R$3041,0))</f>
        <v>0</v>
      </c>
      <c r="AM27" s="708">
        <f t="array" ref="AM27">SUM(IF(($F$42:$F$3041=$F27)*($O$42:$O$3041=AM$5),$R$42:$R$3041,0))</f>
        <v>0</v>
      </c>
      <c r="AN27" s="708">
        <f t="array" ref="AN27">SUM(IF(($F$42:$F$3041=$F27)*($O$42:$O$3041=AN$5),$R$42:$R$3041,0))</f>
        <v>0</v>
      </c>
    </row>
    <row r="28" spans="2:40" ht="14.25" hidden="1" customHeight="1">
      <c r="B28" s="395"/>
      <c r="D28" s="529"/>
      <c r="E28" s="529"/>
      <c r="F28" s="529" t="s">
        <v>1600</v>
      </c>
      <c r="G28" s="709"/>
      <c r="H28" s="699">
        <f t="array" ref="H28">SUM(IF($F$42:$F$3041=$F28,$H$42:$H$3041,0))</f>
        <v>0</v>
      </c>
      <c r="I28" s="700"/>
      <c r="J28" s="700"/>
      <c r="K28" s="700"/>
      <c r="L28" s="700"/>
      <c r="M28" s="701">
        <f t="shared" si="1"/>
        <v>0</v>
      </c>
      <c r="N28" s="702"/>
      <c r="O28" s="703" t="str">
        <f t="shared" si="2"/>
        <v/>
      </c>
      <c r="P28" s="704"/>
      <c r="Q28" s="704"/>
      <c r="R28" s="703">
        <f t="array" ref="R28">SUM(IF($F$42:$F$3041=$F28,$R$42:$R$3041,0))</f>
        <v>0</v>
      </c>
      <c r="S28" s="705">
        <f t="shared" si="0"/>
        <v>0</v>
      </c>
      <c r="T28" s="706"/>
      <c r="U28" s="706"/>
      <c r="V28" s="147"/>
      <c r="W28" s="707"/>
      <c r="Y28" s="1" t="str">
        <f t="shared" si="3"/>
        <v/>
      </c>
      <c r="Z28" s="708">
        <f t="array" ref="Z28">SUM(IF(($F$42:$F$3041=$F28)*($O$42:$O$3041=Z$5),$R$42:$R$3041,0))</f>
        <v>0</v>
      </c>
      <c r="AA28" s="708">
        <f t="array" ref="AA28">SUM(IF(($F$42:$F$3041=$F28)*($O$42:$O$3041=AA$5),$R$42:$R$3041,0))</f>
        <v>0</v>
      </c>
      <c r="AB28" s="708">
        <f t="array" ref="AB28">SUM(IF(($F$42:$F$3041=$F28)*($O$42:$O$3041=AB$5),$R$42:$R$3041,0))</f>
        <v>0</v>
      </c>
      <c r="AC28" s="708">
        <f t="array" ref="AC28">SUM(IF(($F$42:$F$3041=$F28)*($O$42:$O$3041=AC$5),$R$42:$R$3041,0))</f>
        <v>0</v>
      </c>
      <c r="AD28" s="708">
        <f t="array" ref="AD28">SUM(IF(($F$42:$F$3041=$F28)*($O$42:$O$3041=AD$5),$R$42:$R$3041,0))</f>
        <v>0</v>
      </c>
      <c r="AE28" s="708">
        <f t="array" ref="AE28">SUM(IF(($F$42:$F$3041=$F28)*($O$42:$O$3041=AE$5),$R$42:$R$3041,0))</f>
        <v>0</v>
      </c>
      <c r="AF28" s="708">
        <f t="array" ref="AF28">SUM(IF(($F$42:$F$3041=$F28)*($O$42:$O$3041=AF$5),$R$42:$R$3041,0))</f>
        <v>0</v>
      </c>
      <c r="AG28" s="708">
        <f t="array" ref="AG28">SUM(IF(($F$42:$F$3041=$F28)*($O$42:$O$3041=AG$5),$R$42:$R$3041,0))</f>
        <v>0</v>
      </c>
      <c r="AH28" s="708">
        <f t="array" ref="AH28">SUM(IF(($F$42:$F$3041=$F28)*($O$42:$O$3041=AH$5),$R$42:$R$3041,0))</f>
        <v>0</v>
      </c>
      <c r="AI28" s="708">
        <f t="array" ref="AI28">SUM(IF(($F$42:$F$3041=$F28)*($O$42:$O$3041=AI$5),$R$42:$R$3041,0))</f>
        <v>0</v>
      </c>
      <c r="AJ28" s="708">
        <f t="array" ref="AJ28">SUM(IF(($F$42:$F$3041=$F28)*($O$42:$O$3041=AJ$5),$R$42:$R$3041,0))</f>
        <v>0</v>
      </c>
      <c r="AK28" s="708">
        <f t="array" ref="AK28">SUM(IF(($F$42:$F$3041=$F28)*($O$42:$O$3041=AK$5),$R$42:$R$3041,0))</f>
        <v>0</v>
      </c>
      <c r="AL28" s="708">
        <f t="array" ref="AL28">SUM(IF(($F$42:$F$3041=$F28)*($O$42:$O$3041=AL$5),$R$42:$R$3041,0))</f>
        <v>0</v>
      </c>
      <c r="AM28" s="708">
        <f t="array" ref="AM28">SUM(IF(($F$42:$F$3041=$F28)*($O$42:$O$3041=AM$5),$R$42:$R$3041,0))</f>
        <v>0</v>
      </c>
      <c r="AN28" s="708">
        <f t="array" ref="AN28">SUM(IF(($F$42:$F$3041=$F28)*($O$42:$O$3041=AN$5),$R$42:$R$3041,0))</f>
        <v>0</v>
      </c>
    </row>
    <row r="29" spans="2:40" ht="14.25" hidden="1" customHeight="1">
      <c r="B29" s="395"/>
      <c r="D29" s="529"/>
      <c r="E29" s="529"/>
      <c r="F29" s="529" t="s">
        <v>1601</v>
      </c>
      <c r="G29" s="709"/>
      <c r="H29" s="699">
        <f t="array" ref="H29">SUM(IF($F$42:$F$3041=$F29,$H$42:$H$3041,0))</f>
        <v>0</v>
      </c>
      <c r="I29" s="700"/>
      <c r="J29" s="700"/>
      <c r="K29" s="700"/>
      <c r="L29" s="700"/>
      <c r="M29" s="701">
        <f t="shared" si="1"/>
        <v>0</v>
      </c>
      <c r="N29" s="702"/>
      <c r="O29" s="703" t="str">
        <f t="shared" si="2"/>
        <v/>
      </c>
      <c r="P29" s="704"/>
      <c r="Q29" s="704"/>
      <c r="R29" s="703">
        <f t="array" ref="R29">SUM(IF($F$42:$F$3041=$F29,$R$42:$R$3041,0))</f>
        <v>0</v>
      </c>
      <c r="S29" s="705">
        <f t="shared" si="0"/>
        <v>0</v>
      </c>
      <c r="T29" s="706"/>
      <c r="U29" s="706"/>
      <c r="V29" s="147"/>
      <c r="W29" s="707"/>
      <c r="Y29" s="1" t="str">
        <f t="shared" si="3"/>
        <v/>
      </c>
      <c r="Z29" s="708">
        <f t="array" ref="Z29">SUM(IF(($F$42:$F$3041=$F29)*($O$42:$O$3041=Z$5),$R$42:$R$3041,0))</f>
        <v>0</v>
      </c>
      <c r="AA29" s="708">
        <f t="array" ref="AA29">SUM(IF(($F$42:$F$3041=$F29)*($O$42:$O$3041=AA$5),$R$42:$R$3041,0))</f>
        <v>0</v>
      </c>
      <c r="AB29" s="708">
        <f t="array" ref="AB29">SUM(IF(($F$42:$F$3041=$F29)*($O$42:$O$3041=AB$5),$R$42:$R$3041,0))</f>
        <v>0</v>
      </c>
      <c r="AC29" s="708">
        <f t="array" ref="AC29">SUM(IF(($F$42:$F$3041=$F29)*($O$42:$O$3041=AC$5),$R$42:$R$3041,0))</f>
        <v>0</v>
      </c>
      <c r="AD29" s="708">
        <f t="array" ref="AD29">SUM(IF(($F$42:$F$3041=$F29)*($O$42:$O$3041=AD$5),$R$42:$R$3041,0))</f>
        <v>0</v>
      </c>
      <c r="AE29" s="708">
        <f t="array" ref="AE29">SUM(IF(($F$42:$F$3041=$F29)*($O$42:$O$3041=AE$5),$R$42:$R$3041,0))</f>
        <v>0</v>
      </c>
      <c r="AF29" s="708">
        <f t="array" ref="AF29">SUM(IF(($F$42:$F$3041=$F29)*($O$42:$O$3041=AF$5),$R$42:$R$3041,0))</f>
        <v>0</v>
      </c>
      <c r="AG29" s="708">
        <f t="array" ref="AG29">SUM(IF(($F$42:$F$3041=$F29)*($O$42:$O$3041=AG$5),$R$42:$R$3041,0))</f>
        <v>0</v>
      </c>
      <c r="AH29" s="708">
        <f t="array" ref="AH29">SUM(IF(($F$42:$F$3041=$F29)*($O$42:$O$3041=AH$5),$R$42:$R$3041,0))</f>
        <v>0</v>
      </c>
      <c r="AI29" s="708">
        <f t="array" ref="AI29">SUM(IF(($F$42:$F$3041=$F29)*($O$42:$O$3041=AI$5),$R$42:$R$3041,0))</f>
        <v>0</v>
      </c>
      <c r="AJ29" s="708">
        <f t="array" ref="AJ29">SUM(IF(($F$42:$F$3041=$F29)*($O$42:$O$3041=AJ$5),$R$42:$R$3041,0))</f>
        <v>0</v>
      </c>
      <c r="AK29" s="708">
        <f t="array" ref="AK29">SUM(IF(($F$42:$F$3041=$F29)*($O$42:$O$3041=AK$5),$R$42:$R$3041,0))</f>
        <v>0</v>
      </c>
      <c r="AL29" s="708">
        <f t="array" ref="AL29">SUM(IF(($F$42:$F$3041=$F29)*($O$42:$O$3041=AL$5),$R$42:$R$3041,0))</f>
        <v>0</v>
      </c>
      <c r="AM29" s="708">
        <f t="array" ref="AM29">SUM(IF(($F$42:$F$3041=$F29)*($O$42:$O$3041=AM$5),$R$42:$R$3041,0))</f>
        <v>0</v>
      </c>
      <c r="AN29" s="708">
        <f t="array" ref="AN29">SUM(IF(($F$42:$F$3041=$F29)*($O$42:$O$3041=AN$5),$R$42:$R$3041,0))</f>
        <v>0</v>
      </c>
    </row>
    <row r="30" spans="2:40" ht="14.25" hidden="1" customHeight="1">
      <c r="B30" s="395"/>
      <c r="D30" s="529"/>
      <c r="E30" s="529"/>
      <c r="F30" s="529" t="s">
        <v>1602</v>
      </c>
      <c r="G30" s="709"/>
      <c r="H30" s="699">
        <f t="array" ref="H30">SUM(IF($F$42:$F$3041=$F30,$H$42:$H$3041,0))</f>
        <v>0</v>
      </c>
      <c r="I30" s="700"/>
      <c r="J30" s="700"/>
      <c r="K30" s="700"/>
      <c r="L30" s="700"/>
      <c r="M30" s="701">
        <f t="shared" si="1"/>
        <v>0</v>
      </c>
      <c r="N30" s="702"/>
      <c r="O30" s="703" t="str">
        <f t="shared" si="2"/>
        <v/>
      </c>
      <c r="P30" s="704"/>
      <c r="Q30" s="704"/>
      <c r="R30" s="703">
        <f t="array" ref="R30">SUM(IF($F$42:$F$3041=$F30,$R$42:$R$3041,0))</f>
        <v>0</v>
      </c>
      <c r="S30" s="705">
        <f t="shared" si="0"/>
        <v>0</v>
      </c>
      <c r="T30" s="706"/>
      <c r="U30" s="706"/>
      <c r="V30" s="147"/>
      <c r="W30" s="707"/>
      <c r="Y30" s="1" t="str">
        <f t="shared" si="3"/>
        <v/>
      </c>
      <c r="Z30" s="708">
        <f t="array" ref="Z30">SUM(IF(($F$42:$F$3041=$F30)*($O$42:$O$3041=Z$5),$R$42:$R$3041,0))</f>
        <v>0</v>
      </c>
      <c r="AA30" s="708">
        <f t="array" ref="AA30">SUM(IF(($F$42:$F$3041=$F30)*($O$42:$O$3041=AA$5),$R$42:$R$3041,0))</f>
        <v>0</v>
      </c>
      <c r="AB30" s="708">
        <f t="array" ref="AB30">SUM(IF(($F$42:$F$3041=$F30)*($O$42:$O$3041=AB$5),$R$42:$R$3041,0))</f>
        <v>0</v>
      </c>
      <c r="AC30" s="708">
        <f t="array" ref="AC30">SUM(IF(($F$42:$F$3041=$F30)*($O$42:$O$3041=AC$5),$R$42:$R$3041,0))</f>
        <v>0</v>
      </c>
      <c r="AD30" s="708">
        <f t="array" ref="AD30">SUM(IF(($F$42:$F$3041=$F30)*($O$42:$O$3041=AD$5),$R$42:$R$3041,0))</f>
        <v>0</v>
      </c>
      <c r="AE30" s="708">
        <f t="array" ref="AE30">SUM(IF(($F$42:$F$3041=$F30)*($O$42:$O$3041=AE$5),$R$42:$R$3041,0))</f>
        <v>0</v>
      </c>
      <c r="AF30" s="708">
        <f t="array" ref="AF30">SUM(IF(($F$42:$F$3041=$F30)*($O$42:$O$3041=AF$5),$R$42:$R$3041,0))</f>
        <v>0</v>
      </c>
      <c r="AG30" s="708">
        <f t="array" ref="AG30">SUM(IF(($F$42:$F$3041=$F30)*($O$42:$O$3041=AG$5),$R$42:$R$3041,0))</f>
        <v>0</v>
      </c>
      <c r="AH30" s="708">
        <f t="array" ref="AH30">SUM(IF(($F$42:$F$3041=$F30)*($O$42:$O$3041=AH$5),$R$42:$R$3041,0))</f>
        <v>0</v>
      </c>
      <c r="AI30" s="708">
        <f t="array" ref="AI30">SUM(IF(($F$42:$F$3041=$F30)*($O$42:$O$3041=AI$5),$R$42:$R$3041,0))</f>
        <v>0</v>
      </c>
      <c r="AJ30" s="708">
        <f t="array" ref="AJ30">SUM(IF(($F$42:$F$3041=$F30)*($O$42:$O$3041=AJ$5),$R$42:$R$3041,0))</f>
        <v>0</v>
      </c>
      <c r="AK30" s="708">
        <f t="array" ref="AK30">SUM(IF(($F$42:$F$3041=$F30)*($O$42:$O$3041=AK$5),$R$42:$R$3041,0))</f>
        <v>0</v>
      </c>
      <c r="AL30" s="708">
        <f t="array" ref="AL30">SUM(IF(($F$42:$F$3041=$F30)*($O$42:$O$3041=AL$5),$R$42:$R$3041,0))</f>
        <v>0</v>
      </c>
      <c r="AM30" s="708">
        <f t="array" ref="AM30">SUM(IF(($F$42:$F$3041=$F30)*($O$42:$O$3041=AM$5),$R$42:$R$3041,0))</f>
        <v>0</v>
      </c>
      <c r="AN30" s="708">
        <f t="array" ref="AN30">SUM(IF(($F$42:$F$3041=$F30)*($O$42:$O$3041=AN$5),$R$42:$R$3041,0))</f>
        <v>0</v>
      </c>
    </row>
    <row r="31" spans="2:40" ht="14.25" hidden="1" customHeight="1">
      <c r="B31" s="395"/>
      <c r="D31" s="529"/>
      <c r="E31" s="529"/>
      <c r="F31" s="529" t="s">
        <v>1603</v>
      </c>
      <c r="G31" s="709"/>
      <c r="H31" s="699">
        <f t="array" ref="H31">SUM(IF($F$42:$F$3041=$F31,$H$42:$H$3041,0))</f>
        <v>0</v>
      </c>
      <c r="I31" s="700"/>
      <c r="J31" s="700"/>
      <c r="K31" s="700"/>
      <c r="L31" s="700"/>
      <c r="M31" s="701">
        <f t="shared" si="1"/>
        <v>0</v>
      </c>
      <c r="N31" s="702"/>
      <c r="O31" s="703" t="str">
        <f t="shared" si="2"/>
        <v/>
      </c>
      <c r="P31" s="704"/>
      <c r="Q31" s="704"/>
      <c r="R31" s="703">
        <f t="array" ref="R31">SUM(IF($F$42:$F$3041=$F31,$R$42:$R$3041,0))</f>
        <v>0</v>
      </c>
      <c r="S31" s="705">
        <f t="shared" si="0"/>
        <v>0</v>
      </c>
      <c r="T31" s="706"/>
      <c r="U31" s="706"/>
      <c r="V31" s="147"/>
      <c r="W31" s="707"/>
      <c r="Y31" s="1" t="str">
        <f t="shared" si="3"/>
        <v/>
      </c>
      <c r="Z31" s="708">
        <f t="array" ref="Z31">SUM(IF(($F$42:$F$3041=$F31)*($O$42:$O$3041=Z$5),$R$42:$R$3041,0))</f>
        <v>0</v>
      </c>
      <c r="AA31" s="708">
        <f t="array" ref="AA31">SUM(IF(($F$42:$F$3041=$F31)*($O$42:$O$3041=AA$5),$R$42:$R$3041,0))</f>
        <v>0</v>
      </c>
      <c r="AB31" s="708">
        <f t="array" ref="AB31">SUM(IF(($F$42:$F$3041=$F31)*($O$42:$O$3041=AB$5),$R$42:$R$3041,0))</f>
        <v>0</v>
      </c>
      <c r="AC31" s="708">
        <f t="array" ref="AC31">SUM(IF(($F$42:$F$3041=$F31)*($O$42:$O$3041=AC$5),$R$42:$R$3041,0))</f>
        <v>0</v>
      </c>
      <c r="AD31" s="708">
        <f t="array" ref="AD31">SUM(IF(($F$42:$F$3041=$F31)*($O$42:$O$3041=AD$5),$R$42:$R$3041,0))</f>
        <v>0</v>
      </c>
      <c r="AE31" s="708">
        <f t="array" ref="AE31">SUM(IF(($F$42:$F$3041=$F31)*($O$42:$O$3041=AE$5),$R$42:$R$3041,0))</f>
        <v>0</v>
      </c>
      <c r="AF31" s="708">
        <f t="array" ref="AF31">SUM(IF(($F$42:$F$3041=$F31)*($O$42:$O$3041=AF$5),$R$42:$R$3041,0))</f>
        <v>0</v>
      </c>
      <c r="AG31" s="708">
        <f t="array" ref="AG31">SUM(IF(($F$42:$F$3041=$F31)*($O$42:$O$3041=AG$5),$R$42:$R$3041,0))</f>
        <v>0</v>
      </c>
      <c r="AH31" s="708">
        <f t="array" ref="AH31">SUM(IF(($F$42:$F$3041=$F31)*($O$42:$O$3041=AH$5),$R$42:$R$3041,0))</f>
        <v>0</v>
      </c>
      <c r="AI31" s="708">
        <f t="array" ref="AI31">SUM(IF(($F$42:$F$3041=$F31)*($O$42:$O$3041=AI$5),$R$42:$R$3041,0))</f>
        <v>0</v>
      </c>
      <c r="AJ31" s="708">
        <f t="array" ref="AJ31">SUM(IF(($F$42:$F$3041=$F31)*($O$42:$O$3041=AJ$5),$R$42:$R$3041,0))</f>
        <v>0</v>
      </c>
      <c r="AK31" s="708">
        <f t="array" ref="AK31">SUM(IF(($F$42:$F$3041=$F31)*($O$42:$O$3041=AK$5),$R$42:$R$3041,0))</f>
        <v>0</v>
      </c>
      <c r="AL31" s="708">
        <f t="array" ref="AL31">SUM(IF(($F$42:$F$3041=$F31)*($O$42:$O$3041=AL$5),$R$42:$R$3041,0))</f>
        <v>0</v>
      </c>
      <c r="AM31" s="708">
        <f t="array" ref="AM31">SUM(IF(($F$42:$F$3041=$F31)*($O$42:$O$3041=AM$5),$R$42:$R$3041,0))</f>
        <v>0</v>
      </c>
      <c r="AN31" s="708">
        <f t="array" ref="AN31">SUM(IF(($F$42:$F$3041=$F31)*($O$42:$O$3041=AN$5),$R$42:$R$3041,0))</f>
        <v>0</v>
      </c>
    </row>
    <row r="32" spans="2:40" ht="14.25" hidden="1" customHeight="1">
      <c r="B32" s="395"/>
      <c r="D32" s="529"/>
      <c r="E32" s="529"/>
      <c r="F32" s="529" t="s">
        <v>1604</v>
      </c>
      <c r="G32" s="709"/>
      <c r="H32" s="699">
        <f t="array" ref="H32">SUM(IF($F$42:$F$3041=$F32,$H$42:$H$3041,0))</f>
        <v>0</v>
      </c>
      <c r="I32" s="700"/>
      <c r="J32" s="700"/>
      <c r="K32" s="700"/>
      <c r="L32" s="700"/>
      <c r="M32" s="701">
        <f t="shared" si="1"/>
        <v>0</v>
      </c>
      <c r="N32" s="702"/>
      <c r="O32" s="703" t="str">
        <f t="shared" si="2"/>
        <v/>
      </c>
      <c r="P32" s="704"/>
      <c r="Q32" s="704"/>
      <c r="R32" s="703">
        <f t="array" ref="R32">SUM(IF($F$42:$F$3041=$F32,$R$42:$R$3041,0))</f>
        <v>0</v>
      </c>
      <c r="S32" s="705">
        <f t="shared" si="0"/>
        <v>0</v>
      </c>
      <c r="T32" s="706"/>
      <c r="U32" s="706"/>
      <c r="V32" s="147"/>
      <c r="W32" s="707"/>
      <c r="Y32" s="1" t="str">
        <f t="shared" si="3"/>
        <v/>
      </c>
      <c r="Z32" s="708">
        <f t="array" ref="Z32">SUM(IF(($F$42:$F$3041=$F32)*($O$42:$O$3041=Z$5),$R$42:$R$3041,0))</f>
        <v>0</v>
      </c>
      <c r="AA32" s="708">
        <f t="array" ref="AA32">SUM(IF(($F$42:$F$3041=$F32)*($O$42:$O$3041=AA$5),$R$42:$R$3041,0))</f>
        <v>0</v>
      </c>
      <c r="AB32" s="708">
        <f t="array" ref="AB32">SUM(IF(($F$42:$F$3041=$F32)*($O$42:$O$3041=AB$5),$R$42:$R$3041,0))</f>
        <v>0</v>
      </c>
      <c r="AC32" s="708">
        <f t="array" ref="AC32">SUM(IF(($F$42:$F$3041=$F32)*($O$42:$O$3041=AC$5),$R$42:$R$3041,0))</f>
        <v>0</v>
      </c>
      <c r="AD32" s="708">
        <f t="array" ref="AD32">SUM(IF(($F$42:$F$3041=$F32)*($O$42:$O$3041=AD$5),$R$42:$R$3041,0))</f>
        <v>0</v>
      </c>
      <c r="AE32" s="708">
        <f t="array" ref="AE32">SUM(IF(($F$42:$F$3041=$F32)*($O$42:$O$3041=AE$5),$R$42:$R$3041,0))</f>
        <v>0</v>
      </c>
      <c r="AF32" s="708">
        <f t="array" ref="AF32">SUM(IF(($F$42:$F$3041=$F32)*($O$42:$O$3041=AF$5),$R$42:$R$3041,0))</f>
        <v>0</v>
      </c>
      <c r="AG32" s="708">
        <f t="array" ref="AG32">SUM(IF(($F$42:$F$3041=$F32)*($O$42:$O$3041=AG$5),$R$42:$R$3041,0))</f>
        <v>0</v>
      </c>
      <c r="AH32" s="708">
        <f t="array" ref="AH32">SUM(IF(($F$42:$F$3041=$F32)*($O$42:$O$3041=AH$5),$R$42:$R$3041,0))</f>
        <v>0</v>
      </c>
      <c r="AI32" s="708">
        <f t="array" ref="AI32">SUM(IF(($F$42:$F$3041=$F32)*($O$42:$O$3041=AI$5),$R$42:$R$3041,0))</f>
        <v>0</v>
      </c>
      <c r="AJ32" s="708">
        <f t="array" ref="AJ32">SUM(IF(($F$42:$F$3041=$F32)*($O$42:$O$3041=AJ$5),$R$42:$R$3041,0))</f>
        <v>0</v>
      </c>
      <c r="AK32" s="708">
        <f t="array" ref="AK32">SUM(IF(($F$42:$F$3041=$F32)*($O$42:$O$3041=AK$5),$R$42:$R$3041,0))</f>
        <v>0</v>
      </c>
      <c r="AL32" s="708">
        <f t="array" ref="AL32">SUM(IF(($F$42:$F$3041=$F32)*($O$42:$O$3041=AL$5),$R$42:$R$3041,0))</f>
        <v>0</v>
      </c>
      <c r="AM32" s="708">
        <f t="array" ref="AM32">SUM(IF(($F$42:$F$3041=$F32)*($O$42:$O$3041=AM$5),$R$42:$R$3041,0))</f>
        <v>0</v>
      </c>
      <c r="AN32" s="708">
        <f t="array" ref="AN32">SUM(IF(($F$42:$F$3041=$F32)*($O$42:$O$3041=AN$5),$R$42:$R$3041,0))</f>
        <v>0</v>
      </c>
    </row>
    <row r="33" spans="2:40" ht="14.25" hidden="1" customHeight="1">
      <c r="B33" s="395"/>
      <c r="D33" s="529"/>
      <c r="E33" s="529"/>
      <c r="F33" s="529" t="s">
        <v>1605</v>
      </c>
      <c r="G33" s="709"/>
      <c r="H33" s="699">
        <f t="array" ref="H33">SUM(IF($F$42:$F$3041=$F33,$H$42:$H$3041,0))</f>
        <v>0</v>
      </c>
      <c r="I33" s="700"/>
      <c r="J33" s="700"/>
      <c r="K33" s="700"/>
      <c r="L33" s="700"/>
      <c r="M33" s="701">
        <f t="shared" si="1"/>
        <v>0</v>
      </c>
      <c r="N33" s="702"/>
      <c r="O33" s="703" t="str">
        <f t="shared" si="2"/>
        <v/>
      </c>
      <c r="P33" s="704"/>
      <c r="Q33" s="704"/>
      <c r="R33" s="703">
        <f t="array" ref="R33">SUM(IF($F$42:$F$3041=$F33,$R$42:$R$3041,0))</f>
        <v>0</v>
      </c>
      <c r="S33" s="705">
        <f t="shared" si="0"/>
        <v>0</v>
      </c>
      <c r="T33" s="706"/>
      <c r="U33" s="706"/>
      <c r="V33" s="147"/>
      <c r="W33" s="707"/>
      <c r="Y33" s="1" t="str">
        <f t="shared" si="3"/>
        <v/>
      </c>
      <c r="Z33" s="708">
        <f t="array" ref="Z33">SUM(IF(($F$42:$F$3041=$F33)*($O$42:$O$3041=Z$5),$R$42:$R$3041,0))</f>
        <v>0</v>
      </c>
      <c r="AA33" s="708">
        <f t="array" ref="AA33">SUM(IF(($F$42:$F$3041=$F33)*($O$42:$O$3041=AA$5),$R$42:$R$3041,0))</f>
        <v>0</v>
      </c>
      <c r="AB33" s="708">
        <f t="array" ref="AB33">SUM(IF(($F$42:$F$3041=$F33)*($O$42:$O$3041=AB$5),$R$42:$R$3041,0))</f>
        <v>0</v>
      </c>
      <c r="AC33" s="708">
        <f t="array" ref="AC33">SUM(IF(($F$42:$F$3041=$F33)*($O$42:$O$3041=AC$5),$R$42:$R$3041,0))</f>
        <v>0</v>
      </c>
      <c r="AD33" s="708">
        <f t="array" ref="AD33">SUM(IF(($F$42:$F$3041=$F33)*($O$42:$O$3041=AD$5),$R$42:$R$3041,0))</f>
        <v>0</v>
      </c>
      <c r="AE33" s="708">
        <f t="array" ref="AE33">SUM(IF(($F$42:$F$3041=$F33)*($O$42:$O$3041=AE$5),$R$42:$R$3041,0))</f>
        <v>0</v>
      </c>
      <c r="AF33" s="708">
        <f t="array" ref="AF33">SUM(IF(($F$42:$F$3041=$F33)*($O$42:$O$3041=AF$5),$R$42:$R$3041,0))</f>
        <v>0</v>
      </c>
      <c r="AG33" s="708">
        <f t="array" ref="AG33">SUM(IF(($F$42:$F$3041=$F33)*($O$42:$O$3041=AG$5),$R$42:$R$3041,0))</f>
        <v>0</v>
      </c>
      <c r="AH33" s="708">
        <f t="array" ref="AH33">SUM(IF(($F$42:$F$3041=$F33)*($O$42:$O$3041=AH$5),$R$42:$R$3041,0))</f>
        <v>0</v>
      </c>
      <c r="AI33" s="708">
        <f t="array" ref="AI33">SUM(IF(($F$42:$F$3041=$F33)*($O$42:$O$3041=AI$5),$R$42:$R$3041,0))</f>
        <v>0</v>
      </c>
      <c r="AJ33" s="708">
        <f t="array" ref="AJ33">SUM(IF(($F$42:$F$3041=$F33)*($O$42:$O$3041=AJ$5),$R$42:$R$3041,0))</f>
        <v>0</v>
      </c>
      <c r="AK33" s="708">
        <f t="array" ref="AK33">SUM(IF(($F$42:$F$3041=$F33)*($O$42:$O$3041=AK$5),$R$42:$R$3041,0))</f>
        <v>0</v>
      </c>
      <c r="AL33" s="708">
        <f t="array" ref="AL33">SUM(IF(($F$42:$F$3041=$F33)*($O$42:$O$3041=AL$5),$R$42:$R$3041,0))</f>
        <v>0</v>
      </c>
      <c r="AM33" s="708">
        <f t="array" ref="AM33">SUM(IF(($F$42:$F$3041=$F33)*($O$42:$O$3041=AM$5),$R$42:$R$3041,0))</f>
        <v>0</v>
      </c>
      <c r="AN33" s="708">
        <f t="array" ref="AN33">SUM(IF(($F$42:$F$3041=$F33)*($O$42:$O$3041=AN$5),$R$42:$R$3041,0))</f>
        <v>0</v>
      </c>
    </row>
    <row r="34" spans="2:40" ht="14.25" hidden="1" customHeight="1">
      <c r="B34" s="395"/>
      <c r="D34" s="529"/>
      <c r="E34" s="529"/>
      <c r="F34" s="529" t="s">
        <v>1606</v>
      </c>
      <c r="G34" s="709"/>
      <c r="H34" s="699">
        <f t="array" ref="H34">SUM(IF($F$42:$F$3041=$F34,$H$42:$H$3041,0))</f>
        <v>0</v>
      </c>
      <c r="I34" s="700"/>
      <c r="J34" s="700"/>
      <c r="K34" s="700"/>
      <c r="L34" s="700"/>
      <c r="M34" s="701">
        <f t="shared" si="1"/>
        <v>0</v>
      </c>
      <c r="N34" s="702"/>
      <c r="O34" s="703" t="str">
        <f t="shared" si="2"/>
        <v/>
      </c>
      <c r="P34" s="704"/>
      <c r="Q34" s="704"/>
      <c r="R34" s="703">
        <f t="array" ref="R34">SUM(IF($F$42:$F$3041=$F34,$R$42:$R$3041,0))</f>
        <v>0</v>
      </c>
      <c r="S34" s="705">
        <f t="shared" si="0"/>
        <v>0</v>
      </c>
      <c r="T34" s="706"/>
      <c r="U34" s="706"/>
      <c r="V34" s="147"/>
      <c r="W34" s="707"/>
      <c r="Y34" s="1" t="str">
        <f t="shared" si="3"/>
        <v/>
      </c>
      <c r="Z34" s="708">
        <f t="array" ref="Z34">SUM(IF(($F$42:$F$3041=$F34)*($O$42:$O$3041=Z$5),$R$42:$R$3041,0))</f>
        <v>0</v>
      </c>
      <c r="AA34" s="708">
        <f t="array" ref="AA34">SUM(IF(($F$42:$F$3041=$F34)*($O$42:$O$3041=AA$5),$R$42:$R$3041,0))</f>
        <v>0</v>
      </c>
      <c r="AB34" s="708">
        <f t="array" ref="AB34">SUM(IF(($F$42:$F$3041=$F34)*($O$42:$O$3041=AB$5),$R$42:$R$3041,0))</f>
        <v>0</v>
      </c>
      <c r="AC34" s="708">
        <f t="array" ref="AC34">SUM(IF(($F$42:$F$3041=$F34)*($O$42:$O$3041=AC$5),$R$42:$R$3041,0))</f>
        <v>0</v>
      </c>
      <c r="AD34" s="708">
        <f t="array" ref="AD34">SUM(IF(($F$42:$F$3041=$F34)*($O$42:$O$3041=AD$5),$R$42:$R$3041,0))</f>
        <v>0</v>
      </c>
      <c r="AE34" s="708">
        <f t="array" ref="AE34">SUM(IF(($F$42:$F$3041=$F34)*($O$42:$O$3041=AE$5),$R$42:$R$3041,0))</f>
        <v>0</v>
      </c>
      <c r="AF34" s="708">
        <f t="array" ref="AF34">SUM(IF(($F$42:$F$3041=$F34)*($O$42:$O$3041=AF$5),$R$42:$R$3041,0))</f>
        <v>0</v>
      </c>
      <c r="AG34" s="708">
        <f t="array" ref="AG34">SUM(IF(($F$42:$F$3041=$F34)*($O$42:$O$3041=AG$5),$R$42:$R$3041,0))</f>
        <v>0</v>
      </c>
      <c r="AH34" s="708">
        <f t="array" ref="AH34">SUM(IF(($F$42:$F$3041=$F34)*($O$42:$O$3041=AH$5),$R$42:$R$3041,0))</f>
        <v>0</v>
      </c>
      <c r="AI34" s="708">
        <f t="array" ref="AI34">SUM(IF(($F$42:$F$3041=$F34)*($O$42:$O$3041=AI$5),$R$42:$R$3041,0))</f>
        <v>0</v>
      </c>
      <c r="AJ34" s="708">
        <f t="array" ref="AJ34">SUM(IF(($F$42:$F$3041=$F34)*($O$42:$O$3041=AJ$5),$R$42:$R$3041,0))</f>
        <v>0</v>
      </c>
      <c r="AK34" s="708">
        <f t="array" ref="AK34">SUM(IF(($F$42:$F$3041=$F34)*($O$42:$O$3041=AK$5),$R$42:$R$3041,0))</f>
        <v>0</v>
      </c>
      <c r="AL34" s="708">
        <f t="array" ref="AL34">SUM(IF(($F$42:$F$3041=$F34)*($O$42:$O$3041=AL$5),$R$42:$R$3041,0))</f>
        <v>0</v>
      </c>
      <c r="AM34" s="708">
        <f t="array" ref="AM34">SUM(IF(($F$42:$F$3041=$F34)*($O$42:$O$3041=AM$5),$R$42:$R$3041,0))</f>
        <v>0</v>
      </c>
      <c r="AN34" s="708">
        <f t="array" ref="AN34">SUM(IF(($F$42:$F$3041=$F34)*($O$42:$O$3041=AN$5),$R$42:$R$3041,0))</f>
        <v>0</v>
      </c>
    </row>
    <row r="35" spans="2:40" ht="14.25" hidden="1" customHeight="1">
      <c r="B35" s="395"/>
      <c r="D35" s="529"/>
      <c r="E35" s="529"/>
      <c r="F35" s="529" t="s">
        <v>1607</v>
      </c>
      <c r="G35" s="709"/>
      <c r="H35" s="699">
        <f t="array" ref="H35">SUM(IF($F$42:$F$3041=$F35,$H$42:$H$3041,0))</f>
        <v>0</v>
      </c>
      <c r="I35" s="700"/>
      <c r="J35" s="700"/>
      <c r="K35" s="700"/>
      <c r="L35" s="700"/>
      <c r="M35" s="701">
        <f t="shared" si="1"/>
        <v>0</v>
      </c>
      <c r="N35" s="702"/>
      <c r="O35" s="703" t="str">
        <f t="shared" si="2"/>
        <v/>
      </c>
      <c r="P35" s="704"/>
      <c r="Q35" s="704"/>
      <c r="R35" s="703">
        <f t="array" ref="R35">SUM(IF($F$42:$F$3041=$F35,$R$42:$R$3041,0))</f>
        <v>0</v>
      </c>
      <c r="S35" s="705">
        <f t="shared" si="0"/>
        <v>0</v>
      </c>
      <c r="T35" s="706"/>
      <c r="U35" s="706"/>
      <c r="V35" s="147"/>
      <c r="W35" s="707"/>
      <c r="Y35" s="1" t="str">
        <f t="shared" si="3"/>
        <v/>
      </c>
      <c r="Z35" s="708">
        <f t="array" ref="Z35">SUM(IF(($F$42:$F$3041=$F35)*($O$42:$O$3041=Z$5),$R$42:$R$3041,0))</f>
        <v>0</v>
      </c>
      <c r="AA35" s="708">
        <f t="array" ref="AA35">SUM(IF(($F$42:$F$3041=$F35)*($O$42:$O$3041=AA$5),$R$42:$R$3041,0))</f>
        <v>0</v>
      </c>
      <c r="AB35" s="708">
        <f t="array" ref="AB35">SUM(IF(($F$42:$F$3041=$F35)*($O$42:$O$3041=AB$5),$R$42:$R$3041,0))</f>
        <v>0</v>
      </c>
      <c r="AC35" s="708">
        <f t="array" ref="AC35">SUM(IF(($F$42:$F$3041=$F35)*($O$42:$O$3041=AC$5),$R$42:$R$3041,0))</f>
        <v>0</v>
      </c>
      <c r="AD35" s="708">
        <f t="array" ref="AD35">SUM(IF(($F$42:$F$3041=$F35)*($O$42:$O$3041=AD$5),$R$42:$R$3041,0))</f>
        <v>0</v>
      </c>
      <c r="AE35" s="708">
        <f t="array" ref="AE35">SUM(IF(($F$42:$F$3041=$F35)*($O$42:$O$3041=AE$5),$R$42:$R$3041,0))</f>
        <v>0</v>
      </c>
      <c r="AF35" s="708">
        <f t="array" ref="AF35">SUM(IF(($F$42:$F$3041=$F35)*($O$42:$O$3041=AF$5),$R$42:$R$3041,0))</f>
        <v>0</v>
      </c>
      <c r="AG35" s="708">
        <f t="array" ref="AG35">SUM(IF(($F$42:$F$3041=$F35)*($O$42:$O$3041=AG$5),$R$42:$R$3041,0))</f>
        <v>0</v>
      </c>
      <c r="AH35" s="708">
        <f t="array" ref="AH35">SUM(IF(($F$42:$F$3041=$F35)*($O$42:$O$3041=AH$5),$R$42:$R$3041,0))</f>
        <v>0</v>
      </c>
      <c r="AI35" s="708">
        <f t="array" ref="AI35">SUM(IF(($F$42:$F$3041=$F35)*($O$42:$O$3041=AI$5),$R$42:$R$3041,0))</f>
        <v>0</v>
      </c>
      <c r="AJ35" s="708">
        <f t="array" ref="AJ35">SUM(IF(($F$42:$F$3041=$F35)*($O$42:$O$3041=AJ$5),$R$42:$R$3041,0))</f>
        <v>0</v>
      </c>
      <c r="AK35" s="708">
        <f t="array" ref="AK35">SUM(IF(($F$42:$F$3041=$F35)*($O$42:$O$3041=AK$5),$R$42:$R$3041,0))</f>
        <v>0</v>
      </c>
      <c r="AL35" s="708">
        <f t="array" ref="AL35">SUM(IF(($F$42:$F$3041=$F35)*($O$42:$O$3041=AL$5),$R$42:$R$3041,0))</f>
        <v>0</v>
      </c>
      <c r="AM35" s="708">
        <f t="array" ref="AM35">SUM(IF(($F$42:$F$3041=$F35)*($O$42:$O$3041=AM$5),$R$42:$R$3041,0))</f>
        <v>0</v>
      </c>
      <c r="AN35" s="708">
        <f t="array" ref="AN35">SUM(IF(($F$42:$F$3041=$F35)*($O$42:$O$3041=AN$5),$R$42:$R$3041,0))</f>
        <v>0</v>
      </c>
    </row>
    <row r="36" spans="2:40" ht="14.25" hidden="1" customHeight="1">
      <c r="B36" s="395"/>
      <c r="D36" s="529"/>
      <c r="E36" s="529"/>
      <c r="F36" s="529" t="s">
        <v>1608</v>
      </c>
      <c r="G36" s="709"/>
      <c r="H36" s="699">
        <f t="array" ref="H36">SUM(IF($F$42:$F$3041=$F36,$H$42:$H$3041,0))</f>
        <v>0</v>
      </c>
      <c r="I36" s="700"/>
      <c r="J36" s="700"/>
      <c r="K36" s="700"/>
      <c r="L36" s="700"/>
      <c r="M36" s="701">
        <f t="shared" si="1"/>
        <v>0</v>
      </c>
      <c r="N36" s="702"/>
      <c r="O36" s="703" t="str">
        <f t="shared" si="2"/>
        <v/>
      </c>
      <c r="P36" s="704"/>
      <c r="Q36" s="704"/>
      <c r="R36" s="703">
        <f t="array" ref="R36">SUM(IF($F$42:$F$3041=$F36,$R$42:$R$3041,0))</f>
        <v>0</v>
      </c>
      <c r="S36" s="705">
        <f t="shared" si="0"/>
        <v>0</v>
      </c>
      <c r="T36" s="706"/>
      <c r="U36" s="706"/>
      <c r="V36" s="147"/>
      <c r="W36" s="707"/>
      <c r="Y36" s="1" t="str">
        <f t="shared" si="3"/>
        <v/>
      </c>
      <c r="Z36" s="708">
        <f t="array" ref="Z36">SUM(IF(($F$42:$F$3041=$F36)*($O$42:$O$3041=Z$5),$R$42:$R$3041,0))</f>
        <v>0</v>
      </c>
      <c r="AA36" s="708">
        <f t="array" ref="AA36">SUM(IF(($F$42:$F$3041=$F36)*($O$42:$O$3041=AA$5),$R$42:$R$3041,0))</f>
        <v>0</v>
      </c>
      <c r="AB36" s="708">
        <f t="array" ref="AB36">SUM(IF(($F$42:$F$3041=$F36)*($O$42:$O$3041=AB$5),$R$42:$R$3041,0))</f>
        <v>0</v>
      </c>
      <c r="AC36" s="708">
        <f t="array" ref="AC36">SUM(IF(($F$42:$F$3041=$F36)*($O$42:$O$3041=AC$5),$R$42:$R$3041,0))</f>
        <v>0</v>
      </c>
      <c r="AD36" s="708">
        <f t="array" ref="AD36">SUM(IF(($F$42:$F$3041=$F36)*($O$42:$O$3041=AD$5),$R$42:$R$3041,0))</f>
        <v>0</v>
      </c>
      <c r="AE36" s="708">
        <f t="array" ref="AE36">SUM(IF(($F$42:$F$3041=$F36)*($O$42:$O$3041=AE$5),$R$42:$R$3041,0))</f>
        <v>0</v>
      </c>
      <c r="AF36" s="708">
        <f t="array" ref="AF36">SUM(IF(($F$42:$F$3041=$F36)*($O$42:$O$3041=AF$5),$R$42:$R$3041,0))</f>
        <v>0</v>
      </c>
      <c r="AG36" s="708">
        <f t="array" ref="AG36">SUM(IF(($F$42:$F$3041=$F36)*($O$42:$O$3041=AG$5),$R$42:$R$3041,0))</f>
        <v>0</v>
      </c>
      <c r="AH36" s="708">
        <f t="array" ref="AH36">SUM(IF(($F$42:$F$3041=$F36)*($O$42:$O$3041=AH$5),$R$42:$R$3041,0))</f>
        <v>0</v>
      </c>
      <c r="AI36" s="708">
        <f t="array" ref="AI36">SUM(IF(($F$42:$F$3041=$F36)*($O$42:$O$3041=AI$5),$R$42:$R$3041,0))</f>
        <v>0</v>
      </c>
      <c r="AJ36" s="708">
        <f t="array" ref="AJ36">SUM(IF(($F$42:$F$3041=$F36)*($O$42:$O$3041=AJ$5),$R$42:$R$3041,0))</f>
        <v>0</v>
      </c>
      <c r="AK36" s="708">
        <f t="array" ref="AK36">SUM(IF(($F$42:$F$3041=$F36)*($O$42:$O$3041=AK$5),$R$42:$R$3041,0))</f>
        <v>0</v>
      </c>
      <c r="AL36" s="708">
        <f t="array" ref="AL36">SUM(IF(($F$42:$F$3041=$F36)*($O$42:$O$3041=AL$5),$R$42:$R$3041,0))</f>
        <v>0</v>
      </c>
      <c r="AM36" s="708">
        <f t="array" ref="AM36">SUM(IF(($F$42:$F$3041=$F36)*($O$42:$O$3041=AM$5),$R$42:$R$3041,0))</f>
        <v>0</v>
      </c>
      <c r="AN36" s="708">
        <f t="array" ref="AN36">SUM(IF(($F$42:$F$3041=$F36)*($O$42:$O$3041=AN$5),$R$42:$R$3041,0))</f>
        <v>0</v>
      </c>
    </row>
    <row r="37" spans="2:40" ht="14.25" hidden="1" customHeight="1">
      <c r="B37" s="395"/>
      <c r="D37" s="529"/>
      <c r="E37" s="529"/>
      <c r="F37" s="529" t="s">
        <v>1609</v>
      </c>
      <c r="G37" s="709"/>
      <c r="H37" s="699">
        <f t="array" ref="H37">SUM(IF($F$42:$F$3041=$F37,$H$42:$H$3041,0))</f>
        <v>0</v>
      </c>
      <c r="I37" s="700"/>
      <c r="J37" s="700"/>
      <c r="K37" s="700"/>
      <c r="L37" s="700"/>
      <c r="M37" s="701">
        <f t="shared" si="1"/>
        <v>0</v>
      </c>
      <c r="N37" s="702"/>
      <c r="O37" s="703" t="str">
        <f t="shared" si="2"/>
        <v/>
      </c>
      <c r="P37" s="704"/>
      <c r="Q37" s="704"/>
      <c r="R37" s="703">
        <f t="array" ref="R37">SUM(IF($F$42:$F$3041=$F37,$R$42:$R$3041,0))</f>
        <v>0</v>
      </c>
      <c r="S37" s="705">
        <f t="shared" si="0"/>
        <v>0</v>
      </c>
      <c r="T37" s="706"/>
      <c r="U37" s="706"/>
      <c r="V37" s="147"/>
      <c r="W37" s="707"/>
      <c r="Y37" s="1" t="str">
        <f t="shared" si="3"/>
        <v/>
      </c>
      <c r="Z37" s="708">
        <f t="array" ref="Z37">SUM(IF(($F$42:$F$3041=$F37)*($O$42:$O$3041=Z$5),$R$42:$R$3041,0))</f>
        <v>0</v>
      </c>
      <c r="AA37" s="708">
        <f t="array" ref="AA37">SUM(IF(($F$42:$F$3041=$F37)*($O$42:$O$3041=AA$5),$R$42:$R$3041,0))</f>
        <v>0</v>
      </c>
      <c r="AB37" s="708">
        <f t="array" ref="AB37">SUM(IF(($F$42:$F$3041=$F37)*($O$42:$O$3041=AB$5),$R$42:$R$3041,0))</f>
        <v>0</v>
      </c>
      <c r="AC37" s="708">
        <f t="array" ref="AC37">SUM(IF(($F$42:$F$3041=$F37)*($O$42:$O$3041=AC$5),$R$42:$R$3041,0))</f>
        <v>0</v>
      </c>
      <c r="AD37" s="708">
        <f t="array" ref="AD37">SUM(IF(($F$42:$F$3041=$F37)*($O$42:$O$3041=AD$5),$R$42:$R$3041,0))</f>
        <v>0</v>
      </c>
      <c r="AE37" s="708">
        <f t="array" ref="AE37">SUM(IF(($F$42:$F$3041=$F37)*($O$42:$O$3041=AE$5),$R$42:$R$3041,0))</f>
        <v>0</v>
      </c>
      <c r="AF37" s="708">
        <f t="array" ref="AF37">SUM(IF(($F$42:$F$3041=$F37)*($O$42:$O$3041=AF$5),$R$42:$R$3041,0))</f>
        <v>0</v>
      </c>
      <c r="AG37" s="708">
        <f t="array" ref="AG37">SUM(IF(($F$42:$F$3041=$F37)*($O$42:$O$3041=AG$5),$R$42:$R$3041,0))</f>
        <v>0</v>
      </c>
      <c r="AH37" s="708">
        <f t="array" ref="AH37">SUM(IF(($F$42:$F$3041=$F37)*($O$42:$O$3041=AH$5),$R$42:$R$3041,0))</f>
        <v>0</v>
      </c>
      <c r="AI37" s="708">
        <f t="array" ref="AI37">SUM(IF(($F$42:$F$3041=$F37)*($O$42:$O$3041=AI$5),$R$42:$R$3041,0))</f>
        <v>0</v>
      </c>
      <c r="AJ37" s="708">
        <f t="array" ref="AJ37">SUM(IF(($F$42:$F$3041=$F37)*($O$42:$O$3041=AJ$5),$R$42:$R$3041,0))</f>
        <v>0</v>
      </c>
      <c r="AK37" s="708">
        <f t="array" ref="AK37">SUM(IF(($F$42:$F$3041=$F37)*($O$42:$O$3041=AK$5),$R$42:$R$3041,0))</f>
        <v>0</v>
      </c>
      <c r="AL37" s="708">
        <f t="array" ref="AL37">SUM(IF(($F$42:$F$3041=$F37)*($O$42:$O$3041=AL$5),$R$42:$R$3041,0))</f>
        <v>0</v>
      </c>
      <c r="AM37" s="708">
        <f t="array" ref="AM37">SUM(IF(($F$42:$F$3041=$F37)*($O$42:$O$3041=AM$5),$R$42:$R$3041,0))</f>
        <v>0</v>
      </c>
      <c r="AN37" s="708">
        <f t="array" ref="AN37">SUM(IF(($F$42:$F$3041=$F37)*($O$42:$O$3041=AN$5),$R$42:$R$3041,0))</f>
        <v>0</v>
      </c>
    </row>
    <row r="38" spans="2:40" ht="14.25" hidden="1" customHeight="1">
      <c r="B38" s="395"/>
      <c r="D38" s="529"/>
      <c r="E38" s="529"/>
      <c r="F38" s="529" t="s">
        <v>1610</v>
      </c>
      <c r="G38" s="709"/>
      <c r="H38" s="699">
        <f t="array" ref="H38">SUM(IF($F$42:$F$3041=$F38,$H$42:$H$3041,0))</f>
        <v>0</v>
      </c>
      <c r="I38" s="700"/>
      <c r="J38" s="700"/>
      <c r="K38" s="700"/>
      <c r="L38" s="700"/>
      <c r="M38" s="701">
        <f t="shared" si="1"/>
        <v>0</v>
      </c>
      <c r="N38" s="702"/>
      <c r="O38" s="703" t="str">
        <f t="shared" si="2"/>
        <v/>
      </c>
      <c r="P38" s="704"/>
      <c r="Q38" s="704"/>
      <c r="R38" s="703">
        <f t="array" ref="R38">SUM(IF($F$42:$F$3041=$F38,$R$42:$R$3041,0))</f>
        <v>0</v>
      </c>
      <c r="S38" s="705">
        <f t="shared" si="0"/>
        <v>0</v>
      </c>
      <c r="T38" s="706"/>
      <c r="U38" s="706"/>
      <c r="V38" s="147"/>
      <c r="W38" s="707"/>
      <c r="Y38" s="1" t="str">
        <f t="shared" si="3"/>
        <v/>
      </c>
      <c r="Z38" s="708">
        <f t="array" ref="Z38">SUM(IF(($F$42:$F$3041=$F38)*($O$42:$O$3041=Z$5),$R$42:$R$3041,0))</f>
        <v>0</v>
      </c>
      <c r="AA38" s="708">
        <f t="array" ref="AA38">SUM(IF(($F$42:$F$3041=$F38)*($O$42:$O$3041=AA$5),$R$42:$R$3041,0))</f>
        <v>0</v>
      </c>
      <c r="AB38" s="708">
        <f t="array" ref="AB38">SUM(IF(($F$42:$F$3041=$F38)*($O$42:$O$3041=AB$5),$R$42:$R$3041,0))</f>
        <v>0</v>
      </c>
      <c r="AC38" s="708">
        <f t="array" ref="AC38">SUM(IF(($F$42:$F$3041=$F38)*($O$42:$O$3041=AC$5),$R$42:$R$3041,0))</f>
        <v>0</v>
      </c>
      <c r="AD38" s="708">
        <f t="array" ref="AD38">SUM(IF(($F$42:$F$3041=$F38)*($O$42:$O$3041=AD$5),$R$42:$R$3041,0))</f>
        <v>0</v>
      </c>
      <c r="AE38" s="708">
        <f t="array" ref="AE38">SUM(IF(($F$42:$F$3041=$F38)*($O$42:$O$3041=AE$5),$R$42:$R$3041,0))</f>
        <v>0</v>
      </c>
      <c r="AF38" s="708">
        <f t="array" ref="AF38">SUM(IF(($F$42:$F$3041=$F38)*($O$42:$O$3041=AF$5),$R$42:$R$3041,0))</f>
        <v>0</v>
      </c>
      <c r="AG38" s="708">
        <f t="array" ref="AG38">SUM(IF(($F$42:$F$3041=$F38)*($O$42:$O$3041=AG$5),$R$42:$R$3041,0))</f>
        <v>0</v>
      </c>
      <c r="AH38" s="708">
        <f t="array" ref="AH38">SUM(IF(($F$42:$F$3041=$F38)*($O$42:$O$3041=AH$5),$R$42:$R$3041,0))</f>
        <v>0</v>
      </c>
      <c r="AI38" s="708">
        <f t="array" ref="AI38">SUM(IF(($F$42:$F$3041=$F38)*($O$42:$O$3041=AI$5),$R$42:$R$3041,0))</f>
        <v>0</v>
      </c>
      <c r="AJ38" s="708">
        <f t="array" ref="AJ38">SUM(IF(($F$42:$F$3041=$F38)*($O$42:$O$3041=AJ$5),$R$42:$R$3041,0))</f>
        <v>0</v>
      </c>
      <c r="AK38" s="708">
        <f t="array" ref="AK38">SUM(IF(($F$42:$F$3041=$F38)*($O$42:$O$3041=AK$5),$R$42:$R$3041,0))</f>
        <v>0</v>
      </c>
      <c r="AL38" s="708">
        <f t="array" ref="AL38">SUM(IF(($F$42:$F$3041=$F38)*($O$42:$O$3041=AL$5),$R$42:$R$3041,0))</f>
        <v>0</v>
      </c>
      <c r="AM38" s="708">
        <f t="array" ref="AM38">SUM(IF(($F$42:$F$3041=$F38)*($O$42:$O$3041=AM$5),$R$42:$R$3041,0))</f>
        <v>0</v>
      </c>
      <c r="AN38" s="708">
        <f t="array" ref="AN38">SUM(IF(($F$42:$F$3041=$F38)*($O$42:$O$3041=AN$5),$R$42:$R$3041,0))</f>
        <v>0</v>
      </c>
    </row>
    <row r="39" spans="2:40" ht="14.25" hidden="1" customHeight="1">
      <c r="B39" s="395"/>
      <c r="D39" s="529"/>
      <c r="E39" s="529"/>
      <c r="F39" s="529" t="s">
        <v>1611</v>
      </c>
      <c r="G39" s="709"/>
      <c r="H39" s="699">
        <f t="array" ref="H39">SUM(IF($F$42:$F$3041=$F39,$H$42:$H$3041,0))</f>
        <v>0</v>
      </c>
      <c r="I39" s="700"/>
      <c r="J39" s="700"/>
      <c r="K39" s="700"/>
      <c r="L39" s="700"/>
      <c r="M39" s="701">
        <f t="shared" si="1"/>
        <v>0</v>
      </c>
      <c r="N39" s="702"/>
      <c r="O39" s="703" t="str">
        <f t="shared" si="2"/>
        <v/>
      </c>
      <c r="P39" s="704"/>
      <c r="Q39" s="704"/>
      <c r="R39" s="703">
        <f t="array" ref="R39">SUM(IF($F$42:$F$3041=$F39,$R$42:$R$3041,0))</f>
        <v>0</v>
      </c>
      <c r="S39" s="705">
        <f t="shared" si="0"/>
        <v>0</v>
      </c>
      <c r="T39" s="706"/>
      <c r="U39" s="706"/>
      <c r="V39" s="147"/>
      <c r="W39" s="707"/>
      <c r="Y39" s="1" t="str">
        <f t="shared" si="3"/>
        <v/>
      </c>
      <c r="Z39" s="708">
        <f t="array" ref="Z39">SUM(IF(($F$42:$F$3041=$F39)*($O$42:$O$3041=Z$5),$R$42:$R$3041,0))</f>
        <v>0</v>
      </c>
      <c r="AA39" s="708">
        <f t="array" ref="AA39">SUM(IF(($F$42:$F$3041=$F39)*($O$42:$O$3041=AA$5),$R$42:$R$3041,0))</f>
        <v>0</v>
      </c>
      <c r="AB39" s="708">
        <f t="array" ref="AB39">SUM(IF(($F$42:$F$3041=$F39)*($O$42:$O$3041=AB$5),$R$42:$R$3041,0))</f>
        <v>0</v>
      </c>
      <c r="AC39" s="708">
        <f t="array" ref="AC39">SUM(IF(($F$42:$F$3041=$F39)*($O$42:$O$3041=AC$5),$R$42:$R$3041,0))</f>
        <v>0</v>
      </c>
      <c r="AD39" s="708">
        <f t="array" ref="AD39">SUM(IF(($F$42:$F$3041=$F39)*($O$42:$O$3041=AD$5),$R$42:$R$3041,0))</f>
        <v>0</v>
      </c>
      <c r="AE39" s="708">
        <f t="array" ref="AE39">SUM(IF(($F$42:$F$3041=$F39)*($O$42:$O$3041=AE$5),$R$42:$R$3041,0))</f>
        <v>0</v>
      </c>
      <c r="AF39" s="708">
        <f t="array" ref="AF39">SUM(IF(($F$42:$F$3041=$F39)*($O$42:$O$3041=AF$5),$R$42:$R$3041,0))</f>
        <v>0</v>
      </c>
      <c r="AG39" s="708">
        <f t="array" ref="AG39">SUM(IF(($F$42:$F$3041=$F39)*($O$42:$O$3041=AG$5),$R$42:$R$3041,0))</f>
        <v>0</v>
      </c>
      <c r="AH39" s="708">
        <f t="array" ref="AH39">SUM(IF(($F$42:$F$3041=$F39)*($O$42:$O$3041=AH$5),$R$42:$R$3041,0))</f>
        <v>0</v>
      </c>
      <c r="AI39" s="708">
        <f t="array" ref="AI39">SUM(IF(($F$42:$F$3041=$F39)*($O$42:$O$3041=AI$5),$R$42:$R$3041,0))</f>
        <v>0</v>
      </c>
      <c r="AJ39" s="708">
        <f t="array" ref="AJ39">SUM(IF(($F$42:$F$3041=$F39)*($O$42:$O$3041=AJ$5),$R$42:$R$3041,0))</f>
        <v>0</v>
      </c>
      <c r="AK39" s="708">
        <f t="array" ref="AK39">SUM(IF(($F$42:$F$3041=$F39)*($O$42:$O$3041=AK$5),$R$42:$R$3041,0))</f>
        <v>0</v>
      </c>
      <c r="AL39" s="708">
        <f t="array" ref="AL39">SUM(IF(($F$42:$F$3041=$F39)*($O$42:$O$3041=AL$5),$R$42:$R$3041,0))</f>
        <v>0</v>
      </c>
      <c r="AM39" s="708">
        <f t="array" ref="AM39">SUM(IF(($F$42:$F$3041=$F39)*($O$42:$O$3041=AM$5),$R$42:$R$3041,0))</f>
        <v>0</v>
      </c>
      <c r="AN39" s="708">
        <f t="array" ref="AN39">SUM(IF(($F$42:$F$3041=$F39)*($O$42:$O$3041=AN$5),$R$42:$R$3041,0))</f>
        <v>0</v>
      </c>
    </row>
    <row r="40" spans="2:40" ht="14.25" hidden="1" customHeight="1">
      <c r="B40" s="395"/>
      <c r="D40" s="529"/>
      <c r="E40" s="529"/>
      <c r="F40" s="529" t="s">
        <v>1612</v>
      </c>
      <c r="G40" s="709"/>
      <c r="H40" s="699" t="s">
        <v>853</v>
      </c>
      <c r="I40" s="700"/>
      <c r="J40" s="700"/>
      <c r="K40" s="700"/>
      <c r="L40" s="700"/>
      <c r="M40" s="701">
        <v>0.02</v>
      </c>
      <c r="N40" s="702"/>
      <c r="O40" s="703" t="str">
        <f t="shared" si="2"/>
        <v/>
      </c>
      <c r="P40" s="704"/>
      <c r="Q40" s="704"/>
      <c r="R40" s="703">
        <f t="array" ref="R40">SUM(IF($F$42:$F$3041=$F40,$R$42:$R$3041,0))</f>
        <v>0</v>
      </c>
      <c r="S40" s="705" t="s">
        <v>853</v>
      </c>
      <c r="T40" s="706"/>
      <c r="U40" s="706"/>
      <c r="V40" s="147"/>
      <c r="W40" s="707"/>
      <c r="Y40" s="1" t="str">
        <f>IF($R40=0,"",ROUND(SUMPRODUCT(Z$6:AN$6,Z40:AN40)/$R40,3))</f>
        <v/>
      </c>
      <c r="Z40" s="708">
        <f t="array" ref="Z40">SUM(IF(($F$42:$F$3041=$F40)*($O$42:$O$3041=Z$5),$R$42:$R$3041,0))</f>
        <v>0</v>
      </c>
      <c r="AA40" s="708">
        <f t="array" ref="AA40">SUM(IF(($F$42:$F$3041=$F40)*($O$42:$O$3041=AA$5),$R$42:$R$3041,0))</f>
        <v>0</v>
      </c>
      <c r="AB40" s="708">
        <f t="array" ref="AB40">SUM(IF(($F$42:$F$3041=$F40)*($O$42:$O$3041=AB$5),$R$42:$R$3041,0))</f>
        <v>0</v>
      </c>
      <c r="AC40" s="708">
        <f t="array" ref="AC40">SUM(IF(($F$42:$F$3041=$F40)*($O$42:$O$3041=AC$5),$R$42:$R$3041,0))</f>
        <v>0</v>
      </c>
      <c r="AD40" s="708">
        <f t="array" ref="AD40">SUM(IF(($F$42:$F$3041=$F40)*($O$42:$O$3041=AD$5),$R$42:$R$3041,0))</f>
        <v>0</v>
      </c>
      <c r="AE40" s="708">
        <f t="array" ref="AE40">SUM(IF(($F$42:$F$3041=$F40)*($O$42:$O$3041=AE$5),$R$42:$R$3041,0))</f>
        <v>0</v>
      </c>
      <c r="AF40" s="708">
        <f t="array" ref="AF40">SUM(IF(($F$42:$F$3041=$F40)*($O$42:$O$3041=AF$5),$R$42:$R$3041,0))</f>
        <v>0</v>
      </c>
      <c r="AG40" s="708">
        <f t="array" ref="AG40">SUM(IF(($F$42:$F$3041=$F40)*($O$42:$O$3041=AG$5),$R$42:$R$3041,0))</f>
        <v>0</v>
      </c>
      <c r="AH40" s="708">
        <f t="array" ref="AH40">SUM(IF(($F$42:$F$3041=$F40)*($O$42:$O$3041=AH$5),$R$42:$R$3041,0))</f>
        <v>0</v>
      </c>
      <c r="AI40" s="708">
        <f t="array" ref="AI40">SUM(IF(($F$42:$F$3041=$F40)*($O$42:$O$3041=AI$5),$R$42:$R$3041,0))</f>
        <v>0</v>
      </c>
      <c r="AJ40" s="708">
        <f t="array" ref="AJ40">SUM(IF(($F$42:$F$3041=$F40)*($O$42:$O$3041=AJ$5),$R$42:$R$3041,0))</f>
        <v>0</v>
      </c>
      <c r="AK40" s="708">
        <f t="array" ref="AK40">SUM(IF(($F$42:$F$3041=$F40)*($O$42:$O$3041=AK$5),$R$42:$R$3041,0))</f>
        <v>0</v>
      </c>
      <c r="AL40" s="708">
        <f t="array" ref="AL40">SUM(IF(($F$42:$F$3041=$F40)*($O$42:$O$3041=AL$5),$R$42:$R$3041,0))</f>
        <v>0</v>
      </c>
      <c r="AM40" s="708">
        <f t="array" ref="AM40">SUM(IF(($F$42:$F$3041=$F40)*($O$42:$O$3041=AM$5),$R$42:$R$3041,0))</f>
        <v>0</v>
      </c>
      <c r="AN40" s="708">
        <f t="array" ref="AN40">SUM(IF(($F$42:$F$3041=$F40)*($O$42:$O$3041=AN$5),$R$42:$R$3041,0))</f>
        <v>0</v>
      </c>
    </row>
    <row r="41" spans="2:40" ht="2.1" customHeight="1">
      <c r="B41" s="395"/>
      <c r="D41" s="529"/>
      <c r="E41" s="529"/>
      <c r="F41" s="529"/>
      <c r="G41" s="710"/>
      <c r="H41" s="815"/>
      <c r="I41" s="700" t="str">
        <f>IF(OR(F41=$AE$4,F41=$AQ$4,F41=$AR$4),"○","")</f>
        <v/>
      </c>
      <c r="J41" s="700" t="str">
        <f>IF(OR(G41=$AE$4,G41=$AQ$4,G41=$AR$4),"○","")</f>
        <v/>
      </c>
      <c r="K41" s="700" t="str">
        <f>IF(OR(H41=$AE$4,H41=$AQ$4,H41=$AR$4),"○","")</f>
        <v/>
      </c>
      <c r="L41" s="700" t="str">
        <f>IF(OR(I41=$AE$4,I41=$AQ$4,I41=$AR$4),"○","")</f>
        <v/>
      </c>
      <c r="M41" s="701" t="str">
        <f>IF(H41="","",H41*#REF!/$H$10)</f>
        <v/>
      </c>
      <c r="N41" s="702"/>
      <c r="O41" s="816"/>
      <c r="P41" s="711" t="s">
        <v>439</v>
      </c>
      <c r="Q41" s="711" t="s">
        <v>439</v>
      </c>
      <c r="R41" s="816"/>
      <c r="S41" s="711"/>
      <c r="T41" s="817"/>
      <c r="U41" s="817"/>
      <c r="V41" s="147"/>
      <c r="W41" s="707"/>
      <c r="AN41" s="1" t="str">
        <f>IF($H41=0,"",SUMPRODUCT(Z$7:AM$7,Z41:AM41)/$H41)</f>
        <v/>
      </c>
    </row>
    <row r="42" spans="2:40" ht="14.25" customHeight="1">
      <c r="B42" s="395"/>
      <c r="D42" s="529">
        <v>1</v>
      </c>
      <c r="E42" s="615"/>
      <c r="F42" s="574"/>
      <c r="G42" s="615"/>
      <c r="H42" s="619"/>
      <c r="I42" s="700" t="str">
        <f>IF(OR(F42=$AE$4,F42=$AF$4),"○","")</f>
        <v/>
      </c>
      <c r="J42" s="700" t="str">
        <f t="shared" ref="J42:J73" si="4">IF(F42=$AN$4,"○","")</f>
        <v/>
      </c>
      <c r="K42" s="700" t="str">
        <f t="shared" ref="K42:K73" si="5">IF(OR(F42=$AQ$4,F42=$AR$4),"○","")</f>
        <v/>
      </c>
      <c r="L42" s="700" t="str">
        <f t="shared" ref="L42:L73" si="6">IF(F42=$AS$4,"○","")</f>
        <v/>
      </c>
      <c r="M42" s="712" t="str">
        <f t="shared" ref="M42:M73" si="7">IF(H42="","",H42/$H$10)</f>
        <v/>
      </c>
      <c r="N42" s="713"/>
      <c r="O42" s="714"/>
      <c r="P42" s="233"/>
      <c r="Q42" s="233"/>
      <c r="R42" s="816" t="str">
        <f>IF(Q42="","",P42*Q42)</f>
        <v/>
      </c>
      <c r="S42" s="711" t="str">
        <f>IF(OR(H42="",R42=""),"",R42/H42)</f>
        <v/>
      </c>
      <c r="T42" s="573"/>
      <c r="U42" s="573"/>
      <c r="V42" s="147"/>
      <c r="W42" s="707"/>
    </row>
    <row r="43" spans="2:40" ht="14.25" customHeight="1">
      <c r="B43" s="395"/>
      <c r="D43" s="529">
        <f t="shared" ref="D43:D72" si="8">D42+1</f>
        <v>2</v>
      </c>
      <c r="E43" s="531"/>
      <c r="F43" s="574"/>
      <c r="G43" s="531"/>
      <c r="H43" s="575"/>
      <c r="I43" s="700" t="str">
        <f t="shared" ref="I43:I106" si="9">IF(OR(F43=$AE$4,F43=$AF$4),"○","")</f>
        <v/>
      </c>
      <c r="J43" s="700" t="str">
        <f t="shared" si="4"/>
        <v/>
      </c>
      <c r="K43" s="700" t="str">
        <f t="shared" si="5"/>
        <v/>
      </c>
      <c r="L43" s="700" t="str">
        <f t="shared" si="6"/>
        <v/>
      </c>
      <c r="M43" s="712" t="str">
        <f t="shared" si="7"/>
        <v/>
      </c>
      <c r="N43" s="713"/>
      <c r="O43" s="714"/>
      <c r="P43" s="233"/>
      <c r="Q43" s="233"/>
      <c r="R43" s="816" t="str">
        <f t="shared" ref="R43:R54" si="10">IF(Q43="","",P43*Q43)</f>
        <v/>
      </c>
      <c r="S43" s="711" t="str">
        <f t="shared" ref="S43:S106" si="11">IF(OR(H43="",R43=""),"",R43/H43)</f>
        <v/>
      </c>
      <c r="T43" s="573"/>
      <c r="U43" s="573"/>
      <c r="V43" s="147"/>
      <c r="W43" s="707"/>
    </row>
    <row r="44" spans="2:40" ht="14.25" customHeight="1">
      <c r="B44" s="395"/>
      <c r="D44" s="529">
        <f t="shared" si="8"/>
        <v>3</v>
      </c>
      <c r="E44" s="531"/>
      <c r="F44" s="574"/>
      <c r="G44" s="531"/>
      <c r="H44" s="575"/>
      <c r="I44" s="700" t="str">
        <f t="shared" si="9"/>
        <v/>
      </c>
      <c r="J44" s="700" t="str">
        <f t="shared" si="4"/>
        <v/>
      </c>
      <c r="K44" s="700" t="str">
        <f t="shared" si="5"/>
        <v/>
      </c>
      <c r="L44" s="700" t="str">
        <f t="shared" si="6"/>
        <v/>
      </c>
      <c r="M44" s="712" t="str">
        <f t="shared" si="7"/>
        <v/>
      </c>
      <c r="N44" s="713"/>
      <c r="O44" s="714"/>
      <c r="P44" s="233"/>
      <c r="Q44" s="233"/>
      <c r="R44" s="816" t="str">
        <f t="shared" si="10"/>
        <v/>
      </c>
      <c r="S44" s="711" t="str">
        <f t="shared" si="11"/>
        <v/>
      </c>
      <c r="T44" s="573"/>
      <c r="U44" s="573"/>
      <c r="V44" s="147"/>
      <c r="W44" s="707"/>
    </row>
    <row r="45" spans="2:40" ht="14.25" customHeight="1">
      <c r="B45" s="395"/>
      <c r="D45" s="529">
        <f t="shared" si="8"/>
        <v>4</v>
      </c>
      <c r="E45" s="531"/>
      <c r="F45" s="574"/>
      <c r="G45" s="531"/>
      <c r="H45" s="575"/>
      <c r="I45" s="700" t="str">
        <f t="shared" si="9"/>
        <v/>
      </c>
      <c r="J45" s="700" t="str">
        <f t="shared" si="4"/>
        <v/>
      </c>
      <c r="K45" s="700" t="str">
        <f t="shared" si="5"/>
        <v/>
      </c>
      <c r="L45" s="700" t="str">
        <f t="shared" si="6"/>
        <v/>
      </c>
      <c r="M45" s="712" t="str">
        <f t="shared" si="7"/>
        <v/>
      </c>
      <c r="N45" s="713"/>
      <c r="O45" s="714"/>
      <c r="P45" s="233"/>
      <c r="Q45" s="233"/>
      <c r="R45" s="816" t="str">
        <f t="shared" si="10"/>
        <v/>
      </c>
      <c r="S45" s="711" t="str">
        <f t="shared" si="11"/>
        <v/>
      </c>
      <c r="T45" s="573"/>
      <c r="U45" s="573"/>
      <c r="V45" s="147"/>
      <c r="W45" s="707"/>
    </row>
    <row r="46" spans="2:40" ht="14.25" customHeight="1">
      <c r="B46" s="395"/>
      <c r="D46" s="529">
        <f t="shared" si="8"/>
        <v>5</v>
      </c>
      <c r="E46" s="531"/>
      <c r="F46" s="574"/>
      <c r="G46" s="531"/>
      <c r="H46" s="575"/>
      <c r="I46" s="700" t="str">
        <f t="shared" si="9"/>
        <v/>
      </c>
      <c r="J46" s="700" t="str">
        <f t="shared" si="4"/>
        <v/>
      </c>
      <c r="K46" s="700" t="str">
        <f t="shared" si="5"/>
        <v/>
      </c>
      <c r="L46" s="700" t="str">
        <f t="shared" si="6"/>
        <v/>
      </c>
      <c r="M46" s="712" t="str">
        <f t="shared" si="7"/>
        <v/>
      </c>
      <c r="N46" s="713"/>
      <c r="O46" s="714"/>
      <c r="P46" s="233"/>
      <c r="Q46" s="233"/>
      <c r="R46" s="816" t="str">
        <f t="shared" si="10"/>
        <v/>
      </c>
      <c r="S46" s="711" t="str">
        <f t="shared" si="11"/>
        <v/>
      </c>
      <c r="T46" s="573"/>
      <c r="U46" s="573"/>
      <c r="V46" s="147"/>
      <c r="W46" s="707"/>
    </row>
    <row r="47" spans="2:40" ht="14.25" customHeight="1">
      <c r="B47" s="395"/>
      <c r="D47" s="529">
        <f t="shared" si="8"/>
        <v>6</v>
      </c>
      <c r="E47" s="531"/>
      <c r="F47" s="574"/>
      <c r="G47" s="531"/>
      <c r="H47" s="575"/>
      <c r="I47" s="700" t="str">
        <f t="shared" si="9"/>
        <v/>
      </c>
      <c r="J47" s="700" t="str">
        <f t="shared" si="4"/>
        <v/>
      </c>
      <c r="K47" s="700" t="str">
        <f t="shared" si="5"/>
        <v/>
      </c>
      <c r="L47" s="700" t="str">
        <f t="shared" si="6"/>
        <v/>
      </c>
      <c r="M47" s="712" t="str">
        <f t="shared" si="7"/>
        <v/>
      </c>
      <c r="N47" s="713"/>
      <c r="O47" s="714"/>
      <c r="P47" s="233"/>
      <c r="Q47" s="233"/>
      <c r="R47" s="816" t="str">
        <f t="shared" si="10"/>
        <v/>
      </c>
      <c r="S47" s="711" t="str">
        <f t="shared" si="11"/>
        <v/>
      </c>
      <c r="T47" s="573"/>
      <c r="U47" s="573"/>
      <c r="V47" s="147"/>
      <c r="W47" s="707"/>
    </row>
    <row r="48" spans="2:40" ht="14.25" customHeight="1">
      <c r="B48" s="395"/>
      <c r="D48" s="529">
        <f t="shared" si="8"/>
        <v>7</v>
      </c>
      <c r="E48" s="531"/>
      <c r="F48" s="574"/>
      <c r="G48" s="531"/>
      <c r="H48" s="575"/>
      <c r="I48" s="700" t="str">
        <f t="shared" si="9"/>
        <v/>
      </c>
      <c r="J48" s="700" t="str">
        <f t="shared" si="4"/>
        <v/>
      </c>
      <c r="K48" s="700" t="str">
        <f t="shared" si="5"/>
        <v/>
      </c>
      <c r="L48" s="700" t="str">
        <f t="shared" si="6"/>
        <v/>
      </c>
      <c r="M48" s="712" t="str">
        <f t="shared" si="7"/>
        <v/>
      </c>
      <c r="N48" s="713"/>
      <c r="O48" s="714"/>
      <c r="P48" s="233"/>
      <c r="Q48" s="233"/>
      <c r="R48" s="816" t="str">
        <f t="shared" si="10"/>
        <v/>
      </c>
      <c r="S48" s="711" t="str">
        <f t="shared" si="11"/>
        <v/>
      </c>
      <c r="T48" s="573"/>
      <c r="U48" s="573"/>
      <c r="V48" s="147"/>
      <c r="W48" s="707"/>
    </row>
    <row r="49" spans="2:23" ht="14.25" customHeight="1">
      <c r="B49" s="395"/>
      <c r="D49" s="529">
        <f t="shared" si="8"/>
        <v>8</v>
      </c>
      <c r="E49" s="531"/>
      <c r="F49" s="574"/>
      <c r="G49" s="531"/>
      <c r="H49" s="575"/>
      <c r="I49" s="700" t="str">
        <f t="shared" si="9"/>
        <v/>
      </c>
      <c r="J49" s="700" t="str">
        <f t="shared" si="4"/>
        <v/>
      </c>
      <c r="K49" s="700" t="str">
        <f t="shared" si="5"/>
        <v/>
      </c>
      <c r="L49" s="700" t="str">
        <f t="shared" si="6"/>
        <v/>
      </c>
      <c r="M49" s="712" t="str">
        <f t="shared" si="7"/>
        <v/>
      </c>
      <c r="N49" s="713"/>
      <c r="O49" s="714"/>
      <c r="P49" s="233"/>
      <c r="Q49" s="233"/>
      <c r="R49" s="816" t="str">
        <f t="shared" si="10"/>
        <v/>
      </c>
      <c r="S49" s="711" t="str">
        <f t="shared" si="11"/>
        <v/>
      </c>
      <c r="T49" s="573"/>
      <c r="U49" s="573"/>
      <c r="V49" s="147"/>
      <c r="W49" s="707"/>
    </row>
    <row r="50" spans="2:23" ht="14.25" customHeight="1">
      <c r="B50" s="395"/>
      <c r="D50" s="529">
        <f t="shared" si="8"/>
        <v>9</v>
      </c>
      <c r="E50" s="531"/>
      <c r="F50" s="574"/>
      <c r="G50" s="531"/>
      <c r="H50" s="575"/>
      <c r="I50" s="700" t="str">
        <f t="shared" si="9"/>
        <v/>
      </c>
      <c r="J50" s="700" t="str">
        <f t="shared" si="4"/>
        <v/>
      </c>
      <c r="K50" s="700" t="str">
        <f t="shared" si="5"/>
        <v/>
      </c>
      <c r="L50" s="700" t="str">
        <f t="shared" si="6"/>
        <v/>
      </c>
      <c r="M50" s="712" t="str">
        <f t="shared" si="7"/>
        <v/>
      </c>
      <c r="N50" s="713"/>
      <c r="O50" s="714"/>
      <c r="P50" s="233"/>
      <c r="Q50" s="233"/>
      <c r="R50" s="816" t="str">
        <f t="shared" si="10"/>
        <v/>
      </c>
      <c r="S50" s="711" t="str">
        <f t="shared" si="11"/>
        <v/>
      </c>
      <c r="T50" s="573"/>
      <c r="U50" s="573"/>
      <c r="V50" s="147"/>
      <c r="W50" s="707"/>
    </row>
    <row r="51" spans="2:23" ht="14.25" customHeight="1">
      <c r="B51" s="395"/>
      <c r="D51" s="529">
        <f t="shared" si="8"/>
        <v>10</v>
      </c>
      <c r="E51" s="531"/>
      <c r="F51" s="574"/>
      <c r="G51" s="531"/>
      <c r="H51" s="575"/>
      <c r="I51" s="700" t="str">
        <f t="shared" si="9"/>
        <v/>
      </c>
      <c r="J51" s="700" t="str">
        <f t="shared" si="4"/>
        <v/>
      </c>
      <c r="K51" s="700" t="str">
        <f t="shared" si="5"/>
        <v/>
      </c>
      <c r="L51" s="700" t="str">
        <f t="shared" si="6"/>
        <v/>
      </c>
      <c r="M51" s="712" t="str">
        <f t="shared" si="7"/>
        <v/>
      </c>
      <c r="N51" s="713"/>
      <c r="O51" s="714"/>
      <c r="P51" s="233"/>
      <c r="Q51" s="233"/>
      <c r="R51" s="816" t="str">
        <f t="shared" si="10"/>
        <v/>
      </c>
      <c r="S51" s="711" t="str">
        <f t="shared" si="11"/>
        <v/>
      </c>
      <c r="T51" s="573"/>
      <c r="U51" s="573"/>
      <c r="V51" s="147"/>
      <c r="W51" s="707"/>
    </row>
    <row r="52" spans="2:23" ht="14.25" customHeight="1">
      <c r="B52" s="395"/>
      <c r="D52" s="529">
        <f t="shared" si="8"/>
        <v>11</v>
      </c>
      <c r="E52" s="531"/>
      <c r="F52" s="574"/>
      <c r="G52" s="531"/>
      <c r="H52" s="575"/>
      <c r="I52" s="700" t="str">
        <f t="shared" si="9"/>
        <v/>
      </c>
      <c r="J52" s="700" t="str">
        <f t="shared" si="4"/>
        <v/>
      </c>
      <c r="K52" s="700" t="str">
        <f t="shared" si="5"/>
        <v/>
      </c>
      <c r="L52" s="700" t="str">
        <f t="shared" si="6"/>
        <v/>
      </c>
      <c r="M52" s="712" t="str">
        <f t="shared" si="7"/>
        <v/>
      </c>
      <c r="N52" s="713"/>
      <c r="O52" s="714"/>
      <c r="P52" s="233"/>
      <c r="Q52" s="233"/>
      <c r="R52" s="816" t="str">
        <f t="shared" si="10"/>
        <v/>
      </c>
      <c r="S52" s="711" t="str">
        <f t="shared" si="11"/>
        <v/>
      </c>
      <c r="T52" s="573"/>
      <c r="U52" s="573"/>
      <c r="V52" s="147"/>
      <c r="W52" s="707"/>
    </row>
    <row r="53" spans="2:23" ht="14.25" customHeight="1">
      <c r="B53" s="395"/>
      <c r="D53" s="529">
        <f t="shared" si="8"/>
        <v>12</v>
      </c>
      <c r="E53" s="531"/>
      <c r="F53" s="574"/>
      <c r="G53" s="531"/>
      <c r="H53" s="575"/>
      <c r="I53" s="700" t="str">
        <f t="shared" si="9"/>
        <v/>
      </c>
      <c r="J53" s="700" t="str">
        <f t="shared" si="4"/>
        <v/>
      </c>
      <c r="K53" s="700" t="str">
        <f t="shared" si="5"/>
        <v/>
      </c>
      <c r="L53" s="700" t="str">
        <f t="shared" si="6"/>
        <v/>
      </c>
      <c r="M53" s="712" t="str">
        <f t="shared" si="7"/>
        <v/>
      </c>
      <c r="N53" s="713"/>
      <c r="O53" s="714"/>
      <c r="P53" s="233"/>
      <c r="Q53" s="233"/>
      <c r="R53" s="816" t="str">
        <f t="shared" si="10"/>
        <v/>
      </c>
      <c r="S53" s="711" t="str">
        <f t="shared" si="11"/>
        <v/>
      </c>
      <c r="T53" s="573"/>
      <c r="U53" s="573"/>
      <c r="V53" s="147"/>
      <c r="W53" s="707"/>
    </row>
    <row r="54" spans="2:23" ht="14.25" customHeight="1">
      <c r="B54" s="395"/>
      <c r="D54" s="529">
        <f t="shared" si="8"/>
        <v>13</v>
      </c>
      <c r="E54" s="531"/>
      <c r="F54" s="574"/>
      <c r="G54" s="531"/>
      <c r="H54" s="575"/>
      <c r="I54" s="700" t="str">
        <f t="shared" si="9"/>
        <v/>
      </c>
      <c r="J54" s="700" t="str">
        <f t="shared" si="4"/>
        <v/>
      </c>
      <c r="K54" s="700" t="str">
        <f t="shared" si="5"/>
        <v/>
      </c>
      <c r="L54" s="700" t="str">
        <f t="shared" si="6"/>
        <v/>
      </c>
      <c r="M54" s="712" t="str">
        <f t="shared" si="7"/>
        <v/>
      </c>
      <c r="N54" s="713"/>
      <c r="O54" s="714"/>
      <c r="P54" s="233"/>
      <c r="Q54" s="233"/>
      <c r="R54" s="816" t="str">
        <f t="shared" si="10"/>
        <v/>
      </c>
      <c r="S54" s="711" t="str">
        <f t="shared" si="11"/>
        <v/>
      </c>
      <c r="T54" s="573"/>
      <c r="U54" s="573"/>
      <c r="V54" s="147"/>
      <c r="W54" s="707"/>
    </row>
    <row r="55" spans="2:23" ht="14.25" customHeight="1">
      <c r="B55" s="395"/>
      <c r="D55" s="529">
        <f t="shared" si="8"/>
        <v>14</v>
      </c>
      <c r="E55" s="531"/>
      <c r="F55" s="574"/>
      <c r="G55" s="531"/>
      <c r="H55" s="575"/>
      <c r="I55" s="700" t="str">
        <f t="shared" si="9"/>
        <v/>
      </c>
      <c r="J55" s="700" t="str">
        <f t="shared" si="4"/>
        <v/>
      </c>
      <c r="K55" s="700" t="str">
        <f t="shared" si="5"/>
        <v/>
      </c>
      <c r="L55" s="700" t="str">
        <f t="shared" si="6"/>
        <v/>
      </c>
      <c r="M55" s="712" t="str">
        <f t="shared" si="7"/>
        <v/>
      </c>
      <c r="N55" s="713"/>
      <c r="O55" s="714"/>
      <c r="P55" s="233"/>
      <c r="Q55" s="233"/>
      <c r="R55" s="816" t="str">
        <f t="shared" ref="R55:R70" si="12">IF(Q55="","",P55*Q55)</f>
        <v/>
      </c>
      <c r="S55" s="711" t="str">
        <f t="shared" si="11"/>
        <v/>
      </c>
      <c r="T55" s="573"/>
      <c r="U55" s="573"/>
      <c r="V55" s="147"/>
      <c r="W55" s="707"/>
    </row>
    <row r="56" spans="2:23" ht="14.25" customHeight="1">
      <c r="B56" s="395"/>
      <c r="D56" s="529">
        <f t="shared" si="8"/>
        <v>15</v>
      </c>
      <c r="E56" s="531"/>
      <c r="F56" s="574"/>
      <c r="G56" s="531"/>
      <c r="H56" s="575"/>
      <c r="I56" s="700" t="str">
        <f t="shared" si="9"/>
        <v/>
      </c>
      <c r="J56" s="700" t="str">
        <f t="shared" si="4"/>
        <v/>
      </c>
      <c r="K56" s="700" t="str">
        <f t="shared" si="5"/>
        <v/>
      </c>
      <c r="L56" s="700" t="str">
        <f t="shared" si="6"/>
        <v/>
      </c>
      <c r="M56" s="712" t="str">
        <f t="shared" si="7"/>
        <v/>
      </c>
      <c r="N56" s="713"/>
      <c r="O56" s="714"/>
      <c r="P56" s="233"/>
      <c r="Q56" s="233"/>
      <c r="R56" s="816" t="str">
        <f t="shared" si="12"/>
        <v/>
      </c>
      <c r="S56" s="711" t="str">
        <f t="shared" si="11"/>
        <v/>
      </c>
      <c r="T56" s="573"/>
      <c r="U56" s="573"/>
      <c r="V56" s="147"/>
      <c r="W56" s="707"/>
    </row>
    <row r="57" spans="2:23" ht="14.25" customHeight="1">
      <c r="B57" s="395"/>
      <c r="D57" s="529">
        <f t="shared" si="8"/>
        <v>16</v>
      </c>
      <c r="E57" s="531"/>
      <c r="F57" s="574"/>
      <c r="G57" s="531"/>
      <c r="H57" s="575"/>
      <c r="I57" s="700" t="str">
        <f t="shared" si="9"/>
        <v/>
      </c>
      <c r="J57" s="700" t="str">
        <f t="shared" si="4"/>
        <v/>
      </c>
      <c r="K57" s="700" t="str">
        <f t="shared" si="5"/>
        <v/>
      </c>
      <c r="L57" s="700" t="str">
        <f t="shared" si="6"/>
        <v/>
      </c>
      <c r="M57" s="712" t="str">
        <f t="shared" si="7"/>
        <v/>
      </c>
      <c r="N57" s="713"/>
      <c r="O57" s="714"/>
      <c r="P57" s="233"/>
      <c r="Q57" s="233"/>
      <c r="R57" s="816" t="str">
        <f t="shared" si="12"/>
        <v/>
      </c>
      <c r="S57" s="711" t="str">
        <f t="shared" si="11"/>
        <v/>
      </c>
      <c r="T57" s="573"/>
      <c r="U57" s="573"/>
      <c r="V57" s="147"/>
      <c r="W57" s="707"/>
    </row>
    <row r="58" spans="2:23" ht="14.25" customHeight="1">
      <c r="B58" s="395"/>
      <c r="D58" s="529">
        <f t="shared" si="8"/>
        <v>17</v>
      </c>
      <c r="E58" s="531"/>
      <c r="F58" s="574"/>
      <c r="G58" s="531"/>
      <c r="H58" s="575"/>
      <c r="I58" s="700" t="str">
        <f t="shared" si="9"/>
        <v/>
      </c>
      <c r="J58" s="700" t="str">
        <f t="shared" si="4"/>
        <v/>
      </c>
      <c r="K58" s="700" t="str">
        <f t="shared" si="5"/>
        <v/>
      </c>
      <c r="L58" s="700" t="str">
        <f t="shared" si="6"/>
        <v/>
      </c>
      <c r="M58" s="712" t="str">
        <f t="shared" si="7"/>
        <v/>
      </c>
      <c r="N58" s="713"/>
      <c r="O58" s="714"/>
      <c r="P58" s="233"/>
      <c r="Q58" s="233"/>
      <c r="R58" s="816" t="str">
        <f t="shared" si="12"/>
        <v/>
      </c>
      <c r="S58" s="711" t="str">
        <f t="shared" si="11"/>
        <v/>
      </c>
      <c r="T58" s="573"/>
      <c r="U58" s="573"/>
      <c r="V58" s="147"/>
      <c r="W58" s="707"/>
    </row>
    <row r="59" spans="2:23" ht="14.25" customHeight="1">
      <c r="B59" s="395"/>
      <c r="D59" s="529">
        <f t="shared" si="8"/>
        <v>18</v>
      </c>
      <c r="E59" s="531"/>
      <c r="F59" s="574"/>
      <c r="G59" s="531"/>
      <c r="H59" s="575"/>
      <c r="I59" s="700" t="str">
        <f t="shared" si="9"/>
        <v/>
      </c>
      <c r="J59" s="700" t="str">
        <f t="shared" si="4"/>
        <v/>
      </c>
      <c r="K59" s="700" t="str">
        <f t="shared" si="5"/>
        <v/>
      </c>
      <c r="L59" s="700" t="str">
        <f t="shared" si="6"/>
        <v/>
      </c>
      <c r="M59" s="712" t="str">
        <f t="shared" si="7"/>
        <v/>
      </c>
      <c r="N59" s="713"/>
      <c r="O59" s="714"/>
      <c r="P59" s="233"/>
      <c r="Q59" s="233"/>
      <c r="R59" s="816" t="str">
        <f t="shared" si="12"/>
        <v/>
      </c>
      <c r="S59" s="711" t="str">
        <f t="shared" si="11"/>
        <v/>
      </c>
      <c r="T59" s="573"/>
      <c r="U59" s="573"/>
      <c r="V59" s="147"/>
      <c r="W59" s="707"/>
    </row>
    <row r="60" spans="2:23" ht="14.25" customHeight="1">
      <c r="B60" s="395"/>
      <c r="D60" s="529">
        <f t="shared" si="8"/>
        <v>19</v>
      </c>
      <c r="E60" s="531"/>
      <c r="F60" s="574"/>
      <c r="G60" s="531"/>
      <c r="H60" s="575"/>
      <c r="I60" s="700" t="str">
        <f t="shared" si="9"/>
        <v/>
      </c>
      <c r="J60" s="700" t="str">
        <f t="shared" si="4"/>
        <v/>
      </c>
      <c r="K60" s="700" t="str">
        <f t="shared" si="5"/>
        <v/>
      </c>
      <c r="L60" s="700" t="str">
        <f t="shared" si="6"/>
        <v/>
      </c>
      <c r="M60" s="712" t="str">
        <f t="shared" si="7"/>
        <v/>
      </c>
      <c r="N60" s="713"/>
      <c r="O60" s="714"/>
      <c r="P60" s="233"/>
      <c r="Q60" s="233"/>
      <c r="R60" s="816" t="str">
        <f t="shared" si="12"/>
        <v/>
      </c>
      <c r="S60" s="711" t="str">
        <f t="shared" si="11"/>
        <v/>
      </c>
      <c r="T60" s="573"/>
      <c r="U60" s="573"/>
      <c r="V60" s="147"/>
      <c r="W60" s="707"/>
    </row>
    <row r="61" spans="2:23" ht="14.25" customHeight="1">
      <c r="B61" s="395"/>
      <c r="D61" s="529">
        <f t="shared" si="8"/>
        <v>20</v>
      </c>
      <c r="E61" s="531"/>
      <c r="F61" s="574"/>
      <c r="G61" s="531"/>
      <c r="H61" s="575"/>
      <c r="I61" s="700" t="str">
        <f t="shared" si="9"/>
        <v/>
      </c>
      <c r="J61" s="700" t="str">
        <f t="shared" si="4"/>
        <v/>
      </c>
      <c r="K61" s="700" t="str">
        <f t="shared" si="5"/>
        <v/>
      </c>
      <c r="L61" s="700" t="str">
        <f t="shared" si="6"/>
        <v/>
      </c>
      <c r="M61" s="712" t="str">
        <f t="shared" si="7"/>
        <v/>
      </c>
      <c r="N61" s="713"/>
      <c r="O61" s="714"/>
      <c r="P61" s="233"/>
      <c r="Q61" s="233"/>
      <c r="R61" s="816" t="str">
        <f t="shared" si="12"/>
        <v/>
      </c>
      <c r="S61" s="711" t="str">
        <f t="shared" si="11"/>
        <v/>
      </c>
      <c r="T61" s="573"/>
      <c r="U61" s="573"/>
      <c r="V61" s="147"/>
      <c r="W61" s="707"/>
    </row>
    <row r="62" spans="2:23" ht="14.25" customHeight="1">
      <c r="B62" s="395"/>
      <c r="D62" s="529">
        <f t="shared" si="8"/>
        <v>21</v>
      </c>
      <c r="E62" s="531"/>
      <c r="F62" s="574"/>
      <c r="G62" s="531"/>
      <c r="H62" s="575"/>
      <c r="I62" s="700" t="str">
        <f t="shared" si="9"/>
        <v/>
      </c>
      <c r="J62" s="700" t="str">
        <f t="shared" si="4"/>
        <v/>
      </c>
      <c r="K62" s="700" t="str">
        <f t="shared" si="5"/>
        <v/>
      </c>
      <c r="L62" s="700" t="str">
        <f t="shared" si="6"/>
        <v/>
      </c>
      <c r="M62" s="712" t="str">
        <f t="shared" si="7"/>
        <v/>
      </c>
      <c r="N62" s="713"/>
      <c r="O62" s="714"/>
      <c r="P62" s="233"/>
      <c r="Q62" s="233"/>
      <c r="R62" s="816" t="str">
        <f t="shared" si="12"/>
        <v/>
      </c>
      <c r="S62" s="711" t="str">
        <f t="shared" si="11"/>
        <v/>
      </c>
      <c r="T62" s="573"/>
      <c r="U62" s="573"/>
      <c r="V62" s="147"/>
      <c r="W62" s="707"/>
    </row>
    <row r="63" spans="2:23" ht="14.25" customHeight="1">
      <c r="B63" s="395"/>
      <c r="D63" s="529">
        <f t="shared" si="8"/>
        <v>22</v>
      </c>
      <c r="E63" s="531"/>
      <c r="F63" s="574"/>
      <c r="G63" s="531"/>
      <c r="H63" s="575"/>
      <c r="I63" s="700" t="str">
        <f t="shared" si="9"/>
        <v/>
      </c>
      <c r="J63" s="700" t="str">
        <f t="shared" si="4"/>
        <v/>
      </c>
      <c r="K63" s="700" t="str">
        <f t="shared" si="5"/>
        <v/>
      </c>
      <c r="L63" s="700" t="str">
        <f t="shared" si="6"/>
        <v/>
      </c>
      <c r="M63" s="712" t="str">
        <f t="shared" si="7"/>
        <v/>
      </c>
      <c r="N63" s="713"/>
      <c r="O63" s="714"/>
      <c r="P63" s="233"/>
      <c r="Q63" s="233"/>
      <c r="R63" s="816" t="str">
        <f t="shared" si="12"/>
        <v/>
      </c>
      <c r="S63" s="711" t="str">
        <f t="shared" si="11"/>
        <v/>
      </c>
      <c r="T63" s="573"/>
      <c r="U63" s="573"/>
      <c r="V63" s="147"/>
      <c r="W63" s="707"/>
    </row>
    <row r="64" spans="2:23" ht="14.25" customHeight="1">
      <c r="B64" s="395"/>
      <c r="D64" s="529">
        <f t="shared" si="8"/>
        <v>23</v>
      </c>
      <c r="E64" s="531"/>
      <c r="F64" s="574"/>
      <c r="G64" s="531"/>
      <c r="H64" s="575"/>
      <c r="I64" s="700" t="str">
        <f t="shared" si="9"/>
        <v/>
      </c>
      <c r="J64" s="700" t="str">
        <f t="shared" si="4"/>
        <v/>
      </c>
      <c r="K64" s="700" t="str">
        <f t="shared" si="5"/>
        <v/>
      </c>
      <c r="L64" s="700" t="str">
        <f t="shared" si="6"/>
        <v/>
      </c>
      <c r="M64" s="712" t="str">
        <f t="shared" si="7"/>
        <v/>
      </c>
      <c r="N64" s="713"/>
      <c r="O64" s="714"/>
      <c r="P64" s="233"/>
      <c r="Q64" s="233"/>
      <c r="R64" s="816" t="str">
        <f t="shared" si="12"/>
        <v/>
      </c>
      <c r="S64" s="711" t="str">
        <f t="shared" si="11"/>
        <v/>
      </c>
      <c r="T64" s="573"/>
      <c r="U64" s="573"/>
      <c r="V64" s="147"/>
      <c r="W64" s="707"/>
    </row>
    <row r="65" spans="2:23" ht="14.25" customHeight="1">
      <c r="B65" s="395"/>
      <c r="D65" s="529">
        <f t="shared" si="8"/>
        <v>24</v>
      </c>
      <c r="E65" s="531"/>
      <c r="F65" s="574"/>
      <c r="G65" s="531"/>
      <c r="H65" s="575"/>
      <c r="I65" s="700" t="str">
        <f t="shared" si="9"/>
        <v/>
      </c>
      <c r="J65" s="700" t="str">
        <f t="shared" si="4"/>
        <v/>
      </c>
      <c r="K65" s="700" t="str">
        <f t="shared" si="5"/>
        <v/>
      </c>
      <c r="L65" s="700" t="str">
        <f t="shared" si="6"/>
        <v/>
      </c>
      <c r="M65" s="712" t="str">
        <f t="shared" si="7"/>
        <v/>
      </c>
      <c r="N65" s="713"/>
      <c r="O65" s="714"/>
      <c r="P65" s="233"/>
      <c r="Q65" s="233"/>
      <c r="R65" s="816" t="str">
        <f t="shared" si="12"/>
        <v/>
      </c>
      <c r="S65" s="711" t="str">
        <f t="shared" si="11"/>
        <v/>
      </c>
      <c r="T65" s="573"/>
      <c r="U65" s="573"/>
      <c r="V65" s="147"/>
      <c r="W65" s="707"/>
    </row>
    <row r="66" spans="2:23" ht="14.25" customHeight="1">
      <c r="B66" s="395"/>
      <c r="D66" s="529">
        <f t="shared" si="8"/>
        <v>25</v>
      </c>
      <c r="E66" s="531"/>
      <c r="F66" s="574"/>
      <c r="G66" s="531"/>
      <c r="H66" s="575"/>
      <c r="I66" s="700" t="str">
        <f t="shared" si="9"/>
        <v/>
      </c>
      <c r="J66" s="700" t="str">
        <f t="shared" si="4"/>
        <v/>
      </c>
      <c r="K66" s="700" t="str">
        <f t="shared" si="5"/>
        <v/>
      </c>
      <c r="L66" s="700" t="str">
        <f t="shared" si="6"/>
        <v/>
      </c>
      <c r="M66" s="712" t="str">
        <f t="shared" si="7"/>
        <v/>
      </c>
      <c r="N66" s="713"/>
      <c r="O66" s="714"/>
      <c r="P66" s="233"/>
      <c r="Q66" s="233"/>
      <c r="R66" s="816" t="str">
        <f t="shared" si="12"/>
        <v/>
      </c>
      <c r="S66" s="711" t="str">
        <f t="shared" si="11"/>
        <v/>
      </c>
      <c r="T66" s="573"/>
      <c r="U66" s="573"/>
      <c r="V66" s="147"/>
      <c r="W66" s="707"/>
    </row>
    <row r="67" spans="2:23" ht="14.25" customHeight="1">
      <c r="B67" s="395"/>
      <c r="D67" s="529">
        <f t="shared" si="8"/>
        <v>26</v>
      </c>
      <c r="E67" s="531"/>
      <c r="F67" s="574"/>
      <c r="G67" s="531"/>
      <c r="H67" s="575"/>
      <c r="I67" s="700" t="str">
        <f t="shared" si="9"/>
        <v/>
      </c>
      <c r="J67" s="700" t="str">
        <f t="shared" si="4"/>
        <v/>
      </c>
      <c r="K67" s="700" t="str">
        <f t="shared" si="5"/>
        <v/>
      </c>
      <c r="L67" s="700" t="str">
        <f t="shared" si="6"/>
        <v/>
      </c>
      <c r="M67" s="712" t="str">
        <f t="shared" si="7"/>
        <v/>
      </c>
      <c r="N67" s="713"/>
      <c r="O67" s="714"/>
      <c r="P67" s="233"/>
      <c r="Q67" s="233"/>
      <c r="R67" s="816" t="str">
        <f t="shared" si="12"/>
        <v/>
      </c>
      <c r="S67" s="711" t="str">
        <f t="shared" si="11"/>
        <v/>
      </c>
      <c r="T67" s="573"/>
      <c r="U67" s="573"/>
      <c r="V67" s="147"/>
      <c r="W67" s="707"/>
    </row>
    <row r="68" spans="2:23" ht="14.25" customHeight="1">
      <c r="B68" s="395"/>
      <c r="D68" s="529">
        <f t="shared" si="8"/>
        <v>27</v>
      </c>
      <c r="E68" s="531"/>
      <c r="F68" s="574"/>
      <c r="G68" s="531"/>
      <c r="H68" s="575"/>
      <c r="I68" s="700" t="str">
        <f t="shared" si="9"/>
        <v/>
      </c>
      <c r="J68" s="700" t="str">
        <f t="shared" si="4"/>
        <v/>
      </c>
      <c r="K68" s="700" t="str">
        <f t="shared" si="5"/>
        <v/>
      </c>
      <c r="L68" s="700" t="str">
        <f t="shared" si="6"/>
        <v/>
      </c>
      <c r="M68" s="712" t="str">
        <f t="shared" si="7"/>
        <v/>
      </c>
      <c r="N68" s="713"/>
      <c r="O68" s="714"/>
      <c r="P68" s="233"/>
      <c r="Q68" s="233"/>
      <c r="R68" s="816" t="str">
        <f t="shared" si="12"/>
        <v/>
      </c>
      <c r="S68" s="711" t="str">
        <f t="shared" si="11"/>
        <v/>
      </c>
      <c r="T68" s="573"/>
      <c r="U68" s="573"/>
      <c r="V68" s="147"/>
      <c r="W68" s="707"/>
    </row>
    <row r="69" spans="2:23" ht="14.25" customHeight="1">
      <c r="B69" s="395"/>
      <c r="D69" s="529">
        <f t="shared" si="8"/>
        <v>28</v>
      </c>
      <c r="E69" s="531"/>
      <c r="F69" s="574"/>
      <c r="G69" s="531"/>
      <c r="H69" s="575"/>
      <c r="I69" s="700" t="str">
        <f t="shared" si="9"/>
        <v/>
      </c>
      <c r="J69" s="700" t="str">
        <f t="shared" si="4"/>
        <v/>
      </c>
      <c r="K69" s="700" t="str">
        <f t="shared" si="5"/>
        <v/>
      </c>
      <c r="L69" s="700" t="str">
        <f t="shared" si="6"/>
        <v/>
      </c>
      <c r="M69" s="712" t="str">
        <f t="shared" si="7"/>
        <v/>
      </c>
      <c r="N69" s="713"/>
      <c r="O69" s="714"/>
      <c r="P69" s="233"/>
      <c r="Q69" s="233"/>
      <c r="R69" s="816" t="str">
        <f t="shared" si="12"/>
        <v/>
      </c>
      <c r="S69" s="711" t="str">
        <f t="shared" si="11"/>
        <v/>
      </c>
      <c r="T69" s="573"/>
      <c r="U69" s="573"/>
      <c r="V69" s="147"/>
      <c r="W69" s="707"/>
    </row>
    <row r="70" spans="2:23" ht="14.25" customHeight="1">
      <c r="B70" s="395"/>
      <c r="D70" s="529">
        <f t="shared" si="8"/>
        <v>29</v>
      </c>
      <c r="E70" s="531"/>
      <c r="F70" s="574"/>
      <c r="G70" s="531"/>
      <c r="H70" s="575"/>
      <c r="I70" s="700" t="str">
        <f t="shared" si="9"/>
        <v/>
      </c>
      <c r="J70" s="700" t="str">
        <f t="shared" si="4"/>
        <v/>
      </c>
      <c r="K70" s="700" t="str">
        <f t="shared" si="5"/>
        <v/>
      </c>
      <c r="L70" s="700" t="str">
        <f t="shared" si="6"/>
        <v/>
      </c>
      <c r="M70" s="712" t="str">
        <f t="shared" si="7"/>
        <v/>
      </c>
      <c r="N70" s="713"/>
      <c r="O70" s="714"/>
      <c r="P70" s="233"/>
      <c r="Q70" s="233"/>
      <c r="R70" s="816" t="str">
        <f t="shared" si="12"/>
        <v/>
      </c>
      <c r="S70" s="711" t="str">
        <f t="shared" si="11"/>
        <v/>
      </c>
      <c r="T70" s="573"/>
      <c r="U70" s="573"/>
      <c r="V70" s="147"/>
      <c r="W70" s="707"/>
    </row>
    <row r="71" spans="2:23" ht="14.25" customHeight="1">
      <c r="B71" s="395"/>
      <c r="D71" s="529">
        <f t="shared" si="8"/>
        <v>30</v>
      </c>
      <c r="E71" s="531"/>
      <c r="F71" s="574"/>
      <c r="G71" s="531"/>
      <c r="H71" s="575"/>
      <c r="I71" s="700" t="str">
        <f t="shared" si="9"/>
        <v/>
      </c>
      <c r="J71" s="700" t="str">
        <f t="shared" si="4"/>
        <v/>
      </c>
      <c r="K71" s="700" t="str">
        <f t="shared" si="5"/>
        <v/>
      </c>
      <c r="L71" s="700" t="str">
        <f t="shared" si="6"/>
        <v/>
      </c>
      <c r="M71" s="712" t="str">
        <f t="shared" si="7"/>
        <v/>
      </c>
      <c r="N71" s="713"/>
      <c r="O71" s="714"/>
      <c r="P71" s="233"/>
      <c r="Q71" s="233"/>
      <c r="R71" s="816" t="str">
        <f t="shared" ref="R71:R102" si="13">IF(Q71="","",P71*Q71)</f>
        <v/>
      </c>
      <c r="S71" s="711" t="str">
        <f t="shared" si="11"/>
        <v/>
      </c>
      <c r="T71" s="573"/>
      <c r="U71" s="573"/>
      <c r="V71" s="147"/>
      <c r="W71" s="707"/>
    </row>
    <row r="72" spans="2:23" ht="14.25" customHeight="1">
      <c r="B72" s="395"/>
      <c r="D72" s="529">
        <f t="shared" si="8"/>
        <v>31</v>
      </c>
      <c r="E72" s="531"/>
      <c r="F72" s="574"/>
      <c r="G72" s="531"/>
      <c r="H72" s="575"/>
      <c r="I72" s="700" t="str">
        <f t="shared" si="9"/>
        <v/>
      </c>
      <c r="J72" s="700" t="str">
        <f t="shared" si="4"/>
        <v/>
      </c>
      <c r="K72" s="700" t="str">
        <f t="shared" si="5"/>
        <v/>
      </c>
      <c r="L72" s="700" t="str">
        <f t="shared" si="6"/>
        <v/>
      </c>
      <c r="M72" s="712" t="str">
        <f t="shared" si="7"/>
        <v/>
      </c>
      <c r="N72" s="713"/>
      <c r="O72" s="714"/>
      <c r="P72" s="233"/>
      <c r="Q72" s="233"/>
      <c r="R72" s="816" t="str">
        <f t="shared" si="13"/>
        <v/>
      </c>
      <c r="S72" s="711" t="str">
        <f t="shared" si="11"/>
        <v/>
      </c>
      <c r="T72" s="573"/>
      <c r="U72" s="573"/>
      <c r="V72" s="147"/>
      <c r="W72" s="707"/>
    </row>
    <row r="73" spans="2:23" ht="14.25" customHeight="1">
      <c r="B73" s="395"/>
      <c r="D73" s="529">
        <f t="shared" ref="D73:D136" si="14">D72+1</f>
        <v>32</v>
      </c>
      <c r="E73" s="531"/>
      <c r="F73" s="574"/>
      <c r="G73" s="531"/>
      <c r="H73" s="575"/>
      <c r="I73" s="700" t="str">
        <f t="shared" si="9"/>
        <v/>
      </c>
      <c r="J73" s="700" t="str">
        <f t="shared" si="4"/>
        <v/>
      </c>
      <c r="K73" s="700" t="str">
        <f t="shared" si="5"/>
        <v/>
      </c>
      <c r="L73" s="700" t="str">
        <f t="shared" si="6"/>
        <v/>
      </c>
      <c r="M73" s="712" t="str">
        <f t="shared" si="7"/>
        <v/>
      </c>
      <c r="N73" s="713"/>
      <c r="O73" s="714"/>
      <c r="P73" s="233"/>
      <c r="Q73" s="233"/>
      <c r="R73" s="816" t="str">
        <f t="shared" si="13"/>
        <v/>
      </c>
      <c r="S73" s="711" t="str">
        <f t="shared" si="11"/>
        <v/>
      </c>
      <c r="T73" s="573"/>
      <c r="U73" s="573"/>
      <c r="V73" s="147"/>
      <c r="W73" s="707"/>
    </row>
    <row r="74" spans="2:23" ht="14.25" customHeight="1">
      <c r="B74" s="395"/>
      <c r="D74" s="529">
        <f t="shared" si="14"/>
        <v>33</v>
      </c>
      <c r="E74" s="531"/>
      <c r="F74" s="574"/>
      <c r="G74" s="531"/>
      <c r="H74" s="575"/>
      <c r="I74" s="700" t="str">
        <f t="shared" si="9"/>
        <v/>
      </c>
      <c r="J74" s="700" t="str">
        <f t="shared" ref="J74:J105" si="15">IF(F74=$AN$4,"○","")</f>
        <v/>
      </c>
      <c r="K74" s="700" t="str">
        <f t="shared" ref="K74:K105" si="16">IF(OR(F74=$AQ$4,F74=$AR$4),"○","")</f>
        <v/>
      </c>
      <c r="L74" s="700" t="str">
        <f t="shared" ref="L74:L105" si="17">IF(F74=$AS$4,"○","")</f>
        <v/>
      </c>
      <c r="M74" s="712" t="str">
        <f t="shared" ref="M74:M105" si="18">IF(H74="","",H74/$H$10)</f>
        <v/>
      </c>
      <c r="N74" s="713"/>
      <c r="O74" s="714"/>
      <c r="P74" s="233"/>
      <c r="Q74" s="233"/>
      <c r="R74" s="816" t="str">
        <f t="shared" si="13"/>
        <v/>
      </c>
      <c r="S74" s="711" t="str">
        <f t="shared" si="11"/>
        <v/>
      </c>
      <c r="T74" s="573"/>
      <c r="U74" s="573"/>
      <c r="V74" s="147"/>
      <c r="W74" s="707"/>
    </row>
    <row r="75" spans="2:23" ht="14.25" customHeight="1">
      <c r="B75" s="395"/>
      <c r="D75" s="529">
        <f t="shared" si="14"/>
        <v>34</v>
      </c>
      <c r="E75" s="531"/>
      <c r="F75" s="574"/>
      <c r="G75" s="531"/>
      <c r="H75" s="575"/>
      <c r="I75" s="700" t="str">
        <f t="shared" si="9"/>
        <v/>
      </c>
      <c r="J75" s="700" t="str">
        <f t="shared" si="15"/>
        <v/>
      </c>
      <c r="K75" s="700" t="str">
        <f t="shared" si="16"/>
        <v/>
      </c>
      <c r="L75" s="700" t="str">
        <f t="shared" si="17"/>
        <v/>
      </c>
      <c r="M75" s="712" t="str">
        <f t="shared" si="18"/>
        <v/>
      </c>
      <c r="N75" s="713"/>
      <c r="O75" s="714"/>
      <c r="P75" s="233"/>
      <c r="Q75" s="233"/>
      <c r="R75" s="816" t="str">
        <f t="shared" si="13"/>
        <v/>
      </c>
      <c r="S75" s="711" t="str">
        <f t="shared" si="11"/>
        <v/>
      </c>
      <c r="T75" s="573"/>
      <c r="U75" s="573"/>
      <c r="V75" s="147"/>
      <c r="W75" s="707"/>
    </row>
    <row r="76" spans="2:23" ht="14.25" customHeight="1">
      <c r="B76" s="395"/>
      <c r="D76" s="529">
        <f t="shared" si="14"/>
        <v>35</v>
      </c>
      <c r="E76" s="531"/>
      <c r="F76" s="574"/>
      <c r="G76" s="531"/>
      <c r="H76" s="575"/>
      <c r="I76" s="700" t="str">
        <f t="shared" si="9"/>
        <v/>
      </c>
      <c r="J76" s="700" t="str">
        <f t="shared" si="15"/>
        <v/>
      </c>
      <c r="K76" s="700" t="str">
        <f t="shared" si="16"/>
        <v/>
      </c>
      <c r="L76" s="700" t="str">
        <f t="shared" si="17"/>
        <v/>
      </c>
      <c r="M76" s="712" t="str">
        <f t="shared" si="18"/>
        <v/>
      </c>
      <c r="N76" s="713"/>
      <c r="O76" s="714"/>
      <c r="P76" s="233"/>
      <c r="Q76" s="233"/>
      <c r="R76" s="816" t="str">
        <f t="shared" si="13"/>
        <v/>
      </c>
      <c r="S76" s="711" t="str">
        <f t="shared" si="11"/>
        <v/>
      </c>
      <c r="T76" s="573"/>
      <c r="U76" s="573"/>
      <c r="V76" s="147"/>
      <c r="W76" s="707"/>
    </row>
    <row r="77" spans="2:23" ht="14.25" customHeight="1">
      <c r="B77" s="395"/>
      <c r="D77" s="529">
        <f t="shared" si="14"/>
        <v>36</v>
      </c>
      <c r="E77" s="531"/>
      <c r="F77" s="574"/>
      <c r="G77" s="531"/>
      <c r="H77" s="575"/>
      <c r="I77" s="700" t="str">
        <f t="shared" si="9"/>
        <v/>
      </c>
      <c r="J77" s="700" t="str">
        <f t="shared" si="15"/>
        <v/>
      </c>
      <c r="K77" s="700" t="str">
        <f t="shared" si="16"/>
        <v/>
      </c>
      <c r="L77" s="700" t="str">
        <f t="shared" si="17"/>
        <v/>
      </c>
      <c r="M77" s="712" t="str">
        <f t="shared" si="18"/>
        <v/>
      </c>
      <c r="N77" s="713"/>
      <c r="O77" s="714"/>
      <c r="P77" s="233"/>
      <c r="Q77" s="233"/>
      <c r="R77" s="816" t="str">
        <f t="shared" si="13"/>
        <v/>
      </c>
      <c r="S77" s="711" t="str">
        <f t="shared" si="11"/>
        <v/>
      </c>
      <c r="T77" s="573"/>
      <c r="U77" s="573"/>
      <c r="V77" s="147"/>
      <c r="W77" s="707"/>
    </row>
    <row r="78" spans="2:23" ht="14.25" customHeight="1">
      <c r="B78" s="395"/>
      <c r="D78" s="529">
        <f t="shared" si="14"/>
        <v>37</v>
      </c>
      <c r="E78" s="531"/>
      <c r="F78" s="574"/>
      <c r="G78" s="531"/>
      <c r="H78" s="575"/>
      <c r="I78" s="700" t="str">
        <f t="shared" si="9"/>
        <v/>
      </c>
      <c r="J78" s="700" t="str">
        <f t="shared" si="15"/>
        <v/>
      </c>
      <c r="K78" s="700" t="str">
        <f t="shared" si="16"/>
        <v/>
      </c>
      <c r="L78" s="700" t="str">
        <f t="shared" si="17"/>
        <v/>
      </c>
      <c r="M78" s="712" t="str">
        <f t="shared" si="18"/>
        <v/>
      </c>
      <c r="N78" s="713"/>
      <c r="O78" s="714"/>
      <c r="P78" s="233"/>
      <c r="Q78" s="233"/>
      <c r="R78" s="816" t="str">
        <f t="shared" si="13"/>
        <v/>
      </c>
      <c r="S78" s="711" t="str">
        <f t="shared" si="11"/>
        <v/>
      </c>
      <c r="T78" s="573"/>
      <c r="U78" s="573"/>
      <c r="V78" s="147"/>
      <c r="W78" s="707"/>
    </row>
    <row r="79" spans="2:23" ht="14.25" customHeight="1">
      <c r="B79" s="395"/>
      <c r="D79" s="529">
        <f t="shared" si="14"/>
        <v>38</v>
      </c>
      <c r="E79" s="531"/>
      <c r="F79" s="574"/>
      <c r="G79" s="531"/>
      <c r="H79" s="575"/>
      <c r="I79" s="700" t="str">
        <f t="shared" si="9"/>
        <v/>
      </c>
      <c r="J79" s="700" t="str">
        <f t="shared" si="15"/>
        <v/>
      </c>
      <c r="K79" s="700" t="str">
        <f t="shared" si="16"/>
        <v/>
      </c>
      <c r="L79" s="700" t="str">
        <f t="shared" si="17"/>
        <v/>
      </c>
      <c r="M79" s="712" t="str">
        <f t="shared" si="18"/>
        <v/>
      </c>
      <c r="N79" s="713"/>
      <c r="O79" s="714"/>
      <c r="P79" s="233"/>
      <c r="Q79" s="233"/>
      <c r="R79" s="816" t="str">
        <f t="shared" si="13"/>
        <v/>
      </c>
      <c r="S79" s="711" t="str">
        <f t="shared" si="11"/>
        <v/>
      </c>
      <c r="T79" s="573"/>
      <c r="U79" s="573"/>
      <c r="V79" s="147"/>
      <c r="W79" s="707"/>
    </row>
    <row r="80" spans="2:23" ht="14.25" customHeight="1">
      <c r="B80" s="395"/>
      <c r="D80" s="529">
        <f t="shared" si="14"/>
        <v>39</v>
      </c>
      <c r="E80" s="531"/>
      <c r="F80" s="574"/>
      <c r="G80" s="531"/>
      <c r="H80" s="575"/>
      <c r="I80" s="700" t="str">
        <f t="shared" si="9"/>
        <v/>
      </c>
      <c r="J80" s="700" t="str">
        <f t="shared" si="15"/>
        <v/>
      </c>
      <c r="K80" s="700" t="str">
        <f t="shared" si="16"/>
        <v/>
      </c>
      <c r="L80" s="700" t="str">
        <f t="shared" si="17"/>
        <v/>
      </c>
      <c r="M80" s="712" t="str">
        <f t="shared" si="18"/>
        <v/>
      </c>
      <c r="N80" s="713"/>
      <c r="O80" s="714"/>
      <c r="P80" s="233"/>
      <c r="Q80" s="233"/>
      <c r="R80" s="816" t="str">
        <f t="shared" si="13"/>
        <v/>
      </c>
      <c r="S80" s="711" t="str">
        <f t="shared" si="11"/>
        <v/>
      </c>
      <c r="T80" s="573"/>
      <c r="U80" s="573"/>
      <c r="V80" s="147"/>
      <c r="W80" s="707"/>
    </row>
    <row r="81" spans="2:23" ht="14.25" customHeight="1">
      <c r="B81" s="395"/>
      <c r="D81" s="529">
        <f t="shared" si="14"/>
        <v>40</v>
      </c>
      <c r="E81" s="531"/>
      <c r="F81" s="574"/>
      <c r="G81" s="531"/>
      <c r="H81" s="575"/>
      <c r="I81" s="700" t="str">
        <f t="shared" si="9"/>
        <v/>
      </c>
      <c r="J81" s="700" t="str">
        <f t="shared" si="15"/>
        <v/>
      </c>
      <c r="K81" s="700" t="str">
        <f t="shared" si="16"/>
        <v/>
      </c>
      <c r="L81" s="700" t="str">
        <f t="shared" si="17"/>
        <v/>
      </c>
      <c r="M81" s="712" t="str">
        <f t="shared" si="18"/>
        <v/>
      </c>
      <c r="N81" s="713"/>
      <c r="O81" s="714"/>
      <c r="P81" s="233"/>
      <c r="Q81" s="233"/>
      <c r="R81" s="816" t="str">
        <f t="shared" si="13"/>
        <v/>
      </c>
      <c r="S81" s="711" t="str">
        <f t="shared" si="11"/>
        <v/>
      </c>
      <c r="T81" s="573"/>
      <c r="U81" s="573"/>
      <c r="V81" s="147"/>
      <c r="W81" s="707"/>
    </row>
    <row r="82" spans="2:23" ht="14.25" customHeight="1">
      <c r="B82" s="395"/>
      <c r="D82" s="529">
        <f t="shared" si="14"/>
        <v>41</v>
      </c>
      <c r="E82" s="531"/>
      <c r="F82" s="574"/>
      <c r="G82" s="531"/>
      <c r="H82" s="575"/>
      <c r="I82" s="700" t="str">
        <f t="shared" si="9"/>
        <v/>
      </c>
      <c r="J82" s="700" t="str">
        <f t="shared" si="15"/>
        <v/>
      </c>
      <c r="K82" s="700" t="str">
        <f t="shared" si="16"/>
        <v/>
      </c>
      <c r="L82" s="700" t="str">
        <f t="shared" si="17"/>
        <v/>
      </c>
      <c r="M82" s="712" t="str">
        <f t="shared" si="18"/>
        <v/>
      </c>
      <c r="N82" s="713"/>
      <c r="O82" s="714"/>
      <c r="P82" s="233"/>
      <c r="Q82" s="233"/>
      <c r="R82" s="816" t="str">
        <f t="shared" si="13"/>
        <v/>
      </c>
      <c r="S82" s="711" t="str">
        <f t="shared" si="11"/>
        <v/>
      </c>
      <c r="T82" s="573"/>
      <c r="U82" s="573"/>
      <c r="V82" s="147"/>
      <c r="W82" s="707"/>
    </row>
    <row r="83" spans="2:23" ht="14.25" customHeight="1">
      <c r="B83" s="395"/>
      <c r="D83" s="529">
        <f t="shared" si="14"/>
        <v>42</v>
      </c>
      <c r="E83" s="531"/>
      <c r="F83" s="574"/>
      <c r="G83" s="531"/>
      <c r="H83" s="575"/>
      <c r="I83" s="700" t="str">
        <f t="shared" si="9"/>
        <v/>
      </c>
      <c r="J83" s="700" t="str">
        <f t="shared" si="15"/>
        <v/>
      </c>
      <c r="K83" s="700" t="str">
        <f t="shared" si="16"/>
        <v/>
      </c>
      <c r="L83" s="700" t="str">
        <f t="shared" si="17"/>
        <v/>
      </c>
      <c r="M83" s="712" t="str">
        <f t="shared" si="18"/>
        <v/>
      </c>
      <c r="N83" s="713"/>
      <c r="O83" s="714"/>
      <c r="P83" s="233"/>
      <c r="Q83" s="233"/>
      <c r="R83" s="816" t="str">
        <f t="shared" si="13"/>
        <v/>
      </c>
      <c r="S83" s="711" t="str">
        <f t="shared" si="11"/>
        <v/>
      </c>
      <c r="T83" s="573"/>
      <c r="U83" s="573"/>
      <c r="V83" s="147"/>
      <c r="W83" s="707"/>
    </row>
    <row r="84" spans="2:23" ht="14.25" customHeight="1">
      <c r="B84" s="395"/>
      <c r="D84" s="529">
        <f t="shared" si="14"/>
        <v>43</v>
      </c>
      <c r="E84" s="531"/>
      <c r="F84" s="574"/>
      <c r="G84" s="531"/>
      <c r="H84" s="575"/>
      <c r="I84" s="700" t="str">
        <f t="shared" si="9"/>
        <v/>
      </c>
      <c r="J84" s="700" t="str">
        <f t="shared" si="15"/>
        <v/>
      </c>
      <c r="K84" s="700" t="str">
        <f t="shared" si="16"/>
        <v/>
      </c>
      <c r="L84" s="700" t="str">
        <f t="shared" si="17"/>
        <v/>
      </c>
      <c r="M84" s="712" t="str">
        <f t="shared" si="18"/>
        <v/>
      </c>
      <c r="N84" s="713"/>
      <c r="O84" s="714"/>
      <c r="P84" s="233"/>
      <c r="Q84" s="233"/>
      <c r="R84" s="816" t="str">
        <f t="shared" si="13"/>
        <v/>
      </c>
      <c r="S84" s="711" t="str">
        <f t="shared" si="11"/>
        <v/>
      </c>
      <c r="T84" s="573"/>
      <c r="U84" s="573"/>
      <c r="V84" s="147"/>
      <c r="W84" s="707"/>
    </row>
    <row r="85" spans="2:23" ht="14.25" customHeight="1">
      <c r="B85" s="395"/>
      <c r="D85" s="529">
        <f t="shared" si="14"/>
        <v>44</v>
      </c>
      <c r="E85" s="531"/>
      <c r="F85" s="574"/>
      <c r="G85" s="531"/>
      <c r="H85" s="575"/>
      <c r="I85" s="700" t="str">
        <f t="shared" si="9"/>
        <v/>
      </c>
      <c r="J85" s="700" t="str">
        <f t="shared" si="15"/>
        <v/>
      </c>
      <c r="K85" s="700" t="str">
        <f t="shared" si="16"/>
        <v/>
      </c>
      <c r="L85" s="700" t="str">
        <f t="shared" si="17"/>
        <v/>
      </c>
      <c r="M85" s="712" t="str">
        <f t="shared" si="18"/>
        <v/>
      </c>
      <c r="N85" s="713"/>
      <c r="O85" s="714"/>
      <c r="P85" s="233"/>
      <c r="Q85" s="233"/>
      <c r="R85" s="816" t="str">
        <f t="shared" si="13"/>
        <v/>
      </c>
      <c r="S85" s="711" t="str">
        <f t="shared" si="11"/>
        <v/>
      </c>
      <c r="T85" s="573"/>
      <c r="U85" s="573"/>
      <c r="V85" s="147"/>
      <c r="W85" s="707"/>
    </row>
    <row r="86" spans="2:23" ht="14.25" customHeight="1">
      <c r="B86" s="395"/>
      <c r="D86" s="529">
        <f t="shared" si="14"/>
        <v>45</v>
      </c>
      <c r="E86" s="531"/>
      <c r="F86" s="574"/>
      <c r="G86" s="531"/>
      <c r="H86" s="575"/>
      <c r="I86" s="700" t="str">
        <f t="shared" si="9"/>
        <v/>
      </c>
      <c r="J86" s="700" t="str">
        <f t="shared" si="15"/>
        <v/>
      </c>
      <c r="K86" s="700" t="str">
        <f t="shared" si="16"/>
        <v/>
      </c>
      <c r="L86" s="700" t="str">
        <f t="shared" si="17"/>
        <v/>
      </c>
      <c r="M86" s="712" t="str">
        <f t="shared" si="18"/>
        <v/>
      </c>
      <c r="N86" s="713"/>
      <c r="O86" s="714"/>
      <c r="P86" s="233"/>
      <c r="Q86" s="233"/>
      <c r="R86" s="816" t="str">
        <f t="shared" si="13"/>
        <v/>
      </c>
      <c r="S86" s="711" t="str">
        <f t="shared" si="11"/>
        <v/>
      </c>
      <c r="T86" s="573"/>
      <c r="U86" s="573"/>
      <c r="V86" s="147"/>
      <c r="W86" s="707"/>
    </row>
    <row r="87" spans="2:23" ht="14.25" customHeight="1">
      <c r="B87" s="395"/>
      <c r="D87" s="529">
        <f t="shared" si="14"/>
        <v>46</v>
      </c>
      <c r="E87" s="531"/>
      <c r="F87" s="574"/>
      <c r="G87" s="531"/>
      <c r="H87" s="575"/>
      <c r="I87" s="700" t="str">
        <f t="shared" si="9"/>
        <v/>
      </c>
      <c r="J87" s="700" t="str">
        <f t="shared" si="15"/>
        <v/>
      </c>
      <c r="K87" s="700" t="str">
        <f t="shared" si="16"/>
        <v/>
      </c>
      <c r="L87" s="700" t="str">
        <f t="shared" si="17"/>
        <v/>
      </c>
      <c r="M87" s="712" t="str">
        <f t="shared" si="18"/>
        <v/>
      </c>
      <c r="N87" s="713"/>
      <c r="O87" s="714"/>
      <c r="P87" s="233"/>
      <c r="Q87" s="233"/>
      <c r="R87" s="816" t="str">
        <f t="shared" si="13"/>
        <v/>
      </c>
      <c r="S87" s="711" t="str">
        <f t="shared" si="11"/>
        <v/>
      </c>
      <c r="T87" s="573"/>
      <c r="U87" s="573"/>
      <c r="V87" s="147"/>
      <c r="W87" s="707"/>
    </row>
    <row r="88" spans="2:23" ht="14.25" customHeight="1">
      <c r="B88" s="395"/>
      <c r="D88" s="529">
        <f t="shared" si="14"/>
        <v>47</v>
      </c>
      <c r="E88" s="531"/>
      <c r="F88" s="574"/>
      <c r="G88" s="531"/>
      <c r="H88" s="575"/>
      <c r="I88" s="700" t="str">
        <f t="shared" si="9"/>
        <v/>
      </c>
      <c r="J88" s="700" t="str">
        <f t="shared" si="15"/>
        <v/>
      </c>
      <c r="K88" s="700" t="str">
        <f t="shared" si="16"/>
        <v/>
      </c>
      <c r="L88" s="700" t="str">
        <f t="shared" si="17"/>
        <v/>
      </c>
      <c r="M88" s="712" t="str">
        <f t="shared" si="18"/>
        <v/>
      </c>
      <c r="N88" s="713"/>
      <c r="O88" s="714"/>
      <c r="P88" s="233"/>
      <c r="Q88" s="233"/>
      <c r="R88" s="816" t="str">
        <f t="shared" si="13"/>
        <v/>
      </c>
      <c r="S88" s="711" t="str">
        <f t="shared" si="11"/>
        <v/>
      </c>
      <c r="T88" s="573"/>
      <c r="U88" s="573"/>
      <c r="V88" s="147"/>
      <c r="W88" s="707"/>
    </row>
    <row r="89" spans="2:23" ht="14.25" customHeight="1">
      <c r="B89" s="395"/>
      <c r="D89" s="529">
        <f t="shared" si="14"/>
        <v>48</v>
      </c>
      <c r="E89" s="531"/>
      <c r="F89" s="574"/>
      <c r="G89" s="531"/>
      <c r="H89" s="575"/>
      <c r="I89" s="700" t="str">
        <f t="shared" si="9"/>
        <v/>
      </c>
      <c r="J89" s="700" t="str">
        <f t="shared" si="15"/>
        <v/>
      </c>
      <c r="K89" s="700" t="str">
        <f t="shared" si="16"/>
        <v/>
      </c>
      <c r="L89" s="700" t="str">
        <f t="shared" si="17"/>
        <v/>
      </c>
      <c r="M89" s="712" t="str">
        <f t="shared" si="18"/>
        <v/>
      </c>
      <c r="N89" s="713"/>
      <c r="O89" s="714"/>
      <c r="P89" s="233"/>
      <c r="Q89" s="233"/>
      <c r="R89" s="816" t="str">
        <f t="shared" si="13"/>
        <v/>
      </c>
      <c r="S89" s="711" t="str">
        <f t="shared" si="11"/>
        <v/>
      </c>
      <c r="T89" s="573"/>
      <c r="U89" s="573"/>
      <c r="V89" s="147"/>
      <c r="W89" s="707"/>
    </row>
    <row r="90" spans="2:23" ht="14.25" customHeight="1">
      <c r="B90" s="395"/>
      <c r="D90" s="529">
        <f t="shared" si="14"/>
        <v>49</v>
      </c>
      <c r="E90" s="531"/>
      <c r="F90" s="574"/>
      <c r="G90" s="531"/>
      <c r="H90" s="575"/>
      <c r="I90" s="700" t="str">
        <f t="shared" si="9"/>
        <v/>
      </c>
      <c r="J90" s="700" t="str">
        <f t="shared" si="15"/>
        <v/>
      </c>
      <c r="K90" s="700" t="str">
        <f t="shared" si="16"/>
        <v/>
      </c>
      <c r="L90" s="700" t="str">
        <f t="shared" si="17"/>
        <v/>
      </c>
      <c r="M90" s="712" t="str">
        <f t="shared" si="18"/>
        <v/>
      </c>
      <c r="N90" s="713"/>
      <c r="O90" s="714"/>
      <c r="P90" s="233"/>
      <c r="Q90" s="233"/>
      <c r="R90" s="816" t="str">
        <f t="shared" si="13"/>
        <v/>
      </c>
      <c r="S90" s="711" t="str">
        <f t="shared" si="11"/>
        <v/>
      </c>
      <c r="T90" s="573"/>
      <c r="U90" s="573"/>
      <c r="V90" s="147"/>
      <c r="W90" s="707"/>
    </row>
    <row r="91" spans="2:23" ht="14.25" customHeight="1">
      <c r="B91" s="395"/>
      <c r="D91" s="529">
        <f t="shared" si="14"/>
        <v>50</v>
      </c>
      <c r="E91" s="531"/>
      <c r="F91" s="574"/>
      <c r="G91" s="531"/>
      <c r="H91" s="575"/>
      <c r="I91" s="700" t="str">
        <f t="shared" si="9"/>
        <v/>
      </c>
      <c r="J91" s="700" t="str">
        <f t="shared" si="15"/>
        <v/>
      </c>
      <c r="K91" s="700" t="str">
        <f t="shared" si="16"/>
        <v/>
      </c>
      <c r="L91" s="700" t="str">
        <f t="shared" si="17"/>
        <v/>
      </c>
      <c r="M91" s="712" t="str">
        <f t="shared" si="18"/>
        <v/>
      </c>
      <c r="N91" s="713"/>
      <c r="O91" s="714"/>
      <c r="P91" s="233"/>
      <c r="Q91" s="233"/>
      <c r="R91" s="816" t="str">
        <f t="shared" si="13"/>
        <v/>
      </c>
      <c r="S91" s="711" t="str">
        <f t="shared" si="11"/>
        <v/>
      </c>
      <c r="T91" s="573"/>
      <c r="U91" s="573"/>
      <c r="V91" s="147"/>
      <c r="W91" s="707"/>
    </row>
    <row r="92" spans="2:23" ht="14.25" customHeight="1">
      <c r="B92" s="395"/>
      <c r="D92" s="529">
        <f t="shared" si="14"/>
        <v>51</v>
      </c>
      <c r="E92" s="531"/>
      <c r="F92" s="574"/>
      <c r="G92" s="531"/>
      <c r="H92" s="575"/>
      <c r="I92" s="700" t="str">
        <f t="shared" si="9"/>
        <v/>
      </c>
      <c r="J92" s="700" t="str">
        <f t="shared" si="15"/>
        <v/>
      </c>
      <c r="K92" s="700" t="str">
        <f t="shared" si="16"/>
        <v/>
      </c>
      <c r="L92" s="700" t="str">
        <f t="shared" si="17"/>
        <v/>
      </c>
      <c r="M92" s="712" t="str">
        <f t="shared" si="18"/>
        <v/>
      </c>
      <c r="N92" s="713"/>
      <c r="O92" s="714"/>
      <c r="P92" s="233"/>
      <c r="Q92" s="233"/>
      <c r="R92" s="816" t="str">
        <f t="shared" si="13"/>
        <v/>
      </c>
      <c r="S92" s="711" t="str">
        <f t="shared" si="11"/>
        <v/>
      </c>
      <c r="T92" s="573"/>
      <c r="U92" s="573"/>
      <c r="V92" s="147"/>
      <c r="W92" s="707"/>
    </row>
    <row r="93" spans="2:23" ht="14.25" customHeight="1">
      <c r="B93" s="395"/>
      <c r="D93" s="529">
        <f t="shared" si="14"/>
        <v>52</v>
      </c>
      <c r="E93" s="531"/>
      <c r="F93" s="574"/>
      <c r="G93" s="531"/>
      <c r="H93" s="575"/>
      <c r="I93" s="700" t="str">
        <f t="shared" si="9"/>
        <v/>
      </c>
      <c r="J93" s="700" t="str">
        <f t="shared" si="15"/>
        <v/>
      </c>
      <c r="K93" s="700" t="str">
        <f t="shared" si="16"/>
        <v/>
      </c>
      <c r="L93" s="700" t="str">
        <f t="shared" si="17"/>
        <v/>
      </c>
      <c r="M93" s="712" t="str">
        <f t="shared" si="18"/>
        <v/>
      </c>
      <c r="N93" s="713"/>
      <c r="O93" s="714"/>
      <c r="P93" s="233"/>
      <c r="Q93" s="233"/>
      <c r="R93" s="816" t="str">
        <f t="shared" si="13"/>
        <v/>
      </c>
      <c r="S93" s="711" t="str">
        <f t="shared" si="11"/>
        <v/>
      </c>
      <c r="T93" s="573"/>
      <c r="U93" s="573"/>
      <c r="V93" s="147"/>
      <c r="W93" s="707"/>
    </row>
    <row r="94" spans="2:23" ht="14.25" customHeight="1">
      <c r="B94" s="395"/>
      <c r="D94" s="529">
        <f t="shared" si="14"/>
        <v>53</v>
      </c>
      <c r="E94" s="531"/>
      <c r="F94" s="574"/>
      <c r="G94" s="531"/>
      <c r="H94" s="575"/>
      <c r="I94" s="700" t="str">
        <f t="shared" si="9"/>
        <v/>
      </c>
      <c r="J94" s="700" t="str">
        <f t="shared" si="15"/>
        <v/>
      </c>
      <c r="K94" s="700" t="str">
        <f t="shared" si="16"/>
        <v/>
      </c>
      <c r="L94" s="700" t="str">
        <f t="shared" si="17"/>
        <v/>
      </c>
      <c r="M94" s="712" t="str">
        <f t="shared" si="18"/>
        <v/>
      </c>
      <c r="N94" s="713"/>
      <c r="O94" s="714"/>
      <c r="P94" s="233"/>
      <c r="Q94" s="233"/>
      <c r="R94" s="816" t="str">
        <f t="shared" si="13"/>
        <v/>
      </c>
      <c r="S94" s="711" t="str">
        <f t="shared" si="11"/>
        <v/>
      </c>
      <c r="T94" s="573"/>
      <c r="U94" s="573"/>
      <c r="V94" s="147"/>
      <c r="W94" s="707"/>
    </row>
    <row r="95" spans="2:23" ht="14.25" customHeight="1">
      <c r="B95" s="395"/>
      <c r="D95" s="529">
        <f t="shared" si="14"/>
        <v>54</v>
      </c>
      <c r="E95" s="531"/>
      <c r="F95" s="574"/>
      <c r="G95" s="531"/>
      <c r="H95" s="575"/>
      <c r="I95" s="700" t="str">
        <f t="shared" si="9"/>
        <v/>
      </c>
      <c r="J95" s="700" t="str">
        <f t="shared" si="15"/>
        <v/>
      </c>
      <c r="K95" s="700" t="str">
        <f t="shared" si="16"/>
        <v/>
      </c>
      <c r="L95" s="700" t="str">
        <f t="shared" si="17"/>
        <v/>
      </c>
      <c r="M95" s="712" t="str">
        <f t="shared" si="18"/>
        <v/>
      </c>
      <c r="N95" s="713"/>
      <c r="O95" s="714"/>
      <c r="P95" s="233"/>
      <c r="Q95" s="233"/>
      <c r="R95" s="816" t="str">
        <f t="shared" si="13"/>
        <v/>
      </c>
      <c r="S95" s="711" t="str">
        <f t="shared" si="11"/>
        <v/>
      </c>
      <c r="T95" s="573"/>
      <c r="U95" s="573"/>
      <c r="V95" s="147"/>
      <c r="W95" s="707"/>
    </row>
    <row r="96" spans="2:23" ht="14.25" customHeight="1">
      <c r="B96" s="395"/>
      <c r="D96" s="529">
        <f t="shared" si="14"/>
        <v>55</v>
      </c>
      <c r="E96" s="531"/>
      <c r="F96" s="574"/>
      <c r="G96" s="531"/>
      <c r="H96" s="575"/>
      <c r="I96" s="700" t="str">
        <f t="shared" si="9"/>
        <v/>
      </c>
      <c r="J96" s="700" t="str">
        <f t="shared" si="15"/>
        <v/>
      </c>
      <c r="K96" s="700" t="str">
        <f t="shared" si="16"/>
        <v/>
      </c>
      <c r="L96" s="700" t="str">
        <f t="shared" si="17"/>
        <v/>
      </c>
      <c r="M96" s="712" t="str">
        <f t="shared" si="18"/>
        <v/>
      </c>
      <c r="N96" s="713"/>
      <c r="O96" s="714"/>
      <c r="P96" s="233"/>
      <c r="Q96" s="233"/>
      <c r="R96" s="816" t="str">
        <f t="shared" si="13"/>
        <v/>
      </c>
      <c r="S96" s="711" t="str">
        <f t="shared" si="11"/>
        <v/>
      </c>
      <c r="T96" s="573"/>
      <c r="U96" s="573"/>
      <c r="V96" s="147"/>
      <c r="W96" s="707"/>
    </row>
    <row r="97" spans="2:23" ht="14.25" customHeight="1">
      <c r="B97" s="395"/>
      <c r="D97" s="529">
        <f t="shared" si="14"/>
        <v>56</v>
      </c>
      <c r="E97" s="531"/>
      <c r="F97" s="574"/>
      <c r="G97" s="531"/>
      <c r="H97" s="575"/>
      <c r="I97" s="700" t="str">
        <f t="shared" si="9"/>
        <v/>
      </c>
      <c r="J97" s="700" t="str">
        <f t="shared" si="15"/>
        <v/>
      </c>
      <c r="K97" s="700" t="str">
        <f t="shared" si="16"/>
        <v/>
      </c>
      <c r="L97" s="700" t="str">
        <f t="shared" si="17"/>
        <v/>
      </c>
      <c r="M97" s="712" t="str">
        <f t="shared" si="18"/>
        <v/>
      </c>
      <c r="N97" s="713"/>
      <c r="O97" s="714"/>
      <c r="P97" s="233"/>
      <c r="Q97" s="233"/>
      <c r="R97" s="816" t="str">
        <f t="shared" si="13"/>
        <v/>
      </c>
      <c r="S97" s="711" t="str">
        <f t="shared" si="11"/>
        <v/>
      </c>
      <c r="T97" s="573"/>
      <c r="U97" s="573"/>
      <c r="V97" s="147"/>
      <c r="W97" s="707"/>
    </row>
    <row r="98" spans="2:23" ht="14.25" customHeight="1">
      <c r="B98" s="395"/>
      <c r="D98" s="529">
        <f t="shared" si="14"/>
        <v>57</v>
      </c>
      <c r="E98" s="531"/>
      <c r="F98" s="574"/>
      <c r="G98" s="531"/>
      <c r="H98" s="575"/>
      <c r="I98" s="700" t="str">
        <f t="shared" si="9"/>
        <v/>
      </c>
      <c r="J98" s="700" t="str">
        <f t="shared" si="15"/>
        <v/>
      </c>
      <c r="K98" s="700" t="str">
        <f t="shared" si="16"/>
        <v/>
      </c>
      <c r="L98" s="700" t="str">
        <f t="shared" si="17"/>
        <v/>
      </c>
      <c r="M98" s="712" t="str">
        <f t="shared" si="18"/>
        <v/>
      </c>
      <c r="N98" s="713"/>
      <c r="O98" s="714"/>
      <c r="P98" s="233"/>
      <c r="Q98" s="233"/>
      <c r="R98" s="816" t="str">
        <f t="shared" si="13"/>
        <v/>
      </c>
      <c r="S98" s="711" t="str">
        <f t="shared" si="11"/>
        <v/>
      </c>
      <c r="T98" s="573"/>
      <c r="U98" s="573"/>
      <c r="V98" s="147"/>
      <c r="W98" s="707"/>
    </row>
    <row r="99" spans="2:23" ht="14.25" customHeight="1">
      <c r="B99" s="395"/>
      <c r="D99" s="529">
        <f t="shared" si="14"/>
        <v>58</v>
      </c>
      <c r="E99" s="531"/>
      <c r="F99" s="574"/>
      <c r="G99" s="531"/>
      <c r="H99" s="575"/>
      <c r="I99" s="700" t="str">
        <f t="shared" si="9"/>
        <v/>
      </c>
      <c r="J99" s="700" t="str">
        <f t="shared" si="15"/>
        <v/>
      </c>
      <c r="K99" s="700" t="str">
        <f t="shared" si="16"/>
        <v/>
      </c>
      <c r="L99" s="700" t="str">
        <f t="shared" si="17"/>
        <v/>
      </c>
      <c r="M99" s="712" t="str">
        <f t="shared" si="18"/>
        <v/>
      </c>
      <c r="N99" s="713"/>
      <c r="O99" s="714"/>
      <c r="P99" s="233"/>
      <c r="Q99" s="233"/>
      <c r="R99" s="816" t="str">
        <f t="shared" si="13"/>
        <v/>
      </c>
      <c r="S99" s="711" t="str">
        <f t="shared" si="11"/>
        <v/>
      </c>
      <c r="T99" s="573"/>
      <c r="U99" s="573"/>
      <c r="V99" s="147"/>
      <c r="W99" s="707"/>
    </row>
    <row r="100" spans="2:23" ht="14.25" customHeight="1">
      <c r="B100" s="395"/>
      <c r="D100" s="529">
        <f t="shared" si="14"/>
        <v>59</v>
      </c>
      <c r="E100" s="531"/>
      <c r="F100" s="574"/>
      <c r="G100" s="531"/>
      <c r="H100" s="575"/>
      <c r="I100" s="700" t="str">
        <f t="shared" si="9"/>
        <v/>
      </c>
      <c r="J100" s="700" t="str">
        <f t="shared" si="15"/>
        <v/>
      </c>
      <c r="K100" s="700" t="str">
        <f t="shared" si="16"/>
        <v/>
      </c>
      <c r="L100" s="700" t="str">
        <f t="shared" si="17"/>
        <v/>
      </c>
      <c r="M100" s="712" t="str">
        <f t="shared" si="18"/>
        <v/>
      </c>
      <c r="N100" s="713"/>
      <c r="O100" s="714"/>
      <c r="P100" s="233"/>
      <c r="Q100" s="233"/>
      <c r="R100" s="816" t="str">
        <f t="shared" si="13"/>
        <v/>
      </c>
      <c r="S100" s="711" t="str">
        <f t="shared" si="11"/>
        <v/>
      </c>
      <c r="T100" s="573"/>
      <c r="U100" s="573"/>
      <c r="V100" s="147"/>
      <c r="W100" s="707"/>
    </row>
    <row r="101" spans="2:23" ht="14.25" customHeight="1">
      <c r="B101" s="395"/>
      <c r="D101" s="529">
        <f t="shared" si="14"/>
        <v>60</v>
      </c>
      <c r="E101" s="531"/>
      <c r="F101" s="574"/>
      <c r="G101" s="531"/>
      <c r="H101" s="575"/>
      <c r="I101" s="700" t="str">
        <f t="shared" si="9"/>
        <v/>
      </c>
      <c r="J101" s="700" t="str">
        <f t="shared" si="15"/>
        <v/>
      </c>
      <c r="K101" s="700" t="str">
        <f t="shared" si="16"/>
        <v/>
      </c>
      <c r="L101" s="700" t="str">
        <f t="shared" si="17"/>
        <v/>
      </c>
      <c r="M101" s="712" t="str">
        <f t="shared" si="18"/>
        <v/>
      </c>
      <c r="N101" s="713"/>
      <c r="O101" s="714"/>
      <c r="P101" s="233"/>
      <c r="Q101" s="233"/>
      <c r="R101" s="816" t="str">
        <f t="shared" si="13"/>
        <v/>
      </c>
      <c r="S101" s="711" t="str">
        <f t="shared" si="11"/>
        <v/>
      </c>
      <c r="T101" s="573"/>
      <c r="U101" s="573"/>
      <c r="V101" s="147"/>
      <c r="W101" s="707"/>
    </row>
    <row r="102" spans="2:23" ht="14.25" customHeight="1">
      <c r="B102" s="395"/>
      <c r="D102" s="529">
        <f t="shared" si="14"/>
        <v>61</v>
      </c>
      <c r="E102" s="531"/>
      <c r="F102" s="574"/>
      <c r="G102" s="531"/>
      <c r="H102" s="575"/>
      <c r="I102" s="700" t="str">
        <f t="shared" si="9"/>
        <v/>
      </c>
      <c r="J102" s="700" t="str">
        <f t="shared" si="15"/>
        <v/>
      </c>
      <c r="K102" s="700" t="str">
        <f t="shared" si="16"/>
        <v/>
      </c>
      <c r="L102" s="700" t="str">
        <f t="shared" si="17"/>
        <v/>
      </c>
      <c r="M102" s="712" t="str">
        <f t="shared" si="18"/>
        <v/>
      </c>
      <c r="N102" s="713"/>
      <c r="O102" s="714"/>
      <c r="P102" s="233"/>
      <c r="Q102" s="233"/>
      <c r="R102" s="816" t="str">
        <f t="shared" si="13"/>
        <v/>
      </c>
      <c r="S102" s="711" t="str">
        <f t="shared" si="11"/>
        <v/>
      </c>
      <c r="T102" s="573"/>
      <c r="U102" s="573"/>
      <c r="V102" s="147"/>
      <c r="W102" s="707"/>
    </row>
    <row r="103" spans="2:23" ht="14.25" customHeight="1">
      <c r="B103" s="395"/>
      <c r="D103" s="529">
        <f t="shared" si="14"/>
        <v>62</v>
      </c>
      <c r="E103" s="531"/>
      <c r="F103" s="574"/>
      <c r="G103" s="531"/>
      <c r="H103" s="575"/>
      <c r="I103" s="700" t="str">
        <f t="shared" si="9"/>
        <v/>
      </c>
      <c r="J103" s="700" t="str">
        <f t="shared" si="15"/>
        <v/>
      </c>
      <c r="K103" s="700" t="str">
        <f t="shared" si="16"/>
        <v/>
      </c>
      <c r="L103" s="700" t="str">
        <f t="shared" si="17"/>
        <v/>
      </c>
      <c r="M103" s="712" t="str">
        <f t="shared" si="18"/>
        <v/>
      </c>
      <c r="N103" s="713"/>
      <c r="O103" s="714"/>
      <c r="P103" s="233"/>
      <c r="Q103" s="233"/>
      <c r="R103" s="816" t="str">
        <f t="shared" ref="R103:R131" si="19">IF(Q103="","",P103*Q103)</f>
        <v/>
      </c>
      <c r="S103" s="711" t="str">
        <f t="shared" si="11"/>
        <v/>
      </c>
      <c r="T103" s="573"/>
      <c r="U103" s="573"/>
      <c r="V103" s="147"/>
      <c r="W103" s="707"/>
    </row>
    <row r="104" spans="2:23" ht="14.25" customHeight="1">
      <c r="B104" s="395"/>
      <c r="D104" s="529">
        <f t="shared" si="14"/>
        <v>63</v>
      </c>
      <c r="E104" s="531"/>
      <c r="F104" s="574"/>
      <c r="G104" s="531"/>
      <c r="H104" s="575"/>
      <c r="I104" s="700" t="str">
        <f t="shared" si="9"/>
        <v/>
      </c>
      <c r="J104" s="700" t="str">
        <f t="shared" si="15"/>
        <v/>
      </c>
      <c r="K104" s="700" t="str">
        <f t="shared" si="16"/>
        <v/>
      </c>
      <c r="L104" s="700" t="str">
        <f t="shared" si="17"/>
        <v/>
      </c>
      <c r="M104" s="712" t="str">
        <f t="shared" si="18"/>
        <v/>
      </c>
      <c r="N104" s="713"/>
      <c r="O104" s="714"/>
      <c r="P104" s="233"/>
      <c r="Q104" s="233"/>
      <c r="R104" s="816" t="str">
        <f t="shared" si="19"/>
        <v/>
      </c>
      <c r="S104" s="711" t="str">
        <f t="shared" si="11"/>
        <v/>
      </c>
      <c r="T104" s="573"/>
      <c r="U104" s="573"/>
      <c r="V104" s="147"/>
      <c r="W104" s="707"/>
    </row>
    <row r="105" spans="2:23" ht="14.25" customHeight="1">
      <c r="B105" s="395"/>
      <c r="D105" s="529">
        <f t="shared" si="14"/>
        <v>64</v>
      </c>
      <c r="E105" s="531"/>
      <c r="F105" s="574"/>
      <c r="G105" s="531"/>
      <c r="H105" s="575"/>
      <c r="I105" s="700" t="str">
        <f t="shared" si="9"/>
        <v/>
      </c>
      <c r="J105" s="700" t="str">
        <f t="shared" si="15"/>
        <v/>
      </c>
      <c r="K105" s="700" t="str">
        <f t="shared" si="16"/>
        <v/>
      </c>
      <c r="L105" s="700" t="str">
        <f t="shared" si="17"/>
        <v/>
      </c>
      <c r="M105" s="712" t="str">
        <f t="shared" si="18"/>
        <v/>
      </c>
      <c r="N105" s="713"/>
      <c r="O105" s="714"/>
      <c r="P105" s="233"/>
      <c r="Q105" s="233"/>
      <c r="R105" s="816" t="str">
        <f t="shared" si="19"/>
        <v/>
      </c>
      <c r="S105" s="711" t="str">
        <f t="shared" si="11"/>
        <v/>
      </c>
      <c r="T105" s="573"/>
      <c r="U105" s="573"/>
      <c r="V105" s="147"/>
      <c r="W105" s="707"/>
    </row>
    <row r="106" spans="2:23" ht="14.25" customHeight="1">
      <c r="B106" s="395"/>
      <c r="D106" s="529">
        <f t="shared" si="14"/>
        <v>65</v>
      </c>
      <c r="E106" s="531"/>
      <c r="F106" s="574"/>
      <c r="G106" s="531"/>
      <c r="H106" s="575"/>
      <c r="I106" s="700" t="str">
        <f t="shared" si="9"/>
        <v/>
      </c>
      <c r="J106" s="700" t="str">
        <f t="shared" ref="J106:J137" si="20">IF(F106=$AN$4,"○","")</f>
        <v/>
      </c>
      <c r="K106" s="700" t="str">
        <f t="shared" ref="K106:K137" si="21">IF(OR(F106=$AQ$4,F106=$AR$4),"○","")</f>
        <v/>
      </c>
      <c r="L106" s="700" t="str">
        <f t="shared" ref="L106:L137" si="22">IF(F106=$AS$4,"○","")</f>
        <v/>
      </c>
      <c r="M106" s="712" t="str">
        <f t="shared" ref="M106:M137" si="23">IF(H106="","",H106/$H$10)</f>
        <v/>
      </c>
      <c r="N106" s="713"/>
      <c r="O106" s="714"/>
      <c r="P106" s="233"/>
      <c r="Q106" s="233"/>
      <c r="R106" s="816" t="str">
        <f t="shared" si="19"/>
        <v/>
      </c>
      <c r="S106" s="711" t="str">
        <f t="shared" si="11"/>
        <v/>
      </c>
      <c r="T106" s="573"/>
      <c r="U106" s="573"/>
      <c r="V106" s="147"/>
      <c r="W106" s="707"/>
    </row>
    <row r="107" spans="2:23" ht="14.25" customHeight="1">
      <c r="B107" s="395"/>
      <c r="D107" s="529">
        <f t="shared" si="14"/>
        <v>66</v>
      </c>
      <c r="E107" s="531"/>
      <c r="F107" s="574"/>
      <c r="G107" s="531"/>
      <c r="H107" s="575"/>
      <c r="I107" s="700" t="str">
        <f t="shared" ref="I107:I170" si="24">IF(OR(F107=$AE$4,F107=$AF$4),"○","")</f>
        <v/>
      </c>
      <c r="J107" s="700" t="str">
        <f t="shared" si="20"/>
        <v/>
      </c>
      <c r="K107" s="700" t="str">
        <f t="shared" si="21"/>
        <v/>
      </c>
      <c r="L107" s="700" t="str">
        <f t="shared" si="22"/>
        <v/>
      </c>
      <c r="M107" s="712" t="str">
        <f t="shared" si="23"/>
        <v/>
      </c>
      <c r="N107" s="713"/>
      <c r="O107" s="714"/>
      <c r="P107" s="233"/>
      <c r="Q107" s="233"/>
      <c r="R107" s="816" t="str">
        <f t="shared" si="19"/>
        <v/>
      </c>
      <c r="S107" s="711" t="str">
        <f t="shared" ref="S107:S170" si="25">IF(OR(H107="",R107=""),"",R107/H107)</f>
        <v/>
      </c>
      <c r="T107" s="573"/>
      <c r="U107" s="573"/>
      <c r="V107" s="147"/>
      <c r="W107" s="707"/>
    </row>
    <row r="108" spans="2:23" ht="14.25" customHeight="1">
      <c r="B108" s="395"/>
      <c r="D108" s="529">
        <f t="shared" si="14"/>
        <v>67</v>
      </c>
      <c r="E108" s="531"/>
      <c r="F108" s="574"/>
      <c r="G108" s="531"/>
      <c r="H108" s="575"/>
      <c r="I108" s="700" t="str">
        <f t="shared" si="24"/>
        <v/>
      </c>
      <c r="J108" s="700" t="str">
        <f t="shared" si="20"/>
        <v/>
      </c>
      <c r="K108" s="700" t="str">
        <f t="shared" si="21"/>
        <v/>
      </c>
      <c r="L108" s="700" t="str">
        <f t="shared" si="22"/>
        <v/>
      </c>
      <c r="M108" s="712" t="str">
        <f t="shared" si="23"/>
        <v/>
      </c>
      <c r="N108" s="713"/>
      <c r="O108" s="714"/>
      <c r="P108" s="233"/>
      <c r="Q108" s="233"/>
      <c r="R108" s="816" t="str">
        <f t="shared" si="19"/>
        <v/>
      </c>
      <c r="S108" s="711" t="str">
        <f t="shared" si="25"/>
        <v/>
      </c>
      <c r="T108" s="573"/>
      <c r="U108" s="573"/>
      <c r="V108" s="147"/>
      <c r="W108" s="707"/>
    </row>
    <row r="109" spans="2:23" ht="14.25" customHeight="1">
      <c r="B109" s="395"/>
      <c r="D109" s="529">
        <f t="shared" si="14"/>
        <v>68</v>
      </c>
      <c r="E109" s="531"/>
      <c r="F109" s="574"/>
      <c r="G109" s="531"/>
      <c r="H109" s="575"/>
      <c r="I109" s="700" t="str">
        <f t="shared" si="24"/>
        <v/>
      </c>
      <c r="J109" s="700" t="str">
        <f t="shared" si="20"/>
        <v/>
      </c>
      <c r="K109" s="700" t="str">
        <f t="shared" si="21"/>
        <v/>
      </c>
      <c r="L109" s="700" t="str">
        <f t="shared" si="22"/>
        <v/>
      </c>
      <c r="M109" s="712" t="str">
        <f t="shared" si="23"/>
        <v/>
      </c>
      <c r="N109" s="713"/>
      <c r="O109" s="714"/>
      <c r="P109" s="233"/>
      <c r="Q109" s="233"/>
      <c r="R109" s="816" t="str">
        <f t="shared" si="19"/>
        <v/>
      </c>
      <c r="S109" s="711" t="str">
        <f t="shared" si="25"/>
        <v/>
      </c>
      <c r="T109" s="573"/>
      <c r="U109" s="573"/>
      <c r="V109" s="147"/>
      <c r="W109" s="707"/>
    </row>
    <row r="110" spans="2:23" ht="14.25" customHeight="1">
      <c r="B110" s="395"/>
      <c r="D110" s="529">
        <f t="shared" si="14"/>
        <v>69</v>
      </c>
      <c r="E110" s="531"/>
      <c r="F110" s="574"/>
      <c r="G110" s="531"/>
      <c r="H110" s="575"/>
      <c r="I110" s="700" t="str">
        <f t="shared" si="24"/>
        <v/>
      </c>
      <c r="J110" s="700" t="str">
        <f t="shared" si="20"/>
        <v/>
      </c>
      <c r="K110" s="700" t="str">
        <f t="shared" si="21"/>
        <v/>
      </c>
      <c r="L110" s="700" t="str">
        <f t="shared" si="22"/>
        <v/>
      </c>
      <c r="M110" s="712" t="str">
        <f t="shared" si="23"/>
        <v/>
      </c>
      <c r="N110" s="713"/>
      <c r="O110" s="714"/>
      <c r="P110" s="233"/>
      <c r="Q110" s="233"/>
      <c r="R110" s="816" t="str">
        <f t="shared" si="19"/>
        <v/>
      </c>
      <c r="S110" s="711" t="str">
        <f t="shared" si="25"/>
        <v/>
      </c>
      <c r="T110" s="573"/>
      <c r="U110" s="573"/>
      <c r="V110" s="147"/>
      <c r="W110" s="707"/>
    </row>
    <row r="111" spans="2:23" ht="14.25" customHeight="1">
      <c r="B111" s="395"/>
      <c r="D111" s="529">
        <f t="shared" si="14"/>
        <v>70</v>
      </c>
      <c r="E111" s="531"/>
      <c r="F111" s="574"/>
      <c r="G111" s="531"/>
      <c r="H111" s="575"/>
      <c r="I111" s="700" t="str">
        <f t="shared" si="24"/>
        <v/>
      </c>
      <c r="J111" s="700" t="str">
        <f t="shared" si="20"/>
        <v/>
      </c>
      <c r="K111" s="700" t="str">
        <f t="shared" si="21"/>
        <v/>
      </c>
      <c r="L111" s="700" t="str">
        <f t="shared" si="22"/>
        <v/>
      </c>
      <c r="M111" s="712" t="str">
        <f t="shared" si="23"/>
        <v/>
      </c>
      <c r="N111" s="713"/>
      <c r="O111" s="714"/>
      <c r="P111" s="233"/>
      <c r="Q111" s="233"/>
      <c r="R111" s="816" t="str">
        <f t="shared" si="19"/>
        <v/>
      </c>
      <c r="S111" s="711" t="str">
        <f t="shared" si="25"/>
        <v/>
      </c>
      <c r="T111" s="573"/>
      <c r="U111" s="573"/>
      <c r="V111" s="147"/>
      <c r="W111" s="707"/>
    </row>
    <row r="112" spans="2:23" ht="14.25" customHeight="1">
      <c r="B112" s="395"/>
      <c r="D112" s="529">
        <f t="shared" si="14"/>
        <v>71</v>
      </c>
      <c r="E112" s="531"/>
      <c r="F112" s="574"/>
      <c r="G112" s="531"/>
      <c r="H112" s="575"/>
      <c r="I112" s="700" t="str">
        <f t="shared" si="24"/>
        <v/>
      </c>
      <c r="J112" s="700" t="str">
        <f t="shared" si="20"/>
        <v/>
      </c>
      <c r="K112" s="700" t="str">
        <f t="shared" si="21"/>
        <v/>
      </c>
      <c r="L112" s="700" t="str">
        <f t="shared" si="22"/>
        <v/>
      </c>
      <c r="M112" s="712" t="str">
        <f t="shared" si="23"/>
        <v/>
      </c>
      <c r="N112" s="713"/>
      <c r="O112" s="714"/>
      <c r="P112" s="233"/>
      <c r="Q112" s="233"/>
      <c r="R112" s="816" t="str">
        <f t="shared" si="19"/>
        <v/>
      </c>
      <c r="S112" s="711" t="str">
        <f t="shared" si="25"/>
        <v/>
      </c>
      <c r="T112" s="573"/>
      <c r="U112" s="573"/>
      <c r="V112" s="147"/>
      <c r="W112" s="707"/>
    </row>
    <row r="113" spans="2:23" ht="14.25" customHeight="1">
      <c r="B113" s="395"/>
      <c r="D113" s="529">
        <f t="shared" si="14"/>
        <v>72</v>
      </c>
      <c r="E113" s="531"/>
      <c r="F113" s="574"/>
      <c r="G113" s="531"/>
      <c r="H113" s="575"/>
      <c r="I113" s="700" t="str">
        <f t="shared" si="24"/>
        <v/>
      </c>
      <c r="J113" s="700" t="str">
        <f t="shared" si="20"/>
        <v/>
      </c>
      <c r="K113" s="700" t="str">
        <f t="shared" si="21"/>
        <v/>
      </c>
      <c r="L113" s="700" t="str">
        <f t="shared" si="22"/>
        <v/>
      </c>
      <c r="M113" s="712" t="str">
        <f t="shared" si="23"/>
        <v/>
      </c>
      <c r="N113" s="713"/>
      <c r="O113" s="714"/>
      <c r="P113" s="233"/>
      <c r="Q113" s="233"/>
      <c r="R113" s="816" t="str">
        <f t="shared" si="19"/>
        <v/>
      </c>
      <c r="S113" s="711" t="str">
        <f t="shared" si="25"/>
        <v/>
      </c>
      <c r="T113" s="573"/>
      <c r="U113" s="573"/>
      <c r="V113" s="147"/>
      <c r="W113" s="707"/>
    </row>
    <row r="114" spans="2:23" ht="14.25" customHeight="1">
      <c r="B114" s="395"/>
      <c r="D114" s="529">
        <f t="shared" si="14"/>
        <v>73</v>
      </c>
      <c r="E114" s="531"/>
      <c r="F114" s="574"/>
      <c r="G114" s="531"/>
      <c r="H114" s="575"/>
      <c r="I114" s="700" t="str">
        <f t="shared" si="24"/>
        <v/>
      </c>
      <c r="J114" s="700" t="str">
        <f t="shared" si="20"/>
        <v/>
      </c>
      <c r="K114" s="700" t="str">
        <f t="shared" si="21"/>
        <v/>
      </c>
      <c r="L114" s="700" t="str">
        <f t="shared" si="22"/>
        <v/>
      </c>
      <c r="M114" s="712" t="str">
        <f t="shared" si="23"/>
        <v/>
      </c>
      <c r="N114" s="713"/>
      <c r="O114" s="714"/>
      <c r="P114" s="233"/>
      <c r="Q114" s="233"/>
      <c r="R114" s="816" t="str">
        <f t="shared" si="19"/>
        <v/>
      </c>
      <c r="S114" s="711" t="str">
        <f t="shared" si="25"/>
        <v/>
      </c>
      <c r="T114" s="573"/>
      <c r="U114" s="573"/>
      <c r="V114" s="147"/>
      <c r="W114" s="707"/>
    </row>
    <row r="115" spans="2:23" ht="14.25" customHeight="1">
      <c r="B115" s="395"/>
      <c r="D115" s="529">
        <f t="shared" si="14"/>
        <v>74</v>
      </c>
      <c r="E115" s="531"/>
      <c r="F115" s="574"/>
      <c r="G115" s="531"/>
      <c r="H115" s="575"/>
      <c r="I115" s="700" t="str">
        <f t="shared" si="24"/>
        <v/>
      </c>
      <c r="J115" s="700" t="str">
        <f t="shared" si="20"/>
        <v/>
      </c>
      <c r="K115" s="700" t="str">
        <f t="shared" si="21"/>
        <v/>
      </c>
      <c r="L115" s="700" t="str">
        <f t="shared" si="22"/>
        <v/>
      </c>
      <c r="M115" s="712" t="str">
        <f t="shared" si="23"/>
        <v/>
      </c>
      <c r="N115" s="713"/>
      <c r="O115" s="714"/>
      <c r="P115" s="233"/>
      <c r="Q115" s="233"/>
      <c r="R115" s="816" t="str">
        <f t="shared" si="19"/>
        <v/>
      </c>
      <c r="S115" s="711" t="str">
        <f t="shared" si="25"/>
        <v/>
      </c>
      <c r="T115" s="573"/>
      <c r="U115" s="573"/>
      <c r="V115" s="147"/>
      <c r="W115" s="707"/>
    </row>
    <row r="116" spans="2:23" ht="14.25" customHeight="1">
      <c r="B116" s="395"/>
      <c r="D116" s="529">
        <f t="shared" si="14"/>
        <v>75</v>
      </c>
      <c r="E116" s="531"/>
      <c r="F116" s="574"/>
      <c r="G116" s="531"/>
      <c r="H116" s="575"/>
      <c r="I116" s="700" t="str">
        <f t="shared" si="24"/>
        <v/>
      </c>
      <c r="J116" s="700" t="str">
        <f t="shared" si="20"/>
        <v/>
      </c>
      <c r="K116" s="700" t="str">
        <f t="shared" si="21"/>
        <v/>
      </c>
      <c r="L116" s="700" t="str">
        <f t="shared" si="22"/>
        <v/>
      </c>
      <c r="M116" s="712" t="str">
        <f t="shared" si="23"/>
        <v/>
      </c>
      <c r="N116" s="713"/>
      <c r="O116" s="714"/>
      <c r="P116" s="233"/>
      <c r="Q116" s="233"/>
      <c r="R116" s="816" t="str">
        <f t="shared" si="19"/>
        <v/>
      </c>
      <c r="S116" s="711" t="str">
        <f t="shared" si="25"/>
        <v/>
      </c>
      <c r="T116" s="573"/>
      <c r="U116" s="573"/>
      <c r="V116" s="147"/>
      <c r="W116" s="707"/>
    </row>
    <row r="117" spans="2:23" ht="14.25" customHeight="1">
      <c r="B117" s="395"/>
      <c r="D117" s="529">
        <f t="shared" si="14"/>
        <v>76</v>
      </c>
      <c r="E117" s="531"/>
      <c r="F117" s="574"/>
      <c r="G117" s="531"/>
      <c r="H117" s="575"/>
      <c r="I117" s="700" t="str">
        <f t="shared" si="24"/>
        <v/>
      </c>
      <c r="J117" s="700" t="str">
        <f t="shared" si="20"/>
        <v/>
      </c>
      <c r="K117" s="700" t="str">
        <f t="shared" si="21"/>
        <v/>
      </c>
      <c r="L117" s="700" t="str">
        <f t="shared" si="22"/>
        <v/>
      </c>
      <c r="M117" s="712" t="str">
        <f t="shared" si="23"/>
        <v/>
      </c>
      <c r="N117" s="713"/>
      <c r="O117" s="714"/>
      <c r="P117" s="233"/>
      <c r="Q117" s="233"/>
      <c r="R117" s="816" t="str">
        <f t="shared" si="19"/>
        <v/>
      </c>
      <c r="S117" s="711" t="str">
        <f t="shared" si="25"/>
        <v/>
      </c>
      <c r="T117" s="573"/>
      <c r="U117" s="573"/>
      <c r="V117" s="147"/>
      <c r="W117" s="707"/>
    </row>
    <row r="118" spans="2:23" ht="14.25" customHeight="1">
      <c r="B118" s="395"/>
      <c r="D118" s="529">
        <f t="shared" si="14"/>
        <v>77</v>
      </c>
      <c r="E118" s="531"/>
      <c r="F118" s="574"/>
      <c r="G118" s="531"/>
      <c r="H118" s="575"/>
      <c r="I118" s="700" t="str">
        <f t="shared" si="24"/>
        <v/>
      </c>
      <c r="J118" s="700" t="str">
        <f t="shared" si="20"/>
        <v/>
      </c>
      <c r="K118" s="700" t="str">
        <f t="shared" si="21"/>
        <v/>
      </c>
      <c r="L118" s="700" t="str">
        <f t="shared" si="22"/>
        <v/>
      </c>
      <c r="M118" s="712" t="str">
        <f t="shared" si="23"/>
        <v/>
      </c>
      <c r="N118" s="713"/>
      <c r="O118" s="714"/>
      <c r="P118" s="233"/>
      <c r="Q118" s="233"/>
      <c r="R118" s="816" t="str">
        <f t="shared" si="19"/>
        <v/>
      </c>
      <c r="S118" s="711" t="str">
        <f t="shared" si="25"/>
        <v/>
      </c>
      <c r="T118" s="573"/>
      <c r="U118" s="573"/>
      <c r="V118" s="147"/>
      <c r="W118" s="707"/>
    </row>
    <row r="119" spans="2:23" ht="14.25" customHeight="1">
      <c r="B119" s="395"/>
      <c r="D119" s="529">
        <f t="shared" si="14"/>
        <v>78</v>
      </c>
      <c r="E119" s="531"/>
      <c r="F119" s="574"/>
      <c r="G119" s="531"/>
      <c r="H119" s="575"/>
      <c r="I119" s="700" t="str">
        <f t="shared" si="24"/>
        <v/>
      </c>
      <c r="J119" s="700" t="str">
        <f t="shared" si="20"/>
        <v/>
      </c>
      <c r="K119" s="700" t="str">
        <f t="shared" si="21"/>
        <v/>
      </c>
      <c r="L119" s="700" t="str">
        <f t="shared" si="22"/>
        <v/>
      </c>
      <c r="M119" s="712" t="str">
        <f t="shared" si="23"/>
        <v/>
      </c>
      <c r="N119" s="713"/>
      <c r="O119" s="714"/>
      <c r="P119" s="233"/>
      <c r="Q119" s="233"/>
      <c r="R119" s="816" t="str">
        <f t="shared" si="19"/>
        <v/>
      </c>
      <c r="S119" s="711" t="str">
        <f t="shared" si="25"/>
        <v/>
      </c>
      <c r="T119" s="573"/>
      <c r="U119" s="573"/>
      <c r="V119" s="147"/>
      <c r="W119" s="707"/>
    </row>
    <row r="120" spans="2:23" ht="14.25" customHeight="1">
      <c r="B120" s="395"/>
      <c r="D120" s="529">
        <f t="shared" si="14"/>
        <v>79</v>
      </c>
      <c r="E120" s="531"/>
      <c r="F120" s="574"/>
      <c r="G120" s="531"/>
      <c r="H120" s="575"/>
      <c r="I120" s="700" t="str">
        <f t="shared" si="24"/>
        <v/>
      </c>
      <c r="J120" s="700" t="str">
        <f t="shared" si="20"/>
        <v/>
      </c>
      <c r="K120" s="700" t="str">
        <f t="shared" si="21"/>
        <v/>
      </c>
      <c r="L120" s="700" t="str">
        <f t="shared" si="22"/>
        <v/>
      </c>
      <c r="M120" s="712" t="str">
        <f t="shared" si="23"/>
        <v/>
      </c>
      <c r="N120" s="713"/>
      <c r="O120" s="714"/>
      <c r="P120" s="233"/>
      <c r="Q120" s="233"/>
      <c r="R120" s="816" t="str">
        <f t="shared" si="19"/>
        <v/>
      </c>
      <c r="S120" s="711" t="str">
        <f t="shared" si="25"/>
        <v/>
      </c>
      <c r="T120" s="573"/>
      <c r="U120" s="573"/>
      <c r="V120" s="147"/>
      <c r="W120" s="707"/>
    </row>
    <row r="121" spans="2:23" ht="14.25" customHeight="1">
      <c r="B121" s="395"/>
      <c r="D121" s="529">
        <f t="shared" si="14"/>
        <v>80</v>
      </c>
      <c r="E121" s="531"/>
      <c r="F121" s="574"/>
      <c r="G121" s="531"/>
      <c r="H121" s="575"/>
      <c r="I121" s="700" t="str">
        <f t="shared" si="24"/>
        <v/>
      </c>
      <c r="J121" s="700" t="str">
        <f t="shared" si="20"/>
        <v/>
      </c>
      <c r="K121" s="700" t="str">
        <f t="shared" si="21"/>
        <v/>
      </c>
      <c r="L121" s="700" t="str">
        <f t="shared" si="22"/>
        <v/>
      </c>
      <c r="M121" s="712" t="str">
        <f t="shared" si="23"/>
        <v/>
      </c>
      <c r="N121" s="713"/>
      <c r="O121" s="714"/>
      <c r="P121" s="233"/>
      <c r="Q121" s="233"/>
      <c r="R121" s="816" t="str">
        <f t="shared" si="19"/>
        <v/>
      </c>
      <c r="S121" s="711" t="str">
        <f t="shared" si="25"/>
        <v/>
      </c>
      <c r="T121" s="573"/>
      <c r="U121" s="573"/>
      <c r="V121" s="147"/>
      <c r="W121" s="707"/>
    </row>
    <row r="122" spans="2:23" ht="14.25" customHeight="1">
      <c r="B122" s="395"/>
      <c r="D122" s="529">
        <f t="shared" si="14"/>
        <v>81</v>
      </c>
      <c r="E122" s="531"/>
      <c r="F122" s="574"/>
      <c r="G122" s="531"/>
      <c r="H122" s="575"/>
      <c r="I122" s="700" t="str">
        <f t="shared" si="24"/>
        <v/>
      </c>
      <c r="J122" s="700" t="str">
        <f t="shared" si="20"/>
        <v/>
      </c>
      <c r="K122" s="700" t="str">
        <f t="shared" si="21"/>
        <v/>
      </c>
      <c r="L122" s="700" t="str">
        <f t="shared" si="22"/>
        <v/>
      </c>
      <c r="M122" s="712" t="str">
        <f t="shared" si="23"/>
        <v/>
      </c>
      <c r="N122" s="713"/>
      <c r="O122" s="714"/>
      <c r="P122" s="233"/>
      <c r="Q122" s="233"/>
      <c r="R122" s="816" t="str">
        <f t="shared" si="19"/>
        <v/>
      </c>
      <c r="S122" s="711" t="str">
        <f t="shared" si="25"/>
        <v/>
      </c>
      <c r="T122" s="573"/>
      <c r="U122" s="573"/>
      <c r="V122" s="147"/>
      <c r="W122" s="707"/>
    </row>
    <row r="123" spans="2:23" ht="14.25" customHeight="1">
      <c r="B123" s="395"/>
      <c r="D123" s="529">
        <f t="shared" si="14"/>
        <v>82</v>
      </c>
      <c r="E123" s="531"/>
      <c r="F123" s="574"/>
      <c r="G123" s="531"/>
      <c r="H123" s="575"/>
      <c r="I123" s="700" t="str">
        <f t="shared" si="24"/>
        <v/>
      </c>
      <c r="J123" s="700" t="str">
        <f t="shared" si="20"/>
        <v/>
      </c>
      <c r="K123" s="700" t="str">
        <f t="shared" si="21"/>
        <v/>
      </c>
      <c r="L123" s="700" t="str">
        <f t="shared" si="22"/>
        <v/>
      </c>
      <c r="M123" s="712" t="str">
        <f t="shared" si="23"/>
        <v/>
      </c>
      <c r="N123" s="713"/>
      <c r="O123" s="714"/>
      <c r="P123" s="233"/>
      <c r="Q123" s="233"/>
      <c r="R123" s="816" t="str">
        <f t="shared" si="19"/>
        <v/>
      </c>
      <c r="S123" s="711" t="str">
        <f t="shared" si="25"/>
        <v/>
      </c>
      <c r="T123" s="573"/>
      <c r="U123" s="573"/>
      <c r="V123" s="147"/>
      <c r="W123" s="707"/>
    </row>
    <row r="124" spans="2:23" ht="14.25" customHeight="1">
      <c r="B124" s="395"/>
      <c r="D124" s="529">
        <f t="shared" si="14"/>
        <v>83</v>
      </c>
      <c r="E124" s="531"/>
      <c r="F124" s="574"/>
      <c r="G124" s="531"/>
      <c r="H124" s="575"/>
      <c r="I124" s="700" t="str">
        <f t="shared" si="24"/>
        <v/>
      </c>
      <c r="J124" s="700" t="str">
        <f t="shared" si="20"/>
        <v/>
      </c>
      <c r="K124" s="700" t="str">
        <f t="shared" si="21"/>
        <v/>
      </c>
      <c r="L124" s="700" t="str">
        <f t="shared" si="22"/>
        <v/>
      </c>
      <c r="M124" s="712" t="str">
        <f t="shared" si="23"/>
        <v/>
      </c>
      <c r="N124" s="713"/>
      <c r="O124" s="714"/>
      <c r="P124" s="233"/>
      <c r="Q124" s="233"/>
      <c r="R124" s="816" t="str">
        <f t="shared" si="19"/>
        <v/>
      </c>
      <c r="S124" s="711" t="str">
        <f t="shared" si="25"/>
        <v/>
      </c>
      <c r="T124" s="573"/>
      <c r="U124" s="573"/>
      <c r="V124" s="147"/>
      <c r="W124" s="707"/>
    </row>
    <row r="125" spans="2:23" ht="14.25" customHeight="1">
      <c r="B125" s="395"/>
      <c r="D125" s="529">
        <f t="shared" si="14"/>
        <v>84</v>
      </c>
      <c r="E125" s="531"/>
      <c r="F125" s="574"/>
      <c r="G125" s="531"/>
      <c r="H125" s="575"/>
      <c r="I125" s="700" t="str">
        <f t="shared" si="24"/>
        <v/>
      </c>
      <c r="J125" s="700" t="str">
        <f t="shared" si="20"/>
        <v/>
      </c>
      <c r="K125" s="700" t="str">
        <f t="shared" si="21"/>
        <v/>
      </c>
      <c r="L125" s="700" t="str">
        <f t="shared" si="22"/>
        <v/>
      </c>
      <c r="M125" s="712" t="str">
        <f t="shared" si="23"/>
        <v/>
      </c>
      <c r="N125" s="713"/>
      <c r="O125" s="714"/>
      <c r="P125" s="233"/>
      <c r="Q125" s="233"/>
      <c r="R125" s="816" t="str">
        <f t="shared" si="19"/>
        <v/>
      </c>
      <c r="S125" s="711" t="str">
        <f t="shared" si="25"/>
        <v/>
      </c>
      <c r="T125" s="573"/>
      <c r="U125" s="573"/>
      <c r="V125" s="147"/>
      <c r="W125" s="707"/>
    </row>
    <row r="126" spans="2:23" ht="14.25" customHeight="1">
      <c r="B126" s="395"/>
      <c r="D126" s="529">
        <f t="shared" si="14"/>
        <v>85</v>
      </c>
      <c r="E126" s="531"/>
      <c r="F126" s="574"/>
      <c r="G126" s="531"/>
      <c r="H126" s="575"/>
      <c r="I126" s="700" t="str">
        <f t="shared" si="24"/>
        <v/>
      </c>
      <c r="J126" s="700" t="str">
        <f t="shared" si="20"/>
        <v/>
      </c>
      <c r="K126" s="700" t="str">
        <f t="shared" si="21"/>
        <v/>
      </c>
      <c r="L126" s="700" t="str">
        <f t="shared" si="22"/>
        <v/>
      </c>
      <c r="M126" s="712" t="str">
        <f t="shared" si="23"/>
        <v/>
      </c>
      <c r="N126" s="713"/>
      <c r="O126" s="714"/>
      <c r="P126" s="233"/>
      <c r="Q126" s="233"/>
      <c r="R126" s="816" t="str">
        <f t="shared" si="19"/>
        <v/>
      </c>
      <c r="S126" s="711" t="str">
        <f t="shared" si="25"/>
        <v/>
      </c>
      <c r="T126" s="573"/>
      <c r="U126" s="573"/>
      <c r="V126" s="147"/>
      <c r="W126" s="707"/>
    </row>
    <row r="127" spans="2:23" ht="14.25" customHeight="1">
      <c r="B127" s="395"/>
      <c r="D127" s="529">
        <f t="shared" si="14"/>
        <v>86</v>
      </c>
      <c r="E127" s="531"/>
      <c r="F127" s="574"/>
      <c r="G127" s="531"/>
      <c r="H127" s="575"/>
      <c r="I127" s="700" t="str">
        <f t="shared" si="24"/>
        <v/>
      </c>
      <c r="J127" s="700" t="str">
        <f t="shared" si="20"/>
        <v/>
      </c>
      <c r="K127" s="700" t="str">
        <f t="shared" si="21"/>
        <v/>
      </c>
      <c r="L127" s="700" t="str">
        <f t="shared" si="22"/>
        <v/>
      </c>
      <c r="M127" s="712" t="str">
        <f t="shared" si="23"/>
        <v/>
      </c>
      <c r="N127" s="713"/>
      <c r="O127" s="714"/>
      <c r="P127" s="233"/>
      <c r="Q127" s="233"/>
      <c r="R127" s="816" t="str">
        <f t="shared" si="19"/>
        <v/>
      </c>
      <c r="S127" s="711" t="str">
        <f t="shared" si="25"/>
        <v/>
      </c>
      <c r="T127" s="573"/>
      <c r="U127" s="573"/>
      <c r="V127" s="147"/>
      <c r="W127" s="707"/>
    </row>
    <row r="128" spans="2:23" ht="14.25" customHeight="1">
      <c r="B128" s="395"/>
      <c r="D128" s="529">
        <f t="shared" si="14"/>
        <v>87</v>
      </c>
      <c r="E128" s="531"/>
      <c r="F128" s="574"/>
      <c r="G128" s="531"/>
      <c r="H128" s="575"/>
      <c r="I128" s="700" t="str">
        <f t="shared" si="24"/>
        <v/>
      </c>
      <c r="J128" s="700" t="str">
        <f t="shared" si="20"/>
        <v/>
      </c>
      <c r="K128" s="700" t="str">
        <f t="shared" si="21"/>
        <v/>
      </c>
      <c r="L128" s="700" t="str">
        <f t="shared" si="22"/>
        <v/>
      </c>
      <c r="M128" s="712" t="str">
        <f t="shared" si="23"/>
        <v/>
      </c>
      <c r="N128" s="713"/>
      <c r="O128" s="714"/>
      <c r="P128" s="233"/>
      <c r="Q128" s="233"/>
      <c r="R128" s="816" t="str">
        <f t="shared" si="19"/>
        <v/>
      </c>
      <c r="S128" s="711" t="str">
        <f t="shared" si="25"/>
        <v/>
      </c>
      <c r="T128" s="573"/>
      <c r="U128" s="573"/>
      <c r="V128" s="147"/>
      <c r="W128" s="707"/>
    </row>
    <row r="129" spans="2:23" ht="14.25" customHeight="1">
      <c r="B129" s="395"/>
      <c r="D129" s="529">
        <f t="shared" si="14"/>
        <v>88</v>
      </c>
      <c r="E129" s="531"/>
      <c r="F129" s="574"/>
      <c r="G129" s="531"/>
      <c r="H129" s="575"/>
      <c r="I129" s="700" t="str">
        <f t="shared" si="24"/>
        <v/>
      </c>
      <c r="J129" s="700" t="str">
        <f t="shared" si="20"/>
        <v/>
      </c>
      <c r="K129" s="700" t="str">
        <f t="shared" si="21"/>
        <v/>
      </c>
      <c r="L129" s="700" t="str">
        <f t="shared" si="22"/>
        <v/>
      </c>
      <c r="M129" s="712" t="str">
        <f t="shared" si="23"/>
        <v/>
      </c>
      <c r="N129" s="713"/>
      <c r="O129" s="714"/>
      <c r="P129" s="233"/>
      <c r="Q129" s="233"/>
      <c r="R129" s="816" t="str">
        <f t="shared" si="19"/>
        <v/>
      </c>
      <c r="S129" s="711" t="str">
        <f t="shared" si="25"/>
        <v/>
      </c>
      <c r="T129" s="573"/>
      <c r="U129" s="573"/>
      <c r="V129" s="147"/>
      <c r="W129" s="707"/>
    </row>
    <row r="130" spans="2:23" ht="14.25" customHeight="1">
      <c r="B130" s="395"/>
      <c r="D130" s="529">
        <f t="shared" si="14"/>
        <v>89</v>
      </c>
      <c r="E130" s="531"/>
      <c r="F130" s="574"/>
      <c r="G130" s="531"/>
      <c r="H130" s="575"/>
      <c r="I130" s="700" t="str">
        <f t="shared" si="24"/>
        <v/>
      </c>
      <c r="J130" s="700" t="str">
        <f t="shared" si="20"/>
        <v/>
      </c>
      <c r="K130" s="700" t="str">
        <f t="shared" si="21"/>
        <v/>
      </c>
      <c r="L130" s="700" t="str">
        <f t="shared" si="22"/>
        <v/>
      </c>
      <c r="M130" s="712" t="str">
        <f t="shared" si="23"/>
        <v/>
      </c>
      <c r="N130" s="713"/>
      <c r="O130" s="714"/>
      <c r="P130" s="233"/>
      <c r="Q130" s="233"/>
      <c r="R130" s="816" t="str">
        <f t="shared" si="19"/>
        <v/>
      </c>
      <c r="S130" s="711" t="str">
        <f t="shared" si="25"/>
        <v/>
      </c>
      <c r="T130" s="573"/>
      <c r="U130" s="573"/>
      <c r="V130" s="147"/>
      <c r="W130" s="707"/>
    </row>
    <row r="131" spans="2:23" ht="14.25" customHeight="1">
      <c r="B131" s="395"/>
      <c r="D131" s="529">
        <f t="shared" si="14"/>
        <v>90</v>
      </c>
      <c r="E131" s="531"/>
      <c r="F131" s="574"/>
      <c r="G131" s="531"/>
      <c r="H131" s="575"/>
      <c r="I131" s="700" t="str">
        <f t="shared" si="24"/>
        <v/>
      </c>
      <c r="J131" s="700" t="str">
        <f t="shared" si="20"/>
        <v/>
      </c>
      <c r="K131" s="700" t="str">
        <f t="shared" si="21"/>
        <v/>
      </c>
      <c r="L131" s="700" t="str">
        <f t="shared" si="22"/>
        <v/>
      </c>
      <c r="M131" s="712" t="str">
        <f t="shared" si="23"/>
        <v/>
      </c>
      <c r="N131" s="713"/>
      <c r="O131" s="714"/>
      <c r="P131" s="233"/>
      <c r="Q131" s="233"/>
      <c r="R131" s="816" t="str">
        <f t="shared" si="19"/>
        <v/>
      </c>
      <c r="S131" s="711" t="str">
        <f t="shared" si="25"/>
        <v/>
      </c>
      <c r="T131" s="573"/>
      <c r="U131" s="573"/>
      <c r="V131" s="147"/>
      <c r="W131" s="707"/>
    </row>
    <row r="132" spans="2:23" ht="14.25" customHeight="1">
      <c r="B132" s="395"/>
      <c r="D132" s="529">
        <f t="shared" si="14"/>
        <v>91</v>
      </c>
      <c r="E132" s="531"/>
      <c r="F132" s="574"/>
      <c r="G132" s="531"/>
      <c r="H132" s="575"/>
      <c r="I132" s="700" t="str">
        <f t="shared" si="24"/>
        <v/>
      </c>
      <c r="J132" s="700" t="str">
        <f t="shared" si="20"/>
        <v/>
      </c>
      <c r="K132" s="700" t="str">
        <f t="shared" si="21"/>
        <v/>
      </c>
      <c r="L132" s="700" t="str">
        <f t="shared" si="22"/>
        <v/>
      </c>
      <c r="M132" s="712" t="str">
        <f t="shared" si="23"/>
        <v/>
      </c>
      <c r="N132" s="713"/>
      <c r="O132" s="714"/>
      <c r="P132" s="233"/>
      <c r="Q132" s="233"/>
      <c r="R132" s="816" t="str">
        <f t="shared" ref="R132:R190" si="26">IF(Q132="","",P132*Q132)</f>
        <v/>
      </c>
      <c r="S132" s="711" t="str">
        <f t="shared" si="25"/>
        <v/>
      </c>
      <c r="T132" s="573"/>
      <c r="U132" s="573"/>
      <c r="V132" s="147"/>
      <c r="W132" s="707"/>
    </row>
    <row r="133" spans="2:23" ht="14.25" customHeight="1">
      <c r="B133" s="395"/>
      <c r="D133" s="529">
        <f t="shared" si="14"/>
        <v>92</v>
      </c>
      <c r="E133" s="531"/>
      <c r="F133" s="574"/>
      <c r="G133" s="531"/>
      <c r="H133" s="575"/>
      <c r="I133" s="700" t="str">
        <f t="shared" si="24"/>
        <v/>
      </c>
      <c r="J133" s="700" t="str">
        <f t="shared" si="20"/>
        <v/>
      </c>
      <c r="K133" s="700" t="str">
        <f t="shared" si="21"/>
        <v/>
      </c>
      <c r="L133" s="700" t="str">
        <f t="shared" si="22"/>
        <v/>
      </c>
      <c r="M133" s="712" t="str">
        <f t="shared" si="23"/>
        <v/>
      </c>
      <c r="N133" s="713"/>
      <c r="O133" s="714"/>
      <c r="P133" s="233"/>
      <c r="Q133" s="233"/>
      <c r="R133" s="816" t="str">
        <f t="shared" si="26"/>
        <v/>
      </c>
      <c r="S133" s="711" t="str">
        <f t="shared" si="25"/>
        <v/>
      </c>
      <c r="T133" s="573"/>
      <c r="U133" s="573"/>
      <c r="V133" s="147"/>
      <c r="W133" s="707"/>
    </row>
    <row r="134" spans="2:23" ht="14.25" customHeight="1">
      <c r="B134" s="395"/>
      <c r="D134" s="529">
        <f t="shared" si="14"/>
        <v>93</v>
      </c>
      <c r="E134" s="531"/>
      <c r="F134" s="574"/>
      <c r="G134" s="531"/>
      <c r="H134" s="575"/>
      <c r="I134" s="700" t="str">
        <f t="shared" si="24"/>
        <v/>
      </c>
      <c r="J134" s="700" t="str">
        <f t="shared" si="20"/>
        <v/>
      </c>
      <c r="K134" s="700" t="str">
        <f t="shared" si="21"/>
        <v/>
      </c>
      <c r="L134" s="700" t="str">
        <f t="shared" si="22"/>
        <v/>
      </c>
      <c r="M134" s="712" t="str">
        <f t="shared" si="23"/>
        <v/>
      </c>
      <c r="N134" s="713"/>
      <c r="O134" s="714"/>
      <c r="P134" s="233"/>
      <c r="Q134" s="233"/>
      <c r="R134" s="816" t="str">
        <f t="shared" si="26"/>
        <v/>
      </c>
      <c r="S134" s="711" t="str">
        <f t="shared" si="25"/>
        <v/>
      </c>
      <c r="T134" s="573"/>
      <c r="U134" s="573"/>
      <c r="V134" s="147"/>
      <c r="W134" s="707"/>
    </row>
    <row r="135" spans="2:23" ht="14.25" customHeight="1">
      <c r="B135" s="395"/>
      <c r="D135" s="529">
        <f t="shared" si="14"/>
        <v>94</v>
      </c>
      <c r="E135" s="531"/>
      <c r="F135" s="574"/>
      <c r="G135" s="531"/>
      <c r="H135" s="575"/>
      <c r="I135" s="700" t="str">
        <f t="shared" si="24"/>
        <v/>
      </c>
      <c r="J135" s="700" t="str">
        <f t="shared" si="20"/>
        <v/>
      </c>
      <c r="K135" s="700" t="str">
        <f t="shared" si="21"/>
        <v/>
      </c>
      <c r="L135" s="700" t="str">
        <f t="shared" si="22"/>
        <v/>
      </c>
      <c r="M135" s="712" t="str">
        <f t="shared" si="23"/>
        <v/>
      </c>
      <c r="N135" s="713"/>
      <c r="O135" s="714"/>
      <c r="P135" s="233"/>
      <c r="Q135" s="233"/>
      <c r="R135" s="816" t="str">
        <f t="shared" si="26"/>
        <v/>
      </c>
      <c r="S135" s="711" t="str">
        <f t="shared" si="25"/>
        <v/>
      </c>
      <c r="T135" s="573"/>
      <c r="U135" s="573"/>
      <c r="V135" s="147"/>
      <c r="W135" s="707"/>
    </row>
    <row r="136" spans="2:23" ht="14.25" customHeight="1">
      <c r="B136" s="395"/>
      <c r="D136" s="529">
        <f t="shared" si="14"/>
        <v>95</v>
      </c>
      <c r="E136" s="531"/>
      <c r="F136" s="574"/>
      <c r="G136" s="531"/>
      <c r="H136" s="575"/>
      <c r="I136" s="700" t="str">
        <f t="shared" si="24"/>
        <v/>
      </c>
      <c r="J136" s="700" t="str">
        <f t="shared" si="20"/>
        <v/>
      </c>
      <c r="K136" s="700" t="str">
        <f t="shared" si="21"/>
        <v/>
      </c>
      <c r="L136" s="700" t="str">
        <f t="shared" si="22"/>
        <v/>
      </c>
      <c r="M136" s="712" t="str">
        <f t="shared" si="23"/>
        <v/>
      </c>
      <c r="N136" s="713"/>
      <c r="O136" s="714"/>
      <c r="P136" s="233"/>
      <c r="Q136" s="233"/>
      <c r="R136" s="816" t="str">
        <f t="shared" si="26"/>
        <v/>
      </c>
      <c r="S136" s="711" t="str">
        <f t="shared" si="25"/>
        <v/>
      </c>
      <c r="T136" s="573"/>
      <c r="U136" s="573"/>
      <c r="V136" s="147"/>
      <c r="W136" s="707"/>
    </row>
    <row r="137" spans="2:23" ht="14.25" customHeight="1">
      <c r="B137" s="395"/>
      <c r="D137" s="529">
        <f t="shared" ref="D137:D200" si="27">D136+1</f>
        <v>96</v>
      </c>
      <c r="E137" s="531"/>
      <c r="F137" s="574"/>
      <c r="G137" s="531"/>
      <c r="H137" s="575"/>
      <c r="I137" s="700" t="str">
        <f t="shared" si="24"/>
        <v/>
      </c>
      <c r="J137" s="700" t="str">
        <f t="shared" si="20"/>
        <v/>
      </c>
      <c r="K137" s="700" t="str">
        <f t="shared" si="21"/>
        <v/>
      </c>
      <c r="L137" s="700" t="str">
        <f t="shared" si="22"/>
        <v/>
      </c>
      <c r="M137" s="712" t="str">
        <f t="shared" si="23"/>
        <v/>
      </c>
      <c r="N137" s="713"/>
      <c r="O137" s="714"/>
      <c r="P137" s="233"/>
      <c r="Q137" s="233"/>
      <c r="R137" s="816" t="str">
        <f t="shared" si="26"/>
        <v/>
      </c>
      <c r="S137" s="711" t="str">
        <f t="shared" si="25"/>
        <v/>
      </c>
      <c r="T137" s="573"/>
      <c r="U137" s="573"/>
      <c r="V137" s="147"/>
      <c r="W137" s="707"/>
    </row>
    <row r="138" spans="2:23" ht="14.25" customHeight="1">
      <c r="B138" s="395"/>
      <c r="D138" s="529">
        <f t="shared" si="27"/>
        <v>97</v>
      </c>
      <c r="E138" s="531"/>
      <c r="F138" s="574"/>
      <c r="G138" s="531"/>
      <c r="H138" s="575"/>
      <c r="I138" s="700" t="str">
        <f t="shared" si="24"/>
        <v/>
      </c>
      <c r="J138" s="700" t="str">
        <f t="shared" ref="J138:J169" si="28">IF(F138=$AN$4,"○","")</f>
        <v/>
      </c>
      <c r="K138" s="700" t="str">
        <f t="shared" ref="K138:K169" si="29">IF(OR(F138=$AQ$4,F138=$AR$4),"○","")</f>
        <v/>
      </c>
      <c r="L138" s="700" t="str">
        <f t="shared" ref="L138:L169" si="30">IF(F138=$AS$4,"○","")</f>
        <v/>
      </c>
      <c r="M138" s="712" t="str">
        <f t="shared" ref="M138:M169" si="31">IF(H138="","",H138/$H$10)</f>
        <v/>
      </c>
      <c r="N138" s="713"/>
      <c r="O138" s="714"/>
      <c r="P138" s="233"/>
      <c r="Q138" s="233"/>
      <c r="R138" s="816" t="str">
        <f t="shared" si="26"/>
        <v/>
      </c>
      <c r="S138" s="711" t="str">
        <f t="shared" si="25"/>
        <v/>
      </c>
      <c r="T138" s="573"/>
      <c r="U138" s="573"/>
      <c r="V138" s="147"/>
      <c r="W138" s="707"/>
    </row>
    <row r="139" spans="2:23" ht="14.25" customHeight="1">
      <c r="B139" s="395"/>
      <c r="D139" s="529">
        <f t="shared" si="27"/>
        <v>98</v>
      </c>
      <c r="E139" s="531"/>
      <c r="F139" s="574"/>
      <c r="G139" s="531"/>
      <c r="H139" s="575"/>
      <c r="I139" s="700" t="str">
        <f t="shared" si="24"/>
        <v/>
      </c>
      <c r="J139" s="700" t="str">
        <f t="shared" si="28"/>
        <v/>
      </c>
      <c r="K139" s="700" t="str">
        <f t="shared" si="29"/>
        <v/>
      </c>
      <c r="L139" s="700" t="str">
        <f t="shared" si="30"/>
        <v/>
      </c>
      <c r="M139" s="712" t="str">
        <f t="shared" si="31"/>
        <v/>
      </c>
      <c r="N139" s="713"/>
      <c r="O139" s="714"/>
      <c r="P139" s="233"/>
      <c r="Q139" s="233"/>
      <c r="R139" s="816" t="str">
        <f t="shared" si="26"/>
        <v/>
      </c>
      <c r="S139" s="711" t="str">
        <f t="shared" si="25"/>
        <v/>
      </c>
      <c r="T139" s="573"/>
      <c r="U139" s="573"/>
      <c r="V139" s="147"/>
      <c r="W139" s="707"/>
    </row>
    <row r="140" spans="2:23" ht="14.25" customHeight="1">
      <c r="B140" s="395"/>
      <c r="D140" s="529">
        <f t="shared" si="27"/>
        <v>99</v>
      </c>
      <c r="E140" s="531"/>
      <c r="F140" s="574"/>
      <c r="G140" s="531"/>
      <c r="H140" s="575"/>
      <c r="I140" s="700" t="str">
        <f t="shared" si="24"/>
        <v/>
      </c>
      <c r="J140" s="700" t="str">
        <f t="shared" si="28"/>
        <v/>
      </c>
      <c r="K140" s="700" t="str">
        <f t="shared" si="29"/>
        <v/>
      </c>
      <c r="L140" s="700" t="str">
        <f t="shared" si="30"/>
        <v/>
      </c>
      <c r="M140" s="712" t="str">
        <f t="shared" si="31"/>
        <v/>
      </c>
      <c r="N140" s="713"/>
      <c r="O140" s="714"/>
      <c r="P140" s="233"/>
      <c r="Q140" s="233"/>
      <c r="R140" s="816" t="str">
        <f t="shared" si="26"/>
        <v/>
      </c>
      <c r="S140" s="711" t="str">
        <f t="shared" si="25"/>
        <v/>
      </c>
      <c r="T140" s="573"/>
      <c r="U140" s="573"/>
      <c r="V140" s="147"/>
      <c r="W140" s="707"/>
    </row>
    <row r="141" spans="2:23" ht="14.25" customHeight="1">
      <c r="B141" s="395"/>
      <c r="D141" s="529">
        <f t="shared" si="27"/>
        <v>100</v>
      </c>
      <c r="E141" s="531"/>
      <c r="F141" s="574"/>
      <c r="G141" s="531"/>
      <c r="H141" s="575"/>
      <c r="I141" s="700" t="str">
        <f t="shared" si="24"/>
        <v/>
      </c>
      <c r="J141" s="700" t="str">
        <f t="shared" si="28"/>
        <v/>
      </c>
      <c r="K141" s="700" t="str">
        <f t="shared" si="29"/>
        <v/>
      </c>
      <c r="L141" s="700" t="str">
        <f t="shared" si="30"/>
        <v/>
      </c>
      <c r="M141" s="712" t="str">
        <f t="shared" si="31"/>
        <v/>
      </c>
      <c r="N141" s="713"/>
      <c r="O141" s="714"/>
      <c r="P141" s="233"/>
      <c r="Q141" s="233"/>
      <c r="R141" s="816" t="str">
        <f t="shared" si="26"/>
        <v/>
      </c>
      <c r="S141" s="711" t="str">
        <f t="shared" si="25"/>
        <v/>
      </c>
      <c r="T141" s="573"/>
      <c r="U141" s="573"/>
      <c r="V141" s="147"/>
      <c r="W141" s="707"/>
    </row>
    <row r="142" spans="2:23" ht="14.25" customHeight="1">
      <c r="B142" s="395"/>
      <c r="D142" s="529">
        <f t="shared" si="27"/>
        <v>101</v>
      </c>
      <c r="E142" s="531"/>
      <c r="F142" s="574"/>
      <c r="G142" s="531"/>
      <c r="H142" s="575"/>
      <c r="I142" s="700" t="str">
        <f t="shared" si="24"/>
        <v/>
      </c>
      <c r="J142" s="700" t="str">
        <f t="shared" si="28"/>
        <v/>
      </c>
      <c r="K142" s="700" t="str">
        <f t="shared" si="29"/>
        <v/>
      </c>
      <c r="L142" s="700" t="str">
        <f t="shared" si="30"/>
        <v/>
      </c>
      <c r="M142" s="712" t="str">
        <f t="shared" si="31"/>
        <v/>
      </c>
      <c r="N142" s="713"/>
      <c r="O142" s="714"/>
      <c r="P142" s="233"/>
      <c r="Q142" s="233"/>
      <c r="R142" s="816" t="str">
        <f t="shared" si="26"/>
        <v/>
      </c>
      <c r="S142" s="711" t="str">
        <f t="shared" si="25"/>
        <v/>
      </c>
      <c r="T142" s="573"/>
      <c r="U142" s="573"/>
      <c r="V142" s="147"/>
      <c r="W142" s="707"/>
    </row>
    <row r="143" spans="2:23" ht="14.25" customHeight="1">
      <c r="B143" s="395"/>
      <c r="D143" s="529">
        <f t="shared" si="27"/>
        <v>102</v>
      </c>
      <c r="E143" s="531"/>
      <c r="F143" s="574"/>
      <c r="G143" s="531"/>
      <c r="H143" s="575"/>
      <c r="I143" s="700" t="str">
        <f t="shared" si="24"/>
        <v/>
      </c>
      <c r="J143" s="700" t="str">
        <f t="shared" si="28"/>
        <v/>
      </c>
      <c r="K143" s="700" t="str">
        <f t="shared" si="29"/>
        <v/>
      </c>
      <c r="L143" s="700" t="str">
        <f t="shared" si="30"/>
        <v/>
      </c>
      <c r="M143" s="712" t="str">
        <f t="shared" si="31"/>
        <v/>
      </c>
      <c r="N143" s="713"/>
      <c r="O143" s="714"/>
      <c r="P143" s="233"/>
      <c r="Q143" s="233"/>
      <c r="R143" s="816" t="str">
        <f t="shared" si="26"/>
        <v/>
      </c>
      <c r="S143" s="711" t="str">
        <f t="shared" si="25"/>
        <v/>
      </c>
      <c r="T143" s="573"/>
      <c r="U143" s="573"/>
      <c r="V143" s="147"/>
      <c r="W143" s="707"/>
    </row>
    <row r="144" spans="2:23" ht="14.25" customHeight="1">
      <c r="B144" s="395"/>
      <c r="D144" s="529">
        <f t="shared" si="27"/>
        <v>103</v>
      </c>
      <c r="E144" s="531"/>
      <c r="F144" s="574"/>
      <c r="G144" s="531"/>
      <c r="H144" s="575"/>
      <c r="I144" s="700" t="str">
        <f t="shared" si="24"/>
        <v/>
      </c>
      <c r="J144" s="700" t="str">
        <f t="shared" si="28"/>
        <v/>
      </c>
      <c r="K144" s="700" t="str">
        <f t="shared" si="29"/>
        <v/>
      </c>
      <c r="L144" s="700" t="str">
        <f t="shared" si="30"/>
        <v/>
      </c>
      <c r="M144" s="712" t="str">
        <f t="shared" si="31"/>
        <v/>
      </c>
      <c r="N144" s="713"/>
      <c r="O144" s="714"/>
      <c r="P144" s="233"/>
      <c r="Q144" s="233"/>
      <c r="R144" s="816" t="str">
        <f t="shared" si="26"/>
        <v/>
      </c>
      <c r="S144" s="711" t="str">
        <f t="shared" si="25"/>
        <v/>
      </c>
      <c r="T144" s="573"/>
      <c r="U144" s="573"/>
      <c r="V144" s="147"/>
      <c r="W144" s="707"/>
    </row>
    <row r="145" spans="2:23" ht="14.25" customHeight="1">
      <c r="B145" s="395"/>
      <c r="D145" s="529">
        <f t="shared" si="27"/>
        <v>104</v>
      </c>
      <c r="E145" s="531"/>
      <c r="F145" s="574"/>
      <c r="G145" s="531"/>
      <c r="H145" s="575"/>
      <c r="I145" s="700" t="str">
        <f t="shared" si="24"/>
        <v/>
      </c>
      <c r="J145" s="700" t="str">
        <f t="shared" si="28"/>
        <v/>
      </c>
      <c r="K145" s="700" t="str">
        <f t="shared" si="29"/>
        <v/>
      </c>
      <c r="L145" s="700" t="str">
        <f t="shared" si="30"/>
        <v/>
      </c>
      <c r="M145" s="712" t="str">
        <f t="shared" si="31"/>
        <v/>
      </c>
      <c r="N145" s="713"/>
      <c r="O145" s="714"/>
      <c r="P145" s="233"/>
      <c r="Q145" s="233"/>
      <c r="R145" s="816" t="str">
        <f t="shared" si="26"/>
        <v/>
      </c>
      <c r="S145" s="711" t="str">
        <f t="shared" si="25"/>
        <v/>
      </c>
      <c r="T145" s="573"/>
      <c r="U145" s="573"/>
      <c r="V145" s="147"/>
      <c r="W145" s="707"/>
    </row>
    <row r="146" spans="2:23" ht="14.25" customHeight="1">
      <c r="B146" s="395"/>
      <c r="D146" s="529">
        <f t="shared" si="27"/>
        <v>105</v>
      </c>
      <c r="E146" s="531"/>
      <c r="F146" s="574"/>
      <c r="G146" s="531"/>
      <c r="H146" s="575"/>
      <c r="I146" s="700" t="str">
        <f t="shared" si="24"/>
        <v/>
      </c>
      <c r="J146" s="700" t="str">
        <f t="shared" si="28"/>
        <v/>
      </c>
      <c r="K146" s="700" t="str">
        <f t="shared" si="29"/>
        <v/>
      </c>
      <c r="L146" s="700" t="str">
        <f t="shared" si="30"/>
        <v/>
      </c>
      <c r="M146" s="712" t="str">
        <f t="shared" si="31"/>
        <v/>
      </c>
      <c r="N146" s="713"/>
      <c r="O146" s="714"/>
      <c r="P146" s="233"/>
      <c r="Q146" s="233"/>
      <c r="R146" s="816" t="str">
        <f t="shared" si="26"/>
        <v/>
      </c>
      <c r="S146" s="711" t="str">
        <f t="shared" si="25"/>
        <v/>
      </c>
      <c r="T146" s="573"/>
      <c r="U146" s="573"/>
      <c r="V146" s="147"/>
      <c r="W146" s="707"/>
    </row>
    <row r="147" spans="2:23" ht="14.25" customHeight="1">
      <c r="B147" s="395"/>
      <c r="D147" s="529">
        <f t="shared" si="27"/>
        <v>106</v>
      </c>
      <c r="E147" s="531"/>
      <c r="F147" s="574"/>
      <c r="G147" s="531"/>
      <c r="H147" s="575"/>
      <c r="I147" s="700" t="str">
        <f t="shared" si="24"/>
        <v/>
      </c>
      <c r="J147" s="700" t="str">
        <f t="shared" si="28"/>
        <v/>
      </c>
      <c r="K147" s="700" t="str">
        <f t="shared" si="29"/>
        <v/>
      </c>
      <c r="L147" s="700" t="str">
        <f t="shared" si="30"/>
        <v/>
      </c>
      <c r="M147" s="712" t="str">
        <f t="shared" si="31"/>
        <v/>
      </c>
      <c r="N147" s="713"/>
      <c r="O147" s="714"/>
      <c r="P147" s="233"/>
      <c r="Q147" s="233"/>
      <c r="R147" s="816" t="str">
        <f t="shared" si="26"/>
        <v/>
      </c>
      <c r="S147" s="711" t="str">
        <f t="shared" si="25"/>
        <v/>
      </c>
      <c r="T147" s="573"/>
      <c r="U147" s="573"/>
      <c r="V147" s="147"/>
      <c r="W147" s="707"/>
    </row>
    <row r="148" spans="2:23" ht="14.25" customHeight="1">
      <c r="B148" s="395"/>
      <c r="D148" s="529">
        <f t="shared" si="27"/>
        <v>107</v>
      </c>
      <c r="E148" s="531"/>
      <c r="F148" s="574"/>
      <c r="G148" s="531"/>
      <c r="H148" s="575"/>
      <c r="I148" s="700" t="str">
        <f t="shared" si="24"/>
        <v/>
      </c>
      <c r="J148" s="700" t="str">
        <f t="shared" si="28"/>
        <v/>
      </c>
      <c r="K148" s="700" t="str">
        <f t="shared" si="29"/>
        <v/>
      </c>
      <c r="L148" s="700" t="str">
        <f t="shared" si="30"/>
        <v/>
      </c>
      <c r="M148" s="712" t="str">
        <f t="shared" si="31"/>
        <v/>
      </c>
      <c r="N148" s="713"/>
      <c r="O148" s="714"/>
      <c r="P148" s="233"/>
      <c r="Q148" s="233"/>
      <c r="R148" s="816" t="str">
        <f t="shared" si="26"/>
        <v/>
      </c>
      <c r="S148" s="711" t="str">
        <f t="shared" si="25"/>
        <v/>
      </c>
      <c r="T148" s="573"/>
      <c r="U148" s="573"/>
      <c r="V148" s="147"/>
      <c r="W148" s="707"/>
    </row>
    <row r="149" spans="2:23" ht="14.25" customHeight="1">
      <c r="B149" s="395"/>
      <c r="D149" s="529">
        <f t="shared" si="27"/>
        <v>108</v>
      </c>
      <c r="E149" s="531"/>
      <c r="F149" s="574"/>
      <c r="G149" s="531"/>
      <c r="H149" s="575"/>
      <c r="I149" s="700" t="str">
        <f t="shared" si="24"/>
        <v/>
      </c>
      <c r="J149" s="700" t="str">
        <f t="shared" si="28"/>
        <v/>
      </c>
      <c r="K149" s="700" t="str">
        <f t="shared" si="29"/>
        <v/>
      </c>
      <c r="L149" s="700" t="str">
        <f t="shared" si="30"/>
        <v/>
      </c>
      <c r="M149" s="712" t="str">
        <f t="shared" si="31"/>
        <v/>
      </c>
      <c r="N149" s="713"/>
      <c r="O149" s="714"/>
      <c r="P149" s="233"/>
      <c r="Q149" s="233"/>
      <c r="R149" s="816" t="str">
        <f t="shared" si="26"/>
        <v/>
      </c>
      <c r="S149" s="711" t="str">
        <f t="shared" si="25"/>
        <v/>
      </c>
      <c r="T149" s="573"/>
      <c r="U149" s="573"/>
      <c r="V149" s="147"/>
      <c r="W149" s="707"/>
    </row>
    <row r="150" spans="2:23" ht="14.25" customHeight="1">
      <c r="B150" s="395"/>
      <c r="D150" s="529">
        <f t="shared" si="27"/>
        <v>109</v>
      </c>
      <c r="E150" s="531"/>
      <c r="F150" s="574"/>
      <c r="G150" s="531"/>
      <c r="H150" s="575"/>
      <c r="I150" s="700" t="str">
        <f t="shared" si="24"/>
        <v/>
      </c>
      <c r="J150" s="700" t="str">
        <f t="shared" si="28"/>
        <v/>
      </c>
      <c r="K150" s="700" t="str">
        <f t="shared" si="29"/>
        <v/>
      </c>
      <c r="L150" s="700" t="str">
        <f t="shared" si="30"/>
        <v/>
      </c>
      <c r="M150" s="712" t="str">
        <f t="shared" si="31"/>
        <v/>
      </c>
      <c r="N150" s="713"/>
      <c r="O150" s="714"/>
      <c r="P150" s="233"/>
      <c r="Q150" s="233"/>
      <c r="R150" s="816" t="str">
        <f t="shared" si="26"/>
        <v/>
      </c>
      <c r="S150" s="711" t="str">
        <f t="shared" si="25"/>
        <v/>
      </c>
      <c r="T150" s="573"/>
      <c r="U150" s="573"/>
      <c r="V150" s="147"/>
      <c r="W150" s="707"/>
    </row>
    <row r="151" spans="2:23" ht="14.25" customHeight="1">
      <c r="B151" s="395"/>
      <c r="D151" s="529">
        <f t="shared" si="27"/>
        <v>110</v>
      </c>
      <c r="E151" s="531"/>
      <c r="F151" s="574"/>
      <c r="G151" s="531"/>
      <c r="H151" s="575"/>
      <c r="I151" s="700" t="str">
        <f t="shared" si="24"/>
        <v/>
      </c>
      <c r="J151" s="700" t="str">
        <f t="shared" si="28"/>
        <v/>
      </c>
      <c r="K151" s="700" t="str">
        <f t="shared" si="29"/>
        <v/>
      </c>
      <c r="L151" s="700" t="str">
        <f t="shared" si="30"/>
        <v/>
      </c>
      <c r="M151" s="712" t="str">
        <f t="shared" si="31"/>
        <v/>
      </c>
      <c r="N151" s="713"/>
      <c r="O151" s="714"/>
      <c r="P151" s="233"/>
      <c r="Q151" s="233"/>
      <c r="R151" s="816" t="str">
        <f t="shared" si="26"/>
        <v/>
      </c>
      <c r="S151" s="711" t="str">
        <f t="shared" si="25"/>
        <v/>
      </c>
      <c r="T151" s="573"/>
      <c r="U151" s="573"/>
      <c r="V151" s="147"/>
      <c r="W151" s="707"/>
    </row>
    <row r="152" spans="2:23" ht="14.25" customHeight="1">
      <c r="B152" s="395"/>
      <c r="D152" s="529">
        <f t="shared" si="27"/>
        <v>111</v>
      </c>
      <c r="E152" s="531"/>
      <c r="F152" s="574"/>
      <c r="G152" s="531"/>
      <c r="H152" s="575"/>
      <c r="I152" s="700" t="str">
        <f t="shared" si="24"/>
        <v/>
      </c>
      <c r="J152" s="700" t="str">
        <f t="shared" si="28"/>
        <v/>
      </c>
      <c r="K152" s="700" t="str">
        <f t="shared" si="29"/>
        <v/>
      </c>
      <c r="L152" s="700" t="str">
        <f t="shared" si="30"/>
        <v/>
      </c>
      <c r="M152" s="712" t="str">
        <f t="shared" si="31"/>
        <v/>
      </c>
      <c r="N152" s="713"/>
      <c r="O152" s="714"/>
      <c r="P152" s="233"/>
      <c r="Q152" s="233"/>
      <c r="R152" s="816" t="str">
        <f t="shared" si="26"/>
        <v/>
      </c>
      <c r="S152" s="711" t="str">
        <f t="shared" si="25"/>
        <v/>
      </c>
      <c r="T152" s="573"/>
      <c r="U152" s="573"/>
      <c r="V152" s="147"/>
      <c r="W152" s="707"/>
    </row>
    <row r="153" spans="2:23" ht="14.25" customHeight="1">
      <c r="B153" s="395"/>
      <c r="D153" s="529">
        <f t="shared" si="27"/>
        <v>112</v>
      </c>
      <c r="E153" s="531"/>
      <c r="F153" s="574"/>
      <c r="G153" s="531"/>
      <c r="H153" s="575"/>
      <c r="I153" s="700" t="str">
        <f t="shared" si="24"/>
        <v/>
      </c>
      <c r="J153" s="700" t="str">
        <f t="shared" si="28"/>
        <v/>
      </c>
      <c r="K153" s="700" t="str">
        <f t="shared" si="29"/>
        <v/>
      </c>
      <c r="L153" s="700" t="str">
        <f t="shared" si="30"/>
        <v/>
      </c>
      <c r="M153" s="712" t="str">
        <f t="shared" si="31"/>
        <v/>
      </c>
      <c r="N153" s="713"/>
      <c r="O153" s="714"/>
      <c r="P153" s="233"/>
      <c r="Q153" s="233"/>
      <c r="R153" s="816" t="str">
        <f t="shared" si="26"/>
        <v/>
      </c>
      <c r="S153" s="711" t="str">
        <f t="shared" si="25"/>
        <v/>
      </c>
      <c r="T153" s="573"/>
      <c r="U153" s="573"/>
      <c r="V153" s="147"/>
      <c r="W153" s="707"/>
    </row>
    <row r="154" spans="2:23" ht="14.25" customHeight="1">
      <c r="B154" s="395"/>
      <c r="D154" s="529">
        <f t="shared" si="27"/>
        <v>113</v>
      </c>
      <c r="E154" s="531"/>
      <c r="F154" s="574"/>
      <c r="G154" s="531"/>
      <c r="H154" s="575"/>
      <c r="I154" s="700" t="str">
        <f t="shared" si="24"/>
        <v/>
      </c>
      <c r="J154" s="700" t="str">
        <f t="shared" si="28"/>
        <v/>
      </c>
      <c r="K154" s="700" t="str">
        <f t="shared" si="29"/>
        <v/>
      </c>
      <c r="L154" s="700" t="str">
        <f t="shared" si="30"/>
        <v/>
      </c>
      <c r="M154" s="712" t="str">
        <f t="shared" si="31"/>
        <v/>
      </c>
      <c r="N154" s="713"/>
      <c r="O154" s="714"/>
      <c r="P154" s="233"/>
      <c r="Q154" s="233"/>
      <c r="R154" s="816" t="str">
        <f t="shared" si="26"/>
        <v/>
      </c>
      <c r="S154" s="711" t="str">
        <f t="shared" si="25"/>
        <v/>
      </c>
      <c r="T154" s="573"/>
      <c r="U154" s="573"/>
      <c r="V154" s="147"/>
      <c r="W154" s="707"/>
    </row>
    <row r="155" spans="2:23" ht="14.25" customHeight="1">
      <c r="B155" s="395"/>
      <c r="D155" s="529">
        <f t="shared" si="27"/>
        <v>114</v>
      </c>
      <c r="E155" s="531"/>
      <c r="F155" s="574"/>
      <c r="G155" s="531"/>
      <c r="H155" s="575"/>
      <c r="I155" s="700" t="str">
        <f t="shared" si="24"/>
        <v/>
      </c>
      <c r="J155" s="700" t="str">
        <f t="shared" si="28"/>
        <v/>
      </c>
      <c r="K155" s="700" t="str">
        <f t="shared" si="29"/>
        <v/>
      </c>
      <c r="L155" s="700" t="str">
        <f t="shared" si="30"/>
        <v/>
      </c>
      <c r="M155" s="712" t="str">
        <f t="shared" si="31"/>
        <v/>
      </c>
      <c r="N155" s="713"/>
      <c r="O155" s="714"/>
      <c r="P155" s="233"/>
      <c r="Q155" s="233"/>
      <c r="R155" s="816" t="str">
        <f t="shared" si="26"/>
        <v/>
      </c>
      <c r="S155" s="711" t="str">
        <f t="shared" si="25"/>
        <v/>
      </c>
      <c r="T155" s="573"/>
      <c r="U155" s="573"/>
      <c r="V155" s="147"/>
      <c r="W155" s="707"/>
    </row>
    <row r="156" spans="2:23" ht="14.25" customHeight="1">
      <c r="B156" s="395"/>
      <c r="D156" s="529">
        <f t="shared" si="27"/>
        <v>115</v>
      </c>
      <c r="E156" s="531"/>
      <c r="F156" s="574"/>
      <c r="G156" s="531"/>
      <c r="H156" s="575"/>
      <c r="I156" s="700" t="str">
        <f t="shared" si="24"/>
        <v/>
      </c>
      <c r="J156" s="700" t="str">
        <f t="shared" si="28"/>
        <v/>
      </c>
      <c r="K156" s="700" t="str">
        <f t="shared" si="29"/>
        <v/>
      </c>
      <c r="L156" s="700" t="str">
        <f t="shared" si="30"/>
        <v/>
      </c>
      <c r="M156" s="712" t="str">
        <f t="shared" si="31"/>
        <v/>
      </c>
      <c r="N156" s="713"/>
      <c r="O156" s="714"/>
      <c r="P156" s="233"/>
      <c r="Q156" s="233"/>
      <c r="R156" s="816" t="str">
        <f t="shared" si="26"/>
        <v/>
      </c>
      <c r="S156" s="711" t="str">
        <f t="shared" si="25"/>
        <v/>
      </c>
      <c r="T156" s="573"/>
      <c r="U156" s="573"/>
      <c r="V156" s="147"/>
      <c r="W156" s="707"/>
    </row>
    <row r="157" spans="2:23" ht="14.25" customHeight="1">
      <c r="B157" s="395"/>
      <c r="D157" s="529">
        <f t="shared" si="27"/>
        <v>116</v>
      </c>
      <c r="E157" s="531"/>
      <c r="F157" s="574"/>
      <c r="G157" s="531"/>
      <c r="H157" s="575"/>
      <c r="I157" s="700" t="str">
        <f t="shared" si="24"/>
        <v/>
      </c>
      <c r="J157" s="700" t="str">
        <f t="shared" si="28"/>
        <v/>
      </c>
      <c r="K157" s="700" t="str">
        <f t="shared" si="29"/>
        <v/>
      </c>
      <c r="L157" s="700" t="str">
        <f t="shared" si="30"/>
        <v/>
      </c>
      <c r="M157" s="712" t="str">
        <f t="shared" si="31"/>
        <v/>
      </c>
      <c r="N157" s="713"/>
      <c r="O157" s="714"/>
      <c r="P157" s="233"/>
      <c r="Q157" s="233"/>
      <c r="R157" s="816" t="str">
        <f t="shared" si="26"/>
        <v/>
      </c>
      <c r="S157" s="711" t="str">
        <f t="shared" si="25"/>
        <v/>
      </c>
      <c r="T157" s="573"/>
      <c r="U157" s="573"/>
      <c r="V157" s="147"/>
      <c r="W157" s="707"/>
    </row>
    <row r="158" spans="2:23" ht="14.25" customHeight="1">
      <c r="B158" s="395"/>
      <c r="D158" s="529">
        <f t="shared" si="27"/>
        <v>117</v>
      </c>
      <c r="E158" s="531"/>
      <c r="F158" s="574"/>
      <c r="G158" s="531"/>
      <c r="H158" s="575"/>
      <c r="I158" s="700" t="str">
        <f t="shared" si="24"/>
        <v/>
      </c>
      <c r="J158" s="700" t="str">
        <f t="shared" si="28"/>
        <v/>
      </c>
      <c r="K158" s="700" t="str">
        <f t="shared" si="29"/>
        <v/>
      </c>
      <c r="L158" s="700" t="str">
        <f t="shared" si="30"/>
        <v/>
      </c>
      <c r="M158" s="712" t="str">
        <f t="shared" si="31"/>
        <v/>
      </c>
      <c r="N158" s="713"/>
      <c r="O158" s="714"/>
      <c r="P158" s="233"/>
      <c r="Q158" s="233"/>
      <c r="R158" s="816" t="str">
        <f t="shared" si="26"/>
        <v/>
      </c>
      <c r="S158" s="711" t="str">
        <f t="shared" si="25"/>
        <v/>
      </c>
      <c r="T158" s="573"/>
      <c r="U158" s="573"/>
      <c r="V158" s="147"/>
      <c r="W158" s="707"/>
    </row>
    <row r="159" spans="2:23" ht="14.25" customHeight="1">
      <c r="B159" s="395"/>
      <c r="D159" s="529">
        <f t="shared" si="27"/>
        <v>118</v>
      </c>
      <c r="E159" s="531"/>
      <c r="F159" s="574"/>
      <c r="G159" s="531"/>
      <c r="H159" s="575"/>
      <c r="I159" s="700" t="str">
        <f t="shared" si="24"/>
        <v/>
      </c>
      <c r="J159" s="700" t="str">
        <f t="shared" si="28"/>
        <v/>
      </c>
      <c r="K159" s="700" t="str">
        <f t="shared" si="29"/>
        <v/>
      </c>
      <c r="L159" s="700" t="str">
        <f t="shared" si="30"/>
        <v/>
      </c>
      <c r="M159" s="712" t="str">
        <f t="shared" si="31"/>
        <v/>
      </c>
      <c r="N159" s="713"/>
      <c r="O159" s="714"/>
      <c r="P159" s="233"/>
      <c r="Q159" s="233"/>
      <c r="R159" s="816" t="str">
        <f t="shared" si="26"/>
        <v/>
      </c>
      <c r="S159" s="711" t="str">
        <f t="shared" si="25"/>
        <v/>
      </c>
      <c r="T159" s="573"/>
      <c r="U159" s="573"/>
      <c r="V159" s="147"/>
      <c r="W159" s="707"/>
    </row>
    <row r="160" spans="2:23" ht="14.25" customHeight="1">
      <c r="B160" s="395"/>
      <c r="D160" s="529">
        <f t="shared" si="27"/>
        <v>119</v>
      </c>
      <c r="E160" s="531"/>
      <c r="F160" s="574"/>
      <c r="G160" s="531"/>
      <c r="H160" s="575"/>
      <c r="I160" s="700" t="str">
        <f t="shared" si="24"/>
        <v/>
      </c>
      <c r="J160" s="700" t="str">
        <f t="shared" si="28"/>
        <v/>
      </c>
      <c r="K160" s="700" t="str">
        <f t="shared" si="29"/>
        <v/>
      </c>
      <c r="L160" s="700" t="str">
        <f t="shared" si="30"/>
        <v/>
      </c>
      <c r="M160" s="712" t="str">
        <f t="shared" si="31"/>
        <v/>
      </c>
      <c r="N160" s="713"/>
      <c r="O160" s="714"/>
      <c r="P160" s="233"/>
      <c r="Q160" s="233"/>
      <c r="R160" s="816" t="str">
        <f t="shared" si="26"/>
        <v/>
      </c>
      <c r="S160" s="711" t="str">
        <f t="shared" si="25"/>
        <v/>
      </c>
      <c r="T160" s="573"/>
      <c r="U160" s="573"/>
      <c r="V160" s="147"/>
      <c r="W160" s="707"/>
    </row>
    <row r="161" spans="2:23" ht="14.25" customHeight="1">
      <c r="B161" s="395"/>
      <c r="D161" s="529">
        <f t="shared" si="27"/>
        <v>120</v>
      </c>
      <c r="E161" s="531"/>
      <c r="F161" s="574"/>
      <c r="G161" s="531"/>
      <c r="H161" s="575"/>
      <c r="I161" s="700" t="str">
        <f t="shared" si="24"/>
        <v/>
      </c>
      <c r="J161" s="700" t="str">
        <f t="shared" si="28"/>
        <v/>
      </c>
      <c r="K161" s="700" t="str">
        <f t="shared" si="29"/>
        <v/>
      </c>
      <c r="L161" s="700" t="str">
        <f t="shared" si="30"/>
        <v/>
      </c>
      <c r="M161" s="712" t="str">
        <f t="shared" si="31"/>
        <v/>
      </c>
      <c r="N161" s="713"/>
      <c r="O161" s="714"/>
      <c r="P161" s="233"/>
      <c r="Q161" s="233"/>
      <c r="R161" s="816" t="str">
        <f t="shared" si="26"/>
        <v/>
      </c>
      <c r="S161" s="711" t="str">
        <f t="shared" si="25"/>
        <v/>
      </c>
      <c r="T161" s="573"/>
      <c r="U161" s="573"/>
      <c r="V161" s="147"/>
      <c r="W161" s="707"/>
    </row>
    <row r="162" spans="2:23" ht="14.25" customHeight="1">
      <c r="B162" s="395"/>
      <c r="D162" s="529">
        <f t="shared" si="27"/>
        <v>121</v>
      </c>
      <c r="E162" s="531"/>
      <c r="F162" s="574"/>
      <c r="G162" s="531"/>
      <c r="H162" s="575"/>
      <c r="I162" s="700" t="str">
        <f t="shared" si="24"/>
        <v/>
      </c>
      <c r="J162" s="700" t="str">
        <f t="shared" si="28"/>
        <v/>
      </c>
      <c r="K162" s="700" t="str">
        <f t="shared" si="29"/>
        <v/>
      </c>
      <c r="L162" s="700" t="str">
        <f t="shared" si="30"/>
        <v/>
      </c>
      <c r="M162" s="712" t="str">
        <f t="shared" si="31"/>
        <v/>
      </c>
      <c r="N162" s="713"/>
      <c r="O162" s="714"/>
      <c r="P162" s="233"/>
      <c r="Q162" s="233"/>
      <c r="R162" s="816" t="str">
        <f t="shared" si="26"/>
        <v/>
      </c>
      <c r="S162" s="711" t="str">
        <f t="shared" si="25"/>
        <v/>
      </c>
      <c r="T162" s="573"/>
      <c r="U162" s="573"/>
      <c r="V162" s="147"/>
      <c r="W162" s="707"/>
    </row>
    <row r="163" spans="2:23" ht="14.25" customHeight="1">
      <c r="B163" s="395"/>
      <c r="D163" s="529">
        <f t="shared" si="27"/>
        <v>122</v>
      </c>
      <c r="E163" s="531"/>
      <c r="F163" s="574"/>
      <c r="G163" s="531"/>
      <c r="H163" s="575"/>
      <c r="I163" s="700" t="str">
        <f t="shared" si="24"/>
        <v/>
      </c>
      <c r="J163" s="700" t="str">
        <f t="shared" si="28"/>
        <v/>
      </c>
      <c r="K163" s="700" t="str">
        <f t="shared" si="29"/>
        <v/>
      </c>
      <c r="L163" s="700" t="str">
        <f t="shared" si="30"/>
        <v/>
      </c>
      <c r="M163" s="712" t="str">
        <f t="shared" si="31"/>
        <v/>
      </c>
      <c r="N163" s="713"/>
      <c r="O163" s="714"/>
      <c r="P163" s="233"/>
      <c r="Q163" s="233"/>
      <c r="R163" s="816" t="str">
        <f t="shared" si="26"/>
        <v/>
      </c>
      <c r="S163" s="711" t="str">
        <f t="shared" si="25"/>
        <v/>
      </c>
      <c r="T163" s="573"/>
      <c r="U163" s="573"/>
      <c r="V163" s="147"/>
      <c r="W163" s="707"/>
    </row>
    <row r="164" spans="2:23" ht="14.25" customHeight="1">
      <c r="B164" s="395"/>
      <c r="D164" s="529">
        <f t="shared" si="27"/>
        <v>123</v>
      </c>
      <c r="E164" s="531"/>
      <c r="F164" s="574"/>
      <c r="G164" s="531"/>
      <c r="H164" s="575"/>
      <c r="I164" s="700" t="str">
        <f t="shared" si="24"/>
        <v/>
      </c>
      <c r="J164" s="700" t="str">
        <f t="shared" si="28"/>
        <v/>
      </c>
      <c r="K164" s="700" t="str">
        <f t="shared" si="29"/>
        <v/>
      </c>
      <c r="L164" s="700" t="str">
        <f t="shared" si="30"/>
        <v/>
      </c>
      <c r="M164" s="712" t="str">
        <f t="shared" si="31"/>
        <v/>
      </c>
      <c r="N164" s="713"/>
      <c r="O164" s="714"/>
      <c r="P164" s="233"/>
      <c r="Q164" s="233"/>
      <c r="R164" s="816" t="str">
        <f t="shared" si="26"/>
        <v/>
      </c>
      <c r="S164" s="711" t="str">
        <f t="shared" si="25"/>
        <v/>
      </c>
      <c r="T164" s="573"/>
      <c r="U164" s="573"/>
      <c r="V164" s="147"/>
      <c r="W164" s="707"/>
    </row>
    <row r="165" spans="2:23" ht="14.25" customHeight="1">
      <c r="B165" s="395"/>
      <c r="D165" s="529">
        <f t="shared" si="27"/>
        <v>124</v>
      </c>
      <c r="E165" s="531"/>
      <c r="F165" s="574"/>
      <c r="G165" s="531"/>
      <c r="H165" s="575"/>
      <c r="I165" s="700" t="str">
        <f t="shared" si="24"/>
        <v/>
      </c>
      <c r="J165" s="700" t="str">
        <f t="shared" si="28"/>
        <v/>
      </c>
      <c r="K165" s="700" t="str">
        <f t="shared" si="29"/>
        <v/>
      </c>
      <c r="L165" s="700" t="str">
        <f t="shared" si="30"/>
        <v/>
      </c>
      <c r="M165" s="712" t="str">
        <f t="shared" si="31"/>
        <v/>
      </c>
      <c r="N165" s="713"/>
      <c r="O165" s="714"/>
      <c r="P165" s="233"/>
      <c r="Q165" s="233"/>
      <c r="R165" s="816" t="str">
        <f t="shared" si="26"/>
        <v/>
      </c>
      <c r="S165" s="711" t="str">
        <f t="shared" si="25"/>
        <v/>
      </c>
      <c r="T165" s="573"/>
      <c r="U165" s="573"/>
      <c r="V165" s="147"/>
      <c r="W165" s="707"/>
    </row>
    <row r="166" spans="2:23" ht="14.25" customHeight="1">
      <c r="B166" s="395"/>
      <c r="D166" s="529">
        <f t="shared" si="27"/>
        <v>125</v>
      </c>
      <c r="E166" s="531"/>
      <c r="F166" s="574"/>
      <c r="G166" s="531"/>
      <c r="H166" s="575"/>
      <c r="I166" s="700" t="str">
        <f t="shared" si="24"/>
        <v/>
      </c>
      <c r="J166" s="700" t="str">
        <f t="shared" si="28"/>
        <v/>
      </c>
      <c r="K166" s="700" t="str">
        <f t="shared" si="29"/>
        <v/>
      </c>
      <c r="L166" s="700" t="str">
        <f t="shared" si="30"/>
        <v/>
      </c>
      <c r="M166" s="712" t="str">
        <f t="shared" si="31"/>
        <v/>
      </c>
      <c r="N166" s="713"/>
      <c r="O166" s="714"/>
      <c r="P166" s="233"/>
      <c r="Q166" s="233"/>
      <c r="R166" s="816" t="str">
        <f t="shared" si="26"/>
        <v/>
      </c>
      <c r="S166" s="711" t="str">
        <f t="shared" si="25"/>
        <v/>
      </c>
      <c r="T166" s="573"/>
      <c r="U166" s="573"/>
      <c r="V166" s="147"/>
      <c r="W166" s="707"/>
    </row>
    <row r="167" spans="2:23" ht="14.25" customHeight="1">
      <c r="B167" s="395"/>
      <c r="D167" s="529">
        <f t="shared" si="27"/>
        <v>126</v>
      </c>
      <c r="E167" s="531"/>
      <c r="F167" s="574"/>
      <c r="G167" s="531"/>
      <c r="H167" s="575"/>
      <c r="I167" s="700" t="str">
        <f t="shared" si="24"/>
        <v/>
      </c>
      <c r="J167" s="700" t="str">
        <f t="shared" si="28"/>
        <v/>
      </c>
      <c r="K167" s="700" t="str">
        <f t="shared" si="29"/>
        <v/>
      </c>
      <c r="L167" s="700" t="str">
        <f t="shared" si="30"/>
        <v/>
      </c>
      <c r="M167" s="712" t="str">
        <f t="shared" si="31"/>
        <v/>
      </c>
      <c r="N167" s="713"/>
      <c r="O167" s="714"/>
      <c r="P167" s="233"/>
      <c r="Q167" s="233"/>
      <c r="R167" s="816" t="str">
        <f t="shared" si="26"/>
        <v/>
      </c>
      <c r="S167" s="711" t="str">
        <f t="shared" si="25"/>
        <v/>
      </c>
      <c r="T167" s="573"/>
      <c r="U167" s="573"/>
      <c r="V167" s="147"/>
      <c r="W167" s="707"/>
    </row>
    <row r="168" spans="2:23" ht="14.25" customHeight="1">
      <c r="B168" s="395"/>
      <c r="D168" s="529">
        <f t="shared" si="27"/>
        <v>127</v>
      </c>
      <c r="E168" s="531"/>
      <c r="F168" s="574"/>
      <c r="G168" s="531"/>
      <c r="H168" s="575"/>
      <c r="I168" s="700" t="str">
        <f t="shared" si="24"/>
        <v/>
      </c>
      <c r="J168" s="700" t="str">
        <f t="shared" si="28"/>
        <v/>
      </c>
      <c r="K168" s="700" t="str">
        <f t="shared" si="29"/>
        <v/>
      </c>
      <c r="L168" s="700" t="str">
        <f t="shared" si="30"/>
        <v/>
      </c>
      <c r="M168" s="712" t="str">
        <f t="shared" si="31"/>
        <v/>
      </c>
      <c r="N168" s="713"/>
      <c r="O168" s="714"/>
      <c r="P168" s="233"/>
      <c r="Q168" s="233"/>
      <c r="R168" s="816" t="str">
        <f t="shared" si="26"/>
        <v/>
      </c>
      <c r="S168" s="711" t="str">
        <f t="shared" si="25"/>
        <v/>
      </c>
      <c r="T168" s="573"/>
      <c r="U168" s="573"/>
      <c r="V168" s="147"/>
      <c r="W168" s="707"/>
    </row>
    <row r="169" spans="2:23" ht="14.25" customHeight="1">
      <c r="B169" s="395"/>
      <c r="D169" s="529">
        <f t="shared" si="27"/>
        <v>128</v>
      </c>
      <c r="E169" s="531"/>
      <c r="F169" s="574"/>
      <c r="G169" s="531"/>
      <c r="H169" s="575"/>
      <c r="I169" s="700" t="str">
        <f t="shared" si="24"/>
        <v/>
      </c>
      <c r="J169" s="700" t="str">
        <f t="shared" si="28"/>
        <v/>
      </c>
      <c r="K169" s="700" t="str">
        <f t="shared" si="29"/>
        <v/>
      </c>
      <c r="L169" s="700" t="str">
        <f t="shared" si="30"/>
        <v/>
      </c>
      <c r="M169" s="712" t="str">
        <f t="shared" si="31"/>
        <v/>
      </c>
      <c r="N169" s="713"/>
      <c r="O169" s="714"/>
      <c r="P169" s="233"/>
      <c r="Q169" s="233"/>
      <c r="R169" s="816" t="str">
        <f t="shared" si="26"/>
        <v/>
      </c>
      <c r="S169" s="711" t="str">
        <f t="shared" si="25"/>
        <v/>
      </c>
      <c r="T169" s="573"/>
      <c r="U169" s="573"/>
      <c r="V169" s="147"/>
      <c r="W169" s="707"/>
    </row>
    <row r="170" spans="2:23" ht="14.25" customHeight="1">
      <c r="B170" s="395"/>
      <c r="D170" s="529">
        <f t="shared" si="27"/>
        <v>129</v>
      </c>
      <c r="E170" s="531"/>
      <c r="F170" s="574"/>
      <c r="G170" s="531"/>
      <c r="H170" s="575"/>
      <c r="I170" s="700" t="str">
        <f t="shared" si="24"/>
        <v/>
      </c>
      <c r="J170" s="700" t="str">
        <f t="shared" ref="J170:J202" si="32">IF(F170=$AN$4,"○","")</f>
        <v/>
      </c>
      <c r="K170" s="700" t="str">
        <f t="shared" ref="K170:K202" si="33">IF(OR(F170=$AQ$4,F170=$AR$4),"○","")</f>
        <v/>
      </c>
      <c r="L170" s="700" t="str">
        <f t="shared" ref="L170:L202" si="34">IF(F170=$AS$4,"○","")</f>
        <v/>
      </c>
      <c r="M170" s="712" t="str">
        <f t="shared" ref="M170:M202" si="35">IF(H170="","",H170/$H$10)</f>
        <v/>
      </c>
      <c r="N170" s="713"/>
      <c r="O170" s="714"/>
      <c r="P170" s="233"/>
      <c r="Q170" s="233"/>
      <c r="R170" s="816" t="str">
        <f t="shared" si="26"/>
        <v/>
      </c>
      <c r="S170" s="711" t="str">
        <f t="shared" si="25"/>
        <v/>
      </c>
      <c r="T170" s="573"/>
      <c r="U170" s="573"/>
      <c r="V170" s="147"/>
      <c r="W170" s="707"/>
    </row>
    <row r="171" spans="2:23" ht="14.25" customHeight="1">
      <c r="B171" s="395"/>
      <c r="D171" s="529">
        <f t="shared" si="27"/>
        <v>130</v>
      </c>
      <c r="E171" s="531"/>
      <c r="F171" s="574"/>
      <c r="G171" s="531"/>
      <c r="H171" s="575"/>
      <c r="I171" s="700" t="str">
        <f t="shared" ref="I171:I234" si="36">IF(OR(F171=$AE$4,F171=$AF$4),"○","")</f>
        <v/>
      </c>
      <c r="J171" s="700" t="str">
        <f t="shared" si="32"/>
        <v/>
      </c>
      <c r="K171" s="700" t="str">
        <f t="shared" si="33"/>
        <v/>
      </c>
      <c r="L171" s="700" t="str">
        <f t="shared" si="34"/>
        <v/>
      </c>
      <c r="M171" s="712" t="str">
        <f t="shared" si="35"/>
        <v/>
      </c>
      <c r="N171" s="713"/>
      <c r="O171" s="714"/>
      <c r="P171" s="233"/>
      <c r="Q171" s="233"/>
      <c r="R171" s="816" t="str">
        <f t="shared" si="26"/>
        <v/>
      </c>
      <c r="S171" s="711" t="str">
        <f t="shared" ref="S171:S234" si="37">IF(OR(H171="",R171=""),"",R171/H171)</f>
        <v/>
      </c>
      <c r="T171" s="573"/>
      <c r="U171" s="573"/>
      <c r="V171" s="147"/>
      <c r="W171" s="707"/>
    </row>
    <row r="172" spans="2:23" ht="14.25" customHeight="1">
      <c r="B172" s="395"/>
      <c r="D172" s="529">
        <f t="shared" si="27"/>
        <v>131</v>
      </c>
      <c r="E172" s="531"/>
      <c r="F172" s="574"/>
      <c r="G172" s="531"/>
      <c r="H172" s="575"/>
      <c r="I172" s="700" t="str">
        <f t="shared" si="36"/>
        <v/>
      </c>
      <c r="J172" s="700" t="str">
        <f t="shared" si="32"/>
        <v/>
      </c>
      <c r="K172" s="700" t="str">
        <f t="shared" si="33"/>
        <v/>
      </c>
      <c r="L172" s="700" t="str">
        <f t="shared" si="34"/>
        <v/>
      </c>
      <c r="M172" s="712" t="str">
        <f t="shared" si="35"/>
        <v/>
      </c>
      <c r="N172" s="713"/>
      <c r="O172" s="714"/>
      <c r="P172" s="233"/>
      <c r="Q172" s="233"/>
      <c r="R172" s="816" t="str">
        <f t="shared" si="26"/>
        <v/>
      </c>
      <c r="S172" s="711" t="str">
        <f t="shared" si="37"/>
        <v/>
      </c>
      <c r="T172" s="573"/>
      <c r="U172" s="573"/>
      <c r="V172" s="147"/>
      <c r="W172" s="707"/>
    </row>
    <row r="173" spans="2:23" ht="14.25" customHeight="1">
      <c r="B173" s="395"/>
      <c r="D173" s="529">
        <f t="shared" si="27"/>
        <v>132</v>
      </c>
      <c r="E173" s="531"/>
      <c r="F173" s="574"/>
      <c r="G173" s="531"/>
      <c r="H173" s="575"/>
      <c r="I173" s="700" t="str">
        <f t="shared" si="36"/>
        <v/>
      </c>
      <c r="J173" s="700" t="str">
        <f t="shared" si="32"/>
        <v/>
      </c>
      <c r="K173" s="700" t="str">
        <f t="shared" si="33"/>
        <v/>
      </c>
      <c r="L173" s="700" t="str">
        <f t="shared" si="34"/>
        <v/>
      </c>
      <c r="M173" s="712" t="str">
        <f t="shared" si="35"/>
        <v/>
      </c>
      <c r="N173" s="713"/>
      <c r="O173" s="714"/>
      <c r="P173" s="233"/>
      <c r="Q173" s="233"/>
      <c r="R173" s="816" t="str">
        <f t="shared" si="26"/>
        <v/>
      </c>
      <c r="S173" s="711" t="str">
        <f t="shared" si="37"/>
        <v/>
      </c>
      <c r="T173" s="573"/>
      <c r="U173" s="573"/>
      <c r="V173" s="147"/>
      <c r="W173" s="707"/>
    </row>
    <row r="174" spans="2:23" ht="14.25" customHeight="1">
      <c r="B174" s="395"/>
      <c r="D174" s="529">
        <f t="shared" si="27"/>
        <v>133</v>
      </c>
      <c r="E174" s="531"/>
      <c r="F174" s="574"/>
      <c r="G174" s="531"/>
      <c r="H174" s="575"/>
      <c r="I174" s="700" t="str">
        <f t="shared" si="36"/>
        <v/>
      </c>
      <c r="J174" s="700" t="str">
        <f t="shared" si="32"/>
        <v/>
      </c>
      <c r="K174" s="700" t="str">
        <f t="shared" si="33"/>
        <v/>
      </c>
      <c r="L174" s="700" t="str">
        <f t="shared" si="34"/>
        <v/>
      </c>
      <c r="M174" s="712" t="str">
        <f t="shared" si="35"/>
        <v/>
      </c>
      <c r="N174" s="713"/>
      <c r="O174" s="714"/>
      <c r="P174" s="233"/>
      <c r="Q174" s="233"/>
      <c r="R174" s="816" t="str">
        <f t="shared" si="26"/>
        <v/>
      </c>
      <c r="S174" s="711" t="str">
        <f t="shared" si="37"/>
        <v/>
      </c>
      <c r="T174" s="573"/>
      <c r="U174" s="573"/>
      <c r="V174" s="147"/>
      <c r="W174" s="707"/>
    </row>
    <row r="175" spans="2:23" ht="14.25" customHeight="1">
      <c r="B175" s="395"/>
      <c r="D175" s="529">
        <f t="shared" si="27"/>
        <v>134</v>
      </c>
      <c r="E175" s="531"/>
      <c r="F175" s="574"/>
      <c r="G175" s="531"/>
      <c r="H175" s="575"/>
      <c r="I175" s="700" t="str">
        <f t="shared" si="36"/>
        <v/>
      </c>
      <c r="J175" s="700" t="str">
        <f t="shared" si="32"/>
        <v/>
      </c>
      <c r="K175" s="700" t="str">
        <f t="shared" si="33"/>
        <v/>
      </c>
      <c r="L175" s="700" t="str">
        <f t="shared" si="34"/>
        <v/>
      </c>
      <c r="M175" s="712" t="str">
        <f t="shared" si="35"/>
        <v/>
      </c>
      <c r="N175" s="713"/>
      <c r="O175" s="714"/>
      <c r="P175" s="233"/>
      <c r="Q175" s="233"/>
      <c r="R175" s="816" t="str">
        <f t="shared" si="26"/>
        <v/>
      </c>
      <c r="S175" s="711" t="str">
        <f t="shared" si="37"/>
        <v/>
      </c>
      <c r="T175" s="573"/>
      <c r="U175" s="573"/>
      <c r="V175" s="147"/>
      <c r="W175" s="707"/>
    </row>
    <row r="176" spans="2:23" ht="14.25" customHeight="1">
      <c r="B176" s="395"/>
      <c r="D176" s="529">
        <f t="shared" si="27"/>
        <v>135</v>
      </c>
      <c r="E176" s="531"/>
      <c r="F176" s="574"/>
      <c r="G176" s="531"/>
      <c r="H176" s="575"/>
      <c r="I176" s="700" t="str">
        <f t="shared" si="36"/>
        <v/>
      </c>
      <c r="J176" s="700" t="str">
        <f t="shared" si="32"/>
        <v/>
      </c>
      <c r="K176" s="700" t="str">
        <f t="shared" si="33"/>
        <v/>
      </c>
      <c r="L176" s="700" t="str">
        <f t="shared" si="34"/>
        <v/>
      </c>
      <c r="M176" s="712" t="str">
        <f t="shared" si="35"/>
        <v/>
      </c>
      <c r="N176" s="713"/>
      <c r="O176" s="714"/>
      <c r="P176" s="233"/>
      <c r="Q176" s="233"/>
      <c r="R176" s="816" t="str">
        <f t="shared" si="26"/>
        <v/>
      </c>
      <c r="S176" s="711" t="str">
        <f t="shared" si="37"/>
        <v/>
      </c>
      <c r="T176" s="573"/>
      <c r="U176" s="573"/>
      <c r="V176" s="147"/>
      <c r="W176" s="707"/>
    </row>
    <row r="177" spans="2:23" ht="14.25" customHeight="1">
      <c r="B177" s="395"/>
      <c r="D177" s="529">
        <f t="shared" si="27"/>
        <v>136</v>
      </c>
      <c r="E177" s="531"/>
      <c r="F177" s="574"/>
      <c r="G177" s="531"/>
      <c r="H177" s="575"/>
      <c r="I177" s="700" t="str">
        <f t="shared" si="36"/>
        <v/>
      </c>
      <c r="J177" s="700" t="str">
        <f t="shared" si="32"/>
        <v/>
      </c>
      <c r="K177" s="700" t="str">
        <f t="shared" si="33"/>
        <v/>
      </c>
      <c r="L177" s="700" t="str">
        <f t="shared" si="34"/>
        <v/>
      </c>
      <c r="M177" s="712" t="str">
        <f t="shared" si="35"/>
        <v/>
      </c>
      <c r="N177" s="713"/>
      <c r="O177" s="714"/>
      <c r="P177" s="233"/>
      <c r="Q177" s="233"/>
      <c r="R177" s="816" t="str">
        <f t="shared" si="26"/>
        <v/>
      </c>
      <c r="S177" s="711" t="str">
        <f t="shared" si="37"/>
        <v/>
      </c>
      <c r="T177" s="573"/>
      <c r="U177" s="573"/>
      <c r="V177" s="147"/>
      <c r="W177" s="707"/>
    </row>
    <row r="178" spans="2:23" ht="14.25" customHeight="1">
      <c r="B178" s="395"/>
      <c r="D178" s="529">
        <f t="shared" si="27"/>
        <v>137</v>
      </c>
      <c r="E178" s="531"/>
      <c r="F178" s="574"/>
      <c r="G178" s="531"/>
      <c r="H178" s="575"/>
      <c r="I178" s="700" t="str">
        <f t="shared" si="36"/>
        <v/>
      </c>
      <c r="J178" s="700" t="str">
        <f t="shared" si="32"/>
        <v/>
      </c>
      <c r="K178" s="700" t="str">
        <f t="shared" si="33"/>
        <v/>
      </c>
      <c r="L178" s="700" t="str">
        <f t="shared" si="34"/>
        <v/>
      </c>
      <c r="M178" s="712" t="str">
        <f t="shared" si="35"/>
        <v/>
      </c>
      <c r="N178" s="713"/>
      <c r="O178" s="714"/>
      <c r="P178" s="233"/>
      <c r="Q178" s="233"/>
      <c r="R178" s="816" t="str">
        <f t="shared" si="26"/>
        <v/>
      </c>
      <c r="S178" s="711" t="str">
        <f t="shared" si="37"/>
        <v/>
      </c>
      <c r="T178" s="573"/>
      <c r="U178" s="573"/>
      <c r="V178" s="147"/>
      <c r="W178" s="707"/>
    </row>
    <row r="179" spans="2:23" ht="14.25" customHeight="1">
      <c r="B179" s="395"/>
      <c r="D179" s="529">
        <f t="shared" si="27"/>
        <v>138</v>
      </c>
      <c r="E179" s="531"/>
      <c r="F179" s="574"/>
      <c r="G179" s="531"/>
      <c r="H179" s="575"/>
      <c r="I179" s="700" t="str">
        <f t="shared" si="36"/>
        <v/>
      </c>
      <c r="J179" s="700" t="str">
        <f t="shared" si="32"/>
        <v/>
      </c>
      <c r="K179" s="700" t="str">
        <f t="shared" si="33"/>
        <v/>
      </c>
      <c r="L179" s="700" t="str">
        <f t="shared" si="34"/>
        <v/>
      </c>
      <c r="M179" s="712" t="str">
        <f t="shared" si="35"/>
        <v/>
      </c>
      <c r="N179" s="713"/>
      <c r="O179" s="714"/>
      <c r="P179" s="233"/>
      <c r="Q179" s="233"/>
      <c r="R179" s="816" t="str">
        <f t="shared" si="26"/>
        <v/>
      </c>
      <c r="S179" s="711" t="str">
        <f t="shared" si="37"/>
        <v/>
      </c>
      <c r="T179" s="573"/>
      <c r="U179" s="573"/>
      <c r="V179" s="147"/>
      <c r="W179" s="707"/>
    </row>
    <row r="180" spans="2:23" ht="14.25" customHeight="1">
      <c r="B180" s="395"/>
      <c r="D180" s="529">
        <f t="shared" si="27"/>
        <v>139</v>
      </c>
      <c r="E180" s="531"/>
      <c r="F180" s="574"/>
      <c r="G180" s="531"/>
      <c r="H180" s="575"/>
      <c r="I180" s="700" t="str">
        <f t="shared" si="36"/>
        <v/>
      </c>
      <c r="J180" s="700" t="str">
        <f t="shared" si="32"/>
        <v/>
      </c>
      <c r="K180" s="700" t="str">
        <f t="shared" si="33"/>
        <v/>
      </c>
      <c r="L180" s="700" t="str">
        <f t="shared" si="34"/>
        <v/>
      </c>
      <c r="M180" s="712" t="str">
        <f t="shared" si="35"/>
        <v/>
      </c>
      <c r="N180" s="713"/>
      <c r="O180" s="714"/>
      <c r="P180" s="233"/>
      <c r="Q180" s="233"/>
      <c r="R180" s="816" t="str">
        <f t="shared" si="26"/>
        <v/>
      </c>
      <c r="S180" s="711" t="str">
        <f t="shared" si="37"/>
        <v/>
      </c>
      <c r="T180" s="573"/>
      <c r="U180" s="573"/>
      <c r="V180" s="147"/>
      <c r="W180" s="707"/>
    </row>
    <row r="181" spans="2:23" ht="14.25" customHeight="1">
      <c r="B181" s="395"/>
      <c r="D181" s="529">
        <f t="shared" si="27"/>
        <v>140</v>
      </c>
      <c r="E181" s="531"/>
      <c r="F181" s="574"/>
      <c r="G181" s="531"/>
      <c r="H181" s="575"/>
      <c r="I181" s="700" t="str">
        <f t="shared" si="36"/>
        <v/>
      </c>
      <c r="J181" s="700" t="str">
        <f t="shared" si="32"/>
        <v/>
      </c>
      <c r="K181" s="700" t="str">
        <f t="shared" si="33"/>
        <v/>
      </c>
      <c r="L181" s="700" t="str">
        <f t="shared" si="34"/>
        <v/>
      </c>
      <c r="M181" s="712" t="str">
        <f t="shared" si="35"/>
        <v/>
      </c>
      <c r="N181" s="713"/>
      <c r="O181" s="714"/>
      <c r="P181" s="233"/>
      <c r="Q181" s="233"/>
      <c r="R181" s="816" t="str">
        <f t="shared" si="26"/>
        <v/>
      </c>
      <c r="S181" s="711" t="str">
        <f t="shared" si="37"/>
        <v/>
      </c>
      <c r="T181" s="573"/>
      <c r="U181" s="573"/>
      <c r="V181" s="147"/>
      <c r="W181" s="707"/>
    </row>
    <row r="182" spans="2:23" ht="14.25" customHeight="1">
      <c r="B182" s="395"/>
      <c r="D182" s="529">
        <f t="shared" si="27"/>
        <v>141</v>
      </c>
      <c r="E182" s="531"/>
      <c r="F182" s="574"/>
      <c r="G182" s="531"/>
      <c r="H182" s="575"/>
      <c r="I182" s="700" t="str">
        <f t="shared" si="36"/>
        <v/>
      </c>
      <c r="J182" s="700" t="str">
        <f t="shared" si="32"/>
        <v/>
      </c>
      <c r="K182" s="700" t="str">
        <f t="shared" si="33"/>
        <v/>
      </c>
      <c r="L182" s="700" t="str">
        <f t="shared" si="34"/>
        <v/>
      </c>
      <c r="M182" s="712" t="str">
        <f t="shared" si="35"/>
        <v/>
      </c>
      <c r="N182" s="713"/>
      <c r="O182" s="714"/>
      <c r="P182" s="233"/>
      <c r="Q182" s="233"/>
      <c r="R182" s="816" t="str">
        <f t="shared" si="26"/>
        <v/>
      </c>
      <c r="S182" s="711" t="str">
        <f t="shared" si="37"/>
        <v/>
      </c>
      <c r="T182" s="573"/>
      <c r="U182" s="573"/>
      <c r="V182" s="147"/>
      <c r="W182" s="707"/>
    </row>
    <row r="183" spans="2:23" ht="14.25" customHeight="1">
      <c r="B183" s="395"/>
      <c r="D183" s="529">
        <f t="shared" si="27"/>
        <v>142</v>
      </c>
      <c r="E183" s="531"/>
      <c r="F183" s="574"/>
      <c r="G183" s="531"/>
      <c r="H183" s="575"/>
      <c r="I183" s="700" t="str">
        <f t="shared" si="36"/>
        <v/>
      </c>
      <c r="J183" s="700" t="str">
        <f t="shared" si="32"/>
        <v/>
      </c>
      <c r="K183" s="700" t="str">
        <f t="shared" si="33"/>
        <v/>
      </c>
      <c r="L183" s="700" t="str">
        <f t="shared" si="34"/>
        <v/>
      </c>
      <c r="M183" s="712" t="str">
        <f t="shared" si="35"/>
        <v/>
      </c>
      <c r="N183" s="713"/>
      <c r="O183" s="714"/>
      <c r="P183" s="233"/>
      <c r="Q183" s="233"/>
      <c r="R183" s="816" t="str">
        <f t="shared" si="26"/>
        <v/>
      </c>
      <c r="S183" s="711" t="str">
        <f t="shared" si="37"/>
        <v/>
      </c>
      <c r="T183" s="573"/>
      <c r="U183" s="573"/>
      <c r="V183" s="147"/>
      <c r="W183" s="707"/>
    </row>
    <row r="184" spans="2:23" ht="14.25" customHeight="1">
      <c r="B184" s="395"/>
      <c r="D184" s="529">
        <f t="shared" si="27"/>
        <v>143</v>
      </c>
      <c r="E184" s="531"/>
      <c r="F184" s="574"/>
      <c r="G184" s="531"/>
      <c r="H184" s="575"/>
      <c r="I184" s="700" t="str">
        <f t="shared" si="36"/>
        <v/>
      </c>
      <c r="J184" s="700" t="str">
        <f t="shared" si="32"/>
        <v/>
      </c>
      <c r="K184" s="700" t="str">
        <f t="shared" si="33"/>
        <v/>
      </c>
      <c r="L184" s="700" t="str">
        <f t="shared" si="34"/>
        <v/>
      </c>
      <c r="M184" s="712" t="str">
        <f t="shared" si="35"/>
        <v/>
      </c>
      <c r="N184" s="713"/>
      <c r="O184" s="714"/>
      <c r="P184" s="233"/>
      <c r="Q184" s="233"/>
      <c r="R184" s="816" t="str">
        <f t="shared" si="26"/>
        <v/>
      </c>
      <c r="S184" s="711" t="str">
        <f t="shared" si="37"/>
        <v/>
      </c>
      <c r="T184" s="573"/>
      <c r="U184" s="573"/>
      <c r="V184" s="147"/>
      <c r="W184" s="707"/>
    </row>
    <row r="185" spans="2:23" ht="14.25" customHeight="1">
      <c r="B185" s="395"/>
      <c r="D185" s="529">
        <f t="shared" si="27"/>
        <v>144</v>
      </c>
      <c r="E185" s="531"/>
      <c r="F185" s="574"/>
      <c r="G185" s="531"/>
      <c r="H185" s="575"/>
      <c r="I185" s="700" t="str">
        <f t="shared" si="36"/>
        <v/>
      </c>
      <c r="J185" s="700" t="str">
        <f t="shared" si="32"/>
        <v/>
      </c>
      <c r="K185" s="700" t="str">
        <f t="shared" si="33"/>
        <v/>
      </c>
      <c r="L185" s="700" t="str">
        <f t="shared" si="34"/>
        <v/>
      </c>
      <c r="M185" s="712" t="str">
        <f t="shared" si="35"/>
        <v/>
      </c>
      <c r="N185" s="713"/>
      <c r="O185" s="714"/>
      <c r="P185" s="233"/>
      <c r="Q185" s="233"/>
      <c r="R185" s="816" t="str">
        <f t="shared" si="26"/>
        <v/>
      </c>
      <c r="S185" s="711" t="str">
        <f t="shared" si="37"/>
        <v/>
      </c>
      <c r="T185" s="573"/>
      <c r="U185" s="573"/>
      <c r="V185" s="147"/>
      <c r="W185" s="707"/>
    </row>
    <row r="186" spans="2:23" ht="14.25" customHeight="1">
      <c r="B186" s="395"/>
      <c r="D186" s="529">
        <f t="shared" si="27"/>
        <v>145</v>
      </c>
      <c r="E186" s="531"/>
      <c r="F186" s="574"/>
      <c r="G186" s="531"/>
      <c r="H186" s="575"/>
      <c r="I186" s="700" t="str">
        <f t="shared" si="36"/>
        <v/>
      </c>
      <c r="J186" s="700" t="str">
        <f t="shared" si="32"/>
        <v/>
      </c>
      <c r="K186" s="700" t="str">
        <f t="shared" si="33"/>
        <v/>
      </c>
      <c r="L186" s="700" t="str">
        <f t="shared" si="34"/>
        <v/>
      </c>
      <c r="M186" s="712" t="str">
        <f t="shared" si="35"/>
        <v/>
      </c>
      <c r="N186" s="713"/>
      <c r="O186" s="714"/>
      <c r="P186" s="233"/>
      <c r="Q186" s="233"/>
      <c r="R186" s="816" t="str">
        <f t="shared" si="26"/>
        <v/>
      </c>
      <c r="S186" s="711" t="str">
        <f t="shared" si="37"/>
        <v/>
      </c>
      <c r="T186" s="573"/>
      <c r="U186" s="573"/>
      <c r="V186" s="147"/>
      <c r="W186" s="707"/>
    </row>
    <row r="187" spans="2:23" ht="14.25" customHeight="1">
      <c r="B187" s="395"/>
      <c r="D187" s="529">
        <f t="shared" si="27"/>
        <v>146</v>
      </c>
      <c r="E187" s="531"/>
      <c r="F187" s="574"/>
      <c r="G187" s="531"/>
      <c r="H187" s="575"/>
      <c r="I187" s="700" t="str">
        <f t="shared" si="36"/>
        <v/>
      </c>
      <c r="J187" s="700" t="str">
        <f t="shared" si="32"/>
        <v/>
      </c>
      <c r="K187" s="700" t="str">
        <f t="shared" si="33"/>
        <v/>
      </c>
      <c r="L187" s="700" t="str">
        <f t="shared" si="34"/>
        <v/>
      </c>
      <c r="M187" s="712" t="str">
        <f t="shared" si="35"/>
        <v/>
      </c>
      <c r="N187" s="713"/>
      <c r="O187" s="714"/>
      <c r="P187" s="233"/>
      <c r="Q187" s="233"/>
      <c r="R187" s="816" t="str">
        <f t="shared" si="26"/>
        <v/>
      </c>
      <c r="S187" s="711" t="str">
        <f t="shared" si="37"/>
        <v/>
      </c>
      <c r="T187" s="573"/>
      <c r="U187" s="573"/>
      <c r="V187" s="147"/>
      <c r="W187" s="707"/>
    </row>
    <row r="188" spans="2:23" ht="14.25" customHeight="1">
      <c r="B188" s="395"/>
      <c r="D188" s="529">
        <f t="shared" si="27"/>
        <v>147</v>
      </c>
      <c r="E188" s="531"/>
      <c r="F188" s="574"/>
      <c r="G188" s="531"/>
      <c r="H188" s="575"/>
      <c r="I188" s="700" t="str">
        <f t="shared" si="36"/>
        <v/>
      </c>
      <c r="J188" s="700" t="str">
        <f t="shared" si="32"/>
        <v/>
      </c>
      <c r="K188" s="700" t="str">
        <f t="shared" si="33"/>
        <v/>
      </c>
      <c r="L188" s="700" t="str">
        <f t="shared" si="34"/>
        <v/>
      </c>
      <c r="M188" s="712" t="str">
        <f t="shared" si="35"/>
        <v/>
      </c>
      <c r="N188" s="713"/>
      <c r="O188" s="714"/>
      <c r="P188" s="233"/>
      <c r="Q188" s="233"/>
      <c r="R188" s="816" t="str">
        <f t="shared" si="26"/>
        <v/>
      </c>
      <c r="S188" s="711" t="str">
        <f t="shared" si="37"/>
        <v/>
      </c>
      <c r="T188" s="573"/>
      <c r="U188" s="573"/>
      <c r="V188" s="147"/>
      <c r="W188" s="707"/>
    </row>
    <row r="189" spans="2:23" ht="14.25" customHeight="1">
      <c r="B189" s="395"/>
      <c r="D189" s="529">
        <f t="shared" si="27"/>
        <v>148</v>
      </c>
      <c r="E189" s="531"/>
      <c r="F189" s="574"/>
      <c r="G189" s="531"/>
      <c r="H189" s="575"/>
      <c r="I189" s="700" t="str">
        <f t="shared" si="36"/>
        <v/>
      </c>
      <c r="J189" s="700" t="str">
        <f t="shared" si="32"/>
        <v/>
      </c>
      <c r="K189" s="700" t="str">
        <f t="shared" si="33"/>
        <v/>
      </c>
      <c r="L189" s="700" t="str">
        <f t="shared" si="34"/>
        <v/>
      </c>
      <c r="M189" s="712" t="str">
        <f t="shared" si="35"/>
        <v/>
      </c>
      <c r="N189" s="713"/>
      <c r="O189" s="714"/>
      <c r="P189" s="233"/>
      <c r="Q189" s="233"/>
      <c r="R189" s="816" t="str">
        <f t="shared" si="26"/>
        <v/>
      </c>
      <c r="S189" s="711" t="str">
        <f t="shared" si="37"/>
        <v/>
      </c>
      <c r="T189" s="573"/>
      <c r="U189" s="573"/>
      <c r="V189" s="147"/>
      <c r="W189" s="707"/>
    </row>
    <row r="190" spans="2:23" ht="14.25" customHeight="1">
      <c r="B190" s="395"/>
      <c r="D190" s="529">
        <f t="shared" si="27"/>
        <v>149</v>
      </c>
      <c r="E190" s="531"/>
      <c r="F190" s="574"/>
      <c r="G190" s="531"/>
      <c r="H190" s="575"/>
      <c r="I190" s="700" t="str">
        <f t="shared" si="36"/>
        <v/>
      </c>
      <c r="J190" s="700" t="str">
        <f t="shared" si="32"/>
        <v/>
      </c>
      <c r="K190" s="700" t="str">
        <f t="shared" si="33"/>
        <v/>
      </c>
      <c r="L190" s="700" t="str">
        <f t="shared" si="34"/>
        <v/>
      </c>
      <c r="M190" s="712" t="str">
        <f t="shared" si="35"/>
        <v/>
      </c>
      <c r="N190" s="713"/>
      <c r="O190" s="714"/>
      <c r="P190" s="233"/>
      <c r="Q190" s="233"/>
      <c r="R190" s="816" t="str">
        <f t="shared" si="26"/>
        <v/>
      </c>
      <c r="S190" s="711" t="str">
        <f t="shared" si="37"/>
        <v/>
      </c>
      <c r="T190" s="573"/>
      <c r="U190" s="573"/>
      <c r="V190" s="147"/>
      <c r="W190" s="707"/>
    </row>
    <row r="191" spans="2:23" ht="14.25" customHeight="1">
      <c r="B191" s="395"/>
      <c r="D191" s="529">
        <f t="shared" si="27"/>
        <v>150</v>
      </c>
      <c r="E191" s="531"/>
      <c r="F191" s="574"/>
      <c r="G191" s="531"/>
      <c r="H191" s="575"/>
      <c r="I191" s="700" t="str">
        <f t="shared" si="36"/>
        <v/>
      </c>
      <c r="J191" s="700" t="str">
        <f t="shared" si="32"/>
        <v/>
      </c>
      <c r="K191" s="700" t="str">
        <f t="shared" si="33"/>
        <v/>
      </c>
      <c r="L191" s="700" t="str">
        <f t="shared" si="34"/>
        <v/>
      </c>
      <c r="M191" s="712" t="str">
        <f t="shared" si="35"/>
        <v/>
      </c>
      <c r="N191" s="713"/>
      <c r="O191" s="714"/>
      <c r="P191" s="233"/>
      <c r="Q191" s="233"/>
      <c r="R191" s="816" t="str">
        <f>IF(Q191="","",P191*Q191)</f>
        <v/>
      </c>
      <c r="S191" s="711" t="str">
        <f t="shared" si="37"/>
        <v/>
      </c>
      <c r="T191" s="573"/>
      <c r="U191" s="573"/>
      <c r="V191" s="147"/>
      <c r="W191" s="707"/>
    </row>
    <row r="192" spans="2:23" ht="14.25" customHeight="1">
      <c r="B192" s="395"/>
      <c r="D192" s="529">
        <f t="shared" si="27"/>
        <v>151</v>
      </c>
      <c r="E192" s="531"/>
      <c r="F192" s="574"/>
      <c r="G192" s="531"/>
      <c r="H192" s="575"/>
      <c r="I192" s="700" t="str">
        <f t="shared" si="36"/>
        <v/>
      </c>
      <c r="J192" s="700" t="str">
        <f t="shared" si="32"/>
        <v/>
      </c>
      <c r="K192" s="700" t="str">
        <f t="shared" si="33"/>
        <v/>
      </c>
      <c r="L192" s="700" t="str">
        <f t="shared" si="34"/>
        <v/>
      </c>
      <c r="M192" s="712" t="str">
        <f t="shared" si="35"/>
        <v/>
      </c>
      <c r="N192" s="713"/>
      <c r="O192" s="714"/>
      <c r="P192" s="233"/>
      <c r="Q192" s="233"/>
      <c r="R192" s="816" t="str">
        <f t="shared" ref="R192:R250" si="38">IF(Q192="","",P192*Q192)</f>
        <v/>
      </c>
      <c r="S192" s="711" t="str">
        <f t="shared" si="37"/>
        <v/>
      </c>
      <c r="T192" s="573"/>
      <c r="U192" s="573"/>
      <c r="V192" s="147"/>
      <c r="W192" s="707"/>
    </row>
    <row r="193" spans="2:23" ht="14.25" customHeight="1">
      <c r="B193" s="395"/>
      <c r="D193" s="529">
        <f t="shared" si="27"/>
        <v>152</v>
      </c>
      <c r="E193" s="531"/>
      <c r="F193" s="574"/>
      <c r="G193" s="531"/>
      <c r="H193" s="575"/>
      <c r="I193" s="700" t="str">
        <f t="shared" si="36"/>
        <v/>
      </c>
      <c r="J193" s="700" t="str">
        <f t="shared" si="32"/>
        <v/>
      </c>
      <c r="K193" s="700" t="str">
        <f t="shared" si="33"/>
        <v/>
      </c>
      <c r="L193" s="700" t="str">
        <f t="shared" si="34"/>
        <v/>
      </c>
      <c r="M193" s="712" t="str">
        <f t="shared" si="35"/>
        <v/>
      </c>
      <c r="N193" s="713"/>
      <c r="O193" s="714"/>
      <c r="P193" s="233"/>
      <c r="Q193" s="233"/>
      <c r="R193" s="816" t="str">
        <f t="shared" si="38"/>
        <v/>
      </c>
      <c r="S193" s="711" t="str">
        <f t="shared" si="37"/>
        <v/>
      </c>
      <c r="T193" s="573"/>
      <c r="U193" s="573"/>
      <c r="V193" s="147"/>
      <c r="W193" s="707"/>
    </row>
    <row r="194" spans="2:23" ht="14.25" customHeight="1">
      <c r="B194" s="395"/>
      <c r="D194" s="529">
        <f t="shared" si="27"/>
        <v>153</v>
      </c>
      <c r="E194" s="531"/>
      <c r="F194" s="574"/>
      <c r="G194" s="531"/>
      <c r="H194" s="575"/>
      <c r="I194" s="700" t="str">
        <f t="shared" si="36"/>
        <v/>
      </c>
      <c r="J194" s="700" t="str">
        <f t="shared" si="32"/>
        <v/>
      </c>
      <c r="K194" s="700" t="str">
        <f t="shared" si="33"/>
        <v/>
      </c>
      <c r="L194" s="700" t="str">
        <f t="shared" si="34"/>
        <v/>
      </c>
      <c r="M194" s="712" t="str">
        <f t="shared" si="35"/>
        <v/>
      </c>
      <c r="N194" s="713"/>
      <c r="O194" s="714"/>
      <c r="P194" s="233"/>
      <c r="Q194" s="233"/>
      <c r="R194" s="816" t="str">
        <f t="shared" si="38"/>
        <v/>
      </c>
      <c r="S194" s="711" t="str">
        <f t="shared" si="37"/>
        <v/>
      </c>
      <c r="T194" s="573"/>
      <c r="U194" s="573"/>
      <c r="V194" s="147"/>
      <c r="W194" s="707"/>
    </row>
    <row r="195" spans="2:23" ht="14.25" customHeight="1">
      <c r="B195" s="395"/>
      <c r="D195" s="529">
        <f t="shared" si="27"/>
        <v>154</v>
      </c>
      <c r="E195" s="531"/>
      <c r="F195" s="574"/>
      <c r="G195" s="531"/>
      <c r="H195" s="575"/>
      <c r="I195" s="700" t="str">
        <f t="shared" si="36"/>
        <v/>
      </c>
      <c r="J195" s="700" t="str">
        <f t="shared" si="32"/>
        <v/>
      </c>
      <c r="K195" s="700" t="str">
        <f t="shared" si="33"/>
        <v/>
      </c>
      <c r="L195" s="700" t="str">
        <f t="shared" si="34"/>
        <v/>
      </c>
      <c r="M195" s="712" t="str">
        <f t="shared" si="35"/>
        <v/>
      </c>
      <c r="N195" s="713"/>
      <c r="O195" s="714"/>
      <c r="P195" s="233"/>
      <c r="Q195" s="233"/>
      <c r="R195" s="816" t="str">
        <f t="shared" si="38"/>
        <v/>
      </c>
      <c r="S195" s="711" t="str">
        <f t="shared" si="37"/>
        <v/>
      </c>
      <c r="T195" s="573"/>
      <c r="U195" s="573"/>
      <c r="V195" s="147"/>
      <c r="W195" s="707"/>
    </row>
    <row r="196" spans="2:23" ht="14.25" customHeight="1">
      <c r="B196" s="395"/>
      <c r="D196" s="529">
        <f t="shared" si="27"/>
        <v>155</v>
      </c>
      <c r="E196" s="531"/>
      <c r="F196" s="574"/>
      <c r="G196" s="531"/>
      <c r="H196" s="575"/>
      <c r="I196" s="700" t="str">
        <f t="shared" si="36"/>
        <v/>
      </c>
      <c r="J196" s="700" t="str">
        <f t="shared" si="32"/>
        <v/>
      </c>
      <c r="K196" s="700" t="str">
        <f t="shared" si="33"/>
        <v/>
      </c>
      <c r="L196" s="700" t="str">
        <f t="shared" si="34"/>
        <v/>
      </c>
      <c r="M196" s="712" t="str">
        <f t="shared" si="35"/>
        <v/>
      </c>
      <c r="N196" s="713"/>
      <c r="O196" s="714"/>
      <c r="P196" s="233"/>
      <c r="Q196" s="233"/>
      <c r="R196" s="816" t="str">
        <f t="shared" si="38"/>
        <v/>
      </c>
      <c r="S196" s="711" t="str">
        <f t="shared" si="37"/>
        <v/>
      </c>
      <c r="T196" s="573"/>
      <c r="U196" s="573"/>
      <c r="V196" s="147"/>
      <c r="W196" s="707"/>
    </row>
    <row r="197" spans="2:23" ht="14.25" customHeight="1">
      <c r="B197" s="395"/>
      <c r="D197" s="529">
        <f t="shared" si="27"/>
        <v>156</v>
      </c>
      <c r="E197" s="531"/>
      <c r="F197" s="574"/>
      <c r="G197" s="531"/>
      <c r="H197" s="575"/>
      <c r="I197" s="700" t="str">
        <f t="shared" si="36"/>
        <v/>
      </c>
      <c r="J197" s="700" t="str">
        <f t="shared" si="32"/>
        <v/>
      </c>
      <c r="K197" s="700" t="str">
        <f t="shared" si="33"/>
        <v/>
      </c>
      <c r="L197" s="700" t="str">
        <f t="shared" si="34"/>
        <v/>
      </c>
      <c r="M197" s="712" t="str">
        <f t="shared" si="35"/>
        <v/>
      </c>
      <c r="N197" s="713"/>
      <c r="O197" s="714"/>
      <c r="P197" s="233"/>
      <c r="Q197" s="233"/>
      <c r="R197" s="816" t="str">
        <f t="shared" si="38"/>
        <v/>
      </c>
      <c r="S197" s="711" t="str">
        <f t="shared" si="37"/>
        <v/>
      </c>
      <c r="T197" s="573"/>
      <c r="U197" s="573"/>
      <c r="V197" s="147"/>
      <c r="W197" s="707"/>
    </row>
    <row r="198" spans="2:23" ht="14.25" customHeight="1">
      <c r="B198" s="395"/>
      <c r="D198" s="529">
        <f t="shared" si="27"/>
        <v>157</v>
      </c>
      <c r="E198" s="531"/>
      <c r="F198" s="574"/>
      <c r="G198" s="531"/>
      <c r="H198" s="575"/>
      <c r="I198" s="700" t="str">
        <f t="shared" si="36"/>
        <v/>
      </c>
      <c r="J198" s="700" t="str">
        <f t="shared" si="32"/>
        <v/>
      </c>
      <c r="K198" s="700" t="str">
        <f t="shared" si="33"/>
        <v/>
      </c>
      <c r="L198" s="700" t="str">
        <f t="shared" si="34"/>
        <v/>
      </c>
      <c r="M198" s="712" t="str">
        <f t="shared" si="35"/>
        <v/>
      </c>
      <c r="N198" s="713"/>
      <c r="O198" s="714"/>
      <c r="P198" s="233"/>
      <c r="Q198" s="233"/>
      <c r="R198" s="816" t="str">
        <f t="shared" si="38"/>
        <v/>
      </c>
      <c r="S198" s="711" t="str">
        <f t="shared" si="37"/>
        <v/>
      </c>
      <c r="T198" s="573"/>
      <c r="U198" s="573"/>
      <c r="V198" s="147"/>
      <c r="W198" s="707"/>
    </row>
    <row r="199" spans="2:23" ht="14.25" customHeight="1">
      <c r="B199" s="395"/>
      <c r="D199" s="529">
        <f t="shared" si="27"/>
        <v>158</v>
      </c>
      <c r="E199" s="531"/>
      <c r="F199" s="574"/>
      <c r="G199" s="531"/>
      <c r="H199" s="575"/>
      <c r="I199" s="700" t="str">
        <f t="shared" si="36"/>
        <v/>
      </c>
      <c r="J199" s="700" t="str">
        <f t="shared" si="32"/>
        <v/>
      </c>
      <c r="K199" s="700" t="str">
        <f t="shared" si="33"/>
        <v/>
      </c>
      <c r="L199" s="700" t="str">
        <f t="shared" si="34"/>
        <v/>
      </c>
      <c r="M199" s="712" t="str">
        <f t="shared" si="35"/>
        <v/>
      </c>
      <c r="N199" s="713"/>
      <c r="O199" s="714"/>
      <c r="P199" s="233"/>
      <c r="Q199" s="233"/>
      <c r="R199" s="816" t="str">
        <f t="shared" si="38"/>
        <v/>
      </c>
      <c r="S199" s="711" t="str">
        <f t="shared" si="37"/>
        <v/>
      </c>
      <c r="T199" s="573"/>
      <c r="U199" s="573"/>
      <c r="V199" s="147"/>
      <c r="W199" s="707"/>
    </row>
    <row r="200" spans="2:23" ht="14.25" customHeight="1">
      <c r="B200" s="395"/>
      <c r="D200" s="529">
        <f t="shared" si="27"/>
        <v>159</v>
      </c>
      <c r="E200" s="531"/>
      <c r="F200" s="574"/>
      <c r="G200" s="531"/>
      <c r="H200" s="575"/>
      <c r="I200" s="700" t="str">
        <f t="shared" si="36"/>
        <v/>
      </c>
      <c r="J200" s="700" t="str">
        <f t="shared" si="32"/>
        <v/>
      </c>
      <c r="K200" s="700" t="str">
        <f t="shared" si="33"/>
        <v/>
      </c>
      <c r="L200" s="700" t="str">
        <f t="shared" si="34"/>
        <v/>
      </c>
      <c r="M200" s="712" t="str">
        <f t="shared" si="35"/>
        <v/>
      </c>
      <c r="N200" s="713"/>
      <c r="O200" s="714"/>
      <c r="P200" s="233"/>
      <c r="Q200" s="233"/>
      <c r="R200" s="816" t="str">
        <f t="shared" si="38"/>
        <v/>
      </c>
      <c r="S200" s="711" t="str">
        <f t="shared" si="37"/>
        <v/>
      </c>
      <c r="T200" s="573"/>
      <c r="U200" s="573"/>
      <c r="V200" s="147"/>
      <c r="W200" s="707"/>
    </row>
    <row r="201" spans="2:23" ht="14.25" customHeight="1">
      <c r="B201" s="395"/>
      <c r="D201" s="529">
        <f t="shared" ref="D201:D264" si="39">D200+1</f>
        <v>160</v>
      </c>
      <c r="E201" s="531"/>
      <c r="F201" s="574"/>
      <c r="G201" s="531"/>
      <c r="H201" s="575"/>
      <c r="I201" s="700" t="str">
        <f t="shared" si="36"/>
        <v/>
      </c>
      <c r="J201" s="700" t="str">
        <f t="shared" si="32"/>
        <v/>
      </c>
      <c r="K201" s="700" t="str">
        <f t="shared" si="33"/>
        <v/>
      </c>
      <c r="L201" s="700" t="str">
        <f t="shared" si="34"/>
        <v/>
      </c>
      <c r="M201" s="712" t="str">
        <f t="shared" si="35"/>
        <v/>
      </c>
      <c r="N201" s="713"/>
      <c r="O201" s="714"/>
      <c r="P201" s="233"/>
      <c r="Q201" s="233"/>
      <c r="R201" s="816" t="str">
        <f t="shared" si="38"/>
        <v/>
      </c>
      <c r="S201" s="711" t="str">
        <f t="shared" si="37"/>
        <v/>
      </c>
      <c r="T201" s="573"/>
      <c r="U201" s="573"/>
      <c r="V201" s="147"/>
      <c r="W201" s="707"/>
    </row>
    <row r="202" spans="2:23" ht="14.25" customHeight="1">
      <c r="B202" s="395"/>
      <c r="D202" s="529">
        <f t="shared" si="39"/>
        <v>161</v>
      </c>
      <c r="E202" s="531"/>
      <c r="F202" s="574"/>
      <c r="G202" s="531"/>
      <c r="H202" s="575"/>
      <c r="I202" s="700" t="str">
        <f t="shared" si="36"/>
        <v/>
      </c>
      <c r="J202" s="700" t="str">
        <f t="shared" si="32"/>
        <v/>
      </c>
      <c r="K202" s="700" t="str">
        <f t="shared" si="33"/>
        <v/>
      </c>
      <c r="L202" s="700" t="str">
        <f t="shared" si="34"/>
        <v/>
      </c>
      <c r="M202" s="712" t="str">
        <f t="shared" si="35"/>
        <v/>
      </c>
      <c r="N202" s="713"/>
      <c r="O202" s="714"/>
      <c r="P202" s="233"/>
      <c r="Q202" s="233"/>
      <c r="R202" s="816" t="str">
        <f t="shared" si="38"/>
        <v/>
      </c>
      <c r="S202" s="711" t="str">
        <f t="shared" si="37"/>
        <v/>
      </c>
      <c r="T202" s="573"/>
      <c r="U202" s="573"/>
      <c r="V202" s="147"/>
      <c r="W202" s="707"/>
    </row>
    <row r="203" spans="2:23" ht="14.25" customHeight="1">
      <c r="B203" s="395"/>
      <c r="D203" s="529">
        <f t="shared" si="39"/>
        <v>162</v>
      </c>
      <c r="E203" s="531"/>
      <c r="F203" s="574"/>
      <c r="G203" s="531"/>
      <c r="H203" s="575"/>
      <c r="I203" s="700" t="str">
        <f t="shared" si="36"/>
        <v/>
      </c>
      <c r="J203" s="700" t="str">
        <f t="shared" ref="J203:J442" si="40">IF(F203=$AN$4,"○","")</f>
        <v/>
      </c>
      <c r="K203" s="700" t="str">
        <f t="shared" ref="K203:K442" si="41">IF(OR(F203=$AQ$4,F203=$AR$4),"○","")</f>
        <v/>
      </c>
      <c r="L203" s="700" t="str">
        <f t="shared" ref="L203:L442" si="42">IF(F203=$AS$4,"○","")</f>
        <v/>
      </c>
      <c r="M203" s="712" t="str">
        <f t="shared" ref="M203:M442" si="43">IF(H203="","",H203/$H$10)</f>
        <v/>
      </c>
      <c r="N203" s="713"/>
      <c r="O203" s="714"/>
      <c r="P203" s="233"/>
      <c r="Q203" s="233"/>
      <c r="R203" s="816" t="str">
        <f t="shared" si="38"/>
        <v/>
      </c>
      <c r="S203" s="711" t="str">
        <f t="shared" si="37"/>
        <v/>
      </c>
      <c r="T203" s="573"/>
      <c r="U203" s="573"/>
      <c r="V203" s="147"/>
      <c r="W203" s="707"/>
    </row>
    <row r="204" spans="2:23" ht="14.25" customHeight="1">
      <c r="B204" s="395"/>
      <c r="D204" s="529">
        <f t="shared" si="39"/>
        <v>163</v>
      </c>
      <c r="E204" s="531"/>
      <c r="F204" s="574"/>
      <c r="G204" s="531"/>
      <c r="H204" s="575"/>
      <c r="I204" s="700" t="str">
        <f t="shared" si="36"/>
        <v/>
      </c>
      <c r="J204" s="700" t="str">
        <f t="shared" si="40"/>
        <v/>
      </c>
      <c r="K204" s="700" t="str">
        <f t="shared" si="41"/>
        <v/>
      </c>
      <c r="L204" s="700" t="str">
        <f t="shared" si="42"/>
        <v/>
      </c>
      <c r="M204" s="712" t="str">
        <f t="shared" si="43"/>
        <v/>
      </c>
      <c r="N204" s="713"/>
      <c r="O204" s="714"/>
      <c r="P204" s="233"/>
      <c r="Q204" s="233"/>
      <c r="R204" s="816" t="str">
        <f t="shared" si="38"/>
        <v/>
      </c>
      <c r="S204" s="711" t="str">
        <f t="shared" si="37"/>
        <v/>
      </c>
      <c r="T204" s="573"/>
      <c r="U204" s="573"/>
      <c r="V204" s="147"/>
      <c r="W204" s="707"/>
    </row>
    <row r="205" spans="2:23" ht="14.25" customHeight="1">
      <c r="B205" s="395"/>
      <c r="D205" s="529">
        <f t="shared" si="39"/>
        <v>164</v>
      </c>
      <c r="E205" s="531"/>
      <c r="F205" s="574"/>
      <c r="G205" s="531"/>
      <c r="H205" s="575"/>
      <c r="I205" s="700" t="str">
        <f t="shared" si="36"/>
        <v/>
      </c>
      <c r="J205" s="700" t="str">
        <f t="shared" si="40"/>
        <v/>
      </c>
      <c r="K205" s="700" t="str">
        <f t="shared" si="41"/>
        <v/>
      </c>
      <c r="L205" s="700" t="str">
        <f t="shared" si="42"/>
        <v/>
      </c>
      <c r="M205" s="712" t="str">
        <f t="shared" si="43"/>
        <v/>
      </c>
      <c r="N205" s="713"/>
      <c r="O205" s="714"/>
      <c r="P205" s="233"/>
      <c r="Q205" s="233"/>
      <c r="R205" s="816" t="str">
        <f t="shared" si="38"/>
        <v/>
      </c>
      <c r="S205" s="711" t="str">
        <f t="shared" si="37"/>
        <v/>
      </c>
      <c r="T205" s="573"/>
      <c r="U205" s="573"/>
      <c r="V205" s="147"/>
      <c r="W205" s="707"/>
    </row>
    <row r="206" spans="2:23" ht="14.25" customHeight="1">
      <c r="B206" s="395"/>
      <c r="D206" s="529">
        <f t="shared" si="39"/>
        <v>165</v>
      </c>
      <c r="E206" s="531"/>
      <c r="F206" s="574"/>
      <c r="G206" s="531"/>
      <c r="H206" s="575"/>
      <c r="I206" s="700" t="str">
        <f t="shared" si="36"/>
        <v/>
      </c>
      <c r="J206" s="700" t="str">
        <f t="shared" si="40"/>
        <v/>
      </c>
      <c r="K206" s="700" t="str">
        <f t="shared" si="41"/>
        <v/>
      </c>
      <c r="L206" s="700" t="str">
        <f t="shared" si="42"/>
        <v/>
      </c>
      <c r="M206" s="712" t="str">
        <f t="shared" si="43"/>
        <v/>
      </c>
      <c r="N206" s="713"/>
      <c r="O206" s="714"/>
      <c r="P206" s="233"/>
      <c r="Q206" s="233"/>
      <c r="R206" s="816" t="str">
        <f t="shared" si="38"/>
        <v/>
      </c>
      <c r="S206" s="711" t="str">
        <f t="shared" si="37"/>
        <v/>
      </c>
      <c r="T206" s="573"/>
      <c r="U206" s="573"/>
      <c r="V206" s="147"/>
      <c r="W206" s="707"/>
    </row>
    <row r="207" spans="2:23" ht="14.25" customHeight="1">
      <c r="B207" s="395"/>
      <c r="D207" s="529">
        <f t="shared" si="39"/>
        <v>166</v>
      </c>
      <c r="E207" s="531"/>
      <c r="F207" s="574"/>
      <c r="G207" s="531"/>
      <c r="H207" s="575"/>
      <c r="I207" s="700" t="str">
        <f t="shared" si="36"/>
        <v/>
      </c>
      <c r="J207" s="700" t="str">
        <f t="shared" si="40"/>
        <v/>
      </c>
      <c r="K207" s="700" t="str">
        <f t="shared" si="41"/>
        <v/>
      </c>
      <c r="L207" s="700" t="str">
        <f t="shared" si="42"/>
        <v/>
      </c>
      <c r="M207" s="712" t="str">
        <f t="shared" si="43"/>
        <v/>
      </c>
      <c r="N207" s="713"/>
      <c r="O207" s="714"/>
      <c r="P207" s="233"/>
      <c r="Q207" s="233"/>
      <c r="R207" s="816" t="str">
        <f t="shared" si="38"/>
        <v/>
      </c>
      <c r="S207" s="711" t="str">
        <f t="shared" si="37"/>
        <v/>
      </c>
      <c r="T207" s="573"/>
      <c r="U207" s="573"/>
      <c r="V207" s="147"/>
      <c r="W207" s="707"/>
    </row>
    <row r="208" spans="2:23" ht="14.25" customHeight="1">
      <c r="B208" s="395"/>
      <c r="D208" s="529">
        <f t="shared" si="39"/>
        <v>167</v>
      </c>
      <c r="E208" s="531"/>
      <c r="F208" s="574"/>
      <c r="G208" s="531"/>
      <c r="H208" s="575"/>
      <c r="I208" s="700" t="str">
        <f t="shared" si="36"/>
        <v/>
      </c>
      <c r="J208" s="700" t="str">
        <f t="shared" si="40"/>
        <v/>
      </c>
      <c r="K208" s="700" t="str">
        <f t="shared" si="41"/>
        <v/>
      </c>
      <c r="L208" s="700" t="str">
        <f t="shared" si="42"/>
        <v/>
      </c>
      <c r="M208" s="712" t="str">
        <f t="shared" si="43"/>
        <v/>
      </c>
      <c r="N208" s="713"/>
      <c r="O208" s="714"/>
      <c r="P208" s="233"/>
      <c r="Q208" s="233"/>
      <c r="R208" s="816" t="str">
        <f t="shared" si="38"/>
        <v/>
      </c>
      <c r="S208" s="711" t="str">
        <f t="shared" si="37"/>
        <v/>
      </c>
      <c r="T208" s="573"/>
      <c r="U208" s="573"/>
      <c r="V208" s="147"/>
      <c r="W208" s="707"/>
    </row>
    <row r="209" spans="2:23" ht="14.25" customHeight="1">
      <c r="B209" s="395"/>
      <c r="D209" s="529">
        <f t="shared" si="39"/>
        <v>168</v>
      </c>
      <c r="E209" s="531"/>
      <c r="F209" s="574"/>
      <c r="G209" s="531"/>
      <c r="H209" s="575"/>
      <c r="I209" s="700" t="str">
        <f t="shared" si="36"/>
        <v/>
      </c>
      <c r="J209" s="700" t="str">
        <f t="shared" si="40"/>
        <v/>
      </c>
      <c r="K209" s="700" t="str">
        <f t="shared" si="41"/>
        <v/>
      </c>
      <c r="L209" s="700" t="str">
        <f t="shared" si="42"/>
        <v/>
      </c>
      <c r="M209" s="712" t="str">
        <f t="shared" si="43"/>
        <v/>
      </c>
      <c r="N209" s="713"/>
      <c r="O209" s="714"/>
      <c r="P209" s="233"/>
      <c r="Q209" s="233"/>
      <c r="R209" s="816" t="str">
        <f t="shared" si="38"/>
        <v/>
      </c>
      <c r="S209" s="711" t="str">
        <f t="shared" si="37"/>
        <v/>
      </c>
      <c r="T209" s="573"/>
      <c r="U209" s="573"/>
      <c r="V209" s="147"/>
      <c r="W209" s="707"/>
    </row>
    <row r="210" spans="2:23" ht="14.25" customHeight="1">
      <c r="B210" s="395"/>
      <c r="D210" s="529">
        <f t="shared" si="39"/>
        <v>169</v>
      </c>
      <c r="E210" s="531"/>
      <c r="F210" s="574"/>
      <c r="G210" s="531"/>
      <c r="H210" s="575"/>
      <c r="I210" s="700" t="str">
        <f t="shared" si="36"/>
        <v/>
      </c>
      <c r="J210" s="700" t="str">
        <f t="shared" si="40"/>
        <v/>
      </c>
      <c r="K210" s="700" t="str">
        <f t="shared" si="41"/>
        <v/>
      </c>
      <c r="L210" s="700" t="str">
        <f t="shared" si="42"/>
        <v/>
      </c>
      <c r="M210" s="712" t="str">
        <f t="shared" si="43"/>
        <v/>
      </c>
      <c r="N210" s="713"/>
      <c r="O210" s="714"/>
      <c r="P210" s="233"/>
      <c r="Q210" s="233"/>
      <c r="R210" s="816" t="str">
        <f t="shared" si="38"/>
        <v/>
      </c>
      <c r="S210" s="711" t="str">
        <f t="shared" si="37"/>
        <v/>
      </c>
      <c r="T210" s="573"/>
      <c r="U210" s="573"/>
      <c r="V210" s="147"/>
      <c r="W210" s="707"/>
    </row>
    <row r="211" spans="2:23" ht="14.25" customHeight="1">
      <c r="B211" s="395"/>
      <c r="D211" s="529">
        <f t="shared" si="39"/>
        <v>170</v>
      </c>
      <c r="E211" s="531"/>
      <c r="F211" s="574"/>
      <c r="G211" s="531"/>
      <c r="H211" s="575"/>
      <c r="I211" s="700" t="str">
        <f t="shared" si="36"/>
        <v/>
      </c>
      <c r="J211" s="700" t="str">
        <f t="shared" si="40"/>
        <v/>
      </c>
      <c r="K211" s="700" t="str">
        <f t="shared" si="41"/>
        <v/>
      </c>
      <c r="L211" s="700" t="str">
        <f t="shared" si="42"/>
        <v/>
      </c>
      <c r="M211" s="712" t="str">
        <f t="shared" si="43"/>
        <v/>
      </c>
      <c r="N211" s="713"/>
      <c r="O211" s="714"/>
      <c r="P211" s="233"/>
      <c r="Q211" s="233"/>
      <c r="R211" s="816" t="str">
        <f t="shared" si="38"/>
        <v/>
      </c>
      <c r="S211" s="711" t="str">
        <f t="shared" si="37"/>
        <v/>
      </c>
      <c r="T211" s="573"/>
      <c r="U211" s="573"/>
      <c r="V211" s="147"/>
      <c r="W211" s="707"/>
    </row>
    <row r="212" spans="2:23" ht="14.25" customHeight="1">
      <c r="B212" s="395"/>
      <c r="D212" s="529">
        <f t="shared" si="39"/>
        <v>171</v>
      </c>
      <c r="E212" s="531"/>
      <c r="F212" s="574"/>
      <c r="G212" s="531"/>
      <c r="H212" s="575"/>
      <c r="I212" s="700" t="str">
        <f t="shared" si="36"/>
        <v/>
      </c>
      <c r="J212" s="700" t="str">
        <f t="shared" si="40"/>
        <v/>
      </c>
      <c r="K212" s="700" t="str">
        <f t="shared" si="41"/>
        <v/>
      </c>
      <c r="L212" s="700" t="str">
        <f t="shared" si="42"/>
        <v/>
      </c>
      <c r="M212" s="712" t="str">
        <f t="shared" si="43"/>
        <v/>
      </c>
      <c r="N212" s="713"/>
      <c r="O212" s="714"/>
      <c r="P212" s="233"/>
      <c r="Q212" s="233"/>
      <c r="R212" s="816" t="str">
        <f t="shared" si="38"/>
        <v/>
      </c>
      <c r="S212" s="711" t="str">
        <f t="shared" si="37"/>
        <v/>
      </c>
      <c r="T212" s="573"/>
      <c r="U212" s="573"/>
      <c r="V212" s="147"/>
      <c r="W212" s="707"/>
    </row>
    <row r="213" spans="2:23" ht="14.25" customHeight="1">
      <c r="B213" s="395"/>
      <c r="D213" s="529">
        <f t="shared" si="39"/>
        <v>172</v>
      </c>
      <c r="E213" s="531"/>
      <c r="F213" s="574"/>
      <c r="G213" s="531"/>
      <c r="H213" s="575"/>
      <c r="I213" s="700" t="str">
        <f t="shared" si="36"/>
        <v/>
      </c>
      <c r="J213" s="700" t="str">
        <f t="shared" si="40"/>
        <v/>
      </c>
      <c r="K213" s="700" t="str">
        <f t="shared" si="41"/>
        <v/>
      </c>
      <c r="L213" s="700" t="str">
        <f t="shared" si="42"/>
        <v/>
      </c>
      <c r="M213" s="712" t="str">
        <f t="shared" si="43"/>
        <v/>
      </c>
      <c r="N213" s="713"/>
      <c r="O213" s="714"/>
      <c r="P213" s="233"/>
      <c r="Q213" s="233"/>
      <c r="R213" s="816" t="str">
        <f t="shared" si="38"/>
        <v/>
      </c>
      <c r="S213" s="711" t="str">
        <f t="shared" si="37"/>
        <v/>
      </c>
      <c r="T213" s="573"/>
      <c r="U213" s="573"/>
      <c r="V213" s="147"/>
      <c r="W213" s="707"/>
    </row>
    <row r="214" spans="2:23" ht="14.25" customHeight="1">
      <c r="B214" s="395"/>
      <c r="D214" s="529">
        <f t="shared" si="39"/>
        <v>173</v>
      </c>
      <c r="E214" s="531"/>
      <c r="F214" s="574"/>
      <c r="G214" s="531"/>
      <c r="H214" s="575"/>
      <c r="I214" s="700" t="str">
        <f t="shared" si="36"/>
        <v/>
      </c>
      <c r="J214" s="700" t="str">
        <f t="shared" si="40"/>
        <v/>
      </c>
      <c r="K214" s="700" t="str">
        <f t="shared" si="41"/>
        <v/>
      </c>
      <c r="L214" s="700" t="str">
        <f t="shared" si="42"/>
        <v/>
      </c>
      <c r="M214" s="712" t="str">
        <f t="shared" si="43"/>
        <v/>
      </c>
      <c r="N214" s="713"/>
      <c r="O214" s="714"/>
      <c r="P214" s="233"/>
      <c r="Q214" s="233"/>
      <c r="R214" s="816" t="str">
        <f t="shared" si="38"/>
        <v/>
      </c>
      <c r="S214" s="711" t="str">
        <f t="shared" si="37"/>
        <v/>
      </c>
      <c r="T214" s="573"/>
      <c r="U214" s="573"/>
      <c r="V214" s="147"/>
      <c r="W214" s="707"/>
    </row>
    <row r="215" spans="2:23" ht="14.25" customHeight="1">
      <c r="B215" s="395"/>
      <c r="D215" s="529">
        <f t="shared" si="39"/>
        <v>174</v>
      </c>
      <c r="E215" s="531"/>
      <c r="F215" s="574"/>
      <c r="G215" s="531"/>
      <c r="H215" s="575"/>
      <c r="I215" s="700" t="str">
        <f t="shared" si="36"/>
        <v/>
      </c>
      <c r="J215" s="700" t="str">
        <f t="shared" si="40"/>
        <v/>
      </c>
      <c r="K215" s="700" t="str">
        <f t="shared" si="41"/>
        <v/>
      </c>
      <c r="L215" s="700" t="str">
        <f t="shared" si="42"/>
        <v/>
      </c>
      <c r="M215" s="712" t="str">
        <f t="shared" si="43"/>
        <v/>
      </c>
      <c r="N215" s="713"/>
      <c r="O215" s="714"/>
      <c r="P215" s="233"/>
      <c r="Q215" s="233"/>
      <c r="R215" s="816" t="str">
        <f t="shared" si="38"/>
        <v/>
      </c>
      <c r="S215" s="711" t="str">
        <f t="shared" si="37"/>
        <v/>
      </c>
      <c r="T215" s="573"/>
      <c r="U215" s="573"/>
      <c r="V215" s="147"/>
      <c r="W215" s="707"/>
    </row>
    <row r="216" spans="2:23" ht="14.25" customHeight="1">
      <c r="B216" s="395"/>
      <c r="D216" s="529">
        <f t="shared" si="39"/>
        <v>175</v>
      </c>
      <c r="E216" s="531"/>
      <c r="F216" s="574"/>
      <c r="G216" s="531"/>
      <c r="H216" s="575"/>
      <c r="I216" s="700" t="str">
        <f t="shared" si="36"/>
        <v/>
      </c>
      <c r="J216" s="700" t="str">
        <f t="shared" si="40"/>
        <v/>
      </c>
      <c r="K216" s="700" t="str">
        <f t="shared" si="41"/>
        <v/>
      </c>
      <c r="L216" s="700" t="str">
        <f t="shared" si="42"/>
        <v/>
      </c>
      <c r="M216" s="712" t="str">
        <f t="shared" si="43"/>
        <v/>
      </c>
      <c r="N216" s="713"/>
      <c r="O216" s="714"/>
      <c r="P216" s="233"/>
      <c r="Q216" s="233"/>
      <c r="R216" s="816" t="str">
        <f t="shared" si="38"/>
        <v/>
      </c>
      <c r="S216" s="711" t="str">
        <f t="shared" si="37"/>
        <v/>
      </c>
      <c r="T216" s="573"/>
      <c r="U216" s="573"/>
      <c r="V216" s="147"/>
      <c r="W216" s="707"/>
    </row>
    <row r="217" spans="2:23" ht="14.25" customHeight="1">
      <c r="B217" s="395"/>
      <c r="D217" s="529">
        <f t="shared" si="39"/>
        <v>176</v>
      </c>
      <c r="E217" s="531"/>
      <c r="F217" s="574"/>
      <c r="G217" s="531"/>
      <c r="H217" s="575"/>
      <c r="I217" s="700" t="str">
        <f t="shared" si="36"/>
        <v/>
      </c>
      <c r="J217" s="700" t="str">
        <f t="shared" si="40"/>
        <v/>
      </c>
      <c r="K217" s="700" t="str">
        <f t="shared" si="41"/>
        <v/>
      </c>
      <c r="L217" s="700" t="str">
        <f t="shared" si="42"/>
        <v/>
      </c>
      <c r="M217" s="712" t="str">
        <f t="shared" si="43"/>
        <v/>
      </c>
      <c r="N217" s="713"/>
      <c r="O217" s="714"/>
      <c r="P217" s="233"/>
      <c r="Q217" s="233"/>
      <c r="R217" s="816" t="str">
        <f t="shared" si="38"/>
        <v/>
      </c>
      <c r="S217" s="711" t="str">
        <f t="shared" si="37"/>
        <v/>
      </c>
      <c r="T217" s="573"/>
      <c r="U217" s="573"/>
      <c r="V217" s="147"/>
      <c r="W217" s="707"/>
    </row>
    <row r="218" spans="2:23" ht="14.25" customHeight="1">
      <c r="B218" s="395"/>
      <c r="D218" s="529">
        <f t="shared" si="39"/>
        <v>177</v>
      </c>
      <c r="E218" s="531"/>
      <c r="F218" s="574"/>
      <c r="G218" s="531"/>
      <c r="H218" s="575"/>
      <c r="I218" s="700" t="str">
        <f t="shared" si="36"/>
        <v/>
      </c>
      <c r="J218" s="700" t="str">
        <f t="shared" si="40"/>
        <v/>
      </c>
      <c r="K218" s="700" t="str">
        <f t="shared" si="41"/>
        <v/>
      </c>
      <c r="L218" s="700" t="str">
        <f t="shared" si="42"/>
        <v/>
      </c>
      <c r="M218" s="712" t="str">
        <f t="shared" si="43"/>
        <v/>
      </c>
      <c r="N218" s="713"/>
      <c r="O218" s="714"/>
      <c r="P218" s="233"/>
      <c r="Q218" s="233"/>
      <c r="R218" s="816" t="str">
        <f t="shared" si="38"/>
        <v/>
      </c>
      <c r="S218" s="711" t="str">
        <f t="shared" si="37"/>
        <v/>
      </c>
      <c r="T218" s="573"/>
      <c r="U218" s="573"/>
      <c r="V218" s="147"/>
      <c r="W218" s="707"/>
    </row>
    <row r="219" spans="2:23" ht="14.25" customHeight="1">
      <c r="B219" s="395"/>
      <c r="D219" s="529">
        <f t="shared" si="39"/>
        <v>178</v>
      </c>
      <c r="E219" s="531"/>
      <c r="F219" s="574"/>
      <c r="G219" s="531"/>
      <c r="H219" s="575"/>
      <c r="I219" s="700" t="str">
        <f t="shared" si="36"/>
        <v/>
      </c>
      <c r="J219" s="700" t="str">
        <f t="shared" si="40"/>
        <v/>
      </c>
      <c r="K219" s="700" t="str">
        <f t="shared" si="41"/>
        <v/>
      </c>
      <c r="L219" s="700" t="str">
        <f t="shared" si="42"/>
        <v/>
      </c>
      <c r="M219" s="712" t="str">
        <f t="shared" si="43"/>
        <v/>
      </c>
      <c r="N219" s="713"/>
      <c r="O219" s="714"/>
      <c r="P219" s="233"/>
      <c r="Q219" s="233"/>
      <c r="R219" s="816" t="str">
        <f t="shared" si="38"/>
        <v/>
      </c>
      <c r="S219" s="711" t="str">
        <f t="shared" si="37"/>
        <v/>
      </c>
      <c r="T219" s="573"/>
      <c r="U219" s="573"/>
      <c r="V219" s="147"/>
      <c r="W219" s="707"/>
    </row>
    <row r="220" spans="2:23" ht="14.25" customHeight="1">
      <c r="B220" s="395"/>
      <c r="D220" s="529">
        <f t="shared" si="39"/>
        <v>179</v>
      </c>
      <c r="E220" s="531"/>
      <c r="F220" s="574"/>
      <c r="G220" s="531"/>
      <c r="H220" s="575"/>
      <c r="I220" s="700" t="str">
        <f t="shared" si="36"/>
        <v/>
      </c>
      <c r="J220" s="700" t="str">
        <f t="shared" si="40"/>
        <v/>
      </c>
      <c r="K220" s="700" t="str">
        <f t="shared" si="41"/>
        <v/>
      </c>
      <c r="L220" s="700" t="str">
        <f t="shared" si="42"/>
        <v/>
      </c>
      <c r="M220" s="712" t="str">
        <f t="shared" si="43"/>
        <v/>
      </c>
      <c r="N220" s="713"/>
      <c r="O220" s="714"/>
      <c r="P220" s="233"/>
      <c r="Q220" s="233"/>
      <c r="R220" s="816" t="str">
        <f t="shared" si="38"/>
        <v/>
      </c>
      <c r="S220" s="711" t="str">
        <f t="shared" si="37"/>
        <v/>
      </c>
      <c r="T220" s="573"/>
      <c r="U220" s="573"/>
      <c r="V220" s="147"/>
      <c r="W220" s="707"/>
    </row>
    <row r="221" spans="2:23" ht="14.25" customHeight="1">
      <c r="B221" s="395"/>
      <c r="D221" s="529">
        <f t="shared" si="39"/>
        <v>180</v>
      </c>
      <c r="E221" s="531"/>
      <c r="F221" s="574"/>
      <c r="G221" s="531"/>
      <c r="H221" s="575"/>
      <c r="I221" s="700" t="str">
        <f t="shared" si="36"/>
        <v/>
      </c>
      <c r="J221" s="700" t="str">
        <f t="shared" si="40"/>
        <v/>
      </c>
      <c r="K221" s="700" t="str">
        <f t="shared" si="41"/>
        <v/>
      </c>
      <c r="L221" s="700" t="str">
        <f t="shared" si="42"/>
        <v/>
      </c>
      <c r="M221" s="712" t="str">
        <f t="shared" si="43"/>
        <v/>
      </c>
      <c r="N221" s="713"/>
      <c r="O221" s="714"/>
      <c r="P221" s="233"/>
      <c r="Q221" s="233"/>
      <c r="R221" s="816" t="str">
        <f t="shared" si="38"/>
        <v/>
      </c>
      <c r="S221" s="711" t="str">
        <f t="shared" si="37"/>
        <v/>
      </c>
      <c r="T221" s="573"/>
      <c r="U221" s="573"/>
      <c r="V221" s="147"/>
      <c r="W221" s="707"/>
    </row>
    <row r="222" spans="2:23" ht="14.25" customHeight="1">
      <c r="B222" s="395"/>
      <c r="D222" s="529">
        <f t="shared" si="39"/>
        <v>181</v>
      </c>
      <c r="E222" s="531"/>
      <c r="F222" s="574"/>
      <c r="G222" s="531"/>
      <c r="H222" s="575"/>
      <c r="I222" s="700" t="str">
        <f t="shared" si="36"/>
        <v/>
      </c>
      <c r="J222" s="700" t="str">
        <f t="shared" si="40"/>
        <v/>
      </c>
      <c r="K222" s="700" t="str">
        <f t="shared" si="41"/>
        <v/>
      </c>
      <c r="L222" s="700" t="str">
        <f t="shared" si="42"/>
        <v/>
      </c>
      <c r="M222" s="712" t="str">
        <f t="shared" si="43"/>
        <v/>
      </c>
      <c r="N222" s="713"/>
      <c r="O222" s="714"/>
      <c r="P222" s="233"/>
      <c r="Q222" s="233"/>
      <c r="R222" s="816" t="str">
        <f t="shared" si="38"/>
        <v/>
      </c>
      <c r="S222" s="711" t="str">
        <f t="shared" si="37"/>
        <v/>
      </c>
      <c r="T222" s="573"/>
      <c r="U222" s="573"/>
      <c r="V222" s="147"/>
      <c r="W222" s="707"/>
    </row>
    <row r="223" spans="2:23" ht="14.25" customHeight="1">
      <c r="B223" s="395"/>
      <c r="D223" s="529">
        <f t="shared" si="39"/>
        <v>182</v>
      </c>
      <c r="E223" s="531"/>
      <c r="F223" s="574"/>
      <c r="G223" s="531"/>
      <c r="H223" s="575"/>
      <c r="I223" s="700" t="str">
        <f t="shared" si="36"/>
        <v/>
      </c>
      <c r="J223" s="700" t="str">
        <f t="shared" si="40"/>
        <v/>
      </c>
      <c r="K223" s="700" t="str">
        <f t="shared" si="41"/>
        <v/>
      </c>
      <c r="L223" s="700" t="str">
        <f t="shared" si="42"/>
        <v/>
      </c>
      <c r="M223" s="712" t="str">
        <f t="shared" si="43"/>
        <v/>
      </c>
      <c r="N223" s="713"/>
      <c r="O223" s="714"/>
      <c r="P223" s="233"/>
      <c r="Q223" s="233"/>
      <c r="R223" s="816" t="str">
        <f t="shared" si="38"/>
        <v/>
      </c>
      <c r="S223" s="711" t="str">
        <f t="shared" si="37"/>
        <v/>
      </c>
      <c r="T223" s="573"/>
      <c r="U223" s="573"/>
      <c r="V223" s="147"/>
      <c r="W223" s="707"/>
    </row>
    <row r="224" spans="2:23" ht="14.25" customHeight="1">
      <c r="B224" s="395"/>
      <c r="D224" s="529">
        <f t="shared" si="39"/>
        <v>183</v>
      </c>
      <c r="E224" s="531"/>
      <c r="F224" s="574"/>
      <c r="G224" s="531"/>
      <c r="H224" s="575"/>
      <c r="I224" s="700" t="str">
        <f t="shared" si="36"/>
        <v/>
      </c>
      <c r="J224" s="700" t="str">
        <f t="shared" si="40"/>
        <v/>
      </c>
      <c r="K224" s="700" t="str">
        <f t="shared" si="41"/>
        <v/>
      </c>
      <c r="L224" s="700" t="str">
        <f t="shared" si="42"/>
        <v/>
      </c>
      <c r="M224" s="712" t="str">
        <f t="shared" si="43"/>
        <v/>
      </c>
      <c r="N224" s="713"/>
      <c r="O224" s="714"/>
      <c r="P224" s="233"/>
      <c r="Q224" s="233"/>
      <c r="R224" s="816" t="str">
        <f t="shared" si="38"/>
        <v/>
      </c>
      <c r="S224" s="711" t="str">
        <f t="shared" si="37"/>
        <v/>
      </c>
      <c r="T224" s="573"/>
      <c r="U224" s="573"/>
      <c r="V224" s="147"/>
      <c r="W224" s="707"/>
    </row>
    <row r="225" spans="2:23" ht="14.25" customHeight="1">
      <c r="B225" s="395"/>
      <c r="D225" s="529">
        <f t="shared" si="39"/>
        <v>184</v>
      </c>
      <c r="E225" s="531"/>
      <c r="F225" s="574"/>
      <c r="G225" s="531"/>
      <c r="H225" s="575"/>
      <c r="I225" s="700" t="str">
        <f t="shared" si="36"/>
        <v/>
      </c>
      <c r="J225" s="700" t="str">
        <f t="shared" si="40"/>
        <v/>
      </c>
      <c r="K225" s="700" t="str">
        <f t="shared" si="41"/>
        <v/>
      </c>
      <c r="L225" s="700" t="str">
        <f t="shared" si="42"/>
        <v/>
      </c>
      <c r="M225" s="712" t="str">
        <f t="shared" si="43"/>
        <v/>
      </c>
      <c r="N225" s="713"/>
      <c r="O225" s="714"/>
      <c r="P225" s="233"/>
      <c r="Q225" s="233"/>
      <c r="R225" s="816" t="str">
        <f t="shared" si="38"/>
        <v/>
      </c>
      <c r="S225" s="711" t="str">
        <f t="shared" si="37"/>
        <v/>
      </c>
      <c r="T225" s="573"/>
      <c r="U225" s="573"/>
      <c r="V225" s="147"/>
      <c r="W225" s="707"/>
    </row>
    <row r="226" spans="2:23" ht="14.25" customHeight="1">
      <c r="B226" s="395"/>
      <c r="D226" s="529">
        <f t="shared" si="39"/>
        <v>185</v>
      </c>
      <c r="E226" s="531"/>
      <c r="F226" s="574"/>
      <c r="G226" s="531"/>
      <c r="H226" s="575"/>
      <c r="I226" s="700" t="str">
        <f t="shared" si="36"/>
        <v/>
      </c>
      <c r="J226" s="700" t="str">
        <f t="shared" si="40"/>
        <v/>
      </c>
      <c r="K226" s="700" t="str">
        <f t="shared" si="41"/>
        <v/>
      </c>
      <c r="L226" s="700" t="str">
        <f t="shared" si="42"/>
        <v/>
      </c>
      <c r="M226" s="712" t="str">
        <f t="shared" si="43"/>
        <v/>
      </c>
      <c r="N226" s="713"/>
      <c r="O226" s="714"/>
      <c r="P226" s="233"/>
      <c r="Q226" s="233"/>
      <c r="R226" s="816" t="str">
        <f t="shared" si="38"/>
        <v/>
      </c>
      <c r="S226" s="711" t="str">
        <f t="shared" si="37"/>
        <v/>
      </c>
      <c r="T226" s="573"/>
      <c r="U226" s="573"/>
      <c r="V226" s="147"/>
      <c r="W226" s="707"/>
    </row>
    <row r="227" spans="2:23" ht="14.25" customHeight="1">
      <c r="B227" s="395"/>
      <c r="D227" s="529">
        <f t="shared" si="39"/>
        <v>186</v>
      </c>
      <c r="E227" s="531"/>
      <c r="F227" s="574"/>
      <c r="G227" s="531"/>
      <c r="H227" s="575"/>
      <c r="I227" s="700" t="str">
        <f t="shared" si="36"/>
        <v/>
      </c>
      <c r="J227" s="700" t="str">
        <f t="shared" si="40"/>
        <v/>
      </c>
      <c r="K227" s="700" t="str">
        <f t="shared" si="41"/>
        <v/>
      </c>
      <c r="L227" s="700" t="str">
        <f t="shared" si="42"/>
        <v/>
      </c>
      <c r="M227" s="712" t="str">
        <f t="shared" si="43"/>
        <v/>
      </c>
      <c r="N227" s="713"/>
      <c r="O227" s="714"/>
      <c r="P227" s="233"/>
      <c r="Q227" s="233"/>
      <c r="R227" s="816" t="str">
        <f t="shared" si="38"/>
        <v/>
      </c>
      <c r="S227" s="711" t="str">
        <f t="shared" si="37"/>
        <v/>
      </c>
      <c r="T227" s="573"/>
      <c r="U227" s="573"/>
      <c r="V227" s="147"/>
      <c r="W227" s="707"/>
    </row>
    <row r="228" spans="2:23" ht="14.25" customHeight="1">
      <c r="B228" s="395"/>
      <c r="D228" s="529">
        <f t="shared" si="39"/>
        <v>187</v>
      </c>
      <c r="E228" s="531"/>
      <c r="F228" s="574"/>
      <c r="G228" s="531"/>
      <c r="H228" s="575"/>
      <c r="I228" s="700" t="str">
        <f t="shared" si="36"/>
        <v/>
      </c>
      <c r="J228" s="700" t="str">
        <f t="shared" si="40"/>
        <v/>
      </c>
      <c r="K228" s="700" t="str">
        <f t="shared" si="41"/>
        <v/>
      </c>
      <c r="L228" s="700" t="str">
        <f t="shared" si="42"/>
        <v/>
      </c>
      <c r="M228" s="712" t="str">
        <f t="shared" si="43"/>
        <v/>
      </c>
      <c r="N228" s="713"/>
      <c r="O228" s="714"/>
      <c r="P228" s="233"/>
      <c r="Q228" s="233"/>
      <c r="R228" s="816" t="str">
        <f t="shared" si="38"/>
        <v/>
      </c>
      <c r="S228" s="711" t="str">
        <f t="shared" si="37"/>
        <v/>
      </c>
      <c r="T228" s="573"/>
      <c r="U228" s="573"/>
      <c r="V228" s="147"/>
      <c r="W228" s="707"/>
    </row>
    <row r="229" spans="2:23" ht="14.25" customHeight="1">
      <c r="B229" s="395"/>
      <c r="D229" s="529">
        <f t="shared" si="39"/>
        <v>188</v>
      </c>
      <c r="E229" s="531"/>
      <c r="F229" s="574"/>
      <c r="G229" s="531"/>
      <c r="H229" s="575"/>
      <c r="I229" s="700" t="str">
        <f t="shared" si="36"/>
        <v/>
      </c>
      <c r="J229" s="700" t="str">
        <f t="shared" si="40"/>
        <v/>
      </c>
      <c r="K229" s="700" t="str">
        <f t="shared" si="41"/>
        <v/>
      </c>
      <c r="L229" s="700" t="str">
        <f t="shared" si="42"/>
        <v/>
      </c>
      <c r="M229" s="712" t="str">
        <f t="shared" si="43"/>
        <v/>
      </c>
      <c r="N229" s="713"/>
      <c r="O229" s="714"/>
      <c r="P229" s="233"/>
      <c r="Q229" s="233"/>
      <c r="R229" s="816" t="str">
        <f t="shared" si="38"/>
        <v/>
      </c>
      <c r="S229" s="711" t="str">
        <f t="shared" si="37"/>
        <v/>
      </c>
      <c r="T229" s="573"/>
      <c r="U229" s="573"/>
      <c r="V229" s="147"/>
      <c r="W229" s="707"/>
    </row>
    <row r="230" spans="2:23" ht="14.25" customHeight="1">
      <c r="B230" s="395"/>
      <c r="D230" s="529">
        <f t="shared" si="39"/>
        <v>189</v>
      </c>
      <c r="E230" s="531"/>
      <c r="F230" s="574"/>
      <c r="G230" s="531"/>
      <c r="H230" s="575"/>
      <c r="I230" s="700" t="str">
        <f t="shared" si="36"/>
        <v/>
      </c>
      <c r="J230" s="700" t="str">
        <f t="shared" si="40"/>
        <v/>
      </c>
      <c r="K230" s="700" t="str">
        <f t="shared" si="41"/>
        <v/>
      </c>
      <c r="L230" s="700" t="str">
        <f t="shared" si="42"/>
        <v/>
      </c>
      <c r="M230" s="712" t="str">
        <f t="shared" si="43"/>
        <v/>
      </c>
      <c r="N230" s="713"/>
      <c r="O230" s="714"/>
      <c r="P230" s="233"/>
      <c r="Q230" s="233"/>
      <c r="R230" s="816" t="str">
        <f t="shared" si="38"/>
        <v/>
      </c>
      <c r="S230" s="711" t="str">
        <f t="shared" si="37"/>
        <v/>
      </c>
      <c r="T230" s="573"/>
      <c r="U230" s="573"/>
      <c r="V230" s="147"/>
      <c r="W230" s="707"/>
    </row>
    <row r="231" spans="2:23" ht="14.25" customHeight="1">
      <c r="B231" s="395"/>
      <c r="D231" s="529">
        <f t="shared" si="39"/>
        <v>190</v>
      </c>
      <c r="E231" s="531"/>
      <c r="F231" s="574"/>
      <c r="G231" s="531"/>
      <c r="H231" s="575"/>
      <c r="I231" s="700" t="str">
        <f t="shared" si="36"/>
        <v/>
      </c>
      <c r="J231" s="700" t="str">
        <f t="shared" si="40"/>
        <v/>
      </c>
      <c r="K231" s="700" t="str">
        <f t="shared" si="41"/>
        <v/>
      </c>
      <c r="L231" s="700" t="str">
        <f t="shared" si="42"/>
        <v/>
      </c>
      <c r="M231" s="712" t="str">
        <f t="shared" si="43"/>
        <v/>
      </c>
      <c r="N231" s="713"/>
      <c r="O231" s="714"/>
      <c r="P231" s="233"/>
      <c r="Q231" s="233"/>
      <c r="R231" s="816" t="str">
        <f t="shared" si="38"/>
        <v/>
      </c>
      <c r="S231" s="711" t="str">
        <f t="shared" si="37"/>
        <v/>
      </c>
      <c r="T231" s="573"/>
      <c r="U231" s="573"/>
      <c r="V231" s="147"/>
      <c r="W231" s="707"/>
    </row>
    <row r="232" spans="2:23" ht="14.25" customHeight="1">
      <c r="B232" s="395"/>
      <c r="D232" s="529">
        <f t="shared" si="39"/>
        <v>191</v>
      </c>
      <c r="E232" s="531"/>
      <c r="F232" s="574"/>
      <c r="G232" s="531"/>
      <c r="H232" s="575"/>
      <c r="I232" s="700" t="str">
        <f t="shared" si="36"/>
        <v/>
      </c>
      <c r="J232" s="700" t="str">
        <f t="shared" si="40"/>
        <v/>
      </c>
      <c r="K232" s="700" t="str">
        <f t="shared" si="41"/>
        <v/>
      </c>
      <c r="L232" s="700" t="str">
        <f t="shared" si="42"/>
        <v/>
      </c>
      <c r="M232" s="712" t="str">
        <f t="shared" si="43"/>
        <v/>
      </c>
      <c r="N232" s="713"/>
      <c r="O232" s="714"/>
      <c r="P232" s="233"/>
      <c r="Q232" s="233"/>
      <c r="R232" s="816" t="str">
        <f t="shared" si="38"/>
        <v/>
      </c>
      <c r="S232" s="711" t="str">
        <f t="shared" si="37"/>
        <v/>
      </c>
      <c r="T232" s="573"/>
      <c r="U232" s="573"/>
      <c r="V232" s="147"/>
      <c r="W232" s="707"/>
    </row>
    <row r="233" spans="2:23" ht="14.25" customHeight="1">
      <c r="B233" s="395"/>
      <c r="D233" s="529">
        <f t="shared" si="39"/>
        <v>192</v>
      </c>
      <c r="E233" s="531"/>
      <c r="F233" s="574"/>
      <c r="G233" s="531"/>
      <c r="H233" s="575"/>
      <c r="I233" s="700" t="str">
        <f t="shared" si="36"/>
        <v/>
      </c>
      <c r="J233" s="700" t="str">
        <f t="shared" si="40"/>
        <v/>
      </c>
      <c r="K233" s="700" t="str">
        <f t="shared" si="41"/>
        <v/>
      </c>
      <c r="L233" s="700" t="str">
        <f t="shared" si="42"/>
        <v/>
      </c>
      <c r="M233" s="712" t="str">
        <f t="shared" si="43"/>
        <v/>
      </c>
      <c r="N233" s="713"/>
      <c r="O233" s="714"/>
      <c r="P233" s="233"/>
      <c r="Q233" s="233"/>
      <c r="R233" s="816" t="str">
        <f t="shared" si="38"/>
        <v/>
      </c>
      <c r="S233" s="711" t="str">
        <f t="shared" si="37"/>
        <v/>
      </c>
      <c r="T233" s="573"/>
      <c r="U233" s="573"/>
      <c r="V233" s="147"/>
      <c r="W233" s="707"/>
    </row>
    <row r="234" spans="2:23" ht="14.25" customHeight="1">
      <c r="B234" s="395"/>
      <c r="D234" s="529">
        <f t="shared" si="39"/>
        <v>193</v>
      </c>
      <c r="E234" s="531"/>
      <c r="F234" s="574"/>
      <c r="G234" s="531"/>
      <c r="H234" s="575"/>
      <c r="I234" s="700" t="str">
        <f t="shared" si="36"/>
        <v/>
      </c>
      <c r="J234" s="700" t="str">
        <f t="shared" si="40"/>
        <v/>
      </c>
      <c r="K234" s="700" t="str">
        <f t="shared" si="41"/>
        <v/>
      </c>
      <c r="L234" s="700" t="str">
        <f t="shared" si="42"/>
        <v/>
      </c>
      <c r="M234" s="712" t="str">
        <f t="shared" si="43"/>
        <v/>
      </c>
      <c r="N234" s="713"/>
      <c r="O234" s="714"/>
      <c r="P234" s="233"/>
      <c r="Q234" s="233"/>
      <c r="R234" s="816" t="str">
        <f t="shared" si="38"/>
        <v/>
      </c>
      <c r="S234" s="711" t="str">
        <f t="shared" si="37"/>
        <v/>
      </c>
      <c r="T234" s="573"/>
      <c r="U234" s="573"/>
      <c r="V234" s="147"/>
      <c r="W234" s="707"/>
    </row>
    <row r="235" spans="2:23" ht="14.25" customHeight="1">
      <c r="B235" s="395"/>
      <c r="D235" s="529">
        <f t="shared" si="39"/>
        <v>194</v>
      </c>
      <c r="E235" s="531"/>
      <c r="F235" s="574"/>
      <c r="G235" s="531"/>
      <c r="H235" s="575"/>
      <c r="I235" s="700" t="str">
        <f t="shared" ref="I235:I298" si="44">IF(OR(F235=$AE$4,F235=$AF$4),"○","")</f>
        <v/>
      </c>
      <c r="J235" s="700" t="str">
        <f t="shared" si="40"/>
        <v/>
      </c>
      <c r="K235" s="700" t="str">
        <f t="shared" si="41"/>
        <v/>
      </c>
      <c r="L235" s="700" t="str">
        <f t="shared" si="42"/>
        <v/>
      </c>
      <c r="M235" s="712" t="str">
        <f t="shared" si="43"/>
        <v/>
      </c>
      <c r="N235" s="713"/>
      <c r="O235" s="714"/>
      <c r="P235" s="233"/>
      <c r="Q235" s="233"/>
      <c r="R235" s="816" t="str">
        <f t="shared" si="38"/>
        <v/>
      </c>
      <c r="S235" s="711" t="str">
        <f t="shared" ref="S235:S298" si="45">IF(OR(H235="",R235=""),"",R235/H235)</f>
        <v/>
      </c>
      <c r="T235" s="573"/>
      <c r="U235" s="573"/>
      <c r="V235" s="147"/>
      <c r="W235" s="707"/>
    </row>
    <row r="236" spans="2:23" ht="14.25" customHeight="1">
      <c r="B236" s="395"/>
      <c r="D236" s="529">
        <f t="shared" si="39"/>
        <v>195</v>
      </c>
      <c r="E236" s="531"/>
      <c r="F236" s="574"/>
      <c r="G236" s="531"/>
      <c r="H236" s="575"/>
      <c r="I236" s="700" t="str">
        <f t="shared" si="44"/>
        <v/>
      </c>
      <c r="J236" s="700" t="str">
        <f t="shared" si="40"/>
        <v/>
      </c>
      <c r="K236" s="700" t="str">
        <f t="shared" si="41"/>
        <v/>
      </c>
      <c r="L236" s="700" t="str">
        <f t="shared" si="42"/>
        <v/>
      </c>
      <c r="M236" s="712" t="str">
        <f t="shared" si="43"/>
        <v/>
      </c>
      <c r="N236" s="713"/>
      <c r="O236" s="714"/>
      <c r="P236" s="233"/>
      <c r="Q236" s="233"/>
      <c r="R236" s="816" t="str">
        <f t="shared" si="38"/>
        <v/>
      </c>
      <c r="S236" s="711" t="str">
        <f t="shared" si="45"/>
        <v/>
      </c>
      <c r="T236" s="573"/>
      <c r="U236" s="573"/>
      <c r="V236" s="147"/>
      <c r="W236" s="707"/>
    </row>
    <row r="237" spans="2:23" ht="14.25" customHeight="1">
      <c r="B237" s="395"/>
      <c r="D237" s="529">
        <f t="shared" si="39"/>
        <v>196</v>
      </c>
      <c r="E237" s="531"/>
      <c r="F237" s="574"/>
      <c r="G237" s="531"/>
      <c r="H237" s="575"/>
      <c r="I237" s="700" t="str">
        <f t="shared" si="44"/>
        <v/>
      </c>
      <c r="J237" s="700" t="str">
        <f t="shared" si="40"/>
        <v/>
      </c>
      <c r="K237" s="700" t="str">
        <f t="shared" si="41"/>
        <v/>
      </c>
      <c r="L237" s="700" t="str">
        <f t="shared" si="42"/>
        <v/>
      </c>
      <c r="M237" s="712" t="str">
        <f t="shared" si="43"/>
        <v/>
      </c>
      <c r="N237" s="713"/>
      <c r="O237" s="714"/>
      <c r="P237" s="233"/>
      <c r="Q237" s="233"/>
      <c r="R237" s="816" t="str">
        <f t="shared" si="38"/>
        <v/>
      </c>
      <c r="S237" s="711" t="str">
        <f t="shared" si="45"/>
        <v/>
      </c>
      <c r="T237" s="573"/>
      <c r="U237" s="573"/>
      <c r="V237" s="147"/>
      <c r="W237" s="707"/>
    </row>
    <row r="238" spans="2:23" ht="14.25" customHeight="1">
      <c r="B238" s="395"/>
      <c r="D238" s="529">
        <f t="shared" si="39"/>
        <v>197</v>
      </c>
      <c r="E238" s="531"/>
      <c r="F238" s="574"/>
      <c r="G238" s="531"/>
      <c r="H238" s="575"/>
      <c r="I238" s="700" t="str">
        <f t="shared" si="44"/>
        <v/>
      </c>
      <c r="J238" s="700" t="str">
        <f t="shared" si="40"/>
        <v/>
      </c>
      <c r="K238" s="700" t="str">
        <f t="shared" si="41"/>
        <v/>
      </c>
      <c r="L238" s="700" t="str">
        <f t="shared" si="42"/>
        <v/>
      </c>
      <c r="M238" s="712" t="str">
        <f t="shared" si="43"/>
        <v/>
      </c>
      <c r="N238" s="713"/>
      <c r="O238" s="714"/>
      <c r="P238" s="233"/>
      <c r="Q238" s="233"/>
      <c r="R238" s="816" t="str">
        <f t="shared" si="38"/>
        <v/>
      </c>
      <c r="S238" s="711" t="str">
        <f t="shared" si="45"/>
        <v/>
      </c>
      <c r="T238" s="573"/>
      <c r="U238" s="573"/>
      <c r="V238" s="147"/>
      <c r="W238" s="707"/>
    </row>
    <row r="239" spans="2:23" ht="14.25" customHeight="1">
      <c r="B239" s="395"/>
      <c r="D239" s="529">
        <f t="shared" si="39"/>
        <v>198</v>
      </c>
      <c r="E239" s="531"/>
      <c r="F239" s="574"/>
      <c r="G239" s="531"/>
      <c r="H239" s="575"/>
      <c r="I239" s="700" t="str">
        <f t="shared" si="44"/>
        <v/>
      </c>
      <c r="J239" s="700" t="str">
        <f t="shared" si="40"/>
        <v/>
      </c>
      <c r="K239" s="700" t="str">
        <f t="shared" si="41"/>
        <v/>
      </c>
      <c r="L239" s="700" t="str">
        <f t="shared" si="42"/>
        <v/>
      </c>
      <c r="M239" s="712" t="str">
        <f t="shared" si="43"/>
        <v/>
      </c>
      <c r="N239" s="713"/>
      <c r="O239" s="714"/>
      <c r="P239" s="233"/>
      <c r="Q239" s="233"/>
      <c r="R239" s="816" t="str">
        <f t="shared" si="38"/>
        <v/>
      </c>
      <c r="S239" s="711" t="str">
        <f t="shared" si="45"/>
        <v/>
      </c>
      <c r="T239" s="573"/>
      <c r="U239" s="573"/>
      <c r="V239" s="147"/>
      <c r="W239" s="707"/>
    </row>
    <row r="240" spans="2:23" ht="14.25" customHeight="1">
      <c r="B240" s="395"/>
      <c r="D240" s="529">
        <f t="shared" si="39"/>
        <v>199</v>
      </c>
      <c r="E240" s="531"/>
      <c r="F240" s="574"/>
      <c r="G240" s="531"/>
      <c r="H240" s="575"/>
      <c r="I240" s="700" t="str">
        <f t="shared" si="44"/>
        <v/>
      </c>
      <c r="J240" s="700" t="str">
        <f t="shared" si="40"/>
        <v/>
      </c>
      <c r="K240" s="700" t="str">
        <f t="shared" si="41"/>
        <v/>
      </c>
      <c r="L240" s="700" t="str">
        <f t="shared" si="42"/>
        <v/>
      </c>
      <c r="M240" s="712" t="str">
        <f t="shared" si="43"/>
        <v/>
      </c>
      <c r="N240" s="713"/>
      <c r="O240" s="714"/>
      <c r="P240" s="233"/>
      <c r="Q240" s="233"/>
      <c r="R240" s="816" t="str">
        <f t="shared" si="38"/>
        <v/>
      </c>
      <c r="S240" s="711" t="str">
        <f t="shared" si="45"/>
        <v/>
      </c>
      <c r="T240" s="573"/>
      <c r="U240" s="573"/>
      <c r="V240" s="147"/>
      <c r="W240" s="707"/>
    </row>
    <row r="241" spans="2:23" ht="14.25" customHeight="1">
      <c r="B241" s="395"/>
      <c r="D241" s="529">
        <f t="shared" si="39"/>
        <v>200</v>
      </c>
      <c r="E241" s="531"/>
      <c r="F241" s="574"/>
      <c r="G241" s="531"/>
      <c r="H241" s="575"/>
      <c r="I241" s="700" t="str">
        <f t="shared" si="44"/>
        <v/>
      </c>
      <c r="J241" s="700" t="str">
        <f t="shared" si="40"/>
        <v/>
      </c>
      <c r="K241" s="700" t="str">
        <f t="shared" si="41"/>
        <v/>
      </c>
      <c r="L241" s="700" t="str">
        <f t="shared" si="42"/>
        <v/>
      </c>
      <c r="M241" s="712" t="str">
        <f t="shared" si="43"/>
        <v/>
      </c>
      <c r="N241" s="713"/>
      <c r="O241" s="714"/>
      <c r="P241" s="233"/>
      <c r="Q241" s="233"/>
      <c r="R241" s="816" t="str">
        <f t="shared" si="38"/>
        <v/>
      </c>
      <c r="S241" s="711" t="str">
        <f t="shared" si="45"/>
        <v/>
      </c>
      <c r="T241" s="573"/>
      <c r="U241" s="573"/>
      <c r="V241" s="147"/>
      <c r="W241" s="707"/>
    </row>
    <row r="242" spans="2:23" ht="14.25" customHeight="1">
      <c r="B242" s="395"/>
      <c r="D242" s="529">
        <f t="shared" si="39"/>
        <v>201</v>
      </c>
      <c r="E242" s="531"/>
      <c r="F242" s="574"/>
      <c r="G242" s="531"/>
      <c r="H242" s="575"/>
      <c r="I242" s="700" t="str">
        <f t="shared" si="44"/>
        <v/>
      </c>
      <c r="J242" s="700" t="str">
        <f t="shared" si="40"/>
        <v/>
      </c>
      <c r="K242" s="700" t="str">
        <f t="shared" si="41"/>
        <v/>
      </c>
      <c r="L242" s="700" t="str">
        <f t="shared" si="42"/>
        <v/>
      </c>
      <c r="M242" s="712" t="str">
        <f t="shared" si="43"/>
        <v/>
      </c>
      <c r="N242" s="713"/>
      <c r="O242" s="714"/>
      <c r="P242" s="233"/>
      <c r="Q242" s="233"/>
      <c r="R242" s="816" t="str">
        <f t="shared" si="38"/>
        <v/>
      </c>
      <c r="S242" s="711" t="str">
        <f t="shared" si="45"/>
        <v/>
      </c>
      <c r="T242" s="573"/>
      <c r="U242" s="573"/>
      <c r="V242" s="147"/>
      <c r="W242" s="707"/>
    </row>
    <row r="243" spans="2:23" ht="14.25" customHeight="1">
      <c r="B243" s="395"/>
      <c r="D243" s="529">
        <f t="shared" si="39"/>
        <v>202</v>
      </c>
      <c r="E243" s="531"/>
      <c r="F243" s="574"/>
      <c r="G243" s="531"/>
      <c r="H243" s="575"/>
      <c r="I243" s="700" t="str">
        <f t="shared" si="44"/>
        <v/>
      </c>
      <c r="J243" s="700" t="str">
        <f t="shared" si="40"/>
        <v/>
      </c>
      <c r="K243" s="700" t="str">
        <f t="shared" si="41"/>
        <v/>
      </c>
      <c r="L243" s="700" t="str">
        <f t="shared" si="42"/>
        <v/>
      </c>
      <c r="M243" s="712" t="str">
        <f t="shared" si="43"/>
        <v/>
      </c>
      <c r="N243" s="713"/>
      <c r="O243" s="714"/>
      <c r="P243" s="233"/>
      <c r="Q243" s="233"/>
      <c r="R243" s="816" t="str">
        <f t="shared" si="38"/>
        <v/>
      </c>
      <c r="S243" s="711" t="str">
        <f t="shared" si="45"/>
        <v/>
      </c>
      <c r="T243" s="573"/>
      <c r="U243" s="573"/>
      <c r="V243" s="147"/>
      <c r="W243" s="707"/>
    </row>
    <row r="244" spans="2:23" ht="14.25" customHeight="1">
      <c r="B244" s="395"/>
      <c r="D244" s="529">
        <f t="shared" si="39"/>
        <v>203</v>
      </c>
      <c r="E244" s="531"/>
      <c r="F244" s="574"/>
      <c r="G244" s="531"/>
      <c r="H244" s="575"/>
      <c r="I244" s="700" t="str">
        <f t="shared" si="44"/>
        <v/>
      </c>
      <c r="J244" s="700" t="str">
        <f t="shared" si="40"/>
        <v/>
      </c>
      <c r="K244" s="700" t="str">
        <f t="shared" si="41"/>
        <v/>
      </c>
      <c r="L244" s="700" t="str">
        <f t="shared" si="42"/>
        <v/>
      </c>
      <c r="M244" s="712" t="str">
        <f t="shared" si="43"/>
        <v/>
      </c>
      <c r="N244" s="713"/>
      <c r="O244" s="714"/>
      <c r="P244" s="233"/>
      <c r="Q244" s="233"/>
      <c r="R244" s="816" t="str">
        <f t="shared" si="38"/>
        <v/>
      </c>
      <c r="S244" s="711" t="str">
        <f t="shared" si="45"/>
        <v/>
      </c>
      <c r="T244" s="573"/>
      <c r="U244" s="573"/>
      <c r="V244" s="147"/>
      <c r="W244" s="707"/>
    </row>
    <row r="245" spans="2:23" ht="14.25" customHeight="1">
      <c r="B245" s="395"/>
      <c r="D245" s="529">
        <f t="shared" si="39"/>
        <v>204</v>
      </c>
      <c r="E245" s="531"/>
      <c r="F245" s="574"/>
      <c r="G245" s="531"/>
      <c r="H245" s="575"/>
      <c r="I245" s="700" t="str">
        <f t="shared" si="44"/>
        <v/>
      </c>
      <c r="J245" s="700" t="str">
        <f t="shared" si="40"/>
        <v/>
      </c>
      <c r="K245" s="700" t="str">
        <f t="shared" si="41"/>
        <v/>
      </c>
      <c r="L245" s="700" t="str">
        <f t="shared" si="42"/>
        <v/>
      </c>
      <c r="M245" s="712" t="str">
        <f t="shared" si="43"/>
        <v/>
      </c>
      <c r="N245" s="713"/>
      <c r="O245" s="714"/>
      <c r="P245" s="233"/>
      <c r="Q245" s="233"/>
      <c r="R245" s="816" t="str">
        <f t="shared" si="38"/>
        <v/>
      </c>
      <c r="S245" s="711" t="str">
        <f t="shared" si="45"/>
        <v/>
      </c>
      <c r="T245" s="573"/>
      <c r="U245" s="573"/>
      <c r="V245" s="147"/>
      <c r="W245" s="707"/>
    </row>
    <row r="246" spans="2:23" ht="14.25" customHeight="1">
      <c r="B246" s="395"/>
      <c r="D246" s="529">
        <f t="shared" si="39"/>
        <v>205</v>
      </c>
      <c r="E246" s="531"/>
      <c r="F246" s="574"/>
      <c r="G246" s="531"/>
      <c r="H246" s="575"/>
      <c r="I246" s="700" t="str">
        <f t="shared" si="44"/>
        <v/>
      </c>
      <c r="J246" s="700" t="str">
        <f t="shared" si="40"/>
        <v/>
      </c>
      <c r="K246" s="700" t="str">
        <f t="shared" si="41"/>
        <v/>
      </c>
      <c r="L246" s="700" t="str">
        <f t="shared" si="42"/>
        <v/>
      </c>
      <c r="M246" s="712" t="str">
        <f t="shared" si="43"/>
        <v/>
      </c>
      <c r="N246" s="713"/>
      <c r="O246" s="714"/>
      <c r="P246" s="233"/>
      <c r="Q246" s="233"/>
      <c r="R246" s="816" t="str">
        <f t="shared" si="38"/>
        <v/>
      </c>
      <c r="S246" s="711" t="str">
        <f t="shared" si="45"/>
        <v/>
      </c>
      <c r="T246" s="573"/>
      <c r="U246" s="573"/>
      <c r="V246" s="147"/>
      <c r="W246" s="707"/>
    </row>
    <row r="247" spans="2:23" ht="14.25" customHeight="1">
      <c r="B247" s="395"/>
      <c r="D247" s="529">
        <f t="shared" si="39"/>
        <v>206</v>
      </c>
      <c r="E247" s="531"/>
      <c r="F247" s="574"/>
      <c r="G247" s="531"/>
      <c r="H247" s="575"/>
      <c r="I247" s="700" t="str">
        <f t="shared" si="44"/>
        <v/>
      </c>
      <c r="J247" s="700" t="str">
        <f t="shared" si="40"/>
        <v/>
      </c>
      <c r="K247" s="700" t="str">
        <f t="shared" si="41"/>
        <v/>
      </c>
      <c r="L247" s="700" t="str">
        <f t="shared" si="42"/>
        <v/>
      </c>
      <c r="M247" s="712" t="str">
        <f t="shared" si="43"/>
        <v/>
      </c>
      <c r="N247" s="713"/>
      <c r="O247" s="714"/>
      <c r="P247" s="233"/>
      <c r="Q247" s="233"/>
      <c r="R247" s="816" t="str">
        <f t="shared" si="38"/>
        <v/>
      </c>
      <c r="S247" s="711" t="str">
        <f t="shared" si="45"/>
        <v/>
      </c>
      <c r="T247" s="573"/>
      <c r="U247" s="573"/>
      <c r="V247" s="147"/>
      <c r="W247" s="707"/>
    </row>
    <row r="248" spans="2:23" ht="14.25" customHeight="1">
      <c r="B248" s="395"/>
      <c r="D248" s="529">
        <f t="shared" si="39"/>
        <v>207</v>
      </c>
      <c r="E248" s="531"/>
      <c r="F248" s="574"/>
      <c r="G248" s="531"/>
      <c r="H248" s="575"/>
      <c r="I248" s="700" t="str">
        <f t="shared" si="44"/>
        <v/>
      </c>
      <c r="J248" s="700" t="str">
        <f t="shared" si="40"/>
        <v/>
      </c>
      <c r="K248" s="700" t="str">
        <f t="shared" si="41"/>
        <v/>
      </c>
      <c r="L248" s="700" t="str">
        <f t="shared" si="42"/>
        <v/>
      </c>
      <c r="M248" s="712" t="str">
        <f t="shared" si="43"/>
        <v/>
      </c>
      <c r="N248" s="713"/>
      <c r="O248" s="714"/>
      <c r="P248" s="233"/>
      <c r="Q248" s="233"/>
      <c r="R248" s="816" t="str">
        <f t="shared" si="38"/>
        <v/>
      </c>
      <c r="S248" s="711" t="str">
        <f t="shared" si="45"/>
        <v/>
      </c>
      <c r="T248" s="573"/>
      <c r="U248" s="573"/>
      <c r="V248" s="147"/>
      <c r="W248" s="707"/>
    </row>
    <row r="249" spans="2:23" ht="14.25" customHeight="1">
      <c r="B249" s="395"/>
      <c r="D249" s="529">
        <f t="shared" si="39"/>
        <v>208</v>
      </c>
      <c r="E249" s="531"/>
      <c r="F249" s="574"/>
      <c r="G249" s="531"/>
      <c r="H249" s="575"/>
      <c r="I249" s="700" t="str">
        <f t="shared" si="44"/>
        <v/>
      </c>
      <c r="J249" s="700" t="str">
        <f t="shared" si="40"/>
        <v/>
      </c>
      <c r="K249" s="700" t="str">
        <f t="shared" si="41"/>
        <v/>
      </c>
      <c r="L249" s="700" t="str">
        <f t="shared" si="42"/>
        <v/>
      </c>
      <c r="M249" s="712" t="str">
        <f t="shared" si="43"/>
        <v/>
      </c>
      <c r="N249" s="713"/>
      <c r="O249" s="714"/>
      <c r="P249" s="233"/>
      <c r="Q249" s="233"/>
      <c r="R249" s="816" t="str">
        <f t="shared" si="38"/>
        <v/>
      </c>
      <c r="S249" s="711" t="str">
        <f t="shared" si="45"/>
        <v/>
      </c>
      <c r="T249" s="573"/>
      <c r="U249" s="573"/>
      <c r="V249" s="147"/>
      <c r="W249" s="707"/>
    </row>
    <row r="250" spans="2:23" ht="14.25" customHeight="1">
      <c r="B250" s="395"/>
      <c r="D250" s="529">
        <f t="shared" si="39"/>
        <v>209</v>
      </c>
      <c r="E250" s="531"/>
      <c r="F250" s="574"/>
      <c r="G250" s="531"/>
      <c r="H250" s="575"/>
      <c r="I250" s="700" t="str">
        <f t="shared" si="44"/>
        <v/>
      </c>
      <c r="J250" s="700" t="str">
        <f t="shared" si="40"/>
        <v/>
      </c>
      <c r="K250" s="700" t="str">
        <f t="shared" si="41"/>
        <v/>
      </c>
      <c r="L250" s="700" t="str">
        <f t="shared" si="42"/>
        <v/>
      </c>
      <c r="M250" s="712" t="str">
        <f t="shared" si="43"/>
        <v/>
      </c>
      <c r="N250" s="713"/>
      <c r="O250" s="714"/>
      <c r="P250" s="233"/>
      <c r="Q250" s="233"/>
      <c r="R250" s="816" t="str">
        <f t="shared" si="38"/>
        <v/>
      </c>
      <c r="S250" s="711" t="str">
        <f t="shared" si="45"/>
        <v/>
      </c>
      <c r="T250" s="573"/>
      <c r="U250" s="573"/>
      <c r="V250" s="147"/>
      <c r="W250" s="707"/>
    </row>
    <row r="251" spans="2:23" ht="14.25" customHeight="1">
      <c r="B251" s="395"/>
      <c r="D251" s="529">
        <f t="shared" si="39"/>
        <v>210</v>
      </c>
      <c r="E251" s="531"/>
      <c r="F251" s="574"/>
      <c r="G251" s="531"/>
      <c r="H251" s="575"/>
      <c r="I251" s="700" t="str">
        <f t="shared" si="44"/>
        <v/>
      </c>
      <c r="J251" s="700" t="str">
        <f t="shared" si="40"/>
        <v/>
      </c>
      <c r="K251" s="700" t="str">
        <f t="shared" si="41"/>
        <v/>
      </c>
      <c r="L251" s="700" t="str">
        <f t="shared" si="42"/>
        <v/>
      </c>
      <c r="M251" s="712" t="str">
        <f t="shared" si="43"/>
        <v/>
      </c>
      <c r="N251" s="713"/>
      <c r="O251" s="714"/>
      <c r="P251" s="233"/>
      <c r="Q251" s="233"/>
      <c r="R251" s="816" t="str">
        <f>IF(Q251="","",P251*Q251)</f>
        <v/>
      </c>
      <c r="S251" s="711" t="str">
        <f t="shared" si="45"/>
        <v/>
      </c>
      <c r="T251" s="573"/>
      <c r="U251" s="573"/>
      <c r="V251" s="147"/>
      <c r="W251" s="707"/>
    </row>
    <row r="252" spans="2:23" ht="14.25" customHeight="1">
      <c r="B252" s="395"/>
      <c r="D252" s="529">
        <f t="shared" si="39"/>
        <v>211</v>
      </c>
      <c r="E252" s="531"/>
      <c r="F252" s="574"/>
      <c r="G252" s="531"/>
      <c r="H252" s="575"/>
      <c r="I252" s="700" t="str">
        <f t="shared" si="44"/>
        <v/>
      </c>
      <c r="J252" s="700" t="str">
        <f t="shared" si="40"/>
        <v/>
      </c>
      <c r="K252" s="700" t="str">
        <f t="shared" si="41"/>
        <v/>
      </c>
      <c r="L252" s="700" t="str">
        <f t="shared" si="42"/>
        <v/>
      </c>
      <c r="M252" s="712" t="str">
        <f t="shared" si="43"/>
        <v/>
      </c>
      <c r="N252" s="713"/>
      <c r="O252" s="714"/>
      <c r="P252" s="233"/>
      <c r="Q252" s="233"/>
      <c r="R252" s="816" t="str">
        <f t="shared" ref="R252:R310" si="46">IF(Q252="","",P252*Q252)</f>
        <v/>
      </c>
      <c r="S252" s="711" t="str">
        <f t="shared" si="45"/>
        <v/>
      </c>
      <c r="T252" s="573"/>
      <c r="U252" s="573"/>
      <c r="V252" s="147"/>
      <c r="W252" s="707"/>
    </row>
    <row r="253" spans="2:23" ht="14.25" customHeight="1">
      <c r="B253" s="395"/>
      <c r="D253" s="529">
        <f t="shared" si="39"/>
        <v>212</v>
      </c>
      <c r="E253" s="531"/>
      <c r="F253" s="574"/>
      <c r="G253" s="531"/>
      <c r="H253" s="575"/>
      <c r="I253" s="700" t="str">
        <f t="shared" si="44"/>
        <v/>
      </c>
      <c r="J253" s="700" t="str">
        <f t="shared" si="40"/>
        <v/>
      </c>
      <c r="K253" s="700" t="str">
        <f t="shared" si="41"/>
        <v/>
      </c>
      <c r="L253" s="700" t="str">
        <f t="shared" si="42"/>
        <v/>
      </c>
      <c r="M253" s="712" t="str">
        <f t="shared" si="43"/>
        <v/>
      </c>
      <c r="N253" s="713"/>
      <c r="O253" s="714"/>
      <c r="P253" s="233"/>
      <c r="Q253" s="233"/>
      <c r="R253" s="816" t="str">
        <f t="shared" si="46"/>
        <v/>
      </c>
      <c r="S253" s="711" t="str">
        <f t="shared" si="45"/>
        <v/>
      </c>
      <c r="T253" s="573"/>
      <c r="U253" s="573"/>
      <c r="V253" s="147"/>
      <c r="W253" s="707"/>
    </row>
    <row r="254" spans="2:23" ht="14.25" customHeight="1">
      <c r="B254" s="395"/>
      <c r="D254" s="529">
        <f t="shared" si="39"/>
        <v>213</v>
      </c>
      <c r="E254" s="531"/>
      <c r="F254" s="574"/>
      <c r="G254" s="531"/>
      <c r="H254" s="575"/>
      <c r="I254" s="700" t="str">
        <f t="shared" si="44"/>
        <v/>
      </c>
      <c r="J254" s="700" t="str">
        <f t="shared" si="40"/>
        <v/>
      </c>
      <c r="K254" s="700" t="str">
        <f t="shared" si="41"/>
        <v/>
      </c>
      <c r="L254" s="700" t="str">
        <f t="shared" si="42"/>
        <v/>
      </c>
      <c r="M254" s="712" t="str">
        <f t="shared" si="43"/>
        <v/>
      </c>
      <c r="N254" s="713"/>
      <c r="O254" s="714"/>
      <c r="P254" s="233"/>
      <c r="Q254" s="233"/>
      <c r="R254" s="816" t="str">
        <f t="shared" si="46"/>
        <v/>
      </c>
      <c r="S254" s="711" t="str">
        <f t="shared" si="45"/>
        <v/>
      </c>
      <c r="T254" s="573"/>
      <c r="U254" s="573"/>
      <c r="V254" s="147"/>
      <c r="W254" s="707"/>
    </row>
    <row r="255" spans="2:23" ht="14.25" customHeight="1">
      <c r="B255" s="395"/>
      <c r="D255" s="529">
        <f t="shared" si="39"/>
        <v>214</v>
      </c>
      <c r="E255" s="531"/>
      <c r="F255" s="574"/>
      <c r="G255" s="531"/>
      <c r="H255" s="575"/>
      <c r="I255" s="700" t="str">
        <f t="shared" si="44"/>
        <v/>
      </c>
      <c r="J255" s="700" t="str">
        <f t="shared" si="40"/>
        <v/>
      </c>
      <c r="K255" s="700" t="str">
        <f t="shared" si="41"/>
        <v/>
      </c>
      <c r="L255" s="700" t="str">
        <f t="shared" si="42"/>
        <v/>
      </c>
      <c r="M255" s="712" t="str">
        <f t="shared" si="43"/>
        <v/>
      </c>
      <c r="N255" s="713"/>
      <c r="O255" s="714"/>
      <c r="P255" s="233"/>
      <c r="Q255" s="233"/>
      <c r="R255" s="816" t="str">
        <f t="shared" si="46"/>
        <v/>
      </c>
      <c r="S255" s="711" t="str">
        <f t="shared" si="45"/>
        <v/>
      </c>
      <c r="T255" s="573"/>
      <c r="U255" s="573"/>
      <c r="V255" s="147"/>
      <c r="W255" s="707"/>
    </row>
    <row r="256" spans="2:23" ht="14.25" customHeight="1">
      <c r="B256" s="395"/>
      <c r="D256" s="529">
        <f t="shared" si="39"/>
        <v>215</v>
      </c>
      <c r="E256" s="531"/>
      <c r="F256" s="574"/>
      <c r="G256" s="531"/>
      <c r="H256" s="575"/>
      <c r="I256" s="700" t="str">
        <f t="shared" si="44"/>
        <v/>
      </c>
      <c r="J256" s="700" t="str">
        <f t="shared" si="40"/>
        <v/>
      </c>
      <c r="K256" s="700" t="str">
        <f t="shared" si="41"/>
        <v/>
      </c>
      <c r="L256" s="700" t="str">
        <f t="shared" si="42"/>
        <v/>
      </c>
      <c r="M256" s="712" t="str">
        <f t="shared" si="43"/>
        <v/>
      </c>
      <c r="N256" s="713"/>
      <c r="O256" s="714"/>
      <c r="P256" s="233"/>
      <c r="Q256" s="233"/>
      <c r="R256" s="816" t="str">
        <f t="shared" si="46"/>
        <v/>
      </c>
      <c r="S256" s="711" t="str">
        <f t="shared" si="45"/>
        <v/>
      </c>
      <c r="T256" s="573"/>
      <c r="U256" s="573"/>
      <c r="V256" s="147"/>
      <c r="W256" s="707"/>
    </row>
    <row r="257" spans="2:23" ht="14.25" customHeight="1">
      <c r="B257" s="395"/>
      <c r="D257" s="529">
        <f t="shared" si="39"/>
        <v>216</v>
      </c>
      <c r="E257" s="531"/>
      <c r="F257" s="574"/>
      <c r="G257" s="531"/>
      <c r="H257" s="575"/>
      <c r="I257" s="700" t="str">
        <f t="shared" si="44"/>
        <v/>
      </c>
      <c r="J257" s="700" t="str">
        <f t="shared" si="40"/>
        <v/>
      </c>
      <c r="K257" s="700" t="str">
        <f t="shared" si="41"/>
        <v/>
      </c>
      <c r="L257" s="700" t="str">
        <f t="shared" si="42"/>
        <v/>
      </c>
      <c r="M257" s="712" t="str">
        <f t="shared" si="43"/>
        <v/>
      </c>
      <c r="N257" s="713"/>
      <c r="O257" s="714"/>
      <c r="P257" s="233"/>
      <c r="Q257" s="233"/>
      <c r="R257" s="816" t="str">
        <f t="shared" si="46"/>
        <v/>
      </c>
      <c r="S257" s="711" t="str">
        <f t="shared" si="45"/>
        <v/>
      </c>
      <c r="T257" s="573"/>
      <c r="U257" s="573"/>
      <c r="V257" s="147"/>
      <c r="W257" s="707"/>
    </row>
    <row r="258" spans="2:23" ht="14.25" customHeight="1">
      <c r="B258" s="395"/>
      <c r="D258" s="529">
        <f t="shared" si="39"/>
        <v>217</v>
      </c>
      <c r="E258" s="531"/>
      <c r="F258" s="574"/>
      <c r="G258" s="531"/>
      <c r="H258" s="575"/>
      <c r="I258" s="700" t="str">
        <f t="shared" si="44"/>
        <v/>
      </c>
      <c r="J258" s="700" t="str">
        <f t="shared" si="40"/>
        <v/>
      </c>
      <c r="K258" s="700" t="str">
        <f t="shared" si="41"/>
        <v/>
      </c>
      <c r="L258" s="700" t="str">
        <f t="shared" si="42"/>
        <v/>
      </c>
      <c r="M258" s="712" t="str">
        <f t="shared" si="43"/>
        <v/>
      </c>
      <c r="N258" s="713"/>
      <c r="O258" s="714"/>
      <c r="P258" s="233"/>
      <c r="Q258" s="233"/>
      <c r="R258" s="816" t="str">
        <f t="shared" si="46"/>
        <v/>
      </c>
      <c r="S258" s="711" t="str">
        <f t="shared" si="45"/>
        <v/>
      </c>
      <c r="T258" s="573"/>
      <c r="U258" s="573"/>
      <c r="V258" s="147"/>
      <c r="W258" s="707"/>
    </row>
    <row r="259" spans="2:23" ht="14.25" customHeight="1">
      <c r="B259" s="395"/>
      <c r="D259" s="529">
        <f t="shared" si="39"/>
        <v>218</v>
      </c>
      <c r="E259" s="531"/>
      <c r="F259" s="574"/>
      <c r="G259" s="531"/>
      <c r="H259" s="575"/>
      <c r="I259" s="700" t="str">
        <f t="shared" si="44"/>
        <v/>
      </c>
      <c r="J259" s="700" t="str">
        <f t="shared" si="40"/>
        <v/>
      </c>
      <c r="K259" s="700" t="str">
        <f t="shared" si="41"/>
        <v/>
      </c>
      <c r="L259" s="700" t="str">
        <f t="shared" si="42"/>
        <v/>
      </c>
      <c r="M259" s="712" t="str">
        <f t="shared" si="43"/>
        <v/>
      </c>
      <c r="N259" s="713"/>
      <c r="O259" s="714"/>
      <c r="P259" s="233"/>
      <c r="Q259" s="233"/>
      <c r="R259" s="816" t="str">
        <f t="shared" si="46"/>
        <v/>
      </c>
      <c r="S259" s="711" t="str">
        <f t="shared" si="45"/>
        <v/>
      </c>
      <c r="T259" s="573"/>
      <c r="U259" s="573"/>
      <c r="V259" s="147"/>
      <c r="W259" s="707"/>
    </row>
    <row r="260" spans="2:23" ht="14.25" customHeight="1">
      <c r="B260" s="395"/>
      <c r="D260" s="529">
        <f t="shared" si="39"/>
        <v>219</v>
      </c>
      <c r="E260" s="531"/>
      <c r="F260" s="574"/>
      <c r="G260" s="531"/>
      <c r="H260" s="575"/>
      <c r="I260" s="700" t="str">
        <f t="shared" si="44"/>
        <v/>
      </c>
      <c r="J260" s="700" t="str">
        <f t="shared" si="40"/>
        <v/>
      </c>
      <c r="K260" s="700" t="str">
        <f t="shared" si="41"/>
        <v/>
      </c>
      <c r="L260" s="700" t="str">
        <f t="shared" si="42"/>
        <v/>
      </c>
      <c r="M260" s="712" t="str">
        <f t="shared" si="43"/>
        <v/>
      </c>
      <c r="N260" s="713"/>
      <c r="O260" s="714"/>
      <c r="P260" s="233"/>
      <c r="Q260" s="233"/>
      <c r="R260" s="816" t="str">
        <f t="shared" si="46"/>
        <v/>
      </c>
      <c r="S260" s="711" t="str">
        <f t="shared" si="45"/>
        <v/>
      </c>
      <c r="T260" s="573"/>
      <c r="U260" s="573"/>
      <c r="V260" s="147"/>
      <c r="W260" s="707"/>
    </row>
    <row r="261" spans="2:23" ht="14.25" customHeight="1">
      <c r="B261" s="395"/>
      <c r="D261" s="529">
        <f t="shared" si="39"/>
        <v>220</v>
      </c>
      <c r="E261" s="531"/>
      <c r="F261" s="574"/>
      <c r="G261" s="531"/>
      <c r="H261" s="575"/>
      <c r="I261" s="700" t="str">
        <f t="shared" si="44"/>
        <v/>
      </c>
      <c r="J261" s="700" t="str">
        <f t="shared" si="40"/>
        <v/>
      </c>
      <c r="K261" s="700" t="str">
        <f t="shared" si="41"/>
        <v/>
      </c>
      <c r="L261" s="700" t="str">
        <f t="shared" si="42"/>
        <v/>
      </c>
      <c r="M261" s="712" t="str">
        <f t="shared" si="43"/>
        <v/>
      </c>
      <c r="N261" s="713"/>
      <c r="O261" s="714"/>
      <c r="P261" s="233"/>
      <c r="Q261" s="233"/>
      <c r="R261" s="816" t="str">
        <f t="shared" si="46"/>
        <v/>
      </c>
      <c r="S261" s="711" t="str">
        <f t="shared" si="45"/>
        <v/>
      </c>
      <c r="T261" s="573"/>
      <c r="U261" s="573"/>
      <c r="V261" s="147"/>
      <c r="W261" s="707"/>
    </row>
    <row r="262" spans="2:23" ht="14.25" customHeight="1">
      <c r="B262" s="395"/>
      <c r="D262" s="529">
        <f t="shared" si="39"/>
        <v>221</v>
      </c>
      <c r="E262" s="531"/>
      <c r="F262" s="574"/>
      <c r="G262" s="531"/>
      <c r="H262" s="575"/>
      <c r="I262" s="700" t="str">
        <f t="shared" si="44"/>
        <v/>
      </c>
      <c r="J262" s="700" t="str">
        <f t="shared" si="40"/>
        <v/>
      </c>
      <c r="K262" s="700" t="str">
        <f t="shared" si="41"/>
        <v/>
      </c>
      <c r="L262" s="700" t="str">
        <f t="shared" si="42"/>
        <v/>
      </c>
      <c r="M262" s="712" t="str">
        <f t="shared" si="43"/>
        <v/>
      </c>
      <c r="N262" s="713"/>
      <c r="O262" s="714"/>
      <c r="P262" s="233"/>
      <c r="Q262" s="233"/>
      <c r="R262" s="816" t="str">
        <f t="shared" si="46"/>
        <v/>
      </c>
      <c r="S262" s="711" t="str">
        <f t="shared" si="45"/>
        <v/>
      </c>
      <c r="T262" s="573"/>
      <c r="U262" s="573"/>
      <c r="V262" s="147"/>
      <c r="W262" s="707"/>
    </row>
    <row r="263" spans="2:23" ht="14.25" customHeight="1">
      <c r="B263" s="395"/>
      <c r="D263" s="529">
        <f t="shared" si="39"/>
        <v>222</v>
      </c>
      <c r="E263" s="531"/>
      <c r="F263" s="574"/>
      <c r="G263" s="531"/>
      <c r="H263" s="575"/>
      <c r="I263" s="700" t="str">
        <f t="shared" si="44"/>
        <v/>
      </c>
      <c r="J263" s="700" t="str">
        <f t="shared" si="40"/>
        <v/>
      </c>
      <c r="K263" s="700" t="str">
        <f t="shared" si="41"/>
        <v/>
      </c>
      <c r="L263" s="700" t="str">
        <f t="shared" si="42"/>
        <v/>
      </c>
      <c r="M263" s="712" t="str">
        <f t="shared" si="43"/>
        <v/>
      </c>
      <c r="N263" s="713"/>
      <c r="O263" s="714"/>
      <c r="P263" s="233"/>
      <c r="Q263" s="233"/>
      <c r="R263" s="816" t="str">
        <f t="shared" si="46"/>
        <v/>
      </c>
      <c r="S263" s="711" t="str">
        <f t="shared" si="45"/>
        <v/>
      </c>
      <c r="T263" s="573"/>
      <c r="U263" s="573"/>
      <c r="V263" s="147"/>
      <c r="W263" s="707"/>
    </row>
    <row r="264" spans="2:23" ht="14.25" customHeight="1">
      <c r="B264" s="395"/>
      <c r="D264" s="529">
        <f t="shared" si="39"/>
        <v>223</v>
      </c>
      <c r="E264" s="531"/>
      <c r="F264" s="574"/>
      <c r="G264" s="531"/>
      <c r="H264" s="575"/>
      <c r="I264" s="700" t="str">
        <f t="shared" si="44"/>
        <v/>
      </c>
      <c r="J264" s="700" t="str">
        <f t="shared" si="40"/>
        <v/>
      </c>
      <c r="K264" s="700" t="str">
        <f t="shared" si="41"/>
        <v/>
      </c>
      <c r="L264" s="700" t="str">
        <f t="shared" si="42"/>
        <v/>
      </c>
      <c r="M264" s="712" t="str">
        <f t="shared" si="43"/>
        <v/>
      </c>
      <c r="N264" s="713"/>
      <c r="O264" s="714"/>
      <c r="P264" s="233"/>
      <c r="Q264" s="233"/>
      <c r="R264" s="816" t="str">
        <f t="shared" si="46"/>
        <v/>
      </c>
      <c r="S264" s="711" t="str">
        <f t="shared" si="45"/>
        <v/>
      </c>
      <c r="T264" s="573"/>
      <c r="U264" s="573"/>
      <c r="V264" s="147"/>
      <c r="W264" s="707"/>
    </row>
    <row r="265" spans="2:23" ht="14.25" customHeight="1">
      <c r="B265" s="395"/>
      <c r="D265" s="529">
        <f t="shared" ref="D265:D328" si="47">D264+1</f>
        <v>224</v>
      </c>
      <c r="E265" s="531"/>
      <c r="F265" s="574"/>
      <c r="G265" s="531"/>
      <c r="H265" s="575"/>
      <c r="I265" s="700" t="str">
        <f t="shared" si="44"/>
        <v/>
      </c>
      <c r="J265" s="700" t="str">
        <f t="shared" si="40"/>
        <v/>
      </c>
      <c r="K265" s="700" t="str">
        <f t="shared" si="41"/>
        <v/>
      </c>
      <c r="L265" s="700" t="str">
        <f t="shared" si="42"/>
        <v/>
      </c>
      <c r="M265" s="712" t="str">
        <f t="shared" si="43"/>
        <v/>
      </c>
      <c r="N265" s="713"/>
      <c r="O265" s="714"/>
      <c r="P265" s="233"/>
      <c r="Q265" s="233"/>
      <c r="R265" s="816" t="str">
        <f t="shared" si="46"/>
        <v/>
      </c>
      <c r="S265" s="711" t="str">
        <f t="shared" si="45"/>
        <v/>
      </c>
      <c r="T265" s="573"/>
      <c r="U265" s="573"/>
      <c r="V265" s="147"/>
      <c r="W265" s="707"/>
    </row>
    <row r="266" spans="2:23" ht="14.25" customHeight="1">
      <c r="B266" s="395"/>
      <c r="D266" s="529">
        <f t="shared" si="47"/>
        <v>225</v>
      </c>
      <c r="E266" s="531"/>
      <c r="F266" s="574"/>
      <c r="G266" s="531"/>
      <c r="H266" s="575"/>
      <c r="I266" s="700" t="str">
        <f t="shared" si="44"/>
        <v/>
      </c>
      <c r="J266" s="700" t="str">
        <f t="shared" si="40"/>
        <v/>
      </c>
      <c r="K266" s="700" t="str">
        <f t="shared" si="41"/>
        <v/>
      </c>
      <c r="L266" s="700" t="str">
        <f t="shared" si="42"/>
        <v/>
      </c>
      <c r="M266" s="712" t="str">
        <f t="shared" si="43"/>
        <v/>
      </c>
      <c r="N266" s="713"/>
      <c r="O266" s="714"/>
      <c r="P266" s="233"/>
      <c r="Q266" s="233"/>
      <c r="R266" s="816" t="str">
        <f t="shared" si="46"/>
        <v/>
      </c>
      <c r="S266" s="711" t="str">
        <f t="shared" si="45"/>
        <v/>
      </c>
      <c r="T266" s="573"/>
      <c r="U266" s="573"/>
      <c r="V266" s="147"/>
      <c r="W266" s="707"/>
    </row>
    <row r="267" spans="2:23" ht="14.25" customHeight="1">
      <c r="B267" s="395"/>
      <c r="D267" s="529">
        <f t="shared" si="47"/>
        <v>226</v>
      </c>
      <c r="E267" s="531"/>
      <c r="F267" s="574"/>
      <c r="G267" s="531"/>
      <c r="H267" s="575"/>
      <c r="I267" s="700" t="str">
        <f t="shared" si="44"/>
        <v/>
      </c>
      <c r="J267" s="700" t="str">
        <f t="shared" si="40"/>
        <v/>
      </c>
      <c r="K267" s="700" t="str">
        <f t="shared" si="41"/>
        <v/>
      </c>
      <c r="L267" s="700" t="str">
        <f t="shared" si="42"/>
        <v/>
      </c>
      <c r="M267" s="712" t="str">
        <f t="shared" si="43"/>
        <v/>
      </c>
      <c r="N267" s="713"/>
      <c r="O267" s="714"/>
      <c r="P267" s="233"/>
      <c r="Q267" s="233"/>
      <c r="R267" s="816" t="str">
        <f t="shared" si="46"/>
        <v/>
      </c>
      <c r="S267" s="711" t="str">
        <f t="shared" si="45"/>
        <v/>
      </c>
      <c r="T267" s="573"/>
      <c r="U267" s="573"/>
      <c r="V267" s="147"/>
      <c r="W267" s="707"/>
    </row>
    <row r="268" spans="2:23" ht="14.25" customHeight="1">
      <c r="B268" s="395"/>
      <c r="D268" s="529">
        <f t="shared" si="47"/>
        <v>227</v>
      </c>
      <c r="E268" s="531"/>
      <c r="F268" s="574"/>
      <c r="G268" s="531"/>
      <c r="H268" s="575"/>
      <c r="I268" s="700" t="str">
        <f t="shared" si="44"/>
        <v/>
      </c>
      <c r="J268" s="700" t="str">
        <f t="shared" si="40"/>
        <v/>
      </c>
      <c r="K268" s="700" t="str">
        <f t="shared" si="41"/>
        <v/>
      </c>
      <c r="L268" s="700" t="str">
        <f t="shared" si="42"/>
        <v/>
      </c>
      <c r="M268" s="712" t="str">
        <f t="shared" si="43"/>
        <v/>
      </c>
      <c r="N268" s="713"/>
      <c r="O268" s="714"/>
      <c r="P268" s="233"/>
      <c r="Q268" s="233"/>
      <c r="R268" s="816" t="str">
        <f t="shared" si="46"/>
        <v/>
      </c>
      <c r="S268" s="711" t="str">
        <f t="shared" si="45"/>
        <v/>
      </c>
      <c r="T268" s="573"/>
      <c r="U268" s="573"/>
      <c r="V268" s="147"/>
      <c r="W268" s="707"/>
    </row>
    <row r="269" spans="2:23" ht="14.25" customHeight="1">
      <c r="B269" s="395"/>
      <c r="D269" s="529">
        <f t="shared" si="47"/>
        <v>228</v>
      </c>
      <c r="E269" s="531"/>
      <c r="F269" s="574"/>
      <c r="G269" s="531"/>
      <c r="H269" s="575"/>
      <c r="I269" s="700" t="str">
        <f t="shared" si="44"/>
        <v/>
      </c>
      <c r="J269" s="700" t="str">
        <f t="shared" si="40"/>
        <v/>
      </c>
      <c r="K269" s="700" t="str">
        <f t="shared" si="41"/>
        <v/>
      </c>
      <c r="L269" s="700" t="str">
        <f t="shared" si="42"/>
        <v/>
      </c>
      <c r="M269" s="712" t="str">
        <f t="shared" si="43"/>
        <v/>
      </c>
      <c r="N269" s="713"/>
      <c r="O269" s="714"/>
      <c r="P269" s="233"/>
      <c r="Q269" s="233"/>
      <c r="R269" s="816" t="str">
        <f t="shared" si="46"/>
        <v/>
      </c>
      <c r="S269" s="711" t="str">
        <f t="shared" si="45"/>
        <v/>
      </c>
      <c r="T269" s="573"/>
      <c r="U269" s="573"/>
      <c r="V269" s="147"/>
      <c r="W269" s="707"/>
    </row>
    <row r="270" spans="2:23" ht="14.25" customHeight="1">
      <c r="B270" s="395"/>
      <c r="D270" s="529">
        <f t="shared" si="47"/>
        <v>229</v>
      </c>
      <c r="E270" s="531"/>
      <c r="F270" s="574"/>
      <c r="G270" s="531"/>
      <c r="H270" s="575"/>
      <c r="I270" s="700" t="str">
        <f t="shared" si="44"/>
        <v/>
      </c>
      <c r="J270" s="700" t="str">
        <f t="shared" si="40"/>
        <v/>
      </c>
      <c r="K270" s="700" t="str">
        <f t="shared" si="41"/>
        <v/>
      </c>
      <c r="L270" s="700" t="str">
        <f t="shared" si="42"/>
        <v/>
      </c>
      <c r="M270" s="712" t="str">
        <f t="shared" si="43"/>
        <v/>
      </c>
      <c r="N270" s="713"/>
      <c r="O270" s="714"/>
      <c r="P270" s="233"/>
      <c r="Q270" s="233"/>
      <c r="R270" s="816" t="str">
        <f t="shared" si="46"/>
        <v/>
      </c>
      <c r="S270" s="711" t="str">
        <f t="shared" si="45"/>
        <v/>
      </c>
      <c r="T270" s="573"/>
      <c r="U270" s="573"/>
      <c r="V270" s="147"/>
      <c r="W270" s="707"/>
    </row>
    <row r="271" spans="2:23" ht="14.25" customHeight="1">
      <c r="B271" s="395"/>
      <c r="D271" s="529">
        <f t="shared" si="47"/>
        <v>230</v>
      </c>
      <c r="E271" s="531"/>
      <c r="F271" s="574"/>
      <c r="G271" s="531"/>
      <c r="H271" s="575"/>
      <c r="I271" s="700" t="str">
        <f t="shared" si="44"/>
        <v/>
      </c>
      <c r="J271" s="700" t="str">
        <f t="shared" si="40"/>
        <v/>
      </c>
      <c r="K271" s="700" t="str">
        <f t="shared" si="41"/>
        <v/>
      </c>
      <c r="L271" s="700" t="str">
        <f t="shared" si="42"/>
        <v/>
      </c>
      <c r="M271" s="712" t="str">
        <f t="shared" si="43"/>
        <v/>
      </c>
      <c r="N271" s="713"/>
      <c r="O271" s="714"/>
      <c r="P271" s="233"/>
      <c r="Q271" s="233"/>
      <c r="R271" s="816" t="str">
        <f t="shared" si="46"/>
        <v/>
      </c>
      <c r="S271" s="711" t="str">
        <f t="shared" si="45"/>
        <v/>
      </c>
      <c r="T271" s="573"/>
      <c r="U271" s="573"/>
      <c r="V271" s="147"/>
      <c r="W271" s="707"/>
    </row>
    <row r="272" spans="2:23" ht="14.25" customHeight="1">
      <c r="B272" s="395"/>
      <c r="D272" s="529">
        <f t="shared" si="47"/>
        <v>231</v>
      </c>
      <c r="E272" s="531"/>
      <c r="F272" s="574"/>
      <c r="G272" s="531"/>
      <c r="H272" s="575"/>
      <c r="I272" s="700" t="str">
        <f t="shared" si="44"/>
        <v/>
      </c>
      <c r="J272" s="700" t="str">
        <f t="shared" si="40"/>
        <v/>
      </c>
      <c r="K272" s="700" t="str">
        <f t="shared" si="41"/>
        <v/>
      </c>
      <c r="L272" s="700" t="str">
        <f t="shared" si="42"/>
        <v/>
      </c>
      <c r="M272" s="712" t="str">
        <f t="shared" si="43"/>
        <v/>
      </c>
      <c r="N272" s="713"/>
      <c r="O272" s="714"/>
      <c r="P272" s="233"/>
      <c r="Q272" s="233"/>
      <c r="R272" s="816" t="str">
        <f t="shared" si="46"/>
        <v/>
      </c>
      <c r="S272" s="711" t="str">
        <f t="shared" si="45"/>
        <v/>
      </c>
      <c r="T272" s="573"/>
      <c r="U272" s="573"/>
      <c r="V272" s="147"/>
      <c r="W272" s="707"/>
    </row>
    <row r="273" spans="2:23" ht="14.25" customHeight="1">
      <c r="B273" s="395"/>
      <c r="D273" s="529">
        <f t="shared" si="47"/>
        <v>232</v>
      </c>
      <c r="E273" s="531"/>
      <c r="F273" s="574"/>
      <c r="G273" s="531"/>
      <c r="H273" s="575"/>
      <c r="I273" s="700" t="str">
        <f t="shared" si="44"/>
        <v/>
      </c>
      <c r="J273" s="700" t="str">
        <f t="shared" si="40"/>
        <v/>
      </c>
      <c r="K273" s="700" t="str">
        <f t="shared" si="41"/>
        <v/>
      </c>
      <c r="L273" s="700" t="str">
        <f t="shared" si="42"/>
        <v/>
      </c>
      <c r="M273" s="712" t="str">
        <f t="shared" si="43"/>
        <v/>
      </c>
      <c r="N273" s="713"/>
      <c r="O273" s="714"/>
      <c r="P273" s="233"/>
      <c r="Q273" s="233"/>
      <c r="R273" s="816" t="str">
        <f t="shared" si="46"/>
        <v/>
      </c>
      <c r="S273" s="711" t="str">
        <f t="shared" si="45"/>
        <v/>
      </c>
      <c r="T273" s="573"/>
      <c r="U273" s="573"/>
      <c r="V273" s="147"/>
      <c r="W273" s="707"/>
    </row>
    <row r="274" spans="2:23" ht="14.25" customHeight="1">
      <c r="B274" s="395"/>
      <c r="D274" s="529">
        <f t="shared" si="47"/>
        <v>233</v>
      </c>
      <c r="E274" s="531"/>
      <c r="F274" s="574"/>
      <c r="G274" s="531"/>
      <c r="H274" s="575"/>
      <c r="I274" s="700" t="str">
        <f t="shared" si="44"/>
        <v/>
      </c>
      <c r="J274" s="700" t="str">
        <f t="shared" si="40"/>
        <v/>
      </c>
      <c r="K274" s="700" t="str">
        <f t="shared" si="41"/>
        <v/>
      </c>
      <c r="L274" s="700" t="str">
        <f t="shared" si="42"/>
        <v/>
      </c>
      <c r="M274" s="712" t="str">
        <f t="shared" si="43"/>
        <v/>
      </c>
      <c r="N274" s="713"/>
      <c r="O274" s="714"/>
      <c r="P274" s="233"/>
      <c r="Q274" s="233"/>
      <c r="R274" s="816" t="str">
        <f t="shared" si="46"/>
        <v/>
      </c>
      <c r="S274" s="711" t="str">
        <f t="shared" si="45"/>
        <v/>
      </c>
      <c r="T274" s="573"/>
      <c r="U274" s="573"/>
      <c r="V274" s="147"/>
      <c r="W274" s="707"/>
    </row>
    <row r="275" spans="2:23" ht="14.25" customHeight="1">
      <c r="B275" s="395"/>
      <c r="D275" s="529">
        <f t="shared" si="47"/>
        <v>234</v>
      </c>
      <c r="E275" s="531"/>
      <c r="F275" s="574"/>
      <c r="G275" s="531"/>
      <c r="H275" s="575"/>
      <c r="I275" s="700" t="str">
        <f t="shared" si="44"/>
        <v/>
      </c>
      <c r="J275" s="700" t="str">
        <f t="shared" si="40"/>
        <v/>
      </c>
      <c r="K275" s="700" t="str">
        <f t="shared" si="41"/>
        <v/>
      </c>
      <c r="L275" s="700" t="str">
        <f t="shared" si="42"/>
        <v/>
      </c>
      <c r="M275" s="712" t="str">
        <f t="shared" si="43"/>
        <v/>
      </c>
      <c r="N275" s="713"/>
      <c r="O275" s="714"/>
      <c r="P275" s="233"/>
      <c r="Q275" s="233"/>
      <c r="R275" s="816" t="str">
        <f t="shared" si="46"/>
        <v/>
      </c>
      <c r="S275" s="711" t="str">
        <f t="shared" si="45"/>
        <v/>
      </c>
      <c r="T275" s="573"/>
      <c r="U275" s="573"/>
      <c r="V275" s="147"/>
      <c r="W275" s="707"/>
    </row>
    <row r="276" spans="2:23" ht="14.25" customHeight="1">
      <c r="B276" s="395"/>
      <c r="D276" s="529">
        <f t="shared" si="47"/>
        <v>235</v>
      </c>
      <c r="E276" s="531"/>
      <c r="F276" s="574"/>
      <c r="G276" s="531"/>
      <c r="H276" s="575"/>
      <c r="I276" s="700" t="str">
        <f t="shared" si="44"/>
        <v/>
      </c>
      <c r="J276" s="700" t="str">
        <f t="shared" si="40"/>
        <v/>
      </c>
      <c r="K276" s="700" t="str">
        <f t="shared" si="41"/>
        <v/>
      </c>
      <c r="L276" s="700" t="str">
        <f t="shared" si="42"/>
        <v/>
      </c>
      <c r="M276" s="712" t="str">
        <f t="shared" si="43"/>
        <v/>
      </c>
      <c r="N276" s="713"/>
      <c r="O276" s="714"/>
      <c r="P276" s="233"/>
      <c r="Q276" s="233"/>
      <c r="R276" s="816" t="str">
        <f t="shared" si="46"/>
        <v/>
      </c>
      <c r="S276" s="711" t="str">
        <f t="shared" si="45"/>
        <v/>
      </c>
      <c r="T276" s="573"/>
      <c r="U276" s="573"/>
      <c r="V276" s="147"/>
      <c r="W276" s="707"/>
    </row>
    <row r="277" spans="2:23" ht="14.25" customHeight="1">
      <c r="B277" s="395"/>
      <c r="D277" s="529">
        <f t="shared" si="47"/>
        <v>236</v>
      </c>
      <c r="E277" s="531"/>
      <c r="F277" s="574"/>
      <c r="G277" s="531"/>
      <c r="H277" s="575"/>
      <c r="I277" s="700" t="str">
        <f t="shared" si="44"/>
        <v/>
      </c>
      <c r="J277" s="700" t="str">
        <f t="shared" si="40"/>
        <v/>
      </c>
      <c r="K277" s="700" t="str">
        <f t="shared" si="41"/>
        <v/>
      </c>
      <c r="L277" s="700" t="str">
        <f t="shared" si="42"/>
        <v/>
      </c>
      <c r="M277" s="712" t="str">
        <f t="shared" si="43"/>
        <v/>
      </c>
      <c r="N277" s="713"/>
      <c r="O277" s="714"/>
      <c r="P277" s="233"/>
      <c r="Q277" s="233"/>
      <c r="R277" s="816" t="str">
        <f t="shared" si="46"/>
        <v/>
      </c>
      <c r="S277" s="711" t="str">
        <f t="shared" si="45"/>
        <v/>
      </c>
      <c r="T277" s="573"/>
      <c r="U277" s="573"/>
      <c r="V277" s="147"/>
      <c r="W277" s="707"/>
    </row>
    <row r="278" spans="2:23" ht="14.25" customHeight="1">
      <c r="B278" s="395"/>
      <c r="D278" s="529">
        <f t="shared" si="47"/>
        <v>237</v>
      </c>
      <c r="E278" s="531"/>
      <c r="F278" s="574"/>
      <c r="G278" s="531"/>
      <c r="H278" s="575"/>
      <c r="I278" s="700" t="str">
        <f t="shared" si="44"/>
        <v/>
      </c>
      <c r="J278" s="700" t="str">
        <f t="shared" si="40"/>
        <v/>
      </c>
      <c r="K278" s="700" t="str">
        <f t="shared" si="41"/>
        <v/>
      </c>
      <c r="L278" s="700" t="str">
        <f t="shared" si="42"/>
        <v/>
      </c>
      <c r="M278" s="712" t="str">
        <f t="shared" si="43"/>
        <v/>
      </c>
      <c r="N278" s="713"/>
      <c r="O278" s="714"/>
      <c r="P278" s="233"/>
      <c r="Q278" s="233"/>
      <c r="R278" s="816" t="str">
        <f t="shared" si="46"/>
        <v/>
      </c>
      <c r="S278" s="711" t="str">
        <f t="shared" si="45"/>
        <v/>
      </c>
      <c r="T278" s="573"/>
      <c r="U278" s="573"/>
      <c r="V278" s="147"/>
      <c r="W278" s="707"/>
    </row>
    <row r="279" spans="2:23" ht="14.25" customHeight="1">
      <c r="B279" s="395"/>
      <c r="D279" s="529">
        <f t="shared" si="47"/>
        <v>238</v>
      </c>
      <c r="E279" s="531"/>
      <c r="F279" s="574"/>
      <c r="G279" s="531"/>
      <c r="H279" s="575"/>
      <c r="I279" s="700" t="str">
        <f t="shared" si="44"/>
        <v/>
      </c>
      <c r="J279" s="700" t="str">
        <f t="shared" si="40"/>
        <v/>
      </c>
      <c r="K279" s="700" t="str">
        <f t="shared" si="41"/>
        <v/>
      </c>
      <c r="L279" s="700" t="str">
        <f t="shared" si="42"/>
        <v/>
      </c>
      <c r="M279" s="712" t="str">
        <f t="shared" si="43"/>
        <v/>
      </c>
      <c r="N279" s="713"/>
      <c r="O279" s="714"/>
      <c r="P279" s="233"/>
      <c r="Q279" s="233"/>
      <c r="R279" s="816" t="str">
        <f t="shared" si="46"/>
        <v/>
      </c>
      <c r="S279" s="711" t="str">
        <f t="shared" si="45"/>
        <v/>
      </c>
      <c r="T279" s="573"/>
      <c r="U279" s="573"/>
      <c r="V279" s="147"/>
      <c r="W279" s="707"/>
    </row>
    <row r="280" spans="2:23" ht="14.25" customHeight="1">
      <c r="B280" s="395"/>
      <c r="D280" s="529">
        <f t="shared" si="47"/>
        <v>239</v>
      </c>
      <c r="E280" s="531"/>
      <c r="F280" s="574"/>
      <c r="G280" s="531"/>
      <c r="H280" s="575"/>
      <c r="I280" s="700" t="str">
        <f t="shared" si="44"/>
        <v/>
      </c>
      <c r="J280" s="700" t="str">
        <f t="shared" si="40"/>
        <v/>
      </c>
      <c r="K280" s="700" t="str">
        <f t="shared" si="41"/>
        <v/>
      </c>
      <c r="L280" s="700" t="str">
        <f t="shared" si="42"/>
        <v/>
      </c>
      <c r="M280" s="712" t="str">
        <f t="shared" si="43"/>
        <v/>
      </c>
      <c r="N280" s="713"/>
      <c r="O280" s="714"/>
      <c r="P280" s="233"/>
      <c r="Q280" s="233"/>
      <c r="R280" s="816" t="str">
        <f t="shared" si="46"/>
        <v/>
      </c>
      <c r="S280" s="711" t="str">
        <f t="shared" si="45"/>
        <v/>
      </c>
      <c r="T280" s="573"/>
      <c r="U280" s="573"/>
      <c r="V280" s="147"/>
      <c r="W280" s="707"/>
    </row>
    <row r="281" spans="2:23" ht="14.25" customHeight="1">
      <c r="B281" s="395"/>
      <c r="D281" s="529">
        <f t="shared" si="47"/>
        <v>240</v>
      </c>
      <c r="E281" s="531"/>
      <c r="F281" s="574"/>
      <c r="G281" s="531"/>
      <c r="H281" s="575"/>
      <c r="I281" s="700" t="str">
        <f t="shared" si="44"/>
        <v/>
      </c>
      <c r="J281" s="700" t="str">
        <f t="shared" si="40"/>
        <v/>
      </c>
      <c r="K281" s="700" t="str">
        <f t="shared" si="41"/>
        <v/>
      </c>
      <c r="L281" s="700" t="str">
        <f t="shared" si="42"/>
        <v/>
      </c>
      <c r="M281" s="712" t="str">
        <f t="shared" si="43"/>
        <v/>
      </c>
      <c r="N281" s="713"/>
      <c r="O281" s="714"/>
      <c r="P281" s="233"/>
      <c r="Q281" s="233"/>
      <c r="R281" s="816" t="str">
        <f t="shared" si="46"/>
        <v/>
      </c>
      <c r="S281" s="711" t="str">
        <f t="shared" si="45"/>
        <v/>
      </c>
      <c r="T281" s="573"/>
      <c r="U281" s="573"/>
      <c r="V281" s="147"/>
      <c r="W281" s="707"/>
    </row>
    <row r="282" spans="2:23" ht="14.25" customHeight="1">
      <c r="B282" s="395"/>
      <c r="D282" s="529">
        <f t="shared" si="47"/>
        <v>241</v>
      </c>
      <c r="E282" s="531"/>
      <c r="F282" s="574"/>
      <c r="G282" s="531"/>
      <c r="H282" s="575"/>
      <c r="I282" s="700" t="str">
        <f t="shared" si="44"/>
        <v/>
      </c>
      <c r="J282" s="700" t="str">
        <f t="shared" si="40"/>
        <v/>
      </c>
      <c r="K282" s="700" t="str">
        <f t="shared" si="41"/>
        <v/>
      </c>
      <c r="L282" s="700" t="str">
        <f t="shared" si="42"/>
        <v/>
      </c>
      <c r="M282" s="712" t="str">
        <f t="shared" si="43"/>
        <v/>
      </c>
      <c r="N282" s="713"/>
      <c r="O282" s="714"/>
      <c r="P282" s="233"/>
      <c r="Q282" s="233"/>
      <c r="R282" s="816" t="str">
        <f t="shared" si="46"/>
        <v/>
      </c>
      <c r="S282" s="711" t="str">
        <f t="shared" si="45"/>
        <v/>
      </c>
      <c r="T282" s="573"/>
      <c r="U282" s="573"/>
      <c r="V282" s="147"/>
      <c r="W282" s="707"/>
    </row>
    <row r="283" spans="2:23" ht="14.25" customHeight="1">
      <c r="B283" s="395"/>
      <c r="D283" s="529">
        <f t="shared" si="47"/>
        <v>242</v>
      </c>
      <c r="E283" s="531"/>
      <c r="F283" s="574"/>
      <c r="G283" s="531"/>
      <c r="H283" s="575"/>
      <c r="I283" s="700" t="str">
        <f t="shared" si="44"/>
        <v/>
      </c>
      <c r="J283" s="700" t="str">
        <f t="shared" si="40"/>
        <v/>
      </c>
      <c r="K283" s="700" t="str">
        <f t="shared" si="41"/>
        <v/>
      </c>
      <c r="L283" s="700" t="str">
        <f t="shared" si="42"/>
        <v/>
      </c>
      <c r="M283" s="712" t="str">
        <f t="shared" si="43"/>
        <v/>
      </c>
      <c r="N283" s="713"/>
      <c r="O283" s="714"/>
      <c r="P283" s="233"/>
      <c r="Q283" s="233"/>
      <c r="R283" s="816" t="str">
        <f t="shared" si="46"/>
        <v/>
      </c>
      <c r="S283" s="711" t="str">
        <f t="shared" si="45"/>
        <v/>
      </c>
      <c r="T283" s="573"/>
      <c r="U283" s="573"/>
      <c r="V283" s="147"/>
      <c r="W283" s="707"/>
    </row>
    <row r="284" spans="2:23" ht="14.25" customHeight="1">
      <c r="B284" s="395"/>
      <c r="D284" s="529">
        <f t="shared" si="47"/>
        <v>243</v>
      </c>
      <c r="E284" s="531"/>
      <c r="F284" s="574"/>
      <c r="G284" s="531"/>
      <c r="H284" s="575"/>
      <c r="I284" s="700" t="str">
        <f t="shared" si="44"/>
        <v/>
      </c>
      <c r="J284" s="700" t="str">
        <f t="shared" si="40"/>
        <v/>
      </c>
      <c r="K284" s="700" t="str">
        <f t="shared" si="41"/>
        <v/>
      </c>
      <c r="L284" s="700" t="str">
        <f t="shared" si="42"/>
        <v/>
      </c>
      <c r="M284" s="712" t="str">
        <f t="shared" si="43"/>
        <v/>
      </c>
      <c r="N284" s="713"/>
      <c r="O284" s="714"/>
      <c r="P284" s="233"/>
      <c r="Q284" s="233"/>
      <c r="R284" s="816" t="str">
        <f t="shared" si="46"/>
        <v/>
      </c>
      <c r="S284" s="711" t="str">
        <f t="shared" si="45"/>
        <v/>
      </c>
      <c r="T284" s="573"/>
      <c r="U284" s="573"/>
      <c r="V284" s="147"/>
      <c r="W284" s="707"/>
    </row>
    <row r="285" spans="2:23" ht="14.25" customHeight="1">
      <c r="B285" s="395"/>
      <c r="D285" s="529">
        <f t="shared" si="47"/>
        <v>244</v>
      </c>
      <c r="E285" s="531"/>
      <c r="F285" s="574"/>
      <c r="G285" s="531"/>
      <c r="H285" s="575"/>
      <c r="I285" s="700" t="str">
        <f t="shared" si="44"/>
        <v/>
      </c>
      <c r="J285" s="700" t="str">
        <f t="shared" si="40"/>
        <v/>
      </c>
      <c r="K285" s="700" t="str">
        <f t="shared" si="41"/>
        <v/>
      </c>
      <c r="L285" s="700" t="str">
        <f t="shared" si="42"/>
        <v/>
      </c>
      <c r="M285" s="712" t="str">
        <f t="shared" si="43"/>
        <v/>
      </c>
      <c r="N285" s="713"/>
      <c r="O285" s="714"/>
      <c r="P285" s="233"/>
      <c r="Q285" s="233"/>
      <c r="R285" s="816" t="str">
        <f t="shared" si="46"/>
        <v/>
      </c>
      <c r="S285" s="711" t="str">
        <f t="shared" si="45"/>
        <v/>
      </c>
      <c r="T285" s="573"/>
      <c r="U285" s="573"/>
      <c r="V285" s="147"/>
      <c r="W285" s="707"/>
    </row>
    <row r="286" spans="2:23" ht="14.25" customHeight="1">
      <c r="B286" s="395"/>
      <c r="D286" s="529">
        <f t="shared" si="47"/>
        <v>245</v>
      </c>
      <c r="E286" s="531"/>
      <c r="F286" s="574"/>
      <c r="G286" s="531"/>
      <c r="H286" s="575"/>
      <c r="I286" s="700" t="str">
        <f t="shared" si="44"/>
        <v/>
      </c>
      <c r="J286" s="700" t="str">
        <f t="shared" si="40"/>
        <v/>
      </c>
      <c r="K286" s="700" t="str">
        <f t="shared" si="41"/>
        <v/>
      </c>
      <c r="L286" s="700" t="str">
        <f t="shared" si="42"/>
        <v/>
      </c>
      <c r="M286" s="712" t="str">
        <f t="shared" si="43"/>
        <v/>
      </c>
      <c r="N286" s="713"/>
      <c r="O286" s="714"/>
      <c r="P286" s="233"/>
      <c r="Q286" s="233"/>
      <c r="R286" s="816" t="str">
        <f t="shared" si="46"/>
        <v/>
      </c>
      <c r="S286" s="711" t="str">
        <f t="shared" si="45"/>
        <v/>
      </c>
      <c r="T286" s="573"/>
      <c r="U286" s="573"/>
      <c r="V286" s="147"/>
      <c r="W286" s="707"/>
    </row>
    <row r="287" spans="2:23" ht="14.25" customHeight="1">
      <c r="B287" s="395"/>
      <c r="D287" s="529">
        <f t="shared" si="47"/>
        <v>246</v>
      </c>
      <c r="E287" s="531"/>
      <c r="F287" s="574"/>
      <c r="G287" s="531"/>
      <c r="H287" s="575"/>
      <c r="I287" s="700" t="str">
        <f t="shared" si="44"/>
        <v/>
      </c>
      <c r="J287" s="700" t="str">
        <f t="shared" si="40"/>
        <v/>
      </c>
      <c r="K287" s="700" t="str">
        <f t="shared" si="41"/>
        <v/>
      </c>
      <c r="L287" s="700" t="str">
        <f t="shared" si="42"/>
        <v/>
      </c>
      <c r="M287" s="712" t="str">
        <f t="shared" si="43"/>
        <v/>
      </c>
      <c r="N287" s="713"/>
      <c r="O287" s="714"/>
      <c r="P287" s="233"/>
      <c r="Q287" s="233"/>
      <c r="R287" s="816" t="str">
        <f t="shared" si="46"/>
        <v/>
      </c>
      <c r="S287" s="711" t="str">
        <f t="shared" si="45"/>
        <v/>
      </c>
      <c r="T287" s="573"/>
      <c r="U287" s="573"/>
      <c r="V287" s="147"/>
      <c r="W287" s="707"/>
    </row>
    <row r="288" spans="2:23" ht="14.25" customHeight="1">
      <c r="B288" s="395"/>
      <c r="D288" s="529">
        <f t="shared" si="47"/>
        <v>247</v>
      </c>
      <c r="E288" s="531"/>
      <c r="F288" s="574"/>
      <c r="G288" s="531"/>
      <c r="H288" s="575"/>
      <c r="I288" s="700" t="str">
        <f t="shared" si="44"/>
        <v/>
      </c>
      <c r="J288" s="700" t="str">
        <f t="shared" si="40"/>
        <v/>
      </c>
      <c r="K288" s="700" t="str">
        <f t="shared" si="41"/>
        <v/>
      </c>
      <c r="L288" s="700" t="str">
        <f t="shared" si="42"/>
        <v/>
      </c>
      <c r="M288" s="712" t="str">
        <f t="shared" si="43"/>
        <v/>
      </c>
      <c r="N288" s="713"/>
      <c r="O288" s="714"/>
      <c r="P288" s="233"/>
      <c r="Q288" s="233"/>
      <c r="R288" s="816" t="str">
        <f t="shared" si="46"/>
        <v/>
      </c>
      <c r="S288" s="711" t="str">
        <f t="shared" si="45"/>
        <v/>
      </c>
      <c r="T288" s="573"/>
      <c r="U288" s="573"/>
      <c r="V288" s="147"/>
      <c r="W288" s="707"/>
    </row>
    <row r="289" spans="2:23" ht="14.25" customHeight="1">
      <c r="B289" s="395"/>
      <c r="D289" s="529">
        <f t="shared" si="47"/>
        <v>248</v>
      </c>
      <c r="E289" s="531"/>
      <c r="F289" s="574"/>
      <c r="G289" s="531"/>
      <c r="H289" s="575"/>
      <c r="I289" s="700" t="str">
        <f t="shared" si="44"/>
        <v/>
      </c>
      <c r="J289" s="700" t="str">
        <f t="shared" si="40"/>
        <v/>
      </c>
      <c r="K289" s="700" t="str">
        <f t="shared" si="41"/>
        <v/>
      </c>
      <c r="L289" s="700" t="str">
        <f t="shared" si="42"/>
        <v/>
      </c>
      <c r="M289" s="712" t="str">
        <f t="shared" si="43"/>
        <v/>
      </c>
      <c r="N289" s="713"/>
      <c r="O289" s="714"/>
      <c r="P289" s="233"/>
      <c r="Q289" s="233"/>
      <c r="R289" s="816" t="str">
        <f t="shared" si="46"/>
        <v/>
      </c>
      <c r="S289" s="711" t="str">
        <f t="shared" si="45"/>
        <v/>
      </c>
      <c r="T289" s="573"/>
      <c r="U289" s="573"/>
      <c r="V289" s="147"/>
      <c r="W289" s="707"/>
    </row>
    <row r="290" spans="2:23" ht="14.25" customHeight="1">
      <c r="B290" s="395"/>
      <c r="D290" s="529">
        <f t="shared" si="47"/>
        <v>249</v>
      </c>
      <c r="E290" s="531"/>
      <c r="F290" s="574"/>
      <c r="G290" s="531"/>
      <c r="H290" s="575"/>
      <c r="I290" s="700" t="str">
        <f t="shared" si="44"/>
        <v/>
      </c>
      <c r="J290" s="700" t="str">
        <f t="shared" si="40"/>
        <v/>
      </c>
      <c r="K290" s="700" t="str">
        <f t="shared" si="41"/>
        <v/>
      </c>
      <c r="L290" s="700" t="str">
        <f t="shared" si="42"/>
        <v/>
      </c>
      <c r="M290" s="712" t="str">
        <f t="shared" si="43"/>
        <v/>
      </c>
      <c r="N290" s="713"/>
      <c r="O290" s="714"/>
      <c r="P290" s="233"/>
      <c r="Q290" s="233"/>
      <c r="R290" s="816" t="str">
        <f t="shared" si="46"/>
        <v/>
      </c>
      <c r="S290" s="711" t="str">
        <f t="shared" si="45"/>
        <v/>
      </c>
      <c r="T290" s="573"/>
      <c r="U290" s="573"/>
      <c r="V290" s="147"/>
      <c r="W290" s="707"/>
    </row>
    <row r="291" spans="2:23" ht="14.25" customHeight="1">
      <c r="B291" s="395"/>
      <c r="D291" s="529">
        <f t="shared" si="47"/>
        <v>250</v>
      </c>
      <c r="E291" s="531"/>
      <c r="F291" s="574"/>
      <c r="G291" s="531"/>
      <c r="H291" s="575"/>
      <c r="I291" s="700" t="str">
        <f t="shared" si="44"/>
        <v/>
      </c>
      <c r="J291" s="700" t="str">
        <f t="shared" si="40"/>
        <v/>
      </c>
      <c r="K291" s="700" t="str">
        <f t="shared" si="41"/>
        <v/>
      </c>
      <c r="L291" s="700" t="str">
        <f t="shared" si="42"/>
        <v/>
      </c>
      <c r="M291" s="712" t="str">
        <f t="shared" si="43"/>
        <v/>
      </c>
      <c r="N291" s="713"/>
      <c r="O291" s="714"/>
      <c r="P291" s="233"/>
      <c r="Q291" s="233"/>
      <c r="R291" s="816" t="str">
        <f t="shared" si="46"/>
        <v/>
      </c>
      <c r="S291" s="711" t="str">
        <f t="shared" si="45"/>
        <v/>
      </c>
      <c r="T291" s="573"/>
      <c r="U291" s="573"/>
      <c r="V291" s="147"/>
      <c r="W291" s="707"/>
    </row>
    <row r="292" spans="2:23" ht="14.25" customHeight="1">
      <c r="B292" s="395"/>
      <c r="D292" s="529">
        <f t="shared" si="47"/>
        <v>251</v>
      </c>
      <c r="E292" s="531"/>
      <c r="F292" s="574"/>
      <c r="G292" s="531"/>
      <c r="H292" s="575"/>
      <c r="I292" s="700" t="str">
        <f t="shared" si="44"/>
        <v/>
      </c>
      <c r="J292" s="700" t="str">
        <f t="shared" si="40"/>
        <v/>
      </c>
      <c r="K292" s="700" t="str">
        <f t="shared" si="41"/>
        <v/>
      </c>
      <c r="L292" s="700" t="str">
        <f t="shared" si="42"/>
        <v/>
      </c>
      <c r="M292" s="712" t="str">
        <f t="shared" si="43"/>
        <v/>
      </c>
      <c r="N292" s="713"/>
      <c r="O292" s="714"/>
      <c r="P292" s="233"/>
      <c r="Q292" s="233"/>
      <c r="R292" s="816" t="str">
        <f t="shared" si="46"/>
        <v/>
      </c>
      <c r="S292" s="711" t="str">
        <f t="shared" si="45"/>
        <v/>
      </c>
      <c r="T292" s="573"/>
      <c r="U292" s="573"/>
      <c r="V292" s="147"/>
      <c r="W292" s="707"/>
    </row>
    <row r="293" spans="2:23" ht="14.25" customHeight="1">
      <c r="B293" s="395"/>
      <c r="D293" s="529">
        <f t="shared" si="47"/>
        <v>252</v>
      </c>
      <c r="E293" s="531"/>
      <c r="F293" s="574"/>
      <c r="G293" s="531"/>
      <c r="H293" s="575"/>
      <c r="I293" s="700" t="str">
        <f t="shared" si="44"/>
        <v/>
      </c>
      <c r="J293" s="700" t="str">
        <f t="shared" si="40"/>
        <v/>
      </c>
      <c r="K293" s="700" t="str">
        <f t="shared" si="41"/>
        <v/>
      </c>
      <c r="L293" s="700" t="str">
        <f t="shared" si="42"/>
        <v/>
      </c>
      <c r="M293" s="712" t="str">
        <f t="shared" si="43"/>
        <v/>
      </c>
      <c r="N293" s="713"/>
      <c r="O293" s="714"/>
      <c r="P293" s="233"/>
      <c r="Q293" s="233"/>
      <c r="R293" s="816" t="str">
        <f t="shared" si="46"/>
        <v/>
      </c>
      <c r="S293" s="711" t="str">
        <f t="shared" si="45"/>
        <v/>
      </c>
      <c r="T293" s="573"/>
      <c r="U293" s="573"/>
      <c r="V293" s="147"/>
      <c r="W293" s="707"/>
    </row>
    <row r="294" spans="2:23" ht="14.25" customHeight="1">
      <c r="B294" s="395"/>
      <c r="D294" s="529">
        <f t="shared" si="47"/>
        <v>253</v>
      </c>
      <c r="E294" s="531"/>
      <c r="F294" s="574"/>
      <c r="G294" s="531"/>
      <c r="H294" s="575"/>
      <c r="I294" s="700" t="str">
        <f t="shared" si="44"/>
        <v/>
      </c>
      <c r="J294" s="700" t="str">
        <f t="shared" si="40"/>
        <v/>
      </c>
      <c r="K294" s="700" t="str">
        <f t="shared" si="41"/>
        <v/>
      </c>
      <c r="L294" s="700" t="str">
        <f t="shared" si="42"/>
        <v/>
      </c>
      <c r="M294" s="712" t="str">
        <f t="shared" si="43"/>
        <v/>
      </c>
      <c r="N294" s="713"/>
      <c r="O294" s="714"/>
      <c r="P294" s="233"/>
      <c r="Q294" s="233"/>
      <c r="R294" s="816" t="str">
        <f t="shared" si="46"/>
        <v/>
      </c>
      <c r="S294" s="711" t="str">
        <f t="shared" si="45"/>
        <v/>
      </c>
      <c r="T294" s="573"/>
      <c r="U294" s="573"/>
      <c r="V294" s="147"/>
      <c r="W294" s="707"/>
    </row>
    <row r="295" spans="2:23" ht="14.25" customHeight="1">
      <c r="B295" s="395"/>
      <c r="D295" s="529">
        <f t="shared" si="47"/>
        <v>254</v>
      </c>
      <c r="E295" s="531"/>
      <c r="F295" s="574"/>
      <c r="G295" s="531"/>
      <c r="H295" s="575"/>
      <c r="I295" s="700" t="str">
        <f t="shared" si="44"/>
        <v/>
      </c>
      <c r="J295" s="700" t="str">
        <f t="shared" si="40"/>
        <v/>
      </c>
      <c r="K295" s="700" t="str">
        <f t="shared" si="41"/>
        <v/>
      </c>
      <c r="L295" s="700" t="str">
        <f t="shared" si="42"/>
        <v/>
      </c>
      <c r="M295" s="712" t="str">
        <f t="shared" si="43"/>
        <v/>
      </c>
      <c r="N295" s="713"/>
      <c r="O295" s="714"/>
      <c r="P295" s="233"/>
      <c r="Q295" s="233"/>
      <c r="R295" s="816" t="str">
        <f t="shared" si="46"/>
        <v/>
      </c>
      <c r="S295" s="711" t="str">
        <f t="shared" si="45"/>
        <v/>
      </c>
      <c r="T295" s="573"/>
      <c r="U295" s="573"/>
      <c r="V295" s="147"/>
      <c r="W295" s="707"/>
    </row>
    <row r="296" spans="2:23" ht="14.25" customHeight="1">
      <c r="B296" s="395"/>
      <c r="D296" s="529">
        <f t="shared" si="47"/>
        <v>255</v>
      </c>
      <c r="E296" s="531"/>
      <c r="F296" s="574"/>
      <c r="G296" s="531"/>
      <c r="H296" s="575"/>
      <c r="I296" s="700" t="str">
        <f t="shared" si="44"/>
        <v/>
      </c>
      <c r="J296" s="700" t="str">
        <f t="shared" si="40"/>
        <v/>
      </c>
      <c r="K296" s="700" t="str">
        <f t="shared" si="41"/>
        <v/>
      </c>
      <c r="L296" s="700" t="str">
        <f t="shared" si="42"/>
        <v/>
      </c>
      <c r="M296" s="712" t="str">
        <f t="shared" si="43"/>
        <v/>
      </c>
      <c r="N296" s="713"/>
      <c r="O296" s="714"/>
      <c r="P296" s="233"/>
      <c r="Q296" s="233"/>
      <c r="R296" s="816" t="str">
        <f t="shared" si="46"/>
        <v/>
      </c>
      <c r="S296" s="711" t="str">
        <f t="shared" si="45"/>
        <v/>
      </c>
      <c r="T296" s="573"/>
      <c r="U296" s="573"/>
      <c r="V296" s="147"/>
      <c r="W296" s="707"/>
    </row>
    <row r="297" spans="2:23" ht="14.25" customHeight="1">
      <c r="B297" s="395"/>
      <c r="D297" s="529">
        <f t="shared" si="47"/>
        <v>256</v>
      </c>
      <c r="E297" s="531"/>
      <c r="F297" s="574"/>
      <c r="G297" s="531"/>
      <c r="H297" s="575"/>
      <c r="I297" s="700" t="str">
        <f t="shared" si="44"/>
        <v/>
      </c>
      <c r="J297" s="700" t="str">
        <f t="shared" si="40"/>
        <v/>
      </c>
      <c r="K297" s="700" t="str">
        <f t="shared" si="41"/>
        <v/>
      </c>
      <c r="L297" s="700" t="str">
        <f t="shared" si="42"/>
        <v/>
      </c>
      <c r="M297" s="712" t="str">
        <f t="shared" si="43"/>
        <v/>
      </c>
      <c r="N297" s="713"/>
      <c r="O297" s="714"/>
      <c r="P297" s="233"/>
      <c r="Q297" s="233"/>
      <c r="R297" s="816" t="str">
        <f t="shared" si="46"/>
        <v/>
      </c>
      <c r="S297" s="711" t="str">
        <f t="shared" si="45"/>
        <v/>
      </c>
      <c r="T297" s="573"/>
      <c r="U297" s="573"/>
      <c r="V297" s="147"/>
      <c r="W297" s="707"/>
    </row>
    <row r="298" spans="2:23" ht="14.25" customHeight="1">
      <c r="B298" s="395"/>
      <c r="D298" s="529">
        <f t="shared" si="47"/>
        <v>257</v>
      </c>
      <c r="E298" s="531"/>
      <c r="F298" s="574"/>
      <c r="G298" s="531"/>
      <c r="H298" s="575"/>
      <c r="I298" s="700" t="str">
        <f t="shared" si="44"/>
        <v/>
      </c>
      <c r="J298" s="700" t="str">
        <f t="shared" si="40"/>
        <v/>
      </c>
      <c r="K298" s="700" t="str">
        <f t="shared" si="41"/>
        <v/>
      </c>
      <c r="L298" s="700" t="str">
        <f t="shared" si="42"/>
        <v/>
      </c>
      <c r="M298" s="712" t="str">
        <f t="shared" si="43"/>
        <v/>
      </c>
      <c r="N298" s="713"/>
      <c r="O298" s="714"/>
      <c r="P298" s="233"/>
      <c r="Q298" s="233"/>
      <c r="R298" s="816" t="str">
        <f t="shared" si="46"/>
        <v/>
      </c>
      <c r="S298" s="711" t="str">
        <f t="shared" si="45"/>
        <v/>
      </c>
      <c r="T298" s="573"/>
      <c r="U298" s="573"/>
      <c r="V298" s="147"/>
      <c r="W298" s="707"/>
    </row>
    <row r="299" spans="2:23" ht="14.25" customHeight="1">
      <c r="B299" s="395"/>
      <c r="D299" s="529">
        <f t="shared" si="47"/>
        <v>258</v>
      </c>
      <c r="E299" s="531"/>
      <c r="F299" s="574"/>
      <c r="G299" s="531"/>
      <c r="H299" s="575"/>
      <c r="I299" s="700" t="str">
        <f t="shared" ref="I299:I362" si="48">IF(OR(F299=$AE$4,F299=$AF$4),"○","")</f>
        <v/>
      </c>
      <c r="J299" s="700" t="str">
        <f t="shared" si="40"/>
        <v/>
      </c>
      <c r="K299" s="700" t="str">
        <f t="shared" si="41"/>
        <v/>
      </c>
      <c r="L299" s="700" t="str">
        <f t="shared" si="42"/>
        <v/>
      </c>
      <c r="M299" s="712" t="str">
        <f t="shared" si="43"/>
        <v/>
      </c>
      <c r="N299" s="713"/>
      <c r="O299" s="714"/>
      <c r="P299" s="233"/>
      <c r="Q299" s="233"/>
      <c r="R299" s="816" t="str">
        <f t="shared" si="46"/>
        <v/>
      </c>
      <c r="S299" s="711" t="str">
        <f t="shared" ref="S299:S362" si="49">IF(OR(H299="",R299=""),"",R299/H299)</f>
        <v/>
      </c>
      <c r="T299" s="573"/>
      <c r="U299" s="573"/>
      <c r="V299" s="147"/>
      <c r="W299" s="707"/>
    </row>
    <row r="300" spans="2:23" ht="14.25" customHeight="1">
      <c r="B300" s="395"/>
      <c r="D300" s="529">
        <f t="shared" si="47"/>
        <v>259</v>
      </c>
      <c r="E300" s="531"/>
      <c r="F300" s="574"/>
      <c r="G300" s="531"/>
      <c r="H300" s="575"/>
      <c r="I300" s="700" t="str">
        <f t="shared" si="48"/>
        <v/>
      </c>
      <c r="J300" s="700" t="str">
        <f t="shared" si="40"/>
        <v/>
      </c>
      <c r="K300" s="700" t="str">
        <f t="shared" si="41"/>
        <v/>
      </c>
      <c r="L300" s="700" t="str">
        <f t="shared" si="42"/>
        <v/>
      </c>
      <c r="M300" s="712" t="str">
        <f t="shared" si="43"/>
        <v/>
      </c>
      <c r="N300" s="713"/>
      <c r="O300" s="714"/>
      <c r="P300" s="233"/>
      <c r="Q300" s="233"/>
      <c r="R300" s="816" t="str">
        <f t="shared" si="46"/>
        <v/>
      </c>
      <c r="S300" s="711" t="str">
        <f t="shared" si="49"/>
        <v/>
      </c>
      <c r="T300" s="573"/>
      <c r="U300" s="573"/>
      <c r="V300" s="147"/>
      <c r="W300" s="707"/>
    </row>
    <row r="301" spans="2:23" ht="14.25" customHeight="1">
      <c r="B301" s="395"/>
      <c r="D301" s="529">
        <f t="shared" si="47"/>
        <v>260</v>
      </c>
      <c r="E301" s="531"/>
      <c r="F301" s="574"/>
      <c r="G301" s="531"/>
      <c r="H301" s="575"/>
      <c r="I301" s="700" t="str">
        <f t="shared" si="48"/>
        <v/>
      </c>
      <c r="J301" s="700" t="str">
        <f t="shared" si="40"/>
        <v/>
      </c>
      <c r="K301" s="700" t="str">
        <f t="shared" si="41"/>
        <v/>
      </c>
      <c r="L301" s="700" t="str">
        <f t="shared" si="42"/>
        <v/>
      </c>
      <c r="M301" s="712" t="str">
        <f t="shared" si="43"/>
        <v/>
      </c>
      <c r="N301" s="713"/>
      <c r="O301" s="714"/>
      <c r="P301" s="233"/>
      <c r="Q301" s="233"/>
      <c r="R301" s="816" t="str">
        <f t="shared" si="46"/>
        <v/>
      </c>
      <c r="S301" s="711" t="str">
        <f t="shared" si="49"/>
        <v/>
      </c>
      <c r="T301" s="573"/>
      <c r="U301" s="573"/>
      <c r="V301" s="147"/>
      <c r="W301" s="707"/>
    </row>
    <row r="302" spans="2:23" ht="14.25" customHeight="1">
      <c r="B302" s="395"/>
      <c r="D302" s="529">
        <f t="shared" si="47"/>
        <v>261</v>
      </c>
      <c r="E302" s="531"/>
      <c r="F302" s="574"/>
      <c r="G302" s="531"/>
      <c r="H302" s="575"/>
      <c r="I302" s="700" t="str">
        <f t="shared" si="48"/>
        <v/>
      </c>
      <c r="J302" s="700" t="str">
        <f t="shared" si="40"/>
        <v/>
      </c>
      <c r="K302" s="700" t="str">
        <f t="shared" si="41"/>
        <v/>
      </c>
      <c r="L302" s="700" t="str">
        <f t="shared" si="42"/>
        <v/>
      </c>
      <c r="M302" s="712" t="str">
        <f t="shared" si="43"/>
        <v/>
      </c>
      <c r="N302" s="713"/>
      <c r="O302" s="714"/>
      <c r="P302" s="233"/>
      <c r="Q302" s="233"/>
      <c r="R302" s="816" t="str">
        <f t="shared" si="46"/>
        <v/>
      </c>
      <c r="S302" s="711" t="str">
        <f t="shared" si="49"/>
        <v/>
      </c>
      <c r="T302" s="573"/>
      <c r="U302" s="573"/>
      <c r="V302" s="147"/>
      <c r="W302" s="707"/>
    </row>
    <row r="303" spans="2:23" ht="14.25" customHeight="1">
      <c r="B303" s="395"/>
      <c r="D303" s="529">
        <f t="shared" si="47"/>
        <v>262</v>
      </c>
      <c r="E303" s="531"/>
      <c r="F303" s="574"/>
      <c r="G303" s="531"/>
      <c r="H303" s="575"/>
      <c r="I303" s="700" t="str">
        <f t="shared" si="48"/>
        <v/>
      </c>
      <c r="J303" s="700" t="str">
        <f t="shared" si="40"/>
        <v/>
      </c>
      <c r="K303" s="700" t="str">
        <f t="shared" si="41"/>
        <v/>
      </c>
      <c r="L303" s="700" t="str">
        <f t="shared" si="42"/>
        <v/>
      </c>
      <c r="M303" s="712" t="str">
        <f t="shared" si="43"/>
        <v/>
      </c>
      <c r="N303" s="713"/>
      <c r="O303" s="714"/>
      <c r="P303" s="233"/>
      <c r="Q303" s="233"/>
      <c r="R303" s="816" t="str">
        <f t="shared" si="46"/>
        <v/>
      </c>
      <c r="S303" s="711" t="str">
        <f t="shared" si="49"/>
        <v/>
      </c>
      <c r="T303" s="573"/>
      <c r="U303" s="573"/>
      <c r="V303" s="147"/>
      <c r="W303" s="707"/>
    </row>
    <row r="304" spans="2:23" ht="14.25" customHeight="1">
      <c r="B304" s="395"/>
      <c r="D304" s="529">
        <f t="shared" si="47"/>
        <v>263</v>
      </c>
      <c r="E304" s="531"/>
      <c r="F304" s="574"/>
      <c r="G304" s="531"/>
      <c r="H304" s="575"/>
      <c r="I304" s="700" t="str">
        <f t="shared" si="48"/>
        <v/>
      </c>
      <c r="J304" s="700" t="str">
        <f t="shared" si="40"/>
        <v/>
      </c>
      <c r="K304" s="700" t="str">
        <f t="shared" si="41"/>
        <v/>
      </c>
      <c r="L304" s="700" t="str">
        <f t="shared" si="42"/>
        <v/>
      </c>
      <c r="M304" s="712" t="str">
        <f t="shared" si="43"/>
        <v/>
      </c>
      <c r="N304" s="713"/>
      <c r="O304" s="714"/>
      <c r="P304" s="233"/>
      <c r="Q304" s="233"/>
      <c r="R304" s="816" t="str">
        <f t="shared" si="46"/>
        <v/>
      </c>
      <c r="S304" s="711" t="str">
        <f t="shared" si="49"/>
        <v/>
      </c>
      <c r="T304" s="573"/>
      <c r="U304" s="573"/>
      <c r="V304" s="147"/>
      <c r="W304" s="707"/>
    </row>
    <row r="305" spans="2:23" ht="14.25" customHeight="1">
      <c r="B305" s="395"/>
      <c r="D305" s="529">
        <f t="shared" si="47"/>
        <v>264</v>
      </c>
      <c r="E305" s="531"/>
      <c r="F305" s="574"/>
      <c r="G305" s="531"/>
      <c r="H305" s="575"/>
      <c r="I305" s="700" t="str">
        <f t="shared" si="48"/>
        <v/>
      </c>
      <c r="J305" s="700" t="str">
        <f t="shared" si="40"/>
        <v/>
      </c>
      <c r="K305" s="700" t="str">
        <f t="shared" si="41"/>
        <v/>
      </c>
      <c r="L305" s="700" t="str">
        <f t="shared" si="42"/>
        <v/>
      </c>
      <c r="M305" s="712" t="str">
        <f t="shared" si="43"/>
        <v/>
      </c>
      <c r="N305" s="713"/>
      <c r="O305" s="714"/>
      <c r="P305" s="233"/>
      <c r="Q305" s="233"/>
      <c r="R305" s="816" t="str">
        <f t="shared" si="46"/>
        <v/>
      </c>
      <c r="S305" s="711" t="str">
        <f t="shared" si="49"/>
        <v/>
      </c>
      <c r="T305" s="573"/>
      <c r="U305" s="573"/>
      <c r="V305" s="147"/>
      <c r="W305" s="707"/>
    </row>
    <row r="306" spans="2:23" ht="14.25" customHeight="1">
      <c r="B306" s="395"/>
      <c r="D306" s="529">
        <f t="shared" si="47"/>
        <v>265</v>
      </c>
      <c r="E306" s="531"/>
      <c r="F306" s="574"/>
      <c r="G306" s="531"/>
      <c r="H306" s="575"/>
      <c r="I306" s="700" t="str">
        <f t="shared" si="48"/>
        <v/>
      </c>
      <c r="J306" s="700" t="str">
        <f t="shared" si="40"/>
        <v/>
      </c>
      <c r="K306" s="700" t="str">
        <f t="shared" si="41"/>
        <v/>
      </c>
      <c r="L306" s="700" t="str">
        <f t="shared" si="42"/>
        <v/>
      </c>
      <c r="M306" s="712" t="str">
        <f t="shared" si="43"/>
        <v/>
      </c>
      <c r="N306" s="713"/>
      <c r="O306" s="714"/>
      <c r="P306" s="233"/>
      <c r="Q306" s="233"/>
      <c r="R306" s="816" t="str">
        <f t="shared" si="46"/>
        <v/>
      </c>
      <c r="S306" s="711" t="str">
        <f t="shared" si="49"/>
        <v/>
      </c>
      <c r="T306" s="573"/>
      <c r="U306" s="573"/>
      <c r="V306" s="147"/>
      <c r="W306" s="707"/>
    </row>
    <row r="307" spans="2:23" ht="14.25" customHeight="1">
      <c r="B307" s="395"/>
      <c r="D307" s="529">
        <f t="shared" si="47"/>
        <v>266</v>
      </c>
      <c r="E307" s="531"/>
      <c r="F307" s="574"/>
      <c r="G307" s="531"/>
      <c r="H307" s="575"/>
      <c r="I307" s="700" t="str">
        <f t="shared" si="48"/>
        <v/>
      </c>
      <c r="J307" s="700" t="str">
        <f t="shared" si="40"/>
        <v/>
      </c>
      <c r="K307" s="700" t="str">
        <f t="shared" si="41"/>
        <v/>
      </c>
      <c r="L307" s="700" t="str">
        <f t="shared" si="42"/>
        <v/>
      </c>
      <c r="M307" s="712" t="str">
        <f t="shared" si="43"/>
        <v/>
      </c>
      <c r="N307" s="713"/>
      <c r="O307" s="714"/>
      <c r="P307" s="233"/>
      <c r="Q307" s="233"/>
      <c r="R307" s="816" t="str">
        <f t="shared" si="46"/>
        <v/>
      </c>
      <c r="S307" s="711" t="str">
        <f t="shared" si="49"/>
        <v/>
      </c>
      <c r="T307" s="573"/>
      <c r="U307" s="573"/>
      <c r="V307" s="147"/>
      <c r="W307" s="707"/>
    </row>
    <row r="308" spans="2:23" ht="14.25" customHeight="1">
      <c r="B308" s="395"/>
      <c r="D308" s="529">
        <f t="shared" si="47"/>
        <v>267</v>
      </c>
      <c r="E308" s="531"/>
      <c r="F308" s="574"/>
      <c r="G308" s="531"/>
      <c r="H308" s="575"/>
      <c r="I308" s="700" t="str">
        <f t="shared" si="48"/>
        <v/>
      </c>
      <c r="J308" s="700" t="str">
        <f t="shared" si="40"/>
        <v/>
      </c>
      <c r="K308" s="700" t="str">
        <f t="shared" si="41"/>
        <v/>
      </c>
      <c r="L308" s="700" t="str">
        <f t="shared" si="42"/>
        <v/>
      </c>
      <c r="M308" s="712" t="str">
        <f t="shared" si="43"/>
        <v/>
      </c>
      <c r="N308" s="713"/>
      <c r="O308" s="714"/>
      <c r="P308" s="233"/>
      <c r="Q308" s="233"/>
      <c r="R308" s="816" t="str">
        <f t="shared" si="46"/>
        <v/>
      </c>
      <c r="S308" s="711" t="str">
        <f t="shared" si="49"/>
        <v/>
      </c>
      <c r="T308" s="573"/>
      <c r="U308" s="573"/>
      <c r="V308" s="147"/>
      <c r="W308" s="707"/>
    </row>
    <row r="309" spans="2:23" ht="14.25" customHeight="1">
      <c r="B309" s="395"/>
      <c r="D309" s="529">
        <f t="shared" si="47"/>
        <v>268</v>
      </c>
      <c r="E309" s="531"/>
      <c r="F309" s="574"/>
      <c r="G309" s="531"/>
      <c r="H309" s="575"/>
      <c r="I309" s="700" t="str">
        <f t="shared" si="48"/>
        <v/>
      </c>
      <c r="J309" s="700" t="str">
        <f t="shared" si="40"/>
        <v/>
      </c>
      <c r="K309" s="700" t="str">
        <f t="shared" si="41"/>
        <v/>
      </c>
      <c r="L309" s="700" t="str">
        <f t="shared" si="42"/>
        <v/>
      </c>
      <c r="M309" s="712" t="str">
        <f t="shared" si="43"/>
        <v/>
      </c>
      <c r="N309" s="713"/>
      <c r="O309" s="714"/>
      <c r="P309" s="233"/>
      <c r="Q309" s="233"/>
      <c r="R309" s="816" t="str">
        <f t="shared" si="46"/>
        <v/>
      </c>
      <c r="S309" s="711" t="str">
        <f t="shared" si="49"/>
        <v/>
      </c>
      <c r="T309" s="573"/>
      <c r="U309" s="573"/>
      <c r="V309" s="147"/>
      <c r="W309" s="707"/>
    </row>
    <row r="310" spans="2:23" ht="14.25" customHeight="1">
      <c r="B310" s="395"/>
      <c r="D310" s="529">
        <f t="shared" si="47"/>
        <v>269</v>
      </c>
      <c r="E310" s="531"/>
      <c r="F310" s="574"/>
      <c r="G310" s="531"/>
      <c r="H310" s="575"/>
      <c r="I310" s="700" t="str">
        <f t="shared" si="48"/>
        <v/>
      </c>
      <c r="J310" s="700" t="str">
        <f t="shared" si="40"/>
        <v/>
      </c>
      <c r="K310" s="700" t="str">
        <f t="shared" si="41"/>
        <v/>
      </c>
      <c r="L310" s="700" t="str">
        <f t="shared" si="42"/>
        <v/>
      </c>
      <c r="M310" s="712" t="str">
        <f t="shared" si="43"/>
        <v/>
      </c>
      <c r="N310" s="713"/>
      <c r="O310" s="714"/>
      <c r="P310" s="233"/>
      <c r="Q310" s="233"/>
      <c r="R310" s="816" t="str">
        <f t="shared" si="46"/>
        <v/>
      </c>
      <c r="S310" s="711" t="str">
        <f t="shared" si="49"/>
        <v/>
      </c>
      <c r="T310" s="573"/>
      <c r="U310" s="573"/>
      <c r="V310" s="147"/>
      <c r="W310" s="707"/>
    </row>
    <row r="311" spans="2:23" ht="14.25" customHeight="1">
      <c r="B311" s="395"/>
      <c r="D311" s="529">
        <f t="shared" si="47"/>
        <v>270</v>
      </c>
      <c r="E311" s="531"/>
      <c r="F311" s="574"/>
      <c r="G311" s="531"/>
      <c r="H311" s="575"/>
      <c r="I311" s="700" t="str">
        <f t="shared" si="48"/>
        <v/>
      </c>
      <c r="J311" s="700" t="str">
        <f t="shared" si="40"/>
        <v/>
      </c>
      <c r="K311" s="700" t="str">
        <f t="shared" si="41"/>
        <v/>
      </c>
      <c r="L311" s="700" t="str">
        <f t="shared" si="42"/>
        <v/>
      </c>
      <c r="M311" s="712" t="str">
        <f t="shared" si="43"/>
        <v/>
      </c>
      <c r="N311" s="713"/>
      <c r="O311" s="714"/>
      <c r="P311" s="233"/>
      <c r="Q311" s="233"/>
      <c r="R311" s="816" t="str">
        <f t="shared" ref="R311:R342" si="50">IF(Q311="","",P311*Q311)</f>
        <v/>
      </c>
      <c r="S311" s="711" t="str">
        <f t="shared" si="49"/>
        <v/>
      </c>
      <c r="T311" s="573"/>
      <c r="U311" s="573"/>
      <c r="V311" s="147"/>
      <c r="W311" s="707"/>
    </row>
    <row r="312" spans="2:23" ht="14.25" customHeight="1">
      <c r="B312" s="395"/>
      <c r="D312" s="529">
        <f t="shared" si="47"/>
        <v>271</v>
      </c>
      <c r="E312" s="531"/>
      <c r="F312" s="574"/>
      <c r="G312" s="531"/>
      <c r="H312" s="575"/>
      <c r="I312" s="700" t="str">
        <f t="shared" si="48"/>
        <v/>
      </c>
      <c r="J312" s="700" t="str">
        <f t="shared" si="40"/>
        <v/>
      </c>
      <c r="K312" s="700" t="str">
        <f t="shared" si="41"/>
        <v/>
      </c>
      <c r="L312" s="700" t="str">
        <f t="shared" si="42"/>
        <v/>
      </c>
      <c r="M312" s="712" t="str">
        <f t="shared" si="43"/>
        <v/>
      </c>
      <c r="N312" s="713"/>
      <c r="O312" s="714"/>
      <c r="P312" s="233"/>
      <c r="Q312" s="233"/>
      <c r="R312" s="816" t="str">
        <f t="shared" si="50"/>
        <v/>
      </c>
      <c r="S312" s="711" t="str">
        <f t="shared" si="49"/>
        <v/>
      </c>
      <c r="T312" s="573"/>
      <c r="U312" s="573"/>
      <c r="V312" s="147"/>
      <c r="W312" s="707"/>
    </row>
    <row r="313" spans="2:23" ht="14.25" customHeight="1">
      <c r="B313" s="395"/>
      <c r="D313" s="529">
        <f t="shared" si="47"/>
        <v>272</v>
      </c>
      <c r="E313" s="531"/>
      <c r="F313" s="574"/>
      <c r="G313" s="531"/>
      <c r="H313" s="575"/>
      <c r="I313" s="700" t="str">
        <f t="shared" si="48"/>
        <v/>
      </c>
      <c r="J313" s="700" t="str">
        <f t="shared" si="40"/>
        <v/>
      </c>
      <c r="K313" s="700" t="str">
        <f t="shared" si="41"/>
        <v/>
      </c>
      <c r="L313" s="700" t="str">
        <f t="shared" si="42"/>
        <v/>
      </c>
      <c r="M313" s="712" t="str">
        <f t="shared" si="43"/>
        <v/>
      </c>
      <c r="N313" s="713"/>
      <c r="O313" s="714"/>
      <c r="P313" s="233"/>
      <c r="Q313" s="233"/>
      <c r="R313" s="816" t="str">
        <f t="shared" si="50"/>
        <v/>
      </c>
      <c r="S313" s="711" t="str">
        <f t="shared" si="49"/>
        <v/>
      </c>
      <c r="T313" s="573"/>
      <c r="U313" s="573"/>
      <c r="V313" s="147"/>
      <c r="W313" s="707"/>
    </row>
    <row r="314" spans="2:23" ht="14.25" customHeight="1">
      <c r="B314" s="395"/>
      <c r="D314" s="529">
        <f t="shared" si="47"/>
        <v>273</v>
      </c>
      <c r="E314" s="531"/>
      <c r="F314" s="574"/>
      <c r="G314" s="531"/>
      <c r="H314" s="575"/>
      <c r="I314" s="700" t="str">
        <f t="shared" si="48"/>
        <v/>
      </c>
      <c r="J314" s="700" t="str">
        <f t="shared" si="40"/>
        <v/>
      </c>
      <c r="K314" s="700" t="str">
        <f t="shared" si="41"/>
        <v/>
      </c>
      <c r="L314" s="700" t="str">
        <f t="shared" si="42"/>
        <v/>
      </c>
      <c r="M314" s="712" t="str">
        <f t="shared" si="43"/>
        <v/>
      </c>
      <c r="N314" s="713"/>
      <c r="O314" s="714"/>
      <c r="P314" s="233"/>
      <c r="Q314" s="233"/>
      <c r="R314" s="816" t="str">
        <f t="shared" si="50"/>
        <v/>
      </c>
      <c r="S314" s="711" t="str">
        <f t="shared" si="49"/>
        <v/>
      </c>
      <c r="T314" s="573"/>
      <c r="U314" s="573"/>
      <c r="V314" s="147"/>
      <c r="W314" s="707"/>
    </row>
    <row r="315" spans="2:23" ht="14.25" customHeight="1">
      <c r="B315" s="395"/>
      <c r="D315" s="529">
        <f t="shared" si="47"/>
        <v>274</v>
      </c>
      <c r="E315" s="531"/>
      <c r="F315" s="574"/>
      <c r="G315" s="531"/>
      <c r="H315" s="575"/>
      <c r="I315" s="700" t="str">
        <f t="shared" si="48"/>
        <v/>
      </c>
      <c r="J315" s="700" t="str">
        <f t="shared" si="40"/>
        <v/>
      </c>
      <c r="K315" s="700" t="str">
        <f t="shared" si="41"/>
        <v/>
      </c>
      <c r="L315" s="700" t="str">
        <f t="shared" si="42"/>
        <v/>
      </c>
      <c r="M315" s="712" t="str">
        <f t="shared" si="43"/>
        <v/>
      </c>
      <c r="N315" s="713"/>
      <c r="O315" s="714"/>
      <c r="P315" s="233"/>
      <c r="Q315" s="233"/>
      <c r="R315" s="816" t="str">
        <f t="shared" si="50"/>
        <v/>
      </c>
      <c r="S315" s="711" t="str">
        <f t="shared" si="49"/>
        <v/>
      </c>
      <c r="T315" s="573"/>
      <c r="U315" s="573"/>
      <c r="V315" s="147"/>
      <c r="W315" s="707"/>
    </row>
    <row r="316" spans="2:23" ht="14.25" customHeight="1">
      <c r="B316" s="395"/>
      <c r="D316" s="529">
        <f t="shared" si="47"/>
        <v>275</v>
      </c>
      <c r="E316" s="531"/>
      <c r="F316" s="574"/>
      <c r="G316" s="531"/>
      <c r="H316" s="575"/>
      <c r="I316" s="700" t="str">
        <f t="shared" si="48"/>
        <v/>
      </c>
      <c r="J316" s="700" t="str">
        <f t="shared" si="40"/>
        <v/>
      </c>
      <c r="K316" s="700" t="str">
        <f t="shared" si="41"/>
        <v/>
      </c>
      <c r="L316" s="700" t="str">
        <f t="shared" si="42"/>
        <v/>
      </c>
      <c r="M316" s="712" t="str">
        <f t="shared" si="43"/>
        <v/>
      </c>
      <c r="N316" s="713"/>
      <c r="O316" s="714"/>
      <c r="P316" s="233"/>
      <c r="Q316" s="233"/>
      <c r="R316" s="816" t="str">
        <f t="shared" si="50"/>
        <v/>
      </c>
      <c r="S316" s="711" t="str">
        <f t="shared" si="49"/>
        <v/>
      </c>
      <c r="T316" s="573"/>
      <c r="U316" s="573"/>
      <c r="V316" s="147"/>
      <c r="W316" s="707"/>
    </row>
    <row r="317" spans="2:23" ht="14.25" customHeight="1">
      <c r="B317" s="395"/>
      <c r="D317" s="529">
        <f t="shared" si="47"/>
        <v>276</v>
      </c>
      <c r="E317" s="531"/>
      <c r="F317" s="574"/>
      <c r="G317" s="531"/>
      <c r="H317" s="575"/>
      <c r="I317" s="700" t="str">
        <f t="shared" si="48"/>
        <v/>
      </c>
      <c r="J317" s="700" t="str">
        <f t="shared" si="40"/>
        <v/>
      </c>
      <c r="K317" s="700" t="str">
        <f t="shared" si="41"/>
        <v/>
      </c>
      <c r="L317" s="700" t="str">
        <f t="shared" si="42"/>
        <v/>
      </c>
      <c r="M317" s="712" t="str">
        <f t="shared" si="43"/>
        <v/>
      </c>
      <c r="N317" s="713"/>
      <c r="O317" s="714"/>
      <c r="P317" s="233"/>
      <c r="Q317" s="233"/>
      <c r="R317" s="816" t="str">
        <f t="shared" si="50"/>
        <v/>
      </c>
      <c r="S317" s="711" t="str">
        <f t="shared" si="49"/>
        <v/>
      </c>
      <c r="T317" s="573"/>
      <c r="U317" s="573"/>
      <c r="V317" s="147"/>
      <c r="W317" s="707"/>
    </row>
    <row r="318" spans="2:23" ht="14.25" customHeight="1">
      <c r="B318" s="395"/>
      <c r="D318" s="529">
        <f t="shared" si="47"/>
        <v>277</v>
      </c>
      <c r="E318" s="531"/>
      <c r="F318" s="574"/>
      <c r="G318" s="531"/>
      <c r="H318" s="575"/>
      <c r="I318" s="700" t="str">
        <f t="shared" si="48"/>
        <v/>
      </c>
      <c r="J318" s="700" t="str">
        <f t="shared" si="40"/>
        <v/>
      </c>
      <c r="K318" s="700" t="str">
        <f t="shared" si="41"/>
        <v/>
      </c>
      <c r="L318" s="700" t="str">
        <f t="shared" si="42"/>
        <v/>
      </c>
      <c r="M318" s="712" t="str">
        <f t="shared" si="43"/>
        <v/>
      </c>
      <c r="N318" s="713"/>
      <c r="O318" s="714"/>
      <c r="P318" s="233"/>
      <c r="Q318" s="233"/>
      <c r="R318" s="816" t="str">
        <f t="shared" si="50"/>
        <v/>
      </c>
      <c r="S318" s="711" t="str">
        <f t="shared" si="49"/>
        <v/>
      </c>
      <c r="T318" s="573"/>
      <c r="U318" s="573"/>
      <c r="V318" s="147"/>
      <c r="W318" s="707"/>
    </row>
    <row r="319" spans="2:23" ht="14.25" customHeight="1">
      <c r="B319" s="395"/>
      <c r="D319" s="529">
        <f t="shared" si="47"/>
        <v>278</v>
      </c>
      <c r="E319" s="531"/>
      <c r="F319" s="574"/>
      <c r="G319" s="531"/>
      <c r="H319" s="575"/>
      <c r="I319" s="700" t="str">
        <f t="shared" si="48"/>
        <v/>
      </c>
      <c r="J319" s="700" t="str">
        <f t="shared" si="40"/>
        <v/>
      </c>
      <c r="K319" s="700" t="str">
        <f t="shared" si="41"/>
        <v/>
      </c>
      <c r="L319" s="700" t="str">
        <f t="shared" si="42"/>
        <v/>
      </c>
      <c r="M319" s="712" t="str">
        <f t="shared" si="43"/>
        <v/>
      </c>
      <c r="N319" s="713"/>
      <c r="O319" s="714"/>
      <c r="P319" s="233"/>
      <c r="Q319" s="233"/>
      <c r="R319" s="816" t="str">
        <f t="shared" si="50"/>
        <v/>
      </c>
      <c r="S319" s="711" t="str">
        <f t="shared" si="49"/>
        <v/>
      </c>
      <c r="T319" s="573"/>
      <c r="U319" s="573"/>
      <c r="V319" s="147"/>
      <c r="W319" s="707"/>
    </row>
    <row r="320" spans="2:23" ht="14.25" customHeight="1">
      <c r="B320" s="395"/>
      <c r="D320" s="529">
        <f t="shared" si="47"/>
        <v>279</v>
      </c>
      <c r="E320" s="531"/>
      <c r="F320" s="574"/>
      <c r="G320" s="531"/>
      <c r="H320" s="575"/>
      <c r="I320" s="700" t="str">
        <f t="shared" si="48"/>
        <v/>
      </c>
      <c r="J320" s="700" t="str">
        <f t="shared" si="40"/>
        <v/>
      </c>
      <c r="K320" s="700" t="str">
        <f t="shared" si="41"/>
        <v/>
      </c>
      <c r="L320" s="700" t="str">
        <f t="shared" si="42"/>
        <v/>
      </c>
      <c r="M320" s="712" t="str">
        <f t="shared" si="43"/>
        <v/>
      </c>
      <c r="N320" s="713"/>
      <c r="O320" s="714"/>
      <c r="P320" s="233"/>
      <c r="Q320" s="233"/>
      <c r="R320" s="816" t="str">
        <f t="shared" si="50"/>
        <v/>
      </c>
      <c r="S320" s="711" t="str">
        <f t="shared" si="49"/>
        <v/>
      </c>
      <c r="T320" s="573"/>
      <c r="U320" s="573"/>
      <c r="V320" s="147"/>
      <c r="W320" s="707"/>
    </row>
    <row r="321" spans="2:23" ht="14.25" customHeight="1">
      <c r="B321" s="395"/>
      <c r="D321" s="529">
        <f t="shared" si="47"/>
        <v>280</v>
      </c>
      <c r="E321" s="531"/>
      <c r="F321" s="574"/>
      <c r="G321" s="531"/>
      <c r="H321" s="575"/>
      <c r="I321" s="700" t="str">
        <f t="shared" si="48"/>
        <v/>
      </c>
      <c r="J321" s="700" t="str">
        <f t="shared" si="40"/>
        <v/>
      </c>
      <c r="K321" s="700" t="str">
        <f t="shared" si="41"/>
        <v/>
      </c>
      <c r="L321" s="700" t="str">
        <f t="shared" si="42"/>
        <v/>
      </c>
      <c r="M321" s="712" t="str">
        <f t="shared" si="43"/>
        <v/>
      </c>
      <c r="N321" s="713"/>
      <c r="O321" s="714"/>
      <c r="P321" s="233"/>
      <c r="Q321" s="233"/>
      <c r="R321" s="816" t="str">
        <f t="shared" si="50"/>
        <v/>
      </c>
      <c r="S321" s="711" t="str">
        <f t="shared" si="49"/>
        <v/>
      </c>
      <c r="T321" s="573"/>
      <c r="U321" s="573"/>
      <c r="V321" s="147"/>
      <c r="W321" s="707"/>
    </row>
    <row r="322" spans="2:23" ht="14.25" customHeight="1">
      <c r="B322" s="395"/>
      <c r="D322" s="529">
        <f t="shared" si="47"/>
        <v>281</v>
      </c>
      <c r="E322" s="531"/>
      <c r="F322" s="574"/>
      <c r="G322" s="531"/>
      <c r="H322" s="575"/>
      <c r="I322" s="700" t="str">
        <f t="shared" si="48"/>
        <v/>
      </c>
      <c r="J322" s="700" t="str">
        <f t="shared" si="40"/>
        <v/>
      </c>
      <c r="K322" s="700" t="str">
        <f t="shared" si="41"/>
        <v/>
      </c>
      <c r="L322" s="700" t="str">
        <f t="shared" si="42"/>
        <v/>
      </c>
      <c r="M322" s="712" t="str">
        <f t="shared" si="43"/>
        <v/>
      </c>
      <c r="N322" s="713"/>
      <c r="O322" s="714"/>
      <c r="P322" s="233"/>
      <c r="Q322" s="233"/>
      <c r="R322" s="816" t="str">
        <f t="shared" si="50"/>
        <v/>
      </c>
      <c r="S322" s="711" t="str">
        <f t="shared" si="49"/>
        <v/>
      </c>
      <c r="T322" s="573"/>
      <c r="U322" s="573"/>
      <c r="V322" s="147"/>
      <c r="W322" s="707"/>
    </row>
    <row r="323" spans="2:23" ht="14.25" customHeight="1">
      <c r="B323" s="395"/>
      <c r="D323" s="529">
        <f t="shared" si="47"/>
        <v>282</v>
      </c>
      <c r="E323" s="531"/>
      <c r="F323" s="574"/>
      <c r="G323" s="531"/>
      <c r="H323" s="575"/>
      <c r="I323" s="700" t="str">
        <f t="shared" si="48"/>
        <v/>
      </c>
      <c r="J323" s="700" t="str">
        <f t="shared" si="40"/>
        <v/>
      </c>
      <c r="K323" s="700" t="str">
        <f t="shared" si="41"/>
        <v/>
      </c>
      <c r="L323" s="700" t="str">
        <f t="shared" si="42"/>
        <v/>
      </c>
      <c r="M323" s="712" t="str">
        <f t="shared" si="43"/>
        <v/>
      </c>
      <c r="N323" s="713"/>
      <c r="O323" s="714"/>
      <c r="P323" s="233"/>
      <c r="Q323" s="233"/>
      <c r="R323" s="816" t="str">
        <f t="shared" si="50"/>
        <v/>
      </c>
      <c r="S323" s="711" t="str">
        <f t="shared" si="49"/>
        <v/>
      </c>
      <c r="T323" s="573"/>
      <c r="U323" s="573"/>
      <c r="V323" s="147"/>
      <c r="W323" s="707"/>
    </row>
    <row r="324" spans="2:23" ht="14.25" customHeight="1">
      <c r="B324" s="395"/>
      <c r="D324" s="529">
        <f t="shared" si="47"/>
        <v>283</v>
      </c>
      <c r="E324" s="531"/>
      <c r="F324" s="574"/>
      <c r="G324" s="531"/>
      <c r="H324" s="575"/>
      <c r="I324" s="700" t="str">
        <f t="shared" si="48"/>
        <v/>
      </c>
      <c r="J324" s="700" t="str">
        <f t="shared" si="40"/>
        <v/>
      </c>
      <c r="K324" s="700" t="str">
        <f t="shared" si="41"/>
        <v/>
      </c>
      <c r="L324" s="700" t="str">
        <f t="shared" si="42"/>
        <v/>
      </c>
      <c r="M324" s="712" t="str">
        <f t="shared" si="43"/>
        <v/>
      </c>
      <c r="N324" s="713"/>
      <c r="O324" s="714"/>
      <c r="P324" s="233"/>
      <c r="Q324" s="233"/>
      <c r="R324" s="816" t="str">
        <f t="shared" si="50"/>
        <v/>
      </c>
      <c r="S324" s="711" t="str">
        <f t="shared" si="49"/>
        <v/>
      </c>
      <c r="T324" s="573"/>
      <c r="U324" s="573"/>
      <c r="V324" s="147"/>
      <c r="W324" s="707"/>
    </row>
    <row r="325" spans="2:23" ht="14.25" customHeight="1">
      <c r="B325" s="395"/>
      <c r="D325" s="529">
        <f t="shared" si="47"/>
        <v>284</v>
      </c>
      <c r="E325" s="531"/>
      <c r="F325" s="574"/>
      <c r="G325" s="531"/>
      <c r="H325" s="575"/>
      <c r="I325" s="700" t="str">
        <f t="shared" si="48"/>
        <v/>
      </c>
      <c r="J325" s="700" t="str">
        <f t="shared" si="40"/>
        <v/>
      </c>
      <c r="K325" s="700" t="str">
        <f t="shared" si="41"/>
        <v/>
      </c>
      <c r="L325" s="700" t="str">
        <f t="shared" si="42"/>
        <v/>
      </c>
      <c r="M325" s="712" t="str">
        <f t="shared" si="43"/>
        <v/>
      </c>
      <c r="N325" s="713"/>
      <c r="O325" s="714"/>
      <c r="P325" s="233"/>
      <c r="Q325" s="233"/>
      <c r="R325" s="816" t="str">
        <f t="shared" si="50"/>
        <v/>
      </c>
      <c r="S325" s="711" t="str">
        <f t="shared" si="49"/>
        <v/>
      </c>
      <c r="T325" s="573"/>
      <c r="U325" s="573"/>
      <c r="V325" s="147"/>
      <c r="W325" s="707"/>
    </row>
    <row r="326" spans="2:23" ht="14.25" customHeight="1">
      <c r="B326" s="395"/>
      <c r="D326" s="529">
        <f t="shared" si="47"/>
        <v>285</v>
      </c>
      <c r="E326" s="531"/>
      <c r="F326" s="574"/>
      <c r="G326" s="531"/>
      <c r="H326" s="575"/>
      <c r="I326" s="700" t="str">
        <f t="shared" si="48"/>
        <v/>
      </c>
      <c r="J326" s="700" t="str">
        <f t="shared" si="40"/>
        <v/>
      </c>
      <c r="K326" s="700" t="str">
        <f t="shared" si="41"/>
        <v/>
      </c>
      <c r="L326" s="700" t="str">
        <f t="shared" si="42"/>
        <v/>
      </c>
      <c r="M326" s="712" t="str">
        <f t="shared" si="43"/>
        <v/>
      </c>
      <c r="N326" s="713"/>
      <c r="O326" s="714"/>
      <c r="P326" s="233"/>
      <c r="Q326" s="233"/>
      <c r="R326" s="816" t="str">
        <f t="shared" si="50"/>
        <v/>
      </c>
      <c r="S326" s="711" t="str">
        <f t="shared" si="49"/>
        <v/>
      </c>
      <c r="T326" s="573"/>
      <c r="U326" s="573"/>
      <c r="V326" s="147"/>
      <c r="W326" s="707"/>
    </row>
    <row r="327" spans="2:23" ht="14.25" customHeight="1">
      <c r="B327" s="395"/>
      <c r="D327" s="529">
        <f t="shared" si="47"/>
        <v>286</v>
      </c>
      <c r="E327" s="531"/>
      <c r="F327" s="574"/>
      <c r="G327" s="531"/>
      <c r="H327" s="575"/>
      <c r="I327" s="700" t="str">
        <f t="shared" si="48"/>
        <v/>
      </c>
      <c r="J327" s="700" t="str">
        <f t="shared" si="40"/>
        <v/>
      </c>
      <c r="K327" s="700" t="str">
        <f t="shared" si="41"/>
        <v/>
      </c>
      <c r="L327" s="700" t="str">
        <f t="shared" si="42"/>
        <v/>
      </c>
      <c r="M327" s="712" t="str">
        <f t="shared" si="43"/>
        <v/>
      </c>
      <c r="N327" s="713"/>
      <c r="O327" s="714"/>
      <c r="P327" s="233"/>
      <c r="Q327" s="233"/>
      <c r="R327" s="816" t="str">
        <f t="shared" si="50"/>
        <v/>
      </c>
      <c r="S327" s="711" t="str">
        <f t="shared" si="49"/>
        <v/>
      </c>
      <c r="T327" s="573"/>
      <c r="U327" s="573"/>
      <c r="V327" s="147"/>
      <c r="W327" s="707"/>
    </row>
    <row r="328" spans="2:23" ht="14.25" customHeight="1">
      <c r="B328" s="395"/>
      <c r="D328" s="529">
        <f t="shared" si="47"/>
        <v>287</v>
      </c>
      <c r="E328" s="531"/>
      <c r="F328" s="574"/>
      <c r="G328" s="531"/>
      <c r="H328" s="575"/>
      <c r="I328" s="700" t="str">
        <f t="shared" si="48"/>
        <v/>
      </c>
      <c r="J328" s="700" t="str">
        <f t="shared" si="40"/>
        <v/>
      </c>
      <c r="K328" s="700" t="str">
        <f t="shared" si="41"/>
        <v/>
      </c>
      <c r="L328" s="700" t="str">
        <f t="shared" si="42"/>
        <v/>
      </c>
      <c r="M328" s="712" t="str">
        <f t="shared" si="43"/>
        <v/>
      </c>
      <c r="N328" s="713"/>
      <c r="O328" s="714"/>
      <c r="P328" s="233"/>
      <c r="Q328" s="233"/>
      <c r="R328" s="816" t="str">
        <f t="shared" si="50"/>
        <v/>
      </c>
      <c r="S328" s="711" t="str">
        <f t="shared" si="49"/>
        <v/>
      </c>
      <c r="T328" s="573"/>
      <c r="U328" s="573"/>
      <c r="V328" s="147"/>
      <c r="W328" s="707"/>
    </row>
    <row r="329" spans="2:23" ht="14.25" customHeight="1">
      <c r="B329" s="395"/>
      <c r="D329" s="529">
        <f t="shared" ref="D329:D392" si="51">D328+1</f>
        <v>288</v>
      </c>
      <c r="E329" s="531"/>
      <c r="F329" s="574"/>
      <c r="G329" s="531"/>
      <c r="H329" s="575"/>
      <c r="I329" s="700" t="str">
        <f t="shared" si="48"/>
        <v/>
      </c>
      <c r="J329" s="700" t="str">
        <f t="shared" si="40"/>
        <v/>
      </c>
      <c r="K329" s="700" t="str">
        <f t="shared" si="41"/>
        <v/>
      </c>
      <c r="L329" s="700" t="str">
        <f t="shared" si="42"/>
        <v/>
      </c>
      <c r="M329" s="712" t="str">
        <f t="shared" si="43"/>
        <v/>
      </c>
      <c r="N329" s="713"/>
      <c r="O329" s="714"/>
      <c r="P329" s="233"/>
      <c r="Q329" s="233"/>
      <c r="R329" s="816" t="str">
        <f t="shared" si="50"/>
        <v/>
      </c>
      <c r="S329" s="711" t="str">
        <f t="shared" si="49"/>
        <v/>
      </c>
      <c r="T329" s="573"/>
      <c r="U329" s="573"/>
      <c r="V329" s="147"/>
      <c r="W329" s="707"/>
    </row>
    <row r="330" spans="2:23" ht="14.25" customHeight="1">
      <c r="B330" s="395"/>
      <c r="D330" s="529">
        <f t="shared" si="51"/>
        <v>289</v>
      </c>
      <c r="E330" s="531"/>
      <c r="F330" s="574"/>
      <c r="G330" s="531"/>
      <c r="H330" s="575"/>
      <c r="I330" s="700" t="str">
        <f t="shared" si="48"/>
        <v/>
      </c>
      <c r="J330" s="700" t="str">
        <f t="shared" si="40"/>
        <v/>
      </c>
      <c r="K330" s="700" t="str">
        <f t="shared" si="41"/>
        <v/>
      </c>
      <c r="L330" s="700" t="str">
        <f t="shared" si="42"/>
        <v/>
      </c>
      <c r="M330" s="712" t="str">
        <f t="shared" si="43"/>
        <v/>
      </c>
      <c r="N330" s="713"/>
      <c r="O330" s="714"/>
      <c r="P330" s="233"/>
      <c r="Q330" s="233"/>
      <c r="R330" s="816" t="str">
        <f t="shared" si="50"/>
        <v/>
      </c>
      <c r="S330" s="711" t="str">
        <f t="shared" si="49"/>
        <v/>
      </c>
      <c r="T330" s="573"/>
      <c r="U330" s="573"/>
      <c r="V330" s="147"/>
      <c r="W330" s="707"/>
    </row>
    <row r="331" spans="2:23" ht="14.25" customHeight="1">
      <c r="B331" s="395"/>
      <c r="D331" s="529">
        <f t="shared" si="51"/>
        <v>290</v>
      </c>
      <c r="E331" s="531"/>
      <c r="F331" s="574"/>
      <c r="G331" s="531"/>
      <c r="H331" s="575"/>
      <c r="I331" s="700" t="str">
        <f t="shared" si="48"/>
        <v/>
      </c>
      <c r="J331" s="700" t="str">
        <f t="shared" si="40"/>
        <v/>
      </c>
      <c r="K331" s="700" t="str">
        <f t="shared" si="41"/>
        <v/>
      </c>
      <c r="L331" s="700" t="str">
        <f t="shared" si="42"/>
        <v/>
      </c>
      <c r="M331" s="712" t="str">
        <f t="shared" si="43"/>
        <v/>
      </c>
      <c r="N331" s="713"/>
      <c r="O331" s="714"/>
      <c r="P331" s="233"/>
      <c r="Q331" s="233"/>
      <c r="R331" s="816" t="str">
        <f t="shared" si="50"/>
        <v/>
      </c>
      <c r="S331" s="711" t="str">
        <f t="shared" si="49"/>
        <v/>
      </c>
      <c r="T331" s="573"/>
      <c r="U331" s="573"/>
      <c r="V331" s="147"/>
      <c r="W331" s="707"/>
    </row>
    <row r="332" spans="2:23" ht="14.25" customHeight="1">
      <c r="B332" s="395"/>
      <c r="D332" s="529">
        <f t="shared" si="51"/>
        <v>291</v>
      </c>
      <c r="E332" s="531"/>
      <c r="F332" s="574"/>
      <c r="G332" s="531"/>
      <c r="H332" s="575"/>
      <c r="I332" s="700" t="str">
        <f t="shared" si="48"/>
        <v/>
      </c>
      <c r="J332" s="700" t="str">
        <f t="shared" si="40"/>
        <v/>
      </c>
      <c r="K332" s="700" t="str">
        <f t="shared" si="41"/>
        <v/>
      </c>
      <c r="L332" s="700" t="str">
        <f t="shared" si="42"/>
        <v/>
      </c>
      <c r="M332" s="712" t="str">
        <f t="shared" si="43"/>
        <v/>
      </c>
      <c r="N332" s="713"/>
      <c r="O332" s="714"/>
      <c r="P332" s="233"/>
      <c r="Q332" s="233"/>
      <c r="R332" s="816" t="str">
        <f t="shared" si="50"/>
        <v/>
      </c>
      <c r="S332" s="711" t="str">
        <f t="shared" si="49"/>
        <v/>
      </c>
      <c r="T332" s="573"/>
      <c r="U332" s="573"/>
      <c r="V332" s="147"/>
      <c r="W332" s="707"/>
    </row>
    <row r="333" spans="2:23" ht="14.25" customHeight="1">
      <c r="B333" s="395"/>
      <c r="D333" s="529">
        <f t="shared" si="51"/>
        <v>292</v>
      </c>
      <c r="E333" s="531"/>
      <c r="F333" s="574"/>
      <c r="G333" s="531"/>
      <c r="H333" s="575"/>
      <c r="I333" s="700" t="str">
        <f t="shared" si="48"/>
        <v/>
      </c>
      <c r="J333" s="700" t="str">
        <f t="shared" si="40"/>
        <v/>
      </c>
      <c r="K333" s="700" t="str">
        <f t="shared" si="41"/>
        <v/>
      </c>
      <c r="L333" s="700" t="str">
        <f t="shared" si="42"/>
        <v/>
      </c>
      <c r="M333" s="712" t="str">
        <f t="shared" si="43"/>
        <v/>
      </c>
      <c r="N333" s="713"/>
      <c r="O333" s="714"/>
      <c r="P333" s="233"/>
      <c r="Q333" s="233"/>
      <c r="R333" s="816" t="str">
        <f t="shared" si="50"/>
        <v/>
      </c>
      <c r="S333" s="711" t="str">
        <f t="shared" si="49"/>
        <v/>
      </c>
      <c r="T333" s="573"/>
      <c r="U333" s="573"/>
      <c r="V333" s="147"/>
      <c r="W333" s="707"/>
    </row>
    <row r="334" spans="2:23" ht="14.25" customHeight="1">
      <c r="B334" s="395"/>
      <c r="D334" s="529">
        <f t="shared" si="51"/>
        <v>293</v>
      </c>
      <c r="E334" s="531"/>
      <c r="F334" s="574"/>
      <c r="G334" s="531"/>
      <c r="H334" s="575"/>
      <c r="I334" s="700" t="str">
        <f t="shared" si="48"/>
        <v/>
      </c>
      <c r="J334" s="700" t="str">
        <f t="shared" si="40"/>
        <v/>
      </c>
      <c r="K334" s="700" t="str">
        <f t="shared" si="41"/>
        <v/>
      </c>
      <c r="L334" s="700" t="str">
        <f t="shared" si="42"/>
        <v/>
      </c>
      <c r="M334" s="712" t="str">
        <f t="shared" si="43"/>
        <v/>
      </c>
      <c r="N334" s="713"/>
      <c r="O334" s="714"/>
      <c r="P334" s="233"/>
      <c r="Q334" s="233"/>
      <c r="R334" s="816" t="str">
        <f t="shared" si="50"/>
        <v/>
      </c>
      <c r="S334" s="711" t="str">
        <f t="shared" si="49"/>
        <v/>
      </c>
      <c r="T334" s="573"/>
      <c r="U334" s="573"/>
      <c r="V334" s="147"/>
      <c r="W334" s="707"/>
    </row>
    <row r="335" spans="2:23" ht="14.25" customHeight="1">
      <c r="B335" s="395"/>
      <c r="D335" s="529">
        <f t="shared" si="51"/>
        <v>294</v>
      </c>
      <c r="E335" s="531"/>
      <c r="F335" s="574"/>
      <c r="G335" s="531"/>
      <c r="H335" s="575"/>
      <c r="I335" s="700" t="str">
        <f t="shared" si="48"/>
        <v/>
      </c>
      <c r="J335" s="700" t="str">
        <f t="shared" si="40"/>
        <v/>
      </c>
      <c r="K335" s="700" t="str">
        <f t="shared" si="41"/>
        <v/>
      </c>
      <c r="L335" s="700" t="str">
        <f t="shared" si="42"/>
        <v/>
      </c>
      <c r="M335" s="712" t="str">
        <f t="shared" si="43"/>
        <v/>
      </c>
      <c r="N335" s="713"/>
      <c r="O335" s="714"/>
      <c r="P335" s="233"/>
      <c r="Q335" s="233"/>
      <c r="R335" s="816" t="str">
        <f t="shared" si="50"/>
        <v/>
      </c>
      <c r="S335" s="711" t="str">
        <f t="shared" si="49"/>
        <v/>
      </c>
      <c r="T335" s="573"/>
      <c r="U335" s="573"/>
      <c r="V335" s="147"/>
      <c r="W335" s="707"/>
    </row>
    <row r="336" spans="2:23" ht="14.25" customHeight="1">
      <c r="B336" s="395"/>
      <c r="D336" s="529">
        <f t="shared" si="51"/>
        <v>295</v>
      </c>
      <c r="E336" s="531"/>
      <c r="F336" s="574"/>
      <c r="G336" s="531"/>
      <c r="H336" s="575"/>
      <c r="I336" s="700" t="str">
        <f t="shared" si="48"/>
        <v/>
      </c>
      <c r="J336" s="700" t="str">
        <f t="shared" si="40"/>
        <v/>
      </c>
      <c r="K336" s="700" t="str">
        <f t="shared" si="41"/>
        <v/>
      </c>
      <c r="L336" s="700" t="str">
        <f t="shared" si="42"/>
        <v/>
      </c>
      <c r="M336" s="712" t="str">
        <f t="shared" si="43"/>
        <v/>
      </c>
      <c r="N336" s="713"/>
      <c r="O336" s="714"/>
      <c r="P336" s="233"/>
      <c r="Q336" s="233"/>
      <c r="R336" s="816" t="str">
        <f t="shared" si="50"/>
        <v/>
      </c>
      <c r="S336" s="711" t="str">
        <f t="shared" si="49"/>
        <v/>
      </c>
      <c r="T336" s="573"/>
      <c r="U336" s="573"/>
      <c r="V336" s="147"/>
      <c r="W336" s="707"/>
    </row>
    <row r="337" spans="2:23" ht="14.25" customHeight="1">
      <c r="B337" s="395"/>
      <c r="D337" s="529">
        <f t="shared" si="51"/>
        <v>296</v>
      </c>
      <c r="E337" s="531"/>
      <c r="F337" s="574"/>
      <c r="G337" s="531"/>
      <c r="H337" s="575"/>
      <c r="I337" s="700" t="str">
        <f t="shared" si="48"/>
        <v/>
      </c>
      <c r="J337" s="700" t="str">
        <f t="shared" si="40"/>
        <v/>
      </c>
      <c r="K337" s="700" t="str">
        <f t="shared" si="41"/>
        <v/>
      </c>
      <c r="L337" s="700" t="str">
        <f t="shared" si="42"/>
        <v/>
      </c>
      <c r="M337" s="712" t="str">
        <f t="shared" si="43"/>
        <v/>
      </c>
      <c r="N337" s="713"/>
      <c r="O337" s="714"/>
      <c r="P337" s="233"/>
      <c r="Q337" s="233"/>
      <c r="R337" s="816" t="str">
        <f t="shared" si="50"/>
        <v/>
      </c>
      <c r="S337" s="711" t="str">
        <f t="shared" si="49"/>
        <v/>
      </c>
      <c r="T337" s="573"/>
      <c r="U337" s="573"/>
      <c r="V337" s="147"/>
      <c r="W337" s="707"/>
    </row>
    <row r="338" spans="2:23" ht="14.25" customHeight="1">
      <c r="B338" s="395"/>
      <c r="D338" s="529">
        <f t="shared" si="51"/>
        <v>297</v>
      </c>
      <c r="E338" s="531"/>
      <c r="F338" s="574"/>
      <c r="G338" s="531"/>
      <c r="H338" s="575"/>
      <c r="I338" s="700" t="str">
        <f t="shared" si="48"/>
        <v/>
      </c>
      <c r="J338" s="700" t="str">
        <f t="shared" si="40"/>
        <v/>
      </c>
      <c r="K338" s="700" t="str">
        <f t="shared" si="41"/>
        <v/>
      </c>
      <c r="L338" s="700" t="str">
        <f t="shared" si="42"/>
        <v/>
      </c>
      <c r="M338" s="712" t="str">
        <f t="shared" si="43"/>
        <v/>
      </c>
      <c r="N338" s="713"/>
      <c r="O338" s="714"/>
      <c r="P338" s="233"/>
      <c r="Q338" s="233"/>
      <c r="R338" s="816" t="str">
        <f t="shared" si="50"/>
        <v/>
      </c>
      <c r="S338" s="711" t="str">
        <f t="shared" si="49"/>
        <v/>
      </c>
      <c r="T338" s="573"/>
      <c r="U338" s="573"/>
      <c r="V338" s="147"/>
      <c r="W338" s="707"/>
    </row>
    <row r="339" spans="2:23" ht="14.25" customHeight="1">
      <c r="B339" s="395"/>
      <c r="D339" s="529">
        <f t="shared" si="51"/>
        <v>298</v>
      </c>
      <c r="E339" s="531"/>
      <c r="F339" s="574"/>
      <c r="G339" s="531"/>
      <c r="H339" s="575"/>
      <c r="I339" s="700" t="str">
        <f t="shared" si="48"/>
        <v/>
      </c>
      <c r="J339" s="700" t="str">
        <f t="shared" si="40"/>
        <v/>
      </c>
      <c r="K339" s="700" t="str">
        <f t="shared" si="41"/>
        <v/>
      </c>
      <c r="L339" s="700" t="str">
        <f t="shared" si="42"/>
        <v/>
      </c>
      <c r="M339" s="712" t="str">
        <f t="shared" si="43"/>
        <v/>
      </c>
      <c r="N339" s="713"/>
      <c r="O339" s="714"/>
      <c r="P339" s="233"/>
      <c r="Q339" s="233"/>
      <c r="R339" s="816" t="str">
        <f t="shared" si="50"/>
        <v/>
      </c>
      <c r="S339" s="711" t="str">
        <f t="shared" si="49"/>
        <v/>
      </c>
      <c r="T339" s="573"/>
      <c r="U339" s="573"/>
      <c r="V339" s="147"/>
      <c r="W339" s="707"/>
    </row>
    <row r="340" spans="2:23" ht="14.25" customHeight="1">
      <c r="B340" s="395"/>
      <c r="D340" s="529">
        <f t="shared" si="51"/>
        <v>299</v>
      </c>
      <c r="E340" s="531"/>
      <c r="F340" s="574"/>
      <c r="G340" s="531"/>
      <c r="H340" s="575"/>
      <c r="I340" s="700" t="str">
        <f t="shared" si="48"/>
        <v/>
      </c>
      <c r="J340" s="700" t="str">
        <f t="shared" si="40"/>
        <v/>
      </c>
      <c r="K340" s="700" t="str">
        <f t="shared" si="41"/>
        <v/>
      </c>
      <c r="L340" s="700" t="str">
        <f t="shared" si="42"/>
        <v/>
      </c>
      <c r="M340" s="712" t="str">
        <f t="shared" si="43"/>
        <v/>
      </c>
      <c r="N340" s="713"/>
      <c r="O340" s="714"/>
      <c r="P340" s="233"/>
      <c r="Q340" s="233"/>
      <c r="R340" s="816" t="str">
        <f t="shared" si="50"/>
        <v/>
      </c>
      <c r="S340" s="711" t="str">
        <f t="shared" si="49"/>
        <v/>
      </c>
      <c r="T340" s="573"/>
      <c r="U340" s="573"/>
      <c r="V340" s="147"/>
      <c r="W340" s="707"/>
    </row>
    <row r="341" spans="2:23" ht="14.25" customHeight="1">
      <c r="B341" s="395"/>
      <c r="D341" s="529">
        <f t="shared" si="51"/>
        <v>300</v>
      </c>
      <c r="E341" s="531"/>
      <c r="F341" s="574"/>
      <c r="G341" s="531"/>
      <c r="H341" s="575"/>
      <c r="I341" s="700" t="str">
        <f t="shared" si="48"/>
        <v/>
      </c>
      <c r="J341" s="700" t="str">
        <f t="shared" si="40"/>
        <v/>
      </c>
      <c r="K341" s="700" t="str">
        <f t="shared" si="41"/>
        <v/>
      </c>
      <c r="L341" s="700" t="str">
        <f t="shared" si="42"/>
        <v/>
      </c>
      <c r="M341" s="712" t="str">
        <f t="shared" si="43"/>
        <v/>
      </c>
      <c r="N341" s="713"/>
      <c r="O341" s="714"/>
      <c r="P341" s="233"/>
      <c r="Q341" s="233"/>
      <c r="R341" s="816" t="str">
        <f t="shared" si="50"/>
        <v/>
      </c>
      <c r="S341" s="711" t="str">
        <f t="shared" si="49"/>
        <v/>
      </c>
      <c r="T341" s="573"/>
      <c r="U341" s="573"/>
      <c r="V341" s="147"/>
      <c r="W341" s="707"/>
    </row>
    <row r="342" spans="2:23" ht="14.25" customHeight="1">
      <c r="B342" s="395"/>
      <c r="D342" s="529">
        <f t="shared" si="51"/>
        <v>301</v>
      </c>
      <c r="E342" s="531"/>
      <c r="F342" s="574"/>
      <c r="G342" s="531"/>
      <c r="H342" s="575"/>
      <c r="I342" s="700" t="str">
        <f t="shared" si="48"/>
        <v/>
      </c>
      <c r="J342" s="700" t="str">
        <f t="shared" si="40"/>
        <v/>
      </c>
      <c r="K342" s="700" t="str">
        <f t="shared" si="41"/>
        <v/>
      </c>
      <c r="L342" s="700" t="str">
        <f t="shared" si="42"/>
        <v/>
      </c>
      <c r="M342" s="712" t="str">
        <f t="shared" si="43"/>
        <v/>
      </c>
      <c r="N342" s="713"/>
      <c r="O342" s="714"/>
      <c r="P342" s="233"/>
      <c r="Q342" s="233"/>
      <c r="R342" s="816" t="str">
        <f t="shared" si="50"/>
        <v/>
      </c>
      <c r="S342" s="711" t="str">
        <f t="shared" si="49"/>
        <v/>
      </c>
      <c r="T342" s="573"/>
      <c r="U342" s="573"/>
      <c r="V342" s="147"/>
      <c r="W342" s="707"/>
    </row>
    <row r="343" spans="2:23" ht="14.25" customHeight="1">
      <c r="B343" s="395"/>
      <c r="D343" s="529">
        <f t="shared" si="51"/>
        <v>302</v>
      </c>
      <c r="E343" s="531"/>
      <c r="F343" s="574"/>
      <c r="G343" s="531"/>
      <c r="H343" s="575"/>
      <c r="I343" s="700" t="str">
        <f t="shared" si="48"/>
        <v/>
      </c>
      <c r="J343" s="700" t="str">
        <f t="shared" si="40"/>
        <v/>
      </c>
      <c r="K343" s="700" t="str">
        <f t="shared" si="41"/>
        <v/>
      </c>
      <c r="L343" s="700" t="str">
        <f t="shared" si="42"/>
        <v/>
      </c>
      <c r="M343" s="712" t="str">
        <f t="shared" si="43"/>
        <v/>
      </c>
      <c r="N343" s="713"/>
      <c r="O343" s="714"/>
      <c r="P343" s="233"/>
      <c r="Q343" s="233"/>
      <c r="R343" s="816" t="str">
        <f t="shared" ref="R343:R371" si="52">IF(Q343="","",P343*Q343)</f>
        <v/>
      </c>
      <c r="S343" s="711" t="str">
        <f t="shared" si="49"/>
        <v/>
      </c>
      <c r="T343" s="573"/>
      <c r="U343" s="573"/>
      <c r="V343" s="147"/>
      <c r="W343" s="707"/>
    </row>
    <row r="344" spans="2:23" ht="14.25" customHeight="1">
      <c r="B344" s="395"/>
      <c r="D344" s="529">
        <f t="shared" si="51"/>
        <v>303</v>
      </c>
      <c r="E344" s="531"/>
      <c r="F344" s="574"/>
      <c r="G344" s="531"/>
      <c r="H344" s="575"/>
      <c r="I344" s="700" t="str">
        <f t="shared" si="48"/>
        <v/>
      </c>
      <c r="J344" s="700" t="str">
        <f t="shared" si="40"/>
        <v/>
      </c>
      <c r="K344" s="700" t="str">
        <f t="shared" si="41"/>
        <v/>
      </c>
      <c r="L344" s="700" t="str">
        <f t="shared" si="42"/>
        <v/>
      </c>
      <c r="M344" s="712" t="str">
        <f t="shared" si="43"/>
        <v/>
      </c>
      <c r="N344" s="713"/>
      <c r="O344" s="714"/>
      <c r="P344" s="233"/>
      <c r="Q344" s="233"/>
      <c r="R344" s="816" t="str">
        <f t="shared" si="52"/>
        <v/>
      </c>
      <c r="S344" s="711" t="str">
        <f t="shared" si="49"/>
        <v/>
      </c>
      <c r="T344" s="573"/>
      <c r="U344" s="573"/>
      <c r="V344" s="147"/>
      <c r="W344" s="707"/>
    </row>
    <row r="345" spans="2:23" ht="14.25" customHeight="1">
      <c r="B345" s="395"/>
      <c r="D345" s="529">
        <f t="shared" si="51"/>
        <v>304</v>
      </c>
      <c r="E345" s="531"/>
      <c r="F345" s="574"/>
      <c r="G345" s="531"/>
      <c r="H345" s="575"/>
      <c r="I345" s="700" t="str">
        <f t="shared" si="48"/>
        <v/>
      </c>
      <c r="J345" s="700" t="str">
        <f t="shared" si="40"/>
        <v/>
      </c>
      <c r="K345" s="700" t="str">
        <f t="shared" si="41"/>
        <v/>
      </c>
      <c r="L345" s="700" t="str">
        <f t="shared" si="42"/>
        <v/>
      </c>
      <c r="M345" s="712" t="str">
        <f t="shared" si="43"/>
        <v/>
      </c>
      <c r="N345" s="713"/>
      <c r="O345" s="714"/>
      <c r="P345" s="233"/>
      <c r="Q345" s="233"/>
      <c r="R345" s="816" t="str">
        <f t="shared" si="52"/>
        <v/>
      </c>
      <c r="S345" s="711" t="str">
        <f t="shared" si="49"/>
        <v/>
      </c>
      <c r="T345" s="573"/>
      <c r="U345" s="573"/>
      <c r="V345" s="147"/>
      <c r="W345" s="707"/>
    </row>
    <row r="346" spans="2:23" ht="14.25" customHeight="1">
      <c r="B346" s="395"/>
      <c r="D346" s="529">
        <f t="shared" si="51"/>
        <v>305</v>
      </c>
      <c r="E346" s="531"/>
      <c r="F346" s="574"/>
      <c r="G346" s="531"/>
      <c r="H346" s="575"/>
      <c r="I346" s="700" t="str">
        <f t="shared" si="48"/>
        <v/>
      </c>
      <c r="J346" s="700" t="str">
        <f t="shared" si="40"/>
        <v/>
      </c>
      <c r="K346" s="700" t="str">
        <f t="shared" si="41"/>
        <v/>
      </c>
      <c r="L346" s="700" t="str">
        <f t="shared" si="42"/>
        <v/>
      </c>
      <c r="M346" s="712" t="str">
        <f t="shared" si="43"/>
        <v/>
      </c>
      <c r="N346" s="713"/>
      <c r="O346" s="714"/>
      <c r="P346" s="233"/>
      <c r="Q346" s="233"/>
      <c r="R346" s="816" t="str">
        <f t="shared" si="52"/>
        <v/>
      </c>
      <c r="S346" s="711" t="str">
        <f t="shared" si="49"/>
        <v/>
      </c>
      <c r="T346" s="573"/>
      <c r="U346" s="573"/>
      <c r="V346" s="147"/>
      <c r="W346" s="707"/>
    </row>
    <row r="347" spans="2:23" ht="14.25" customHeight="1">
      <c r="B347" s="395"/>
      <c r="D347" s="529">
        <f t="shared" si="51"/>
        <v>306</v>
      </c>
      <c r="E347" s="531"/>
      <c r="F347" s="574"/>
      <c r="G347" s="531"/>
      <c r="H347" s="575"/>
      <c r="I347" s="700" t="str">
        <f t="shared" si="48"/>
        <v/>
      </c>
      <c r="J347" s="700" t="str">
        <f t="shared" si="40"/>
        <v/>
      </c>
      <c r="K347" s="700" t="str">
        <f t="shared" si="41"/>
        <v/>
      </c>
      <c r="L347" s="700" t="str">
        <f t="shared" si="42"/>
        <v/>
      </c>
      <c r="M347" s="712" t="str">
        <f t="shared" si="43"/>
        <v/>
      </c>
      <c r="N347" s="713"/>
      <c r="O347" s="714"/>
      <c r="P347" s="233"/>
      <c r="Q347" s="233"/>
      <c r="R347" s="816" t="str">
        <f t="shared" si="52"/>
        <v/>
      </c>
      <c r="S347" s="711" t="str">
        <f t="shared" si="49"/>
        <v/>
      </c>
      <c r="T347" s="573"/>
      <c r="U347" s="573"/>
      <c r="V347" s="147"/>
      <c r="W347" s="707"/>
    </row>
    <row r="348" spans="2:23" ht="14.25" customHeight="1">
      <c r="B348" s="395"/>
      <c r="D348" s="529">
        <f t="shared" si="51"/>
        <v>307</v>
      </c>
      <c r="E348" s="531"/>
      <c r="F348" s="574"/>
      <c r="G348" s="531"/>
      <c r="H348" s="575"/>
      <c r="I348" s="700" t="str">
        <f t="shared" si="48"/>
        <v/>
      </c>
      <c r="J348" s="700" t="str">
        <f t="shared" si="40"/>
        <v/>
      </c>
      <c r="K348" s="700" t="str">
        <f t="shared" si="41"/>
        <v/>
      </c>
      <c r="L348" s="700" t="str">
        <f t="shared" si="42"/>
        <v/>
      </c>
      <c r="M348" s="712" t="str">
        <f t="shared" si="43"/>
        <v/>
      </c>
      <c r="N348" s="713"/>
      <c r="O348" s="714"/>
      <c r="P348" s="233"/>
      <c r="Q348" s="233"/>
      <c r="R348" s="816" t="str">
        <f t="shared" si="52"/>
        <v/>
      </c>
      <c r="S348" s="711" t="str">
        <f t="shared" si="49"/>
        <v/>
      </c>
      <c r="T348" s="573"/>
      <c r="U348" s="573"/>
      <c r="V348" s="147"/>
      <c r="W348" s="707"/>
    </row>
    <row r="349" spans="2:23" ht="14.25" customHeight="1">
      <c r="B349" s="395"/>
      <c r="D349" s="529">
        <f t="shared" si="51"/>
        <v>308</v>
      </c>
      <c r="E349" s="531"/>
      <c r="F349" s="574"/>
      <c r="G349" s="531"/>
      <c r="H349" s="575"/>
      <c r="I349" s="700" t="str">
        <f t="shared" si="48"/>
        <v/>
      </c>
      <c r="J349" s="700" t="str">
        <f t="shared" si="40"/>
        <v/>
      </c>
      <c r="K349" s="700" t="str">
        <f t="shared" si="41"/>
        <v/>
      </c>
      <c r="L349" s="700" t="str">
        <f t="shared" si="42"/>
        <v/>
      </c>
      <c r="M349" s="712" t="str">
        <f t="shared" si="43"/>
        <v/>
      </c>
      <c r="N349" s="713"/>
      <c r="O349" s="714"/>
      <c r="P349" s="233"/>
      <c r="Q349" s="233"/>
      <c r="R349" s="816" t="str">
        <f t="shared" si="52"/>
        <v/>
      </c>
      <c r="S349" s="711" t="str">
        <f t="shared" si="49"/>
        <v/>
      </c>
      <c r="T349" s="573"/>
      <c r="U349" s="573"/>
      <c r="V349" s="147"/>
      <c r="W349" s="707"/>
    </row>
    <row r="350" spans="2:23" ht="14.25" customHeight="1">
      <c r="B350" s="395"/>
      <c r="D350" s="529">
        <f t="shared" si="51"/>
        <v>309</v>
      </c>
      <c r="E350" s="531"/>
      <c r="F350" s="574"/>
      <c r="G350" s="531"/>
      <c r="H350" s="575"/>
      <c r="I350" s="700" t="str">
        <f t="shared" si="48"/>
        <v/>
      </c>
      <c r="J350" s="700" t="str">
        <f t="shared" si="40"/>
        <v/>
      </c>
      <c r="K350" s="700" t="str">
        <f t="shared" si="41"/>
        <v/>
      </c>
      <c r="L350" s="700" t="str">
        <f t="shared" si="42"/>
        <v/>
      </c>
      <c r="M350" s="712" t="str">
        <f t="shared" si="43"/>
        <v/>
      </c>
      <c r="N350" s="713"/>
      <c r="O350" s="714"/>
      <c r="P350" s="233"/>
      <c r="Q350" s="233"/>
      <c r="R350" s="816" t="str">
        <f t="shared" si="52"/>
        <v/>
      </c>
      <c r="S350" s="711" t="str">
        <f t="shared" si="49"/>
        <v/>
      </c>
      <c r="T350" s="573"/>
      <c r="U350" s="573"/>
      <c r="V350" s="147"/>
      <c r="W350" s="707"/>
    </row>
    <row r="351" spans="2:23" ht="14.25" customHeight="1">
      <c r="B351" s="395"/>
      <c r="D351" s="529">
        <f t="shared" si="51"/>
        <v>310</v>
      </c>
      <c r="E351" s="531"/>
      <c r="F351" s="574"/>
      <c r="G351" s="531"/>
      <c r="H351" s="575"/>
      <c r="I351" s="700" t="str">
        <f t="shared" si="48"/>
        <v/>
      </c>
      <c r="J351" s="700" t="str">
        <f t="shared" si="40"/>
        <v/>
      </c>
      <c r="K351" s="700" t="str">
        <f t="shared" si="41"/>
        <v/>
      </c>
      <c r="L351" s="700" t="str">
        <f t="shared" si="42"/>
        <v/>
      </c>
      <c r="M351" s="712" t="str">
        <f t="shared" si="43"/>
        <v/>
      </c>
      <c r="N351" s="713"/>
      <c r="O351" s="714"/>
      <c r="P351" s="233"/>
      <c r="Q351" s="233"/>
      <c r="R351" s="816" t="str">
        <f t="shared" si="52"/>
        <v/>
      </c>
      <c r="S351" s="711" t="str">
        <f t="shared" si="49"/>
        <v/>
      </c>
      <c r="T351" s="573"/>
      <c r="U351" s="573"/>
      <c r="V351" s="147"/>
      <c r="W351" s="707"/>
    </row>
    <row r="352" spans="2:23" ht="14.25" customHeight="1">
      <c r="B352" s="395"/>
      <c r="D352" s="529">
        <f t="shared" si="51"/>
        <v>311</v>
      </c>
      <c r="E352" s="531"/>
      <c r="F352" s="574"/>
      <c r="G352" s="531"/>
      <c r="H352" s="575"/>
      <c r="I352" s="700" t="str">
        <f t="shared" si="48"/>
        <v/>
      </c>
      <c r="J352" s="700" t="str">
        <f t="shared" si="40"/>
        <v/>
      </c>
      <c r="K352" s="700" t="str">
        <f t="shared" si="41"/>
        <v/>
      </c>
      <c r="L352" s="700" t="str">
        <f t="shared" si="42"/>
        <v/>
      </c>
      <c r="M352" s="712" t="str">
        <f t="shared" si="43"/>
        <v/>
      </c>
      <c r="N352" s="713"/>
      <c r="O352" s="714"/>
      <c r="P352" s="233"/>
      <c r="Q352" s="233"/>
      <c r="R352" s="816" t="str">
        <f t="shared" si="52"/>
        <v/>
      </c>
      <c r="S352" s="711" t="str">
        <f t="shared" si="49"/>
        <v/>
      </c>
      <c r="T352" s="573"/>
      <c r="U352" s="573"/>
      <c r="V352" s="147"/>
      <c r="W352" s="707"/>
    </row>
    <row r="353" spans="2:23" ht="14.25" customHeight="1">
      <c r="B353" s="395"/>
      <c r="D353" s="529">
        <f t="shared" si="51"/>
        <v>312</v>
      </c>
      <c r="E353" s="531"/>
      <c r="F353" s="574"/>
      <c r="G353" s="531"/>
      <c r="H353" s="575"/>
      <c r="I353" s="700" t="str">
        <f t="shared" si="48"/>
        <v/>
      </c>
      <c r="J353" s="700" t="str">
        <f t="shared" si="40"/>
        <v/>
      </c>
      <c r="K353" s="700" t="str">
        <f t="shared" si="41"/>
        <v/>
      </c>
      <c r="L353" s="700" t="str">
        <f t="shared" si="42"/>
        <v/>
      </c>
      <c r="M353" s="712" t="str">
        <f t="shared" si="43"/>
        <v/>
      </c>
      <c r="N353" s="713"/>
      <c r="O353" s="714"/>
      <c r="P353" s="233"/>
      <c r="Q353" s="233"/>
      <c r="R353" s="816" t="str">
        <f t="shared" si="52"/>
        <v/>
      </c>
      <c r="S353" s="711" t="str">
        <f t="shared" si="49"/>
        <v/>
      </c>
      <c r="T353" s="573"/>
      <c r="U353" s="573"/>
      <c r="V353" s="147"/>
      <c r="W353" s="707"/>
    </row>
    <row r="354" spans="2:23" ht="14.25" customHeight="1">
      <c r="B354" s="395"/>
      <c r="D354" s="529">
        <f t="shared" si="51"/>
        <v>313</v>
      </c>
      <c r="E354" s="531"/>
      <c r="F354" s="574"/>
      <c r="G354" s="531"/>
      <c r="H354" s="575"/>
      <c r="I354" s="700" t="str">
        <f t="shared" si="48"/>
        <v/>
      </c>
      <c r="J354" s="700" t="str">
        <f t="shared" si="40"/>
        <v/>
      </c>
      <c r="K354" s="700" t="str">
        <f t="shared" si="41"/>
        <v/>
      </c>
      <c r="L354" s="700" t="str">
        <f t="shared" si="42"/>
        <v/>
      </c>
      <c r="M354" s="712" t="str">
        <f t="shared" si="43"/>
        <v/>
      </c>
      <c r="N354" s="713"/>
      <c r="O354" s="714"/>
      <c r="P354" s="233"/>
      <c r="Q354" s="233"/>
      <c r="R354" s="816" t="str">
        <f t="shared" si="52"/>
        <v/>
      </c>
      <c r="S354" s="711" t="str">
        <f t="shared" si="49"/>
        <v/>
      </c>
      <c r="T354" s="573"/>
      <c r="U354" s="573"/>
      <c r="V354" s="147"/>
      <c r="W354" s="707"/>
    </row>
    <row r="355" spans="2:23" ht="14.25" customHeight="1">
      <c r="B355" s="395"/>
      <c r="D355" s="529">
        <f t="shared" si="51"/>
        <v>314</v>
      </c>
      <c r="E355" s="531"/>
      <c r="F355" s="574"/>
      <c r="G355" s="531"/>
      <c r="H355" s="575"/>
      <c r="I355" s="700" t="str">
        <f t="shared" si="48"/>
        <v/>
      </c>
      <c r="J355" s="700" t="str">
        <f t="shared" si="40"/>
        <v/>
      </c>
      <c r="K355" s="700" t="str">
        <f t="shared" si="41"/>
        <v/>
      </c>
      <c r="L355" s="700" t="str">
        <f t="shared" si="42"/>
        <v/>
      </c>
      <c r="M355" s="712" t="str">
        <f t="shared" si="43"/>
        <v/>
      </c>
      <c r="N355" s="713"/>
      <c r="O355" s="714"/>
      <c r="P355" s="233"/>
      <c r="Q355" s="233"/>
      <c r="R355" s="816" t="str">
        <f t="shared" si="52"/>
        <v/>
      </c>
      <c r="S355" s="711" t="str">
        <f t="shared" si="49"/>
        <v/>
      </c>
      <c r="T355" s="573"/>
      <c r="U355" s="573"/>
      <c r="V355" s="147"/>
      <c r="W355" s="707"/>
    </row>
    <row r="356" spans="2:23" ht="14.25" customHeight="1">
      <c r="B356" s="395"/>
      <c r="D356" s="529">
        <f t="shared" si="51"/>
        <v>315</v>
      </c>
      <c r="E356" s="531"/>
      <c r="F356" s="574"/>
      <c r="G356" s="531"/>
      <c r="H356" s="575"/>
      <c r="I356" s="700" t="str">
        <f t="shared" si="48"/>
        <v/>
      </c>
      <c r="J356" s="700" t="str">
        <f t="shared" si="40"/>
        <v/>
      </c>
      <c r="K356" s="700" t="str">
        <f t="shared" si="41"/>
        <v/>
      </c>
      <c r="L356" s="700" t="str">
        <f t="shared" si="42"/>
        <v/>
      </c>
      <c r="M356" s="712" t="str">
        <f t="shared" si="43"/>
        <v/>
      </c>
      <c r="N356" s="713"/>
      <c r="O356" s="714"/>
      <c r="P356" s="233"/>
      <c r="Q356" s="233"/>
      <c r="R356" s="816" t="str">
        <f t="shared" si="52"/>
        <v/>
      </c>
      <c r="S356" s="711" t="str">
        <f t="shared" si="49"/>
        <v/>
      </c>
      <c r="T356" s="573"/>
      <c r="U356" s="573"/>
      <c r="V356" s="147"/>
      <c r="W356" s="707"/>
    </row>
    <row r="357" spans="2:23" ht="14.25" customHeight="1">
      <c r="B357" s="395"/>
      <c r="D357" s="529">
        <f t="shared" si="51"/>
        <v>316</v>
      </c>
      <c r="E357" s="531"/>
      <c r="F357" s="574"/>
      <c r="G357" s="531"/>
      <c r="H357" s="575"/>
      <c r="I357" s="700" t="str">
        <f t="shared" si="48"/>
        <v/>
      </c>
      <c r="J357" s="700" t="str">
        <f t="shared" si="40"/>
        <v/>
      </c>
      <c r="K357" s="700" t="str">
        <f t="shared" si="41"/>
        <v/>
      </c>
      <c r="L357" s="700" t="str">
        <f t="shared" si="42"/>
        <v/>
      </c>
      <c r="M357" s="712" t="str">
        <f t="shared" si="43"/>
        <v/>
      </c>
      <c r="N357" s="713"/>
      <c r="O357" s="714"/>
      <c r="P357" s="233"/>
      <c r="Q357" s="233"/>
      <c r="R357" s="816" t="str">
        <f t="shared" si="52"/>
        <v/>
      </c>
      <c r="S357" s="711" t="str">
        <f t="shared" si="49"/>
        <v/>
      </c>
      <c r="T357" s="573"/>
      <c r="U357" s="573"/>
      <c r="V357" s="147"/>
      <c r="W357" s="707"/>
    </row>
    <row r="358" spans="2:23" ht="14.25" customHeight="1">
      <c r="B358" s="395"/>
      <c r="D358" s="529">
        <f t="shared" si="51"/>
        <v>317</v>
      </c>
      <c r="E358" s="531"/>
      <c r="F358" s="574"/>
      <c r="G358" s="531"/>
      <c r="H358" s="575"/>
      <c r="I358" s="700" t="str">
        <f t="shared" si="48"/>
        <v/>
      </c>
      <c r="J358" s="700" t="str">
        <f t="shared" si="40"/>
        <v/>
      </c>
      <c r="K358" s="700" t="str">
        <f t="shared" si="41"/>
        <v/>
      </c>
      <c r="L358" s="700" t="str">
        <f t="shared" si="42"/>
        <v/>
      </c>
      <c r="M358" s="712" t="str">
        <f t="shared" si="43"/>
        <v/>
      </c>
      <c r="N358" s="713"/>
      <c r="O358" s="714"/>
      <c r="P358" s="233"/>
      <c r="Q358" s="233"/>
      <c r="R358" s="816" t="str">
        <f t="shared" si="52"/>
        <v/>
      </c>
      <c r="S358" s="711" t="str">
        <f t="shared" si="49"/>
        <v/>
      </c>
      <c r="T358" s="573"/>
      <c r="U358" s="573"/>
      <c r="V358" s="147"/>
      <c r="W358" s="707"/>
    </row>
    <row r="359" spans="2:23" ht="14.25" customHeight="1">
      <c r="B359" s="395"/>
      <c r="D359" s="529">
        <f t="shared" si="51"/>
        <v>318</v>
      </c>
      <c r="E359" s="531"/>
      <c r="F359" s="574"/>
      <c r="G359" s="531"/>
      <c r="H359" s="575"/>
      <c r="I359" s="700" t="str">
        <f t="shared" si="48"/>
        <v/>
      </c>
      <c r="J359" s="700" t="str">
        <f t="shared" si="40"/>
        <v/>
      </c>
      <c r="K359" s="700" t="str">
        <f t="shared" si="41"/>
        <v/>
      </c>
      <c r="L359" s="700" t="str">
        <f t="shared" si="42"/>
        <v/>
      </c>
      <c r="M359" s="712" t="str">
        <f t="shared" si="43"/>
        <v/>
      </c>
      <c r="N359" s="713"/>
      <c r="O359" s="714"/>
      <c r="P359" s="233"/>
      <c r="Q359" s="233"/>
      <c r="R359" s="816" t="str">
        <f t="shared" si="52"/>
        <v/>
      </c>
      <c r="S359" s="711" t="str">
        <f t="shared" si="49"/>
        <v/>
      </c>
      <c r="T359" s="573"/>
      <c r="U359" s="573"/>
      <c r="V359" s="147"/>
      <c r="W359" s="707"/>
    </row>
    <row r="360" spans="2:23" ht="14.25" customHeight="1">
      <c r="B360" s="395"/>
      <c r="D360" s="529">
        <f t="shared" si="51"/>
        <v>319</v>
      </c>
      <c r="E360" s="531"/>
      <c r="F360" s="574"/>
      <c r="G360" s="531"/>
      <c r="H360" s="575"/>
      <c r="I360" s="700" t="str">
        <f t="shared" si="48"/>
        <v/>
      </c>
      <c r="J360" s="700" t="str">
        <f t="shared" si="40"/>
        <v/>
      </c>
      <c r="K360" s="700" t="str">
        <f t="shared" si="41"/>
        <v/>
      </c>
      <c r="L360" s="700" t="str">
        <f t="shared" si="42"/>
        <v/>
      </c>
      <c r="M360" s="712" t="str">
        <f t="shared" si="43"/>
        <v/>
      </c>
      <c r="N360" s="713"/>
      <c r="O360" s="714"/>
      <c r="P360" s="233"/>
      <c r="Q360" s="233"/>
      <c r="R360" s="816" t="str">
        <f t="shared" si="52"/>
        <v/>
      </c>
      <c r="S360" s="711" t="str">
        <f t="shared" si="49"/>
        <v/>
      </c>
      <c r="T360" s="573"/>
      <c r="U360" s="573"/>
      <c r="V360" s="147"/>
      <c r="W360" s="707"/>
    </row>
    <row r="361" spans="2:23" ht="14.25" customHeight="1">
      <c r="B361" s="395"/>
      <c r="D361" s="529">
        <f t="shared" si="51"/>
        <v>320</v>
      </c>
      <c r="E361" s="531"/>
      <c r="F361" s="574"/>
      <c r="G361" s="531"/>
      <c r="H361" s="575"/>
      <c r="I361" s="700" t="str">
        <f t="shared" si="48"/>
        <v/>
      </c>
      <c r="J361" s="700" t="str">
        <f t="shared" si="40"/>
        <v/>
      </c>
      <c r="K361" s="700" t="str">
        <f t="shared" si="41"/>
        <v/>
      </c>
      <c r="L361" s="700" t="str">
        <f t="shared" si="42"/>
        <v/>
      </c>
      <c r="M361" s="712" t="str">
        <f t="shared" si="43"/>
        <v/>
      </c>
      <c r="N361" s="713"/>
      <c r="O361" s="714"/>
      <c r="P361" s="233"/>
      <c r="Q361" s="233"/>
      <c r="R361" s="816" t="str">
        <f t="shared" si="52"/>
        <v/>
      </c>
      <c r="S361" s="711" t="str">
        <f t="shared" si="49"/>
        <v/>
      </c>
      <c r="T361" s="573"/>
      <c r="U361" s="573"/>
      <c r="V361" s="147"/>
      <c r="W361" s="707"/>
    </row>
    <row r="362" spans="2:23" ht="14.25" customHeight="1">
      <c r="B362" s="395"/>
      <c r="D362" s="529">
        <f t="shared" si="51"/>
        <v>321</v>
      </c>
      <c r="E362" s="531"/>
      <c r="F362" s="574"/>
      <c r="G362" s="531"/>
      <c r="H362" s="575"/>
      <c r="I362" s="700" t="str">
        <f t="shared" si="48"/>
        <v/>
      </c>
      <c r="J362" s="700" t="str">
        <f t="shared" si="40"/>
        <v/>
      </c>
      <c r="K362" s="700" t="str">
        <f t="shared" si="41"/>
        <v/>
      </c>
      <c r="L362" s="700" t="str">
        <f t="shared" si="42"/>
        <v/>
      </c>
      <c r="M362" s="712" t="str">
        <f t="shared" si="43"/>
        <v/>
      </c>
      <c r="N362" s="713"/>
      <c r="O362" s="714"/>
      <c r="P362" s="233"/>
      <c r="Q362" s="233"/>
      <c r="R362" s="816" t="str">
        <f t="shared" si="52"/>
        <v/>
      </c>
      <c r="S362" s="711" t="str">
        <f t="shared" si="49"/>
        <v/>
      </c>
      <c r="T362" s="573"/>
      <c r="U362" s="573"/>
      <c r="V362" s="147"/>
      <c r="W362" s="707"/>
    </row>
    <row r="363" spans="2:23" ht="14.25" customHeight="1">
      <c r="B363" s="395"/>
      <c r="D363" s="529">
        <f t="shared" si="51"/>
        <v>322</v>
      </c>
      <c r="E363" s="531"/>
      <c r="F363" s="574"/>
      <c r="G363" s="531"/>
      <c r="H363" s="575"/>
      <c r="I363" s="700" t="str">
        <f t="shared" ref="I363:I426" si="53">IF(OR(F363=$AE$4,F363=$AF$4),"○","")</f>
        <v/>
      </c>
      <c r="J363" s="700" t="str">
        <f t="shared" si="40"/>
        <v/>
      </c>
      <c r="K363" s="700" t="str">
        <f t="shared" si="41"/>
        <v/>
      </c>
      <c r="L363" s="700" t="str">
        <f t="shared" si="42"/>
        <v/>
      </c>
      <c r="M363" s="712" t="str">
        <f t="shared" si="43"/>
        <v/>
      </c>
      <c r="N363" s="713"/>
      <c r="O363" s="714"/>
      <c r="P363" s="233"/>
      <c r="Q363" s="233"/>
      <c r="R363" s="816" t="str">
        <f t="shared" si="52"/>
        <v/>
      </c>
      <c r="S363" s="711" t="str">
        <f t="shared" ref="S363:S426" si="54">IF(OR(H363="",R363=""),"",R363/H363)</f>
        <v/>
      </c>
      <c r="T363" s="573"/>
      <c r="U363" s="573"/>
      <c r="V363" s="147"/>
      <c r="W363" s="707"/>
    </row>
    <row r="364" spans="2:23" ht="14.25" customHeight="1">
      <c r="B364" s="395"/>
      <c r="D364" s="529">
        <f t="shared" si="51"/>
        <v>323</v>
      </c>
      <c r="E364" s="531"/>
      <c r="F364" s="574"/>
      <c r="G364" s="531"/>
      <c r="H364" s="575"/>
      <c r="I364" s="700" t="str">
        <f t="shared" si="53"/>
        <v/>
      </c>
      <c r="J364" s="700" t="str">
        <f t="shared" si="40"/>
        <v/>
      </c>
      <c r="K364" s="700" t="str">
        <f t="shared" si="41"/>
        <v/>
      </c>
      <c r="L364" s="700" t="str">
        <f t="shared" si="42"/>
        <v/>
      </c>
      <c r="M364" s="712" t="str">
        <f t="shared" si="43"/>
        <v/>
      </c>
      <c r="N364" s="713"/>
      <c r="O364" s="714"/>
      <c r="P364" s="233"/>
      <c r="Q364" s="233"/>
      <c r="R364" s="816" t="str">
        <f t="shared" si="52"/>
        <v/>
      </c>
      <c r="S364" s="711" t="str">
        <f t="shared" si="54"/>
        <v/>
      </c>
      <c r="T364" s="573"/>
      <c r="U364" s="573"/>
      <c r="V364" s="147"/>
      <c r="W364" s="707"/>
    </row>
    <row r="365" spans="2:23" ht="14.25" customHeight="1">
      <c r="B365" s="395"/>
      <c r="D365" s="529">
        <f t="shared" si="51"/>
        <v>324</v>
      </c>
      <c r="E365" s="531"/>
      <c r="F365" s="574"/>
      <c r="G365" s="531"/>
      <c r="H365" s="575"/>
      <c r="I365" s="700" t="str">
        <f t="shared" si="53"/>
        <v/>
      </c>
      <c r="J365" s="700" t="str">
        <f t="shared" si="40"/>
        <v/>
      </c>
      <c r="K365" s="700" t="str">
        <f t="shared" si="41"/>
        <v/>
      </c>
      <c r="L365" s="700" t="str">
        <f t="shared" si="42"/>
        <v/>
      </c>
      <c r="M365" s="712" t="str">
        <f t="shared" si="43"/>
        <v/>
      </c>
      <c r="N365" s="713"/>
      <c r="O365" s="714"/>
      <c r="P365" s="233"/>
      <c r="Q365" s="233"/>
      <c r="R365" s="816" t="str">
        <f t="shared" si="52"/>
        <v/>
      </c>
      <c r="S365" s="711" t="str">
        <f t="shared" si="54"/>
        <v/>
      </c>
      <c r="T365" s="573"/>
      <c r="U365" s="573"/>
      <c r="V365" s="147"/>
      <c r="W365" s="707"/>
    </row>
    <row r="366" spans="2:23" ht="14.25" customHeight="1">
      <c r="B366" s="395"/>
      <c r="D366" s="529">
        <f t="shared" si="51"/>
        <v>325</v>
      </c>
      <c r="E366" s="531"/>
      <c r="F366" s="574"/>
      <c r="G366" s="531"/>
      <c r="H366" s="575"/>
      <c r="I366" s="700" t="str">
        <f t="shared" si="53"/>
        <v/>
      </c>
      <c r="J366" s="700" t="str">
        <f t="shared" si="40"/>
        <v/>
      </c>
      <c r="K366" s="700" t="str">
        <f t="shared" si="41"/>
        <v/>
      </c>
      <c r="L366" s="700" t="str">
        <f t="shared" si="42"/>
        <v/>
      </c>
      <c r="M366" s="712" t="str">
        <f t="shared" si="43"/>
        <v/>
      </c>
      <c r="N366" s="713"/>
      <c r="O366" s="714"/>
      <c r="P366" s="233"/>
      <c r="Q366" s="233"/>
      <c r="R366" s="816" t="str">
        <f t="shared" si="52"/>
        <v/>
      </c>
      <c r="S366" s="711" t="str">
        <f t="shared" si="54"/>
        <v/>
      </c>
      <c r="T366" s="573"/>
      <c r="U366" s="573"/>
      <c r="V366" s="147"/>
      <c r="W366" s="707"/>
    </row>
    <row r="367" spans="2:23" ht="14.25" customHeight="1">
      <c r="B367" s="395"/>
      <c r="D367" s="529">
        <f t="shared" si="51"/>
        <v>326</v>
      </c>
      <c r="E367" s="531"/>
      <c r="F367" s="574"/>
      <c r="G367" s="531"/>
      <c r="H367" s="575"/>
      <c r="I367" s="700" t="str">
        <f t="shared" si="53"/>
        <v/>
      </c>
      <c r="J367" s="700" t="str">
        <f t="shared" si="40"/>
        <v/>
      </c>
      <c r="K367" s="700" t="str">
        <f t="shared" si="41"/>
        <v/>
      </c>
      <c r="L367" s="700" t="str">
        <f t="shared" si="42"/>
        <v/>
      </c>
      <c r="M367" s="712" t="str">
        <f t="shared" si="43"/>
        <v/>
      </c>
      <c r="N367" s="713"/>
      <c r="O367" s="714"/>
      <c r="P367" s="233"/>
      <c r="Q367" s="233"/>
      <c r="R367" s="816" t="str">
        <f t="shared" si="52"/>
        <v/>
      </c>
      <c r="S367" s="711" t="str">
        <f t="shared" si="54"/>
        <v/>
      </c>
      <c r="T367" s="573"/>
      <c r="U367" s="573"/>
      <c r="V367" s="147"/>
      <c r="W367" s="707"/>
    </row>
    <row r="368" spans="2:23" ht="14.25" customHeight="1">
      <c r="B368" s="395"/>
      <c r="D368" s="529">
        <f t="shared" si="51"/>
        <v>327</v>
      </c>
      <c r="E368" s="531"/>
      <c r="F368" s="574"/>
      <c r="G368" s="531"/>
      <c r="H368" s="575"/>
      <c r="I368" s="700" t="str">
        <f t="shared" si="53"/>
        <v/>
      </c>
      <c r="J368" s="700" t="str">
        <f t="shared" si="40"/>
        <v/>
      </c>
      <c r="K368" s="700" t="str">
        <f t="shared" si="41"/>
        <v/>
      </c>
      <c r="L368" s="700" t="str">
        <f t="shared" si="42"/>
        <v/>
      </c>
      <c r="M368" s="712" t="str">
        <f t="shared" si="43"/>
        <v/>
      </c>
      <c r="N368" s="713"/>
      <c r="O368" s="714"/>
      <c r="P368" s="233"/>
      <c r="Q368" s="233"/>
      <c r="R368" s="816" t="str">
        <f t="shared" si="52"/>
        <v/>
      </c>
      <c r="S368" s="711" t="str">
        <f t="shared" si="54"/>
        <v/>
      </c>
      <c r="T368" s="573"/>
      <c r="U368" s="573"/>
      <c r="V368" s="147"/>
      <c r="W368" s="707"/>
    </row>
    <row r="369" spans="2:23" ht="14.25" customHeight="1">
      <c r="B369" s="395"/>
      <c r="D369" s="529">
        <f t="shared" si="51"/>
        <v>328</v>
      </c>
      <c r="E369" s="531"/>
      <c r="F369" s="574"/>
      <c r="G369" s="531"/>
      <c r="H369" s="575"/>
      <c r="I369" s="700" t="str">
        <f t="shared" si="53"/>
        <v/>
      </c>
      <c r="J369" s="700" t="str">
        <f t="shared" si="40"/>
        <v/>
      </c>
      <c r="K369" s="700" t="str">
        <f t="shared" si="41"/>
        <v/>
      </c>
      <c r="L369" s="700" t="str">
        <f t="shared" si="42"/>
        <v/>
      </c>
      <c r="M369" s="712" t="str">
        <f t="shared" si="43"/>
        <v/>
      </c>
      <c r="N369" s="713"/>
      <c r="O369" s="714"/>
      <c r="P369" s="233"/>
      <c r="Q369" s="233"/>
      <c r="R369" s="816" t="str">
        <f t="shared" si="52"/>
        <v/>
      </c>
      <c r="S369" s="711" t="str">
        <f t="shared" si="54"/>
        <v/>
      </c>
      <c r="T369" s="573"/>
      <c r="U369" s="573"/>
      <c r="V369" s="147"/>
      <c r="W369" s="707"/>
    </row>
    <row r="370" spans="2:23" ht="14.25" customHeight="1">
      <c r="B370" s="395"/>
      <c r="D370" s="529">
        <f t="shared" si="51"/>
        <v>329</v>
      </c>
      <c r="E370" s="531"/>
      <c r="F370" s="574"/>
      <c r="G370" s="531"/>
      <c r="H370" s="575"/>
      <c r="I370" s="700" t="str">
        <f t="shared" si="53"/>
        <v/>
      </c>
      <c r="J370" s="700" t="str">
        <f t="shared" si="40"/>
        <v/>
      </c>
      <c r="K370" s="700" t="str">
        <f t="shared" si="41"/>
        <v/>
      </c>
      <c r="L370" s="700" t="str">
        <f t="shared" si="42"/>
        <v/>
      </c>
      <c r="M370" s="712" t="str">
        <f t="shared" si="43"/>
        <v/>
      </c>
      <c r="N370" s="713"/>
      <c r="O370" s="714"/>
      <c r="P370" s="233"/>
      <c r="Q370" s="233"/>
      <c r="R370" s="816" t="str">
        <f t="shared" si="52"/>
        <v/>
      </c>
      <c r="S370" s="711" t="str">
        <f t="shared" si="54"/>
        <v/>
      </c>
      <c r="T370" s="573"/>
      <c r="U370" s="573"/>
      <c r="V370" s="147"/>
      <c r="W370" s="707"/>
    </row>
    <row r="371" spans="2:23" ht="14.25" customHeight="1">
      <c r="B371" s="395"/>
      <c r="D371" s="529">
        <f t="shared" si="51"/>
        <v>330</v>
      </c>
      <c r="E371" s="531"/>
      <c r="F371" s="574"/>
      <c r="G371" s="531"/>
      <c r="H371" s="575"/>
      <c r="I371" s="700" t="str">
        <f t="shared" si="53"/>
        <v/>
      </c>
      <c r="J371" s="700" t="str">
        <f t="shared" si="40"/>
        <v/>
      </c>
      <c r="K371" s="700" t="str">
        <f t="shared" si="41"/>
        <v/>
      </c>
      <c r="L371" s="700" t="str">
        <f t="shared" si="42"/>
        <v/>
      </c>
      <c r="M371" s="712" t="str">
        <f t="shared" si="43"/>
        <v/>
      </c>
      <c r="N371" s="713"/>
      <c r="O371" s="714"/>
      <c r="P371" s="233"/>
      <c r="Q371" s="233"/>
      <c r="R371" s="816" t="str">
        <f t="shared" si="52"/>
        <v/>
      </c>
      <c r="S371" s="711" t="str">
        <f t="shared" si="54"/>
        <v/>
      </c>
      <c r="T371" s="573"/>
      <c r="U371" s="573"/>
      <c r="V371" s="147"/>
      <c r="W371" s="707"/>
    </row>
    <row r="372" spans="2:23" ht="14.25" customHeight="1">
      <c r="B372" s="395"/>
      <c r="D372" s="529">
        <f t="shared" si="51"/>
        <v>331</v>
      </c>
      <c r="E372" s="531"/>
      <c r="F372" s="574"/>
      <c r="G372" s="531"/>
      <c r="H372" s="575"/>
      <c r="I372" s="700" t="str">
        <f t="shared" si="53"/>
        <v/>
      </c>
      <c r="J372" s="700" t="str">
        <f t="shared" si="40"/>
        <v/>
      </c>
      <c r="K372" s="700" t="str">
        <f t="shared" si="41"/>
        <v/>
      </c>
      <c r="L372" s="700" t="str">
        <f t="shared" si="42"/>
        <v/>
      </c>
      <c r="M372" s="712" t="str">
        <f t="shared" si="43"/>
        <v/>
      </c>
      <c r="N372" s="713"/>
      <c r="O372" s="714"/>
      <c r="P372" s="233"/>
      <c r="Q372" s="233"/>
      <c r="R372" s="816" t="str">
        <f t="shared" ref="R372:R430" si="55">IF(Q372="","",P372*Q372)</f>
        <v/>
      </c>
      <c r="S372" s="711" t="str">
        <f t="shared" si="54"/>
        <v/>
      </c>
      <c r="T372" s="573"/>
      <c r="U372" s="573"/>
      <c r="V372" s="147"/>
      <c r="W372" s="707"/>
    </row>
    <row r="373" spans="2:23" ht="14.25" customHeight="1">
      <c r="B373" s="395"/>
      <c r="D373" s="529">
        <f t="shared" si="51"/>
        <v>332</v>
      </c>
      <c r="E373" s="531"/>
      <c r="F373" s="574"/>
      <c r="G373" s="531"/>
      <c r="H373" s="575"/>
      <c r="I373" s="700" t="str">
        <f t="shared" si="53"/>
        <v/>
      </c>
      <c r="J373" s="700" t="str">
        <f t="shared" si="40"/>
        <v/>
      </c>
      <c r="K373" s="700" t="str">
        <f t="shared" si="41"/>
        <v/>
      </c>
      <c r="L373" s="700" t="str">
        <f t="shared" si="42"/>
        <v/>
      </c>
      <c r="M373" s="712" t="str">
        <f t="shared" si="43"/>
        <v/>
      </c>
      <c r="N373" s="713"/>
      <c r="O373" s="714"/>
      <c r="P373" s="233"/>
      <c r="Q373" s="233"/>
      <c r="R373" s="816" t="str">
        <f t="shared" si="55"/>
        <v/>
      </c>
      <c r="S373" s="711" t="str">
        <f t="shared" si="54"/>
        <v/>
      </c>
      <c r="T373" s="573"/>
      <c r="U373" s="573"/>
      <c r="V373" s="147"/>
      <c r="W373" s="707"/>
    </row>
    <row r="374" spans="2:23" ht="14.25" customHeight="1">
      <c r="B374" s="395"/>
      <c r="D374" s="529">
        <f t="shared" si="51"/>
        <v>333</v>
      </c>
      <c r="E374" s="531"/>
      <c r="F374" s="574"/>
      <c r="G374" s="531"/>
      <c r="H374" s="575"/>
      <c r="I374" s="700" t="str">
        <f t="shared" si="53"/>
        <v/>
      </c>
      <c r="J374" s="700" t="str">
        <f t="shared" si="40"/>
        <v/>
      </c>
      <c r="K374" s="700" t="str">
        <f t="shared" si="41"/>
        <v/>
      </c>
      <c r="L374" s="700" t="str">
        <f t="shared" si="42"/>
        <v/>
      </c>
      <c r="M374" s="712" t="str">
        <f t="shared" si="43"/>
        <v/>
      </c>
      <c r="N374" s="713"/>
      <c r="O374" s="714"/>
      <c r="P374" s="233"/>
      <c r="Q374" s="233"/>
      <c r="R374" s="816" t="str">
        <f t="shared" si="55"/>
        <v/>
      </c>
      <c r="S374" s="711" t="str">
        <f t="shared" si="54"/>
        <v/>
      </c>
      <c r="T374" s="573"/>
      <c r="U374" s="573"/>
      <c r="V374" s="147"/>
      <c r="W374" s="707"/>
    </row>
    <row r="375" spans="2:23" ht="14.25" customHeight="1">
      <c r="B375" s="395"/>
      <c r="D375" s="529">
        <f t="shared" si="51"/>
        <v>334</v>
      </c>
      <c r="E375" s="531"/>
      <c r="F375" s="574"/>
      <c r="G375" s="531"/>
      <c r="H375" s="575"/>
      <c r="I375" s="700" t="str">
        <f t="shared" si="53"/>
        <v/>
      </c>
      <c r="J375" s="700" t="str">
        <f t="shared" si="40"/>
        <v/>
      </c>
      <c r="K375" s="700" t="str">
        <f t="shared" si="41"/>
        <v/>
      </c>
      <c r="L375" s="700" t="str">
        <f t="shared" si="42"/>
        <v/>
      </c>
      <c r="M375" s="712" t="str">
        <f t="shared" si="43"/>
        <v/>
      </c>
      <c r="N375" s="713"/>
      <c r="O375" s="714"/>
      <c r="P375" s="233"/>
      <c r="Q375" s="233"/>
      <c r="R375" s="816" t="str">
        <f t="shared" si="55"/>
        <v/>
      </c>
      <c r="S375" s="711" t="str">
        <f t="shared" si="54"/>
        <v/>
      </c>
      <c r="T375" s="573"/>
      <c r="U375" s="573"/>
      <c r="V375" s="147"/>
      <c r="W375" s="707"/>
    </row>
    <row r="376" spans="2:23" ht="14.25" customHeight="1">
      <c r="B376" s="395"/>
      <c r="D376" s="529">
        <f t="shared" si="51"/>
        <v>335</v>
      </c>
      <c r="E376" s="531"/>
      <c r="F376" s="574"/>
      <c r="G376" s="531"/>
      <c r="H376" s="575"/>
      <c r="I376" s="700" t="str">
        <f t="shared" si="53"/>
        <v/>
      </c>
      <c r="J376" s="700" t="str">
        <f t="shared" si="40"/>
        <v/>
      </c>
      <c r="K376" s="700" t="str">
        <f t="shared" si="41"/>
        <v/>
      </c>
      <c r="L376" s="700" t="str">
        <f t="shared" si="42"/>
        <v/>
      </c>
      <c r="M376" s="712" t="str">
        <f t="shared" si="43"/>
        <v/>
      </c>
      <c r="N376" s="713"/>
      <c r="O376" s="714"/>
      <c r="P376" s="233"/>
      <c r="Q376" s="233"/>
      <c r="R376" s="816" t="str">
        <f t="shared" si="55"/>
        <v/>
      </c>
      <c r="S376" s="711" t="str">
        <f t="shared" si="54"/>
        <v/>
      </c>
      <c r="T376" s="573"/>
      <c r="U376" s="573"/>
      <c r="V376" s="147"/>
      <c r="W376" s="707"/>
    </row>
    <row r="377" spans="2:23" ht="14.25" customHeight="1">
      <c r="B377" s="395"/>
      <c r="D377" s="529">
        <f t="shared" si="51"/>
        <v>336</v>
      </c>
      <c r="E377" s="531"/>
      <c r="F377" s="574"/>
      <c r="G377" s="531"/>
      <c r="H377" s="575"/>
      <c r="I377" s="700" t="str">
        <f t="shared" si="53"/>
        <v/>
      </c>
      <c r="J377" s="700" t="str">
        <f t="shared" si="40"/>
        <v/>
      </c>
      <c r="K377" s="700" t="str">
        <f t="shared" si="41"/>
        <v/>
      </c>
      <c r="L377" s="700" t="str">
        <f t="shared" si="42"/>
        <v/>
      </c>
      <c r="M377" s="712" t="str">
        <f t="shared" si="43"/>
        <v/>
      </c>
      <c r="N377" s="713"/>
      <c r="O377" s="714"/>
      <c r="P377" s="233"/>
      <c r="Q377" s="233"/>
      <c r="R377" s="816" t="str">
        <f t="shared" si="55"/>
        <v/>
      </c>
      <c r="S377" s="711" t="str">
        <f t="shared" si="54"/>
        <v/>
      </c>
      <c r="T377" s="573"/>
      <c r="U377" s="573"/>
      <c r="V377" s="147"/>
      <c r="W377" s="707"/>
    </row>
    <row r="378" spans="2:23" ht="14.25" customHeight="1">
      <c r="B378" s="395"/>
      <c r="D378" s="529">
        <f t="shared" si="51"/>
        <v>337</v>
      </c>
      <c r="E378" s="531"/>
      <c r="F378" s="574"/>
      <c r="G378" s="531"/>
      <c r="H378" s="575"/>
      <c r="I378" s="700" t="str">
        <f t="shared" si="53"/>
        <v/>
      </c>
      <c r="J378" s="700" t="str">
        <f t="shared" si="40"/>
        <v/>
      </c>
      <c r="K378" s="700" t="str">
        <f t="shared" si="41"/>
        <v/>
      </c>
      <c r="L378" s="700" t="str">
        <f t="shared" si="42"/>
        <v/>
      </c>
      <c r="M378" s="712" t="str">
        <f t="shared" si="43"/>
        <v/>
      </c>
      <c r="N378" s="713"/>
      <c r="O378" s="714"/>
      <c r="P378" s="233"/>
      <c r="Q378" s="233"/>
      <c r="R378" s="816" t="str">
        <f t="shared" si="55"/>
        <v/>
      </c>
      <c r="S378" s="711" t="str">
        <f t="shared" si="54"/>
        <v/>
      </c>
      <c r="T378" s="573"/>
      <c r="U378" s="573"/>
      <c r="V378" s="147"/>
      <c r="W378" s="707"/>
    </row>
    <row r="379" spans="2:23" ht="14.25" customHeight="1">
      <c r="B379" s="395"/>
      <c r="D379" s="529">
        <f t="shared" si="51"/>
        <v>338</v>
      </c>
      <c r="E379" s="531"/>
      <c r="F379" s="574"/>
      <c r="G379" s="531"/>
      <c r="H379" s="575"/>
      <c r="I379" s="700" t="str">
        <f t="shared" si="53"/>
        <v/>
      </c>
      <c r="J379" s="700" t="str">
        <f t="shared" si="40"/>
        <v/>
      </c>
      <c r="K379" s="700" t="str">
        <f t="shared" si="41"/>
        <v/>
      </c>
      <c r="L379" s="700" t="str">
        <f t="shared" si="42"/>
        <v/>
      </c>
      <c r="M379" s="712" t="str">
        <f t="shared" si="43"/>
        <v/>
      </c>
      <c r="N379" s="713"/>
      <c r="O379" s="714"/>
      <c r="P379" s="233"/>
      <c r="Q379" s="233"/>
      <c r="R379" s="816" t="str">
        <f t="shared" si="55"/>
        <v/>
      </c>
      <c r="S379" s="711" t="str">
        <f t="shared" si="54"/>
        <v/>
      </c>
      <c r="T379" s="573"/>
      <c r="U379" s="573"/>
      <c r="V379" s="147"/>
      <c r="W379" s="707"/>
    </row>
    <row r="380" spans="2:23" ht="14.25" customHeight="1">
      <c r="B380" s="395"/>
      <c r="D380" s="529">
        <f t="shared" si="51"/>
        <v>339</v>
      </c>
      <c r="E380" s="531"/>
      <c r="F380" s="574"/>
      <c r="G380" s="531"/>
      <c r="H380" s="575"/>
      <c r="I380" s="700" t="str">
        <f t="shared" si="53"/>
        <v/>
      </c>
      <c r="J380" s="700" t="str">
        <f t="shared" si="40"/>
        <v/>
      </c>
      <c r="K380" s="700" t="str">
        <f t="shared" si="41"/>
        <v/>
      </c>
      <c r="L380" s="700" t="str">
        <f t="shared" si="42"/>
        <v/>
      </c>
      <c r="M380" s="712" t="str">
        <f t="shared" si="43"/>
        <v/>
      </c>
      <c r="N380" s="713"/>
      <c r="O380" s="714"/>
      <c r="P380" s="233"/>
      <c r="Q380" s="233"/>
      <c r="R380" s="816" t="str">
        <f t="shared" si="55"/>
        <v/>
      </c>
      <c r="S380" s="711" t="str">
        <f t="shared" si="54"/>
        <v/>
      </c>
      <c r="T380" s="573"/>
      <c r="U380" s="573"/>
      <c r="V380" s="147"/>
      <c r="W380" s="707"/>
    </row>
    <row r="381" spans="2:23" ht="14.25" customHeight="1">
      <c r="B381" s="395"/>
      <c r="D381" s="529">
        <f t="shared" si="51"/>
        <v>340</v>
      </c>
      <c r="E381" s="531"/>
      <c r="F381" s="574"/>
      <c r="G381" s="531"/>
      <c r="H381" s="575"/>
      <c r="I381" s="700" t="str">
        <f t="shared" si="53"/>
        <v/>
      </c>
      <c r="J381" s="700" t="str">
        <f t="shared" si="40"/>
        <v/>
      </c>
      <c r="K381" s="700" t="str">
        <f t="shared" si="41"/>
        <v/>
      </c>
      <c r="L381" s="700" t="str">
        <f t="shared" si="42"/>
        <v/>
      </c>
      <c r="M381" s="712" t="str">
        <f t="shared" si="43"/>
        <v/>
      </c>
      <c r="N381" s="713"/>
      <c r="O381" s="714"/>
      <c r="P381" s="233"/>
      <c r="Q381" s="233"/>
      <c r="R381" s="816" t="str">
        <f t="shared" si="55"/>
        <v/>
      </c>
      <c r="S381" s="711" t="str">
        <f t="shared" si="54"/>
        <v/>
      </c>
      <c r="T381" s="573"/>
      <c r="U381" s="573"/>
      <c r="V381" s="147"/>
      <c r="W381" s="707"/>
    </row>
    <row r="382" spans="2:23" ht="14.25" customHeight="1">
      <c r="B382" s="395"/>
      <c r="D382" s="529">
        <f t="shared" si="51"/>
        <v>341</v>
      </c>
      <c r="E382" s="531"/>
      <c r="F382" s="574"/>
      <c r="G382" s="531"/>
      <c r="H382" s="575"/>
      <c r="I382" s="700" t="str">
        <f t="shared" si="53"/>
        <v/>
      </c>
      <c r="J382" s="700" t="str">
        <f t="shared" si="40"/>
        <v/>
      </c>
      <c r="K382" s="700" t="str">
        <f t="shared" si="41"/>
        <v/>
      </c>
      <c r="L382" s="700" t="str">
        <f t="shared" si="42"/>
        <v/>
      </c>
      <c r="M382" s="712" t="str">
        <f t="shared" si="43"/>
        <v/>
      </c>
      <c r="N382" s="713"/>
      <c r="O382" s="714"/>
      <c r="P382" s="233"/>
      <c r="Q382" s="233"/>
      <c r="R382" s="816" t="str">
        <f t="shared" si="55"/>
        <v/>
      </c>
      <c r="S382" s="711" t="str">
        <f t="shared" si="54"/>
        <v/>
      </c>
      <c r="T382" s="573"/>
      <c r="U382" s="573"/>
      <c r="V382" s="147"/>
      <c r="W382" s="707"/>
    </row>
    <row r="383" spans="2:23" ht="14.25" customHeight="1">
      <c r="B383" s="395"/>
      <c r="D383" s="529">
        <f t="shared" si="51"/>
        <v>342</v>
      </c>
      <c r="E383" s="531"/>
      <c r="F383" s="574"/>
      <c r="G383" s="531"/>
      <c r="H383" s="575"/>
      <c r="I383" s="700" t="str">
        <f t="shared" si="53"/>
        <v/>
      </c>
      <c r="J383" s="700" t="str">
        <f t="shared" si="40"/>
        <v/>
      </c>
      <c r="K383" s="700" t="str">
        <f t="shared" si="41"/>
        <v/>
      </c>
      <c r="L383" s="700" t="str">
        <f t="shared" si="42"/>
        <v/>
      </c>
      <c r="M383" s="712" t="str">
        <f t="shared" si="43"/>
        <v/>
      </c>
      <c r="N383" s="713"/>
      <c r="O383" s="714"/>
      <c r="P383" s="233"/>
      <c r="Q383" s="233"/>
      <c r="R383" s="816" t="str">
        <f t="shared" si="55"/>
        <v/>
      </c>
      <c r="S383" s="711" t="str">
        <f t="shared" si="54"/>
        <v/>
      </c>
      <c r="T383" s="573"/>
      <c r="U383" s="573"/>
      <c r="V383" s="147"/>
      <c r="W383" s="707"/>
    </row>
    <row r="384" spans="2:23" ht="14.25" customHeight="1">
      <c r="B384" s="395"/>
      <c r="D384" s="529">
        <f t="shared" si="51"/>
        <v>343</v>
      </c>
      <c r="E384" s="531"/>
      <c r="F384" s="574"/>
      <c r="G384" s="531"/>
      <c r="H384" s="575"/>
      <c r="I384" s="700" t="str">
        <f t="shared" si="53"/>
        <v/>
      </c>
      <c r="J384" s="700" t="str">
        <f t="shared" si="40"/>
        <v/>
      </c>
      <c r="K384" s="700" t="str">
        <f t="shared" si="41"/>
        <v/>
      </c>
      <c r="L384" s="700" t="str">
        <f t="shared" si="42"/>
        <v/>
      </c>
      <c r="M384" s="712" t="str">
        <f t="shared" si="43"/>
        <v/>
      </c>
      <c r="N384" s="713"/>
      <c r="O384" s="714"/>
      <c r="P384" s="233"/>
      <c r="Q384" s="233"/>
      <c r="R384" s="816" t="str">
        <f t="shared" si="55"/>
        <v/>
      </c>
      <c r="S384" s="711" t="str">
        <f t="shared" si="54"/>
        <v/>
      </c>
      <c r="T384" s="573"/>
      <c r="U384" s="573"/>
      <c r="V384" s="147"/>
      <c r="W384" s="707"/>
    </row>
    <row r="385" spans="2:23" ht="14.25" customHeight="1">
      <c r="B385" s="395"/>
      <c r="D385" s="529">
        <f t="shared" si="51"/>
        <v>344</v>
      </c>
      <c r="E385" s="531"/>
      <c r="F385" s="574"/>
      <c r="G385" s="531"/>
      <c r="H385" s="575"/>
      <c r="I385" s="700" t="str">
        <f t="shared" si="53"/>
        <v/>
      </c>
      <c r="J385" s="700" t="str">
        <f t="shared" si="40"/>
        <v/>
      </c>
      <c r="K385" s="700" t="str">
        <f t="shared" si="41"/>
        <v/>
      </c>
      <c r="L385" s="700" t="str">
        <f t="shared" si="42"/>
        <v/>
      </c>
      <c r="M385" s="712" t="str">
        <f t="shared" si="43"/>
        <v/>
      </c>
      <c r="N385" s="713"/>
      <c r="O385" s="714"/>
      <c r="P385" s="233"/>
      <c r="Q385" s="233"/>
      <c r="R385" s="816" t="str">
        <f t="shared" si="55"/>
        <v/>
      </c>
      <c r="S385" s="711" t="str">
        <f t="shared" si="54"/>
        <v/>
      </c>
      <c r="T385" s="573"/>
      <c r="U385" s="573"/>
      <c r="V385" s="147"/>
      <c r="W385" s="707"/>
    </row>
    <row r="386" spans="2:23" ht="14.25" customHeight="1">
      <c r="B386" s="395"/>
      <c r="D386" s="529">
        <f t="shared" si="51"/>
        <v>345</v>
      </c>
      <c r="E386" s="531"/>
      <c r="F386" s="574"/>
      <c r="G386" s="531"/>
      <c r="H386" s="575"/>
      <c r="I386" s="700" t="str">
        <f t="shared" si="53"/>
        <v/>
      </c>
      <c r="J386" s="700" t="str">
        <f t="shared" si="40"/>
        <v/>
      </c>
      <c r="K386" s="700" t="str">
        <f t="shared" si="41"/>
        <v/>
      </c>
      <c r="L386" s="700" t="str">
        <f t="shared" si="42"/>
        <v/>
      </c>
      <c r="M386" s="712" t="str">
        <f t="shared" si="43"/>
        <v/>
      </c>
      <c r="N386" s="713"/>
      <c r="O386" s="714"/>
      <c r="P386" s="233"/>
      <c r="Q386" s="233"/>
      <c r="R386" s="816" t="str">
        <f t="shared" si="55"/>
        <v/>
      </c>
      <c r="S386" s="711" t="str">
        <f t="shared" si="54"/>
        <v/>
      </c>
      <c r="T386" s="573"/>
      <c r="U386" s="573"/>
      <c r="V386" s="147"/>
      <c r="W386" s="707"/>
    </row>
    <row r="387" spans="2:23" ht="14.25" customHeight="1">
      <c r="B387" s="395"/>
      <c r="D387" s="529">
        <f t="shared" si="51"/>
        <v>346</v>
      </c>
      <c r="E387" s="531"/>
      <c r="F387" s="574"/>
      <c r="G387" s="531"/>
      <c r="H387" s="575"/>
      <c r="I387" s="700" t="str">
        <f t="shared" si="53"/>
        <v/>
      </c>
      <c r="J387" s="700" t="str">
        <f t="shared" si="40"/>
        <v/>
      </c>
      <c r="K387" s="700" t="str">
        <f t="shared" si="41"/>
        <v/>
      </c>
      <c r="L387" s="700" t="str">
        <f t="shared" si="42"/>
        <v/>
      </c>
      <c r="M387" s="712" t="str">
        <f t="shared" si="43"/>
        <v/>
      </c>
      <c r="N387" s="713"/>
      <c r="O387" s="714"/>
      <c r="P387" s="233"/>
      <c r="Q387" s="233"/>
      <c r="R387" s="816" t="str">
        <f t="shared" si="55"/>
        <v/>
      </c>
      <c r="S387" s="711" t="str">
        <f t="shared" si="54"/>
        <v/>
      </c>
      <c r="T387" s="573"/>
      <c r="U387" s="573"/>
      <c r="V387" s="147"/>
      <c r="W387" s="707"/>
    </row>
    <row r="388" spans="2:23" ht="14.25" customHeight="1">
      <c r="B388" s="395"/>
      <c r="D388" s="529">
        <f t="shared" si="51"/>
        <v>347</v>
      </c>
      <c r="E388" s="531"/>
      <c r="F388" s="574"/>
      <c r="G388" s="531"/>
      <c r="H388" s="575"/>
      <c r="I388" s="700" t="str">
        <f t="shared" si="53"/>
        <v/>
      </c>
      <c r="J388" s="700" t="str">
        <f t="shared" si="40"/>
        <v/>
      </c>
      <c r="K388" s="700" t="str">
        <f t="shared" si="41"/>
        <v/>
      </c>
      <c r="L388" s="700" t="str">
        <f t="shared" si="42"/>
        <v/>
      </c>
      <c r="M388" s="712" t="str">
        <f t="shared" si="43"/>
        <v/>
      </c>
      <c r="N388" s="713"/>
      <c r="O388" s="714"/>
      <c r="P388" s="233"/>
      <c r="Q388" s="233"/>
      <c r="R388" s="816" t="str">
        <f t="shared" si="55"/>
        <v/>
      </c>
      <c r="S388" s="711" t="str">
        <f t="shared" si="54"/>
        <v/>
      </c>
      <c r="T388" s="573"/>
      <c r="U388" s="573"/>
      <c r="V388" s="147"/>
      <c r="W388" s="707"/>
    </row>
    <row r="389" spans="2:23" ht="14.25" customHeight="1">
      <c r="B389" s="395"/>
      <c r="D389" s="529">
        <f t="shared" si="51"/>
        <v>348</v>
      </c>
      <c r="E389" s="531"/>
      <c r="F389" s="574"/>
      <c r="G389" s="531"/>
      <c r="H389" s="575"/>
      <c r="I389" s="700" t="str">
        <f t="shared" si="53"/>
        <v/>
      </c>
      <c r="J389" s="700" t="str">
        <f t="shared" si="40"/>
        <v/>
      </c>
      <c r="K389" s="700" t="str">
        <f t="shared" si="41"/>
        <v/>
      </c>
      <c r="L389" s="700" t="str">
        <f t="shared" si="42"/>
        <v/>
      </c>
      <c r="M389" s="712" t="str">
        <f t="shared" si="43"/>
        <v/>
      </c>
      <c r="N389" s="713"/>
      <c r="O389" s="714"/>
      <c r="P389" s="233"/>
      <c r="Q389" s="233"/>
      <c r="R389" s="816" t="str">
        <f t="shared" si="55"/>
        <v/>
      </c>
      <c r="S389" s="711" t="str">
        <f t="shared" si="54"/>
        <v/>
      </c>
      <c r="T389" s="573"/>
      <c r="U389" s="573"/>
      <c r="V389" s="147"/>
      <c r="W389" s="707"/>
    </row>
    <row r="390" spans="2:23" ht="14.25" customHeight="1">
      <c r="B390" s="395"/>
      <c r="D390" s="529">
        <f t="shared" si="51"/>
        <v>349</v>
      </c>
      <c r="E390" s="531"/>
      <c r="F390" s="574"/>
      <c r="G390" s="531"/>
      <c r="H390" s="575"/>
      <c r="I390" s="700" t="str">
        <f t="shared" si="53"/>
        <v/>
      </c>
      <c r="J390" s="700" t="str">
        <f t="shared" si="40"/>
        <v/>
      </c>
      <c r="K390" s="700" t="str">
        <f t="shared" si="41"/>
        <v/>
      </c>
      <c r="L390" s="700" t="str">
        <f t="shared" si="42"/>
        <v/>
      </c>
      <c r="M390" s="712" t="str">
        <f t="shared" si="43"/>
        <v/>
      </c>
      <c r="N390" s="713"/>
      <c r="O390" s="714"/>
      <c r="P390" s="233"/>
      <c r="Q390" s="233"/>
      <c r="R390" s="816" t="str">
        <f t="shared" si="55"/>
        <v/>
      </c>
      <c r="S390" s="711" t="str">
        <f t="shared" si="54"/>
        <v/>
      </c>
      <c r="T390" s="573"/>
      <c r="U390" s="573"/>
      <c r="V390" s="147"/>
      <c r="W390" s="707"/>
    </row>
    <row r="391" spans="2:23" ht="14.25" customHeight="1">
      <c r="B391" s="395"/>
      <c r="D391" s="529">
        <f t="shared" si="51"/>
        <v>350</v>
      </c>
      <c r="E391" s="531"/>
      <c r="F391" s="574"/>
      <c r="G391" s="531"/>
      <c r="H391" s="575"/>
      <c r="I391" s="700" t="str">
        <f t="shared" si="53"/>
        <v/>
      </c>
      <c r="J391" s="700" t="str">
        <f t="shared" si="40"/>
        <v/>
      </c>
      <c r="K391" s="700" t="str">
        <f t="shared" si="41"/>
        <v/>
      </c>
      <c r="L391" s="700" t="str">
        <f t="shared" si="42"/>
        <v/>
      </c>
      <c r="M391" s="712" t="str">
        <f t="shared" si="43"/>
        <v/>
      </c>
      <c r="N391" s="713"/>
      <c r="O391" s="714"/>
      <c r="P391" s="233"/>
      <c r="Q391" s="233"/>
      <c r="R391" s="816" t="str">
        <f t="shared" si="55"/>
        <v/>
      </c>
      <c r="S391" s="711" t="str">
        <f t="shared" si="54"/>
        <v/>
      </c>
      <c r="T391" s="573"/>
      <c r="U391" s="573"/>
      <c r="V391" s="147"/>
      <c r="W391" s="707"/>
    </row>
    <row r="392" spans="2:23" ht="14.25" customHeight="1">
      <c r="B392" s="395"/>
      <c r="D392" s="529">
        <f t="shared" si="51"/>
        <v>351</v>
      </c>
      <c r="E392" s="531"/>
      <c r="F392" s="574"/>
      <c r="G392" s="531"/>
      <c r="H392" s="575"/>
      <c r="I392" s="700" t="str">
        <f t="shared" si="53"/>
        <v/>
      </c>
      <c r="J392" s="700" t="str">
        <f t="shared" si="40"/>
        <v/>
      </c>
      <c r="K392" s="700" t="str">
        <f t="shared" si="41"/>
        <v/>
      </c>
      <c r="L392" s="700" t="str">
        <f t="shared" si="42"/>
        <v/>
      </c>
      <c r="M392" s="712" t="str">
        <f t="shared" si="43"/>
        <v/>
      </c>
      <c r="N392" s="713"/>
      <c r="O392" s="714"/>
      <c r="P392" s="233"/>
      <c r="Q392" s="233"/>
      <c r="R392" s="816" t="str">
        <f t="shared" si="55"/>
        <v/>
      </c>
      <c r="S392" s="711" t="str">
        <f t="shared" si="54"/>
        <v/>
      </c>
      <c r="T392" s="573"/>
      <c r="U392" s="573"/>
      <c r="V392" s="147"/>
      <c r="W392" s="707"/>
    </row>
    <row r="393" spans="2:23" ht="14.25" customHeight="1">
      <c r="B393" s="395"/>
      <c r="D393" s="529">
        <f t="shared" ref="D393:D456" si="56">D392+1</f>
        <v>352</v>
      </c>
      <c r="E393" s="531"/>
      <c r="F393" s="574"/>
      <c r="G393" s="531"/>
      <c r="H393" s="575"/>
      <c r="I393" s="700" t="str">
        <f t="shared" si="53"/>
        <v/>
      </c>
      <c r="J393" s="700" t="str">
        <f t="shared" si="40"/>
        <v/>
      </c>
      <c r="K393" s="700" t="str">
        <f t="shared" si="41"/>
        <v/>
      </c>
      <c r="L393" s="700" t="str">
        <f t="shared" si="42"/>
        <v/>
      </c>
      <c r="M393" s="712" t="str">
        <f t="shared" si="43"/>
        <v/>
      </c>
      <c r="N393" s="713"/>
      <c r="O393" s="714"/>
      <c r="P393" s="233"/>
      <c r="Q393" s="233"/>
      <c r="R393" s="816" t="str">
        <f t="shared" si="55"/>
        <v/>
      </c>
      <c r="S393" s="711" t="str">
        <f t="shared" si="54"/>
        <v/>
      </c>
      <c r="T393" s="573"/>
      <c r="U393" s="573"/>
      <c r="V393" s="147"/>
      <c r="W393" s="707"/>
    </row>
    <row r="394" spans="2:23" ht="14.25" customHeight="1">
      <c r="B394" s="395"/>
      <c r="D394" s="529">
        <f t="shared" si="56"/>
        <v>353</v>
      </c>
      <c r="E394" s="531"/>
      <c r="F394" s="574"/>
      <c r="G394" s="531"/>
      <c r="H394" s="575"/>
      <c r="I394" s="700" t="str">
        <f t="shared" si="53"/>
        <v/>
      </c>
      <c r="J394" s="700" t="str">
        <f t="shared" si="40"/>
        <v/>
      </c>
      <c r="K394" s="700" t="str">
        <f t="shared" si="41"/>
        <v/>
      </c>
      <c r="L394" s="700" t="str">
        <f t="shared" si="42"/>
        <v/>
      </c>
      <c r="M394" s="712" t="str">
        <f t="shared" si="43"/>
        <v/>
      </c>
      <c r="N394" s="713"/>
      <c r="O394" s="714"/>
      <c r="P394" s="233"/>
      <c r="Q394" s="233"/>
      <c r="R394" s="816" t="str">
        <f t="shared" si="55"/>
        <v/>
      </c>
      <c r="S394" s="711" t="str">
        <f t="shared" si="54"/>
        <v/>
      </c>
      <c r="T394" s="573"/>
      <c r="U394" s="573"/>
      <c r="V394" s="147"/>
      <c r="W394" s="707"/>
    </row>
    <row r="395" spans="2:23" ht="14.25" customHeight="1">
      <c r="B395" s="395"/>
      <c r="D395" s="529">
        <f t="shared" si="56"/>
        <v>354</v>
      </c>
      <c r="E395" s="531"/>
      <c r="F395" s="574"/>
      <c r="G395" s="531"/>
      <c r="H395" s="575"/>
      <c r="I395" s="700" t="str">
        <f t="shared" si="53"/>
        <v/>
      </c>
      <c r="J395" s="700" t="str">
        <f t="shared" si="40"/>
        <v/>
      </c>
      <c r="K395" s="700" t="str">
        <f t="shared" si="41"/>
        <v/>
      </c>
      <c r="L395" s="700" t="str">
        <f t="shared" si="42"/>
        <v/>
      </c>
      <c r="M395" s="712" t="str">
        <f t="shared" si="43"/>
        <v/>
      </c>
      <c r="N395" s="713"/>
      <c r="O395" s="714"/>
      <c r="P395" s="233"/>
      <c r="Q395" s="233"/>
      <c r="R395" s="816" t="str">
        <f t="shared" si="55"/>
        <v/>
      </c>
      <c r="S395" s="711" t="str">
        <f t="shared" si="54"/>
        <v/>
      </c>
      <c r="T395" s="573"/>
      <c r="U395" s="573"/>
      <c r="V395" s="147"/>
      <c r="W395" s="707"/>
    </row>
    <row r="396" spans="2:23" ht="14.25" customHeight="1">
      <c r="B396" s="395"/>
      <c r="D396" s="529">
        <f t="shared" si="56"/>
        <v>355</v>
      </c>
      <c r="E396" s="531"/>
      <c r="F396" s="574"/>
      <c r="G396" s="531"/>
      <c r="H396" s="575"/>
      <c r="I396" s="700" t="str">
        <f t="shared" si="53"/>
        <v/>
      </c>
      <c r="J396" s="700" t="str">
        <f t="shared" si="40"/>
        <v/>
      </c>
      <c r="K396" s="700" t="str">
        <f t="shared" si="41"/>
        <v/>
      </c>
      <c r="L396" s="700" t="str">
        <f t="shared" si="42"/>
        <v/>
      </c>
      <c r="M396" s="712" t="str">
        <f t="shared" si="43"/>
        <v/>
      </c>
      <c r="N396" s="713"/>
      <c r="O396" s="714"/>
      <c r="P396" s="233"/>
      <c r="Q396" s="233"/>
      <c r="R396" s="816" t="str">
        <f t="shared" si="55"/>
        <v/>
      </c>
      <c r="S396" s="711" t="str">
        <f t="shared" si="54"/>
        <v/>
      </c>
      <c r="T396" s="573"/>
      <c r="U396" s="573"/>
      <c r="V396" s="147"/>
      <c r="W396" s="707"/>
    </row>
    <row r="397" spans="2:23" ht="14.25" customHeight="1">
      <c r="B397" s="395"/>
      <c r="D397" s="529">
        <f t="shared" si="56"/>
        <v>356</v>
      </c>
      <c r="E397" s="531"/>
      <c r="F397" s="574"/>
      <c r="G397" s="531"/>
      <c r="H397" s="575"/>
      <c r="I397" s="700" t="str">
        <f t="shared" si="53"/>
        <v/>
      </c>
      <c r="J397" s="700" t="str">
        <f t="shared" si="40"/>
        <v/>
      </c>
      <c r="K397" s="700" t="str">
        <f t="shared" si="41"/>
        <v/>
      </c>
      <c r="L397" s="700" t="str">
        <f t="shared" si="42"/>
        <v/>
      </c>
      <c r="M397" s="712" t="str">
        <f t="shared" si="43"/>
        <v/>
      </c>
      <c r="N397" s="713"/>
      <c r="O397" s="714"/>
      <c r="P397" s="233"/>
      <c r="Q397" s="233"/>
      <c r="R397" s="816" t="str">
        <f t="shared" si="55"/>
        <v/>
      </c>
      <c r="S397" s="711" t="str">
        <f t="shared" si="54"/>
        <v/>
      </c>
      <c r="T397" s="573"/>
      <c r="U397" s="573"/>
      <c r="V397" s="147"/>
      <c r="W397" s="707"/>
    </row>
    <row r="398" spans="2:23" ht="14.25" customHeight="1">
      <c r="B398" s="395"/>
      <c r="D398" s="529">
        <f t="shared" si="56"/>
        <v>357</v>
      </c>
      <c r="E398" s="531"/>
      <c r="F398" s="574"/>
      <c r="G398" s="531"/>
      <c r="H398" s="575"/>
      <c r="I398" s="700" t="str">
        <f t="shared" si="53"/>
        <v/>
      </c>
      <c r="J398" s="700" t="str">
        <f t="shared" si="40"/>
        <v/>
      </c>
      <c r="K398" s="700" t="str">
        <f t="shared" si="41"/>
        <v/>
      </c>
      <c r="L398" s="700" t="str">
        <f t="shared" si="42"/>
        <v/>
      </c>
      <c r="M398" s="712" t="str">
        <f t="shared" si="43"/>
        <v/>
      </c>
      <c r="N398" s="713"/>
      <c r="O398" s="714"/>
      <c r="P398" s="233"/>
      <c r="Q398" s="233"/>
      <c r="R398" s="816" t="str">
        <f t="shared" si="55"/>
        <v/>
      </c>
      <c r="S398" s="711" t="str">
        <f t="shared" si="54"/>
        <v/>
      </c>
      <c r="T398" s="573"/>
      <c r="U398" s="573"/>
      <c r="V398" s="147"/>
      <c r="W398" s="707"/>
    </row>
    <row r="399" spans="2:23" ht="14.25" customHeight="1">
      <c r="B399" s="395"/>
      <c r="D399" s="529">
        <f t="shared" si="56"/>
        <v>358</v>
      </c>
      <c r="E399" s="531"/>
      <c r="F399" s="574"/>
      <c r="G399" s="531"/>
      <c r="H399" s="575"/>
      <c r="I399" s="700" t="str">
        <f t="shared" si="53"/>
        <v/>
      </c>
      <c r="J399" s="700" t="str">
        <f t="shared" si="40"/>
        <v/>
      </c>
      <c r="K399" s="700" t="str">
        <f t="shared" si="41"/>
        <v/>
      </c>
      <c r="L399" s="700" t="str">
        <f t="shared" si="42"/>
        <v/>
      </c>
      <c r="M399" s="712" t="str">
        <f t="shared" si="43"/>
        <v/>
      </c>
      <c r="N399" s="713"/>
      <c r="O399" s="714"/>
      <c r="P399" s="233"/>
      <c r="Q399" s="233"/>
      <c r="R399" s="816" t="str">
        <f t="shared" si="55"/>
        <v/>
      </c>
      <c r="S399" s="711" t="str">
        <f t="shared" si="54"/>
        <v/>
      </c>
      <c r="T399" s="573"/>
      <c r="U399" s="573"/>
      <c r="V399" s="147"/>
      <c r="W399" s="707"/>
    </row>
    <row r="400" spans="2:23" ht="14.25" customHeight="1">
      <c r="B400" s="395"/>
      <c r="D400" s="529">
        <f t="shared" si="56"/>
        <v>359</v>
      </c>
      <c r="E400" s="531"/>
      <c r="F400" s="574"/>
      <c r="G400" s="531"/>
      <c r="H400" s="575"/>
      <c r="I400" s="700" t="str">
        <f t="shared" si="53"/>
        <v/>
      </c>
      <c r="J400" s="700" t="str">
        <f t="shared" si="40"/>
        <v/>
      </c>
      <c r="K400" s="700" t="str">
        <f t="shared" si="41"/>
        <v/>
      </c>
      <c r="L400" s="700" t="str">
        <f t="shared" si="42"/>
        <v/>
      </c>
      <c r="M400" s="712" t="str">
        <f t="shared" si="43"/>
        <v/>
      </c>
      <c r="N400" s="713"/>
      <c r="O400" s="714"/>
      <c r="P400" s="233"/>
      <c r="Q400" s="233"/>
      <c r="R400" s="816" t="str">
        <f t="shared" si="55"/>
        <v/>
      </c>
      <c r="S400" s="711" t="str">
        <f t="shared" si="54"/>
        <v/>
      </c>
      <c r="T400" s="573"/>
      <c r="U400" s="573"/>
      <c r="V400" s="147"/>
      <c r="W400" s="707"/>
    </row>
    <row r="401" spans="2:23" ht="14.25" customHeight="1">
      <c r="B401" s="395"/>
      <c r="D401" s="529">
        <f t="shared" si="56"/>
        <v>360</v>
      </c>
      <c r="E401" s="531"/>
      <c r="F401" s="574"/>
      <c r="G401" s="531"/>
      <c r="H401" s="575"/>
      <c r="I401" s="700" t="str">
        <f t="shared" si="53"/>
        <v/>
      </c>
      <c r="J401" s="700" t="str">
        <f t="shared" si="40"/>
        <v/>
      </c>
      <c r="K401" s="700" t="str">
        <f t="shared" si="41"/>
        <v/>
      </c>
      <c r="L401" s="700" t="str">
        <f t="shared" si="42"/>
        <v/>
      </c>
      <c r="M401" s="712" t="str">
        <f t="shared" si="43"/>
        <v/>
      </c>
      <c r="N401" s="713"/>
      <c r="O401" s="714"/>
      <c r="P401" s="233"/>
      <c r="Q401" s="233"/>
      <c r="R401" s="816" t="str">
        <f t="shared" si="55"/>
        <v/>
      </c>
      <c r="S401" s="711" t="str">
        <f t="shared" si="54"/>
        <v/>
      </c>
      <c r="T401" s="573"/>
      <c r="U401" s="573"/>
      <c r="V401" s="147"/>
      <c r="W401" s="707"/>
    </row>
    <row r="402" spans="2:23" ht="14.25" customHeight="1">
      <c r="B402" s="395"/>
      <c r="D402" s="529">
        <f t="shared" si="56"/>
        <v>361</v>
      </c>
      <c r="E402" s="531"/>
      <c r="F402" s="574"/>
      <c r="G402" s="531"/>
      <c r="H402" s="575"/>
      <c r="I402" s="700" t="str">
        <f t="shared" si="53"/>
        <v/>
      </c>
      <c r="J402" s="700" t="str">
        <f t="shared" si="40"/>
        <v/>
      </c>
      <c r="K402" s="700" t="str">
        <f t="shared" si="41"/>
        <v/>
      </c>
      <c r="L402" s="700" t="str">
        <f t="shared" si="42"/>
        <v/>
      </c>
      <c r="M402" s="712" t="str">
        <f t="shared" si="43"/>
        <v/>
      </c>
      <c r="N402" s="713"/>
      <c r="O402" s="714"/>
      <c r="P402" s="233"/>
      <c r="Q402" s="233"/>
      <c r="R402" s="816" t="str">
        <f t="shared" si="55"/>
        <v/>
      </c>
      <c r="S402" s="711" t="str">
        <f t="shared" si="54"/>
        <v/>
      </c>
      <c r="T402" s="573"/>
      <c r="U402" s="573"/>
      <c r="V402" s="147"/>
      <c r="W402" s="707"/>
    </row>
    <row r="403" spans="2:23" ht="14.25" customHeight="1">
      <c r="B403" s="395"/>
      <c r="D403" s="529">
        <f t="shared" si="56"/>
        <v>362</v>
      </c>
      <c r="E403" s="531"/>
      <c r="F403" s="574"/>
      <c r="G403" s="531"/>
      <c r="H403" s="575"/>
      <c r="I403" s="700" t="str">
        <f t="shared" si="53"/>
        <v/>
      </c>
      <c r="J403" s="700" t="str">
        <f t="shared" si="40"/>
        <v/>
      </c>
      <c r="K403" s="700" t="str">
        <f t="shared" si="41"/>
        <v/>
      </c>
      <c r="L403" s="700" t="str">
        <f t="shared" si="42"/>
        <v/>
      </c>
      <c r="M403" s="712" t="str">
        <f t="shared" si="43"/>
        <v/>
      </c>
      <c r="N403" s="713"/>
      <c r="O403" s="714"/>
      <c r="P403" s="233"/>
      <c r="Q403" s="233"/>
      <c r="R403" s="816" t="str">
        <f t="shared" si="55"/>
        <v/>
      </c>
      <c r="S403" s="711" t="str">
        <f t="shared" si="54"/>
        <v/>
      </c>
      <c r="T403" s="573"/>
      <c r="U403" s="573"/>
      <c r="V403" s="147"/>
      <c r="W403" s="707"/>
    </row>
    <row r="404" spans="2:23" ht="14.25" customHeight="1">
      <c r="B404" s="395"/>
      <c r="D404" s="529">
        <f t="shared" si="56"/>
        <v>363</v>
      </c>
      <c r="E404" s="531"/>
      <c r="F404" s="574"/>
      <c r="G404" s="531"/>
      <c r="H404" s="575"/>
      <c r="I404" s="700" t="str">
        <f t="shared" si="53"/>
        <v/>
      </c>
      <c r="J404" s="700" t="str">
        <f t="shared" si="40"/>
        <v/>
      </c>
      <c r="K404" s="700" t="str">
        <f t="shared" si="41"/>
        <v/>
      </c>
      <c r="L404" s="700" t="str">
        <f t="shared" si="42"/>
        <v/>
      </c>
      <c r="M404" s="712" t="str">
        <f t="shared" si="43"/>
        <v/>
      </c>
      <c r="N404" s="713"/>
      <c r="O404" s="714"/>
      <c r="P404" s="233"/>
      <c r="Q404" s="233"/>
      <c r="R404" s="816" t="str">
        <f t="shared" si="55"/>
        <v/>
      </c>
      <c r="S404" s="711" t="str">
        <f t="shared" si="54"/>
        <v/>
      </c>
      <c r="T404" s="573"/>
      <c r="U404" s="573"/>
      <c r="V404" s="147"/>
      <c r="W404" s="707"/>
    </row>
    <row r="405" spans="2:23" ht="14.25" customHeight="1">
      <c r="B405" s="395"/>
      <c r="D405" s="529">
        <f t="shared" si="56"/>
        <v>364</v>
      </c>
      <c r="E405" s="531"/>
      <c r="F405" s="574"/>
      <c r="G405" s="531"/>
      <c r="H405" s="575"/>
      <c r="I405" s="700" t="str">
        <f t="shared" si="53"/>
        <v/>
      </c>
      <c r="J405" s="700" t="str">
        <f t="shared" si="40"/>
        <v/>
      </c>
      <c r="K405" s="700" t="str">
        <f t="shared" si="41"/>
        <v/>
      </c>
      <c r="L405" s="700" t="str">
        <f t="shared" si="42"/>
        <v/>
      </c>
      <c r="M405" s="712" t="str">
        <f t="shared" si="43"/>
        <v/>
      </c>
      <c r="N405" s="713"/>
      <c r="O405" s="714"/>
      <c r="P405" s="233"/>
      <c r="Q405" s="233"/>
      <c r="R405" s="816" t="str">
        <f t="shared" si="55"/>
        <v/>
      </c>
      <c r="S405" s="711" t="str">
        <f t="shared" si="54"/>
        <v/>
      </c>
      <c r="T405" s="573"/>
      <c r="U405" s="573"/>
      <c r="V405" s="147"/>
      <c r="W405" s="707"/>
    </row>
    <row r="406" spans="2:23" ht="14.25" customHeight="1">
      <c r="B406" s="395"/>
      <c r="D406" s="529">
        <f t="shared" si="56"/>
        <v>365</v>
      </c>
      <c r="E406" s="531"/>
      <c r="F406" s="574"/>
      <c r="G406" s="531"/>
      <c r="H406" s="575"/>
      <c r="I406" s="700" t="str">
        <f t="shared" si="53"/>
        <v/>
      </c>
      <c r="J406" s="700" t="str">
        <f t="shared" si="40"/>
        <v/>
      </c>
      <c r="K406" s="700" t="str">
        <f t="shared" si="41"/>
        <v/>
      </c>
      <c r="L406" s="700" t="str">
        <f t="shared" si="42"/>
        <v/>
      </c>
      <c r="M406" s="712" t="str">
        <f t="shared" si="43"/>
        <v/>
      </c>
      <c r="N406" s="713"/>
      <c r="O406" s="714"/>
      <c r="P406" s="233"/>
      <c r="Q406" s="233"/>
      <c r="R406" s="816" t="str">
        <f t="shared" si="55"/>
        <v/>
      </c>
      <c r="S406" s="711" t="str">
        <f t="shared" si="54"/>
        <v/>
      </c>
      <c r="T406" s="573"/>
      <c r="U406" s="573"/>
      <c r="V406" s="147"/>
      <c r="W406" s="707"/>
    </row>
    <row r="407" spans="2:23" ht="14.25" customHeight="1">
      <c r="B407" s="395"/>
      <c r="D407" s="529">
        <f t="shared" si="56"/>
        <v>366</v>
      </c>
      <c r="E407" s="531"/>
      <c r="F407" s="574"/>
      <c r="G407" s="531"/>
      <c r="H407" s="575"/>
      <c r="I407" s="700" t="str">
        <f t="shared" si="53"/>
        <v/>
      </c>
      <c r="J407" s="700" t="str">
        <f t="shared" si="40"/>
        <v/>
      </c>
      <c r="K407" s="700" t="str">
        <f t="shared" si="41"/>
        <v/>
      </c>
      <c r="L407" s="700" t="str">
        <f t="shared" si="42"/>
        <v/>
      </c>
      <c r="M407" s="712" t="str">
        <f t="shared" si="43"/>
        <v/>
      </c>
      <c r="N407" s="713"/>
      <c r="O407" s="714"/>
      <c r="P407" s="233"/>
      <c r="Q407" s="233"/>
      <c r="R407" s="816" t="str">
        <f t="shared" si="55"/>
        <v/>
      </c>
      <c r="S407" s="711" t="str">
        <f t="shared" si="54"/>
        <v/>
      </c>
      <c r="T407" s="573"/>
      <c r="U407" s="573"/>
      <c r="V407" s="147"/>
      <c r="W407" s="707"/>
    </row>
    <row r="408" spans="2:23" ht="14.25" customHeight="1">
      <c r="B408" s="395"/>
      <c r="D408" s="529">
        <f t="shared" si="56"/>
        <v>367</v>
      </c>
      <c r="E408" s="531"/>
      <c r="F408" s="574"/>
      <c r="G408" s="531"/>
      <c r="H408" s="575"/>
      <c r="I408" s="700" t="str">
        <f t="shared" si="53"/>
        <v/>
      </c>
      <c r="J408" s="700" t="str">
        <f t="shared" si="40"/>
        <v/>
      </c>
      <c r="K408" s="700" t="str">
        <f t="shared" si="41"/>
        <v/>
      </c>
      <c r="L408" s="700" t="str">
        <f t="shared" si="42"/>
        <v/>
      </c>
      <c r="M408" s="712" t="str">
        <f t="shared" si="43"/>
        <v/>
      </c>
      <c r="N408" s="713"/>
      <c r="O408" s="714"/>
      <c r="P408" s="233"/>
      <c r="Q408" s="233"/>
      <c r="R408" s="816" t="str">
        <f t="shared" si="55"/>
        <v/>
      </c>
      <c r="S408" s="711" t="str">
        <f t="shared" si="54"/>
        <v/>
      </c>
      <c r="T408" s="573"/>
      <c r="U408" s="573"/>
      <c r="V408" s="147"/>
      <c r="W408" s="707"/>
    </row>
    <row r="409" spans="2:23" ht="14.25" customHeight="1">
      <c r="B409" s="395"/>
      <c r="D409" s="529">
        <f t="shared" si="56"/>
        <v>368</v>
      </c>
      <c r="E409" s="531"/>
      <c r="F409" s="574"/>
      <c r="G409" s="531"/>
      <c r="H409" s="575"/>
      <c r="I409" s="700" t="str">
        <f t="shared" si="53"/>
        <v/>
      </c>
      <c r="J409" s="700" t="str">
        <f t="shared" si="40"/>
        <v/>
      </c>
      <c r="K409" s="700" t="str">
        <f t="shared" si="41"/>
        <v/>
      </c>
      <c r="L409" s="700" t="str">
        <f t="shared" si="42"/>
        <v/>
      </c>
      <c r="M409" s="712" t="str">
        <f t="shared" si="43"/>
        <v/>
      </c>
      <c r="N409" s="713"/>
      <c r="O409" s="714"/>
      <c r="P409" s="233"/>
      <c r="Q409" s="233"/>
      <c r="R409" s="816" t="str">
        <f t="shared" si="55"/>
        <v/>
      </c>
      <c r="S409" s="711" t="str">
        <f t="shared" si="54"/>
        <v/>
      </c>
      <c r="T409" s="573"/>
      <c r="U409" s="573"/>
      <c r="V409" s="147"/>
      <c r="W409" s="707"/>
    </row>
    <row r="410" spans="2:23" ht="14.25" customHeight="1">
      <c r="B410" s="395"/>
      <c r="D410" s="529">
        <f t="shared" si="56"/>
        <v>369</v>
      </c>
      <c r="E410" s="531"/>
      <c r="F410" s="574"/>
      <c r="G410" s="531"/>
      <c r="H410" s="575"/>
      <c r="I410" s="700" t="str">
        <f t="shared" si="53"/>
        <v/>
      </c>
      <c r="J410" s="700" t="str">
        <f t="shared" si="40"/>
        <v/>
      </c>
      <c r="K410" s="700" t="str">
        <f t="shared" si="41"/>
        <v/>
      </c>
      <c r="L410" s="700" t="str">
        <f t="shared" si="42"/>
        <v/>
      </c>
      <c r="M410" s="712" t="str">
        <f t="shared" si="43"/>
        <v/>
      </c>
      <c r="N410" s="713"/>
      <c r="O410" s="714"/>
      <c r="P410" s="233"/>
      <c r="Q410" s="233"/>
      <c r="R410" s="816" t="str">
        <f t="shared" si="55"/>
        <v/>
      </c>
      <c r="S410" s="711" t="str">
        <f t="shared" si="54"/>
        <v/>
      </c>
      <c r="T410" s="573"/>
      <c r="U410" s="573"/>
      <c r="V410" s="147"/>
      <c r="W410" s="707"/>
    </row>
    <row r="411" spans="2:23" ht="14.25" customHeight="1">
      <c r="B411" s="395"/>
      <c r="D411" s="529">
        <f t="shared" si="56"/>
        <v>370</v>
      </c>
      <c r="E411" s="531"/>
      <c r="F411" s="574"/>
      <c r="G411" s="531"/>
      <c r="H411" s="575"/>
      <c r="I411" s="700" t="str">
        <f t="shared" si="53"/>
        <v/>
      </c>
      <c r="J411" s="700" t="str">
        <f t="shared" si="40"/>
        <v/>
      </c>
      <c r="K411" s="700" t="str">
        <f t="shared" si="41"/>
        <v/>
      </c>
      <c r="L411" s="700" t="str">
        <f t="shared" si="42"/>
        <v/>
      </c>
      <c r="M411" s="712" t="str">
        <f t="shared" si="43"/>
        <v/>
      </c>
      <c r="N411" s="713"/>
      <c r="O411" s="714"/>
      <c r="P411" s="233"/>
      <c r="Q411" s="233"/>
      <c r="R411" s="816" t="str">
        <f t="shared" si="55"/>
        <v/>
      </c>
      <c r="S411" s="711" t="str">
        <f t="shared" si="54"/>
        <v/>
      </c>
      <c r="T411" s="573"/>
      <c r="U411" s="573"/>
      <c r="V411" s="147"/>
      <c r="W411" s="707"/>
    </row>
    <row r="412" spans="2:23" ht="14.25" customHeight="1">
      <c r="B412" s="395"/>
      <c r="D412" s="529">
        <f t="shared" si="56"/>
        <v>371</v>
      </c>
      <c r="E412" s="531"/>
      <c r="F412" s="574"/>
      <c r="G412" s="531"/>
      <c r="H412" s="575"/>
      <c r="I412" s="700" t="str">
        <f t="shared" si="53"/>
        <v/>
      </c>
      <c r="J412" s="700" t="str">
        <f t="shared" si="40"/>
        <v/>
      </c>
      <c r="K412" s="700" t="str">
        <f t="shared" si="41"/>
        <v/>
      </c>
      <c r="L412" s="700" t="str">
        <f t="shared" si="42"/>
        <v/>
      </c>
      <c r="M412" s="712" t="str">
        <f t="shared" si="43"/>
        <v/>
      </c>
      <c r="N412" s="713"/>
      <c r="O412" s="714"/>
      <c r="P412" s="233"/>
      <c r="Q412" s="233"/>
      <c r="R412" s="816" t="str">
        <f t="shared" si="55"/>
        <v/>
      </c>
      <c r="S412" s="711" t="str">
        <f t="shared" si="54"/>
        <v/>
      </c>
      <c r="T412" s="573"/>
      <c r="U412" s="573"/>
      <c r="V412" s="147"/>
      <c r="W412" s="707"/>
    </row>
    <row r="413" spans="2:23" ht="14.25" customHeight="1">
      <c r="B413" s="395"/>
      <c r="D413" s="529">
        <f t="shared" si="56"/>
        <v>372</v>
      </c>
      <c r="E413" s="531"/>
      <c r="F413" s="574"/>
      <c r="G413" s="531"/>
      <c r="H413" s="575"/>
      <c r="I413" s="700" t="str">
        <f t="shared" si="53"/>
        <v/>
      </c>
      <c r="J413" s="700" t="str">
        <f t="shared" si="40"/>
        <v/>
      </c>
      <c r="K413" s="700" t="str">
        <f t="shared" si="41"/>
        <v/>
      </c>
      <c r="L413" s="700" t="str">
        <f t="shared" si="42"/>
        <v/>
      </c>
      <c r="M413" s="712" t="str">
        <f t="shared" si="43"/>
        <v/>
      </c>
      <c r="N413" s="713"/>
      <c r="O413" s="714"/>
      <c r="P413" s="233"/>
      <c r="Q413" s="233"/>
      <c r="R413" s="816" t="str">
        <f t="shared" si="55"/>
        <v/>
      </c>
      <c r="S413" s="711" t="str">
        <f t="shared" si="54"/>
        <v/>
      </c>
      <c r="T413" s="573"/>
      <c r="U413" s="573"/>
      <c r="V413" s="147"/>
      <c r="W413" s="707"/>
    </row>
    <row r="414" spans="2:23" ht="14.25" customHeight="1">
      <c r="B414" s="395"/>
      <c r="D414" s="529">
        <f t="shared" si="56"/>
        <v>373</v>
      </c>
      <c r="E414" s="531"/>
      <c r="F414" s="574"/>
      <c r="G414" s="531"/>
      <c r="H414" s="575"/>
      <c r="I414" s="700" t="str">
        <f t="shared" si="53"/>
        <v/>
      </c>
      <c r="J414" s="700" t="str">
        <f t="shared" si="40"/>
        <v/>
      </c>
      <c r="K414" s="700" t="str">
        <f t="shared" si="41"/>
        <v/>
      </c>
      <c r="L414" s="700" t="str">
        <f t="shared" si="42"/>
        <v/>
      </c>
      <c r="M414" s="712" t="str">
        <f t="shared" si="43"/>
        <v/>
      </c>
      <c r="N414" s="713"/>
      <c r="O414" s="714"/>
      <c r="P414" s="233"/>
      <c r="Q414" s="233"/>
      <c r="R414" s="816" t="str">
        <f t="shared" si="55"/>
        <v/>
      </c>
      <c r="S414" s="711" t="str">
        <f t="shared" si="54"/>
        <v/>
      </c>
      <c r="T414" s="573"/>
      <c r="U414" s="573"/>
      <c r="V414" s="147"/>
      <c r="W414" s="707"/>
    </row>
    <row r="415" spans="2:23" ht="14.25" customHeight="1">
      <c r="B415" s="395"/>
      <c r="D415" s="529">
        <f t="shared" si="56"/>
        <v>374</v>
      </c>
      <c r="E415" s="531"/>
      <c r="F415" s="574"/>
      <c r="G415" s="531"/>
      <c r="H415" s="575"/>
      <c r="I415" s="700" t="str">
        <f t="shared" si="53"/>
        <v/>
      </c>
      <c r="J415" s="700" t="str">
        <f t="shared" si="40"/>
        <v/>
      </c>
      <c r="K415" s="700" t="str">
        <f t="shared" si="41"/>
        <v/>
      </c>
      <c r="L415" s="700" t="str">
        <f t="shared" si="42"/>
        <v/>
      </c>
      <c r="M415" s="712" t="str">
        <f t="shared" si="43"/>
        <v/>
      </c>
      <c r="N415" s="713"/>
      <c r="O415" s="714"/>
      <c r="P415" s="233"/>
      <c r="Q415" s="233"/>
      <c r="R415" s="816" t="str">
        <f t="shared" si="55"/>
        <v/>
      </c>
      <c r="S415" s="711" t="str">
        <f t="shared" si="54"/>
        <v/>
      </c>
      <c r="T415" s="573"/>
      <c r="U415" s="573"/>
      <c r="V415" s="147"/>
      <c r="W415" s="707"/>
    </row>
    <row r="416" spans="2:23" ht="14.25" customHeight="1">
      <c r="B416" s="395"/>
      <c r="D416" s="529">
        <f t="shared" si="56"/>
        <v>375</v>
      </c>
      <c r="E416" s="531"/>
      <c r="F416" s="574"/>
      <c r="G416" s="531"/>
      <c r="H416" s="575"/>
      <c r="I416" s="700" t="str">
        <f t="shared" si="53"/>
        <v/>
      </c>
      <c r="J416" s="700" t="str">
        <f t="shared" si="40"/>
        <v/>
      </c>
      <c r="K416" s="700" t="str">
        <f t="shared" si="41"/>
        <v/>
      </c>
      <c r="L416" s="700" t="str">
        <f t="shared" si="42"/>
        <v/>
      </c>
      <c r="M416" s="712" t="str">
        <f t="shared" si="43"/>
        <v/>
      </c>
      <c r="N416" s="713"/>
      <c r="O416" s="714"/>
      <c r="P416" s="233"/>
      <c r="Q416" s="233"/>
      <c r="R416" s="816" t="str">
        <f t="shared" si="55"/>
        <v/>
      </c>
      <c r="S416" s="711" t="str">
        <f t="shared" si="54"/>
        <v/>
      </c>
      <c r="T416" s="573"/>
      <c r="U416" s="573"/>
      <c r="V416" s="147"/>
      <c r="W416" s="707"/>
    </row>
    <row r="417" spans="2:23" ht="14.25" customHeight="1">
      <c r="B417" s="395"/>
      <c r="D417" s="529">
        <f t="shared" si="56"/>
        <v>376</v>
      </c>
      <c r="E417" s="531"/>
      <c r="F417" s="574"/>
      <c r="G417" s="531"/>
      <c r="H417" s="575"/>
      <c r="I417" s="700" t="str">
        <f t="shared" si="53"/>
        <v/>
      </c>
      <c r="J417" s="700" t="str">
        <f t="shared" si="40"/>
        <v/>
      </c>
      <c r="K417" s="700" t="str">
        <f t="shared" si="41"/>
        <v/>
      </c>
      <c r="L417" s="700" t="str">
        <f t="shared" si="42"/>
        <v/>
      </c>
      <c r="M417" s="712" t="str">
        <f t="shared" si="43"/>
        <v/>
      </c>
      <c r="N417" s="713"/>
      <c r="O417" s="714"/>
      <c r="P417" s="233"/>
      <c r="Q417" s="233"/>
      <c r="R417" s="816" t="str">
        <f t="shared" si="55"/>
        <v/>
      </c>
      <c r="S417" s="711" t="str">
        <f t="shared" si="54"/>
        <v/>
      </c>
      <c r="T417" s="573"/>
      <c r="U417" s="573"/>
      <c r="V417" s="147"/>
      <c r="W417" s="707"/>
    </row>
    <row r="418" spans="2:23" ht="14.25" customHeight="1">
      <c r="B418" s="395"/>
      <c r="D418" s="529">
        <f t="shared" si="56"/>
        <v>377</v>
      </c>
      <c r="E418" s="531"/>
      <c r="F418" s="574"/>
      <c r="G418" s="531"/>
      <c r="H418" s="575"/>
      <c r="I418" s="700" t="str">
        <f t="shared" si="53"/>
        <v/>
      </c>
      <c r="J418" s="700" t="str">
        <f t="shared" si="40"/>
        <v/>
      </c>
      <c r="K418" s="700" t="str">
        <f t="shared" si="41"/>
        <v/>
      </c>
      <c r="L418" s="700" t="str">
        <f t="shared" si="42"/>
        <v/>
      </c>
      <c r="M418" s="712" t="str">
        <f t="shared" si="43"/>
        <v/>
      </c>
      <c r="N418" s="713"/>
      <c r="O418" s="714"/>
      <c r="P418" s="233"/>
      <c r="Q418" s="233"/>
      <c r="R418" s="816" t="str">
        <f t="shared" si="55"/>
        <v/>
      </c>
      <c r="S418" s="711" t="str">
        <f t="shared" si="54"/>
        <v/>
      </c>
      <c r="T418" s="573"/>
      <c r="U418" s="573"/>
      <c r="V418" s="147"/>
      <c r="W418" s="707"/>
    </row>
    <row r="419" spans="2:23" ht="14.25" customHeight="1">
      <c r="B419" s="395"/>
      <c r="D419" s="529">
        <f t="shared" si="56"/>
        <v>378</v>
      </c>
      <c r="E419" s="531"/>
      <c r="F419" s="574"/>
      <c r="G419" s="531"/>
      <c r="H419" s="575"/>
      <c r="I419" s="700" t="str">
        <f t="shared" si="53"/>
        <v/>
      </c>
      <c r="J419" s="700" t="str">
        <f t="shared" si="40"/>
        <v/>
      </c>
      <c r="K419" s="700" t="str">
        <f t="shared" si="41"/>
        <v/>
      </c>
      <c r="L419" s="700" t="str">
        <f t="shared" si="42"/>
        <v/>
      </c>
      <c r="M419" s="712" t="str">
        <f t="shared" si="43"/>
        <v/>
      </c>
      <c r="N419" s="713"/>
      <c r="O419" s="714"/>
      <c r="P419" s="233"/>
      <c r="Q419" s="233"/>
      <c r="R419" s="816" t="str">
        <f t="shared" si="55"/>
        <v/>
      </c>
      <c r="S419" s="711" t="str">
        <f t="shared" si="54"/>
        <v/>
      </c>
      <c r="T419" s="573"/>
      <c r="U419" s="573"/>
      <c r="V419" s="147"/>
      <c r="W419" s="707"/>
    </row>
    <row r="420" spans="2:23" ht="14.25" customHeight="1">
      <c r="B420" s="395"/>
      <c r="D420" s="529">
        <f t="shared" si="56"/>
        <v>379</v>
      </c>
      <c r="E420" s="531"/>
      <c r="F420" s="574"/>
      <c r="G420" s="531"/>
      <c r="H420" s="575"/>
      <c r="I420" s="700" t="str">
        <f t="shared" si="53"/>
        <v/>
      </c>
      <c r="J420" s="700" t="str">
        <f t="shared" si="40"/>
        <v/>
      </c>
      <c r="K420" s="700" t="str">
        <f t="shared" si="41"/>
        <v/>
      </c>
      <c r="L420" s="700" t="str">
        <f t="shared" si="42"/>
        <v/>
      </c>
      <c r="M420" s="712" t="str">
        <f t="shared" si="43"/>
        <v/>
      </c>
      <c r="N420" s="713"/>
      <c r="O420" s="714"/>
      <c r="P420" s="233"/>
      <c r="Q420" s="233"/>
      <c r="R420" s="816" t="str">
        <f t="shared" si="55"/>
        <v/>
      </c>
      <c r="S420" s="711" t="str">
        <f t="shared" si="54"/>
        <v/>
      </c>
      <c r="T420" s="573"/>
      <c r="U420" s="573"/>
      <c r="V420" s="147"/>
      <c r="W420" s="707"/>
    </row>
    <row r="421" spans="2:23" ht="14.25" customHeight="1">
      <c r="B421" s="395"/>
      <c r="D421" s="529">
        <f t="shared" si="56"/>
        <v>380</v>
      </c>
      <c r="E421" s="531"/>
      <c r="F421" s="574"/>
      <c r="G421" s="531"/>
      <c r="H421" s="575"/>
      <c r="I421" s="700" t="str">
        <f t="shared" si="53"/>
        <v/>
      </c>
      <c r="J421" s="700" t="str">
        <f t="shared" si="40"/>
        <v/>
      </c>
      <c r="K421" s="700" t="str">
        <f t="shared" si="41"/>
        <v/>
      </c>
      <c r="L421" s="700" t="str">
        <f t="shared" si="42"/>
        <v/>
      </c>
      <c r="M421" s="712" t="str">
        <f t="shared" si="43"/>
        <v/>
      </c>
      <c r="N421" s="713"/>
      <c r="O421" s="714"/>
      <c r="P421" s="233"/>
      <c r="Q421" s="233"/>
      <c r="R421" s="816" t="str">
        <f t="shared" si="55"/>
        <v/>
      </c>
      <c r="S421" s="711" t="str">
        <f t="shared" si="54"/>
        <v/>
      </c>
      <c r="T421" s="573"/>
      <c r="U421" s="573"/>
      <c r="V421" s="147"/>
      <c r="W421" s="707"/>
    </row>
    <row r="422" spans="2:23" ht="14.25" customHeight="1">
      <c r="B422" s="395"/>
      <c r="D422" s="529">
        <f t="shared" si="56"/>
        <v>381</v>
      </c>
      <c r="E422" s="531"/>
      <c r="F422" s="574"/>
      <c r="G422" s="531"/>
      <c r="H422" s="575"/>
      <c r="I422" s="700" t="str">
        <f t="shared" si="53"/>
        <v/>
      </c>
      <c r="J422" s="700" t="str">
        <f t="shared" si="40"/>
        <v/>
      </c>
      <c r="K422" s="700" t="str">
        <f t="shared" si="41"/>
        <v/>
      </c>
      <c r="L422" s="700" t="str">
        <f t="shared" si="42"/>
        <v/>
      </c>
      <c r="M422" s="712" t="str">
        <f t="shared" si="43"/>
        <v/>
      </c>
      <c r="N422" s="713"/>
      <c r="O422" s="714"/>
      <c r="P422" s="233"/>
      <c r="Q422" s="233"/>
      <c r="R422" s="816" t="str">
        <f t="shared" si="55"/>
        <v/>
      </c>
      <c r="S422" s="711" t="str">
        <f t="shared" si="54"/>
        <v/>
      </c>
      <c r="T422" s="573"/>
      <c r="U422" s="573"/>
      <c r="V422" s="147"/>
      <c r="W422" s="707"/>
    </row>
    <row r="423" spans="2:23" ht="14.25" customHeight="1">
      <c r="B423" s="395"/>
      <c r="D423" s="529">
        <f t="shared" si="56"/>
        <v>382</v>
      </c>
      <c r="E423" s="531"/>
      <c r="F423" s="574"/>
      <c r="G423" s="531"/>
      <c r="H423" s="575"/>
      <c r="I423" s="700" t="str">
        <f t="shared" si="53"/>
        <v/>
      </c>
      <c r="J423" s="700" t="str">
        <f t="shared" si="40"/>
        <v/>
      </c>
      <c r="K423" s="700" t="str">
        <f t="shared" si="41"/>
        <v/>
      </c>
      <c r="L423" s="700" t="str">
        <f t="shared" si="42"/>
        <v/>
      </c>
      <c r="M423" s="712" t="str">
        <f t="shared" si="43"/>
        <v/>
      </c>
      <c r="N423" s="713"/>
      <c r="O423" s="714"/>
      <c r="P423" s="233"/>
      <c r="Q423" s="233"/>
      <c r="R423" s="816" t="str">
        <f t="shared" si="55"/>
        <v/>
      </c>
      <c r="S423" s="711" t="str">
        <f t="shared" si="54"/>
        <v/>
      </c>
      <c r="T423" s="573"/>
      <c r="U423" s="573"/>
      <c r="V423" s="147"/>
      <c r="W423" s="707"/>
    </row>
    <row r="424" spans="2:23" ht="14.25" customHeight="1">
      <c r="B424" s="395"/>
      <c r="D424" s="529">
        <f t="shared" si="56"/>
        <v>383</v>
      </c>
      <c r="E424" s="531"/>
      <c r="F424" s="574"/>
      <c r="G424" s="531"/>
      <c r="H424" s="575"/>
      <c r="I424" s="700" t="str">
        <f t="shared" si="53"/>
        <v/>
      </c>
      <c r="J424" s="700" t="str">
        <f t="shared" si="40"/>
        <v/>
      </c>
      <c r="K424" s="700" t="str">
        <f t="shared" si="41"/>
        <v/>
      </c>
      <c r="L424" s="700" t="str">
        <f t="shared" si="42"/>
        <v/>
      </c>
      <c r="M424" s="712" t="str">
        <f t="shared" si="43"/>
        <v/>
      </c>
      <c r="N424" s="713"/>
      <c r="O424" s="714"/>
      <c r="P424" s="233"/>
      <c r="Q424" s="233"/>
      <c r="R424" s="816" t="str">
        <f t="shared" si="55"/>
        <v/>
      </c>
      <c r="S424" s="711" t="str">
        <f t="shared" si="54"/>
        <v/>
      </c>
      <c r="T424" s="573"/>
      <c r="U424" s="573"/>
      <c r="V424" s="147"/>
      <c r="W424" s="707"/>
    </row>
    <row r="425" spans="2:23" ht="14.25" customHeight="1">
      <c r="B425" s="395"/>
      <c r="D425" s="529">
        <f t="shared" si="56"/>
        <v>384</v>
      </c>
      <c r="E425" s="531"/>
      <c r="F425" s="574"/>
      <c r="G425" s="531"/>
      <c r="H425" s="575"/>
      <c r="I425" s="700" t="str">
        <f t="shared" si="53"/>
        <v/>
      </c>
      <c r="J425" s="700" t="str">
        <f t="shared" si="40"/>
        <v/>
      </c>
      <c r="K425" s="700" t="str">
        <f t="shared" si="41"/>
        <v/>
      </c>
      <c r="L425" s="700" t="str">
        <f t="shared" si="42"/>
        <v/>
      </c>
      <c r="M425" s="712" t="str">
        <f t="shared" si="43"/>
        <v/>
      </c>
      <c r="N425" s="713"/>
      <c r="O425" s="714"/>
      <c r="P425" s="233"/>
      <c r="Q425" s="233"/>
      <c r="R425" s="816" t="str">
        <f t="shared" si="55"/>
        <v/>
      </c>
      <c r="S425" s="711" t="str">
        <f t="shared" si="54"/>
        <v/>
      </c>
      <c r="T425" s="573"/>
      <c r="U425" s="573"/>
      <c r="V425" s="147"/>
      <c r="W425" s="707"/>
    </row>
    <row r="426" spans="2:23" ht="14.25" customHeight="1">
      <c r="B426" s="395"/>
      <c r="D426" s="529">
        <f t="shared" si="56"/>
        <v>385</v>
      </c>
      <c r="E426" s="531"/>
      <c r="F426" s="574"/>
      <c r="G426" s="531"/>
      <c r="H426" s="575"/>
      <c r="I426" s="700" t="str">
        <f t="shared" si="53"/>
        <v/>
      </c>
      <c r="J426" s="700" t="str">
        <f t="shared" si="40"/>
        <v/>
      </c>
      <c r="K426" s="700" t="str">
        <f t="shared" si="41"/>
        <v/>
      </c>
      <c r="L426" s="700" t="str">
        <f t="shared" si="42"/>
        <v/>
      </c>
      <c r="M426" s="712" t="str">
        <f t="shared" si="43"/>
        <v/>
      </c>
      <c r="N426" s="713"/>
      <c r="O426" s="714"/>
      <c r="P426" s="233"/>
      <c r="Q426" s="233"/>
      <c r="R426" s="816" t="str">
        <f t="shared" si="55"/>
        <v/>
      </c>
      <c r="S426" s="711" t="str">
        <f t="shared" si="54"/>
        <v/>
      </c>
      <c r="T426" s="573"/>
      <c r="U426" s="573"/>
      <c r="V426" s="147"/>
      <c r="W426" s="707"/>
    </row>
    <row r="427" spans="2:23" ht="14.25" customHeight="1">
      <c r="B427" s="395"/>
      <c r="D427" s="529">
        <f t="shared" si="56"/>
        <v>386</v>
      </c>
      <c r="E427" s="531"/>
      <c r="F427" s="574"/>
      <c r="G427" s="531"/>
      <c r="H427" s="575"/>
      <c r="I427" s="700" t="str">
        <f t="shared" ref="I427:I490" si="57">IF(OR(F427=$AE$4,F427=$AF$4),"○","")</f>
        <v/>
      </c>
      <c r="J427" s="700" t="str">
        <f t="shared" si="40"/>
        <v/>
      </c>
      <c r="K427" s="700" t="str">
        <f t="shared" si="41"/>
        <v/>
      </c>
      <c r="L427" s="700" t="str">
        <f t="shared" si="42"/>
        <v/>
      </c>
      <c r="M427" s="712" t="str">
        <f t="shared" si="43"/>
        <v/>
      </c>
      <c r="N427" s="713"/>
      <c r="O427" s="714"/>
      <c r="P427" s="233"/>
      <c r="Q427" s="233"/>
      <c r="R427" s="816" t="str">
        <f t="shared" si="55"/>
        <v/>
      </c>
      <c r="S427" s="711" t="str">
        <f t="shared" ref="S427:S490" si="58">IF(OR(H427="",R427=""),"",R427/H427)</f>
        <v/>
      </c>
      <c r="T427" s="573"/>
      <c r="U427" s="573"/>
      <c r="V427" s="147"/>
      <c r="W427" s="707"/>
    </row>
    <row r="428" spans="2:23" ht="14.25" customHeight="1">
      <c r="B428" s="395"/>
      <c r="D428" s="529">
        <f t="shared" si="56"/>
        <v>387</v>
      </c>
      <c r="E428" s="531"/>
      <c r="F428" s="574"/>
      <c r="G428" s="531"/>
      <c r="H428" s="575"/>
      <c r="I428" s="700" t="str">
        <f t="shared" si="57"/>
        <v/>
      </c>
      <c r="J428" s="700" t="str">
        <f t="shared" si="40"/>
        <v/>
      </c>
      <c r="K428" s="700" t="str">
        <f t="shared" si="41"/>
        <v/>
      </c>
      <c r="L428" s="700" t="str">
        <f t="shared" si="42"/>
        <v/>
      </c>
      <c r="M428" s="712" t="str">
        <f t="shared" si="43"/>
        <v/>
      </c>
      <c r="N428" s="713"/>
      <c r="O428" s="714"/>
      <c r="P428" s="233"/>
      <c r="Q428" s="233"/>
      <c r="R428" s="816" t="str">
        <f t="shared" si="55"/>
        <v/>
      </c>
      <c r="S428" s="711" t="str">
        <f t="shared" si="58"/>
        <v/>
      </c>
      <c r="T428" s="573"/>
      <c r="U428" s="573"/>
      <c r="V428" s="147"/>
      <c r="W428" s="707"/>
    </row>
    <row r="429" spans="2:23" ht="14.25" customHeight="1">
      <c r="B429" s="395"/>
      <c r="D429" s="529">
        <f t="shared" si="56"/>
        <v>388</v>
      </c>
      <c r="E429" s="531"/>
      <c r="F429" s="574"/>
      <c r="G429" s="531"/>
      <c r="H429" s="575"/>
      <c r="I429" s="700" t="str">
        <f t="shared" si="57"/>
        <v/>
      </c>
      <c r="J429" s="700" t="str">
        <f t="shared" si="40"/>
        <v/>
      </c>
      <c r="K429" s="700" t="str">
        <f t="shared" si="41"/>
        <v/>
      </c>
      <c r="L429" s="700" t="str">
        <f t="shared" si="42"/>
        <v/>
      </c>
      <c r="M429" s="712" t="str">
        <f t="shared" si="43"/>
        <v/>
      </c>
      <c r="N429" s="713"/>
      <c r="O429" s="714"/>
      <c r="P429" s="233"/>
      <c r="Q429" s="233"/>
      <c r="R429" s="816" t="str">
        <f t="shared" si="55"/>
        <v/>
      </c>
      <c r="S429" s="711" t="str">
        <f t="shared" si="58"/>
        <v/>
      </c>
      <c r="T429" s="573"/>
      <c r="U429" s="573"/>
      <c r="V429" s="147"/>
      <c r="W429" s="707"/>
    </row>
    <row r="430" spans="2:23" ht="14.25" customHeight="1">
      <c r="B430" s="395"/>
      <c r="D430" s="529">
        <f t="shared" si="56"/>
        <v>389</v>
      </c>
      <c r="E430" s="531"/>
      <c r="F430" s="574"/>
      <c r="G430" s="531"/>
      <c r="H430" s="575"/>
      <c r="I430" s="700" t="str">
        <f t="shared" si="57"/>
        <v/>
      </c>
      <c r="J430" s="700" t="str">
        <f t="shared" si="40"/>
        <v/>
      </c>
      <c r="K430" s="700" t="str">
        <f t="shared" si="41"/>
        <v/>
      </c>
      <c r="L430" s="700" t="str">
        <f t="shared" si="42"/>
        <v/>
      </c>
      <c r="M430" s="712" t="str">
        <f t="shared" si="43"/>
        <v/>
      </c>
      <c r="N430" s="713"/>
      <c r="O430" s="714"/>
      <c r="P430" s="233"/>
      <c r="Q430" s="233"/>
      <c r="R430" s="816" t="str">
        <f t="shared" si="55"/>
        <v/>
      </c>
      <c r="S430" s="711" t="str">
        <f t="shared" si="58"/>
        <v/>
      </c>
      <c r="T430" s="573"/>
      <c r="U430" s="573"/>
      <c r="V430" s="147"/>
      <c r="W430" s="707"/>
    </row>
    <row r="431" spans="2:23" ht="14.25" customHeight="1">
      <c r="B431" s="395"/>
      <c r="D431" s="529">
        <f t="shared" si="56"/>
        <v>390</v>
      </c>
      <c r="E431" s="531"/>
      <c r="F431" s="574"/>
      <c r="G431" s="531"/>
      <c r="H431" s="575"/>
      <c r="I431" s="700" t="str">
        <f t="shared" si="57"/>
        <v/>
      </c>
      <c r="J431" s="700" t="str">
        <f t="shared" si="40"/>
        <v/>
      </c>
      <c r="K431" s="700" t="str">
        <f t="shared" si="41"/>
        <v/>
      </c>
      <c r="L431" s="700" t="str">
        <f t="shared" si="42"/>
        <v/>
      </c>
      <c r="M431" s="712" t="str">
        <f t="shared" si="43"/>
        <v/>
      </c>
      <c r="N431" s="713"/>
      <c r="O431" s="714"/>
      <c r="P431" s="233"/>
      <c r="Q431" s="233"/>
      <c r="R431" s="816" t="str">
        <f>IF(Q431="","",P431*Q431)</f>
        <v/>
      </c>
      <c r="S431" s="711" t="str">
        <f t="shared" si="58"/>
        <v/>
      </c>
      <c r="T431" s="573"/>
      <c r="U431" s="573"/>
      <c r="V431" s="147"/>
      <c r="W431" s="707"/>
    </row>
    <row r="432" spans="2:23" ht="14.25" customHeight="1">
      <c r="B432" s="395"/>
      <c r="D432" s="529">
        <f t="shared" si="56"/>
        <v>391</v>
      </c>
      <c r="E432" s="531"/>
      <c r="F432" s="574"/>
      <c r="G432" s="531"/>
      <c r="H432" s="575"/>
      <c r="I432" s="700" t="str">
        <f t="shared" si="57"/>
        <v/>
      </c>
      <c r="J432" s="700" t="str">
        <f t="shared" si="40"/>
        <v/>
      </c>
      <c r="K432" s="700" t="str">
        <f t="shared" si="41"/>
        <v/>
      </c>
      <c r="L432" s="700" t="str">
        <f t="shared" si="42"/>
        <v/>
      </c>
      <c r="M432" s="712" t="str">
        <f t="shared" si="43"/>
        <v/>
      </c>
      <c r="N432" s="713"/>
      <c r="O432" s="714"/>
      <c r="P432" s="233"/>
      <c r="Q432" s="233"/>
      <c r="R432" s="816" t="str">
        <f t="shared" ref="R432:R490" si="59">IF(Q432="","",P432*Q432)</f>
        <v/>
      </c>
      <c r="S432" s="711" t="str">
        <f t="shared" si="58"/>
        <v/>
      </c>
      <c r="T432" s="573"/>
      <c r="U432" s="573"/>
      <c r="V432" s="147"/>
      <c r="W432" s="707"/>
    </row>
    <row r="433" spans="2:23" ht="14.25" customHeight="1">
      <c r="B433" s="395"/>
      <c r="D433" s="529">
        <f t="shared" si="56"/>
        <v>392</v>
      </c>
      <c r="E433" s="531"/>
      <c r="F433" s="574"/>
      <c r="G433" s="531"/>
      <c r="H433" s="575"/>
      <c r="I433" s="700" t="str">
        <f t="shared" si="57"/>
        <v/>
      </c>
      <c r="J433" s="700" t="str">
        <f t="shared" si="40"/>
        <v/>
      </c>
      <c r="K433" s="700" t="str">
        <f t="shared" si="41"/>
        <v/>
      </c>
      <c r="L433" s="700" t="str">
        <f t="shared" si="42"/>
        <v/>
      </c>
      <c r="M433" s="712" t="str">
        <f t="shared" si="43"/>
        <v/>
      </c>
      <c r="N433" s="713"/>
      <c r="O433" s="714"/>
      <c r="P433" s="233"/>
      <c r="Q433" s="233"/>
      <c r="R433" s="816" t="str">
        <f t="shared" si="59"/>
        <v/>
      </c>
      <c r="S433" s="711" t="str">
        <f t="shared" si="58"/>
        <v/>
      </c>
      <c r="T433" s="573"/>
      <c r="U433" s="573"/>
      <c r="V433" s="147"/>
      <c r="W433" s="707"/>
    </row>
    <row r="434" spans="2:23" ht="14.25" customHeight="1">
      <c r="B434" s="395"/>
      <c r="D434" s="529">
        <f t="shared" si="56"/>
        <v>393</v>
      </c>
      <c r="E434" s="531"/>
      <c r="F434" s="574"/>
      <c r="G434" s="531"/>
      <c r="H434" s="575"/>
      <c r="I434" s="700" t="str">
        <f t="shared" si="57"/>
        <v/>
      </c>
      <c r="J434" s="700" t="str">
        <f t="shared" si="40"/>
        <v/>
      </c>
      <c r="K434" s="700" t="str">
        <f t="shared" si="41"/>
        <v/>
      </c>
      <c r="L434" s="700" t="str">
        <f t="shared" si="42"/>
        <v/>
      </c>
      <c r="M434" s="712" t="str">
        <f t="shared" si="43"/>
        <v/>
      </c>
      <c r="N434" s="713"/>
      <c r="O434" s="714"/>
      <c r="P434" s="233"/>
      <c r="Q434" s="233"/>
      <c r="R434" s="816" t="str">
        <f t="shared" si="59"/>
        <v/>
      </c>
      <c r="S434" s="711" t="str">
        <f t="shared" si="58"/>
        <v/>
      </c>
      <c r="T434" s="573"/>
      <c r="U434" s="573"/>
      <c r="V434" s="147"/>
      <c r="W434" s="707"/>
    </row>
    <row r="435" spans="2:23" ht="14.25" customHeight="1">
      <c r="B435" s="395"/>
      <c r="D435" s="529">
        <f t="shared" si="56"/>
        <v>394</v>
      </c>
      <c r="E435" s="531"/>
      <c r="F435" s="574"/>
      <c r="G435" s="531"/>
      <c r="H435" s="575"/>
      <c r="I435" s="700" t="str">
        <f t="shared" si="57"/>
        <v/>
      </c>
      <c r="J435" s="700" t="str">
        <f t="shared" si="40"/>
        <v/>
      </c>
      <c r="K435" s="700" t="str">
        <f t="shared" si="41"/>
        <v/>
      </c>
      <c r="L435" s="700" t="str">
        <f t="shared" si="42"/>
        <v/>
      </c>
      <c r="M435" s="712" t="str">
        <f t="shared" si="43"/>
        <v/>
      </c>
      <c r="N435" s="713"/>
      <c r="O435" s="714"/>
      <c r="P435" s="233"/>
      <c r="Q435" s="233"/>
      <c r="R435" s="816" t="str">
        <f t="shared" si="59"/>
        <v/>
      </c>
      <c r="S435" s="711" t="str">
        <f t="shared" si="58"/>
        <v/>
      </c>
      <c r="T435" s="573"/>
      <c r="U435" s="573"/>
      <c r="V435" s="147"/>
      <c r="W435" s="707"/>
    </row>
    <row r="436" spans="2:23" ht="14.25" customHeight="1">
      <c r="B436" s="395"/>
      <c r="D436" s="529">
        <f t="shared" si="56"/>
        <v>395</v>
      </c>
      <c r="E436" s="531"/>
      <c r="F436" s="574"/>
      <c r="G436" s="531"/>
      <c r="H436" s="575"/>
      <c r="I436" s="700" t="str">
        <f t="shared" si="57"/>
        <v/>
      </c>
      <c r="J436" s="700" t="str">
        <f t="shared" si="40"/>
        <v/>
      </c>
      <c r="K436" s="700" t="str">
        <f t="shared" si="41"/>
        <v/>
      </c>
      <c r="L436" s="700" t="str">
        <f t="shared" si="42"/>
        <v/>
      </c>
      <c r="M436" s="712" t="str">
        <f t="shared" si="43"/>
        <v/>
      </c>
      <c r="N436" s="713"/>
      <c r="O436" s="714"/>
      <c r="P436" s="233"/>
      <c r="Q436" s="233"/>
      <c r="R436" s="816" t="str">
        <f t="shared" si="59"/>
        <v/>
      </c>
      <c r="S436" s="711" t="str">
        <f t="shared" si="58"/>
        <v/>
      </c>
      <c r="T436" s="573"/>
      <c r="U436" s="573"/>
      <c r="V436" s="147"/>
      <c r="W436" s="707"/>
    </row>
    <row r="437" spans="2:23" ht="14.25" customHeight="1">
      <c r="B437" s="395"/>
      <c r="D437" s="529">
        <f t="shared" si="56"/>
        <v>396</v>
      </c>
      <c r="E437" s="531"/>
      <c r="F437" s="574"/>
      <c r="G437" s="531"/>
      <c r="H437" s="575"/>
      <c r="I437" s="700" t="str">
        <f t="shared" si="57"/>
        <v/>
      </c>
      <c r="J437" s="700" t="str">
        <f t="shared" si="40"/>
        <v/>
      </c>
      <c r="K437" s="700" t="str">
        <f t="shared" si="41"/>
        <v/>
      </c>
      <c r="L437" s="700" t="str">
        <f t="shared" si="42"/>
        <v/>
      </c>
      <c r="M437" s="712" t="str">
        <f t="shared" si="43"/>
        <v/>
      </c>
      <c r="N437" s="713"/>
      <c r="O437" s="714"/>
      <c r="P437" s="233"/>
      <c r="Q437" s="233"/>
      <c r="R437" s="816" t="str">
        <f t="shared" si="59"/>
        <v/>
      </c>
      <c r="S437" s="711" t="str">
        <f t="shared" si="58"/>
        <v/>
      </c>
      <c r="T437" s="573"/>
      <c r="U437" s="573"/>
      <c r="V437" s="147"/>
      <c r="W437" s="707"/>
    </row>
    <row r="438" spans="2:23" ht="14.25" customHeight="1">
      <c r="B438" s="395"/>
      <c r="D438" s="529">
        <f t="shared" si="56"/>
        <v>397</v>
      </c>
      <c r="E438" s="531"/>
      <c r="F438" s="574"/>
      <c r="G438" s="531"/>
      <c r="H438" s="575"/>
      <c r="I438" s="700" t="str">
        <f t="shared" si="57"/>
        <v/>
      </c>
      <c r="J438" s="700" t="str">
        <f t="shared" si="40"/>
        <v/>
      </c>
      <c r="K438" s="700" t="str">
        <f t="shared" si="41"/>
        <v/>
      </c>
      <c r="L438" s="700" t="str">
        <f t="shared" si="42"/>
        <v/>
      </c>
      <c r="M438" s="712" t="str">
        <f t="shared" si="43"/>
        <v/>
      </c>
      <c r="N438" s="713"/>
      <c r="O438" s="714"/>
      <c r="P438" s="233"/>
      <c r="Q438" s="233"/>
      <c r="R438" s="816" t="str">
        <f t="shared" si="59"/>
        <v/>
      </c>
      <c r="S438" s="711" t="str">
        <f t="shared" si="58"/>
        <v/>
      </c>
      <c r="T438" s="573"/>
      <c r="U438" s="573"/>
      <c r="V438" s="147"/>
      <c r="W438" s="707"/>
    </row>
    <row r="439" spans="2:23" ht="14.25" customHeight="1">
      <c r="B439" s="395"/>
      <c r="D439" s="529">
        <f t="shared" si="56"/>
        <v>398</v>
      </c>
      <c r="E439" s="531"/>
      <c r="F439" s="574"/>
      <c r="G439" s="531"/>
      <c r="H439" s="575"/>
      <c r="I439" s="700" t="str">
        <f t="shared" si="57"/>
        <v/>
      </c>
      <c r="J439" s="700" t="str">
        <f t="shared" si="40"/>
        <v/>
      </c>
      <c r="K439" s="700" t="str">
        <f t="shared" si="41"/>
        <v/>
      </c>
      <c r="L439" s="700" t="str">
        <f t="shared" si="42"/>
        <v/>
      </c>
      <c r="M439" s="712" t="str">
        <f t="shared" si="43"/>
        <v/>
      </c>
      <c r="N439" s="713"/>
      <c r="O439" s="714"/>
      <c r="P439" s="233"/>
      <c r="Q439" s="233"/>
      <c r="R439" s="816" t="str">
        <f t="shared" si="59"/>
        <v/>
      </c>
      <c r="S439" s="711" t="str">
        <f t="shared" si="58"/>
        <v/>
      </c>
      <c r="T439" s="573"/>
      <c r="U439" s="573"/>
      <c r="V439" s="147"/>
      <c r="W439" s="707"/>
    </row>
    <row r="440" spans="2:23" ht="14.25" customHeight="1">
      <c r="B440" s="395"/>
      <c r="D440" s="529">
        <f t="shared" si="56"/>
        <v>399</v>
      </c>
      <c r="E440" s="531"/>
      <c r="F440" s="574"/>
      <c r="G440" s="531"/>
      <c r="H440" s="575"/>
      <c r="I440" s="700" t="str">
        <f t="shared" si="57"/>
        <v/>
      </c>
      <c r="J440" s="700" t="str">
        <f t="shared" si="40"/>
        <v/>
      </c>
      <c r="K440" s="700" t="str">
        <f t="shared" si="41"/>
        <v/>
      </c>
      <c r="L440" s="700" t="str">
        <f t="shared" si="42"/>
        <v/>
      </c>
      <c r="M440" s="712" t="str">
        <f t="shared" si="43"/>
        <v/>
      </c>
      <c r="N440" s="713"/>
      <c r="O440" s="714"/>
      <c r="P440" s="233"/>
      <c r="Q440" s="233"/>
      <c r="R440" s="816" t="str">
        <f t="shared" si="59"/>
        <v/>
      </c>
      <c r="S440" s="711" t="str">
        <f t="shared" si="58"/>
        <v/>
      </c>
      <c r="T440" s="573"/>
      <c r="U440" s="573"/>
      <c r="V440" s="147"/>
      <c r="W440" s="707"/>
    </row>
    <row r="441" spans="2:23" ht="14.25" customHeight="1">
      <c r="B441" s="395"/>
      <c r="D441" s="529">
        <f t="shared" si="56"/>
        <v>400</v>
      </c>
      <c r="E441" s="531"/>
      <c r="F441" s="574"/>
      <c r="G441" s="531"/>
      <c r="H441" s="575"/>
      <c r="I441" s="700" t="str">
        <f t="shared" si="57"/>
        <v/>
      </c>
      <c r="J441" s="700" t="str">
        <f t="shared" si="40"/>
        <v/>
      </c>
      <c r="K441" s="700" t="str">
        <f t="shared" si="41"/>
        <v/>
      </c>
      <c r="L441" s="700" t="str">
        <f t="shared" si="42"/>
        <v/>
      </c>
      <c r="M441" s="712" t="str">
        <f t="shared" si="43"/>
        <v/>
      </c>
      <c r="N441" s="713"/>
      <c r="O441" s="714"/>
      <c r="P441" s="233"/>
      <c r="Q441" s="233"/>
      <c r="R441" s="816" t="str">
        <f t="shared" si="59"/>
        <v/>
      </c>
      <c r="S441" s="711" t="str">
        <f t="shared" si="58"/>
        <v/>
      </c>
      <c r="T441" s="573"/>
      <c r="U441" s="573"/>
      <c r="V441" s="147"/>
      <c r="W441" s="707"/>
    </row>
    <row r="442" spans="2:23" ht="14.25" customHeight="1">
      <c r="B442" s="395"/>
      <c r="D442" s="529">
        <f t="shared" si="56"/>
        <v>401</v>
      </c>
      <c r="E442" s="531"/>
      <c r="F442" s="574"/>
      <c r="G442" s="531"/>
      <c r="H442" s="575"/>
      <c r="I442" s="700" t="str">
        <f t="shared" si="57"/>
        <v/>
      </c>
      <c r="J442" s="700" t="str">
        <f t="shared" si="40"/>
        <v/>
      </c>
      <c r="K442" s="700" t="str">
        <f t="shared" si="41"/>
        <v/>
      </c>
      <c r="L442" s="700" t="str">
        <f t="shared" si="42"/>
        <v/>
      </c>
      <c r="M442" s="712" t="str">
        <f t="shared" si="43"/>
        <v/>
      </c>
      <c r="N442" s="713"/>
      <c r="O442" s="714"/>
      <c r="P442" s="233"/>
      <c r="Q442" s="233"/>
      <c r="R442" s="816" t="str">
        <f t="shared" si="59"/>
        <v/>
      </c>
      <c r="S442" s="711" t="str">
        <f t="shared" si="58"/>
        <v/>
      </c>
      <c r="T442" s="573"/>
      <c r="U442" s="573"/>
      <c r="V442" s="147"/>
      <c r="W442" s="707"/>
    </row>
    <row r="443" spans="2:23" ht="14.25" customHeight="1">
      <c r="B443" s="395"/>
      <c r="D443" s="529">
        <f t="shared" si="56"/>
        <v>402</v>
      </c>
      <c r="E443" s="531"/>
      <c r="F443" s="574"/>
      <c r="G443" s="531"/>
      <c r="H443" s="575"/>
      <c r="I443" s="700" t="str">
        <f t="shared" si="57"/>
        <v/>
      </c>
      <c r="J443" s="700" t="str">
        <f t="shared" ref="J443:J506" si="60">IF(F443=$AN$4,"○","")</f>
        <v/>
      </c>
      <c r="K443" s="700" t="str">
        <f t="shared" ref="K443:K506" si="61">IF(OR(F443=$AQ$4,F443=$AR$4),"○","")</f>
        <v/>
      </c>
      <c r="L443" s="700" t="str">
        <f t="shared" ref="L443:L506" si="62">IF(F443=$AS$4,"○","")</f>
        <v/>
      </c>
      <c r="M443" s="712" t="str">
        <f t="shared" ref="M443:M506" si="63">IF(H443="","",H443/$H$10)</f>
        <v/>
      </c>
      <c r="N443" s="713"/>
      <c r="O443" s="714"/>
      <c r="P443" s="233"/>
      <c r="Q443" s="233"/>
      <c r="R443" s="816" t="str">
        <f t="shared" si="59"/>
        <v/>
      </c>
      <c r="S443" s="711" t="str">
        <f t="shared" si="58"/>
        <v/>
      </c>
      <c r="T443" s="573"/>
      <c r="U443" s="573"/>
      <c r="V443" s="147"/>
      <c r="W443" s="707"/>
    </row>
    <row r="444" spans="2:23" ht="14.25" customHeight="1">
      <c r="B444" s="395"/>
      <c r="D444" s="529">
        <f t="shared" si="56"/>
        <v>403</v>
      </c>
      <c r="E444" s="531"/>
      <c r="F444" s="574"/>
      <c r="G444" s="531"/>
      <c r="H444" s="575"/>
      <c r="I444" s="700" t="str">
        <f t="shared" si="57"/>
        <v/>
      </c>
      <c r="J444" s="700" t="str">
        <f t="shared" si="60"/>
        <v/>
      </c>
      <c r="K444" s="700" t="str">
        <f t="shared" si="61"/>
        <v/>
      </c>
      <c r="L444" s="700" t="str">
        <f t="shared" si="62"/>
        <v/>
      </c>
      <c r="M444" s="712" t="str">
        <f t="shared" si="63"/>
        <v/>
      </c>
      <c r="N444" s="713"/>
      <c r="O444" s="714"/>
      <c r="P444" s="233"/>
      <c r="Q444" s="233"/>
      <c r="R444" s="816" t="str">
        <f t="shared" si="59"/>
        <v/>
      </c>
      <c r="S444" s="711" t="str">
        <f t="shared" si="58"/>
        <v/>
      </c>
      <c r="T444" s="573"/>
      <c r="U444" s="573"/>
      <c r="V444" s="147"/>
      <c r="W444" s="707"/>
    </row>
    <row r="445" spans="2:23" ht="14.25" customHeight="1">
      <c r="B445" s="395"/>
      <c r="D445" s="529">
        <f t="shared" si="56"/>
        <v>404</v>
      </c>
      <c r="E445" s="531"/>
      <c r="F445" s="574"/>
      <c r="G445" s="531"/>
      <c r="H445" s="575"/>
      <c r="I445" s="700" t="str">
        <f t="shared" si="57"/>
        <v/>
      </c>
      <c r="J445" s="700" t="str">
        <f t="shared" si="60"/>
        <v/>
      </c>
      <c r="K445" s="700" t="str">
        <f t="shared" si="61"/>
        <v/>
      </c>
      <c r="L445" s="700" t="str">
        <f t="shared" si="62"/>
        <v/>
      </c>
      <c r="M445" s="712" t="str">
        <f t="shared" si="63"/>
        <v/>
      </c>
      <c r="N445" s="713"/>
      <c r="O445" s="714"/>
      <c r="P445" s="233"/>
      <c r="Q445" s="233"/>
      <c r="R445" s="816" t="str">
        <f t="shared" si="59"/>
        <v/>
      </c>
      <c r="S445" s="711" t="str">
        <f t="shared" si="58"/>
        <v/>
      </c>
      <c r="T445" s="573"/>
      <c r="U445" s="573"/>
      <c r="V445" s="147"/>
      <c r="W445" s="707"/>
    </row>
    <row r="446" spans="2:23" ht="14.25" customHeight="1">
      <c r="B446" s="395"/>
      <c r="D446" s="529">
        <f t="shared" si="56"/>
        <v>405</v>
      </c>
      <c r="E446" s="531"/>
      <c r="F446" s="574"/>
      <c r="G446" s="531"/>
      <c r="H446" s="575"/>
      <c r="I446" s="700" t="str">
        <f t="shared" si="57"/>
        <v/>
      </c>
      <c r="J446" s="700" t="str">
        <f t="shared" si="60"/>
        <v/>
      </c>
      <c r="K446" s="700" t="str">
        <f t="shared" si="61"/>
        <v/>
      </c>
      <c r="L446" s="700" t="str">
        <f t="shared" si="62"/>
        <v/>
      </c>
      <c r="M446" s="712" t="str">
        <f t="shared" si="63"/>
        <v/>
      </c>
      <c r="N446" s="713"/>
      <c r="O446" s="714"/>
      <c r="P446" s="233"/>
      <c r="Q446" s="233"/>
      <c r="R446" s="816" t="str">
        <f t="shared" si="59"/>
        <v/>
      </c>
      <c r="S446" s="711" t="str">
        <f t="shared" si="58"/>
        <v/>
      </c>
      <c r="T446" s="573"/>
      <c r="U446" s="573"/>
      <c r="V446" s="147"/>
      <c r="W446" s="707"/>
    </row>
    <row r="447" spans="2:23" ht="14.25" customHeight="1">
      <c r="B447" s="395"/>
      <c r="D447" s="529">
        <f t="shared" si="56"/>
        <v>406</v>
      </c>
      <c r="E447" s="531"/>
      <c r="F447" s="574"/>
      <c r="G447" s="531"/>
      <c r="H447" s="575"/>
      <c r="I447" s="700" t="str">
        <f t="shared" si="57"/>
        <v/>
      </c>
      <c r="J447" s="700" t="str">
        <f t="shared" si="60"/>
        <v/>
      </c>
      <c r="K447" s="700" t="str">
        <f t="shared" si="61"/>
        <v/>
      </c>
      <c r="L447" s="700" t="str">
        <f t="shared" si="62"/>
        <v/>
      </c>
      <c r="M447" s="712" t="str">
        <f t="shared" si="63"/>
        <v/>
      </c>
      <c r="N447" s="713"/>
      <c r="O447" s="714"/>
      <c r="P447" s="233"/>
      <c r="Q447" s="233"/>
      <c r="R447" s="816" t="str">
        <f t="shared" si="59"/>
        <v/>
      </c>
      <c r="S447" s="711" t="str">
        <f t="shared" si="58"/>
        <v/>
      </c>
      <c r="T447" s="573"/>
      <c r="U447" s="573"/>
      <c r="V447" s="147"/>
      <c r="W447" s="707"/>
    </row>
    <row r="448" spans="2:23" ht="14.25" customHeight="1">
      <c r="B448" s="395"/>
      <c r="D448" s="529">
        <f t="shared" si="56"/>
        <v>407</v>
      </c>
      <c r="E448" s="531"/>
      <c r="F448" s="574"/>
      <c r="G448" s="531"/>
      <c r="H448" s="575"/>
      <c r="I448" s="700" t="str">
        <f t="shared" si="57"/>
        <v/>
      </c>
      <c r="J448" s="700" t="str">
        <f t="shared" si="60"/>
        <v/>
      </c>
      <c r="K448" s="700" t="str">
        <f t="shared" si="61"/>
        <v/>
      </c>
      <c r="L448" s="700" t="str">
        <f t="shared" si="62"/>
        <v/>
      </c>
      <c r="M448" s="712" t="str">
        <f t="shared" si="63"/>
        <v/>
      </c>
      <c r="N448" s="713"/>
      <c r="O448" s="714"/>
      <c r="P448" s="233"/>
      <c r="Q448" s="233"/>
      <c r="R448" s="816" t="str">
        <f t="shared" si="59"/>
        <v/>
      </c>
      <c r="S448" s="711" t="str">
        <f t="shared" si="58"/>
        <v/>
      </c>
      <c r="T448" s="573"/>
      <c r="U448" s="573"/>
      <c r="V448" s="147"/>
      <c r="W448" s="707"/>
    </row>
    <row r="449" spans="2:23" ht="14.25" customHeight="1">
      <c r="B449" s="395"/>
      <c r="D449" s="529">
        <f t="shared" si="56"/>
        <v>408</v>
      </c>
      <c r="E449" s="531"/>
      <c r="F449" s="574"/>
      <c r="G449" s="531"/>
      <c r="H449" s="575"/>
      <c r="I449" s="700" t="str">
        <f t="shared" si="57"/>
        <v/>
      </c>
      <c r="J449" s="700" t="str">
        <f t="shared" si="60"/>
        <v/>
      </c>
      <c r="K449" s="700" t="str">
        <f t="shared" si="61"/>
        <v/>
      </c>
      <c r="L449" s="700" t="str">
        <f t="shared" si="62"/>
        <v/>
      </c>
      <c r="M449" s="712" t="str">
        <f t="shared" si="63"/>
        <v/>
      </c>
      <c r="N449" s="713"/>
      <c r="O449" s="714"/>
      <c r="P449" s="233"/>
      <c r="Q449" s="233"/>
      <c r="R449" s="816" t="str">
        <f t="shared" si="59"/>
        <v/>
      </c>
      <c r="S449" s="711" t="str">
        <f t="shared" si="58"/>
        <v/>
      </c>
      <c r="T449" s="573"/>
      <c r="U449" s="573"/>
      <c r="V449" s="147"/>
      <c r="W449" s="707"/>
    </row>
    <row r="450" spans="2:23" ht="14.25" customHeight="1">
      <c r="B450" s="395"/>
      <c r="D450" s="529">
        <f t="shared" si="56"/>
        <v>409</v>
      </c>
      <c r="E450" s="531"/>
      <c r="F450" s="574"/>
      <c r="G450" s="531"/>
      <c r="H450" s="575"/>
      <c r="I450" s="700" t="str">
        <f t="shared" si="57"/>
        <v/>
      </c>
      <c r="J450" s="700" t="str">
        <f t="shared" si="60"/>
        <v/>
      </c>
      <c r="K450" s="700" t="str">
        <f t="shared" si="61"/>
        <v/>
      </c>
      <c r="L450" s="700" t="str">
        <f t="shared" si="62"/>
        <v/>
      </c>
      <c r="M450" s="712" t="str">
        <f t="shared" si="63"/>
        <v/>
      </c>
      <c r="N450" s="713"/>
      <c r="O450" s="714"/>
      <c r="P450" s="233"/>
      <c r="Q450" s="233"/>
      <c r="R450" s="816" t="str">
        <f t="shared" si="59"/>
        <v/>
      </c>
      <c r="S450" s="711" t="str">
        <f t="shared" si="58"/>
        <v/>
      </c>
      <c r="T450" s="573"/>
      <c r="U450" s="573"/>
      <c r="V450" s="147"/>
      <c r="W450" s="707"/>
    </row>
    <row r="451" spans="2:23" ht="14.25" customHeight="1">
      <c r="B451" s="395"/>
      <c r="D451" s="529">
        <f t="shared" si="56"/>
        <v>410</v>
      </c>
      <c r="E451" s="531"/>
      <c r="F451" s="574"/>
      <c r="G451" s="531"/>
      <c r="H451" s="575"/>
      <c r="I451" s="700" t="str">
        <f t="shared" si="57"/>
        <v/>
      </c>
      <c r="J451" s="700" t="str">
        <f t="shared" si="60"/>
        <v/>
      </c>
      <c r="K451" s="700" t="str">
        <f t="shared" si="61"/>
        <v/>
      </c>
      <c r="L451" s="700" t="str">
        <f t="shared" si="62"/>
        <v/>
      </c>
      <c r="M451" s="712" t="str">
        <f t="shared" si="63"/>
        <v/>
      </c>
      <c r="N451" s="713"/>
      <c r="O451" s="714"/>
      <c r="P451" s="233"/>
      <c r="Q451" s="233"/>
      <c r="R451" s="816" t="str">
        <f t="shared" si="59"/>
        <v/>
      </c>
      <c r="S451" s="711" t="str">
        <f t="shared" si="58"/>
        <v/>
      </c>
      <c r="T451" s="573"/>
      <c r="U451" s="573"/>
      <c r="V451" s="147"/>
      <c r="W451" s="707"/>
    </row>
    <row r="452" spans="2:23" ht="14.25" customHeight="1">
      <c r="B452" s="395"/>
      <c r="D452" s="529">
        <f t="shared" si="56"/>
        <v>411</v>
      </c>
      <c r="E452" s="531"/>
      <c r="F452" s="574"/>
      <c r="G452" s="531"/>
      <c r="H452" s="575"/>
      <c r="I452" s="700" t="str">
        <f t="shared" si="57"/>
        <v/>
      </c>
      <c r="J452" s="700" t="str">
        <f t="shared" si="60"/>
        <v/>
      </c>
      <c r="K452" s="700" t="str">
        <f t="shared" si="61"/>
        <v/>
      </c>
      <c r="L452" s="700" t="str">
        <f t="shared" si="62"/>
        <v/>
      </c>
      <c r="M452" s="712" t="str">
        <f t="shared" si="63"/>
        <v/>
      </c>
      <c r="N452" s="713"/>
      <c r="O452" s="714"/>
      <c r="P452" s="233"/>
      <c r="Q452" s="233"/>
      <c r="R452" s="816" t="str">
        <f t="shared" si="59"/>
        <v/>
      </c>
      <c r="S452" s="711" t="str">
        <f t="shared" si="58"/>
        <v/>
      </c>
      <c r="T452" s="573"/>
      <c r="U452" s="573"/>
      <c r="V452" s="147"/>
      <c r="W452" s="707"/>
    </row>
    <row r="453" spans="2:23" ht="14.25" customHeight="1">
      <c r="B453" s="395"/>
      <c r="D453" s="529">
        <f t="shared" si="56"/>
        <v>412</v>
      </c>
      <c r="E453" s="531"/>
      <c r="F453" s="574"/>
      <c r="G453" s="531"/>
      <c r="H453" s="575"/>
      <c r="I453" s="700" t="str">
        <f t="shared" si="57"/>
        <v/>
      </c>
      <c r="J453" s="700" t="str">
        <f t="shared" si="60"/>
        <v/>
      </c>
      <c r="K453" s="700" t="str">
        <f t="shared" si="61"/>
        <v/>
      </c>
      <c r="L453" s="700" t="str">
        <f t="shared" si="62"/>
        <v/>
      </c>
      <c r="M453" s="712" t="str">
        <f t="shared" si="63"/>
        <v/>
      </c>
      <c r="N453" s="713"/>
      <c r="O453" s="714"/>
      <c r="P453" s="233"/>
      <c r="Q453" s="233"/>
      <c r="R453" s="816" t="str">
        <f t="shared" si="59"/>
        <v/>
      </c>
      <c r="S453" s="711" t="str">
        <f t="shared" si="58"/>
        <v/>
      </c>
      <c r="T453" s="573"/>
      <c r="U453" s="573"/>
      <c r="V453" s="147"/>
      <c r="W453" s="707"/>
    </row>
    <row r="454" spans="2:23" ht="14.25" customHeight="1">
      <c r="B454" s="395"/>
      <c r="D454" s="529">
        <f t="shared" si="56"/>
        <v>413</v>
      </c>
      <c r="E454" s="531"/>
      <c r="F454" s="574"/>
      <c r="G454" s="531"/>
      <c r="H454" s="575"/>
      <c r="I454" s="700" t="str">
        <f t="shared" si="57"/>
        <v/>
      </c>
      <c r="J454" s="700" t="str">
        <f t="shared" si="60"/>
        <v/>
      </c>
      <c r="K454" s="700" t="str">
        <f t="shared" si="61"/>
        <v/>
      </c>
      <c r="L454" s="700" t="str">
        <f t="shared" si="62"/>
        <v/>
      </c>
      <c r="M454" s="712" t="str">
        <f t="shared" si="63"/>
        <v/>
      </c>
      <c r="N454" s="713"/>
      <c r="O454" s="714"/>
      <c r="P454" s="233"/>
      <c r="Q454" s="233"/>
      <c r="R454" s="816" t="str">
        <f t="shared" si="59"/>
        <v/>
      </c>
      <c r="S454" s="711" t="str">
        <f t="shared" si="58"/>
        <v/>
      </c>
      <c r="T454" s="573"/>
      <c r="U454" s="573"/>
      <c r="V454" s="147"/>
      <c r="W454" s="707"/>
    </row>
    <row r="455" spans="2:23" ht="14.25" customHeight="1">
      <c r="B455" s="395"/>
      <c r="D455" s="529">
        <f t="shared" si="56"/>
        <v>414</v>
      </c>
      <c r="E455" s="531"/>
      <c r="F455" s="574"/>
      <c r="G455" s="531"/>
      <c r="H455" s="575"/>
      <c r="I455" s="700" t="str">
        <f t="shared" si="57"/>
        <v/>
      </c>
      <c r="J455" s="700" t="str">
        <f t="shared" si="60"/>
        <v/>
      </c>
      <c r="K455" s="700" t="str">
        <f t="shared" si="61"/>
        <v/>
      </c>
      <c r="L455" s="700" t="str">
        <f t="shared" si="62"/>
        <v/>
      </c>
      <c r="M455" s="712" t="str">
        <f t="shared" si="63"/>
        <v/>
      </c>
      <c r="N455" s="713"/>
      <c r="O455" s="714"/>
      <c r="P455" s="233"/>
      <c r="Q455" s="233"/>
      <c r="R455" s="816" t="str">
        <f t="shared" si="59"/>
        <v/>
      </c>
      <c r="S455" s="711" t="str">
        <f t="shared" si="58"/>
        <v/>
      </c>
      <c r="T455" s="573"/>
      <c r="U455" s="573"/>
      <c r="V455" s="147"/>
      <c r="W455" s="707"/>
    </row>
    <row r="456" spans="2:23" ht="14.25" customHeight="1">
      <c r="B456" s="395"/>
      <c r="D456" s="529">
        <f t="shared" si="56"/>
        <v>415</v>
      </c>
      <c r="E456" s="531"/>
      <c r="F456" s="574"/>
      <c r="G456" s="531"/>
      <c r="H456" s="575"/>
      <c r="I456" s="700" t="str">
        <f t="shared" si="57"/>
        <v/>
      </c>
      <c r="J456" s="700" t="str">
        <f t="shared" si="60"/>
        <v/>
      </c>
      <c r="K456" s="700" t="str">
        <f t="shared" si="61"/>
        <v/>
      </c>
      <c r="L456" s="700" t="str">
        <f t="shared" si="62"/>
        <v/>
      </c>
      <c r="M456" s="712" t="str">
        <f t="shared" si="63"/>
        <v/>
      </c>
      <c r="N456" s="713"/>
      <c r="O456" s="714"/>
      <c r="P456" s="233"/>
      <c r="Q456" s="233"/>
      <c r="R456" s="816" t="str">
        <f t="shared" si="59"/>
        <v/>
      </c>
      <c r="S456" s="711" t="str">
        <f t="shared" si="58"/>
        <v/>
      </c>
      <c r="T456" s="573"/>
      <c r="U456" s="573"/>
      <c r="V456" s="147"/>
      <c r="W456" s="707"/>
    </row>
    <row r="457" spans="2:23" ht="14.25" customHeight="1">
      <c r="B457" s="395"/>
      <c r="D457" s="529">
        <f t="shared" ref="D457:D520" si="64">D456+1</f>
        <v>416</v>
      </c>
      <c r="E457" s="531"/>
      <c r="F457" s="574"/>
      <c r="G457" s="531"/>
      <c r="H457" s="575"/>
      <c r="I457" s="700" t="str">
        <f t="shared" si="57"/>
        <v/>
      </c>
      <c r="J457" s="700" t="str">
        <f t="shared" si="60"/>
        <v/>
      </c>
      <c r="K457" s="700" t="str">
        <f t="shared" si="61"/>
        <v/>
      </c>
      <c r="L457" s="700" t="str">
        <f t="shared" si="62"/>
        <v/>
      </c>
      <c r="M457" s="712" t="str">
        <f t="shared" si="63"/>
        <v/>
      </c>
      <c r="N457" s="713"/>
      <c r="O457" s="714"/>
      <c r="P457" s="233"/>
      <c r="Q457" s="233"/>
      <c r="R457" s="816" t="str">
        <f t="shared" si="59"/>
        <v/>
      </c>
      <c r="S457" s="711" t="str">
        <f t="shared" si="58"/>
        <v/>
      </c>
      <c r="T457" s="573"/>
      <c r="U457" s="573"/>
      <c r="V457" s="147"/>
      <c r="W457" s="707"/>
    </row>
    <row r="458" spans="2:23" ht="14.25" customHeight="1">
      <c r="B458" s="395"/>
      <c r="D458" s="529">
        <f t="shared" si="64"/>
        <v>417</v>
      </c>
      <c r="E458" s="531"/>
      <c r="F458" s="574"/>
      <c r="G458" s="531"/>
      <c r="H458" s="575"/>
      <c r="I458" s="700" t="str">
        <f t="shared" si="57"/>
        <v/>
      </c>
      <c r="J458" s="700" t="str">
        <f t="shared" si="60"/>
        <v/>
      </c>
      <c r="K458" s="700" t="str">
        <f t="shared" si="61"/>
        <v/>
      </c>
      <c r="L458" s="700" t="str">
        <f t="shared" si="62"/>
        <v/>
      </c>
      <c r="M458" s="712" t="str">
        <f t="shared" si="63"/>
        <v/>
      </c>
      <c r="N458" s="713"/>
      <c r="O458" s="714"/>
      <c r="P458" s="233"/>
      <c r="Q458" s="233"/>
      <c r="R458" s="816" t="str">
        <f t="shared" si="59"/>
        <v/>
      </c>
      <c r="S458" s="711" t="str">
        <f t="shared" si="58"/>
        <v/>
      </c>
      <c r="T458" s="573"/>
      <c r="U458" s="573"/>
      <c r="V458" s="147"/>
      <c r="W458" s="707"/>
    </row>
    <row r="459" spans="2:23" ht="14.25" customHeight="1">
      <c r="B459" s="395"/>
      <c r="D459" s="529">
        <f t="shared" si="64"/>
        <v>418</v>
      </c>
      <c r="E459" s="531"/>
      <c r="F459" s="574"/>
      <c r="G459" s="531"/>
      <c r="H459" s="575"/>
      <c r="I459" s="700" t="str">
        <f t="shared" si="57"/>
        <v/>
      </c>
      <c r="J459" s="700" t="str">
        <f t="shared" si="60"/>
        <v/>
      </c>
      <c r="K459" s="700" t="str">
        <f t="shared" si="61"/>
        <v/>
      </c>
      <c r="L459" s="700" t="str">
        <f t="shared" si="62"/>
        <v/>
      </c>
      <c r="M459" s="712" t="str">
        <f t="shared" si="63"/>
        <v/>
      </c>
      <c r="N459" s="713"/>
      <c r="O459" s="714"/>
      <c r="P459" s="233"/>
      <c r="Q459" s="233"/>
      <c r="R459" s="816" t="str">
        <f t="shared" si="59"/>
        <v/>
      </c>
      <c r="S459" s="711" t="str">
        <f t="shared" si="58"/>
        <v/>
      </c>
      <c r="T459" s="573"/>
      <c r="U459" s="573"/>
      <c r="V459" s="147"/>
      <c r="W459" s="707"/>
    </row>
    <row r="460" spans="2:23" ht="14.25" customHeight="1">
      <c r="B460" s="395"/>
      <c r="D460" s="529">
        <f t="shared" si="64"/>
        <v>419</v>
      </c>
      <c r="E460" s="531"/>
      <c r="F460" s="574"/>
      <c r="G460" s="531"/>
      <c r="H460" s="575"/>
      <c r="I460" s="700" t="str">
        <f t="shared" si="57"/>
        <v/>
      </c>
      <c r="J460" s="700" t="str">
        <f t="shared" si="60"/>
        <v/>
      </c>
      <c r="K460" s="700" t="str">
        <f t="shared" si="61"/>
        <v/>
      </c>
      <c r="L460" s="700" t="str">
        <f t="shared" si="62"/>
        <v/>
      </c>
      <c r="M460" s="712" t="str">
        <f t="shared" si="63"/>
        <v/>
      </c>
      <c r="N460" s="713"/>
      <c r="O460" s="714"/>
      <c r="P460" s="233"/>
      <c r="Q460" s="233"/>
      <c r="R460" s="816" t="str">
        <f t="shared" si="59"/>
        <v/>
      </c>
      <c r="S460" s="711" t="str">
        <f t="shared" si="58"/>
        <v/>
      </c>
      <c r="T460" s="573"/>
      <c r="U460" s="573"/>
      <c r="V460" s="147"/>
      <c r="W460" s="707"/>
    </row>
    <row r="461" spans="2:23" ht="14.25" customHeight="1">
      <c r="B461" s="395"/>
      <c r="D461" s="529">
        <f t="shared" si="64"/>
        <v>420</v>
      </c>
      <c r="E461" s="531"/>
      <c r="F461" s="574"/>
      <c r="G461" s="531"/>
      <c r="H461" s="575"/>
      <c r="I461" s="700" t="str">
        <f t="shared" si="57"/>
        <v/>
      </c>
      <c r="J461" s="700" t="str">
        <f t="shared" si="60"/>
        <v/>
      </c>
      <c r="K461" s="700" t="str">
        <f t="shared" si="61"/>
        <v/>
      </c>
      <c r="L461" s="700" t="str">
        <f t="shared" si="62"/>
        <v/>
      </c>
      <c r="M461" s="712" t="str">
        <f t="shared" si="63"/>
        <v/>
      </c>
      <c r="N461" s="713"/>
      <c r="O461" s="714"/>
      <c r="P461" s="233"/>
      <c r="Q461" s="233"/>
      <c r="R461" s="816" t="str">
        <f t="shared" si="59"/>
        <v/>
      </c>
      <c r="S461" s="711" t="str">
        <f t="shared" si="58"/>
        <v/>
      </c>
      <c r="T461" s="573"/>
      <c r="U461" s="573"/>
      <c r="V461" s="147"/>
      <c r="W461" s="707"/>
    </row>
    <row r="462" spans="2:23" ht="14.25" customHeight="1">
      <c r="B462" s="395"/>
      <c r="D462" s="529">
        <f t="shared" si="64"/>
        <v>421</v>
      </c>
      <c r="E462" s="531"/>
      <c r="F462" s="574"/>
      <c r="G462" s="531"/>
      <c r="H462" s="575"/>
      <c r="I462" s="700" t="str">
        <f t="shared" si="57"/>
        <v/>
      </c>
      <c r="J462" s="700" t="str">
        <f t="shared" si="60"/>
        <v/>
      </c>
      <c r="K462" s="700" t="str">
        <f t="shared" si="61"/>
        <v/>
      </c>
      <c r="L462" s="700" t="str">
        <f t="shared" si="62"/>
        <v/>
      </c>
      <c r="M462" s="712" t="str">
        <f t="shared" si="63"/>
        <v/>
      </c>
      <c r="N462" s="713"/>
      <c r="O462" s="714"/>
      <c r="P462" s="233"/>
      <c r="Q462" s="233"/>
      <c r="R462" s="816" t="str">
        <f t="shared" si="59"/>
        <v/>
      </c>
      <c r="S462" s="711" t="str">
        <f t="shared" si="58"/>
        <v/>
      </c>
      <c r="T462" s="573"/>
      <c r="U462" s="573"/>
      <c r="V462" s="147"/>
      <c r="W462" s="707"/>
    </row>
    <row r="463" spans="2:23" ht="14.25" customHeight="1">
      <c r="B463" s="395"/>
      <c r="D463" s="529">
        <f t="shared" si="64"/>
        <v>422</v>
      </c>
      <c r="E463" s="531"/>
      <c r="F463" s="574"/>
      <c r="G463" s="531"/>
      <c r="H463" s="575"/>
      <c r="I463" s="700" t="str">
        <f t="shared" si="57"/>
        <v/>
      </c>
      <c r="J463" s="700" t="str">
        <f t="shared" si="60"/>
        <v/>
      </c>
      <c r="K463" s="700" t="str">
        <f t="shared" si="61"/>
        <v/>
      </c>
      <c r="L463" s="700" t="str">
        <f t="shared" si="62"/>
        <v/>
      </c>
      <c r="M463" s="712" t="str">
        <f t="shared" si="63"/>
        <v/>
      </c>
      <c r="N463" s="713"/>
      <c r="O463" s="714"/>
      <c r="P463" s="233"/>
      <c r="Q463" s="233"/>
      <c r="R463" s="816" t="str">
        <f t="shared" si="59"/>
        <v/>
      </c>
      <c r="S463" s="711" t="str">
        <f t="shared" si="58"/>
        <v/>
      </c>
      <c r="T463" s="573"/>
      <c r="U463" s="573"/>
      <c r="V463" s="147"/>
      <c r="W463" s="707"/>
    </row>
    <row r="464" spans="2:23" ht="14.25" customHeight="1">
      <c r="B464" s="395"/>
      <c r="D464" s="529">
        <f t="shared" si="64"/>
        <v>423</v>
      </c>
      <c r="E464" s="531"/>
      <c r="F464" s="574"/>
      <c r="G464" s="531"/>
      <c r="H464" s="575"/>
      <c r="I464" s="700" t="str">
        <f t="shared" si="57"/>
        <v/>
      </c>
      <c r="J464" s="700" t="str">
        <f t="shared" si="60"/>
        <v/>
      </c>
      <c r="K464" s="700" t="str">
        <f t="shared" si="61"/>
        <v/>
      </c>
      <c r="L464" s="700" t="str">
        <f t="shared" si="62"/>
        <v/>
      </c>
      <c r="M464" s="712" t="str">
        <f t="shared" si="63"/>
        <v/>
      </c>
      <c r="N464" s="713"/>
      <c r="O464" s="714"/>
      <c r="P464" s="233"/>
      <c r="Q464" s="233"/>
      <c r="R464" s="816" t="str">
        <f t="shared" si="59"/>
        <v/>
      </c>
      <c r="S464" s="711" t="str">
        <f t="shared" si="58"/>
        <v/>
      </c>
      <c r="T464" s="573"/>
      <c r="U464" s="573"/>
      <c r="V464" s="147"/>
      <c r="W464" s="707"/>
    </row>
    <row r="465" spans="2:23" ht="14.25" customHeight="1">
      <c r="B465" s="395"/>
      <c r="D465" s="529">
        <f t="shared" si="64"/>
        <v>424</v>
      </c>
      <c r="E465" s="531"/>
      <c r="F465" s="574"/>
      <c r="G465" s="531"/>
      <c r="H465" s="575"/>
      <c r="I465" s="700" t="str">
        <f t="shared" si="57"/>
        <v/>
      </c>
      <c r="J465" s="700" t="str">
        <f t="shared" si="60"/>
        <v/>
      </c>
      <c r="K465" s="700" t="str">
        <f t="shared" si="61"/>
        <v/>
      </c>
      <c r="L465" s="700" t="str">
        <f t="shared" si="62"/>
        <v/>
      </c>
      <c r="M465" s="712" t="str">
        <f t="shared" si="63"/>
        <v/>
      </c>
      <c r="N465" s="713"/>
      <c r="O465" s="714"/>
      <c r="P465" s="233"/>
      <c r="Q465" s="233"/>
      <c r="R465" s="816" t="str">
        <f t="shared" si="59"/>
        <v/>
      </c>
      <c r="S465" s="711" t="str">
        <f t="shared" si="58"/>
        <v/>
      </c>
      <c r="T465" s="573"/>
      <c r="U465" s="573"/>
      <c r="V465" s="147"/>
      <c r="W465" s="707"/>
    </row>
    <row r="466" spans="2:23" ht="14.25" customHeight="1">
      <c r="B466" s="395"/>
      <c r="D466" s="529">
        <f t="shared" si="64"/>
        <v>425</v>
      </c>
      <c r="E466" s="531"/>
      <c r="F466" s="574"/>
      <c r="G466" s="531"/>
      <c r="H466" s="575"/>
      <c r="I466" s="700" t="str">
        <f t="shared" si="57"/>
        <v/>
      </c>
      <c r="J466" s="700" t="str">
        <f t="shared" si="60"/>
        <v/>
      </c>
      <c r="K466" s="700" t="str">
        <f t="shared" si="61"/>
        <v/>
      </c>
      <c r="L466" s="700" t="str">
        <f t="shared" si="62"/>
        <v/>
      </c>
      <c r="M466" s="712" t="str">
        <f t="shared" si="63"/>
        <v/>
      </c>
      <c r="N466" s="713"/>
      <c r="O466" s="714"/>
      <c r="P466" s="233"/>
      <c r="Q466" s="233"/>
      <c r="R466" s="816" t="str">
        <f t="shared" si="59"/>
        <v/>
      </c>
      <c r="S466" s="711" t="str">
        <f t="shared" si="58"/>
        <v/>
      </c>
      <c r="T466" s="573"/>
      <c r="U466" s="573"/>
      <c r="V466" s="147"/>
      <c r="W466" s="707"/>
    </row>
    <row r="467" spans="2:23" ht="14.25" customHeight="1">
      <c r="B467" s="395"/>
      <c r="D467" s="529">
        <f t="shared" si="64"/>
        <v>426</v>
      </c>
      <c r="E467" s="531"/>
      <c r="F467" s="574"/>
      <c r="G467" s="531"/>
      <c r="H467" s="575"/>
      <c r="I467" s="700" t="str">
        <f t="shared" si="57"/>
        <v/>
      </c>
      <c r="J467" s="700" t="str">
        <f t="shared" si="60"/>
        <v/>
      </c>
      <c r="K467" s="700" t="str">
        <f t="shared" si="61"/>
        <v/>
      </c>
      <c r="L467" s="700" t="str">
        <f t="shared" si="62"/>
        <v/>
      </c>
      <c r="M467" s="712" t="str">
        <f t="shared" si="63"/>
        <v/>
      </c>
      <c r="N467" s="713"/>
      <c r="O467" s="714"/>
      <c r="P467" s="233"/>
      <c r="Q467" s="233"/>
      <c r="R467" s="816" t="str">
        <f t="shared" si="59"/>
        <v/>
      </c>
      <c r="S467" s="711" t="str">
        <f t="shared" si="58"/>
        <v/>
      </c>
      <c r="T467" s="573"/>
      <c r="U467" s="573"/>
      <c r="V467" s="147"/>
      <c r="W467" s="707"/>
    </row>
    <row r="468" spans="2:23" ht="14.25" customHeight="1">
      <c r="B468" s="395"/>
      <c r="D468" s="529">
        <f t="shared" si="64"/>
        <v>427</v>
      </c>
      <c r="E468" s="531"/>
      <c r="F468" s="574"/>
      <c r="G468" s="531"/>
      <c r="H468" s="575"/>
      <c r="I468" s="700" t="str">
        <f t="shared" si="57"/>
        <v/>
      </c>
      <c r="J468" s="700" t="str">
        <f t="shared" si="60"/>
        <v/>
      </c>
      <c r="K468" s="700" t="str">
        <f t="shared" si="61"/>
        <v/>
      </c>
      <c r="L468" s="700" t="str">
        <f t="shared" si="62"/>
        <v/>
      </c>
      <c r="M468" s="712" t="str">
        <f t="shared" si="63"/>
        <v/>
      </c>
      <c r="N468" s="713"/>
      <c r="O468" s="714"/>
      <c r="P468" s="233"/>
      <c r="Q468" s="233"/>
      <c r="R468" s="816" t="str">
        <f t="shared" si="59"/>
        <v/>
      </c>
      <c r="S468" s="711" t="str">
        <f t="shared" si="58"/>
        <v/>
      </c>
      <c r="T468" s="573"/>
      <c r="U468" s="573"/>
      <c r="V468" s="147"/>
      <c r="W468" s="707"/>
    </row>
    <row r="469" spans="2:23" ht="14.25" customHeight="1">
      <c r="B469" s="395"/>
      <c r="D469" s="529">
        <f t="shared" si="64"/>
        <v>428</v>
      </c>
      <c r="E469" s="531"/>
      <c r="F469" s="574"/>
      <c r="G469" s="531"/>
      <c r="H469" s="575"/>
      <c r="I469" s="700" t="str">
        <f t="shared" si="57"/>
        <v/>
      </c>
      <c r="J469" s="700" t="str">
        <f t="shared" si="60"/>
        <v/>
      </c>
      <c r="K469" s="700" t="str">
        <f t="shared" si="61"/>
        <v/>
      </c>
      <c r="L469" s="700" t="str">
        <f t="shared" si="62"/>
        <v/>
      </c>
      <c r="M469" s="712" t="str">
        <f t="shared" si="63"/>
        <v/>
      </c>
      <c r="N469" s="713"/>
      <c r="O469" s="714"/>
      <c r="P469" s="233"/>
      <c r="Q469" s="233"/>
      <c r="R469" s="816" t="str">
        <f t="shared" si="59"/>
        <v/>
      </c>
      <c r="S469" s="711" t="str">
        <f t="shared" si="58"/>
        <v/>
      </c>
      <c r="T469" s="573"/>
      <c r="U469" s="573"/>
      <c r="V469" s="147"/>
      <c r="W469" s="707"/>
    </row>
    <row r="470" spans="2:23" ht="14.25" customHeight="1">
      <c r="B470" s="395"/>
      <c r="D470" s="529">
        <f t="shared" si="64"/>
        <v>429</v>
      </c>
      <c r="E470" s="531"/>
      <c r="F470" s="574"/>
      <c r="G470" s="531"/>
      <c r="H470" s="575"/>
      <c r="I470" s="700" t="str">
        <f t="shared" si="57"/>
        <v/>
      </c>
      <c r="J470" s="700" t="str">
        <f t="shared" si="60"/>
        <v/>
      </c>
      <c r="K470" s="700" t="str">
        <f t="shared" si="61"/>
        <v/>
      </c>
      <c r="L470" s="700" t="str">
        <f t="shared" si="62"/>
        <v/>
      </c>
      <c r="M470" s="712" t="str">
        <f t="shared" si="63"/>
        <v/>
      </c>
      <c r="N470" s="713"/>
      <c r="O470" s="714"/>
      <c r="P470" s="233"/>
      <c r="Q470" s="233"/>
      <c r="R470" s="816" t="str">
        <f t="shared" si="59"/>
        <v/>
      </c>
      <c r="S470" s="711" t="str">
        <f t="shared" si="58"/>
        <v/>
      </c>
      <c r="T470" s="573"/>
      <c r="U470" s="573"/>
      <c r="V470" s="147"/>
      <c r="W470" s="707"/>
    </row>
    <row r="471" spans="2:23" ht="14.25" customHeight="1">
      <c r="B471" s="395"/>
      <c r="D471" s="529">
        <f t="shared" si="64"/>
        <v>430</v>
      </c>
      <c r="E471" s="531"/>
      <c r="F471" s="574"/>
      <c r="G471" s="531"/>
      <c r="H471" s="575"/>
      <c r="I471" s="700" t="str">
        <f t="shared" si="57"/>
        <v/>
      </c>
      <c r="J471" s="700" t="str">
        <f t="shared" si="60"/>
        <v/>
      </c>
      <c r="K471" s="700" t="str">
        <f t="shared" si="61"/>
        <v/>
      </c>
      <c r="L471" s="700" t="str">
        <f t="shared" si="62"/>
        <v/>
      </c>
      <c r="M471" s="712" t="str">
        <f t="shared" si="63"/>
        <v/>
      </c>
      <c r="N471" s="713"/>
      <c r="O471" s="714"/>
      <c r="P471" s="233"/>
      <c r="Q471" s="233"/>
      <c r="R471" s="816" t="str">
        <f t="shared" si="59"/>
        <v/>
      </c>
      <c r="S471" s="711" t="str">
        <f t="shared" si="58"/>
        <v/>
      </c>
      <c r="T471" s="573"/>
      <c r="U471" s="573"/>
      <c r="V471" s="147"/>
      <c r="W471" s="707"/>
    </row>
    <row r="472" spans="2:23" ht="14.25" customHeight="1">
      <c r="B472" s="395"/>
      <c r="D472" s="529">
        <f t="shared" si="64"/>
        <v>431</v>
      </c>
      <c r="E472" s="531"/>
      <c r="F472" s="574"/>
      <c r="G472" s="531"/>
      <c r="H472" s="575"/>
      <c r="I472" s="700" t="str">
        <f t="shared" si="57"/>
        <v/>
      </c>
      <c r="J472" s="700" t="str">
        <f t="shared" si="60"/>
        <v/>
      </c>
      <c r="K472" s="700" t="str">
        <f t="shared" si="61"/>
        <v/>
      </c>
      <c r="L472" s="700" t="str">
        <f t="shared" si="62"/>
        <v/>
      </c>
      <c r="M472" s="712" t="str">
        <f t="shared" si="63"/>
        <v/>
      </c>
      <c r="N472" s="713"/>
      <c r="O472" s="714"/>
      <c r="P472" s="233"/>
      <c r="Q472" s="233"/>
      <c r="R472" s="816" t="str">
        <f t="shared" si="59"/>
        <v/>
      </c>
      <c r="S472" s="711" t="str">
        <f t="shared" si="58"/>
        <v/>
      </c>
      <c r="T472" s="573"/>
      <c r="U472" s="573"/>
      <c r="V472" s="147"/>
      <c r="W472" s="707"/>
    </row>
    <row r="473" spans="2:23" ht="14.25" customHeight="1">
      <c r="B473" s="395"/>
      <c r="D473" s="529">
        <f t="shared" si="64"/>
        <v>432</v>
      </c>
      <c r="E473" s="531"/>
      <c r="F473" s="574"/>
      <c r="G473" s="531"/>
      <c r="H473" s="575"/>
      <c r="I473" s="700" t="str">
        <f t="shared" si="57"/>
        <v/>
      </c>
      <c r="J473" s="700" t="str">
        <f t="shared" si="60"/>
        <v/>
      </c>
      <c r="K473" s="700" t="str">
        <f t="shared" si="61"/>
        <v/>
      </c>
      <c r="L473" s="700" t="str">
        <f t="shared" si="62"/>
        <v/>
      </c>
      <c r="M473" s="712" t="str">
        <f t="shared" si="63"/>
        <v/>
      </c>
      <c r="N473" s="713"/>
      <c r="O473" s="714"/>
      <c r="P473" s="233"/>
      <c r="Q473" s="233"/>
      <c r="R473" s="816" t="str">
        <f t="shared" si="59"/>
        <v/>
      </c>
      <c r="S473" s="711" t="str">
        <f t="shared" si="58"/>
        <v/>
      </c>
      <c r="T473" s="573"/>
      <c r="U473" s="573"/>
      <c r="V473" s="147"/>
      <c r="W473" s="707"/>
    </row>
    <row r="474" spans="2:23" ht="14.25" customHeight="1">
      <c r="B474" s="395"/>
      <c r="D474" s="529">
        <f t="shared" si="64"/>
        <v>433</v>
      </c>
      <c r="E474" s="531"/>
      <c r="F474" s="574"/>
      <c r="G474" s="531"/>
      <c r="H474" s="575"/>
      <c r="I474" s="700" t="str">
        <f t="shared" si="57"/>
        <v/>
      </c>
      <c r="J474" s="700" t="str">
        <f t="shared" si="60"/>
        <v/>
      </c>
      <c r="K474" s="700" t="str">
        <f t="shared" si="61"/>
        <v/>
      </c>
      <c r="L474" s="700" t="str">
        <f t="shared" si="62"/>
        <v/>
      </c>
      <c r="M474" s="712" t="str">
        <f t="shared" si="63"/>
        <v/>
      </c>
      <c r="N474" s="713"/>
      <c r="O474" s="714"/>
      <c r="P474" s="233"/>
      <c r="Q474" s="233"/>
      <c r="R474" s="816" t="str">
        <f t="shared" si="59"/>
        <v/>
      </c>
      <c r="S474" s="711" t="str">
        <f t="shared" si="58"/>
        <v/>
      </c>
      <c r="T474" s="573"/>
      <c r="U474" s="573"/>
      <c r="V474" s="147"/>
      <c r="W474" s="707"/>
    </row>
    <row r="475" spans="2:23" ht="14.25" customHeight="1">
      <c r="B475" s="395"/>
      <c r="D475" s="529">
        <f t="shared" si="64"/>
        <v>434</v>
      </c>
      <c r="E475" s="531"/>
      <c r="F475" s="574"/>
      <c r="G475" s="531"/>
      <c r="H475" s="575"/>
      <c r="I475" s="700" t="str">
        <f t="shared" si="57"/>
        <v/>
      </c>
      <c r="J475" s="700" t="str">
        <f t="shared" si="60"/>
        <v/>
      </c>
      <c r="K475" s="700" t="str">
        <f t="shared" si="61"/>
        <v/>
      </c>
      <c r="L475" s="700" t="str">
        <f t="shared" si="62"/>
        <v/>
      </c>
      <c r="M475" s="712" t="str">
        <f t="shared" si="63"/>
        <v/>
      </c>
      <c r="N475" s="713"/>
      <c r="O475" s="714"/>
      <c r="P475" s="233"/>
      <c r="Q475" s="233"/>
      <c r="R475" s="816" t="str">
        <f t="shared" si="59"/>
        <v/>
      </c>
      <c r="S475" s="711" t="str">
        <f t="shared" si="58"/>
        <v/>
      </c>
      <c r="T475" s="573"/>
      <c r="U475" s="573"/>
      <c r="V475" s="147"/>
      <c r="W475" s="707"/>
    </row>
    <row r="476" spans="2:23" ht="14.25" customHeight="1">
      <c r="B476" s="395"/>
      <c r="D476" s="529">
        <f t="shared" si="64"/>
        <v>435</v>
      </c>
      <c r="E476" s="531"/>
      <c r="F476" s="574"/>
      <c r="G476" s="531"/>
      <c r="H476" s="575"/>
      <c r="I476" s="700" t="str">
        <f t="shared" si="57"/>
        <v/>
      </c>
      <c r="J476" s="700" t="str">
        <f t="shared" si="60"/>
        <v/>
      </c>
      <c r="K476" s="700" t="str">
        <f t="shared" si="61"/>
        <v/>
      </c>
      <c r="L476" s="700" t="str">
        <f t="shared" si="62"/>
        <v/>
      </c>
      <c r="M476" s="712" t="str">
        <f t="shared" si="63"/>
        <v/>
      </c>
      <c r="N476" s="713"/>
      <c r="O476" s="714"/>
      <c r="P476" s="233"/>
      <c r="Q476" s="233"/>
      <c r="R476" s="816" t="str">
        <f t="shared" si="59"/>
        <v/>
      </c>
      <c r="S476" s="711" t="str">
        <f t="shared" si="58"/>
        <v/>
      </c>
      <c r="T476" s="573"/>
      <c r="U476" s="573"/>
      <c r="V476" s="147"/>
      <c r="W476" s="707"/>
    </row>
    <row r="477" spans="2:23" ht="14.25" customHeight="1">
      <c r="B477" s="395"/>
      <c r="D477" s="529">
        <f t="shared" si="64"/>
        <v>436</v>
      </c>
      <c r="E477" s="531"/>
      <c r="F477" s="574"/>
      <c r="G477" s="531"/>
      <c r="H477" s="575"/>
      <c r="I477" s="700" t="str">
        <f t="shared" si="57"/>
        <v/>
      </c>
      <c r="J477" s="700" t="str">
        <f t="shared" si="60"/>
        <v/>
      </c>
      <c r="K477" s="700" t="str">
        <f t="shared" si="61"/>
        <v/>
      </c>
      <c r="L477" s="700" t="str">
        <f t="shared" si="62"/>
        <v/>
      </c>
      <c r="M477" s="712" t="str">
        <f t="shared" si="63"/>
        <v/>
      </c>
      <c r="N477" s="713"/>
      <c r="O477" s="714"/>
      <c r="P477" s="233"/>
      <c r="Q477" s="233"/>
      <c r="R477" s="816" t="str">
        <f t="shared" si="59"/>
        <v/>
      </c>
      <c r="S477" s="711" t="str">
        <f t="shared" si="58"/>
        <v/>
      </c>
      <c r="T477" s="573"/>
      <c r="U477" s="573"/>
      <c r="V477" s="147"/>
      <c r="W477" s="707"/>
    </row>
    <row r="478" spans="2:23" ht="14.25" customHeight="1">
      <c r="B478" s="395"/>
      <c r="D478" s="529">
        <f t="shared" si="64"/>
        <v>437</v>
      </c>
      <c r="E478" s="531"/>
      <c r="F478" s="574"/>
      <c r="G478" s="531"/>
      <c r="H478" s="575"/>
      <c r="I478" s="700" t="str">
        <f t="shared" si="57"/>
        <v/>
      </c>
      <c r="J478" s="700" t="str">
        <f t="shared" si="60"/>
        <v/>
      </c>
      <c r="K478" s="700" t="str">
        <f t="shared" si="61"/>
        <v/>
      </c>
      <c r="L478" s="700" t="str">
        <f t="shared" si="62"/>
        <v/>
      </c>
      <c r="M478" s="712" t="str">
        <f t="shared" si="63"/>
        <v/>
      </c>
      <c r="N478" s="713"/>
      <c r="O478" s="714"/>
      <c r="P478" s="233"/>
      <c r="Q478" s="233"/>
      <c r="R478" s="816" t="str">
        <f t="shared" si="59"/>
        <v/>
      </c>
      <c r="S478" s="711" t="str">
        <f t="shared" si="58"/>
        <v/>
      </c>
      <c r="T478" s="573"/>
      <c r="U478" s="573"/>
      <c r="V478" s="147"/>
      <c r="W478" s="707"/>
    </row>
    <row r="479" spans="2:23" ht="14.25" customHeight="1">
      <c r="B479" s="395"/>
      <c r="D479" s="529">
        <f t="shared" si="64"/>
        <v>438</v>
      </c>
      <c r="E479" s="531"/>
      <c r="F479" s="574"/>
      <c r="G479" s="531"/>
      <c r="H479" s="575"/>
      <c r="I479" s="700" t="str">
        <f t="shared" si="57"/>
        <v/>
      </c>
      <c r="J479" s="700" t="str">
        <f t="shared" si="60"/>
        <v/>
      </c>
      <c r="K479" s="700" t="str">
        <f t="shared" si="61"/>
        <v/>
      </c>
      <c r="L479" s="700" t="str">
        <f t="shared" si="62"/>
        <v/>
      </c>
      <c r="M479" s="712" t="str">
        <f t="shared" si="63"/>
        <v/>
      </c>
      <c r="N479" s="713"/>
      <c r="O479" s="714"/>
      <c r="P479" s="233"/>
      <c r="Q479" s="233"/>
      <c r="R479" s="816" t="str">
        <f t="shared" si="59"/>
        <v/>
      </c>
      <c r="S479" s="711" t="str">
        <f t="shared" si="58"/>
        <v/>
      </c>
      <c r="T479" s="573"/>
      <c r="U479" s="573"/>
      <c r="V479" s="147"/>
      <c r="W479" s="707"/>
    </row>
    <row r="480" spans="2:23" ht="14.25" customHeight="1">
      <c r="B480" s="395"/>
      <c r="D480" s="529">
        <f t="shared" si="64"/>
        <v>439</v>
      </c>
      <c r="E480" s="531"/>
      <c r="F480" s="574"/>
      <c r="G480" s="531"/>
      <c r="H480" s="575"/>
      <c r="I480" s="700" t="str">
        <f t="shared" si="57"/>
        <v/>
      </c>
      <c r="J480" s="700" t="str">
        <f t="shared" si="60"/>
        <v/>
      </c>
      <c r="K480" s="700" t="str">
        <f t="shared" si="61"/>
        <v/>
      </c>
      <c r="L480" s="700" t="str">
        <f t="shared" si="62"/>
        <v/>
      </c>
      <c r="M480" s="712" t="str">
        <f t="shared" si="63"/>
        <v/>
      </c>
      <c r="N480" s="713"/>
      <c r="O480" s="714"/>
      <c r="P480" s="233"/>
      <c r="Q480" s="233"/>
      <c r="R480" s="816" t="str">
        <f t="shared" si="59"/>
        <v/>
      </c>
      <c r="S480" s="711" t="str">
        <f t="shared" si="58"/>
        <v/>
      </c>
      <c r="T480" s="573"/>
      <c r="U480" s="573"/>
      <c r="V480" s="147"/>
      <c r="W480" s="707"/>
    </row>
    <row r="481" spans="2:23" ht="14.25" customHeight="1">
      <c r="B481" s="395"/>
      <c r="D481" s="529">
        <f t="shared" si="64"/>
        <v>440</v>
      </c>
      <c r="E481" s="531"/>
      <c r="F481" s="574"/>
      <c r="G481" s="531"/>
      <c r="H481" s="575"/>
      <c r="I481" s="700" t="str">
        <f t="shared" si="57"/>
        <v/>
      </c>
      <c r="J481" s="700" t="str">
        <f t="shared" si="60"/>
        <v/>
      </c>
      <c r="K481" s="700" t="str">
        <f t="shared" si="61"/>
        <v/>
      </c>
      <c r="L481" s="700" t="str">
        <f t="shared" si="62"/>
        <v/>
      </c>
      <c r="M481" s="712" t="str">
        <f t="shared" si="63"/>
        <v/>
      </c>
      <c r="N481" s="713"/>
      <c r="O481" s="714"/>
      <c r="P481" s="233"/>
      <c r="Q481" s="233"/>
      <c r="R481" s="816" t="str">
        <f t="shared" si="59"/>
        <v/>
      </c>
      <c r="S481" s="711" t="str">
        <f t="shared" si="58"/>
        <v/>
      </c>
      <c r="T481" s="573"/>
      <c r="U481" s="573"/>
      <c r="V481" s="147"/>
      <c r="W481" s="707"/>
    </row>
    <row r="482" spans="2:23" ht="14.25" customHeight="1">
      <c r="B482" s="395"/>
      <c r="D482" s="529">
        <f t="shared" si="64"/>
        <v>441</v>
      </c>
      <c r="E482" s="531"/>
      <c r="F482" s="574"/>
      <c r="G482" s="531"/>
      <c r="H482" s="575"/>
      <c r="I482" s="700" t="str">
        <f t="shared" si="57"/>
        <v/>
      </c>
      <c r="J482" s="700" t="str">
        <f t="shared" si="60"/>
        <v/>
      </c>
      <c r="K482" s="700" t="str">
        <f t="shared" si="61"/>
        <v/>
      </c>
      <c r="L482" s="700" t="str">
        <f t="shared" si="62"/>
        <v/>
      </c>
      <c r="M482" s="712" t="str">
        <f t="shared" si="63"/>
        <v/>
      </c>
      <c r="N482" s="713"/>
      <c r="O482" s="714"/>
      <c r="P482" s="233"/>
      <c r="Q482" s="233"/>
      <c r="R482" s="816" t="str">
        <f t="shared" si="59"/>
        <v/>
      </c>
      <c r="S482" s="711" t="str">
        <f t="shared" si="58"/>
        <v/>
      </c>
      <c r="T482" s="573"/>
      <c r="U482" s="573"/>
      <c r="V482" s="147"/>
      <c r="W482" s="707"/>
    </row>
    <row r="483" spans="2:23" ht="14.25" customHeight="1">
      <c r="B483" s="395"/>
      <c r="D483" s="529">
        <f t="shared" si="64"/>
        <v>442</v>
      </c>
      <c r="E483" s="531"/>
      <c r="F483" s="574"/>
      <c r="G483" s="531"/>
      <c r="H483" s="575"/>
      <c r="I483" s="700" t="str">
        <f t="shared" si="57"/>
        <v/>
      </c>
      <c r="J483" s="700" t="str">
        <f t="shared" si="60"/>
        <v/>
      </c>
      <c r="K483" s="700" t="str">
        <f t="shared" si="61"/>
        <v/>
      </c>
      <c r="L483" s="700" t="str">
        <f t="shared" si="62"/>
        <v/>
      </c>
      <c r="M483" s="712" t="str">
        <f t="shared" si="63"/>
        <v/>
      </c>
      <c r="N483" s="713"/>
      <c r="O483" s="714"/>
      <c r="P483" s="233"/>
      <c r="Q483" s="233"/>
      <c r="R483" s="816" t="str">
        <f t="shared" si="59"/>
        <v/>
      </c>
      <c r="S483" s="711" t="str">
        <f t="shared" si="58"/>
        <v/>
      </c>
      <c r="T483" s="573"/>
      <c r="U483" s="573"/>
      <c r="V483" s="147"/>
      <c r="W483" s="707"/>
    </row>
    <row r="484" spans="2:23" ht="14.25" customHeight="1">
      <c r="B484" s="395"/>
      <c r="D484" s="529">
        <f t="shared" si="64"/>
        <v>443</v>
      </c>
      <c r="E484" s="531"/>
      <c r="F484" s="574"/>
      <c r="G484" s="531"/>
      <c r="H484" s="575"/>
      <c r="I484" s="700" t="str">
        <f t="shared" si="57"/>
        <v/>
      </c>
      <c r="J484" s="700" t="str">
        <f t="shared" si="60"/>
        <v/>
      </c>
      <c r="K484" s="700" t="str">
        <f t="shared" si="61"/>
        <v/>
      </c>
      <c r="L484" s="700" t="str">
        <f t="shared" si="62"/>
        <v/>
      </c>
      <c r="M484" s="712" t="str">
        <f t="shared" si="63"/>
        <v/>
      </c>
      <c r="N484" s="713"/>
      <c r="O484" s="714"/>
      <c r="P484" s="233"/>
      <c r="Q484" s="233"/>
      <c r="R484" s="816" t="str">
        <f t="shared" si="59"/>
        <v/>
      </c>
      <c r="S484" s="711" t="str">
        <f t="shared" si="58"/>
        <v/>
      </c>
      <c r="T484" s="573"/>
      <c r="U484" s="573"/>
      <c r="V484" s="147"/>
      <c r="W484" s="707"/>
    </row>
    <row r="485" spans="2:23" ht="14.25" customHeight="1">
      <c r="B485" s="395"/>
      <c r="D485" s="529">
        <f t="shared" si="64"/>
        <v>444</v>
      </c>
      <c r="E485" s="531"/>
      <c r="F485" s="574"/>
      <c r="G485" s="531"/>
      <c r="H485" s="575"/>
      <c r="I485" s="700" t="str">
        <f t="shared" si="57"/>
        <v/>
      </c>
      <c r="J485" s="700" t="str">
        <f t="shared" si="60"/>
        <v/>
      </c>
      <c r="K485" s="700" t="str">
        <f t="shared" si="61"/>
        <v/>
      </c>
      <c r="L485" s="700" t="str">
        <f t="shared" si="62"/>
        <v/>
      </c>
      <c r="M485" s="712" t="str">
        <f t="shared" si="63"/>
        <v/>
      </c>
      <c r="N485" s="713"/>
      <c r="O485" s="714"/>
      <c r="P485" s="233"/>
      <c r="Q485" s="233"/>
      <c r="R485" s="816" t="str">
        <f t="shared" si="59"/>
        <v/>
      </c>
      <c r="S485" s="711" t="str">
        <f t="shared" si="58"/>
        <v/>
      </c>
      <c r="T485" s="573"/>
      <c r="U485" s="573"/>
      <c r="V485" s="147"/>
      <c r="W485" s="707"/>
    </row>
    <row r="486" spans="2:23" ht="14.25" customHeight="1">
      <c r="B486" s="395"/>
      <c r="D486" s="529">
        <f t="shared" si="64"/>
        <v>445</v>
      </c>
      <c r="E486" s="531"/>
      <c r="F486" s="574"/>
      <c r="G486" s="531"/>
      <c r="H486" s="575"/>
      <c r="I486" s="700" t="str">
        <f t="shared" si="57"/>
        <v/>
      </c>
      <c r="J486" s="700" t="str">
        <f t="shared" si="60"/>
        <v/>
      </c>
      <c r="K486" s="700" t="str">
        <f t="shared" si="61"/>
        <v/>
      </c>
      <c r="L486" s="700" t="str">
        <f t="shared" si="62"/>
        <v/>
      </c>
      <c r="M486" s="712" t="str">
        <f t="shared" si="63"/>
        <v/>
      </c>
      <c r="N486" s="713"/>
      <c r="O486" s="714"/>
      <c r="P486" s="233"/>
      <c r="Q486" s="233"/>
      <c r="R486" s="816" t="str">
        <f t="shared" si="59"/>
        <v/>
      </c>
      <c r="S486" s="711" t="str">
        <f t="shared" si="58"/>
        <v/>
      </c>
      <c r="T486" s="573"/>
      <c r="U486" s="573"/>
      <c r="V486" s="147"/>
      <c r="W486" s="707"/>
    </row>
    <row r="487" spans="2:23" ht="14.25" customHeight="1">
      <c r="B487" s="395"/>
      <c r="D487" s="529">
        <f t="shared" si="64"/>
        <v>446</v>
      </c>
      <c r="E487" s="531"/>
      <c r="F487" s="574"/>
      <c r="G487" s="531"/>
      <c r="H487" s="575"/>
      <c r="I487" s="700" t="str">
        <f t="shared" si="57"/>
        <v/>
      </c>
      <c r="J487" s="700" t="str">
        <f t="shared" si="60"/>
        <v/>
      </c>
      <c r="K487" s="700" t="str">
        <f t="shared" si="61"/>
        <v/>
      </c>
      <c r="L487" s="700" t="str">
        <f t="shared" si="62"/>
        <v/>
      </c>
      <c r="M487" s="712" t="str">
        <f t="shared" si="63"/>
        <v/>
      </c>
      <c r="N487" s="713"/>
      <c r="O487" s="714"/>
      <c r="P487" s="233"/>
      <c r="Q487" s="233"/>
      <c r="R487" s="816" t="str">
        <f t="shared" si="59"/>
        <v/>
      </c>
      <c r="S487" s="711" t="str">
        <f t="shared" si="58"/>
        <v/>
      </c>
      <c r="T487" s="573"/>
      <c r="U487" s="573"/>
      <c r="V487" s="147"/>
      <c r="W487" s="707"/>
    </row>
    <row r="488" spans="2:23" ht="14.25" customHeight="1">
      <c r="B488" s="395"/>
      <c r="D488" s="529">
        <f t="shared" si="64"/>
        <v>447</v>
      </c>
      <c r="E488" s="531"/>
      <c r="F488" s="574"/>
      <c r="G488" s="531"/>
      <c r="H488" s="575"/>
      <c r="I488" s="700" t="str">
        <f t="shared" si="57"/>
        <v/>
      </c>
      <c r="J488" s="700" t="str">
        <f t="shared" si="60"/>
        <v/>
      </c>
      <c r="K488" s="700" t="str">
        <f t="shared" si="61"/>
        <v/>
      </c>
      <c r="L488" s="700" t="str">
        <f t="shared" si="62"/>
        <v/>
      </c>
      <c r="M488" s="712" t="str">
        <f t="shared" si="63"/>
        <v/>
      </c>
      <c r="N488" s="713"/>
      <c r="O488" s="714"/>
      <c r="P488" s="233"/>
      <c r="Q488" s="233"/>
      <c r="R488" s="816" t="str">
        <f t="shared" si="59"/>
        <v/>
      </c>
      <c r="S488" s="711" t="str">
        <f t="shared" si="58"/>
        <v/>
      </c>
      <c r="T488" s="573"/>
      <c r="U488" s="573"/>
      <c r="V488" s="147"/>
      <c r="W488" s="707"/>
    </row>
    <row r="489" spans="2:23" ht="14.25" customHeight="1">
      <c r="B489" s="395"/>
      <c r="D489" s="529">
        <f t="shared" si="64"/>
        <v>448</v>
      </c>
      <c r="E489" s="531"/>
      <c r="F489" s="574"/>
      <c r="G489" s="531"/>
      <c r="H489" s="575"/>
      <c r="I489" s="700" t="str">
        <f t="shared" si="57"/>
        <v/>
      </c>
      <c r="J489" s="700" t="str">
        <f t="shared" si="60"/>
        <v/>
      </c>
      <c r="K489" s="700" t="str">
        <f t="shared" si="61"/>
        <v/>
      </c>
      <c r="L489" s="700" t="str">
        <f t="shared" si="62"/>
        <v/>
      </c>
      <c r="M489" s="712" t="str">
        <f t="shared" si="63"/>
        <v/>
      </c>
      <c r="N489" s="713"/>
      <c r="O489" s="714"/>
      <c r="P489" s="233"/>
      <c r="Q489" s="233"/>
      <c r="R489" s="816" t="str">
        <f t="shared" si="59"/>
        <v/>
      </c>
      <c r="S489" s="711" t="str">
        <f t="shared" si="58"/>
        <v/>
      </c>
      <c r="T489" s="573"/>
      <c r="U489" s="573"/>
      <c r="V489" s="147"/>
      <c r="W489" s="707"/>
    </row>
    <row r="490" spans="2:23" ht="14.25" customHeight="1">
      <c r="B490" s="395"/>
      <c r="D490" s="529">
        <f t="shared" si="64"/>
        <v>449</v>
      </c>
      <c r="E490" s="531"/>
      <c r="F490" s="574"/>
      <c r="G490" s="531"/>
      <c r="H490" s="575"/>
      <c r="I490" s="700" t="str">
        <f t="shared" si="57"/>
        <v/>
      </c>
      <c r="J490" s="700" t="str">
        <f t="shared" si="60"/>
        <v/>
      </c>
      <c r="K490" s="700" t="str">
        <f t="shared" si="61"/>
        <v/>
      </c>
      <c r="L490" s="700" t="str">
        <f t="shared" si="62"/>
        <v/>
      </c>
      <c r="M490" s="712" t="str">
        <f t="shared" si="63"/>
        <v/>
      </c>
      <c r="N490" s="713"/>
      <c r="O490" s="714"/>
      <c r="P490" s="233"/>
      <c r="Q490" s="233"/>
      <c r="R490" s="816" t="str">
        <f t="shared" si="59"/>
        <v/>
      </c>
      <c r="S490" s="711" t="str">
        <f t="shared" si="58"/>
        <v/>
      </c>
      <c r="T490" s="573"/>
      <c r="U490" s="573"/>
      <c r="V490" s="147"/>
      <c r="W490" s="707"/>
    </row>
    <row r="491" spans="2:23" ht="14.25" customHeight="1">
      <c r="B491" s="395"/>
      <c r="D491" s="529">
        <f t="shared" si="64"/>
        <v>450</v>
      </c>
      <c r="E491" s="531"/>
      <c r="F491" s="574"/>
      <c r="G491" s="531"/>
      <c r="H491" s="575"/>
      <c r="I491" s="700" t="str">
        <f t="shared" ref="I491:I554" si="65">IF(OR(F491=$AE$4,F491=$AF$4),"○","")</f>
        <v/>
      </c>
      <c r="J491" s="700" t="str">
        <f t="shared" si="60"/>
        <v/>
      </c>
      <c r="K491" s="700" t="str">
        <f t="shared" si="61"/>
        <v/>
      </c>
      <c r="L491" s="700" t="str">
        <f t="shared" si="62"/>
        <v/>
      </c>
      <c r="M491" s="712" t="str">
        <f t="shared" si="63"/>
        <v/>
      </c>
      <c r="N491" s="713"/>
      <c r="O491" s="714"/>
      <c r="P491" s="233"/>
      <c r="Q491" s="233"/>
      <c r="R491" s="816" t="str">
        <f>IF(Q491="","",P491*Q491)</f>
        <v/>
      </c>
      <c r="S491" s="711" t="str">
        <f t="shared" ref="S491:S554" si="66">IF(OR(H491="",R491=""),"",R491/H491)</f>
        <v/>
      </c>
      <c r="T491" s="573"/>
      <c r="U491" s="573"/>
      <c r="V491" s="147"/>
      <c r="W491" s="707"/>
    </row>
    <row r="492" spans="2:23" ht="14.25" customHeight="1">
      <c r="B492" s="395"/>
      <c r="D492" s="529">
        <f t="shared" si="64"/>
        <v>451</v>
      </c>
      <c r="E492" s="531"/>
      <c r="F492" s="574"/>
      <c r="G492" s="531"/>
      <c r="H492" s="575"/>
      <c r="I492" s="700" t="str">
        <f t="shared" si="65"/>
        <v/>
      </c>
      <c r="J492" s="700" t="str">
        <f t="shared" si="60"/>
        <v/>
      </c>
      <c r="K492" s="700" t="str">
        <f t="shared" si="61"/>
        <v/>
      </c>
      <c r="L492" s="700" t="str">
        <f t="shared" si="62"/>
        <v/>
      </c>
      <c r="M492" s="712" t="str">
        <f t="shared" si="63"/>
        <v/>
      </c>
      <c r="N492" s="713"/>
      <c r="O492" s="714"/>
      <c r="P492" s="233"/>
      <c r="Q492" s="233"/>
      <c r="R492" s="816" t="str">
        <f t="shared" ref="R492:R550" si="67">IF(Q492="","",P492*Q492)</f>
        <v/>
      </c>
      <c r="S492" s="711" t="str">
        <f t="shared" si="66"/>
        <v/>
      </c>
      <c r="T492" s="573"/>
      <c r="U492" s="573"/>
      <c r="V492" s="147"/>
      <c r="W492" s="707"/>
    </row>
    <row r="493" spans="2:23" ht="14.25" customHeight="1">
      <c r="B493" s="395"/>
      <c r="D493" s="529">
        <f t="shared" si="64"/>
        <v>452</v>
      </c>
      <c r="E493" s="531"/>
      <c r="F493" s="574"/>
      <c r="G493" s="531"/>
      <c r="H493" s="575"/>
      <c r="I493" s="700" t="str">
        <f t="shared" si="65"/>
        <v/>
      </c>
      <c r="J493" s="700" t="str">
        <f t="shared" si="60"/>
        <v/>
      </c>
      <c r="K493" s="700" t="str">
        <f t="shared" si="61"/>
        <v/>
      </c>
      <c r="L493" s="700" t="str">
        <f t="shared" si="62"/>
        <v/>
      </c>
      <c r="M493" s="712" t="str">
        <f t="shared" si="63"/>
        <v/>
      </c>
      <c r="N493" s="713"/>
      <c r="O493" s="714"/>
      <c r="P493" s="233"/>
      <c r="Q493" s="233"/>
      <c r="R493" s="816" t="str">
        <f t="shared" si="67"/>
        <v/>
      </c>
      <c r="S493" s="711" t="str">
        <f t="shared" si="66"/>
        <v/>
      </c>
      <c r="T493" s="573"/>
      <c r="U493" s="573"/>
      <c r="V493" s="147"/>
      <c r="W493" s="707"/>
    </row>
    <row r="494" spans="2:23" ht="14.25" customHeight="1">
      <c r="B494" s="395"/>
      <c r="D494" s="529">
        <f t="shared" si="64"/>
        <v>453</v>
      </c>
      <c r="E494" s="531"/>
      <c r="F494" s="574"/>
      <c r="G494" s="531"/>
      <c r="H494" s="575"/>
      <c r="I494" s="700" t="str">
        <f t="shared" si="65"/>
        <v/>
      </c>
      <c r="J494" s="700" t="str">
        <f t="shared" si="60"/>
        <v/>
      </c>
      <c r="K494" s="700" t="str">
        <f t="shared" si="61"/>
        <v/>
      </c>
      <c r="L494" s="700" t="str">
        <f t="shared" si="62"/>
        <v/>
      </c>
      <c r="M494" s="712" t="str">
        <f t="shared" si="63"/>
        <v/>
      </c>
      <c r="N494" s="713"/>
      <c r="O494" s="714"/>
      <c r="P494" s="233"/>
      <c r="Q494" s="233"/>
      <c r="R494" s="816" t="str">
        <f t="shared" si="67"/>
        <v/>
      </c>
      <c r="S494" s="711" t="str">
        <f t="shared" si="66"/>
        <v/>
      </c>
      <c r="T494" s="573"/>
      <c r="U494" s="573"/>
      <c r="V494" s="147"/>
      <c r="W494" s="707"/>
    </row>
    <row r="495" spans="2:23" ht="14.25" customHeight="1">
      <c r="B495" s="395"/>
      <c r="D495" s="529">
        <f t="shared" si="64"/>
        <v>454</v>
      </c>
      <c r="E495" s="531"/>
      <c r="F495" s="574"/>
      <c r="G495" s="531"/>
      <c r="H495" s="575"/>
      <c r="I495" s="700" t="str">
        <f t="shared" si="65"/>
        <v/>
      </c>
      <c r="J495" s="700" t="str">
        <f t="shared" si="60"/>
        <v/>
      </c>
      <c r="K495" s="700" t="str">
        <f t="shared" si="61"/>
        <v/>
      </c>
      <c r="L495" s="700" t="str">
        <f t="shared" si="62"/>
        <v/>
      </c>
      <c r="M495" s="712" t="str">
        <f t="shared" si="63"/>
        <v/>
      </c>
      <c r="N495" s="713"/>
      <c r="O495" s="714"/>
      <c r="P495" s="233"/>
      <c r="Q495" s="233"/>
      <c r="R495" s="816" t="str">
        <f t="shared" si="67"/>
        <v/>
      </c>
      <c r="S495" s="711" t="str">
        <f t="shared" si="66"/>
        <v/>
      </c>
      <c r="T495" s="573"/>
      <c r="U495" s="573"/>
      <c r="V495" s="147"/>
      <c r="W495" s="707"/>
    </row>
    <row r="496" spans="2:23" ht="14.25" customHeight="1">
      <c r="B496" s="395"/>
      <c r="D496" s="529">
        <f t="shared" si="64"/>
        <v>455</v>
      </c>
      <c r="E496" s="531"/>
      <c r="F496" s="574"/>
      <c r="G496" s="531"/>
      <c r="H496" s="575"/>
      <c r="I496" s="700" t="str">
        <f t="shared" si="65"/>
        <v/>
      </c>
      <c r="J496" s="700" t="str">
        <f t="shared" si="60"/>
        <v/>
      </c>
      <c r="K496" s="700" t="str">
        <f t="shared" si="61"/>
        <v/>
      </c>
      <c r="L496" s="700" t="str">
        <f t="shared" si="62"/>
        <v/>
      </c>
      <c r="M496" s="712" t="str">
        <f t="shared" si="63"/>
        <v/>
      </c>
      <c r="N496" s="713"/>
      <c r="O496" s="714"/>
      <c r="P496" s="233"/>
      <c r="Q496" s="233"/>
      <c r="R496" s="816" t="str">
        <f t="shared" si="67"/>
        <v/>
      </c>
      <c r="S496" s="711" t="str">
        <f t="shared" si="66"/>
        <v/>
      </c>
      <c r="T496" s="573"/>
      <c r="U496" s="573"/>
      <c r="V496" s="147"/>
      <c r="W496" s="707"/>
    </row>
    <row r="497" spans="2:23" ht="14.25" customHeight="1">
      <c r="B497" s="395"/>
      <c r="D497" s="529">
        <f t="shared" si="64"/>
        <v>456</v>
      </c>
      <c r="E497" s="531"/>
      <c r="F497" s="574"/>
      <c r="G497" s="531"/>
      <c r="H497" s="575"/>
      <c r="I497" s="700" t="str">
        <f t="shared" si="65"/>
        <v/>
      </c>
      <c r="J497" s="700" t="str">
        <f t="shared" si="60"/>
        <v/>
      </c>
      <c r="K497" s="700" t="str">
        <f t="shared" si="61"/>
        <v/>
      </c>
      <c r="L497" s="700" t="str">
        <f t="shared" si="62"/>
        <v/>
      </c>
      <c r="M497" s="712" t="str">
        <f t="shared" si="63"/>
        <v/>
      </c>
      <c r="N497" s="713"/>
      <c r="O497" s="714"/>
      <c r="P497" s="233"/>
      <c r="Q497" s="233"/>
      <c r="R497" s="816" t="str">
        <f t="shared" si="67"/>
        <v/>
      </c>
      <c r="S497" s="711" t="str">
        <f t="shared" si="66"/>
        <v/>
      </c>
      <c r="T497" s="573"/>
      <c r="U497" s="573"/>
      <c r="V497" s="147"/>
      <c r="W497" s="707"/>
    </row>
    <row r="498" spans="2:23" ht="14.25" customHeight="1">
      <c r="B498" s="395"/>
      <c r="D498" s="529">
        <f t="shared" si="64"/>
        <v>457</v>
      </c>
      <c r="E498" s="531"/>
      <c r="F498" s="574"/>
      <c r="G498" s="531"/>
      <c r="H498" s="575"/>
      <c r="I498" s="700" t="str">
        <f t="shared" si="65"/>
        <v/>
      </c>
      <c r="J498" s="700" t="str">
        <f t="shared" si="60"/>
        <v/>
      </c>
      <c r="K498" s="700" t="str">
        <f t="shared" si="61"/>
        <v/>
      </c>
      <c r="L498" s="700" t="str">
        <f t="shared" si="62"/>
        <v/>
      </c>
      <c r="M498" s="712" t="str">
        <f t="shared" si="63"/>
        <v/>
      </c>
      <c r="N498" s="713"/>
      <c r="O498" s="714"/>
      <c r="P498" s="233"/>
      <c r="Q498" s="233"/>
      <c r="R498" s="816" t="str">
        <f t="shared" si="67"/>
        <v/>
      </c>
      <c r="S498" s="711" t="str">
        <f t="shared" si="66"/>
        <v/>
      </c>
      <c r="T498" s="573"/>
      <c r="U498" s="573"/>
      <c r="V498" s="147"/>
      <c r="W498" s="707"/>
    </row>
    <row r="499" spans="2:23" ht="14.25" customHeight="1">
      <c r="B499" s="395"/>
      <c r="D499" s="529">
        <f t="shared" si="64"/>
        <v>458</v>
      </c>
      <c r="E499" s="531"/>
      <c r="F499" s="574"/>
      <c r="G499" s="531"/>
      <c r="H499" s="575"/>
      <c r="I499" s="700" t="str">
        <f t="shared" si="65"/>
        <v/>
      </c>
      <c r="J499" s="700" t="str">
        <f t="shared" si="60"/>
        <v/>
      </c>
      <c r="K499" s="700" t="str">
        <f t="shared" si="61"/>
        <v/>
      </c>
      <c r="L499" s="700" t="str">
        <f t="shared" si="62"/>
        <v/>
      </c>
      <c r="M499" s="712" t="str">
        <f t="shared" si="63"/>
        <v/>
      </c>
      <c r="N499" s="713"/>
      <c r="O499" s="714"/>
      <c r="P499" s="233"/>
      <c r="Q499" s="233"/>
      <c r="R499" s="816" t="str">
        <f t="shared" si="67"/>
        <v/>
      </c>
      <c r="S499" s="711" t="str">
        <f t="shared" si="66"/>
        <v/>
      </c>
      <c r="T499" s="573"/>
      <c r="U499" s="573"/>
      <c r="V499" s="147"/>
      <c r="W499" s="707"/>
    </row>
    <row r="500" spans="2:23" ht="14.25" customHeight="1">
      <c r="B500" s="395"/>
      <c r="D500" s="529">
        <f t="shared" si="64"/>
        <v>459</v>
      </c>
      <c r="E500" s="531"/>
      <c r="F500" s="574"/>
      <c r="G500" s="531"/>
      <c r="H500" s="575"/>
      <c r="I500" s="700" t="str">
        <f t="shared" si="65"/>
        <v/>
      </c>
      <c r="J500" s="700" t="str">
        <f t="shared" si="60"/>
        <v/>
      </c>
      <c r="K500" s="700" t="str">
        <f t="shared" si="61"/>
        <v/>
      </c>
      <c r="L500" s="700" t="str">
        <f t="shared" si="62"/>
        <v/>
      </c>
      <c r="M500" s="712" t="str">
        <f t="shared" si="63"/>
        <v/>
      </c>
      <c r="N500" s="713"/>
      <c r="O500" s="714"/>
      <c r="P500" s="233"/>
      <c r="Q500" s="233"/>
      <c r="R500" s="816" t="str">
        <f t="shared" si="67"/>
        <v/>
      </c>
      <c r="S500" s="711" t="str">
        <f t="shared" si="66"/>
        <v/>
      </c>
      <c r="T500" s="573"/>
      <c r="U500" s="573"/>
      <c r="V500" s="147"/>
      <c r="W500" s="707"/>
    </row>
    <row r="501" spans="2:23" ht="14.25" customHeight="1">
      <c r="B501" s="395"/>
      <c r="D501" s="529">
        <f t="shared" si="64"/>
        <v>460</v>
      </c>
      <c r="E501" s="531"/>
      <c r="F501" s="574"/>
      <c r="G501" s="531"/>
      <c r="H501" s="575"/>
      <c r="I501" s="700" t="str">
        <f t="shared" si="65"/>
        <v/>
      </c>
      <c r="J501" s="700" t="str">
        <f t="shared" si="60"/>
        <v/>
      </c>
      <c r="K501" s="700" t="str">
        <f t="shared" si="61"/>
        <v/>
      </c>
      <c r="L501" s="700" t="str">
        <f t="shared" si="62"/>
        <v/>
      </c>
      <c r="M501" s="712" t="str">
        <f t="shared" si="63"/>
        <v/>
      </c>
      <c r="N501" s="713"/>
      <c r="O501" s="714"/>
      <c r="P501" s="233"/>
      <c r="Q501" s="233"/>
      <c r="R501" s="816" t="str">
        <f t="shared" si="67"/>
        <v/>
      </c>
      <c r="S501" s="711" t="str">
        <f t="shared" si="66"/>
        <v/>
      </c>
      <c r="T501" s="573"/>
      <c r="U501" s="573"/>
      <c r="V501" s="147"/>
      <c r="W501" s="707"/>
    </row>
    <row r="502" spans="2:23" ht="14.25" customHeight="1">
      <c r="B502" s="395"/>
      <c r="D502" s="529">
        <f t="shared" si="64"/>
        <v>461</v>
      </c>
      <c r="E502" s="531"/>
      <c r="F502" s="574"/>
      <c r="G502" s="531"/>
      <c r="H502" s="575"/>
      <c r="I502" s="700" t="str">
        <f t="shared" si="65"/>
        <v/>
      </c>
      <c r="J502" s="700" t="str">
        <f t="shared" si="60"/>
        <v/>
      </c>
      <c r="K502" s="700" t="str">
        <f t="shared" si="61"/>
        <v/>
      </c>
      <c r="L502" s="700" t="str">
        <f t="shared" si="62"/>
        <v/>
      </c>
      <c r="M502" s="712" t="str">
        <f t="shared" si="63"/>
        <v/>
      </c>
      <c r="N502" s="713"/>
      <c r="O502" s="714"/>
      <c r="P502" s="233"/>
      <c r="Q502" s="233"/>
      <c r="R502" s="816" t="str">
        <f t="shared" si="67"/>
        <v/>
      </c>
      <c r="S502" s="711" t="str">
        <f t="shared" si="66"/>
        <v/>
      </c>
      <c r="T502" s="573"/>
      <c r="U502" s="573"/>
      <c r="V502" s="147"/>
      <c r="W502" s="707"/>
    </row>
    <row r="503" spans="2:23" ht="14.25" customHeight="1">
      <c r="B503" s="395"/>
      <c r="D503" s="529">
        <f t="shared" si="64"/>
        <v>462</v>
      </c>
      <c r="E503" s="531"/>
      <c r="F503" s="574"/>
      <c r="G503" s="531"/>
      <c r="H503" s="575"/>
      <c r="I503" s="700" t="str">
        <f t="shared" si="65"/>
        <v/>
      </c>
      <c r="J503" s="700" t="str">
        <f t="shared" si="60"/>
        <v/>
      </c>
      <c r="K503" s="700" t="str">
        <f t="shared" si="61"/>
        <v/>
      </c>
      <c r="L503" s="700" t="str">
        <f t="shared" si="62"/>
        <v/>
      </c>
      <c r="M503" s="712" t="str">
        <f t="shared" si="63"/>
        <v/>
      </c>
      <c r="N503" s="713"/>
      <c r="O503" s="714"/>
      <c r="P503" s="233"/>
      <c r="Q503" s="233"/>
      <c r="R503" s="816" t="str">
        <f t="shared" si="67"/>
        <v/>
      </c>
      <c r="S503" s="711" t="str">
        <f t="shared" si="66"/>
        <v/>
      </c>
      <c r="T503" s="573"/>
      <c r="U503" s="573"/>
      <c r="V503" s="147"/>
      <c r="W503" s="707"/>
    </row>
    <row r="504" spans="2:23" ht="14.25" customHeight="1">
      <c r="B504" s="395"/>
      <c r="D504" s="529">
        <f t="shared" si="64"/>
        <v>463</v>
      </c>
      <c r="E504" s="531"/>
      <c r="F504" s="574"/>
      <c r="G504" s="531"/>
      <c r="H504" s="575"/>
      <c r="I504" s="700" t="str">
        <f t="shared" si="65"/>
        <v/>
      </c>
      <c r="J504" s="700" t="str">
        <f t="shared" si="60"/>
        <v/>
      </c>
      <c r="K504" s="700" t="str">
        <f t="shared" si="61"/>
        <v/>
      </c>
      <c r="L504" s="700" t="str">
        <f t="shared" si="62"/>
        <v/>
      </c>
      <c r="M504" s="712" t="str">
        <f t="shared" si="63"/>
        <v/>
      </c>
      <c r="N504" s="713"/>
      <c r="O504" s="714"/>
      <c r="P504" s="233"/>
      <c r="Q504" s="233"/>
      <c r="R504" s="816" t="str">
        <f t="shared" si="67"/>
        <v/>
      </c>
      <c r="S504" s="711" t="str">
        <f t="shared" si="66"/>
        <v/>
      </c>
      <c r="T504" s="573"/>
      <c r="U504" s="573"/>
      <c r="V504" s="147"/>
      <c r="W504" s="707"/>
    </row>
    <row r="505" spans="2:23" ht="14.25" customHeight="1">
      <c r="B505" s="395"/>
      <c r="D505" s="529">
        <f t="shared" si="64"/>
        <v>464</v>
      </c>
      <c r="E505" s="531"/>
      <c r="F505" s="574"/>
      <c r="G505" s="531"/>
      <c r="H505" s="575"/>
      <c r="I505" s="700" t="str">
        <f t="shared" si="65"/>
        <v/>
      </c>
      <c r="J505" s="700" t="str">
        <f t="shared" si="60"/>
        <v/>
      </c>
      <c r="K505" s="700" t="str">
        <f t="shared" si="61"/>
        <v/>
      </c>
      <c r="L505" s="700" t="str">
        <f t="shared" si="62"/>
        <v/>
      </c>
      <c r="M505" s="712" t="str">
        <f t="shared" si="63"/>
        <v/>
      </c>
      <c r="N505" s="713"/>
      <c r="O505" s="714"/>
      <c r="P505" s="233"/>
      <c r="Q505" s="233"/>
      <c r="R505" s="816" t="str">
        <f t="shared" si="67"/>
        <v/>
      </c>
      <c r="S505" s="711" t="str">
        <f t="shared" si="66"/>
        <v/>
      </c>
      <c r="T505" s="573"/>
      <c r="U505" s="573"/>
      <c r="V505" s="147"/>
      <c r="W505" s="707"/>
    </row>
    <row r="506" spans="2:23" ht="14.25" customHeight="1">
      <c r="B506" s="395"/>
      <c r="D506" s="529">
        <f t="shared" si="64"/>
        <v>465</v>
      </c>
      <c r="E506" s="531"/>
      <c r="F506" s="574"/>
      <c r="G506" s="531"/>
      <c r="H506" s="575"/>
      <c r="I506" s="700" t="str">
        <f t="shared" si="65"/>
        <v/>
      </c>
      <c r="J506" s="700" t="str">
        <f t="shared" si="60"/>
        <v/>
      </c>
      <c r="K506" s="700" t="str">
        <f t="shared" si="61"/>
        <v/>
      </c>
      <c r="L506" s="700" t="str">
        <f t="shared" si="62"/>
        <v/>
      </c>
      <c r="M506" s="712" t="str">
        <f t="shared" si="63"/>
        <v/>
      </c>
      <c r="N506" s="713"/>
      <c r="O506" s="714"/>
      <c r="P506" s="233"/>
      <c r="Q506" s="233"/>
      <c r="R506" s="816" t="str">
        <f t="shared" si="67"/>
        <v/>
      </c>
      <c r="S506" s="711" t="str">
        <f t="shared" si="66"/>
        <v/>
      </c>
      <c r="T506" s="573"/>
      <c r="U506" s="573"/>
      <c r="V506" s="147"/>
      <c r="W506" s="707"/>
    </row>
    <row r="507" spans="2:23" ht="14.25" customHeight="1">
      <c r="B507" s="395"/>
      <c r="D507" s="529">
        <f t="shared" si="64"/>
        <v>466</v>
      </c>
      <c r="E507" s="531"/>
      <c r="F507" s="574"/>
      <c r="G507" s="531"/>
      <c r="H507" s="575"/>
      <c r="I507" s="700" t="str">
        <f t="shared" si="65"/>
        <v/>
      </c>
      <c r="J507" s="700" t="str">
        <f t="shared" ref="J507:J551" si="68">IF(F507=$AN$4,"○","")</f>
        <v/>
      </c>
      <c r="K507" s="700" t="str">
        <f t="shared" ref="K507:K551" si="69">IF(OR(F507=$AQ$4,F507=$AR$4),"○","")</f>
        <v/>
      </c>
      <c r="L507" s="700" t="str">
        <f t="shared" ref="L507:L551" si="70">IF(F507=$AS$4,"○","")</f>
        <v/>
      </c>
      <c r="M507" s="712" t="str">
        <f t="shared" ref="M507:M551" si="71">IF(H507="","",H507/$H$10)</f>
        <v/>
      </c>
      <c r="N507" s="713"/>
      <c r="O507" s="714"/>
      <c r="P507" s="233"/>
      <c r="Q507" s="233"/>
      <c r="R507" s="816" t="str">
        <f t="shared" si="67"/>
        <v/>
      </c>
      <c r="S507" s="711" t="str">
        <f t="shared" si="66"/>
        <v/>
      </c>
      <c r="T507" s="573"/>
      <c r="U507" s="573"/>
      <c r="V507" s="147"/>
      <c r="W507" s="707"/>
    </row>
    <row r="508" spans="2:23" ht="14.25" customHeight="1">
      <c r="B508" s="395"/>
      <c r="D508" s="529">
        <f t="shared" si="64"/>
        <v>467</v>
      </c>
      <c r="E508" s="531"/>
      <c r="F508" s="574"/>
      <c r="G508" s="531"/>
      <c r="H508" s="575"/>
      <c r="I508" s="700" t="str">
        <f t="shared" si="65"/>
        <v/>
      </c>
      <c r="J508" s="700" t="str">
        <f t="shared" si="68"/>
        <v/>
      </c>
      <c r="K508" s="700" t="str">
        <f t="shared" si="69"/>
        <v/>
      </c>
      <c r="L508" s="700" t="str">
        <f t="shared" si="70"/>
        <v/>
      </c>
      <c r="M508" s="712" t="str">
        <f t="shared" si="71"/>
        <v/>
      </c>
      <c r="N508" s="713"/>
      <c r="O508" s="714"/>
      <c r="P508" s="233"/>
      <c r="Q508" s="233"/>
      <c r="R508" s="816" t="str">
        <f t="shared" si="67"/>
        <v/>
      </c>
      <c r="S508" s="711" t="str">
        <f t="shared" si="66"/>
        <v/>
      </c>
      <c r="T508" s="573"/>
      <c r="U508" s="573"/>
      <c r="V508" s="147"/>
      <c r="W508" s="707"/>
    </row>
    <row r="509" spans="2:23" ht="14.25" customHeight="1">
      <c r="B509" s="395"/>
      <c r="D509" s="529">
        <f t="shared" si="64"/>
        <v>468</v>
      </c>
      <c r="E509" s="531"/>
      <c r="F509" s="574"/>
      <c r="G509" s="531"/>
      <c r="H509" s="575"/>
      <c r="I509" s="700" t="str">
        <f t="shared" si="65"/>
        <v/>
      </c>
      <c r="J509" s="700" t="str">
        <f t="shared" si="68"/>
        <v/>
      </c>
      <c r="K509" s="700" t="str">
        <f t="shared" si="69"/>
        <v/>
      </c>
      <c r="L509" s="700" t="str">
        <f t="shared" si="70"/>
        <v/>
      </c>
      <c r="M509" s="712" t="str">
        <f t="shared" si="71"/>
        <v/>
      </c>
      <c r="N509" s="713"/>
      <c r="O509" s="714"/>
      <c r="P509" s="233"/>
      <c r="Q509" s="233"/>
      <c r="R509" s="816" t="str">
        <f t="shared" si="67"/>
        <v/>
      </c>
      <c r="S509" s="711" t="str">
        <f t="shared" si="66"/>
        <v/>
      </c>
      <c r="T509" s="573"/>
      <c r="U509" s="573"/>
      <c r="V509" s="147"/>
      <c r="W509" s="707"/>
    </row>
    <row r="510" spans="2:23" ht="14.25" customHeight="1">
      <c r="B510" s="395"/>
      <c r="D510" s="529">
        <f t="shared" si="64"/>
        <v>469</v>
      </c>
      <c r="E510" s="531"/>
      <c r="F510" s="574"/>
      <c r="G510" s="531"/>
      <c r="H510" s="575"/>
      <c r="I510" s="700" t="str">
        <f t="shared" si="65"/>
        <v/>
      </c>
      <c r="J510" s="700" t="str">
        <f t="shared" si="68"/>
        <v/>
      </c>
      <c r="K510" s="700" t="str">
        <f t="shared" si="69"/>
        <v/>
      </c>
      <c r="L510" s="700" t="str">
        <f t="shared" si="70"/>
        <v/>
      </c>
      <c r="M510" s="712" t="str">
        <f t="shared" si="71"/>
        <v/>
      </c>
      <c r="N510" s="713"/>
      <c r="O510" s="714"/>
      <c r="P510" s="233"/>
      <c r="Q510" s="233"/>
      <c r="R510" s="816" t="str">
        <f t="shared" si="67"/>
        <v/>
      </c>
      <c r="S510" s="711" t="str">
        <f t="shared" si="66"/>
        <v/>
      </c>
      <c r="T510" s="573"/>
      <c r="U510" s="573"/>
      <c r="V510" s="147"/>
      <c r="W510" s="707"/>
    </row>
    <row r="511" spans="2:23" ht="14.25" customHeight="1">
      <c r="B511" s="395"/>
      <c r="D511" s="529">
        <f t="shared" si="64"/>
        <v>470</v>
      </c>
      <c r="E511" s="531"/>
      <c r="F511" s="574"/>
      <c r="G511" s="531"/>
      <c r="H511" s="575"/>
      <c r="I511" s="700" t="str">
        <f t="shared" si="65"/>
        <v/>
      </c>
      <c r="J511" s="700" t="str">
        <f t="shared" si="68"/>
        <v/>
      </c>
      <c r="K511" s="700" t="str">
        <f t="shared" si="69"/>
        <v/>
      </c>
      <c r="L511" s="700" t="str">
        <f t="shared" si="70"/>
        <v/>
      </c>
      <c r="M511" s="712" t="str">
        <f t="shared" si="71"/>
        <v/>
      </c>
      <c r="N511" s="713"/>
      <c r="O511" s="714"/>
      <c r="P511" s="233"/>
      <c r="Q511" s="233"/>
      <c r="R511" s="816" t="str">
        <f t="shared" si="67"/>
        <v/>
      </c>
      <c r="S511" s="711" t="str">
        <f t="shared" si="66"/>
        <v/>
      </c>
      <c r="T511" s="573"/>
      <c r="U511" s="573"/>
      <c r="V511" s="147"/>
      <c r="W511" s="707"/>
    </row>
    <row r="512" spans="2:23" ht="14.25" customHeight="1">
      <c r="B512" s="395"/>
      <c r="D512" s="529">
        <f t="shared" si="64"/>
        <v>471</v>
      </c>
      <c r="E512" s="531"/>
      <c r="F512" s="574"/>
      <c r="G512" s="531"/>
      <c r="H512" s="575"/>
      <c r="I512" s="700" t="str">
        <f t="shared" si="65"/>
        <v/>
      </c>
      <c r="J512" s="700" t="str">
        <f t="shared" si="68"/>
        <v/>
      </c>
      <c r="K512" s="700" t="str">
        <f t="shared" si="69"/>
        <v/>
      </c>
      <c r="L512" s="700" t="str">
        <f t="shared" si="70"/>
        <v/>
      </c>
      <c r="M512" s="712" t="str">
        <f t="shared" si="71"/>
        <v/>
      </c>
      <c r="N512" s="713"/>
      <c r="O512" s="714"/>
      <c r="P512" s="233"/>
      <c r="Q512" s="233"/>
      <c r="R512" s="816" t="str">
        <f t="shared" si="67"/>
        <v/>
      </c>
      <c r="S512" s="711" t="str">
        <f t="shared" si="66"/>
        <v/>
      </c>
      <c r="T512" s="573"/>
      <c r="U512" s="573"/>
      <c r="V512" s="147"/>
      <c r="W512" s="707"/>
    </row>
    <row r="513" spans="2:23" ht="14.25" customHeight="1">
      <c r="B513" s="395"/>
      <c r="D513" s="529">
        <f t="shared" si="64"/>
        <v>472</v>
      </c>
      <c r="E513" s="531"/>
      <c r="F513" s="574"/>
      <c r="G513" s="531"/>
      <c r="H513" s="575"/>
      <c r="I513" s="700" t="str">
        <f t="shared" si="65"/>
        <v/>
      </c>
      <c r="J513" s="700" t="str">
        <f t="shared" si="68"/>
        <v/>
      </c>
      <c r="K513" s="700" t="str">
        <f t="shared" si="69"/>
        <v/>
      </c>
      <c r="L513" s="700" t="str">
        <f t="shared" si="70"/>
        <v/>
      </c>
      <c r="M513" s="712" t="str">
        <f t="shared" si="71"/>
        <v/>
      </c>
      <c r="N513" s="713"/>
      <c r="O513" s="714"/>
      <c r="P513" s="233"/>
      <c r="Q513" s="233"/>
      <c r="R513" s="816" t="str">
        <f t="shared" si="67"/>
        <v/>
      </c>
      <c r="S513" s="711" t="str">
        <f t="shared" si="66"/>
        <v/>
      </c>
      <c r="T513" s="573"/>
      <c r="U513" s="573"/>
      <c r="V513" s="147"/>
      <c r="W513" s="707"/>
    </row>
    <row r="514" spans="2:23" ht="14.25" customHeight="1">
      <c r="B514" s="395"/>
      <c r="D514" s="529">
        <f t="shared" si="64"/>
        <v>473</v>
      </c>
      <c r="E514" s="531"/>
      <c r="F514" s="574"/>
      <c r="G514" s="531"/>
      <c r="H514" s="575"/>
      <c r="I514" s="700" t="str">
        <f t="shared" si="65"/>
        <v/>
      </c>
      <c r="J514" s="700" t="str">
        <f t="shared" si="68"/>
        <v/>
      </c>
      <c r="K514" s="700" t="str">
        <f t="shared" si="69"/>
        <v/>
      </c>
      <c r="L514" s="700" t="str">
        <f t="shared" si="70"/>
        <v/>
      </c>
      <c r="M514" s="712" t="str">
        <f t="shared" si="71"/>
        <v/>
      </c>
      <c r="N514" s="713"/>
      <c r="O514" s="714"/>
      <c r="P514" s="233"/>
      <c r="Q514" s="233"/>
      <c r="R514" s="816" t="str">
        <f t="shared" si="67"/>
        <v/>
      </c>
      <c r="S514" s="711" t="str">
        <f t="shared" si="66"/>
        <v/>
      </c>
      <c r="T514" s="573"/>
      <c r="U514" s="573"/>
      <c r="V514" s="147"/>
      <c r="W514" s="707"/>
    </row>
    <row r="515" spans="2:23" ht="14.25" customHeight="1">
      <c r="B515" s="395"/>
      <c r="D515" s="529">
        <f t="shared" si="64"/>
        <v>474</v>
      </c>
      <c r="E515" s="531"/>
      <c r="F515" s="574"/>
      <c r="G515" s="531"/>
      <c r="H515" s="575"/>
      <c r="I515" s="700" t="str">
        <f t="shared" si="65"/>
        <v/>
      </c>
      <c r="J515" s="700" t="str">
        <f t="shared" si="68"/>
        <v/>
      </c>
      <c r="K515" s="700" t="str">
        <f t="shared" si="69"/>
        <v/>
      </c>
      <c r="L515" s="700" t="str">
        <f t="shared" si="70"/>
        <v/>
      </c>
      <c r="M515" s="712" t="str">
        <f t="shared" si="71"/>
        <v/>
      </c>
      <c r="N515" s="713"/>
      <c r="O515" s="714"/>
      <c r="P515" s="233"/>
      <c r="Q515" s="233"/>
      <c r="R515" s="816" t="str">
        <f t="shared" si="67"/>
        <v/>
      </c>
      <c r="S515" s="711" t="str">
        <f t="shared" si="66"/>
        <v/>
      </c>
      <c r="T515" s="573"/>
      <c r="U515" s="573"/>
      <c r="V515" s="147"/>
      <c r="W515" s="707"/>
    </row>
    <row r="516" spans="2:23" ht="14.25" customHeight="1">
      <c r="B516" s="395"/>
      <c r="D516" s="529">
        <f t="shared" si="64"/>
        <v>475</v>
      </c>
      <c r="E516" s="531"/>
      <c r="F516" s="574"/>
      <c r="G516" s="531"/>
      <c r="H516" s="575"/>
      <c r="I516" s="700" t="str">
        <f t="shared" si="65"/>
        <v/>
      </c>
      <c r="J516" s="700" t="str">
        <f t="shared" si="68"/>
        <v/>
      </c>
      <c r="K516" s="700" t="str">
        <f t="shared" si="69"/>
        <v/>
      </c>
      <c r="L516" s="700" t="str">
        <f t="shared" si="70"/>
        <v/>
      </c>
      <c r="M516" s="712" t="str">
        <f t="shared" si="71"/>
        <v/>
      </c>
      <c r="N516" s="713"/>
      <c r="O516" s="714"/>
      <c r="P516" s="233"/>
      <c r="Q516" s="233"/>
      <c r="R516" s="816" t="str">
        <f t="shared" si="67"/>
        <v/>
      </c>
      <c r="S516" s="711" t="str">
        <f t="shared" si="66"/>
        <v/>
      </c>
      <c r="T516" s="573"/>
      <c r="U516" s="573"/>
      <c r="V516" s="147"/>
      <c r="W516" s="707"/>
    </row>
    <row r="517" spans="2:23" ht="14.25" customHeight="1">
      <c r="B517" s="395"/>
      <c r="D517" s="529">
        <f t="shared" si="64"/>
        <v>476</v>
      </c>
      <c r="E517" s="531"/>
      <c r="F517" s="574"/>
      <c r="G517" s="531"/>
      <c r="H517" s="575"/>
      <c r="I517" s="700" t="str">
        <f t="shared" si="65"/>
        <v/>
      </c>
      <c r="J517" s="700" t="str">
        <f t="shared" si="68"/>
        <v/>
      </c>
      <c r="K517" s="700" t="str">
        <f t="shared" si="69"/>
        <v/>
      </c>
      <c r="L517" s="700" t="str">
        <f t="shared" si="70"/>
        <v/>
      </c>
      <c r="M517" s="712" t="str">
        <f t="shared" si="71"/>
        <v/>
      </c>
      <c r="N517" s="713"/>
      <c r="O517" s="714"/>
      <c r="P517" s="233"/>
      <c r="Q517" s="233"/>
      <c r="R517" s="816" t="str">
        <f t="shared" si="67"/>
        <v/>
      </c>
      <c r="S517" s="711" t="str">
        <f t="shared" si="66"/>
        <v/>
      </c>
      <c r="T517" s="573"/>
      <c r="U517" s="573"/>
      <c r="V517" s="147"/>
      <c r="W517" s="707"/>
    </row>
    <row r="518" spans="2:23" ht="14.25" customHeight="1">
      <c r="B518" s="395"/>
      <c r="D518" s="529">
        <f t="shared" si="64"/>
        <v>477</v>
      </c>
      <c r="E518" s="531"/>
      <c r="F518" s="574"/>
      <c r="G518" s="531"/>
      <c r="H518" s="575"/>
      <c r="I518" s="700" t="str">
        <f t="shared" si="65"/>
        <v/>
      </c>
      <c r="J518" s="700" t="str">
        <f t="shared" si="68"/>
        <v/>
      </c>
      <c r="K518" s="700" t="str">
        <f t="shared" si="69"/>
        <v/>
      </c>
      <c r="L518" s="700" t="str">
        <f t="shared" si="70"/>
        <v/>
      </c>
      <c r="M518" s="712" t="str">
        <f t="shared" si="71"/>
        <v/>
      </c>
      <c r="N518" s="713"/>
      <c r="O518" s="714"/>
      <c r="P518" s="233"/>
      <c r="Q518" s="233"/>
      <c r="R518" s="816" t="str">
        <f t="shared" si="67"/>
        <v/>
      </c>
      <c r="S518" s="711" t="str">
        <f t="shared" si="66"/>
        <v/>
      </c>
      <c r="T518" s="573"/>
      <c r="U518" s="573"/>
      <c r="V518" s="147"/>
      <c r="W518" s="707"/>
    </row>
    <row r="519" spans="2:23" ht="14.25" customHeight="1">
      <c r="B519" s="395"/>
      <c r="D519" s="529">
        <f t="shared" si="64"/>
        <v>478</v>
      </c>
      <c r="E519" s="531"/>
      <c r="F519" s="574"/>
      <c r="G519" s="531"/>
      <c r="H519" s="575"/>
      <c r="I519" s="700" t="str">
        <f t="shared" si="65"/>
        <v/>
      </c>
      <c r="J519" s="700" t="str">
        <f t="shared" si="68"/>
        <v/>
      </c>
      <c r="K519" s="700" t="str">
        <f t="shared" si="69"/>
        <v/>
      </c>
      <c r="L519" s="700" t="str">
        <f t="shared" si="70"/>
        <v/>
      </c>
      <c r="M519" s="712" t="str">
        <f t="shared" si="71"/>
        <v/>
      </c>
      <c r="N519" s="713"/>
      <c r="O519" s="714"/>
      <c r="P519" s="233"/>
      <c r="Q519" s="233"/>
      <c r="R519" s="816" t="str">
        <f t="shared" si="67"/>
        <v/>
      </c>
      <c r="S519" s="711" t="str">
        <f t="shared" si="66"/>
        <v/>
      </c>
      <c r="T519" s="573"/>
      <c r="U519" s="573"/>
      <c r="V519" s="147"/>
      <c r="W519" s="707"/>
    </row>
    <row r="520" spans="2:23" ht="14.25" customHeight="1">
      <c r="B520" s="395"/>
      <c r="D520" s="529">
        <f t="shared" si="64"/>
        <v>479</v>
      </c>
      <c r="E520" s="531"/>
      <c r="F520" s="574"/>
      <c r="G520" s="531"/>
      <c r="H520" s="575"/>
      <c r="I520" s="700" t="str">
        <f t="shared" si="65"/>
        <v/>
      </c>
      <c r="J520" s="700" t="str">
        <f t="shared" si="68"/>
        <v/>
      </c>
      <c r="K520" s="700" t="str">
        <f t="shared" si="69"/>
        <v/>
      </c>
      <c r="L520" s="700" t="str">
        <f t="shared" si="70"/>
        <v/>
      </c>
      <c r="M520" s="712" t="str">
        <f t="shared" si="71"/>
        <v/>
      </c>
      <c r="N520" s="713"/>
      <c r="O520" s="714"/>
      <c r="P520" s="233"/>
      <c r="Q520" s="233"/>
      <c r="R520" s="816" t="str">
        <f t="shared" si="67"/>
        <v/>
      </c>
      <c r="S520" s="711" t="str">
        <f t="shared" si="66"/>
        <v/>
      </c>
      <c r="T520" s="573"/>
      <c r="U520" s="573"/>
      <c r="V520" s="147"/>
      <c r="W520" s="707"/>
    </row>
    <row r="521" spans="2:23" ht="14.25" customHeight="1">
      <c r="B521" s="395"/>
      <c r="D521" s="529">
        <f t="shared" ref="D521:D552" si="72">D520+1</f>
        <v>480</v>
      </c>
      <c r="E521" s="531"/>
      <c r="F521" s="574"/>
      <c r="G521" s="531"/>
      <c r="H521" s="575"/>
      <c r="I521" s="700" t="str">
        <f t="shared" si="65"/>
        <v/>
      </c>
      <c r="J521" s="700" t="str">
        <f t="shared" si="68"/>
        <v/>
      </c>
      <c r="K521" s="700" t="str">
        <f t="shared" si="69"/>
        <v/>
      </c>
      <c r="L521" s="700" t="str">
        <f t="shared" si="70"/>
        <v/>
      </c>
      <c r="M521" s="712" t="str">
        <f t="shared" si="71"/>
        <v/>
      </c>
      <c r="N521" s="713"/>
      <c r="O521" s="714"/>
      <c r="P521" s="233"/>
      <c r="Q521" s="233"/>
      <c r="R521" s="816" t="str">
        <f t="shared" si="67"/>
        <v/>
      </c>
      <c r="S521" s="711" t="str">
        <f t="shared" si="66"/>
        <v/>
      </c>
      <c r="T521" s="573"/>
      <c r="U521" s="573"/>
      <c r="V521" s="147"/>
      <c r="W521" s="707"/>
    </row>
    <row r="522" spans="2:23" ht="14.25" customHeight="1">
      <c r="B522" s="395"/>
      <c r="D522" s="529">
        <f t="shared" si="72"/>
        <v>481</v>
      </c>
      <c r="E522" s="531"/>
      <c r="F522" s="574"/>
      <c r="G522" s="531"/>
      <c r="H522" s="575"/>
      <c r="I522" s="700" t="str">
        <f t="shared" si="65"/>
        <v/>
      </c>
      <c r="J522" s="700" t="str">
        <f t="shared" si="68"/>
        <v/>
      </c>
      <c r="K522" s="700" t="str">
        <f t="shared" si="69"/>
        <v/>
      </c>
      <c r="L522" s="700" t="str">
        <f t="shared" si="70"/>
        <v/>
      </c>
      <c r="M522" s="712" t="str">
        <f t="shared" si="71"/>
        <v/>
      </c>
      <c r="N522" s="713"/>
      <c r="O522" s="714"/>
      <c r="P522" s="233"/>
      <c r="Q522" s="233"/>
      <c r="R522" s="816" t="str">
        <f t="shared" si="67"/>
        <v/>
      </c>
      <c r="S522" s="711" t="str">
        <f t="shared" si="66"/>
        <v/>
      </c>
      <c r="T522" s="573"/>
      <c r="U522" s="573"/>
      <c r="V522" s="147"/>
      <c r="W522" s="707"/>
    </row>
    <row r="523" spans="2:23" ht="14.25" customHeight="1">
      <c r="B523" s="395"/>
      <c r="D523" s="529">
        <f t="shared" si="72"/>
        <v>482</v>
      </c>
      <c r="E523" s="531"/>
      <c r="F523" s="574"/>
      <c r="G523" s="531"/>
      <c r="H523" s="575"/>
      <c r="I523" s="700" t="str">
        <f t="shared" si="65"/>
        <v/>
      </c>
      <c r="J523" s="700" t="str">
        <f t="shared" si="68"/>
        <v/>
      </c>
      <c r="K523" s="700" t="str">
        <f t="shared" si="69"/>
        <v/>
      </c>
      <c r="L523" s="700" t="str">
        <f t="shared" si="70"/>
        <v/>
      </c>
      <c r="M523" s="712" t="str">
        <f t="shared" si="71"/>
        <v/>
      </c>
      <c r="N523" s="713"/>
      <c r="O523" s="714"/>
      <c r="P523" s="233"/>
      <c r="Q523" s="233"/>
      <c r="R523" s="816" t="str">
        <f t="shared" si="67"/>
        <v/>
      </c>
      <c r="S523" s="711" t="str">
        <f t="shared" si="66"/>
        <v/>
      </c>
      <c r="T523" s="573"/>
      <c r="U523" s="573"/>
      <c r="V523" s="147"/>
      <c r="W523" s="707"/>
    </row>
    <row r="524" spans="2:23" ht="14.25" customHeight="1">
      <c r="B524" s="395"/>
      <c r="D524" s="529">
        <f t="shared" si="72"/>
        <v>483</v>
      </c>
      <c r="E524" s="531"/>
      <c r="F524" s="574"/>
      <c r="G524" s="531"/>
      <c r="H524" s="575"/>
      <c r="I524" s="700" t="str">
        <f t="shared" si="65"/>
        <v/>
      </c>
      <c r="J524" s="700" t="str">
        <f t="shared" si="68"/>
        <v/>
      </c>
      <c r="K524" s="700" t="str">
        <f t="shared" si="69"/>
        <v/>
      </c>
      <c r="L524" s="700" t="str">
        <f t="shared" si="70"/>
        <v/>
      </c>
      <c r="M524" s="712" t="str">
        <f t="shared" si="71"/>
        <v/>
      </c>
      <c r="N524" s="713"/>
      <c r="O524" s="714"/>
      <c r="P524" s="233"/>
      <c r="Q524" s="233"/>
      <c r="R524" s="816" t="str">
        <f t="shared" si="67"/>
        <v/>
      </c>
      <c r="S524" s="711" t="str">
        <f t="shared" si="66"/>
        <v/>
      </c>
      <c r="T524" s="573"/>
      <c r="U524" s="573"/>
      <c r="V524" s="147"/>
      <c r="W524" s="707"/>
    </row>
    <row r="525" spans="2:23" ht="14.25" customHeight="1">
      <c r="B525" s="395"/>
      <c r="D525" s="529">
        <f t="shared" si="72"/>
        <v>484</v>
      </c>
      <c r="E525" s="531"/>
      <c r="F525" s="574"/>
      <c r="G525" s="531"/>
      <c r="H525" s="575"/>
      <c r="I525" s="700" t="str">
        <f t="shared" si="65"/>
        <v/>
      </c>
      <c r="J525" s="700" t="str">
        <f t="shared" si="68"/>
        <v/>
      </c>
      <c r="K525" s="700" t="str">
        <f t="shared" si="69"/>
        <v/>
      </c>
      <c r="L525" s="700" t="str">
        <f t="shared" si="70"/>
        <v/>
      </c>
      <c r="M525" s="712" t="str">
        <f t="shared" si="71"/>
        <v/>
      </c>
      <c r="N525" s="713"/>
      <c r="O525" s="714"/>
      <c r="P525" s="233"/>
      <c r="Q525" s="233"/>
      <c r="R525" s="816" t="str">
        <f t="shared" si="67"/>
        <v/>
      </c>
      <c r="S525" s="711" t="str">
        <f t="shared" si="66"/>
        <v/>
      </c>
      <c r="T525" s="573"/>
      <c r="U525" s="573"/>
      <c r="V525" s="147"/>
      <c r="W525" s="707"/>
    </row>
    <row r="526" spans="2:23" ht="14.25" customHeight="1">
      <c r="B526" s="395"/>
      <c r="D526" s="529">
        <f t="shared" si="72"/>
        <v>485</v>
      </c>
      <c r="E526" s="531"/>
      <c r="F526" s="574"/>
      <c r="G526" s="531"/>
      <c r="H526" s="575"/>
      <c r="I526" s="700" t="str">
        <f t="shared" si="65"/>
        <v/>
      </c>
      <c r="J526" s="700" t="str">
        <f t="shared" si="68"/>
        <v/>
      </c>
      <c r="K526" s="700" t="str">
        <f t="shared" si="69"/>
        <v/>
      </c>
      <c r="L526" s="700" t="str">
        <f t="shared" si="70"/>
        <v/>
      </c>
      <c r="M526" s="712" t="str">
        <f t="shared" si="71"/>
        <v/>
      </c>
      <c r="N526" s="713"/>
      <c r="O526" s="714"/>
      <c r="P526" s="233"/>
      <c r="Q526" s="233"/>
      <c r="R526" s="816" t="str">
        <f t="shared" si="67"/>
        <v/>
      </c>
      <c r="S526" s="711" t="str">
        <f t="shared" si="66"/>
        <v/>
      </c>
      <c r="T526" s="573"/>
      <c r="U526" s="573"/>
      <c r="V526" s="147"/>
      <c r="W526" s="707"/>
    </row>
    <row r="527" spans="2:23" ht="14.25" customHeight="1">
      <c r="B527" s="395"/>
      <c r="D527" s="529">
        <f t="shared" si="72"/>
        <v>486</v>
      </c>
      <c r="E527" s="531"/>
      <c r="F527" s="574"/>
      <c r="G527" s="531"/>
      <c r="H527" s="575"/>
      <c r="I527" s="700" t="str">
        <f t="shared" si="65"/>
        <v/>
      </c>
      <c r="J527" s="700" t="str">
        <f t="shared" si="68"/>
        <v/>
      </c>
      <c r="K527" s="700" t="str">
        <f t="shared" si="69"/>
        <v/>
      </c>
      <c r="L527" s="700" t="str">
        <f t="shared" si="70"/>
        <v/>
      </c>
      <c r="M527" s="712" t="str">
        <f t="shared" si="71"/>
        <v/>
      </c>
      <c r="N527" s="713"/>
      <c r="O527" s="714"/>
      <c r="P527" s="233"/>
      <c r="Q527" s="233"/>
      <c r="R527" s="816" t="str">
        <f t="shared" si="67"/>
        <v/>
      </c>
      <c r="S527" s="711" t="str">
        <f t="shared" si="66"/>
        <v/>
      </c>
      <c r="T527" s="573"/>
      <c r="U527" s="573"/>
      <c r="V527" s="147"/>
      <c r="W527" s="707"/>
    </row>
    <row r="528" spans="2:23" ht="14.25" customHeight="1">
      <c r="B528" s="395"/>
      <c r="D528" s="529">
        <f t="shared" si="72"/>
        <v>487</v>
      </c>
      <c r="E528" s="531"/>
      <c r="F528" s="574"/>
      <c r="G528" s="531"/>
      <c r="H528" s="575"/>
      <c r="I528" s="700" t="str">
        <f t="shared" si="65"/>
        <v/>
      </c>
      <c r="J528" s="700" t="str">
        <f t="shared" si="68"/>
        <v/>
      </c>
      <c r="K528" s="700" t="str">
        <f t="shared" si="69"/>
        <v/>
      </c>
      <c r="L528" s="700" t="str">
        <f t="shared" si="70"/>
        <v/>
      </c>
      <c r="M528" s="712" t="str">
        <f t="shared" si="71"/>
        <v/>
      </c>
      <c r="N528" s="713"/>
      <c r="O528" s="714"/>
      <c r="P528" s="233"/>
      <c r="Q528" s="233"/>
      <c r="R528" s="816" t="str">
        <f t="shared" si="67"/>
        <v/>
      </c>
      <c r="S528" s="711" t="str">
        <f t="shared" si="66"/>
        <v/>
      </c>
      <c r="T528" s="573"/>
      <c r="U528" s="573"/>
      <c r="V528" s="147"/>
      <c r="W528" s="707"/>
    </row>
    <row r="529" spans="2:23" ht="14.25" customHeight="1">
      <c r="B529" s="395"/>
      <c r="D529" s="529">
        <f t="shared" si="72"/>
        <v>488</v>
      </c>
      <c r="E529" s="531"/>
      <c r="F529" s="574"/>
      <c r="G529" s="531"/>
      <c r="H529" s="575"/>
      <c r="I529" s="700" t="str">
        <f t="shared" si="65"/>
        <v/>
      </c>
      <c r="J529" s="700" t="str">
        <f t="shared" si="68"/>
        <v/>
      </c>
      <c r="K529" s="700" t="str">
        <f t="shared" si="69"/>
        <v/>
      </c>
      <c r="L529" s="700" t="str">
        <f t="shared" si="70"/>
        <v/>
      </c>
      <c r="M529" s="712" t="str">
        <f t="shared" si="71"/>
        <v/>
      </c>
      <c r="N529" s="713"/>
      <c r="O529" s="714"/>
      <c r="P529" s="233"/>
      <c r="Q529" s="233"/>
      <c r="R529" s="816" t="str">
        <f t="shared" si="67"/>
        <v/>
      </c>
      <c r="S529" s="711" t="str">
        <f t="shared" si="66"/>
        <v/>
      </c>
      <c r="T529" s="573"/>
      <c r="U529" s="573"/>
      <c r="V529" s="147"/>
      <c r="W529" s="707"/>
    </row>
    <row r="530" spans="2:23" ht="14.25" customHeight="1">
      <c r="B530" s="395"/>
      <c r="D530" s="529">
        <f t="shared" si="72"/>
        <v>489</v>
      </c>
      <c r="E530" s="531"/>
      <c r="F530" s="574"/>
      <c r="G530" s="531"/>
      <c r="H530" s="575"/>
      <c r="I530" s="700" t="str">
        <f t="shared" si="65"/>
        <v/>
      </c>
      <c r="J530" s="700" t="str">
        <f t="shared" si="68"/>
        <v/>
      </c>
      <c r="K530" s="700" t="str">
        <f t="shared" si="69"/>
        <v/>
      </c>
      <c r="L530" s="700" t="str">
        <f t="shared" si="70"/>
        <v/>
      </c>
      <c r="M530" s="712" t="str">
        <f t="shared" si="71"/>
        <v/>
      </c>
      <c r="N530" s="713"/>
      <c r="O530" s="714"/>
      <c r="P530" s="233"/>
      <c r="Q530" s="233"/>
      <c r="R530" s="816" t="str">
        <f t="shared" si="67"/>
        <v/>
      </c>
      <c r="S530" s="711" t="str">
        <f t="shared" si="66"/>
        <v/>
      </c>
      <c r="T530" s="573"/>
      <c r="U530" s="573"/>
      <c r="V530" s="147"/>
      <c r="W530" s="707"/>
    </row>
    <row r="531" spans="2:23" ht="14.25" customHeight="1">
      <c r="B531" s="395"/>
      <c r="D531" s="529">
        <f t="shared" si="72"/>
        <v>490</v>
      </c>
      <c r="E531" s="531"/>
      <c r="F531" s="574"/>
      <c r="G531" s="531"/>
      <c r="H531" s="575"/>
      <c r="I531" s="700" t="str">
        <f t="shared" si="65"/>
        <v/>
      </c>
      <c r="J531" s="700" t="str">
        <f t="shared" si="68"/>
        <v/>
      </c>
      <c r="K531" s="700" t="str">
        <f t="shared" si="69"/>
        <v/>
      </c>
      <c r="L531" s="700" t="str">
        <f t="shared" si="70"/>
        <v/>
      </c>
      <c r="M531" s="712" t="str">
        <f t="shared" si="71"/>
        <v/>
      </c>
      <c r="N531" s="713"/>
      <c r="O531" s="714"/>
      <c r="P531" s="233"/>
      <c r="Q531" s="233"/>
      <c r="R531" s="816" t="str">
        <f t="shared" si="67"/>
        <v/>
      </c>
      <c r="S531" s="711" t="str">
        <f t="shared" si="66"/>
        <v/>
      </c>
      <c r="T531" s="573"/>
      <c r="U531" s="573"/>
      <c r="V531" s="147"/>
      <c r="W531" s="707"/>
    </row>
    <row r="532" spans="2:23" ht="14.25" customHeight="1">
      <c r="B532" s="395"/>
      <c r="D532" s="529">
        <f t="shared" si="72"/>
        <v>491</v>
      </c>
      <c r="E532" s="531"/>
      <c r="F532" s="574"/>
      <c r="G532" s="531"/>
      <c r="H532" s="575"/>
      <c r="I532" s="700" t="str">
        <f t="shared" si="65"/>
        <v/>
      </c>
      <c r="J532" s="700" t="str">
        <f t="shared" si="68"/>
        <v/>
      </c>
      <c r="K532" s="700" t="str">
        <f t="shared" si="69"/>
        <v/>
      </c>
      <c r="L532" s="700" t="str">
        <f t="shared" si="70"/>
        <v/>
      </c>
      <c r="M532" s="712" t="str">
        <f t="shared" si="71"/>
        <v/>
      </c>
      <c r="N532" s="713"/>
      <c r="O532" s="714"/>
      <c r="P532" s="233"/>
      <c r="Q532" s="233"/>
      <c r="R532" s="816" t="str">
        <f t="shared" si="67"/>
        <v/>
      </c>
      <c r="S532" s="711" t="str">
        <f t="shared" si="66"/>
        <v/>
      </c>
      <c r="T532" s="573"/>
      <c r="U532" s="573"/>
      <c r="V532" s="147"/>
      <c r="W532" s="707"/>
    </row>
    <row r="533" spans="2:23" ht="14.25" customHeight="1">
      <c r="B533" s="395"/>
      <c r="D533" s="529">
        <f t="shared" si="72"/>
        <v>492</v>
      </c>
      <c r="E533" s="531"/>
      <c r="F533" s="574"/>
      <c r="G533" s="531"/>
      <c r="H533" s="575"/>
      <c r="I533" s="700" t="str">
        <f t="shared" si="65"/>
        <v/>
      </c>
      <c r="J533" s="700" t="str">
        <f t="shared" si="68"/>
        <v/>
      </c>
      <c r="K533" s="700" t="str">
        <f t="shared" si="69"/>
        <v/>
      </c>
      <c r="L533" s="700" t="str">
        <f t="shared" si="70"/>
        <v/>
      </c>
      <c r="M533" s="712" t="str">
        <f t="shared" si="71"/>
        <v/>
      </c>
      <c r="N533" s="713"/>
      <c r="O533" s="714"/>
      <c r="P533" s="233"/>
      <c r="Q533" s="233"/>
      <c r="R533" s="816" t="str">
        <f t="shared" si="67"/>
        <v/>
      </c>
      <c r="S533" s="711" t="str">
        <f t="shared" si="66"/>
        <v/>
      </c>
      <c r="T533" s="573"/>
      <c r="U533" s="573"/>
      <c r="V533" s="147"/>
      <c r="W533" s="707"/>
    </row>
    <row r="534" spans="2:23" ht="14.25" customHeight="1">
      <c r="B534" s="395"/>
      <c r="D534" s="529">
        <f t="shared" si="72"/>
        <v>493</v>
      </c>
      <c r="E534" s="531"/>
      <c r="F534" s="574"/>
      <c r="G534" s="531"/>
      <c r="H534" s="575"/>
      <c r="I534" s="700" t="str">
        <f t="shared" si="65"/>
        <v/>
      </c>
      <c r="J534" s="700" t="str">
        <f t="shared" si="68"/>
        <v/>
      </c>
      <c r="K534" s="700" t="str">
        <f t="shared" si="69"/>
        <v/>
      </c>
      <c r="L534" s="700" t="str">
        <f t="shared" si="70"/>
        <v/>
      </c>
      <c r="M534" s="712" t="str">
        <f t="shared" si="71"/>
        <v/>
      </c>
      <c r="N534" s="713"/>
      <c r="O534" s="714"/>
      <c r="P534" s="233"/>
      <c r="Q534" s="233"/>
      <c r="R534" s="816" t="str">
        <f t="shared" si="67"/>
        <v/>
      </c>
      <c r="S534" s="711" t="str">
        <f t="shared" si="66"/>
        <v/>
      </c>
      <c r="T534" s="573"/>
      <c r="U534" s="573"/>
      <c r="V534" s="147"/>
      <c r="W534" s="707"/>
    </row>
    <row r="535" spans="2:23" ht="14.25" customHeight="1">
      <c r="B535" s="395"/>
      <c r="D535" s="529">
        <f t="shared" si="72"/>
        <v>494</v>
      </c>
      <c r="E535" s="531"/>
      <c r="F535" s="574"/>
      <c r="G535" s="531"/>
      <c r="H535" s="575"/>
      <c r="I535" s="700" t="str">
        <f t="shared" si="65"/>
        <v/>
      </c>
      <c r="J535" s="700" t="str">
        <f t="shared" si="68"/>
        <v/>
      </c>
      <c r="K535" s="700" t="str">
        <f t="shared" si="69"/>
        <v/>
      </c>
      <c r="L535" s="700" t="str">
        <f t="shared" si="70"/>
        <v/>
      </c>
      <c r="M535" s="712" t="str">
        <f t="shared" si="71"/>
        <v/>
      </c>
      <c r="N535" s="713"/>
      <c r="O535" s="714"/>
      <c r="P535" s="233"/>
      <c r="Q535" s="233"/>
      <c r="R535" s="816" t="str">
        <f t="shared" si="67"/>
        <v/>
      </c>
      <c r="S535" s="711" t="str">
        <f t="shared" si="66"/>
        <v/>
      </c>
      <c r="T535" s="573"/>
      <c r="U535" s="573"/>
      <c r="V535" s="147"/>
      <c r="W535" s="707"/>
    </row>
    <row r="536" spans="2:23" ht="14.25" customHeight="1">
      <c r="B536" s="395"/>
      <c r="D536" s="529">
        <f t="shared" si="72"/>
        <v>495</v>
      </c>
      <c r="E536" s="531"/>
      <c r="F536" s="574"/>
      <c r="G536" s="531"/>
      <c r="H536" s="575"/>
      <c r="I536" s="700" t="str">
        <f t="shared" si="65"/>
        <v/>
      </c>
      <c r="J536" s="700" t="str">
        <f t="shared" si="68"/>
        <v/>
      </c>
      <c r="K536" s="700" t="str">
        <f t="shared" si="69"/>
        <v/>
      </c>
      <c r="L536" s="700" t="str">
        <f t="shared" si="70"/>
        <v/>
      </c>
      <c r="M536" s="712" t="str">
        <f t="shared" si="71"/>
        <v/>
      </c>
      <c r="N536" s="713"/>
      <c r="O536" s="714"/>
      <c r="P536" s="233"/>
      <c r="Q536" s="233"/>
      <c r="R536" s="816" t="str">
        <f t="shared" si="67"/>
        <v/>
      </c>
      <c r="S536" s="711" t="str">
        <f t="shared" si="66"/>
        <v/>
      </c>
      <c r="T536" s="573"/>
      <c r="U536" s="573"/>
      <c r="V536" s="147"/>
      <c r="W536" s="707"/>
    </row>
    <row r="537" spans="2:23" ht="14.25" customHeight="1">
      <c r="B537" s="395"/>
      <c r="D537" s="529">
        <f t="shared" si="72"/>
        <v>496</v>
      </c>
      <c r="E537" s="531"/>
      <c r="F537" s="574"/>
      <c r="G537" s="531"/>
      <c r="H537" s="575"/>
      <c r="I537" s="700" t="str">
        <f t="shared" si="65"/>
        <v/>
      </c>
      <c r="J537" s="700" t="str">
        <f t="shared" si="68"/>
        <v/>
      </c>
      <c r="K537" s="700" t="str">
        <f t="shared" si="69"/>
        <v/>
      </c>
      <c r="L537" s="700" t="str">
        <f t="shared" si="70"/>
        <v/>
      </c>
      <c r="M537" s="712" t="str">
        <f t="shared" si="71"/>
        <v/>
      </c>
      <c r="N537" s="713"/>
      <c r="O537" s="714"/>
      <c r="P537" s="233"/>
      <c r="Q537" s="233"/>
      <c r="R537" s="816" t="str">
        <f t="shared" si="67"/>
        <v/>
      </c>
      <c r="S537" s="711" t="str">
        <f t="shared" si="66"/>
        <v/>
      </c>
      <c r="T537" s="573"/>
      <c r="U537" s="573"/>
      <c r="V537" s="147"/>
      <c r="W537" s="707"/>
    </row>
    <row r="538" spans="2:23" ht="14.25" customHeight="1">
      <c r="B538" s="395"/>
      <c r="D538" s="529">
        <f t="shared" si="72"/>
        <v>497</v>
      </c>
      <c r="E538" s="531"/>
      <c r="F538" s="574"/>
      <c r="G538" s="531"/>
      <c r="H538" s="575"/>
      <c r="I538" s="700" t="str">
        <f t="shared" si="65"/>
        <v/>
      </c>
      <c r="J538" s="700" t="str">
        <f t="shared" si="68"/>
        <v/>
      </c>
      <c r="K538" s="700" t="str">
        <f t="shared" si="69"/>
        <v/>
      </c>
      <c r="L538" s="700" t="str">
        <f t="shared" si="70"/>
        <v/>
      </c>
      <c r="M538" s="712" t="str">
        <f t="shared" si="71"/>
        <v/>
      </c>
      <c r="N538" s="713"/>
      <c r="O538" s="714"/>
      <c r="P538" s="233"/>
      <c r="Q538" s="233"/>
      <c r="R538" s="816" t="str">
        <f t="shared" si="67"/>
        <v/>
      </c>
      <c r="S538" s="711" t="str">
        <f t="shared" si="66"/>
        <v/>
      </c>
      <c r="T538" s="573"/>
      <c r="U538" s="573"/>
      <c r="V538" s="147"/>
      <c r="W538" s="707"/>
    </row>
    <row r="539" spans="2:23" ht="14.25" customHeight="1">
      <c r="B539" s="395"/>
      <c r="D539" s="529">
        <f t="shared" si="72"/>
        <v>498</v>
      </c>
      <c r="E539" s="531"/>
      <c r="F539" s="574"/>
      <c r="G539" s="531"/>
      <c r="H539" s="575"/>
      <c r="I539" s="700" t="str">
        <f t="shared" si="65"/>
        <v/>
      </c>
      <c r="J539" s="700" t="str">
        <f t="shared" si="68"/>
        <v/>
      </c>
      <c r="K539" s="700" t="str">
        <f t="shared" si="69"/>
        <v/>
      </c>
      <c r="L539" s="700" t="str">
        <f t="shared" si="70"/>
        <v/>
      </c>
      <c r="M539" s="712" t="str">
        <f t="shared" si="71"/>
        <v/>
      </c>
      <c r="N539" s="713"/>
      <c r="O539" s="714"/>
      <c r="P539" s="233"/>
      <c r="Q539" s="233"/>
      <c r="R539" s="816" t="str">
        <f t="shared" si="67"/>
        <v/>
      </c>
      <c r="S539" s="711" t="str">
        <f t="shared" si="66"/>
        <v/>
      </c>
      <c r="T539" s="573"/>
      <c r="U539" s="573"/>
      <c r="V539" s="147"/>
      <c r="W539" s="707"/>
    </row>
    <row r="540" spans="2:23" ht="14.25" customHeight="1">
      <c r="B540" s="395"/>
      <c r="D540" s="529">
        <f t="shared" si="72"/>
        <v>499</v>
      </c>
      <c r="E540" s="531"/>
      <c r="F540" s="574"/>
      <c r="G540" s="531"/>
      <c r="H540" s="575"/>
      <c r="I540" s="700" t="str">
        <f t="shared" si="65"/>
        <v/>
      </c>
      <c r="J540" s="700" t="str">
        <f t="shared" si="68"/>
        <v/>
      </c>
      <c r="K540" s="700" t="str">
        <f t="shared" si="69"/>
        <v/>
      </c>
      <c r="L540" s="700" t="str">
        <f t="shared" si="70"/>
        <v/>
      </c>
      <c r="M540" s="712" t="str">
        <f t="shared" si="71"/>
        <v/>
      </c>
      <c r="N540" s="713"/>
      <c r="O540" s="714"/>
      <c r="P540" s="233"/>
      <c r="Q540" s="233"/>
      <c r="R540" s="816" t="str">
        <f t="shared" si="67"/>
        <v/>
      </c>
      <c r="S540" s="711" t="str">
        <f t="shared" si="66"/>
        <v/>
      </c>
      <c r="T540" s="573"/>
      <c r="U540" s="573"/>
      <c r="V540" s="147"/>
      <c r="W540" s="707"/>
    </row>
    <row r="541" spans="2:23" ht="14.25" customHeight="1">
      <c r="B541" s="395"/>
      <c r="D541" s="529">
        <f t="shared" si="72"/>
        <v>500</v>
      </c>
      <c r="E541" s="531"/>
      <c r="F541" s="574"/>
      <c r="G541" s="531"/>
      <c r="H541" s="575"/>
      <c r="I541" s="700" t="str">
        <f t="shared" si="65"/>
        <v/>
      </c>
      <c r="J541" s="700" t="str">
        <f t="shared" si="68"/>
        <v/>
      </c>
      <c r="K541" s="700" t="str">
        <f t="shared" si="69"/>
        <v/>
      </c>
      <c r="L541" s="700" t="str">
        <f t="shared" si="70"/>
        <v/>
      </c>
      <c r="M541" s="712" t="str">
        <f t="shared" si="71"/>
        <v/>
      </c>
      <c r="N541" s="713"/>
      <c r="O541" s="714"/>
      <c r="P541" s="233"/>
      <c r="Q541" s="233"/>
      <c r="R541" s="816" t="str">
        <f t="shared" si="67"/>
        <v/>
      </c>
      <c r="S541" s="711" t="str">
        <f t="shared" si="66"/>
        <v/>
      </c>
      <c r="T541" s="573"/>
      <c r="U541" s="573"/>
      <c r="V541" s="147"/>
      <c r="W541" s="707"/>
    </row>
    <row r="542" spans="2:23" ht="14.25" customHeight="1">
      <c r="B542" s="395"/>
      <c r="D542" s="529">
        <f t="shared" si="72"/>
        <v>501</v>
      </c>
      <c r="E542" s="531"/>
      <c r="F542" s="574"/>
      <c r="G542" s="531"/>
      <c r="H542" s="575"/>
      <c r="I542" s="700" t="str">
        <f t="shared" si="65"/>
        <v/>
      </c>
      <c r="J542" s="700" t="str">
        <f t="shared" si="68"/>
        <v/>
      </c>
      <c r="K542" s="700" t="str">
        <f t="shared" si="69"/>
        <v/>
      </c>
      <c r="L542" s="700" t="str">
        <f t="shared" si="70"/>
        <v/>
      </c>
      <c r="M542" s="712" t="str">
        <f t="shared" si="71"/>
        <v/>
      </c>
      <c r="N542" s="713"/>
      <c r="O542" s="714"/>
      <c r="P542" s="233"/>
      <c r="Q542" s="233"/>
      <c r="R542" s="816" t="str">
        <f t="shared" si="67"/>
        <v/>
      </c>
      <c r="S542" s="711" t="str">
        <f t="shared" si="66"/>
        <v/>
      </c>
      <c r="T542" s="573"/>
      <c r="U542" s="573"/>
      <c r="V542" s="147"/>
      <c r="W542" s="707"/>
    </row>
    <row r="543" spans="2:23" ht="14.25" customHeight="1">
      <c r="B543" s="395"/>
      <c r="D543" s="529">
        <f t="shared" si="72"/>
        <v>502</v>
      </c>
      <c r="E543" s="531"/>
      <c r="F543" s="574"/>
      <c r="G543" s="531"/>
      <c r="H543" s="575"/>
      <c r="I543" s="700" t="str">
        <f t="shared" si="65"/>
        <v/>
      </c>
      <c r="J543" s="700" t="str">
        <f t="shared" si="68"/>
        <v/>
      </c>
      <c r="K543" s="700" t="str">
        <f t="shared" si="69"/>
        <v/>
      </c>
      <c r="L543" s="700" t="str">
        <f t="shared" si="70"/>
        <v/>
      </c>
      <c r="M543" s="712" t="str">
        <f t="shared" si="71"/>
        <v/>
      </c>
      <c r="N543" s="713"/>
      <c r="O543" s="714"/>
      <c r="P543" s="233"/>
      <c r="Q543" s="233"/>
      <c r="R543" s="816" t="str">
        <f t="shared" si="67"/>
        <v/>
      </c>
      <c r="S543" s="711" t="str">
        <f t="shared" si="66"/>
        <v/>
      </c>
      <c r="T543" s="573"/>
      <c r="U543" s="573"/>
      <c r="V543" s="147"/>
      <c r="W543" s="707"/>
    </row>
    <row r="544" spans="2:23" ht="14.25" customHeight="1">
      <c r="B544" s="395"/>
      <c r="D544" s="529">
        <f t="shared" si="72"/>
        <v>503</v>
      </c>
      <c r="E544" s="531"/>
      <c r="F544" s="574"/>
      <c r="G544" s="531"/>
      <c r="H544" s="575"/>
      <c r="I544" s="700" t="str">
        <f t="shared" si="65"/>
        <v/>
      </c>
      <c r="J544" s="700" t="str">
        <f t="shared" si="68"/>
        <v/>
      </c>
      <c r="K544" s="700" t="str">
        <f t="shared" si="69"/>
        <v/>
      </c>
      <c r="L544" s="700" t="str">
        <f t="shared" si="70"/>
        <v/>
      </c>
      <c r="M544" s="712" t="str">
        <f t="shared" si="71"/>
        <v/>
      </c>
      <c r="N544" s="713"/>
      <c r="O544" s="714"/>
      <c r="P544" s="233"/>
      <c r="Q544" s="233"/>
      <c r="R544" s="816" t="str">
        <f t="shared" si="67"/>
        <v/>
      </c>
      <c r="S544" s="711" t="str">
        <f t="shared" si="66"/>
        <v/>
      </c>
      <c r="T544" s="573"/>
      <c r="U544" s="573"/>
      <c r="V544" s="147"/>
      <c r="W544" s="707"/>
    </row>
    <row r="545" spans="2:23" ht="14.25" customHeight="1">
      <c r="B545" s="395"/>
      <c r="D545" s="529">
        <f t="shared" si="72"/>
        <v>504</v>
      </c>
      <c r="E545" s="531"/>
      <c r="F545" s="574"/>
      <c r="G545" s="531"/>
      <c r="H545" s="575"/>
      <c r="I545" s="700" t="str">
        <f t="shared" si="65"/>
        <v/>
      </c>
      <c r="J545" s="700" t="str">
        <f t="shared" si="68"/>
        <v/>
      </c>
      <c r="K545" s="700" t="str">
        <f t="shared" si="69"/>
        <v/>
      </c>
      <c r="L545" s="700" t="str">
        <f t="shared" si="70"/>
        <v/>
      </c>
      <c r="M545" s="712" t="str">
        <f t="shared" si="71"/>
        <v/>
      </c>
      <c r="N545" s="713"/>
      <c r="O545" s="714"/>
      <c r="P545" s="233"/>
      <c r="Q545" s="233"/>
      <c r="R545" s="816" t="str">
        <f t="shared" si="67"/>
        <v/>
      </c>
      <c r="S545" s="711" t="str">
        <f t="shared" si="66"/>
        <v/>
      </c>
      <c r="T545" s="573"/>
      <c r="U545" s="573"/>
      <c r="V545" s="147"/>
      <c r="W545" s="707"/>
    </row>
    <row r="546" spans="2:23" ht="14.25" customHeight="1">
      <c r="B546" s="395"/>
      <c r="D546" s="529">
        <f t="shared" si="72"/>
        <v>505</v>
      </c>
      <c r="E546" s="531"/>
      <c r="F546" s="574"/>
      <c r="G546" s="531"/>
      <c r="H546" s="575"/>
      <c r="I546" s="700" t="str">
        <f t="shared" si="65"/>
        <v/>
      </c>
      <c r="J546" s="700" t="str">
        <f t="shared" si="68"/>
        <v/>
      </c>
      <c r="K546" s="700" t="str">
        <f t="shared" si="69"/>
        <v/>
      </c>
      <c r="L546" s="700" t="str">
        <f t="shared" si="70"/>
        <v/>
      </c>
      <c r="M546" s="712" t="str">
        <f t="shared" si="71"/>
        <v/>
      </c>
      <c r="N546" s="713"/>
      <c r="O546" s="714"/>
      <c r="P546" s="233"/>
      <c r="Q546" s="233"/>
      <c r="R546" s="816" t="str">
        <f t="shared" si="67"/>
        <v/>
      </c>
      <c r="S546" s="711" t="str">
        <f t="shared" si="66"/>
        <v/>
      </c>
      <c r="T546" s="573"/>
      <c r="U546" s="573"/>
      <c r="V546" s="147"/>
      <c r="W546" s="707"/>
    </row>
    <row r="547" spans="2:23" ht="14.25" customHeight="1">
      <c r="B547" s="395"/>
      <c r="D547" s="529">
        <f t="shared" si="72"/>
        <v>506</v>
      </c>
      <c r="E547" s="531"/>
      <c r="F547" s="574"/>
      <c r="G547" s="531"/>
      <c r="H547" s="575"/>
      <c r="I547" s="700" t="str">
        <f t="shared" si="65"/>
        <v/>
      </c>
      <c r="J547" s="700" t="str">
        <f t="shared" si="68"/>
        <v/>
      </c>
      <c r="K547" s="700" t="str">
        <f t="shared" si="69"/>
        <v/>
      </c>
      <c r="L547" s="700" t="str">
        <f t="shared" si="70"/>
        <v/>
      </c>
      <c r="M547" s="712" t="str">
        <f t="shared" si="71"/>
        <v/>
      </c>
      <c r="N547" s="713"/>
      <c r="O547" s="714"/>
      <c r="P547" s="233"/>
      <c r="Q547" s="233"/>
      <c r="R547" s="816" t="str">
        <f t="shared" si="67"/>
        <v/>
      </c>
      <c r="S547" s="711" t="str">
        <f t="shared" si="66"/>
        <v/>
      </c>
      <c r="T547" s="573"/>
      <c r="U547" s="573"/>
      <c r="V547" s="147"/>
      <c r="W547" s="707"/>
    </row>
    <row r="548" spans="2:23" ht="14.25" customHeight="1">
      <c r="B548" s="395"/>
      <c r="D548" s="529">
        <f t="shared" si="72"/>
        <v>507</v>
      </c>
      <c r="E548" s="531"/>
      <c r="F548" s="574"/>
      <c r="G548" s="531"/>
      <c r="H548" s="575"/>
      <c r="I548" s="700" t="str">
        <f t="shared" si="65"/>
        <v/>
      </c>
      <c r="J548" s="700" t="str">
        <f t="shared" si="68"/>
        <v/>
      </c>
      <c r="K548" s="700" t="str">
        <f t="shared" si="69"/>
        <v/>
      </c>
      <c r="L548" s="700" t="str">
        <f t="shared" si="70"/>
        <v/>
      </c>
      <c r="M548" s="712" t="str">
        <f t="shared" si="71"/>
        <v/>
      </c>
      <c r="N548" s="713"/>
      <c r="O548" s="714"/>
      <c r="P548" s="233"/>
      <c r="Q548" s="233"/>
      <c r="R548" s="816" t="str">
        <f t="shared" si="67"/>
        <v/>
      </c>
      <c r="S548" s="711" t="str">
        <f t="shared" si="66"/>
        <v/>
      </c>
      <c r="T548" s="573"/>
      <c r="U548" s="573"/>
      <c r="V548" s="147"/>
      <c r="W548" s="707"/>
    </row>
    <row r="549" spans="2:23" ht="14.25" customHeight="1">
      <c r="B549" s="395"/>
      <c r="D549" s="529">
        <f t="shared" si="72"/>
        <v>508</v>
      </c>
      <c r="E549" s="531"/>
      <c r="F549" s="574"/>
      <c r="G549" s="531"/>
      <c r="H549" s="575"/>
      <c r="I549" s="700" t="str">
        <f t="shared" si="65"/>
        <v/>
      </c>
      <c r="J549" s="700" t="str">
        <f t="shared" si="68"/>
        <v/>
      </c>
      <c r="K549" s="700" t="str">
        <f t="shared" si="69"/>
        <v/>
      </c>
      <c r="L549" s="700" t="str">
        <f t="shared" si="70"/>
        <v/>
      </c>
      <c r="M549" s="712" t="str">
        <f t="shared" si="71"/>
        <v/>
      </c>
      <c r="N549" s="713"/>
      <c r="O549" s="714"/>
      <c r="P549" s="233"/>
      <c r="Q549" s="233"/>
      <c r="R549" s="816" t="str">
        <f t="shared" si="67"/>
        <v/>
      </c>
      <c r="S549" s="711" t="str">
        <f t="shared" si="66"/>
        <v/>
      </c>
      <c r="T549" s="573"/>
      <c r="U549" s="573"/>
      <c r="V549" s="147"/>
      <c r="W549" s="707"/>
    </row>
    <row r="550" spans="2:23" ht="14.25" customHeight="1">
      <c r="B550" s="395"/>
      <c r="D550" s="529">
        <f t="shared" si="72"/>
        <v>509</v>
      </c>
      <c r="E550" s="531"/>
      <c r="F550" s="574"/>
      <c r="G550" s="531"/>
      <c r="H550" s="575"/>
      <c r="I550" s="700" t="str">
        <f t="shared" si="65"/>
        <v/>
      </c>
      <c r="J550" s="700" t="str">
        <f t="shared" si="68"/>
        <v/>
      </c>
      <c r="K550" s="700" t="str">
        <f t="shared" si="69"/>
        <v/>
      </c>
      <c r="L550" s="700" t="str">
        <f t="shared" si="70"/>
        <v/>
      </c>
      <c r="M550" s="712" t="str">
        <f t="shared" si="71"/>
        <v/>
      </c>
      <c r="N550" s="713"/>
      <c r="O550" s="714"/>
      <c r="P550" s="233"/>
      <c r="Q550" s="233"/>
      <c r="R550" s="816" t="str">
        <f t="shared" si="67"/>
        <v/>
      </c>
      <c r="S550" s="711" t="str">
        <f t="shared" si="66"/>
        <v/>
      </c>
      <c r="T550" s="573"/>
      <c r="U550" s="573"/>
      <c r="V550" s="147"/>
      <c r="W550" s="707"/>
    </row>
    <row r="551" spans="2:23" ht="14.25" customHeight="1">
      <c r="B551" s="395"/>
      <c r="D551" s="529">
        <f t="shared" si="72"/>
        <v>510</v>
      </c>
      <c r="E551" s="531"/>
      <c r="F551" s="574"/>
      <c r="G551" s="531"/>
      <c r="H551" s="575"/>
      <c r="I551" s="700" t="str">
        <f t="shared" si="65"/>
        <v/>
      </c>
      <c r="J551" s="700" t="str">
        <f t="shared" si="68"/>
        <v/>
      </c>
      <c r="K551" s="700" t="str">
        <f t="shared" si="69"/>
        <v/>
      </c>
      <c r="L551" s="700" t="str">
        <f t="shared" si="70"/>
        <v/>
      </c>
      <c r="M551" s="712" t="str">
        <f t="shared" si="71"/>
        <v/>
      </c>
      <c r="N551" s="713"/>
      <c r="O551" s="714"/>
      <c r="P551" s="233"/>
      <c r="Q551" s="233"/>
      <c r="R551" s="816" t="str">
        <f t="shared" ref="R551:R582" si="73">IF(Q551="","",P551*Q551)</f>
        <v/>
      </c>
      <c r="S551" s="711" t="str">
        <f t="shared" si="66"/>
        <v/>
      </c>
      <c r="T551" s="573"/>
      <c r="U551" s="573"/>
      <c r="V551" s="147"/>
      <c r="W551" s="707"/>
    </row>
    <row r="552" spans="2:23" ht="14.25" customHeight="1">
      <c r="B552" s="395"/>
      <c r="D552" s="529">
        <f t="shared" si="72"/>
        <v>511</v>
      </c>
      <c r="E552" s="531"/>
      <c r="F552" s="574"/>
      <c r="G552" s="531"/>
      <c r="H552" s="575"/>
      <c r="I552" s="700" t="str">
        <f t="shared" si="65"/>
        <v/>
      </c>
      <c r="J552" s="700" t="str">
        <f t="shared" ref="J552:J583" si="74">IF(F552=$AN$4,"○","")</f>
        <v/>
      </c>
      <c r="K552" s="700" t="str">
        <f t="shared" ref="K552:K583" si="75">IF(OR(F552=$AQ$4,F552=$AR$4),"○","")</f>
        <v/>
      </c>
      <c r="L552" s="700" t="str">
        <f t="shared" ref="L552:L583" si="76">IF(F552=$AS$4,"○","")</f>
        <v/>
      </c>
      <c r="M552" s="712" t="str">
        <f t="shared" ref="M552:M583" si="77">IF(H552="","",H552/$H$10)</f>
        <v/>
      </c>
      <c r="N552" s="713"/>
      <c r="O552" s="714"/>
      <c r="P552" s="233"/>
      <c r="Q552" s="233"/>
      <c r="R552" s="816" t="str">
        <f t="shared" si="73"/>
        <v/>
      </c>
      <c r="S552" s="711" t="str">
        <f t="shared" si="66"/>
        <v/>
      </c>
      <c r="T552" s="573"/>
      <c r="U552" s="573"/>
      <c r="V552" s="147"/>
      <c r="W552" s="707"/>
    </row>
    <row r="553" spans="2:23" ht="14.25" customHeight="1">
      <c r="B553" s="395"/>
      <c r="D553" s="529">
        <f>D552+1</f>
        <v>512</v>
      </c>
      <c r="E553" s="531"/>
      <c r="F553" s="574"/>
      <c r="G553" s="531"/>
      <c r="H553" s="575"/>
      <c r="I553" s="700" t="str">
        <f t="shared" si="65"/>
        <v/>
      </c>
      <c r="J553" s="700" t="str">
        <f t="shared" si="74"/>
        <v/>
      </c>
      <c r="K553" s="700" t="str">
        <f t="shared" si="75"/>
        <v/>
      </c>
      <c r="L553" s="700" t="str">
        <f t="shared" si="76"/>
        <v/>
      </c>
      <c r="M553" s="712" t="str">
        <f t="shared" si="77"/>
        <v/>
      </c>
      <c r="N553" s="713"/>
      <c r="O553" s="714"/>
      <c r="P553" s="233"/>
      <c r="Q553" s="233"/>
      <c r="R553" s="816" t="str">
        <f t="shared" si="73"/>
        <v/>
      </c>
      <c r="S553" s="711" t="str">
        <f t="shared" si="66"/>
        <v/>
      </c>
      <c r="T553" s="573"/>
      <c r="U553" s="573"/>
      <c r="V553" s="147"/>
      <c r="W553" s="707"/>
    </row>
    <row r="554" spans="2:23" ht="14.25" customHeight="1">
      <c r="B554" s="395"/>
      <c r="D554" s="529">
        <f t="shared" ref="D554:D611" si="78">D553+1</f>
        <v>513</v>
      </c>
      <c r="E554" s="531"/>
      <c r="F554" s="574"/>
      <c r="G554" s="531"/>
      <c r="H554" s="575"/>
      <c r="I554" s="700" t="str">
        <f t="shared" si="65"/>
        <v/>
      </c>
      <c r="J554" s="700" t="str">
        <f t="shared" si="74"/>
        <v/>
      </c>
      <c r="K554" s="700" t="str">
        <f t="shared" si="75"/>
        <v/>
      </c>
      <c r="L554" s="700" t="str">
        <f t="shared" si="76"/>
        <v/>
      </c>
      <c r="M554" s="712" t="str">
        <f t="shared" si="77"/>
        <v/>
      </c>
      <c r="N554" s="713"/>
      <c r="O554" s="714"/>
      <c r="P554" s="233"/>
      <c r="Q554" s="233"/>
      <c r="R554" s="816" t="str">
        <f t="shared" si="73"/>
        <v/>
      </c>
      <c r="S554" s="711" t="str">
        <f t="shared" si="66"/>
        <v/>
      </c>
      <c r="T554" s="573"/>
      <c r="U554" s="573"/>
      <c r="V554" s="147"/>
      <c r="W554" s="707"/>
    </row>
    <row r="555" spans="2:23" ht="14.25" customHeight="1">
      <c r="B555" s="395"/>
      <c r="D555" s="529">
        <f t="shared" si="78"/>
        <v>514</v>
      </c>
      <c r="E555" s="531"/>
      <c r="F555" s="574"/>
      <c r="G555" s="531"/>
      <c r="H555" s="575"/>
      <c r="I555" s="700" t="str">
        <f t="shared" ref="I555:I618" si="79">IF(OR(F555=$AE$4,F555=$AF$4),"○","")</f>
        <v/>
      </c>
      <c r="J555" s="700" t="str">
        <f t="shared" si="74"/>
        <v/>
      </c>
      <c r="K555" s="700" t="str">
        <f t="shared" si="75"/>
        <v/>
      </c>
      <c r="L555" s="700" t="str">
        <f t="shared" si="76"/>
        <v/>
      </c>
      <c r="M555" s="712" t="str">
        <f t="shared" si="77"/>
        <v/>
      </c>
      <c r="N555" s="713"/>
      <c r="O555" s="714"/>
      <c r="P555" s="233"/>
      <c r="Q555" s="233"/>
      <c r="R555" s="816" t="str">
        <f t="shared" si="73"/>
        <v/>
      </c>
      <c r="S555" s="711" t="str">
        <f t="shared" ref="S555:S618" si="80">IF(OR(H555="",R555=""),"",R555/H555)</f>
        <v/>
      </c>
      <c r="T555" s="573"/>
      <c r="U555" s="573"/>
      <c r="V555" s="147"/>
      <c r="W555" s="707"/>
    </row>
    <row r="556" spans="2:23" ht="14.25" customHeight="1">
      <c r="B556" s="395"/>
      <c r="D556" s="529">
        <f t="shared" si="78"/>
        <v>515</v>
      </c>
      <c r="E556" s="531"/>
      <c r="F556" s="574"/>
      <c r="G556" s="531"/>
      <c r="H556" s="575"/>
      <c r="I556" s="700" t="str">
        <f t="shared" si="79"/>
        <v/>
      </c>
      <c r="J556" s="700" t="str">
        <f t="shared" si="74"/>
        <v/>
      </c>
      <c r="K556" s="700" t="str">
        <f t="shared" si="75"/>
        <v/>
      </c>
      <c r="L556" s="700" t="str">
        <f t="shared" si="76"/>
        <v/>
      </c>
      <c r="M556" s="712" t="str">
        <f t="shared" si="77"/>
        <v/>
      </c>
      <c r="N556" s="713"/>
      <c r="O556" s="714"/>
      <c r="P556" s="233"/>
      <c r="Q556" s="233"/>
      <c r="R556" s="816" t="str">
        <f t="shared" si="73"/>
        <v/>
      </c>
      <c r="S556" s="711" t="str">
        <f t="shared" si="80"/>
        <v/>
      </c>
      <c r="T556" s="573"/>
      <c r="U556" s="573"/>
      <c r="V556" s="147"/>
      <c r="W556" s="707"/>
    </row>
    <row r="557" spans="2:23" ht="14.25" customHeight="1">
      <c r="B557" s="395"/>
      <c r="D557" s="529">
        <f t="shared" si="78"/>
        <v>516</v>
      </c>
      <c r="E557" s="531"/>
      <c r="F557" s="574"/>
      <c r="G557" s="531"/>
      <c r="H557" s="575"/>
      <c r="I557" s="700" t="str">
        <f t="shared" si="79"/>
        <v/>
      </c>
      <c r="J557" s="700" t="str">
        <f t="shared" si="74"/>
        <v/>
      </c>
      <c r="K557" s="700" t="str">
        <f t="shared" si="75"/>
        <v/>
      </c>
      <c r="L557" s="700" t="str">
        <f t="shared" si="76"/>
        <v/>
      </c>
      <c r="M557" s="712" t="str">
        <f t="shared" si="77"/>
        <v/>
      </c>
      <c r="N557" s="713"/>
      <c r="O557" s="714"/>
      <c r="P557" s="233"/>
      <c r="Q557" s="233"/>
      <c r="R557" s="816" t="str">
        <f t="shared" si="73"/>
        <v/>
      </c>
      <c r="S557" s="711" t="str">
        <f t="shared" si="80"/>
        <v/>
      </c>
      <c r="T557" s="573"/>
      <c r="U557" s="573"/>
      <c r="V557" s="147"/>
      <c r="W557" s="707"/>
    </row>
    <row r="558" spans="2:23" ht="14.25" customHeight="1">
      <c r="B558" s="395"/>
      <c r="D558" s="529">
        <f t="shared" si="78"/>
        <v>517</v>
      </c>
      <c r="E558" s="531"/>
      <c r="F558" s="574"/>
      <c r="G558" s="531"/>
      <c r="H558" s="575"/>
      <c r="I558" s="700" t="str">
        <f t="shared" si="79"/>
        <v/>
      </c>
      <c r="J558" s="700" t="str">
        <f t="shared" si="74"/>
        <v/>
      </c>
      <c r="K558" s="700" t="str">
        <f t="shared" si="75"/>
        <v/>
      </c>
      <c r="L558" s="700" t="str">
        <f t="shared" si="76"/>
        <v/>
      </c>
      <c r="M558" s="712" t="str">
        <f t="shared" si="77"/>
        <v/>
      </c>
      <c r="N558" s="713"/>
      <c r="O558" s="714"/>
      <c r="P558" s="233"/>
      <c r="Q558" s="233"/>
      <c r="R558" s="816" t="str">
        <f t="shared" si="73"/>
        <v/>
      </c>
      <c r="S558" s="711" t="str">
        <f t="shared" si="80"/>
        <v/>
      </c>
      <c r="T558" s="573"/>
      <c r="U558" s="573"/>
      <c r="V558" s="147"/>
      <c r="W558" s="707"/>
    </row>
    <row r="559" spans="2:23" ht="14.25" customHeight="1">
      <c r="B559" s="395"/>
      <c r="D559" s="529">
        <f t="shared" si="78"/>
        <v>518</v>
      </c>
      <c r="E559" s="531"/>
      <c r="F559" s="574"/>
      <c r="G559" s="531"/>
      <c r="H559" s="575"/>
      <c r="I559" s="700" t="str">
        <f t="shared" si="79"/>
        <v/>
      </c>
      <c r="J559" s="700" t="str">
        <f t="shared" si="74"/>
        <v/>
      </c>
      <c r="K559" s="700" t="str">
        <f t="shared" si="75"/>
        <v/>
      </c>
      <c r="L559" s="700" t="str">
        <f t="shared" si="76"/>
        <v/>
      </c>
      <c r="M559" s="712" t="str">
        <f t="shared" si="77"/>
        <v/>
      </c>
      <c r="N559" s="713"/>
      <c r="O559" s="714"/>
      <c r="P559" s="233"/>
      <c r="Q559" s="233"/>
      <c r="R559" s="816" t="str">
        <f t="shared" si="73"/>
        <v/>
      </c>
      <c r="S559" s="711" t="str">
        <f t="shared" si="80"/>
        <v/>
      </c>
      <c r="T559" s="573"/>
      <c r="U559" s="573"/>
      <c r="V559" s="147"/>
      <c r="W559" s="707"/>
    </row>
    <row r="560" spans="2:23" ht="14.25" customHeight="1">
      <c r="B560" s="395"/>
      <c r="D560" s="529">
        <f t="shared" si="78"/>
        <v>519</v>
      </c>
      <c r="E560" s="531"/>
      <c r="F560" s="574"/>
      <c r="G560" s="531"/>
      <c r="H560" s="575"/>
      <c r="I560" s="700" t="str">
        <f t="shared" si="79"/>
        <v/>
      </c>
      <c r="J560" s="700" t="str">
        <f t="shared" si="74"/>
        <v/>
      </c>
      <c r="K560" s="700" t="str">
        <f t="shared" si="75"/>
        <v/>
      </c>
      <c r="L560" s="700" t="str">
        <f t="shared" si="76"/>
        <v/>
      </c>
      <c r="M560" s="712" t="str">
        <f t="shared" si="77"/>
        <v/>
      </c>
      <c r="N560" s="713"/>
      <c r="O560" s="714"/>
      <c r="P560" s="233"/>
      <c r="Q560" s="233"/>
      <c r="R560" s="816" t="str">
        <f t="shared" si="73"/>
        <v/>
      </c>
      <c r="S560" s="711" t="str">
        <f t="shared" si="80"/>
        <v/>
      </c>
      <c r="T560" s="573"/>
      <c r="U560" s="573"/>
      <c r="V560" s="147"/>
      <c r="W560" s="707"/>
    </row>
    <row r="561" spans="2:23" ht="14.25" customHeight="1">
      <c r="B561" s="395"/>
      <c r="D561" s="529">
        <f t="shared" si="78"/>
        <v>520</v>
      </c>
      <c r="E561" s="531"/>
      <c r="F561" s="574"/>
      <c r="G561" s="531"/>
      <c r="H561" s="575"/>
      <c r="I561" s="700" t="str">
        <f t="shared" si="79"/>
        <v/>
      </c>
      <c r="J561" s="700" t="str">
        <f t="shared" si="74"/>
        <v/>
      </c>
      <c r="K561" s="700" t="str">
        <f t="shared" si="75"/>
        <v/>
      </c>
      <c r="L561" s="700" t="str">
        <f t="shared" si="76"/>
        <v/>
      </c>
      <c r="M561" s="712" t="str">
        <f t="shared" si="77"/>
        <v/>
      </c>
      <c r="N561" s="713"/>
      <c r="O561" s="714"/>
      <c r="P561" s="233"/>
      <c r="Q561" s="233"/>
      <c r="R561" s="816" t="str">
        <f t="shared" si="73"/>
        <v/>
      </c>
      <c r="S561" s="711" t="str">
        <f t="shared" si="80"/>
        <v/>
      </c>
      <c r="T561" s="573"/>
      <c r="U561" s="573"/>
      <c r="V561" s="147"/>
      <c r="W561" s="707"/>
    </row>
    <row r="562" spans="2:23" ht="14.25" customHeight="1">
      <c r="B562" s="395"/>
      <c r="D562" s="529">
        <f t="shared" si="78"/>
        <v>521</v>
      </c>
      <c r="E562" s="531"/>
      <c r="F562" s="574"/>
      <c r="G562" s="531"/>
      <c r="H562" s="575"/>
      <c r="I562" s="700" t="str">
        <f t="shared" si="79"/>
        <v/>
      </c>
      <c r="J562" s="700" t="str">
        <f t="shared" si="74"/>
        <v/>
      </c>
      <c r="K562" s="700" t="str">
        <f t="shared" si="75"/>
        <v/>
      </c>
      <c r="L562" s="700" t="str">
        <f t="shared" si="76"/>
        <v/>
      </c>
      <c r="M562" s="712" t="str">
        <f t="shared" si="77"/>
        <v/>
      </c>
      <c r="N562" s="713"/>
      <c r="O562" s="714"/>
      <c r="P562" s="233"/>
      <c r="Q562" s="233"/>
      <c r="R562" s="816" t="str">
        <f t="shared" si="73"/>
        <v/>
      </c>
      <c r="S562" s="711" t="str">
        <f t="shared" si="80"/>
        <v/>
      </c>
      <c r="T562" s="573"/>
      <c r="U562" s="573"/>
      <c r="V562" s="147"/>
      <c r="W562" s="707"/>
    </row>
    <row r="563" spans="2:23" ht="14.25" customHeight="1">
      <c r="B563" s="395"/>
      <c r="D563" s="529">
        <f t="shared" si="78"/>
        <v>522</v>
      </c>
      <c r="E563" s="531"/>
      <c r="F563" s="574"/>
      <c r="G563" s="531"/>
      <c r="H563" s="575"/>
      <c r="I563" s="700" t="str">
        <f t="shared" si="79"/>
        <v/>
      </c>
      <c r="J563" s="700" t="str">
        <f t="shared" si="74"/>
        <v/>
      </c>
      <c r="K563" s="700" t="str">
        <f t="shared" si="75"/>
        <v/>
      </c>
      <c r="L563" s="700" t="str">
        <f t="shared" si="76"/>
        <v/>
      </c>
      <c r="M563" s="712" t="str">
        <f t="shared" si="77"/>
        <v/>
      </c>
      <c r="N563" s="713"/>
      <c r="O563" s="714"/>
      <c r="P563" s="233"/>
      <c r="Q563" s="233"/>
      <c r="R563" s="816" t="str">
        <f t="shared" si="73"/>
        <v/>
      </c>
      <c r="S563" s="711" t="str">
        <f t="shared" si="80"/>
        <v/>
      </c>
      <c r="T563" s="573"/>
      <c r="U563" s="573"/>
      <c r="V563" s="147"/>
      <c r="W563" s="707"/>
    </row>
    <row r="564" spans="2:23" ht="14.25" customHeight="1">
      <c r="B564" s="395"/>
      <c r="D564" s="529">
        <f t="shared" si="78"/>
        <v>523</v>
      </c>
      <c r="E564" s="531"/>
      <c r="F564" s="574"/>
      <c r="G564" s="531"/>
      <c r="H564" s="575"/>
      <c r="I564" s="700" t="str">
        <f t="shared" si="79"/>
        <v/>
      </c>
      <c r="J564" s="700" t="str">
        <f t="shared" si="74"/>
        <v/>
      </c>
      <c r="K564" s="700" t="str">
        <f t="shared" si="75"/>
        <v/>
      </c>
      <c r="L564" s="700" t="str">
        <f t="shared" si="76"/>
        <v/>
      </c>
      <c r="M564" s="712" t="str">
        <f t="shared" si="77"/>
        <v/>
      </c>
      <c r="N564" s="713"/>
      <c r="O564" s="714"/>
      <c r="P564" s="233"/>
      <c r="Q564" s="233"/>
      <c r="R564" s="816" t="str">
        <f t="shared" si="73"/>
        <v/>
      </c>
      <c r="S564" s="711" t="str">
        <f t="shared" si="80"/>
        <v/>
      </c>
      <c r="T564" s="573"/>
      <c r="U564" s="573"/>
      <c r="V564" s="147"/>
      <c r="W564" s="707"/>
    </row>
    <row r="565" spans="2:23" ht="14.25" customHeight="1">
      <c r="B565" s="395"/>
      <c r="D565" s="529">
        <f t="shared" si="78"/>
        <v>524</v>
      </c>
      <c r="E565" s="531"/>
      <c r="F565" s="574"/>
      <c r="G565" s="531"/>
      <c r="H565" s="575"/>
      <c r="I565" s="700" t="str">
        <f t="shared" si="79"/>
        <v/>
      </c>
      <c r="J565" s="700" t="str">
        <f t="shared" si="74"/>
        <v/>
      </c>
      <c r="K565" s="700" t="str">
        <f t="shared" si="75"/>
        <v/>
      </c>
      <c r="L565" s="700" t="str">
        <f t="shared" si="76"/>
        <v/>
      </c>
      <c r="M565" s="712" t="str">
        <f t="shared" si="77"/>
        <v/>
      </c>
      <c r="N565" s="713"/>
      <c r="O565" s="714"/>
      <c r="P565" s="233"/>
      <c r="Q565" s="233"/>
      <c r="R565" s="816" t="str">
        <f t="shared" si="73"/>
        <v/>
      </c>
      <c r="S565" s="711" t="str">
        <f t="shared" si="80"/>
        <v/>
      </c>
      <c r="T565" s="573"/>
      <c r="U565" s="573"/>
      <c r="V565" s="147"/>
      <c r="W565" s="707"/>
    </row>
    <row r="566" spans="2:23" ht="14.25" customHeight="1">
      <c r="B566" s="395"/>
      <c r="D566" s="529">
        <f t="shared" si="78"/>
        <v>525</v>
      </c>
      <c r="E566" s="531"/>
      <c r="F566" s="574"/>
      <c r="G566" s="531"/>
      <c r="H566" s="575"/>
      <c r="I566" s="700" t="str">
        <f t="shared" si="79"/>
        <v/>
      </c>
      <c r="J566" s="700" t="str">
        <f t="shared" si="74"/>
        <v/>
      </c>
      <c r="K566" s="700" t="str">
        <f t="shared" si="75"/>
        <v/>
      </c>
      <c r="L566" s="700" t="str">
        <f t="shared" si="76"/>
        <v/>
      </c>
      <c r="M566" s="712" t="str">
        <f t="shared" si="77"/>
        <v/>
      </c>
      <c r="N566" s="713"/>
      <c r="O566" s="714"/>
      <c r="P566" s="233"/>
      <c r="Q566" s="233"/>
      <c r="R566" s="816" t="str">
        <f t="shared" si="73"/>
        <v/>
      </c>
      <c r="S566" s="711" t="str">
        <f t="shared" si="80"/>
        <v/>
      </c>
      <c r="T566" s="573"/>
      <c r="U566" s="573"/>
      <c r="V566" s="147"/>
      <c r="W566" s="707"/>
    </row>
    <row r="567" spans="2:23" ht="14.25" customHeight="1">
      <c r="B567" s="395"/>
      <c r="D567" s="529">
        <f t="shared" si="78"/>
        <v>526</v>
      </c>
      <c r="E567" s="531"/>
      <c r="F567" s="574"/>
      <c r="G567" s="531"/>
      <c r="H567" s="575"/>
      <c r="I567" s="700" t="str">
        <f t="shared" si="79"/>
        <v/>
      </c>
      <c r="J567" s="700" t="str">
        <f t="shared" si="74"/>
        <v/>
      </c>
      <c r="K567" s="700" t="str">
        <f t="shared" si="75"/>
        <v/>
      </c>
      <c r="L567" s="700" t="str">
        <f t="shared" si="76"/>
        <v/>
      </c>
      <c r="M567" s="712" t="str">
        <f t="shared" si="77"/>
        <v/>
      </c>
      <c r="N567" s="713"/>
      <c r="O567" s="714"/>
      <c r="P567" s="233"/>
      <c r="Q567" s="233"/>
      <c r="R567" s="816" t="str">
        <f t="shared" si="73"/>
        <v/>
      </c>
      <c r="S567" s="711" t="str">
        <f t="shared" si="80"/>
        <v/>
      </c>
      <c r="T567" s="573"/>
      <c r="U567" s="573"/>
      <c r="V567" s="147"/>
      <c r="W567" s="707"/>
    </row>
    <row r="568" spans="2:23" ht="14.25" customHeight="1">
      <c r="B568" s="395"/>
      <c r="D568" s="529">
        <f t="shared" si="78"/>
        <v>527</v>
      </c>
      <c r="E568" s="531"/>
      <c r="F568" s="574"/>
      <c r="G568" s="531"/>
      <c r="H568" s="575"/>
      <c r="I568" s="700" t="str">
        <f t="shared" si="79"/>
        <v/>
      </c>
      <c r="J568" s="700" t="str">
        <f t="shared" si="74"/>
        <v/>
      </c>
      <c r="K568" s="700" t="str">
        <f t="shared" si="75"/>
        <v/>
      </c>
      <c r="L568" s="700" t="str">
        <f t="shared" si="76"/>
        <v/>
      </c>
      <c r="M568" s="712" t="str">
        <f t="shared" si="77"/>
        <v/>
      </c>
      <c r="N568" s="713"/>
      <c r="O568" s="714"/>
      <c r="P568" s="233"/>
      <c r="Q568" s="233"/>
      <c r="R568" s="816" t="str">
        <f t="shared" si="73"/>
        <v/>
      </c>
      <c r="S568" s="711" t="str">
        <f t="shared" si="80"/>
        <v/>
      </c>
      <c r="T568" s="573"/>
      <c r="U568" s="573"/>
      <c r="V568" s="147"/>
      <c r="W568" s="707"/>
    </row>
    <row r="569" spans="2:23" ht="14.25" customHeight="1">
      <c r="B569" s="395"/>
      <c r="D569" s="529">
        <f t="shared" si="78"/>
        <v>528</v>
      </c>
      <c r="E569" s="531"/>
      <c r="F569" s="574"/>
      <c r="G569" s="531"/>
      <c r="H569" s="575"/>
      <c r="I569" s="700" t="str">
        <f t="shared" si="79"/>
        <v/>
      </c>
      <c r="J569" s="700" t="str">
        <f t="shared" si="74"/>
        <v/>
      </c>
      <c r="K569" s="700" t="str">
        <f t="shared" si="75"/>
        <v/>
      </c>
      <c r="L569" s="700" t="str">
        <f t="shared" si="76"/>
        <v/>
      </c>
      <c r="M569" s="712" t="str">
        <f t="shared" si="77"/>
        <v/>
      </c>
      <c r="N569" s="713"/>
      <c r="O569" s="714"/>
      <c r="P569" s="233"/>
      <c r="Q569" s="233"/>
      <c r="R569" s="816" t="str">
        <f t="shared" si="73"/>
        <v/>
      </c>
      <c r="S569" s="711" t="str">
        <f t="shared" si="80"/>
        <v/>
      </c>
      <c r="T569" s="573"/>
      <c r="U569" s="573"/>
      <c r="V569" s="147"/>
      <c r="W569" s="707"/>
    </row>
    <row r="570" spans="2:23" ht="14.25" customHeight="1">
      <c r="B570" s="395"/>
      <c r="D570" s="529">
        <f t="shared" si="78"/>
        <v>529</v>
      </c>
      <c r="E570" s="531"/>
      <c r="F570" s="574"/>
      <c r="G570" s="531"/>
      <c r="H570" s="575"/>
      <c r="I570" s="700" t="str">
        <f t="shared" si="79"/>
        <v/>
      </c>
      <c r="J570" s="700" t="str">
        <f t="shared" si="74"/>
        <v/>
      </c>
      <c r="K570" s="700" t="str">
        <f t="shared" si="75"/>
        <v/>
      </c>
      <c r="L570" s="700" t="str">
        <f t="shared" si="76"/>
        <v/>
      </c>
      <c r="M570" s="712" t="str">
        <f t="shared" si="77"/>
        <v/>
      </c>
      <c r="N570" s="713"/>
      <c r="O570" s="714"/>
      <c r="P570" s="233"/>
      <c r="Q570" s="233"/>
      <c r="R570" s="816" t="str">
        <f t="shared" si="73"/>
        <v/>
      </c>
      <c r="S570" s="711" t="str">
        <f t="shared" si="80"/>
        <v/>
      </c>
      <c r="T570" s="573"/>
      <c r="U570" s="573"/>
      <c r="V570" s="147"/>
      <c r="W570" s="707"/>
    </row>
    <row r="571" spans="2:23" ht="14.25" customHeight="1">
      <c r="B571" s="395"/>
      <c r="D571" s="529">
        <f t="shared" si="78"/>
        <v>530</v>
      </c>
      <c r="E571" s="531"/>
      <c r="F571" s="574"/>
      <c r="G571" s="531"/>
      <c r="H571" s="575"/>
      <c r="I571" s="700" t="str">
        <f t="shared" si="79"/>
        <v/>
      </c>
      <c r="J571" s="700" t="str">
        <f t="shared" si="74"/>
        <v/>
      </c>
      <c r="K571" s="700" t="str">
        <f t="shared" si="75"/>
        <v/>
      </c>
      <c r="L571" s="700" t="str">
        <f t="shared" si="76"/>
        <v/>
      </c>
      <c r="M571" s="712" t="str">
        <f t="shared" si="77"/>
        <v/>
      </c>
      <c r="N571" s="713"/>
      <c r="O571" s="714"/>
      <c r="P571" s="233"/>
      <c r="Q571" s="233"/>
      <c r="R571" s="816" t="str">
        <f t="shared" si="73"/>
        <v/>
      </c>
      <c r="S571" s="711" t="str">
        <f t="shared" si="80"/>
        <v/>
      </c>
      <c r="T571" s="573"/>
      <c r="U571" s="573"/>
      <c r="V571" s="147"/>
      <c r="W571" s="707"/>
    </row>
    <row r="572" spans="2:23" ht="14.25" customHeight="1">
      <c r="B572" s="395"/>
      <c r="D572" s="529">
        <f t="shared" si="78"/>
        <v>531</v>
      </c>
      <c r="E572" s="531"/>
      <c r="F572" s="574"/>
      <c r="G572" s="531"/>
      <c r="H572" s="575"/>
      <c r="I572" s="700" t="str">
        <f t="shared" si="79"/>
        <v/>
      </c>
      <c r="J572" s="700" t="str">
        <f t="shared" si="74"/>
        <v/>
      </c>
      <c r="K572" s="700" t="str">
        <f t="shared" si="75"/>
        <v/>
      </c>
      <c r="L572" s="700" t="str">
        <f t="shared" si="76"/>
        <v/>
      </c>
      <c r="M572" s="712" t="str">
        <f t="shared" si="77"/>
        <v/>
      </c>
      <c r="N572" s="713"/>
      <c r="O572" s="714"/>
      <c r="P572" s="233"/>
      <c r="Q572" s="233"/>
      <c r="R572" s="816" t="str">
        <f t="shared" si="73"/>
        <v/>
      </c>
      <c r="S572" s="711" t="str">
        <f t="shared" si="80"/>
        <v/>
      </c>
      <c r="T572" s="573"/>
      <c r="U572" s="573"/>
      <c r="V572" s="147"/>
      <c r="W572" s="707"/>
    </row>
    <row r="573" spans="2:23" ht="14.25" customHeight="1">
      <c r="B573" s="395"/>
      <c r="D573" s="529">
        <f t="shared" si="78"/>
        <v>532</v>
      </c>
      <c r="E573" s="531"/>
      <c r="F573" s="574"/>
      <c r="G573" s="531"/>
      <c r="H573" s="575"/>
      <c r="I573" s="700" t="str">
        <f t="shared" si="79"/>
        <v/>
      </c>
      <c r="J573" s="700" t="str">
        <f t="shared" si="74"/>
        <v/>
      </c>
      <c r="K573" s="700" t="str">
        <f t="shared" si="75"/>
        <v/>
      </c>
      <c r="L573" s="700" t="str">
        <f t="shared" si="76"/>
        <v/>
      </c>
      <c r="M573" s="712" t="str">
        <f t="shared" si="77"/>
        <v/>
      </c>
      <c r="N573" s="713"/>
      <c r="O573" s="714"/>
      <c r="P573" s="233"/>
      <c r="Q573" s="233"/>
      <c r="R573" s="816" t="str">
        <f t="shared" si="73"/>
        <v/>
      </c>
      <c r="S573" s="711" t="str">
        <f t="shared" si="80"/>
        <v/>
      </c>
      <c r="T573" s="573"/>
      <c r="U573" s="573"/>
      <c r="V573" s="147"/>
      <c r="W573" s="707"/>
    </row>
    <row r="574" spans="2:23" ht="14.25" customHeight="1">
      <c r="B574" s="395"/>
      <c r="D574" s="529">
        <f t="shared" si="78"/>
        <v>533</v>
      </c>
      <c r="E574" s="531"/>
      <c r="F574" s="574"/>
      <c r="G574" s="531"/>
      <c r="H574" s="575"/>
      <c r="I574" s="700" t="str">
        <f t="shared" si="79"/>
        <v/>
      </c>
      <c r="J574" s="700" t="str">
        <f t="shared" si="74"/>
        <v/>
      </c>
      <c r="K574" s="700" t="str">
        <f t="shared" si="75"/>
        <v/>
      </c>
      <c r="L574" s="700" t="str">
        <f t="shared" si="76"/>
        <v/>
      </c>
      <c r="M574" s="712" t="str">
        <f t="shared" si="77"/>
        <v/>
      </c>
      <c r="N574" s="713"/>
      <c r="O574" s="714"/>
      <c r="P574" s="233"/>
      <c r="Q574" s="233"/>
      <c r="R574" s="816" t="str">
        <f t="shared" si="73"/>
        <v/>
      </c>
      <c r="S574" s="711" t="str">
        <f t="shared" si="80"/>
        <v/>
      </c>
      <c r="T574" s="573"/>
      <c r="U574" s="573"/>
      <c r="V574" s="147"/>
      <c r="W574" s="707"/>
    </row>
    <row r="575" spans="2:23" ht="14.25" customHeight="1">
      <c r="B575" s="395"/>
      <c r="D575" s="529">
        <f t="shared" si="78"/>
        <v>534</v>
      </c>
      <c r="E575" s="531"/>
      <c r="F575" s="574"/>
      <c r="G575" s="531"/>
      <c r="H575" s="575"/>
      <c r="I575" s="700" t="str">
        <f t="shared" si="79"/>
        <v/>
      </c>
      <c r="J575" s="700" t="str">
        <f t="shared" si="74"/>
        <v/>
      </c>
      <c r="K575" s="700" t="str">
        <f t="shared" si="75"/>
        <v/>
      </c>
      <c r="L575" s="700" t="str">
        <f t="shared" si="76"/>
        <v/>
      </c>
      <c r="M575" s="712" t="str">
        <f t="shared" si="77"/>
        <v/>
      </c>
      <c r="N575" s="713"/>
      <c r="O575" s="714"/>
      <c r="P575" s="233"/>
      <c r="Q575" s="233"/>
      <c r="R575" s="816" t="str">
        <f t="shared" si="73"/>
        <v/>
      </c>
      <c r="S575" s="711" t="str">
        <f t="shared" si="80"/>
        <v/>
      </c>
      <c r="T575" s="573"/>
      <c r="U575" s="573"/>
      <c r="V575" s="147"/>
      <c r="W575" s="707"/>
    </row>
    <row r="576" spans="2:23" ht="14.25" customHeight="1">
      <c r="B576" s="395"/>
      <c r="D576" s="529">
        <f t="shared" si="78"/>
        <v>535</v>
      </c>
      <c r="E576" s="531"/>
      <c r="F576" s="574"/>
      <c r="G576" s="531"/>
      <c r="H576" s="575"/>
      <c r="I576" s="700" t="str">
        <f t="shared" si="79"/>
        <v/>
      </c>
      <c r="J576" s="700" t="str">
        <f t="shared" si="74"/>
        <v/>
      </c>
      <c r="K576" s="700" t="str">
        <f t="shared" si="75"/>
        <v/>
      </c>
      <c r="L576" s="700" t="str">
        <f t="shared" si="76"/>
        <v/>
      </c>
      <c r="M576" s="712" t="str">
        <f t="shared" si="77"/>
        <v/>
      </c>
      <c r="N576" s="713"/>
      <c r="O576" s="714"/>
      <c r="P576" s="233"/>
      <c r="Q576" s="233"/>
      <c r="R576" s="816" t="str">
        <f t="shared" si="73"/>
        <v/>
      </c>
      <c r="S576" s="711" t="str">
        <f t="shared" si="80"/>
        <v/>
      </c>
      <c r="T576" s="573"/>
      <c r="U576" s="573"/>
      <c r="V576" s="147"/>
      <c r="W576" s="707"/>
    </row>
    <row r="577" spans="2:23" ht="14.25" customHeight="1">
      <c r="B577" s="395"/>
      <c r="D577" s="529">
        <f t="shared" si="78"/>
        <v>536</v>
      </c>
      <c r="E577" s="531"/>
      <c r="F577" s="574"/>
      <c r="G577" s="531"/>
      <c r="H577" s="575"/>
      <c r="I577" s="700" t="str">
        <f t="shared" si="79"/>
        <v/>
      </c>
      <c r="J577" s="700" t="str">
        <f t="shared" si="74"/>
        <v/>
      </c>
      <c r="K577" s="700" t="str">
        <f t="shared" si="75"/>
        <v/>
      </c>
      <c r="L577" s="700" t="str">
        <f t="shared" si="76"/>
        <v/>
      </c>
      <c r="M577" s="712" t="str">
        <f t="shared" si="77"/>
        <v/>
      </c>
      <c r="N577" s="713"/>
      <c r="O577" s="714"/>
      <c r="P577" s="233"/>
      <c r="Q577" s="233"/>
      <c r="R577" s="816" t="str">
        <f t="shared" si="73"/>
        <v/>
      </c>
      <c r="S577" s="711" t="str">
        <f t="shared" si="80"/>
        <v/>
      </c>
      <c r="T577" s="573"/>
      <c r="U577" s="573"/>
      <c r="V577" s="147"/>
      <c r="W577" s="707"/>
    </row>
    <row r="578" spans="2:23" ht="14.25" customHeight="1">
      <c r="B578" s="395"/>
      <c r="D578" s="529">
        <f t="shared" si="78"/>
        <v>537</v>
      </c>
      <c r="E578" s="531"/>
      <c r="F578" s="574"/>
      <c r="G578" s="531"/>
      <c r="H578" s="575"/>
      <c r="I578" s="700" t="str">
        <f t="shared" si="79"/>
        <v/>
      </c>
      <c r="J578" s="700" t="str">
        <f t="shared" si="74"/>
        <v/>
      </c>
      <c r="K578" s="700" t="str">
        <f t="shared" si="75"/>
        <v/>
      </c>
      <c r="L578" s="700" t="str">
        <f t="shared" si="76"/>
        <v/>
      </c>
      <c r="M578" s="712" t="str">
        <f t="shared" si="77"/>
        <v/>
      </c>
      <c r="N578" s="713"/>
      <c r="O578" s="714"/>
      <c r="P578" s="233"/>
      <c r="Q578" s="233"/>
      <c r="R578" s="816" t="str">
        <f t="shared" si="73"/>
        <v/>
      </c>
      <c r="S578" s="711" t="str">
        <f t="shared" si="80"/>
        <v/>
      </c>
      <c r="T578" s="573"/>
      <c r="U578" s="573"/>
      <c r="V578" s="147"/>
      <c r="W578" s="707"/>
    </row>
    <row r="579" spans="2:23" ht="14.25" customHeight="1">
      <c r="B579" s="395"/>
      <c r="D579" s="529">
        <f t="shared" si="78"/>
        <v>538</v>
      </c>
      <c r="E579" s="531"/>
      <c r="F579" s="574"/>
      <c r="G579" s="531"/>
      <c r="H579" s="575"/>
      <c r="I579" s="700" t="str">
        <f t="shared" si="79"/>
        <v/>
      </c>
      <c r="J579" s="700" t="str">
        <f t="shared" si="74"/>
        <v/>
      </c>
      <c r="K579" s="700" t="str">
        <f t="shared" si="75"/>
        <v/>
      </c>
      <c r="L579" s="700" t="str">
        <f t="shared" si="76"/>
        <v/>
      </c>
      <c r="M579" s="712" t="str">
        <f t="shared" si="77"/>
        <v/>
      </c>
      <c r="N579" s="713"/>
      <c r="O579" s="714"/>
      <c r="P579" s="233"/>
      <c r="Q579" s="233"/>
      <c r="R579" s="816" t="str">
        <f t="shared" si="73"/>
        <v/>
      </c>
      <c r="S579" s="711" t="str">
        <f t="shared" si="80"/>
        <v/>
      </c>
      <c r="T579" s="573"/>
      <c r="U579" s="573"/>
      <c r="V579" s="147"/>
      <c r="W579" s="707"/>
    </row>
    <row r="580" spans="2:23" ht="14.25" customHeight="1">
      <c r="B580" s="395"/>
      <c r="D580" s="529">
        <f t="shared" si="78"/>
        <v>539</v>
      </c>
      <c r="E580" s="531"/>
      <c r="F580" s="574"/>
      <c r="G580" s="531"/>
      <c r="H580" s="575"/>
      <c r="I580" s="700" t="str">
        <f t="shared" si="79"/>
        <v/>
      </c>
      <c r="J580" s="700" t="str">
        <f t="shared" si="74"/>
        <v/>
      </c>
      <c r="K580" s="700" t="str">
        <f t="shared" si="75"/>
        <v/>
      </c>
      <c r="L580" s="700" t="str">
        <f t="shared" si="76"/>
        <v/>
      </c>
      <c r="M580" s="712" t="str">
        <f t="shared" si="77"/>
        <v/>
      </c>
      <c r="N580" s="713"/>
      <c r="O580" s="714"/>
      <c r="P580" s="233"/>
      <c r="Q580" s="233"/>
      <c r="R580" s="816" t="str">
        <f t="shared" si="73"/>
        <v/>
      </c>
      <c r="S580" s="711" t="str">
        <f t="shared" si="80"/>
        <v/>
      </c>
      <c r="T580" s="573"/>
      <c r="U580" s="573"/>
      <c r="V580" s="147"/>
      <c r="W580" s="707"/>
    </row>
    <row r="581" spans="2:23" ht="14.25" customHeight="1">
      <c r="B581" s="395"/>
      <c r="D581" s="529">
        <f t="shared" si="78"/>
        <v>540</v>
      </c>
      <c r="E581" s="531"/>
      <c r="F581" s="574"/>
      <c r="G581" s="531"/>
      <c r="H581" s="575"/>
      <c r="I581" s="700" t="str">
        <f t="shared" si="79"/>
        <v/>
      </c>
      <c r="J581" s="700" t="str">
        <f t="shared" si="74"/>
        <v/>
      </c>
      <c r="K581" s="700" t="str">
        <f t="shared" si="75"/>
        <v/>
      </c>
      <c r="L581" s="700" t="str">
        <f t="shared" si="76"/>
        <v/>
      </c>
      <c r="M581" s="712" t="str">
        <f t="shared" si="77"/>
        <v/>
      </c>
      <c r="N581" s="713"/>
      <c r="O581" s="714"/>
      <c r="P581" s="233"/>
      <c r="Q581" s="233"/>
      <c r="R581" s="816" t="str">
        <f t="shared" si="73"/>
        <v/>
      </c>
      <c r="S581" s="711" t="str">
        <f t="shared" si="80"/>
        <v/>
      </c>
      <c r="T581" s="573"/>
      <c r="U581" s="573"/>
      <c r="V581" s="147"/>
      <c r="W581" s="707"/>
    </row>
    <row r="582" spans="2:23" ht="14.25" customHeight="1">
      <c r="B582" s="395"/>
      <c r="D582" s="529">
        <f t="shared" si="78"/>
        <v>541</v>
      </c>
      <c r="E582" s="531"/>
      <c r="F582" s="574"/>
      <c r="G582" s="531"/>
      <c r="H582" s="575"/>
      <c r="I582" s="700" t="str">
        <f t="shared" si="79"/>
        <v/>
      </c>
      <c r="J582" s="700" t="str">
        <f t="shared" si="74"/>
        <v/>
      </c>
      <c r="K582" s="700" t="str">
        <f t="shared" si="75"/>
        <v/>
      </c>
      <c r="L582" s="700" t="str">
        <f t="shared" si="76"/>
        <v/>
      </c>
      <c r="M582" s="712" t="str">
        <f t="shared" si="77"/>
        <v/>
      </c>
      <c r="N582" s="713"/>
      <c r="O582" s="714"/>
      <c r="P582" s="233"/>
      <c r="Q582" s="233"/>
      <c r="R582" s="816" t="str">
        <f t="shared" si="73"/>
        <v/>
      </c>
      <c r="S582" s="711" t="str">
        <f t="shared" si="80"/>
        <v/>
      </c>
      <c r="T582" s="573"/>
      <c r="U582" s="573"/>
      <c r="V582" s="147"/>
      <c r="W582" s="707"/>
    </row>
    <row r="583" spans="2:23" ht="14.25" customHeight="1">
      <c r="B583" s="395"/>
      <c r="D583" s="529">
        <f t="shared" si="78"/>
        <v>542</v>
      </c>
      <c r="E583" s="531"/>
      <c r="F583" s="574"/>
      <c r="G583" s="531"/>
      <c r="H583" s="575"/>
      <c r="I583" s="700" t="str">
        <f t="shared" si="79"/>
        <v/>
      </c>
      <c r="J583" s="700" t="str">
        <f t="shared" si="74"/>
        <v/>
      </c>
      <c r="K583" s="700" t="str">
        <f t="shared" si="75"/>
        <v/>
      </c>
      <c r="L583" s="700" t="str">
        <f t="shared" si="76"/>
        <v/>
      </c>
      <c r="M583" s="712" t="str">
        <f t="shared" si="77"/>
        <v/>
      </c>
      <c r="N583" s="713"/>
      <c r="O583" s="714"/>
      <c r="P583" s="233"/>
      <c r="Q583" s="233"/>
      <c r="R583" s="816" t="str">
        <f t="shared" ref="R583:R614" si="81">IF(Q583="","",P583*Q583)</f>
        <v/>
      </c>
      <c r="S583" s="711" t="str">
        <f t="shared" si="80"/>
        <v/>
      </c>
      <c r="T583" s="573"/>
      <c r="U583" s="573"/>
      <c r="V583" s="147"/>
      <c r="W583" s="707"/>
    </row>
    <row r="584" spans="2:23" ht="14.25" customHeight="1">
      <c r="B584" s="395"/>
      <c r="D584" s="529">
        <f t="shared" si="78"/>
        <v>543</v>
      </c>
      <c r="E584" s="531"/>
      <c r="F584" s="574"/>
      <c r="G584" s="531"/>
      <c r="H584" s="575"/>
      <c r="I584" s="700" t="str">
        <f t="shared" si="79"/>
        <v/>
      </c>
      <c r="J584" s="700" t="str">
        <f t="shared" ref="J584:J615" si="82">IF(F584=$AN$4,"○","")</f>
        <v/>
      </c>
      <c r="K584" s="700" t="str">
        <f t="shared" ref="K584:K615" si="83">IF(OR(F584=$AQ$4,F584=$AR$4),"○","")</f>
        <v/>
      </c>
      <c r="L584" s="700" t="str">
        <f t="shared" ref="L584:L615" si="84">IF(F584=$AS$4,"○","")</f>
        <v/>
      </c>
      <c r="M584" s="712" t="str">
        <f t="shared" ref="M584:M615" si="85">IF(H584="","",H584/$H$10)</f>
        <v/>
      </c>
      <c r="N584" s="713"/>
      <c r="O584" s="714"/>
      <c r="P584" s="233"/>
      <c r="Q584" s="233"/>
      <c r="R584" s="816" t="str">
        <f t="shared" si="81"/>
        <v/>
      </c>
      <c r="S584" s="711" t="str">
        <f t="shared" si="80"/>
        <v/>
      </c>
      <c r="T584" s="573"/>
      <c r="U584" s="573"/>
      <c r="V584" s="147"/>
      <c r="W584" s="707"/>
    </row>
    <row r="585" spans="2:23" ht="14.25" customHeight="1">
      <c r="B585" s="395"/>
      <c r="D585" s="529">
        <f t="shared" si="78"/>
        <v>544</v>
      </c>
      <c r="E585" s="531"/>
      <c r="F585" s="574"/>
      <c r="G585" s="531"/>
      <c r="H585" s="575"/>
      <c r="I585" s="700" t="str">
        <f t="shared" si="79"/>
        <v/>
      </c>
      <c r="J585" s="700" t="str">
        <f t="shared" si="82"/>
        <v/>
      </c>
      <c r="K585" s="700" t="str">
        <f t="shared" si="83"/>
        <v/>
      </c>
      <c r="L585" s="700" t="str">
        <f t="shared" si="84"/>
        <v/>
      </c>
      <c r="M585" s="712" t="str">
        <f t="shared" si="85"/>
        <v/>
      </c>
      <c r="N585" s="713"/>
      <c r="O585" s="714"/>
      <c r="P585" s="233"/>
      <c r="Q585" s="233"/>
      <c r="R585" s="816" t="str">
        <f t="shared" si="81"/>
        <v/>
      </c>
      <c r="S585" s="711" t="str">
        <f t="shared" si="80"/>
        <v/>
      </c>
      <c r="T585" s="573"/>
      <c r="U585" s="573"/>
      <c r="V585" s="147"/>
      <c r="W585" s="707"/>
    </row>
    <row r="586" spans="2:23" ht="14.25" customHeight="1">
      <c r="B586" s="395"/>
      <c r="D586" s="529">
        <f t="shared" si="78"/>
        <v>545</v>
      </c>
      <c r="E586" s="531"/>
      <c r="F586" s="574"/>
      <c r="G586" s="531"/>
      <c r="H586" s="575"/>
      <c r="I586" s="700" t="str">
        <f t="shared" si="79"/>
        <v/>
      </c>
      <c r="J586" s="700" t="str">
        <f t="shared" si="82"/>
        <v/>
      </c>
      <c r="K586" s="700" t="str">
        <f t="shared" si="83"/>
        <v/>
      </c>
      <c r="L586" s="700" t="str">
        <f t="shared" si="84"/>
        <v/>
      </c>
      <c r="M586" s="712" t="str">
        <f t="shared" si="85"/>
        <v/>
      </c>
      <c r="N586" s="713"/>
      <c r="O586" s="714"/>
      <c r="P586" s="233"/>
      <c r="Q586" s="233"/>
      <c r="R586" s="816" t="str">
        <f t="shared" si="81"/>
        <v/>
      </c>
      <c r="S586" s="711" t="str">
        <f t="shared" si="80"/>
        <v/>
      </c>
      <c r="T586" s="573"/>
      <c r="U586" s="573"/>
      <c r="V586" s="147"/>
      <c r="W586" s="707"/>
    </row>
    <row r="587" spans="2:23" ht="14.25" customHeight="1">
      <c r="B587" s="395"/>
      <c r="D587" s="529">
        <f t="shared" si="78"/>
        <v>546</v>
      </c>
      <c r="E587" s="531"/>
      <c r="F587" s="574"/>
      <c r="G587" s="531"/>
      <c r="H587" s="575"/>
      <c r="I587" s="700" t="str">
        <f t="shared" si="79"/>
        <v/>
      </c>
      <c r="J587" s="700" t="str">
        <f t="shared" si="82"/>
        <v/>
      </c>
      <c r="K587" s="700" t="str">
        <f t="shared" si="83"/>
        <v/>
      </c>
      <c r="L587" s="700" t="str">
        <f t="shared" si="84"/>
        <v/>
      </c>
      <c r="M587" s="712" t="str">
        <f t="shared" si="85"/>
        <v/>
      </c>
      <c r="N587" s="713"/>
      <c r="O587" s="714"/>
      <c r="P587" s="233"/>
      <c r="Q587" s="233"/>
      <c r="R587" s="816" t="str">
        <f t="shared" si="81"/>
        <v/>
      </c>
      <c r="S587" s="711" t="str">
        <f t="shared" si="80"/>
        <v/>
      </c>
      <c r="T587" s="573"/>
      <c r="U587" s="573"/>
      <c r="V587" s="147"/>
      <c r="W587" s="707"/>
    </row>
    <row r="588" spans="2:23" ht="14.25" customHeight="1">
      <c r="B588" s="395"/>
      <c r="D588" s="529">
        <f t="shared" si="78"/>
        <v>547</v>
      </c>
      <c r="E588" s="531"/>
      <c r="F588" s="574"/>
      <c r="G588" s="531"/>
      <c r="H588" s="575"/>
      <c r="I588" s="700" t="str">
        <f t="shared" si="79"/>
        <v/>
      </c>
      <c r="J588" s="700" t="str">
        <f t="shared" si="82"/>
        <v/>
      </c>
      <c r="K588" s="700" t="str">
        <f t="shared" si="83"/>
        <v/>
      </c>
      <c r="L588" s="700" t="str">
        <f t="shared" si="84"/>
        <v/>
      </c>
      <c r="M588" s="712" t="str">
        <f t="shared" si="85"/>
        <v/>
      </c>
      <c r="N588" s="713"/>
      <c r="O588" s="714"/>
      <c r="P588" s="233"/>
      <c r="Q588" s="233"/>
      <c r="R588" s="816" t="str">
        <f t="shared" si="81"/>
        <v/>
      </c>
      <c r="S588" s="711" t="str">
        <f t="shared" si="80"/>
        <v/>
      </c>
      <c r="T588" s="573"/>
      <c r="U588" s="573"/>
      <c r="V588" s="147"/>
      <c r="W588" s="707"/>
    </row>
    <row r="589" spans="2:23" ht="14.25" customHeight="1">
      <c r="B589" s="395"/>
      <c r="D589" s="529">
        <f t="shared" si="78"/>
        <v>548</v>
      </c>
      <c r="E589" s="531"/>
      <c r="F589" s="574"/>
      <c r="G589" s="531"/>
      <c r="H589" s="575"/>
      <c r="I589" s="700" t="str">
        <f t="shared" si="79"/>
        <v/>
      </c>
      <c r="J589" s="700" t="str">
        <f t="shared" si="82"/>
        <v/>
      </c>
      <c r="K589" s="700" t="str">
        <f t="shared" si="83"/>
        <v/>
      </c>
      <c r="L589" s="700" t="str">
        <f t="shared" si="84"/>
        <v/>
      </c>
      <c r="M589" s="712" t="str">
        <f t="shared" si="85"/>
        <v/>
      </c>
      <c r="N589" s="713"/>
      <c r="O589" s="714"/>
      <c r="P589" s="233"/>
      <c r="Q589" s="233"/>
      <c r="R589" s="816" t="str">
        <f t="shared" si="81"/>
        <v/>
      </c>
      <c r="S589" s="711" t="str">
        <f t="shared" si="80"/>
        <v/>
      </c>
      <c r="T589" s="573"/>
      <c r="U589" s="573"/>
      <c r="V589" s="147"/>
      <c r="W589" s="707"/>
    </row>
    <row r="590" spans="2:23" ht="14.25" customHeight="1">
      <c r="B590" s="395"/>
      <c r="D590" s="529">
        <f t="shared" si="78"/>
        <v>549</v>
      </c>
      <c r="E590" s="531"/>
      <c r="F590" s="574"/>
      <c r="G590" s="531"/>
      <c r="H590" s="575"/>
      <c r="I590" s="700" t="str">
        <f t="shared" si="79"/>
        <v/>
      </c>
      <c r="J590" s="700" t="str">
        <f t="shared" si="82"/>
        <v/>
      </c>
      <c r="K590" s="700" t="str">
        <f t="shared" si="83"/>
        <v/>
      </c>
      <c r="L590" s="700" t="str">
        <f t="shared" si="84"/>
        <v/>
      </c>
      <c r="M590" s="712" t="str">
        <f t="shared" si="85"/>
        <v/>
      </c>
      <c r="N590" s="713"/>
      <c r="O590" s="714"/>
      <c r="P590" s="233"/>
      <c r="Q590" s="233"/>
      <c r="R590" s="816" t="str">
        <f t="shared" si="81"/>
        <v/>
      </c>
      <c r="S590" s="711" t="str">
        <f t="shared" si="80"/>
        <v/>
      </c>
      <c r="T590" s="573"/>
      <c r="U590" s="573"/>
      <c r="V590" s="147"/>
      <c r="W590" s="707"/>
    </row>
    <row r="591" spans="2:23" ht="14.25" customHeight="1">
      <c r="B591" s="395"/>
      <c r="D591" s="529">
        <f t="shared" si="78"/>
        <v>550</v>
      </c>
      <c r="E591" s="531"/>
      <c r="F591" s="574"/>
      <c r="G591" s="531"/>
      <c r="H591" s="575"/>
      <c r="I591" s="700" t="str">
        <f t="shared" si="79"/>
        <v/>
      </c>
      <c r="J591" s="700" t="str">
        <f t="shared" si="82"/>
        <v/>
      </c>
      <c r="K591" s="700" t="str">
        <f t="shared" si="83"/>
        <v/>
      </c>
      <c r="L591" s="700" t="str">
        <f t="shared" si="84"/>
        <v/>
      </c>
      <c r="M591" s="712" t="str">
        <f t="shared" si="85"/>
        <v/>
      </c>
      <c r="N591" s="713"/>
      <c r="O591" s="714"/>
      <c r="P591" s="233"/>
      <c r="Q591" s="233"/>
      <c r="R591" s="816" t="str">
        <f t="shared" si="81"/>
        <v/>
      </c>
      <c r="S591" s="711" t="str">
        <f t="shared" si="80"/>
        <v/>
      </c>
      <c r="T591" s="573"/>
      <c r="U591" s="573"/>
      <c r="V591" s="147"/>
      <c r="W591" s="707"/>
    </row>
    <row r="592" spans="2:23" ht="14.25" customHeight="1">
      <c r="B592" s="395"/>
      <c r="D592" s="529">
        <f t="shared" si="78"/>
        <v>551</v>
      </c>
      <c r="E592" s="531"/>
      <c r="F592" s="574"/>
      <c r="G592" s="531"/>
      <c r="H592" s="575"/>
      <c r="I592" s="700" t="str">
        <f t="shared" si="79"/>
        <v/>
      </c>
      <c r="J592" s="700" t="str">
        <f t="shared" si="82"/>
        <v/>
      </c>
      <c r="K592" s="700" t="str">
        <f t="shared" si="83"/>
        <v/>
      </c>
      <c r="L592" s="700" t="str">
        <f t="shared" si="84"/>
        <v/>
      </c>
      <c r="M592" s="712" t="str">
        <f t="shared" si="85"/>
        <v/>
      </c>
      <c r="N592" s="713"/>
      <c r="O592" s="714"/>
      <c r="P592" s="233"/>
      <c r="Q592" s="233"/>
      <c r="R592" s="816" t="str">
        <f t="shared" si="81"/>
        <v/>
      </c>
      <c r="S592" s="711" t="str">
        <f t="shared" si="80"/>
        <v/>
      </c>
      <c r="T592" s="573"/>
      <c r="U592" s="573"/>
      <c r="V592" s="147"/>
      <c r="W592" s="707"/>
    </row>
    <row r="593" spans="2:23" ht="14.25" customHeight="1">
      <c r="B593" s="395"/>
      <c r="D593" s="529">
        <f t="shared" si="78"/>
        <v>552</v>
      </c>
      <c r="E593" s="531"/>
      <c r="F593" s="574"/>
      <c r="G593" s="531"/>
      <c r="H593" s="575"/>
      <c r="I593" s="700" t="str">
        <f t="shared" si="79"/>
        <v/>
      </c>
      <c r="J593" s="700" t="str">
        <f t="shared" si="82"/>
        <v/>
      </c>
      <c r="K593" s="700" t="str">
        <f t="shared" si="83"/>
        <v/>
      </c>
      <c r="L593" s="700" t="str">
        <f t="shared" si="84"/>
        <v/>
      </c>
      <c r="M593" s="712" t="str">
        <f t="shared" si="85"/>
        <v/>
      </c>
      <c r="N593" s="713"/>
      <c r="O593" s="714"/>
      <c r="P593" s="233"/>
      <c r="Q593" s="233"/>
      <c r="R593" s="816" t="str">
        <f t="shared" si="81"/>
        <v/>
      </c>
      <c r="S593" s="711" t="str">
        <f t="shared" si="80"/>
        <v/>
      </c>
      <c r="T593" s="573"/>
      <c r="U593" s="573"/>
      <c r="V593" s="147"/>
      <c r="W593" s="707"/>
    </row>
    <row r="594" spans="2:23" ht="14.25" customHeight="1">
      <c r="B594" s="395"/>
      <c r="D594" s="529">
        <f t="shared" si="78"/>
        <v>553</v>
      </c>
      <c r="E594" s="531"/>
      <c r="F594" s="574"/>
      <c r="G594" s="531"/>
      <c r="H594" s="575"/>
      <c r="I594" s="700" t="str">
        <f t="shared" si="79"/>
        <v/>
      </c>
      <c r="J594" s="700" t="str">
        <f t="shared" si="82"/>
        <v/>
      </c>
      <c r="K594" s="700" t="str">
        <f t="shared" si="83"/>
        <v/>
      </c>
      <c r="L594" s="700" t="str">
        <f t="shared" si="84"/>
        <v/>
      </c>
      <c r="M594" s="712" t="str">
        <f t="shared" si="85"/>
        <v/>
      </c>
      <c r="N594" s="713"/>
      <c r="O594" s="714"/>
      <c r="P594" s="233"/>
      <c r="Q594" s="233"/>
      <c r="R594" s="816" t="str">
        <f t="shared" si="81"/>
        <v/>
      </c>
      <c r="S594" s="711" t="str">
        <f t="shared" si="80"/>
        <v/>
      </c>
      <c r="T594" s="573"/>
      <c r="U594" s="573"/>
      <c r="V594" s="147"/>
      <c r="W594" s="707"/>
    </row>
    <row r="595" spans="2:23" ht="14.25" customHeight="1">
      <c r="B595" s="395"/>
      <c r="D595" s="529">
        <f t="shared" si="78"/>
        <v>554</v>
      </c>
      <c r="E595" s="531"/>
      <c r="F595" s="574"/>
      <c r="G595" s="531"/>
      <c r="H595" s="575"/>
      <c r="I595" s="700" t="str">
        <f t="shared" si="79"/>
        <v/>
      </c>
      <c r="J595" s="700" t="str">
        <f t="shared" si="82"/>
        <v/>
      </c>
      <c r="K595" s="700" t="str">
        <f t="shared" si="83"/>
        <v/>
      </c>
      <c r="L595" s="700" t="str">
        <f t="shared" si="84"/>
        <v/>
      </c>
      <c r="M595" s="712" t="str">
        <f t="shared" si="85"/>
        <v/>
      </c>
      <c r="N595" s="713"/>
      <c r="O595" s="714"/>
      <c r="P595" s="233"/>
      <c r="Q595" s="233"/>
      <c r="R595" s="816" t="str">
        <f t="shared" si="81"/>
        <v/>
      </c>
      <c r="S595" s="711" t="str">
        <f t="shared" si="80"/>
        <v/>
      </c>
      <c r="T595" s="573"/>
      <c r="U595" s="573"/>
      <c r="V595" s="147"/>
      <c r="W595" s="707"/>
    </row>
    <row r="596" spans="2:23" ht="14.25" customHeight="1">
      <c r="B596" s="395"/>
      <c r="D596" s="529">
        <f t="shared" si="78"/>
        <v>555</v>
      </c>
      <c r="E596" s="531"/>
      <c r="F596" s="574"/>
      <c r="G596" s="531"/>
      <c r="H596" s="575"/>
      <c r="I596" s="700" t="str">
        <f t="shared" si="79"/>
        <v/>
      </c>
      <c r="J596" s="700" t="str">
        <f t="shared" si="82"/>
        <v/>
      </c>
      <c r="K596" s="700" t="str">
        <f t="shared" si="83"/>
        <v/>
      </c>
      <c r="L596" s="700" t="str">
        <f t="shared" si="84"/>
        <v/>
      </c>
      <c r="M596" s="712" t="str">
        <f t="shared" si="85"/>
        <v/>
      </c>
      <c r="N596" s="713"/>
      <c r="O596" s="714"/>
      <c r="P596" s="233"/>
      <c r="Q596" s="233"/>
      <c r="R596" s="816" t="str">
        <f t="shared" si="81"/>
        <v/>
      </c>
      <c r="S596" s="711" t="str">
        <f t="shared" si="80"/>
        <v/>
      </c>
      <c r="T596" s="573"/>
      <c r="U596" s="573"/>
      <c r="V596" s="147"/>
      <c r="W596" s="707"/>
    </row>
    <row r="597" spans="2:23" ht="14.25" customHeight="1">
      <c r="B597" s="395"/>
      <c r="D597" s="529">
        <f t="shared" si="78"/>
        <v>556</v>
      </c>
      <c r="E597" s="531"/>
      <c r="F597" s="574"/>
      <c r="G597" s="531"/>
      <c r="H597" s="575"/>
      <c r="I597" s="700" t="str">
        <f t="shared" si="79"/>
        <v/>
      </c>
      <c r="J597" s="700" t="str">
        <f t="shared" si="82"/>
        <v/>
      </c>
      <c r="K597" s="700" t="str">
        <f t="shared" si="83"/>
        <v/>
      </c>
      <c r="L597" s="700" t="str">
        <f t="shared" si="84"/>
        <v/>
      </c>
      <c r="M597" s="712" t="str">
        <f t="shared" si="85"/>
        <v/>
      </c>
      <c r="N597" s="713"/>
      <c r="O597" s="714"/>
      <c r="P597" s="233"/>
      <c r="Q597" s="233"/>
      <c r="R597" s="816" t="str">
        <f t="shared" si="81"/>
        <v/>
      </c>
      <c r="S597" s="711" t="str">
        <f t="shared" si="80"/>
        <v/>
      </c>
      <c r="T597" s="573"/>
      <c r="U597" s="573"/>
      <c r="V597" s="147"/>
      <c r="W597" s="707"/>
    </row>
    <row r="598" spans="2:23" ht="14.25" customHeight="1">
      <c r="B598" s="395"/>
      <c r="D598" s="529">
        <f t="shared" si="78"/>
        <v>557</v>
      </c>
      <c r="E598" s="531"/>
      <c r="F598" s="574"/>
      <c r="G598" s="531"/>
      <c r="H598" s="575"/>
      <c r="I598" s="700" t="str">
        <f t="shared" si="79"/>
        <v/>
      </c>
      <c r="J598" s="700" t="str">
        <f t="shared" si="82"/>
        <v/>
      </c>
      <c r="K598" s="700" t="str">
        <f t="shared" si="83"/>
        <v/>
      </c>
      <c r="L598" s="700" t="str">
        <f t="shared" si="84"/>
        <v/>
      </c>
      <c r="M598" s="712" t="str">
        <f t="shared" si="85"/>
        <v/>
      </c>
      <c r="N598" s="713"/>
      <c r="O598" s="714"/>
      <c r="P598" s="233"/>
      <c r="Q598" s="233"/>
      <c r="R598" s="816" t="str">
        <f t="shared" si="81"/>
        <v/>
      </c>
      <c r="S598" s="711" t="str">
        <f t="shared" si="80"/>
        <v/>
      </c>
      <c r="T598" s="573"/>
      <c r="U598" s="573"/>
      <c r="V598" s="147"/>
      <c r="W598" s="707"/>
    </row>
    <row r="599" spans="2:23" ht="14.25" customHeight="1">
      <c r="B599" s="395"/>
      <c r="D599" s="529">
        <f t="shared" si="78"/>
        <v>558</v>
      </c>
      <c r="E599" s="531"/>
      <c r="F599" s="574"/>
      <c r="G599" s="531"/>
      <c r="H599" s="575"/>
      <c r="I599" s="700" t="str">
        <f t="shared" si="79"/>
        <v/>
      </c>
      <c r="J599" s="700" t="str">
        <f t="shared" si="82"/>
        <v/>
      </c>
      <c r="K599" s="700" t="str">
        <f t="shared" si="83"/>
        <v/>
      </c>
      <c r="L599" s="700" t="str">
        <f t="shared" si="84"/>
        <v/>
      </c>
      <c r="M599" s="712" t="str">
        <f t="shared" si="85"/>
        <v/>
      </c>
      <c r="N599" s="713"/>
      <c r="O599" s="714"/>
      <c r="P599" s="233"/>
      <c r="Q599" s="233"/>
      <c r="R599" s="816" t="str">
        <f t="shared" si="81"/>
        <v/>
      </c>
      <c r="S599" s="711" t="str">
        <f t="shared" si="80"/>
        <v/>
      </c>
      <c r="T599" s="573"/>
      <c r="U599" s="573"/>
      <c r="V599" s="147"/>
      <c r="W599" s="707"/>
    </row>
    <row r="600" spans="2:23" ht="14.25" customHeight="1">
      <c r="B600" s="395"/>
      <c r="D600" s="529">
        <f t="shared" si="78"/>
        <v>559</v>
      </c>
      <c r="E600" s="531"/>
      <c r="F600" s="574"/>
      <c r="G600" s="531"/>
      <c r="H600" s="575"/>
      <c r="I600" s="700" t="str">
        <f t="shared" si="79"/>
        <v/>
      </c>
      <c r="J600" s="700" t="str">
        <f t="shared" si="82"/>
        <v/>
      </c>
      <c r="K600" s="700" t="str">
        <f t="shared" si="83"/>
        <v/>
      </c>
      <c r="L600" s="700" t="str">
        <f t="shared" si="84"/>
        <v/>
      </c>
      <c r="M600" s="712" t="str">
        <f t="shared" si="85"/>
        <v/>
      </c>
      <c r="N600" s="713"/>
      <c r="O600" s="714"/>
      <c r="P600" s="233"/>
      <c r="Q600" s="233"/>
      <c r="R600" s="816" t="str">
        <f t="shared" si="81"/>
        <v/>
      </c>
      <c r="S600" s="711" t="str">
        <f t="shared" si="80"/>
        <v/>
      </c>
      <c r="T600" s="573"/>
      <c r="U600" s="573"/>
      <c r="V600" s="147"/>
      <c r="W600" s="707"/>
    </row>
    <row r="601" spans="2:23" ht="14.25" customHeight="1">
      <c r="B601" s="395"/>
      <c r="D601" s="529">
        <f t="shared" si="78"/>
        <v>560</v>
      </c>
      <c r="E601" s="531"/>
      <c r="F601" s="574"/>
      <c r="G601" s="531"/>
      <c r="H601" s="575"/>
      <c r="I601" s="700" t="str">
        <f t="shared" si="79"/>
        <v/>
      </c>
      <c r="J601" s="700" t="str">
        <f t="shared" si="82"/>
        <v/>
      </c>
      <c r="K601" s="700" t="str">
        <f t="shared" si="83"/>
        <v/>
      </c>
      <c r="L601" s="700" t="str">
        <f t="shared" si="84"/>
        <v/>
      </c>
      <c r="M601" s="712" t="str">
        <f t="shared" si="85"/>
        <v/>
      </c>
      <c r="N601" s="713"/>
      <c r="O601" s="714"/>
      <c r="P601" s="233"/>
      <c r="Q601" s="233"/>
      <c r="R601" s="816" t="str">
        <f t="shared" si="81"/>
        <v/>
      </c>
      <c r="S601" s="711" t="str">
        <f t="shared" si="80"/>
        <v/>
      </c>
      <c r="T601" s="573"/>
      <c r="U601" s="573"/>
      <c r="V601" s="147"/>
      <c r="W601" s="707"/>
    </row>
    <row r="602" spans="2:23" ht="14.25" customHeight="1">
      <c r="B602" s="395"/>
      <c r="D602" s="529">
        <f t="shared" si="78"/>
        <v>561</v>
      </c>
      <c r="E602" s="531"/>
      <c r="F602" s="574"/>
      <c r="G602" s="531"/>
      <c r="H602" s="575"/>
      <c r="I602" s="700" t="str">
        <f t="shared" si="79"/>
        <v/>
      </c>
      <c r="J602" s="700" t="str">
        <f t="shared" si="82"/>
        <v/>
      </c>
      <c r="K602" s="700" t="str">
        <f t="shared" si="83"/>
        <v/>
      </c>
      <c r="L602" s="700" t="str">
        <f t="shared" si="84"/>
        <v/>
      </c>
      <c r="M602" s="712" t="str">
        <f t="shared" si="85"/>
        <v/>
      </c>
      <c r="N602" s="713"/>
      <c r="O602" s="714"/>
      <c r="P602" s="233"/>
      <c r="Q602" s="233"/>
      <c r="R602" s="816" t="str">
        <f t="shared" si="81"/>
        <v/>
      </c>
      <c r="S602" s="711" t="str">
        <f t="shared" si="80"/>
        <v/>
      </c>
      <c r="T602" s="573"/>
      <c r="U602" s="573"/>
      <c r="V602" s="147"/>
      <c r="W602" s="707"/>
    </row>
    <row r="603" spans="2:23" ht="14.25" customHeight="1">
      <c r="B603" s="395"/>
      <c r="D603" s="529">
        <f t="shared" si="78"/>
        <v>562</v>
      </c>
      <c r="E603" s="531"/>
      <c r="F603" s="574"/>
      <c r="G603" s="531"/>
      <c r="H603" s="575"/>
      <c r="I603" s="700" t="str">
        <f t="shared" si="79"/>
        <v/>
      </c>
      <c r="J603" s="700" t="str">
        <f t="shared" si="82"/>
        <v/>
      </c>
      <c r="K603" s="700" t="str">
        <f t="shared" si="83"/>
        <v/>
      </c>
      <c r="L603" s="700" t="str">
        <f t="shared" si="84"/>
        <v/>
      </c>
      <c r="M603" s="712" t="str">
        <f t="shared" si="85"/>
        <v/>
      </c>
      <c r="N603" s="713"/>
      <c r="O603" s="714"/>
      <c r="P603" s="233"/>
      <c r="Q603" s="233"/>
      <c r="R603" s="816" t="str">
        <f t="shared" si="81"/>
        <v/>
      </c>
      <c r="S603" s="711" t="str">
        <f t="shared" si="80"/>
        <v/>
      </c>
      <c r="T603" s="573"/>
      <c r="U603" s="573"/>
      <c r="V603" s="147"/>
      <c r="W603" s="707"/>
    </row>
    <row r="604" spans="2:23" ht="14.25" customHeight="1">
      <c r="B604" s="395"/>
      <c r="D604" s="529">
        <f t="shared" si="78"/>
        <v>563</v>
      </c>
      <c r="E604" s="531"/>
      <c r="F604" s="574"/>
      <c r="G604" s="531"/>
      <c r="H604" s="575"/>
      <c r="I604" s="700" t="str">
        <f t="shared" si="79"/>
        <v/>
      </c>
      <c r="J604" s="700" t="str">
        <f t="shared" si="82"/>
        <v/>
      </c>
      <c r="K604" s="700" t="str">
        <f t="shared" si="83"/>
        <v/>
      </c>
      <c r="L604" s="700" t="str">
        <f t="shared" si="84"/>
        <v/>
      </c>
      <c r="M604" s="712" t="str">
        <f t="shared" si="85"/>
        <v/>
      </c>
      <c r="N604" s="713"/>
      <c r="O604" s="714"/>
      <c r="P604" s="233"/>
      <c r="Q604" s="233"/>
      <c r="R604" s="816" t="str">
        <f t="shared" si="81"/>
        <v/>
      </c>
      <c r="S604" s="711" t="str">
        <f t="shared" si="80"/>
        <v/>
      </c>
      <c r="T604" s="573"/>
      <c r="U604" s="573"/>
      <c r="V604" s="147"/>
      <c r="W604" s="707"/>
    </row>
    <row r="605" spans="2:23" ht="14.25" customHeight="1">
      <c r="B605" s="395"/>
      <c r="D605" s="529">
        <f t="shared" si="78"/>
        <v>564</v>
      </c>
      <c r="E605" s="531"/>
      <c r="F605" s="574"/>
      <c r="G605" s="531"/>
      <c r="H605" s="575"/>
      <c r="I605" s="700" t="str">
        <f t="shared" si="79"/>
        <v/>
      </c>
      <c r="J605" s="700" t="str">
        <f t="shared" si="82"/>
        <v/>
      </c>
      <c r="K605" s="700" t="str">
        <f t="shared" si="83"/>
        <v/>
      </c>
      <c r="L605" s="700" t="str">
        <f t="shared" si="84"/>
        <v/>
      </c>
      <c r="M605" s="712" t="str">
        <f t="shared" si="85"/>
        <v/>
      </c>
      <c r="N605" s="713"/>
      <c r="O605" s="714"/>
      <c r="P605" s="233"/>
      <c r="Q605" s="233"/>
      <c r="R605" s="816" t="str">
        <f t="shared" si="81"/>
        <v/>
      </c>
      <c r="S605" s="711" t="str">
        <f t="shared" si="80"/>
        <v/>
      </c>
      <c r="T605" s="573"/>
      <c r="U605" s="573"/>
      <c r="V605" s="147"/>
      <c r="W605" s="707"/>
    </row>
    <row r="606" spans="2:23" ht="14.25" customHeight="1">
      <c r="B606" s="395"/>
      <c r="D606" s="529">
        <f t="shared" si="78"/>
        <v>565</v>
      </c>
      <c r="E606" s="531"/>
      <c r="F606" s="574"/>
      <c r="G606" s="531"/>
      <c r="H606" s="575"/>
      <c r="I606" s="700" t="str">
        <f t="shared" si="79"/>
        <v/>
      </c>
      <c r="J606" s="700" t="str">
        <f t="shared" si="82"/>
        <v/>
      </c>
      <c r="K606" s="700" t="str">
        <f t="shared" si="83"/>
        <v/>
      </c>
      <c r="L606" s="700" t="str">
        <f t="shared" si="84"/>
        <v/>
      </c>
      <c r="M606" s="712" t="str">
        <f t="shared" si="85"/>
        <v/>
      </c>
      <c r="N606" s="713"/>
      <c r="O606" s="714"/>
      <c r="P606" s="233"/>
      <c r="Q606" s="233"/>
      <c r="R606" s="816" t="str">
        <f t="shared" si="81"/>
        <v/>
      </c>
      <c r="S606" s="711" t="str">
        <f t="shared" si="80"/>
        <v/>
      </c>
      <c r="T606" s="573"/>
      <c r="U606" s="573"/>
      <c r="V606" s="147"/>
      <c r="W606" s="707"/>
    </row>
    <row r="607" spans="2:23" ht="14.25" customHeight="1">
      <c r="B607" s="395"/>
      <c r="D607" s="529">
        <f t="shared" si="78"/>
        <v>566</v>
      </c>
      <c r="E607" s="531"/>
      <c r="F607" s="574"/>
      <c r="G607" s="531"/>
      <c r="H607" s="575"/>
      <c r="I607" s="700" t="str">
        <f t="shared" si="79"/>
        <v/>
      </c>
      <c r="J607" s="700" t="str">
        <f t="shared" si="82"/>
        <v/>
      </c>
      <c r="K607" s="700" t="str">
        <f t="shared" si="83"/>
        <v/>
      </c>
      <c r="L607" s="700" t="str">
        <f t="shared" si="84"/>
        <v/>
      </c>
      <c r="M607" s="712" t="str">
        <f t="shared" si="85"/>
        <v/>
      </c>
      <c r="N607" s="713"/>
      <c r="O607" s="714"/>
      <c r="P607" s="233"/>
      <c r="Q607" s="233"/>
      <c r="R607" s="816" t="str">
        <f t="shared" si="81"/>
        <v/>
      </c>
      <c r="S607" s="711" t="str">
        <f t="shared" si="80"/>
        <v/>
      </c>
      <c r="T607" s="573"/>
      <c r="U607" s="573"/>
      <c r="V607" s="147"/>
      <c r="W607" s="707"/>
    </row>
    <row r="608" spans="2:23" ht="14.25" customHeight="1">
      <c r="B608" s="395"/>
      <c r="D608" s="529">
        <f t="shared" si="78"/>
        <v>567</v>
      </c>
      <c r="E608" s="531"/>
      <c r="F608" s="574"/>
      <c r="G608" s="531"/>
      <c r="H608" s="575"/>
      <c r="I608" s="700" t="str">
        <f t="shared" si="79"/>
        <v/>
      </c>
      <c r="J608" s="700" t="str">
        <f t="shared" si="82"/>
        <v/>
      </c>
      <c r="K608" s="700" t="str">
        <f t="shared" si="83"/>
        <v/>
      </c>
      <c r="L608" s="700" t="str">
        <f t="shared" si="84"/>
        <v/>
      </c>
      <c r="M608" s="712" t="str">
        <f t="shared" si="85"/>
        <v/>
      </c>
      <c r="N608" s="713"/>
      <c r="O608" s="714"/>
      <c r="P608" s="233"/>
      <c r="Q608" s="233"/>
      <c r="R608" s="816" t="str">
        <f t="shared" si="81"/>
        <v/>
      </c>
      <c r="S608" s="711" t="str">
        <f t="shared" si="80"/>
        <v/>
      </c>
      <c r="T608" s="573"/>
      <c r="U608" s="573"/>
      <c r="V608" s="147"/>
      <c r="W608" s="707"/>
    </row>
    <row r="609" spans="2:23" ht="14.25" customHeight="1">
      <c r="B609" s="395"/>
      <c r="D609" s="529">
        <f t="shared" si="78"/>
        <v>568</v>
      </c>
      <c r="E609" s="531"/>
      <c r="F609" s="574"/>
      <c r="G609" s="531"/>
      <c r="H609" s="575"/>
      <c r="I609" s="700" t="str">
        <f t="shared" si="79"/>
        <v/>
      </c>
      <c r="J609" s="700" t="str">
        <f t="shared" si="82"/>
        <v/>
      </c>
      <c r="K609" s="700" t="str">
        <f t="shared" si="83"/>
        <v/>
      </c>
      <c r="L609" s="700" t="str">
        <f t="shared" si="84"/>
        <v/>
      </c>
      <c r="M609" s="712" t="str">
        <f t="shared" si="85"/>
        <v/>
      </c>
      <c r="N609" s="713"/>
      <c r="O609" s="714"/>
      <c r="P609" s="233"/>
      <c r="Q609" s="233"/>
      <c r="R609" s="816" t="str">
        <f t="shared" si="81"/>
        <v/>
      </c>
      <c r="S609" s="711" t="str">
        <f t="shared" si="80"/>
        <v/>
      </c>
      <c r="T609" s="573"/>
      <c r="U609" s="573"/>
      <c r="V609" s="147"/>
      <c r="W609" s="707"/>
    </row>
    <row r="610" spans="2:23" ht="14.25" customHeight="1">
      <c r="B610" s="395"/>
      <c r="D610" s="529">
        <f t="shared" si="78"/>
        <v>569</v>
      </c>
      <c r="E610" s="531"/>
      <c r="F610" s="574"/>
      <c r="G610" s="531"/>
      <c r="H610" s="575"/>
      <c r="I610" s="700" t="str">
        <f t="shared" si="79"/>
        <v/>
      </c>
      <c r="J610" s="700" t="str">
        <f t="shared" si="82"/>
        <v/>
      </c>
      <c r="K610" s="700" t="str">
        <f t="shared" si="83"/>
        <v/>
      </c>
      <c r="L610" s="700" t="str">
        <f t="shared" si="84"/>
        <v/>
      </c>
      <c r="M610" s="712" t="str">
        <f t="shared" si="85"/>
        <v/>
      </c>
      <c r="N610" s="713"/>
      <c r="O610" s="714"/>
      <c r="P610" s="233"/>
      <c r="Q610" s="233"/>
      <c r="R610" s="816" t="str">
        <f t="shared" si="81"/>
        <v/>
      </c>
      <c r="S610" s="711" t="str">
        <f t="shared" si="80"/>
        <v/>
      </c>
      <c r="T610" s="573"/>
      <c r="U610" s="573"/>
      <c r="V610" s="147"/>
      <c r="W610" s="707"/>
    </row>
    <row r="611" spans="2:23" ht="14.25" customHeight="1">
      <c r="B611" s="395"/>
      <c r="D611" s="529">
        <f t="shared" si="78"/>
        <v>570</v>
      </c>
      <c r="E611" s="531"/>
      <c r="F611" s="574"/>
      <c r="G611" s="531"/>
      <c r="H611" s="575"/>
      <c r="I611" s="700" t="str">
        <f t="shared" si="79"/>
        <v/>
      </c>
      <c r="J611" s="700" t="str">
        <f t="shared" si="82"/>
        <v/>
      </c>
      <c r="K611" s="700" t="str">
        <f t="shared" si="83"/>
        <v/>
      </c>
      <c r="L611" s="700" t="str">
        <f t="shared" si="84"/>
        <v/>
      </c>
      <c r="M611" s="712" t="str">
        <f t="shared" si="85"/>
        <v/>
      </c>
      <c r="N611" s="713"/>
      <c r="O611" s="714"/>
      <c r="P611" s="233"/>
      <c r="Q611" s="233"/>
      <c r="R611" s="816" t="str">
        <f t="shared" si="81"/>
        <v/>
      </c>
      <c r="S611" s="711" t="str">
        <f t="shared" si="80"/>
        <v/>
      </c>
      <c r="T611" s="573"/>
      <c r="U611" s="573"/>
      <c r="V611" s="147"/>
      <c r="W611" s="707"/>
    </row>
    <row r="612" spans="2:23" ht="14.25" customHeight="1">
      <c r="B612" s="395"/>
      <c r="D612" s="529">
        <f t="shared" ref="D612:D675" si="86">D611+1</f>
        <v>571</v>
      </c>
      <c r="E612" s="531"/>
      <c r="F612" s="574"/>
      <c r="G612" s="531"/>
      <c r="H612" s="575"/>
      <c r="I612" s="700" t="str">
        <f t="shared" si="79"/>
        <v/>
      </c>
      <c r="J612" s="700" t="str">
        <f t="shared" si="82"/>
        <v/>
      </c>
      <c r="K612" s="700" t="str">
        <f t="shared" si="83"/>
        <v/>
      </c>
      <c r="L612" s="700" t="str">
        <f t="shared" si="84"/>
        <v/>
      </c>
      <c r="M612" s="712" t="str">
        <f t="shared" si="85"/>
        <v/>
      </c>
      <c r="N612" s="713"/>
      <c r="O612" s="714"/>
      <c r="P612" s="233"/>
      <c r="Q612" s="233"/>
      <c r="R612" s="816" t="str">
        <f t="shared" si="81"/>
        <v/>
      </c>
      <c r="S612" s="711" t="str">
        <f t="shared" si="80"/>
        <v/>
      </c>
      <c r="T612" s="573"/>
      <c r="U612" s="573"/>
      <c r="V612" s="147"/>
      <c r="W612" s="707"/>
    </row>
    <row r="613" spans="2:23" ht="14.25" customHeight="1">
      <c r="B613" s="395"/>
      <c r="D613" s="529">
        <f t="shared" si="86"/>
        <v>572</v>
      </c>
      <c r="E613" s="531"/>
      <c r="F613" s="574"/>
      <c r="G613" s="531"/>
      <c r="H613" s="575"/>
      <c r="I613" s="700" t="str">
        <f t="shared" si="79"/>
        <v/>
      </c>
      <c r="J613" s="700" t="str">
        <f t="shared" si="82"/>
        <v/>
      </c>
      <c r="K613" s="700" t="str">
        <f t="shared" si="83"/>
        <v/>
      </c>
      <c r="L613" s="700" t="str">
        <f t="shared" si="84"/>
        <v/>
      </c>
      <c r="M613" s="712" t="str">
        <f t="shared" si="85"/>
        <v/>
      </c>
      <c r="N613" s="713"/>
      <c r="O613" s="714"/>
      <c r="P613" s="233"/>
      <c r="Q613" s="233"/>
      <c r="R613" s="816" t="str">
        <f t="shared" si="81"/>
        <v/>
      </c>
      <c r="S613" s="711" t="str">
        <f t="shared" si="80"/>
        <v/>
      </c>
      <c r="T613" s="573"/>
      <c r="U613" s="573"/>
      <c r="V613" s="147"/>
      <c r="W613" s="707"/>
    </row>
    <row r="614" spans="2:23" ht="14.25" customHeight="1">
      <c r="B614" s="395"/>
      <c r="D614" s="529">
        <f t="shared" si="86"/>
        <v>573</v>
      </c>
      <c r="E614" s="531"/>
      <c r="F614" s="574"/>
      <c r="G614" s="531"/>
      <c r="H614" s="575"/>
      <c r="I614" s="700" t="str">
        <f t="shared" si="79"/>
        <v/>
      </c>
      <c r="J614" s="700" t="str">
        <f t="shared" si="82"/>
        <v/>
      </c>
      <c r="K614" s="700" t="str">
        <f t="shared" si="83"/>
        <v/>
      </c>
      <c r="L614" s="700" t="str">
        <f t="shared" si="84"/>
        <v/>
      </c>
      <c r="M614" s="712" t="str">
        <f t="shared" si="85"/>
        <v/>
      </c>
      <c r="N614" s="713"/>
      <c r="O614" s="714"/>
      <c r="P614" s="233"/>
      <c r="Q614" s="233"/>
      <c r="R614" s="816" t="str">
        <f t="shared" si="81"/>
        <v/>
      </c>
      <c r="S614" s="711" t="str">
        <f t="shared" si="80"/>
        <v/>
      </c>
      <c r="T614" s="573"/>
      <c r="U614" s="573"/>
      <c r="V614" s="147"/>
      <c r="W614" s="707"/>
    </row>
    <row r="615" spans="2:23" ht="14.25" customHeight="1">
      <c r="B615" s="395"/>
      <c r="D615" s="529">
        <f t="shared" si="86"/>
        <v>574</v>
      </c>
      <c r="E615" s="531"/>
      <c r="F615" s="574"/>
      <c r="G615" s="531"/>
      <c r="H615" s="575"/>
      <c r="I615" s="700" t="str">
        <f t="shared" si="79"/>
        <v/>
      </c>
      <c r="J615" s="700" t="str">
        <f t="shared" si="82"/>
        <v/>
      </c>
      <c r="K615" s="700" t="str">
        <f t="shared" si="83"/>
        <v/>
      </c>
      <c r="L615" s="700" t="str">
        <f t="shared" si="84"/>
        <v/>
      </c>
      <c r="M615" s="712" t="str">
        <f t="shared" si="85"/>
        <v/>
      </c>
      <c r="N615" s="713"/>
      <c r="O615" s="714"/>
      <c r="P615" s="233"/>
      <c r="Q615" s="233"/>
      <c r="R615" s="816" t="str">
        <f t="shared" ref="R615:R646" si="87">IF(Q615="","",P615*Q615)</f>
        <v/>
      </c>
      <c r="S615" s="711" t="str">
        <f t="shared" si="80"/>
        <v/>
      </c>
      <c r="T615" s="573"/>
      <c r="U615" s="573"/>
      <c r="V615" s="147"/>
      <c r="W615" s="707"/>
    </row>
    <row r="616" spans="2:23" ht="14.25" customHeight="1">
      <c r="B616" s="395"/>
      <c r="D616" s="529">
        <f t="shared" si="86"/>
        <v>575</v>
      </c>
      <c r="E616" s="531"/>
      <c r="F616" s="574"/>
      <c r="G616" s="531"/>
      <c r="H616" s="575"/>
      <c r="I616" s="700" t="str">
        <f t="shared" si="79"/>
        <v/>
      </c>
      <c r="J616" s="700" t="str">
        <f t="shared" ref="J616:J626" si="88">IF(F616=$AN$4,"○","")</f>
        <v/>
      </c>
      <c r="K616" s="700" t="str">
        <f t="shared" ref="K616:K626" si="89">IF(OR(F616=$AQ$4,F616=$AR$4),"○","")</f>
        <v/>
      </c>
      <c r="L616" s="700" t="str">
        <f t="shared" ref="L616:L626" si="90">IF(F616=$AS$4,"○","")</f>
        <v/>
      </c>
      <c r="M616" s="712" t="str">
        <f t="shared" ref="M616:M626" si="91">IF(H616="","",H616/$H$10)</f>
        <v/>
      </c>
      <c r="N616" s="713"/>
      <c r="O616" s="714"/>
      <c r="P616" s="233"/>
      <c r="Q616" s="233"/>
      <c r="R616" s="816" t="str">
        <f t="shared" si="87"/>
        <v/>
      </c>
      <c r="S616" s="711" t="str">
        <f t="shared" si="80"/>
        <v/>
      </c>
      <c r="T616" s="573"/>
      <c r="U616" s="573"/>
      <c r="V616" s="147"/>
      <c r="W616" s="707"/>
    </row>
    <row r="617" spans="2:23" ht="14.25" customHeight="1">
      <c r="B617" s="395"/>
      <c r="D617" s="529">
        <f t="shared" si="86"/>
        <v>576</v>
      </c>
      <c r="E617" s="531"/>
      <c r="F617" s="574"/>
      <c r="G617" s="531"/>
      <c r="H617" s="575"/>
      <c r="I617" s="700" t="str">
        <f t="shared" si="79"/>
        <v/>
      </c>
      <c r="J617" s="700" t="str">
        <f t="shared" si="88"/>
        <v/>
      </c>
      <c r="K617" s="700" t="str">
        <f t="shared" si="89"/>
        <v/>
      </c>
      <c r="L617" s="700" t="str">
        <f t="shared" si="90"/>
        <v/>
      </c>
      <c r="M617" s="712" t="str">
        <f t="shared" si="91"/>
        <v/>
      </c>
      <c r="N617" s="713"/>
      <c r="O617" s="714"/>
      <c r="P617" s="233"/>
      <c r="Q617" s="233"/>
      <c r="R617" s="816" t="str">
        <f t="shared" si="87"/>
        <v/>
      </c>
      <c r="S617" s="711" t="str">
        <f t="shared" si="80"/>
        <v/>
      </c>
      <c r="T617" s="573"/>
      <c r="U617" s="573"/>
      <c r="V617" s="147"/>
      <c r="W617" s="707"/>
    </row>
    <row r="618" spans="2:23" ht="14.25" customHeight="1">
      <c r="B618" s="395"/>
      <c r="D618" s="529">
        <f t="shared" si="86"/>
        <v>577</v>
      </c>
      <c r="E618" s="531"/>
      <c r="F618" s="574"/>
      <c r="G618" s="531"/>
      <c r="H618" s="575"/>
      <c r="I618" s="700" t="str">
        <f t="shared" si="79"/>
        <v/>
      </c>
      <c r="J618" s="700" t="str">
        <f t="shared" si="88"/>
        <v/>
      </c>
      <c r="K618" s="700" t="str">
        <f t="shared" si="89"/>
        <v/>
      </c>
      <c r="L618" s="700" t="str">
        <f t="shared" si="90"/>
        <v/>
      </c>
      <c r="M618" s="712" t="str">
        <f t="shared" si="91"/>
        <v/>
      </c>
      <c r="N618" s="713"/>
      <c r="O618" s="714"/>
      <c r="P618" s="233"/>
      <c r="Q618" s="233"/>
      <c r="R618" s="816" t="str">
        <f t="shared" si="87"/>
        <v/>
      </c>
      <c r="S618" s="711" t="str">
        <f t="shared" si="80"/>
        <v/>
      </c>
      <c r="T618" s="573"/>
      <c r="U618" s="573"/>
      <c r="V618" s="147"/>
      <c r="W618" s="707"/>
    </row>
    <row r="619" spans="2:23" ht="14.25" customHeight="1">
      <c r="B619" s="395"/>
      <c r="D619" s="529">
        <f t="shared" si="86"/>
        <v>578</v>
      </c>
      <c r="E619" s="531"/>
      <c r="F619" s="574"/>
      <c r="G619" s="531"/>
      <c r="H619" s="575"/>
      <c r="I619" s="700" t="str">
        <f t="shared" ref="I619:I682" si="92">IF(OR(F619=$AE$4,F619=$AF$4),"○","")</f>
        <v/>
      </c>
      <c r="J619" s="700" t="str">
        <f t="shared" si="88"/>
        <v/>
      </c>
      <c r="K619" s="700" t="str">
        <f t="shared" si="89"/>
        <v/>
      </c>
      <c r="L619" s="700" t="str">
        <f t="shared" si="90"/>
        <v/>
      </c>
      <c r="M619" s="712" t="str">
        <f t="shared" si="91"/>
        <v/>
      </c>
      <c r="N619" s="713"/>
      <c r="O619" s="714"/>
      <c r="P619" s="233"/>
      <c r="Q619" s="233"/>
      <c r="R619" s="816" t="str">
        <f t="shared" si="87"/>
        <v/>
      </c>
      <c r="S619" s="711" t="str">
        <f t="shared" ref="S619:S682" si="93">IF(OR(H619="",R619=""),"",R619/H619)</f>
        <v/>
      </c>
      <c r="T619" s="573"/>
      <c r="U619" s="573"/>
      <c r="V619" s="147"/>
      <c r="W619" s="707"/>
    </row>
    <row r="620" spans="2:23" ht="14.25" customHeight="1">
      <c r="B620" s="395"/>
      <c r="D620" s="529">
        <f t="shared" si="86"/>
        <v>579</v>
      </c>
      <c r="E620" s="531"/>
      <c r="F620" s="574"/>
      <c r="G620" s="531"/>
      <c r="H620" s="575"/>
      <c r="I620" s="700" t="str">
        <f t="shared" si="92"/>
        <v/>
      </c>
      <c r="J620" s="700" t="str">
        <f t="shared" si="88"/>
        <v/>
      </c>
      <c r="K620" s="700" t="str">
        <f t="shared" si="89"/>
        <v/>
      </c>
      <c r="L620" s="700" t="str">
        <f t="shared" si="90"/>
        <v/>
      </c>
      <c r="M620" s="712" t="str">
        <f t="shared" si="91"/>
        <v/>
      </c>
      <c r="N620" s="713"/>
      <c r="O620" s="714"/>
      <c r="P620" s="233"/>
      <c r="Q620" s="233"/>
      <c r="R620" s="816" t="str">
        <f t="shared" si="87"/>
        <v/>
      </c>
      <c r="S620" s="711" t="str">
        <f t="shared" si="93"/>
        <v/>
      </c>
      <c r="T620" s="573"/>
      <c r="U620" s="573"/>
      <c r="V620" s="147"/>
      <c r="W620" s="707"/>
    </row>
    <row r="621" spans="2:23" ht="14.25" customHeight="1">
      <c r="B621" s="395"/>
      <c r="D621" s="529">
        <f t="shared" si="86"/>
        <v>580</v>
      </c>
      <c r="E621" s="531"/>
      <c r="F621" s="574"/>
      <c r="G621" s="531"/>
      <c r="H621" s="575"/>
      <c r="I621" s="700" t="str">
        <f t="shared" si="92"/>
        <v/>
      </c>
      <c r="J621" s="700" t="str">
        <f t="shared" si="88"/>
        <v/>
      </c>
      <c r="K621" s="700" t="str">
        <f t="shared" si="89"/>
        <v/>
      </c>
      <c r="L621" s="700" t="str">
        <f t="shared" si="90"/>
        <v/>
      </c>
      <c r="M621" s="712" t="str">
        <f t="shared" si="91"/>
        <v/>
      </c>
      <c r="N621" s="713"/>
      <c r="O621" s="714"/>
      <c r="P621" s="233"/>
      <c r="Q621" s="233"/>
      <c r="R621" s="816" t="str">
        <f t="shared" si="87"/>
        <v/>
      </c>
      <c r="S621" s="711" t="str">
        <f t="shared" si="93"/>
        <v/>
      </c>
      <c r="T621" s="573"/>
      <c r="U621" s="573"/>
      <c r="V621" s="147"/>
      <c r="W621" s="707"/>
    </row>
    <row r="622" spans="2:23" ht="14.25" customHeight="1">
      <c r="B622" s="395"/>
      <c r="D622" s="529">
        <f t="shared" si="86"/>
        <v>581</v>
      </c>
      <c r="E622" s="531"/>
      <c r="F622" s="574"/>
      <c r="G622" s="531"/>
      <c r="H622" s="575"/>
      <c r="I622" s="700" t="str">
        <f t="shared" si="92"/>
        <v/>
      </c>
      <c r="J622" s="700" t="str">
        <f t="shared" si="88"/>
        <v/>
      </c>
      <c r="K622" s="700" t="str">
        <f t="shared" si="89"/>
        <v/>
      </c>
      <c r="L622" s="700" t="str">
        <f t="shared" si="90"/>
        <v/>
      </c>
      <c r="M622" s="712" t="str">
        <f t="shared" si="91"/>
        <v/>
      </c>
      <c r="N622" s="713"/>
      <c r="O622" s="714"/>
      <c r="P622" s="233"/>
      <c r="Q622" s="233"/>
      <c r="R622" s="816" t="str">
        <f t="shared" si="87"/>
        <v/>
      </c>
      <c r="S622" s="711" t="str">
        <f t="shared" si="93"/>
        <v/>
      </c>
      <c r="T622" s="573"/>
      <c r="U622" s="573"/>
      <c r="V622" s="147"/>
      <c r="W622" s="707"/>
    </row>
    <row r="623" spans="2:23" ht="14.25" customHeight="1">
      <c r="B623" s="395"/>
      <c r="D623" s="529">
        <f t="shared" si="86"/>
        <v>582</v>
      </c>
      <c r="E623" s="531"/>
      <c r="F623" s="574"/>
      <c r="G623" s="531"/>
      <c r="H623" s="575"/>
      <c r="I623" s="700" t="str">
        <f t="shared" si="92"/>
        <v/>
      </c>
      <c r="J623" s="700" t="str">
        <f t="shared" si="88"/>
        <v/>
      </c>
      <c r="K623" s="700" t="str">
        <f t="shared" si="89"/>
        <v/>
      </c>
      <c r="L623" s="700" t="str">
        <f t="shared" si="90"/>
        <v/>
      </c>
      <c r="M623" s="712" t="str">
        <f t="shared" si="91"/>
        <v/>
      </c>
      <c r="N623" s="713"/>
      <c r="O623" s="714"/>
      <c r="P623" s="233"/>
      <c r="Q623" s="233"/>
      <c r="R623" s="816" t="str">
        <f t="shared" si="87"/>
        <v/>
      </c>
      <c r="S623" s="711" t="str">
        <f t="shared" si="93"/>
        <v/>
      </c>
      <c r="T623" s="573"/>
      <c r="U623" s="573"/>
      <c r="V623" s="147"/>
      <c r="W623" s="707"/>
    </row>
    <row r="624" spans="2:23" ht="14.25" customHeight="1">
      <c r="B624" s="395"/>
      <c r="D624" s="529">
        <f t="shared" si="86"/>
        <v>583</v>
      </c>
      <c r="E624" s="531"/>
      <c r="F624" s="574"/>
      <c r="G624" s="531"/>
      <c r="H624" s="575"/>
      <c r="I624" s="700" t="str">
        <f t="shared" si="92"/>
        <v/>
      </c>
      <c r="J624" s="700" t="str">
        <f t="shared" si="88"/>
        <v/>
      </c>
      <c r="K624" s="700" t="str">
        <f t="shared" si="89"/>
        <v/>
      </c>
      <c r="L624" s="700" t="str">
        <f t="shared" si="90"/>
        <v/>
      </c>
      <c r="M624" s="712" t="str">
        <f t="shared" si="91"/>
        <v/>
      </c>
      <c r="N624" s="713"/>
      <c r="O624" s="714"/>
      <c r="P624" s="233"/>
      <c r="Q624" s="233"/>
      <c r="R624" s="816" t="str">
        <f t="shared" si="87"/>
        <v/>
      </c>
      <c r="S624" s="711" t="str">
        <f t="shared" si="93"/>
        <v/>
      </c>
      <c r="T624" s="573"/>
      <c r="U624" s="573"/>
      <c r="V624" s="147"/>
      <c r="W624" s="707"/>
    </row>
    <row r="625" spans="2:23" ht="14.25" customHeight="1">
      <c r="B625" s="395"/>
      <c r="D625" s="529">
        <f t="shared" si="86"/>
        <v>584</v>
      </c>
      <c r="E625" s="531"/>
      <c r="F625" s="574"/>
      <c r="G625" s="531"/>
      <c r="H625" s="575"/>
      <c r="I625" s="700" t="str">
        <f t="shared" si="92"/>
        <v/>
      </c>
      <c r="J625" s="700" t="str">
        <f t="shared" si="88"/>
        <v/>
      </c>
      <c r="K625" s="700" t="str">
        <f t="shared" si="89"/>
        <v/>
      </c>
      <c r="L625" s="700" t="str">
        <f t="shared" si="90"/>
        <v/>
      </c>
      <c r="M625" s="712" t="str">
        <f t="shared" si="91"/>
        <v/>
      </c>
      <c r="N625" s="713"/>
      <c r="O625" s="714"/>
      <c r="P625" s="233"/>
      <c r="Q625" s="233"/>
      <c r="R625" s="816" t="str">
        <f t="shared" si="87"/>
        <v/>
      </c>
      <c r="S625" s="711" t="str">
        <f t="shared" si="93"/>
        <v/>
      </c>
      <c r="T625" s="573"/>
      <c r="U625" s="573"/>
      <c r="V625" s="147"/>
      <c r="W625" s="707"/>
    </row>
    <row r="626" spans="2:23" ht="14.25" customHeight="1">
      <c r="B626" s="395"/>
      <c r="D626" s="529">
        <f t="shared" si="86"/>
        <v>585</v>
      </c>
      <c r="E626" s="531"/>
      <c r="F626" s="574"/>
      <c r="G626" s="531"/>
      <c r="H626" s="575"/>
      <c r="I626" s="700" t="str">
        <f t="shared" si="92"/>
        <v/>
      </c>
      <c r="J626" s="700" t="str">
        <f t="shared" si="88"/>
        <v/>
      </c>
      <c r="K626" s="700" t="str">
        <f t="shared" si="89"/>
        <v/>
      </c>
      <c r="L626" s="700" t="str">
        <f t="shared" si="90"/>
        <v/>
      </c>
      <c r="M626" s="712" t="str">
        <f t="shared" si="91"/>
        <v/>
      </c>
      <c r="N626" s="713"/>
      <c r="O626" s="714"/>
      <c r="P626" s="233"/>
      <c r="Q626" s="233"/>
      <c r="R626" s="816" t="str">
        <f t="shared" si="87"/>
        <v/>
      </c>
      <c r="S626" s="711" t="str">
        <f t="shared" si="93"/>
        <v/>
      </c>
      <c r="T626" s="573"/>
      <c r="U626" s="573"/>
      <c r="V626" s="147"/>
      <c r="W626" s="707"/>
    </row>
    <row r="627" spans="2:23" ht="14.25" customHeight="1">
      <c r="B627" s="395"/>
      <c r="D627" s="529">
        <f t="shared" si="86"/>
        <v>586</v>
      </c>
      <c r="E627" s="531"/>
      <c r="F627" s="574"/>
      <c r="G627" s="531"/>
      <c r="H627" s="575"/>
      <c r="I627" s="700" t="str">
        <f t="shared" si="92"/>
        <v/>
      </c>
      <c r="J627" s="700" t="str">
        <f t="shared" ref="J627:J881" si="94">IF(F627=$AN$4,"○","")</f>
        <v/>
      </c>
      <c r="K627" s="700" t="str">
        <f t="shared" ref="K627:K881" si="95">IF(OR(F627=$AQ$4,F627=$AR$4),"○","")</f>
        <v/>
      </c>
      <c r="L627" s="700" t="str">
        <f t="shared" ref="L627:L881" si="96">IF(F627=$AS$4,"○","")</f>
        <v/>
      </c>
      <c r="M627" s="712" t="str">
        <f t="shared" ref="M627:M881" si="97">IF(H627="","",H627/$H$10)</f>
        <v/>
      </c>
      <c r="N627" s="713"/>
      <c r="O627" s="714"/>
      <c r="P627" s="233"/>
      <c r="Q627" s="233"/>
      <c r="R627" s="816" t="str">
        <f t="shared" si="87"/>
        <v/>
      </c>
      <c r="S627" s="711" t="str">
        <f t="shared" si="93"/>
        <v/>
      </c>
      <c r="T627" s="573"/>
      <c r="U627" s="573"/>
      <c r="V627" s="147"/>
      <c r="W627" s="707"/>
    </row>
    <row r="628" spans="2:23" ht="14.25" customHeight="1">
      <c r="B628" s="395"/>
      <c r="D628" s="529">
        <f t="shared" si="86"/>
        <v>587</v>
      </c>
      <c r="E628" s="531"/>
      <c r="F628" s="574"/>
      <c r="G628" s="531"/>
      <c r="H628" s="575"/>
      <c r="I628" s="700" t="str">
        <f t="shared" si="92"/>
        <v/>
      </c>
      <c r="J628" s="700" t="str">
        <f t="shared" si="94"/>
        <v/>
      </c>
      <c r="K628" s="700" t="str">
        <f t="shared" si="95"/>
        <v/>
      </c>
      <c r="L628" s="700" t="str">
        <f t="shared" si="96"/>
        <v/>
      </c>
      <c r="M628" s="712" t="str">
        <f t="shared" si="97"/>
        <v/>
      </c>
      <c r="N628" s="713"/>
      <c r="O628" s="714"/>
      <c r="P628" s="233"/>
      <c r="Q628" s="233"/>
      <c r="R628" s="816" t="str">
        <f t="shared" si="87"/>
        <v/>
      </c>
      <c r="S628" s="711" t="str">
        <f t="shared" si="93"/>
        <v/>
      </c>
      <c r="T628" s="573"/>
      <c r="U628" s="573"/>
      <c r="V628" s="147"/>
      <c r="W628" s="707"/>
    </row>
    <row r="629" spans="2:23" ht="14.25" customHeight="1">
      <c r="B629" s="395"/>
      <c r="D629" s="529">
        <f t="shared" si="86"/>
        <v>588</v>
      </c>
      <c r="E629" s="531"/>
      <c r="F629" s="574"/>
      <c r="G629" s="531"/>
      <c r="H629" s="575"/>
      <c r="I629" s="700" t="str">
        <f t="shared" si="92"/>
        <v/>
      </c>
      <c r="J629" s="700" t="str">
        <f t="shared" si="94"/>
        <v/>
      </c>
      <c r="K629" s="700" t="str">
        <f t="shared" si="95"/>
        <v/>
      </c>
      <c r="L629" s="700" t="str">
        <f t="shared" si="96"/>
        <v/>
      </c>
      <c r="M629" s="712" t="str">
        <f t="shared" si="97"/>
        <v/>
      </c>
      <c r="N629" s="713"/>
      <c r="O629" s="714"/>
      <c r="P629" s="233"/>
      <c r="Q629" s="233"/>
      <c r="R629" s="816" t="str">
        <f t="shared" si="87"/>
        <v/>
      </c>
      <c r="S629" s="711" t="str">
        <f t="shared" si="93"/>
        <v/>
      </c>
      <c r="T629" s="573"/>
      <c r="U629" s="573"/>
      <c r="V629" s="147"/>
      <c r="W629" s="707"/>
    </row>
    <row r="630" spans="2:23" ht="14.25" customHeight="1">
      <c r="B630" s="395"/>
      <c r="D630" s="529">
        <f t="shared" si="86"/>
        <v>589</v>
      </c>
      <c r="E630" s="531"/>
      <c r="F630" s="574"/>
      <c r="G630" s="531"/>
      <c r="H630" s="575"/>
      <c r="I630" s="700" t="str">
        <f t="shared" si="92"/>
        <v/>
      </c>
      <c r="J630" s="700" t="str">
        <f t="shared" si="94"/>
        <v/>
      </c>
      <c r="K630" s="700" t="str">
        <f t="shared" si="95"/>
        <v/>
      </c>
      <c r="L630" s="700" t="str">
        <f t="shared" si="96"/>
        <v/>
      </c>
      <c r="M630" s="712" t="str">
        <f t="shared" si="97"/>
        <v/>
      </c>
      <c r="N630" s="713"/>
      <c r="O630" s="714"/>
      <c r="P630" s="233"/>
      <c r="Q630" s="233"/>
      <c r="R630" s="816" t="str">
        <f t="shared" si="87"/>
        <v/>
      </c>
      <c r="S630" s="711" t="str">
        <f t="shared" si="93"/>
        <v/>
      </c>
      <c r="T630" s="573"/>
      <c r="U630" s="573"/>
      <c r="V630" s="147"/>
      <c r="W630" s="707"/>
    </row>
    <row r="631" spans="2:23" ht="14.25" customHeight="1">
      <c r="B631" s="395"/>
      <c r="D631" s="529">
        <f t="shared" si="86"/>
        <v>590</v>
      </c>
      <c r="E631" s="531"/>
      <c r="F631" s="574"/>
      <c r="G631" s="531"/>
      <c r="H631" s="575"/>
      <c r="I631" s="700" t="str">
        <f t="shared" si="92"/>
        <v/>
      </c>
      <c r="J631" s="700" t="str">
        <f t="shared" si="94"/>
        <v/>
      </c>
      <c r="K631" s="700" t="str">
        <f t="shared" si="95"/>
        <v/>
      </c>
      <c r="L631" s="700" t="str">
        <f t="shared" si="96"/>
        <v/>
      </c>
      <c r="M631" s="712" t="str">
        <f t="shared" si="97"/>
        <v/>
      </c>
      <c r="N631" s="713"/>
      <c r="O631" s="714"/>
      <c r="P631" s="233"/>
      <c r="Q631" s="233"/>
      <c r="R631" s="816" t="str">
        <f t="shared" si="87"/>
        <v/>
      </c>
      <c r="S631" s="711" t="str">
        <f t="shared" si="93"/>
        <v/>
      </c>
      <c r="T631" s="573"/>
      <c r="U631" s="573"/>
      <c r="V631" s="147"/>
      <c r="W631" s="707"/>
    </row>
    <row r="632" spans="2:23" ht="14.25" customHeight="1">
      <c r="B632" s="395"/>
      <c r="D632" s="529">
        <f t="shared" si="86"/>
        <v>591</v>
      </c>
      <c r="E632" s="531"/>
      <c r="F632" s="574"/>
      <c r="G632" s="531"/>
      <c r="H632" s="575"/>
      <c r="I632" s="700" t="str">
        <f t="shared" si="92"/>
        <v/>
      </c>
      <c r="J632" s="700" t="str">
        <f t="shared" si="94"/>
        <v/>
      </c>
      <c r="K632" s="700" t="str">
        <f t="shared" si="95"/>
        <v/>
      </c>
      <c r="L632" s="700" t="str">
        <f t="shared" si="96"/>
        <v/>
      </c>
      <c r="M632" s="712" t="str">
        <f t="shared" si="97"/>
        <v/>
      </c>
      <c r="N632" s="713"/>
      <c r="O632" s="714"/>
      <c r="P632" s="233"/>
      <c r="Q632" s="233"/>
      <c r="R632" s="816" t="str">
        <f t="shared" si="87"/>
        <v/>
      </c>
      <c r="S632" s="711" t="str">
        <f t="shared" si="93"/>
        <v/>
      </c>
      <c r="T632" s="573"/>
      <c r="U632" s="573"/>
      <c r="V632" s="147"/>
      <c r="W632" s="707"/>
    </row>
    <row r="633" spans="2:23" ht="14.25" customHeight="1">
      <c r="B633" s="395"/>
      <c r="D633" s="529">
        <f t="shared" si="86"/>
        <v>592</v>
      </c>
      <c r="E633" s="531"/>
      <c r="F633" s="574"/>
      <c r="G633" s="531"/>
      <c r="H633" s="575"/>
      <c r="I633" s="700" t="str">
        <f t="shared" si="92"/>
        <v/>
      </c>
      <c r="J633" s="700" t="str">
        <f t="shared" si="94"/>
        <v/>
      </c>
      <c r="K633" s="700" t="str">
        <f t="shared" si="95"/>
        <v/>
      </c>
      <c r="L633" s="700" t="str">
        <f t="shared" si="96"/>
        <v/>
      </c>
      <c r="M633" s="712" t="str">
        <f t="shared" si="97"/>
        <v/>
      </c>
      <c r="N633" s="713"/>
      <c r="O633" s="714"/>
      <c r="P633" s="233"/>
      <c r="Q633" s="233"/>
      <c r="R633" s="816" t="str">
        <f t="shared" si="87"/>
        <v/>
      </c>
      <c r="S633" s="711" t="str">
        <f t="shared" si="93"/>
        <v/>
      </c>
      <c r="T633" s="573"/>
      <c r="U633" s="573"/>
      <c r="V633" s="147"/>
      <c r="W633" s="707"/>
    </row>
    <row r="634" spans="2:23" ht="14.25" customHeight="1">
      <c r="B634" s="395"/>
      <c r="D634" s="529">
        <f t="shared" si="86"/>
        <v>593</v>
      </c>
      <c r="E634" s="531"/>
      <c r="F634" s="574"/>
      <c r="G634" s="531"/>
      <c r="H634" s="575"/>
      <c r="I634" s="700" t="str">
        <f t="shared" si="92"/>
        <v/>
      </c>
      <c r="J634" s="700" t="str">
        <f t="shared" si="94"/>
        <v/>
      </c>
      <c r="K634" s="700" t="str">
        <f t="shared" si="95"/>
        <v/>
      </c>
      <c r="L634" s="700" t="str">
        <f t="shared" si="96"/>
        <v/>
      </c>
      <c r="M634" s="712" t="str">
        <f t="shared" si="97"/>
        <v/>
      </c>
      <c r="N634" s="713"/>
      <c r="O634" s="714"/>
      <c r="P634" s="233"/>
      <c r="Q634" s="233"/>
      <c r="R634" s="816" t="str">
        <f t="shared" si="87"/>
        <v/>
      </c>
      <c r="S634" s="711" t="str">
        <f t="shared" si="93"/>
        <v/>
      </c>
      <c r="T634" s="573"/>
      <c r="U634" s="573"/>
      <c r="V634" s="147"/>
      <c r="W634" s="707"/>
    </row>
    <row r="635" spans="2:23" ht="14.25" customHeight="1">
      <c r="B635" s="395"/>
      <c r="D635" s="529">
        <f t="shared" si="86"/>
        <v>594</v>
      </c>
      <c r="E635" s="531"/>
      <c r="F635" s="574"/>
      <c r="G635" s="531"/>
      <c r="H635" s="575"/>
      <c r="I635" s="700" t="str">
        <f t="shared" si="92"/>
        <v/>
      </c>
      <c r="J635" s="700" t="str">
        <f t="shared" si="94"/>
        <v/>
      </c>
      <c r="K635" s="700" t="str">
        <f t="shared" si="95"/>
        <v/>
      </c>
      <c r="L635" s="700" t="str">
        <f t="shared" si="96"/>
        <v/>
      </c>
      <c r="M635" s="712" t="str">
        <f t="shared" si="97"/>
        <v/>
      </c>
      <c r="N635" s="713"/>
      <c r="O635" s="714"/>
      <c r="P635" s="233"/>
      <c r="Q635" s="233"/>
      <c r="R635" s="816" t="str">
        <f t="shared" si="87"/>
        <v/>
      </c>
      <c r="S635" s="711" t="str">
        <f t="shared" si="93"/>
        <v/>
      </c>
      <c r="T635" s="573"/>
      <c r="U635" s="573"/>
      <c r="V635" s="147"/>
      <c r="W635" s="707"/>
    </row>
    <row r="636" spans="2:23" ht="14.25" customHeight="1">
      <c r="B636" s="395"/>
      <c r="D636" s="529">
        <f t="shared" si="86"/>
        <v>595</v>
      </c>
      <c r="E636" s="531"/>
      <c r="F636" s="574"/>
      <c r="G636" s="531"/>
      <c r="H636" s="575"/>
      <c r="I636" s="700" t="str">
        <f t="shared" si="92"/>
        <v/>
      </c>
      <c r="J636" s="700" t="str">
        <f t="shared" si="94"/>
        <v/>
      </c>
      <c r="K636" s="700" t="str">
        <f t="shared" si="95"/>
        <v/>
      </c>
      <c r="L636" s="700" t="str">
        <f t="shared" si="96"/>
        <v/>
      </c>
      <c r="M636" s="712" t="str">
        <f t="shared" si="97"/>
        <v/>
      </c>
      <c r="N636" s="713"/>
      <c r="O636" s="714"/>
      <c r="P636" s="233"/>
      <c r="Q636" s="233"/>
      <c r="R636" s="816" t="str">
        <f t="shared" si="87"/>
        <v/>
      </c>
      <c r="S636" s="711" t="str">
        <f t="shared" si="93"/>
        <v/>
      </c>
      <c r="T636" s="573"/>
      <c r="U636" s="573"/>
      <c r="V636" s="147"/>
      <c r="W636" s="707"/>
    </row>
    <row r="637" spans="2:23" ht="14.25" customHeight="1">
      <c r="B637" s="395"/>
      <c r="D637" s="529">
        <f t="shared" si="86"/>
        <v>596</v>
      </c>
      <c r="E637" s="531"/>
      <c r="F637" s="574"/>
      <c r="G637" s="531"/>
      <c r="H637" s="575"/>
      <c r="I637" s="700" t="str">
        <f t="shared" si="92"/>
        <v/>
      </c>
      <c r="J637" s="700" t="str">
        <f t="shared" si="94"/>
        <v/>
      </c>
      <c r="K637" s="700" t="str">
        <f t="shared" si="95"/>
        <v/>
      </c>
      <c r="L637" s="700" t="str">
        <f t="shared" si="96"/>
        <v/>
      </c>
      <c r="M637" s="712" t="str">
        <f t="shared" si="97"/>
        <v/>
      </c>
      <c r="N637" s="713"/>
      <c r="O637" s="714"/>
      <c r="P637" s="233"/>
      <c r="Q637" s="233"/>
      <c r="R637" s="816" t="str">
        <f t="shared" si="87"/>
        <v/>
      </c>
      <c r="S637" s="711" t="str">
        <f t="shared" si="93"/>
        <v/>
      </c>
      <c r="T637" s="573"/>
      <c r="U637" s="573"/>
      <c r="V637" s="147"/>
      <c r="W637" s="707"/>
    </row>
    <row r="638" spans="2:23" ht="14.25" customHeight="1">
      <c r="B638" s="395"/>
      <c r="D638" s="529">
        <f t="shared" si="86"/>
        <v>597</v>
      </c>
      <c r="E638" s="531"/>
      <c r="F638" s="574"/>
      <c r="G638" s="531"/>
      <c r="H638" s="575"/>
      <c r="I638" s="700" t="str">
        <f t="shared" si="92"/>
        <v/>
      </c>
      <c r="J638" s="700" t="str">
        <f t="shared" si="94"/>
        <v/>
      </c>
      <c r="K638" s="700" t="str">
        <f t="shared" si="95"/>
        <v/>
      </c>
      <c r="L638" s="700" t="str">
        <f t="shared" si="96"/>
        <v/>
      </c>
      <c r="M638" s="712" t="str">
        <f t="shared" si="97"/>
        <v/>
      </c>
      <c r="N638" s="713"/>
      <c r="O638" s="714"/>
      <c r="P638" s="233"/>
      <c r="Q638" s="233"/>
      <c r="R638" s="816" t="str">
        <f t="shared" si="87"/>
        <v/>
      </c>
      <c r="S638" s="711" t="str">
        <f t="shared" si="93"/>
        <v/>
      </c>
      <c r="T638" s="573"/>
      <c r="U638" s="573"/>
      <c r="V638" s="147"/>
      <c r="W638" s="707"/>
    </row>
    <row r="639" spans="2:23" ht="14.25" customHeight="1">
      <c r="B639" s="395"/>
      <c r="D639" s="529">
        <f t="shared" si="86"/>
        <v>598</v>
      </c>
      <c r="E639" s="531"/>
      <c r="F639" s="574"/>
      <c r="G639" s="531"/>
      <c r="H639" s="575"/>
      <c r="I639" s="700" t="str">
        <f t="shared" si="92"/>
        <v/>
      </c>
      <c r="J639" s="700" t="str">
        <f t="shared" si="94"/>
        <v/>
      </c>
      <c r="K639" s="700" t="str">
        <f t="shared" si="95"/>
        <v/>
      </c>
      <c r="L639" s="700" t="str">
        <f t="shared" si="96"/>
        <v/>
      </c>
      <c r="M639" s="712" t="str">
        <f t="shared" si="97"/>
        <v/>
      </c>
      <c r="N639" s="713"/>
      <c r="O639" s="714"/>
      <c r="P639" s="233"/>
      <c r="Q639" s="233"/>
      <c r="R639" s="816" t="str">
        <f t="shared" si="87"/>
        <v/>
      </c>
      <c r="S639" s="711" t="str">
        <f t="shared" si="93"/>
        <v/>
      </c>
      <c r="T639" s="573"/>
      <c r="U639" s="573"/>
      <c r="V639" s="147"/>
      <c r="W639" s="707"/>
    </row>
    <row r="640" spans="2:23" ht="14.25" customHeight="1">
      <c r="B640" s="395"/>
      <c r="D640" s="529">
        <f t="shared" si="86"/>
        <v>599</v>
      </c>
      <c r="E640" s="531"/>
      <c r="F640" s="574"/>
      <c r="G640" s="531"/>
      <c r="H640" s="575"/>
      <c r="I640" s="700" t="str">
        <f t="shared" si="92"/>
        <v/>
      </c>
      <c r="J640" s="700" t="str">
        <f t="shared" si="94"/>
        <v/>
      </c>
      <c r="K640" s="700" t="str">
        <f t="shared" si="95"/>
        <v/>
      </c>
      <c r="L640" s="700" t="str">
        <f t="shared" si="96"/>
        <v/>
      </c>
      <c r="M640" s="712" t="str">
        <f t="shared" si="97"/>
        <v/>
      </c>
      <c r="N640" s="713"/>
      <c r="O640" s="714"/>
      <c r="P640" s="233"/>
      <c r="Q640" s="233"/>
      <c r="R640" s="816" t="str">
        <f t="shared" si="87"/>
        <v/>
      </c>
      <c r="S640" s="711" t="str">
        <f t="shared" si="93"/>
        <v/>
      </c>
      <c r="T640" s="573"/>
      <c r="U640" s="573"/>
      <c r="V640" s="147"/>
      <c r="W640" s="707"/>
    </row>
    <row r="641" spans="2:23" ht="14.25" customHeight="1">
      <c r="B641" s="395"/>
      <c r="D641" s="529">
        <f t="shared" si="86"/>
        <v>600</v>
      </c>
      <c r="E641" s="531"/>
      <c r="F641" s="574"/>
      <c r="G641" s="531"/>
      <c r="H641" s="575"/>
      <c r="I641" s="700" t="str">
        <f t="shared" si="92"/>
        <v/>
      </c>
      <c r="J641" s="700" t="str">
        <f t="shared" si="94"/>
        <v/>
      </c>
      <c r="K641" s="700" t="str">
        <f t="shared" si="95"/>
        <v/>
      </c>
      <c r="L641" s="700" t="str">
        <f t="shared" si="96"/>
        <v/>
      </c>
      <c r="M641" s="712" t="str">
        <f t="shared" si="97"/>
        <v/>
      </c>
      <c r="N641" s="713"/>
      <c r="O641" s="714"/>
      <c r="P641" s="233"/>
      <c r="Q641" s="233"/>
      <c r="R641" s="816" t="str">
        <f t="shared" si="87"/>
        <v/>
      </c>
      <c r="S641" s="711" t="str">
        <f t="shared" si="93"/>
        <v/>
      </c>
      <c r="T641" s="573"/>
      <c r="U641" s="573"/>
      <c r="V641" s="147"/>
      <c r="W641" s="707"/>
    </row>
    <row r="642" spans="2:23" ht="14.25" customHeight="1">
      <c r="B642" s="395"/>
      <c r="D642" s="529">
        <f t="shared" si="86"/>
        <v>601</v>
      </c>
      <c r="E642" s="531"/>
      <c r="F642" s="574"/>
      <c r="G642" s="531"/>
      <c r="H642" s="575"/>
      <c r="I642" s="700" t="str">
        <f t="shared" si="92"/>
        <v/>
      </c>
      <c r="J642" s="700" t="str">
        <f t="shared" si="94"/>
        <v/>
      </c>
      <c r="K642" s="700" t="str">
        <f t="shared" si="95"/>
        <v/>
      </c>
      <c r="L642" s="700" t="str">
        <f t="shared" si="96"/>
        <v/>
      </c>
      <c r="M642" s="712" t="str">
        <f t="shared" si="97"/>
        <v/>
      </c>
      <c r="N642" s="713"/>
      <c r="O642" s="714"/>
      <c r="P642" s="233"/>
      <c r="Q642" s="233"/>
      <c r="R642" s="816" t="str">
        <f t="shared" si="87"/>
        <v/>
      </c>
      <c r="S642" s="711" t="str">
        <f t="shared" si="93"/>
        <v/>
      </c>
      <c r="T642" s="573"/>
      <c r="U642" s="573"/>
      <c r="V642" s="147"/>
      <c r="W642" s="707"/>
    </row>
    <row r="643" spans="2:23" ht="14.25" customHeight="1">
      <c r="B643" s="395"/>
      <c r="D643" s="529">
        <f t="shared" si="86"/>
        <v>602</v>
      </c>
      <c r="E643" s="531"/>
      <c r="F643" s="574"/>
      <c r="G643" s="531"/>
      <c r="H643" s="575"/>
      <c r="I643" s="700" t="str">
        <f t="shared" si="92"/>
        <v/>
      </c>
      <c r="J643" s="700" t="str">
        <f t="shared" si="94"/>
        <v/>
      </c>
      <c r="K643" s="700" t="str">
        <f t="shared" si="95"/>
        <v/>
      </c>
      <c r="L643" s="700" t="str">
        <f t="shared" si="96"/>
        <v/>
      </c>
      <c r="M643" s="712" t="str">
        <f t="shared" si="97"/>
        <v/>
      </c>
      <c r="N643" s="713"/>
      <c r="O643" s="714"/>
      <c r="P643" s="233"/>
      <c r="Q643" s="233"/>
      <c r="R643" s="816" t="str">
        <f t="shared" si="87"/>
        <v/>
      </c>
      <c r="S643" s="711" t="str">
        <f t="shared" si="93"/>
        <v/>
      </c>
      <c r="T643" s="573"/>
      <c r="U643" s="573"/>
      <c r="V643" s="147"/>
      <c r="W643" s="707"/>
    </row>
    <row r="644" spans="2:23" ht="14.25" customHeight="1">
      <c r="B644" s="395"/>
      <c r="D644" s="529">
        <f t="shared" si="86"/>
        <v>603</v>
      </c>
      <c r="E644" s="531"/>
      <c r="F644" s="574"/>
      <c r="G644" s="531"/>
      <c r="H644" s="575"/>
      <c r="I644" s="700" t="str">
        <f t="shared" si="92"/>
        <v/>
      </c>
      <c r="J644" s="700" t="str">
        <f t="shared" si="94"/>
        <v/>
      </c>
      <c r="K644" s="700" t="str">
        <f t="shared" si="95"/>
        <v/>
      </c>
      <c r="L644" s="700" t="str">
        <f t="shared" si="96"/>
        <v/>
      </c>
      <c r="M644" s="712" t="str">
        <f t="shared" si="97"/>
        <v/>
      </c>
      <c r="N644" s="713"/>
      <c r="O644" s="714"/>
      <c r="P644" s="233"/>
      <c r="Q644" s="233"/>
      <c r="R644" s="816" t="str">
        <f t="shared" si="87"/>
        <v/>
      </c>
      <c r="S644" s="711" t="str">
        <f t="shared" si="93"/>
        <v/>
      </c>
      <c r="T644" s="573"/>
      <c r="U644" s="573"/>
      <c r="V644" s="147"/>
      <c r="W644" s="707"/>
    </row>
    <row r="645" spans="2:23" ht="14.25" customHeight="1">
      <c r="B645" s="395"/>
      <c r="D645" s="529">
        <f t="shared" si="86"/>
        <v>604</v>
      </c>
      <c r="E645" s="531"/>
      <c r="F645" s="574"/>
      <c r="G645" s="531"/>
      <c r="H645" s="575"/>
      <c r="I645" s="700" t="str">
        <f t="shared" si="92"/>
        <v/>
      </c>
      <c r="J645" s="700" t="str">
        <f t="shared" si="94"/>
        <v/>
      </c>
      <c r="K645" s="700" t="str">
        <f t="shared" si="95"/>
        <v/>
      </c>
      <c r="L645" s="700" t="str">
        <f t="shared" si="96"/>
        <v/>
      </c>
      <c r="M645" s="712" t="str">
        <f t="shared" si="97"/>
        <v/>
      </c>
      <c r="N645" s="713"/>
      <c r="O645" s="714"/>
      <c r="P645" s="233"/>
      <c r="Q645" s="233"/>
      <c r="R645" s="816" t="str">
        <f t="shared" si="87"/>
        <v/>
      </c>
      <c r="S645" s="711" t="str">
        <f t="shared" si="93"/>
        <v/>
      </c>
      <c r="T645" s="573"/>
      <c r="U645" s="573"/>
      <c r="V645" s="147"/>
      <c r="W645" s="707"/>
    </row>
    <row r="646" spans="2:23" ht="14.25" customHeight="1">
      <c r="B646" s="395"/>
      <c r="D646" s="529">
        <f t="shared" si="86"/>
        <v>605</v>
      </c>
      <c r="E646" s="531"/>
      <c r="F646" s="574"/>
      <c r="G646" s="531"/>
      <c r="H646" s="575"/>
      <c r="I646" s="700" t="str">
        <f t="shared" si="92"/>
        <v/>
      </c>
      <c r="J646" s="700" t="str">
        <f t="shared" si="94"/>
        <v/>
      </c>
      <c r="K646" s="700" t="str">
        <f t="shared" si="95"/>
        <v/>
      </c>
      <c r="L646" s="700" t="str">
        <f t="shared" si="96"/>
        <v/>
      </c>
      <c r="M646" s="712" t="str">
        <f t="shared" si="97"/>
        <v/>
      </c>
      <c r="N646" s="713"/>
      <c r="O646" s="714"/>
      <c r="P646" s="233"/>
      <c r="Q646" s="233"/>
      <c r="R646" s="816" t="str">
        <f t="shared" si="87"/>
        <v/>
      </c>
      <c r="S646" s="711" t="str">
        <f t="shared" si="93"/>
        <v/>
      </c>
      <c r="T646" s="573"/>
      <c r="U646" s="573"/>
      <c r="V646" s="147"/>
      <c r="W646" s="707"/>
    </row>
    <row r="647" spans="2:23" ht="14.25" customHeight="1">
      <c r="B647" s="395"/>
      <c r="D647" s="529">
        <f t="shared" si="86"/>
        <v>606</v>
      </c>
      <c r="E647" s="531"/>
      <c r="F647" s="574"/>
      <c r="G647" s="531"/>
      <c r="H647" s="575"/>
      <c r="I647" s="700" t="str">
        <f t="shared" si="92"/>
        <v/>
      </c>
      <c r="J647" s="700" t="str">
        <f t="shared" si="94"/>
        <v/>
      </c>
      <c r="K647" s="700" t="str">
        <f t="shared" si="95"/>
        <v/>
      </c>
      <c r="L647" s="700" t="str">
        <f t="shared" si="96"/>
        <v/>
      </c>
      <c r="M647" s="712" t="str">
        <f t="shared" si="97"/>
        <v/>
      </c>
      <c r="N647" s="713"/>
      <c r="O647" s="714"/>
      <c r="P647" s="233"/>
      <c r="Q647" s="233"/>
      <c r="R647" s="816" t="str">
        <f t="shared" ref="R647:R671" si="98">IF(Q647="","",P647*Q647)</f>
        <v/>
      </c>
      <c r="S647" s="711" t="str">
        <f t="shared" si="93"/>
        <v/>
      </c>
      <c r="T647" s="573"/>
      <c r="U647" s="573"/>
      <c r="V647" s="147"/>
      <c r="W647" s="707"/>
    </row>
    <row r="648" spans="2:23" ht="14.25" customHeight="1">
      <c r="B648" s="395"/>
      <c r="D648" s="529">
        <f t="shared" si="86"/>
        <v>607</v>
      </c>
      <c r="E648" s="531"/>
      <c r="F648" s="574"/>
      <c r="G648" s="531"/>
      <c r="H648" s="575"/>
      <c r="I648" s="700" t="str">
        <f t="shared" si="92"/>
        <v/>
      </c>
      <c r="J648" s="700" t="str">
        <f t="shared" si="94"/>
        <v/>
      </c>
      <c r="K648" s="700" t="str">
        <f t="shared" si="95"/>
        <v/>
      </c>
      <c r="L648" s="700" t="str">
        <f t="shared" si="96"/>
        <v/>
      </c>
      <c r="M648" s="712" t="str">
        <f t="shared" si="97"/>
        <v/>
      </c>
      <c r="N648" s="713"/>
      <c r="O648" s="714"/>
      <c r="P648" s="233"/>
      <c r="Q648" s="233"/>
      <c r="R648" s="816" t="str">
        <f t="shared" si="98"/>
        <v/>
      </c>
      <c r="S648" s="711" t="str">
        <f t="shared" si="93"/>
        <v/>
      </c>
      <c r="T648" s="573"/>
      <c r="U648" s="573"/>
      <c r="V648" s="147"/>
      <c r="W648" s="707"/>
    </row>
    <row r="649" spans="2:23" ht="14.25" customHeight="1">
      <c r="B649" s="395"/>
      <c r="D649" s="529">
        <f t="shared" si="86"/>
        <v>608</v>
      </c>
      <c r="E649" s="531"/>
      <c r="F649" s="574"/>
      <c r="G649" s="531"/>
      <c r="H649" s="575"/>
      <c r="I649" s="700" t="str">
        <f t="shared" si="92"/>
        <v/>
      </c>
      <c r="J649" s="700" t="str">
        <f t="shared" si="94"/>
        <v/>
      </c>
      <c r="K649" s="700" t="str">
        <f t="shared" si="95"/>
        <v/>
      </c>
      <c r="L649" s="700" t="str">
        <f t="shared" si="96"/>
        <v/>
      </c>
      <c r="M649" s="712" t="str">
        <f t="shared" si="97"/>
        <v/>
      </c>
      <c r="N649" s="713"/>
      <c r="O649" s="714"/>
      <c r="P649" s="233"/>
      <c r="Q649" s="233"/>
      <c r="R649" s="816" t="str">
        <f t="shared" si="98"/>
        <v/>
      </c>
      <c r="S649" s="711" t="str">
        <f t="shared" si="93"/>
        <v/>
      </c>
      <c r="T649" s="573"/>
      <c r="U649" s="573"/>
      <c r="V649" s="147"/>
      <c r="W649" s="707"/>
    </row>
    <row r="650" spans="2:23" ht="14.25" customHeight="1">
      <c r="B650" s="395"/>
      <c r="D650" s="529">
        <f t="shared" si="86"/>
        <v>609</v>
      </c>
      <c r="E650" s="531"/>
      <c r="F650" s="574"/>
      <c r="G650" s="531"/>
      <c r="H650" s="575"/>
      <c r="I650" s="700" t="str">
        <f t="shared" si="92"/>
        <v/>
      </c>
      <c r="J650" s="700" t="str">
        <f t="shared" si="94"/>
        <v/>
      </c>
      <c r="K650" s="700" t="str">
        <f t="shared" si="95"/>
        <v/>
      </c>
      <c r="L650" s="700" t="str">
        <f t="shared" si="96"/>
        <v/>
      </c>
      <c r="M650" s="712" t="str">
        <f t="shared" si="97"/>
        <v/>
      </c>
      <c r="N650" s="713"/>
      <c r="O650" s="714"/>
      <c r="P650" s="233"/>
      <c r="Q650" s="233"/>
      <c r="R650" s="816" t="str">
        <f t="shared" si="98"/>
        <v/>
      </c>
      <c r="S650" s="711" t="str">
        <f t="shared" si="93"/>
        <v/>
      </c>
      <c r="T650" s="573"/>
      <c r="U650" s="573"/>
      <c r="V650" s="147"/>
      <c r="W650" s="707"/>
    </row>
    <row r="651" spans="2:23" ht="14.25" customHeight="1">
      <c r="B651" s="395"/>
      <c r="D651" s="529">
        <f t="shared" si="86"/>
        <v>610</v>
      </c>
      <c r="E651" s="531"/>
      <c r="F651" s="574"/>
      <c r="G651" s="531"/>
      <c r="H651" s="575"/>
      <c r="I651" s="700" t="str">
        <f t="shared" si="92"/>
        <v/>
      </c>
      <c r="J651" s="700" t="str">
        <f t="shared" si="94"/>
        <v/>
      </c>
      <c r="K651" s="700" t="str">
        <f t="shared" si="95"/>
        <v/>
      </c>
      <c r="L651" s="700" t="str">
        <f t="shared" si="96"/>
        <v/>
      </c>
      <c r="M651" s="712" t="str">
        <f t="shared" si="97"/>
        <v/>
      </c>
      <c r="N651" s="713"/>
      <c r="O651" s="714"/>
      <c r="P651" s="233"/>
      <c r="Q651" s="233"/>
      <c r="R651" s="816" t="str">
        <f t="shared" si="98"/>
        <v/>
      </c>
      <c r="S651" s="711" t="str">
        <f t="shared" si="93"/>
        <v/>
      </c>
      <c r="T651" s="573"/>
      <c r="U651" s="573"/>
      <c r="V651" s="147"/>
      <c r="W651" s="707"/>
    </row>
    <row r="652" spans="2:23" ht="14.25" customHeight="1">
      <c r="B652" s="395"/>
      <c r="D652" s="529">
        <f t="shared" si="86"/>
        <v>611</v>
      </c>
      <c r="E652" s="531"/>
      <c r="F652" s="574"/>
      <c r="G652" s="531"/>
      <c r="H652" s="575"/>
      <c r="I652" s="700" t="str">
        <f t="shared" si="92"/>
        <v/>
      </c>
      <c r="J652" s="700" t="str">
        <f t="shared" si="94"/>
        <v/>
      </c>
      <c r="K652" s="700" t="str">
        <f t="shared" si="95"/>
        <v/>
      </c>
      <c r="L652" s="700" t="str">
        <f t="shared" si="96"/>
        <v/>
      </c>
      <c r="M652" s="712" t="str">
        <f t="shared" si="97"/>
        <v/>
      </c>
      <c r="N652" s="713"/>
      <c r="O652" s="714"/>
      <c r="P652" s="233"/>
      <c r="Q652" s="233"/>
      <c r="R652" s="816" t="str">
        <f t="shared" si="98"/>
        <v/>
      </c>
      <c r="S652" s="711" t="str">
        <f t="shared" si="93"/>
        <v/>
      </c>
      <c r="T652" s="573"/>
      <c r="U652" s="573"/>
      <c r="V652" s="147"/>
      <c r="W652" s="707"/>
    </row>
    <row r="653" spans="2:23" ht="14.25" customHeight="1">
      <c r="B653" s="395"/>
      <c r="D653" s="529">
        <f t="shared" si="86"/>
        <v>612</v>
      </c>
      <c r="E653" s="531"/>
      <c r="F653" s="574"/>
      <c r="G653" s="531"/>
      <c r="H653" s="575"/>
      <c r="I653" s="700" t="str">
        <f t="shared" si="92"/>
        <v/>
      </c>
      <c r="J653" s="700" t="str">
        <f t="shared" si="94"/>
        <v/>
      </c>
      <c r="K653" s="700" t="str">
        <f t="shared" si="95"/>
        <v/>
      </c>
      <c r="L653" s="700" t="str">
        <f t="shared" si="96"/>
        <v/>
      </c>
      <c r="M653" s="712" t="str">
        <f t="shared" si="97"/>
        <v/>
      </c>
      <c r="N653" s="713"/>
      <c r="O653" s="714"/>
      <c r="P653" s="233"/>
      <c r="Q653" s="233"/>
      <c r="R653" s="816" t="str">
        <f t="shared" si="98"/>
        <v/>
      </c>
      <c r="S653" s="711" t="str">
        <f t="shared" si="93"/>
        <v/>
      </c>
      <c r="T653" s="573"/>
      <c r="U653" s="573"/>
      <c r="V653" s="147"/>
      <c r="W653" s="707"/>
    </row>
    <row r="654" spans="2:23" ht="14.25" customHeight="1">
      <c r="B654" s="395"/>
      <c r="D654" s="529">
        <f t="shared" si="86"/>
        <v>613</v>
      </c>
      <c r="E654" s="531"/>
      <c r="F654" s="574"/>
      <c r="G654" s="531"/>
      <c r="H654" s="575"/>
      <c r="I654" s="700" t="str">
        <f t="shared" si="92"/>
        <v/>
      </c>
      <c r="J654" s="700" t="str">
        <f t="shared" si="94"/>
        <v/>
      </c>
      <c r="K654" s="700" t="str">
        <f t="shared" si="95"/>
        <v/>
      </c>
      <c r="L654" s="700" t="str">
        <f t="shared" si="96"/>
        <v/>
      </c>
      <c r="M654" s="712" t="str">
        <f t="shared" si="97"/>
        <v/>
      </c>
      <c r="N654" s="713"/>
      <c r="O654" s="714"/>
      <c r="P654" s="233"/>
      <c r="Q654" s="233"/>
      <c r="R654" s="816" t="str">
        <f t="shared" si="98"/>
        <v/>
      </c>
      <c r="S654" s="711" t="str">
        <f t="shared" si="93"/>
        <v/>
      </c>
      <c r="T654" s="573"/>
      <c r="U654" s="573"/>
      <c r="V654" s="147"/>
      <c r="W654" s="707"/>
    </row>
    <row r="655" spans="2:23" ht="14.25" customHeight="1">
      <c r="B655" s="395"/>
      <c r="D655" s="529">
        <f t="shared" si="86"/>
        <v>614</v>
      </c>
      <c r="E655" s="531"/>
      <c r="F655" s="574"/>
      <c r="G655" s="531"/>
      <c r="H655" s="575"/>
      <c r="I655" s="700" t="str">
        <f t="shared" si="92"/>
        <v/>
      </c>
      <c r="J655" s="700" t="str">
        <f t="shared" si="94"/>
        <v/>
      </c>
      <c r="K655" s="700" t="str">
        <f t="shared" si="95"/>
        <v/>
      </c>
      <c r="L655" s="700" t="str">
        <f t="shared" si="96"/>
        <v/>
      </c>
      <c r="M655" s="712" t="str">
        <f t="shared" si="97"/>
        <v/>
      </c>
      <c r="N655" s="713"/>
      <c r="O655" s="714"/>
      <c r="P655" s="233"/>
      <c r="Q655" s="233"/>
      <c r="R655" s="816" t="str">
        <f t="shared" si="98"/>
        <v/>
      </c>
      <c r="S655" s="711" t="str">
        <f t="shared" si="93"/>
        <v/>
      </c>
      <c r="T655" s="573"/>
      <c r="U655" s="573"/>
      <c r="V655" s="147"/>
      <c r="W655" s="707"/>
    </row>
    <row r="656" spans="2:23" ht="14.25" customHeight="1">
      <c r="B656" s="395"/>
      <c r="D656" s="529">
        <f t="shared" si="86"/>
        <v>615</v>
      </c>
      <c r="E656" s="531"/>
      <c r="F656" s="574"/>
      <c r="G656" s="531"/>
      <c r="H656" s="575"/>
      <c r="I656" s="700" t="str">
        <f t="shared" si="92"/>
        <v/>
      </c>
      <c r="J656" s="700" t="str">
        <f t="shared" si="94"/>
        <v/>
      </c>
      <c r="K656" s="700" t="str">
        <f t="shared" si="95"/>
        <v/>
      </c>
      <c r="L656" s="700" t="str">
        <f t="shared" si="96"/>
        <v/>
      </c>
      <c r="M656" s="712" t="str">
        <f t="shared" si="97"/>
        <v/>
      </c>
      <c r="N656" s="713"/>
      <c r="O656" s="714"/>
      <c r="P656" s="233"/>
      <c r="Q656" s="233"/>
      <c r="R656" s="816" t="str">
        <f t="shared" si="98"/>
        <v/>
      </c>
      <c r="S656" s="711" t="str">
        <f t="shared" si="93"/>
        <v/>
      </c>
      <c r="T656" s="573"/>
      <c r="U656" s="573"/>
      <c r="V656" s="147"/>
      <c r="W656" s="707"/>
    </row>
    <row r="657" spans="2:23" ht="14.25" customHeight="1">
      <c r="B657" s="395"/>
      <c r="D657" s="529">
        <f t="shared" si="86"/>
        <v>616</v>
      </c>
      <c r="E657" s="531"/>
      <c r="F657" s="574"/>
      <c r="G657" s="531"/>
      <c r="H657" s="575"/>
      <c r="I657" s="700" t="str">
        <f t="shared" si="92"/>
        <v/>
      </c>
      <c r="J657" s="700" t="str">
        <f t="shared" si="94"/>
        <v/>
      </c>
      <c r="K657" s="700" t="str">
        <f t="shared" si="95"/>
        <v/>
      </c>
      <c r="L657" s="700" t="str">
        <f t="shared" si="96"/>
        <v/>
      </c>
      <c r="M657" s="712" t="str">
        <f t="shared" si="97"/>
        <v/>
      </c>
      <c r="N657" s="713"/>
      <c r="O657" s="714"/>
      <c r="P657" s="233"/>
      <c r="Q657" s="233"/>
      <c r="R657" s="816" t="str">
        <f t="shared" si="98"/>
        <v/>
      </c>
      <c r="S657" s="711" t="str">
        <f t="shared" si="93"/>
        <v/>
      </c>
      <c r="T657" s="573"/>
      <c r="U657" s="573"/>
      <c r="V657" s="147"/>
      <c r="W657" s="707"/>
    </row>
    <row r="658" spans="2:23" ht="14.25" customHeight="1">
      <c r="B658" s="395"/>
      <c r="D658" s="529">
        <f t="shared" si="86"/>
        <v>617</v>
      </c>
      <c r="E658" s="531"/>
      <c r="F658" s="574"/>
      <c r="G658" s="531"/>
      <c r="H658" s="575"/>
      <c r="I658" s="700" t="str">
        <f t="shared" si="92"/>
        <v/>
      </c>
      <c r="J658" s="700" t="str">
        <f t="shared" si="94"/>
        <v/>
      </c>
      <c r="K658" s="700" t="str">
        <f t="shared" si="95"/>
        <v/>
      </c>
      <c r="L658" s="700" t="str">
        <f t="shared" si="96"/>
        <v/>
      </c>
      <c r="M658" s="712" t="str">
        <f t="shared" si="97"/>
        <v/>
      </c>
      <c r="N658" s="713"/>
      <c r="O658" s="714"/>
      <c r="P658" s="233"/>
      <c r="Q658" s="233"/>
      <c r="R658" s="816" t="str">
        <f t="shared" si="98"/>
        <v/>
      </c>
      <c r="S658" s="711" t="str">
        <f t="shared" si="93"/>
        <v/>
      </c>
      <c r="T658" s="573"/>
      <c r="U658" s="573"/>
      <c r="V658" s="147"/>
      <c r="W658" s="707"/>
    </row>
    <row r="659" spans="2:23" ht="14.25" customHeight="1">
      <c r="B659" s="395"/>
      <c r="D659" s="529">
        <f t="shared" si="86"/>
        <v>618</v>
      </c>
      <c r="E659" s="531"/>
      <c r="F659" s="574"/>
      <c r="G659" s="531"/>
      <c r="H659" s="575"/>
      <c r="I659" s="700" t="str">
        <f t="shared" si="92"/>
        <v/>
      </c>
      <c r="J659" s="700" t="str">
        <f t="shared" si="94"/>
        <v/>
      </c>
      <c r="K659" s="700" t="str">
        <f t="shared" si="95"/>
        <v/>
      </c>
      <c r="L659" s="700" t="str">
        <f t="shared" si="96"/>
        <v/>
      </c>
      <c r="M659" s="712" t="str">
        <f t="shared" si="97"/>
        <v/>
      </c>
      <c r="N659" s="713"/>
      <c r="O659" s="714"/>
      <c r="P659" s="233"/>
      <c r="Q659" s="233"/>
      <c r="R659" s="816" t="str">
        <f t="shared" si="98"/>
        <v/>
      </c>
      <c r="S659" s="711" t="str">
        <f t="shared" si="93"/>
        <v/>
      </c>
      <c r="T659" s="573"/>
      <c r="U659" s="573"/>
      <c r="V659" s="147"/>
      <c r="W659" s="707"/>
    </row>
    <row r="660" spans="2:23" ht="14.25" customHeight="1">
      <c r="B660" s="395"/>
      <c r="D660" s="529">
        <f t="shared" si="86"/>
        <v>619</v>
      </c>
      <c r="E660" s="531"/>
      <c r="F660" s="574"/>
      <c r="G660" s="531"/>
      <c r="H660" s="575"/>
      <c r="I660" s="700" t="str">
        <f t="shared" si="92"/>
        <v/>
      </c>
      <c r="J660" s="700" t="str">
        <f t="shared" si="94"/>
        <v/>
      </c>
      <c r="K660" s="700" t="str">
        <f t="shared" si="95"/>
        <v/>
      </c>
      <c r="L660" s="700" t="str">
        <f t="shared" si="96"/>
        <v/>
      </c>
      <c r="M660" s="712" t="str">
        <f t="shared" si="97"/>
        <v/>
      </c>
      <c r="N660" s="713"/>
      <c r="O660" s="714"/>
      <c r="P660" s="233"/>
      <c r="Q660" s="233"/>
      <c r="R660" s="816" t="str">
        <f t="shared" si="98"/>
        <v/>
      </c>
      <c r="S660" s="711" t="str">
        <f t="shared" si="93"/>
        <v/>
      </c>
      <c r="T660" s="573"/>
      <c r="U660" s="573"/>
      <c r="V660" s="147"/>
      <c r="W660" s="707"/>
    </row>
    <row r="661" spans="2:23" ht="14.25" customHeight="1">
      <c r="B661" s="395"/>
      <c r="D661" s="529">
        <f t="shared" si="86"/>
        <v>620</v>
      </c>
      <c r="E661" s="531"/>
      <c r="F661" s="574"/>
      <c r="G661" s="531"/>
      <c r="H661" s="575"/>
      <c r="I661" s="700" t="str">
        <f t="shared" si="92"/>
        <v/>
      </c>
      <c r="J661" s="700" t="str">
        <f t="shared" si="94"/>
        <v/>
      </c>
      <c r="K661" s="700" t="str">
        <f t="shared" si="95"/>
        <v/>
      </c>
      <c r="L661" s="700" t="str">
        <f t="shared" si="96"/>
        <v/>
      </c>
      <c r="M661" s="712" t="str">
        <f t="shared" si="97"/>
        <v/>
      </c>
      <c r="N661" s="713"/>
      <c r="O661" s="714"/>
      <c r="P661" s="233"/>
      <c r="Q661" s="233"/>
      <c r="R661" s="816" t="str">
        <f t="shared" si="98"/>
        <v/>
      </c>
      <c r="S661" s="711" t="str">
        <f t="shared" si="93"/>
        <v/>
      </c>
      <c r="T661" s="573"/>
      <c r="U661" s="573"/>
      <c r="V661" s="147"/>
      <c r="W661" s="707"/>
    </row>
    <row r="662" spans="2:23" ht="14.25" customHeight="1">
      <c r="B662" s="395"/>
      <c r="D662" s="529">
        <f t="shared" si="86"/>
        <v>621</v>
      </c>
      <c r="E662" s="531"/>
      <c r="F662" s="574"/>
      <c r="G662" s="531"/>
      <c r="H662" s="575"/>
      <c r="I662" s="700" t="str">
        <f t="shared" si="92"/>
        <v/>
      </c>
      <c r="J662" s="700" t="str">
        <f t="shared" si="94"/>
        <v/>
      </c>
      <c r="K662" s="700" t="str">
        <f t="shared" si="95"/>
        <v/>
      </c>
      <c r="L662" s="700" t="str">
        <f t="shared" si="96"/>
        <v/>
      </c>
      <c r="M662" s="712" t="str">
        <f t="shared" si="97"/>
        <v/>
      </c>
      <c r="N662" s="713"/>
      <c r="O662" s="714"/>
      <c r="P662" s="233"/>
      <c r="Q662" s="233"/>
      <c r="R662" s="816" t="str">
        <f t="shared" si="98"/>
        <v/>
      </c>
      <c r="S662" s="711" t="str">
        <f t="shared" si="93"/>
        <v/>
      </c>
      <c r="T662" s="573"/>
      <c r="U662" s="573"/>
      <c r="V662" s="147"/>
      <c r="W662" s="707"/>
    </row>
    <row r="663" spans="2:23" ht="14.25" customHeight="1">
      <c r="B663" s="395"/>
      <c r="D663" s="529">
        <f t="shared" si="86"/>
        <v>622</v>
      </c>
      <c r="E663" s="531"/>
      <c r="F663" s="574"/>
      <c r="G663" s="531"/>
      <c r="H663" s="575"/>
      <c r="I663" s="700" t="str">
        <f t="shared" si="92"/>
        <v/>
      </c>
      <c r="J663" s="700" t="str">
        <f t="shared" si="94"/>
        <v/>
      </c>
      <c r="K663" s="700" t="str">
        <f t="shared" si="95"/>
        <v/>
      </c>
      <c r="L663" s="700" t="str">
        <f t="shared" si="96"/>
        <v/>
      </c>
      <c r="M663" s="712" t="str">
        <f t="shared" si="97"/>
        <v/>
      </c>
      <c r="N663" s="713"/>
      <c r="O663" s="714"/>
      <c r="P663" s="233"/>
      <c r="Q663" s="233"/>
      <c r="R663" s="816" t="str">
        <f t="shared" si="98"/>
        <v/>
      </c>
      <c r="S663" s="711" t="str">
        <f t="shared" si="93"/>
        <v/>
      </c>
      <c r="T663" s="573"/>
      <c r="U663" s="573"/>
      <c r="V663" s="147"/>
      <c r="W663" s="707"/>
    </row>
    <row r="664" spans="2:23" ht="14.25" customHeight="1">
      <c r="B664" s="395"/>
      <c r="D664" s="529">
        <f t="shared" si="86"/>
        <v>623</v>
      </c>
      <c r="E664" s="531"/>
      <c r="F664" s="574"/>
      <c r="G664" s="531"/>
      <c r="H664" s="575"/>
      <c r="I664" s="700" t="str">
        <f t="shared" si="92"/>
        <v/>
      </c>
      <c r="J664" s="700" t="str">
        <f t="shared" si="94"/>
        <v/>
      </c>
      <c r="K664" s="700" t="str">
        <f t="shared" si="95"/>
        <v/>
      </c>
      <c r="L664" s="700" t="str">
        <f t="shared" si="96"/>
        <v/>
      </c>
      <c r="M664" s="712" t="str">
        <f t="shared" si="97"/>
        <v/>
      </c>
      <c r="N664" s="713"/>
      <c r="O664" s="714"/>
      <c r="P664" s="233"/>
      <c r="Q664" s="233"/>
      <c r="R664" s="816" t="str">
        <f t="shared" si="98"/>
        <v/>
      </c>
      <c r="S664" s="711" t="str">
        <f t="shared" si="93"/>
        <v/>
      </c>
      <c r="T664" s="573"/>
      <c r="U664" s="573"/>
      <c r="V664" s="147"/>
      <c r="W664" s="707"/>
    </row>
    <row r="665" spans="2:23" ht="14.25" customHeight="1">
      <c r="B665" s="395"/>
      <c r="D665" s="529">
        <f t="shared" si="86"/>
        <v>624</v>
      </c>
      <c r="E665" s="531"/>
      <c r="F665" s="574"/>
      <c r="G665" s="531"/>
      <c r="H665" s="575"/>
      <c r="I665" s="700" t="str">
        <f t="shared" si="92"/>
        <v/>
      </c>
      <c r="J665" s="700" t="str">
        <f t="shared" si="94"/>
        <v/>
      </c>
      <c r="K665" s="700" t="str">
        <f t="shared" si="95"/>
        <v/>
      </c>
      <c r="L665" s="700" t="str">
        <f t="shared" si="96"/>
        <v/>
      </c>
      <c r="M665" s="712" t="str">
        <f t="shared" si="97"/>
        <v/>
      </c>
      <c r="N665" s="713"/>
      <c r="O665" s="714"/>
      <c r="P665" s="233"/>
      <c r="Q665" s="233"/>
      <c r="R665" s="816" t="str">
        <f t="shared" si="98"/>
        <v/>
      </c>
      <c r="S665" s="711" t="str">
        <f t="shared" si="93"/>
        <v/>
      </c>
      <c r="T665" s="573"/>
      <c r="U665" s="573"/>
      <c r="V665" s="147"/>
      <c r="W665" s="707"/>
    </row>
    <row r="666" spans="2:23" ht="14.25" customHeight="1">
      <c r="B666" s="395"/>
      <c r="D666" s="529">
        <f t="shared" si="86"/>
        <v>625</v>
      </c>
      <c r="E666" s="531"/>
      <c r="F666" s="574"/>
      <c r="G666" s="531"/>
      <c r="H666" s="575"/>
      <c r="I666" s="700" t="str">
        <f t="shared" si="92"/>
        <v/>
      </c>
      <c r="J666" s="700" t="str">
        <f t="shared" si="94"/>
        <v/>
      </c>
      <c r="K666" s="700" t="str">
        <f t="shared" si="95"/>
        <v/>
      </c>
      <c r="L666" s="700" t="str">
        <f t="shared" si="96"/>
        <v/>
      </c>
      <c r="M666" s="712" t="str">
        <f t="shared" si="97"/>
        <v/>
      </c>
      <c r="N666" s="713"/>
      <c r="O666" s="714"/>
      <c r="P666" s="233"/>
      <c r="Q666" s="233"/>
      <c r="R666" s="816" t="str">
        <f t="shared" si="98"/>
        <v/>
      </c>
      <c r="S666" s="711" t="str">
        <f t="shared" si="93"/>
        <v/>
      </c>
      <c r="T666" s="573"/>
      <c r="U666" s="573"/>
      <c r="V666" s="147"/>
      <c r="W666" s="707"/>
    </row>
    <row r="667" spans="2:23" ht="14.25" customHeight="1">
      <c r="B667" s="395"/>
      <c r="D667" s="529">
        <f t="shared" si="86"/>
        <v>626</v>
      </c>
      <c r="E667" s="531"/>
      <c r="F667" s="574"/>
      <c r="G667" s="531"/>
      <c r="H667" s="575"/>
      <c r="I667" s="700" t="str">
        <f t="shared" si="92"/>
        <v/>
      </c>
      <c r="J667" s="700" t="str">
        <f t="shared" si="94"/>
        <v/>
      </c>
      <c r="K667" s="700" t="str">
        <f t="shared" si="95"/>
        <v/>
      </c>
      <c r="L667" s="700" t="str">
        <f t="shared" si="96"/>
        <v/>
      </c>
      <c r="M667" s="712" t="str">
        <f t="shared" si="97"/>
        <v/>
      </c>
      <c r="N667" s="713"/>
      <c r="O667" s="714"/>
      <c r="P667" s="233"/>
      <c r="Q667" s="233"/>
      <c r="R667" s="816" t="str">
        <f t="shared" si="98"/>
        <v/>
      </c>
      <c r="S667" s="711" t="str">
        <f t="shared" si="93"/>
        <v/>
      </c>
      <c r="T667" s="573"/>
      <c r="U667" s="573"/>
      <c r="V667" s="147"/>
      <c r="W667" s="707"/>
    </row>
    <row r="668" spans="2:23" ht="14.25" customHeight="1">
      <c r="B668" s="395"/>
      <c r="D668" s="529">
        <f t="shared" si="86"/>
        <v>627</v>
      </c>
      <c r="E668" s="531"/>
      <c r="F668" s="574"/>
      <c r="G668" s="531"/>
      <c r="H668" s="575"/>
      <c r="I668" s="700" t="str">
        <f t="shared" si="92"/>
        <v/>
      </c>
      <c r="J668" s="700" t="str">
        <f t="shared" si="94"/>
        <v/>
      </c>
      <c r="K668" s="700" t="str">
        <f t="shared" si="95"/>
        <v/>
      </c>
      <c r="L668" s="700" t="str">
        <f t="shared" si="96"/>
        <v/>
      </c>
      <c r="M668" s="712" t="str">
        <f t="shared" si="97"/>
        <v/>
      </c>
      <c r="N668" s="713"/>
      <c r="O668" s="714"/>
      <c r="P668" s="233"/>
      <c r="Q668" s="233"/>
      <c r="R668" s="816" t="str">
        <f t="shared" si="98"/>
        <v/>
      </c>
      <c r="S668" s="711" t="str">
        <f t="shared" si="93"/>
        <v/>
      </c>
      <c r="T668" s="573"/>
      <c r="U668" s="573"/>
      <c r="V668" s="147"/>
      <c r="W668" s="707"/>
    </row>
    <row r="669" spans="2:23" ht="14.25" customHeight="1">
      <c r="B669" s="395"/>
      <c r="D669" s="529">
        <f t="shared" si="86"/>
        <v>628</v>
      </c>
      <c r="E669" s="531"/>
      <c r="F669" s="574"/>
      <c r="G669" s="531"/>
      <c r="H669" s="575"/>
      <c r="I669" s="700" t="str">
        <f t="shared" si="92"/>
        <v/>
      </c>
      <c r="J669" s="700" t="str">
        <f t="shared" si="94"/>
        <v/>
      </c>
      <c r="K669" s="700" t="str">
        <f t="shared" si="95"/>
        <v/>
      </c>
      <c r="L669" s="700" t="str">
        <f t="shared" si="96"/>
        <v/>
      </c>
      <c r="M669" s="712" t="str">
        <f t="shared" si="97"/>
        <v/>
      </c>
      <c r="N669" s="713"/>
      <c r="O669" s="714"/>
      <c r="P669" s="233"/>
      <c r="Q669" s="233"/>
      <c r="R669" s="816" t="str">
        <f t="shared" si="98"/>
        <v/>
      </c>
      <c r="S669" s="711" t="str">
        <f t="shared" si="93"/>
        <v/>
      </c>
      <c r="T669" s="573"/>
      <c r="U669" s="573"/>
      <c r="V669" s="147"/>
      <c r="W669" s="707"/>
    </row>
    <row r="670" spans="2:23" ht="14.25" customHeight="1">
      <c r="B670" s="395"/>
      <c r="D670" s="529">
        <f t="shared" si="86"/>
        <v>629</v>
      </c>
      <c r="E670" s="531"/>
      <c r="F670" s="574"/>
      <c r="G670" s="531"/>
      <c r="H670" s="575"/>
      <c r="I670" s="700" t="str">
        <f t="shared" si="92"/>
        <v/>
      </c>
      <c r="J670" s="700" t="str">
        <f t="shared" si="94"/>
        <v/>
      </c>
      <c r="K670" s="700" t="str">
        <f t="shared" si="95"/>
        <v/>
      </c>
      <c r="L670" s="700" t="str">
        <f t="shared" si="96"/>
        <v/>
      </c>
      <c r="M670" s="712" t="str">
        <f t="shared" si="97"/>
        <v/>
      </c>
      <c r="N670" s="713"/>
      <c r="O670" s="714"/>
      <c r="P670" s="233"/>
      <c r="Q670" s="233"/>
      <c r="R670" s="816" t="str">
        <f t="shared" si="98"/>
        <v/>
      </c>
      <c r="S670" s="711" t="str">
        <f t="shared" si="93"/>
        <v/>
      </c>
      <c r="T670" s="573"/>
      <c r="U670" s="573"/>
      <c r="V670" s="147"/>
      <c r="W670" s="707"/>
    </row>
    <row r="671" spans="2:23" ht="14.25" customHeight="1">
      <c r="B671" s="395"/>
      <c r="D671" s="529">
        <f t="shared" si="86"/>
        <v>630</v>
      </c>
      <c r="E671" s="531"/>
      <c r="F671" s="574"/>
      <c r="G671" s="531"/>
      <c r="H671" s="575"/>
      <c r="I671" s="700" t="str">
        <f t="shared" si="92"/>
        <v/>
      </c>
      <c r="J671" s="700" t="str">
        <f t="shared" si="94"/>
        <v/>
      </c>
      <c r="K671" s="700" t="str">
        <f t="shared" si="95"/>
        <v/>
      </c>
      <c r="L671" s="700" t="str">
        <f t="shared" si="96"/>
        <v/>
      </c>
      <c r="M671" s="712" t="str">
        <f t="shared" si="97"/>
        <v/>
      </c>
      <c r="N671" s="713"/>
      <c r="O671" s="714"/>
      <c r="P671" s="233"/>
      <c r="Q671" s="233"/>
      <c r="R671" s="816" t="str">
        <f t="shared" si="98"/>
        <v/>
      </c>
      <c r="S671" s="711" t="str">
        <f t="shared" si="93"/>
        <v/>
      </c>
      <c r="T671" s="573"/>
      <c r="U671" s="573"/>
      <c r="V671" s="147"/>
      <c r="W671" s="707"/>
    </row>
    <row r="672" spans="2:23" ht="14.25" customHeight="1">
      <c r="B672" s="395"/>
      <c r="D672" s="529">
        <f t="shared" si="86"/>
        <v>631</v>
      </c>
      <c r="E672" s="531"/>
      <c r="F672" s="574"/>
      <c r="G672" s="531"/>
      <c r="H672" s="575"/>
      <c r="I672" s="700" t="str">
        <f t="shared" si="92"/>
        <v/>
      </c>
      <c r="J672" s="700" t="str">
        <f t="shared" si="94"/>
        <v/>
      </c>
      <c r="K672" s="700" t="str">
        <f t="shared" si="95"/>
        <v/>
      </c>
      <c r="L672" s="700" t="str">
        <f t="shared" si="96"/>
        <v/>
      </c>
      <c r="M672" s="712" t="str">
        <f t="shared" si="97"/>
        <v/>
      </c>
      <c r="N672" s="713"/>
      <c r="O672" s="714"/>
      <c r="P672" s="233"/>
      <c r="Q672" s="233"/>
      <c r="R672" s="816" t="str">
        <f t="shared" ref="R672:R730" si="99">IF(Q672="","",P672*Q672)</f>
        <v/>
      </c>
      <c r="S672" s="711" t="str">
        <f t="shared" si="93"/>
        <v/>
      </c>
      <c r="T672" s="573"/>
      <c r="U672" s="573"/>
      <c r="V672" s="147"/>
      <c r="W672" s="707"/>
    </row>
    <row r="673" spans="2:23" ht="14.25" customHeight="1">
      <c r="B673" s="395"/>
      <c r="D673" s="529">
        <f t="shared" si="86"/>
        <v>632</v>
      </c>
      <c r="E673" s="531"/>
      <c r="F673" s="574"/>
      <c r="G673" s="531"/>
      <c r="H673" s="575"/>
      <c r="I673" s="700" t="str">
        <f t="shared" si="92"/>
        <v/>
      </c>
      <c r="J673" s="700" t="str">
        <f t="shared" si="94"/>
        <v/>
      </c>
      <c r="K673" s="700" t="str">
        <f t="shared" si="95"/>
        <v/>
      </c>
      <c r="L673" s="700" t="str">
        <f t="shared" si="96"/>
        <v/>
      </c>
      <c r="M673" s="712" t="str">
        <f t="shared" si="97"/>
        <v/>
      </c>
      <c r="N673" s="713"/>
      <c r="O673" s="714"/>
      <c r="P673" s="233"/>
      <c r="Q673" s="233"/>
      <c r="R673" s="816" t="str">
        <f t="shared" si="99"/>
        <v/>
      </c>
      <c r="S673" s="711" t="str">
        <f t="shared" si="93"/>
        <v/>
      </c>
      <c r="T673" s="573"/>
      <c r="U673" s="573"/>
      <c r="V673" s="147"/>
      <c r="W673" s="707"/>
    </row>
    <row r="674" spans="2:23" ht="14.25" customHeight="1">
      <c r="B674" s="395"/>
      <c r="D674" s="529">
        <f t="shared" si="86"/>
        <v>633</v>
      </c>
      <c r="E674" s="531"/>
      <c r="F674" s="574"/>
      <c r="G674" s="531"/>
      <c r="H674" s="575"/>
      <c r="I674" s="700" t="str">
        <f t="shared" si="92"/>
        <v/>
      </c>
      <c r="J674" s="700" t="str">
        <f t="shared" si="94"/>
        <v/>
      </c>
      <c r="K674" s="700" t="str">
        <f t="shared" si="95"/>
        <v/>
      </c>
      <c r="L674" s="700" t="str">
        <f t="shared" si="96"/>
        <v/>
      </c>
      <c r="M674" s="712" t="str">
        <f t="shared" si="97"/>
        <v/>
      </c>
      <c r="N674" s="713"/>
      <c r="O674" s="714"/>
      <c r="P674" s="233"/>
      <c r="Q674" s="233"/>
      <c r="R674" s="816" t="str">
        <f t="shared" si="99"/>
        <v/>
      </c>
      <c r="S674" s="711" t="str">
        <f t="shared" si="93"/>
        <v/>
      </c>
      <c r="T674" s="573"/>
      <c r="U674" s="573"/>
      <c r="V674" s="147"/>
      <c r="W674" s="707"/>
    </row>
    <row r="675" spans="2:23" ht="14.25" customHeight="1">
      <c r="B675" s="395"/>
      <c r="D675" s="529">
        <f t="shared" si="86"/>
        <v>634</v>
      </c>
      <c r="E675" s="531"/>
      <c r="F675" s="574"/>
      <c r="G675" s="531"/>
      <c r="H675" s="575"/>
      <c r="I675" s="700" t="str">
        <f t="shared" si="92"/>
        <v/>
      </c>
      <c r="J675" s="700" t="str">
        <f t="shared" si="94"/>
        <v/>
      </c>
      <c r="K675" s="700" t="str">
        <f t="shared" si="95"/>
        <v/>
      </c>
      <c r="L675" s="700" t="str">
        <f t="shared" si="96"/>
        <v/>
      </c>
      <c r="M675" s="712" t="str">
        <f t="shared" si="97"/>
        <v/>
      </c>
      <c r="N675" s="713"/>
      <c r="O675" s="714"/>
      <c r="P675" s="233"/>
      <c r="Q675" s="233"/>
      <c r="R675" s="816" t="str">
        <f t="shared" si="99"/>
        <v/>
      </c>
      <c r="S675" s="711" t="str">
        <f t="shared" si="93"/>
        <v/>
      </c>
      <c r="T675" s="573"/>
      <c r="U675" s="573"/>
      <c r="V675" s="147"/>
      <c r="W675" s="707"/>
    </row>
    <row r="676" spans="2:23" ht="14.25" customHeight="1">
      <c r="B676" s="395"/>
      <c r="D676" s="529">
        <f t="shared" ref="D676:D739" si="100">D675+1</f>
        <v>635</v>
      </c>
      <c r="E676" s="531"/>
      <c r="F676" s="574"/>
      <c r="G676" s="531"/>
      <c r="H676" s="575"/>
      <c r="I676" s="700" t="str">
        <f t="shared" si="92"/>
        <v/>
      </c>
      <c r="J676" s="700" t="str">
        <f t="shared" si="94"/>
        <v/>
      </c>
      <c r="K676" s="700" t="str">
        <f t="shared" si="95"/>
        <v/>
      </c>
      <c r="L676" s="700" t="str">
        <f t="shared" si="96"/>
        <v/>
      </c>
      <c r="M676" s="712" t="str">
        <f t="shared" si="97"/>
        <v/>
      </c>
      <c r="N676" s="713"/>
      <c r="O676" s="714"/>
      <c r="P676" s="233"/>
      <c r="Q676" s="233"/>
      <c r="R676" s="816" t="str">
        <f t="shared" si="99"/>
        <v/>
      </c>
      <c r="S676" s="711" t="str">
        <f t="shared" si="93"/>
        <v/>
      </c>
      <c r="T676" s="573"/>
      <c r="U676" s="573"/>
      <c r="V676" s="147"/>
      <c r="W676" s="707"/>
    </row>
    <row r="677" spans="2:23" ht="14.25" customHeight="1">
      <c r="B677" s="395"/>
      <c r="D677" s="529">
        <f t="shared" si="100"/>
        <v>636</v>
      </c>
      <c r="E677" s="531"/>
      <c r="F677" s="574"/>
      <c r="G677" s="531"/>
      <c r="H677" s="575"/>
      <c r="I677" s="700" t="str">
        <f t="shared" si="92"/>
        <v/>
      </c>
      <c r="J677" s="700" t="str">
        <f t="shared" si="94"/>
        <v/>
      </c>
      <c r="K677" s="700" t="str">
        <f t="shared" si="95"/>
        <v/>
      </c>
      <c r="L677" s="700" t="str">
        <f t="shared" si="96"/>
        <v/>
      </c>
      <c r="M677" s="712" t="str">
        <f t="shared" si="97"/>
        <v/>
      </c>
      <c r="N677" s="713"/>
      <c r="O677" s="714"/>
      <c r="P677" s="233"/>
      <c r="Q677" s="233"/>
      <c r="R677" s="816" t="str">
        <f t="shared" si="99"/>
        <v/>
      </c>
      <c r="S677" s="711" t="str">
        <f t="shared" si="93"/>
        <v/>
      </c>
      <c r="T677" s="573"/>
      <c r="U677" s="573"/>
      <c r="V677" s="147"/>
      <c r="W677" s="707"/>
    </row>
    <row r="678" spans="2:23" ht="14.25" customHeight="1">
      <c r="B678" s="395"/>
      <c r="D678" s="529">
        <f t="shared" si="100"/>
        <v>637</v>
      </c>
      <c r="E678" s="531"/>
      <c r="F678" s="574"/>
      <c r="G678" s="531"/>
      <c r="H678" s="575"/>
      <c r="I678" s="700" t="str">
        <f t="shared" si="92"/>
        <v/>
      </c>
      <c r="J678" s="700" t="str">
        <f t="shared" si="94"/>
        <v/>
      </c>
      <c r="K678" s="700" t="str">
        <f t="shared" si="95"/>
        <v/>
      </c>
      <c r="L678" s="700" t="str">
        <f t="shared" si="96"/>
        <v/>
      </c>
      <c r="M678" s="712" t="str">
        <f t="shared" si="97"/>
        <v/>
      </c>
      <c r="N678" s="713"/>
      <c r="O678" s="714"/>
      <c r="P678" s="233"/>
      <c r="Q678" s="233"/>
      <c r="R678" s="816" t="str">
        <f t="shared" si="99"/>
        <v/>
      </c>
      <c r="S678" s="711" t="str">
        <f t="shared" si="93"/>
        <v/>
      </c>
      <c r="T678" s="573"/>
      <c r="U678" s="573"/>
      <c r="V678" s="147"/>
      <c r="W678" s="707"/>
    </row>
    <row r="679" spans="2:23" ht="14.25" customHeight="1">
      <c r="B679" s="395"/>
      <c r="D679" s="529">
        <f t="shared" si="100"/>
        <v>638</v>
      </c>
      <c r="E679" s="531"/>
      <c r="F679" s="574"/>
      <c r="G679" s="531"/>
      <c r="H679" s="575"/>
      <c r="I679" s="700" t="str">
        <f t="shared" si="92"/>
        <v/>
      </c>
      <c r="J679" s="700" t="str">
        <f t="shared" si="94"/>
        <v/>
      </c>
      <c r="K679" s="700" t="str">
        <f t="shared" si="95"/>
        <v/>
      </c>
      <c r="L679" s="700" t="str">
        <f t="shared" si="96"/>
        <v/>
      </c>
      <c r="M679" s="712" t="str">
        <f t="shared" si="97"/>
        <v/>
      </c>
      <c r="N679" s="713"/>
      <c r="O679" s="714"/>
      <c r="P679" s="233"/>
      <c r="Q679" s="233"/>
      <c r="R679" s="816" t="str">
        <f t="shared" si="99"/>
        <v/>
      </c>
      <c r="S679" s="711" t="str">
        <f t="shared" si="93"/>
        <v/>
      </c>
      <c r="T679" s="573"/>
      <c r="U679" s="573"/>
      <c r="V679" s="147"/>
      <c r="W679" s="707"/>
    </row>
    <row r="680" spans="2:23" ht="14.25" customHeight="1">
      <c r="B680" s="395"/>
      <c r="D680" s="529">
        <f t="shared" si="100"/>
        <v>639</v>
      </c>
      <c r="E680" s="531"/>
      <c r="F680" s="574"/>
      <c r="G680" s="531"/>
      <c r="H680" s="575"/>
      <c r="I680" s="700" t="str">
        <f t="shared" si="92"/>
        <v/>
      </c>
      <c r="J680" s="700" t="str">
        <f t="shared" si="94"/>
        <v/>
      </c>
      <c r="K680" s="700" t="str">
        <f t="shared" si="95"/>
        <v/>
      </c>
      <c r="L680" s="700" t="str">
        <f t="shared" si="96"/>
        <v/>
      </c>
      <c r="M680" s="712" t="str">
        <f t="shared" si="97"/>
        <v/>
      </c>
      <c r="N680" s="713"/>
      <c r="O680" s="714"/>
      <c r="P680" s="233"/>
      <c r="Q680" s="233"/>
      <c r="R680" s="816" t="str">
        <f t="shared" si="99"/>
        <v/>
      </c>
      <c r="S680" s="711" t="str">
        <f t="shared" si="93"/>
        <v/>
      </c>
      <c r="T680" s="573"/>
      <c r="U680" s="573"/>
      <c r="V680" s="147"/>
      <c r="W680" s="707"/>
    </row>
    <row r="681" spans="2:23" ht="14.25" customHeight="1">
      <c r="B681" s="395"/>
      <c r="D681" s="529">
        <f t="shared" si="100"/>
        <v>640</v>
      </c>
      <c r="E681" s="531"/>
      <c r="F681" s="574"/>
      <c r="G681" s="531"/>
      <c r="H681" s="575"/>
      <c r="I681" s="700" t="str">
        <f t="shared" si="92"/>
        <v/>
      </c>
      <c r="J681" s="700" t="str">
        <f t="shared" si="94"/>
        <v/>
      </c>
      <c r="K681" s="700" t="str">
        <f t="shared" si="95"/>
        <v/>
      </c>
      <c r="L681" s="700" t="str">
        <f t="shared" si="96"/>
        <v/>
      </c>
      <c r="M681" s="712" t="str">
        <f t="shared" si="97"/>
        <v/>
      </c>
      <c r="N681" s="713"/>
      <c r="O681" s="714"/>
      <c r="P681" s="233"/>
      <c r="Q681" s="233"/>
      <c r="R681" s="816" t="str">
        <f t="shared" si="99"/>
        <v/>
      </c>
      <c r="S681" s="711" t="str">
        <f t="shared" si="93"/>
        <v/>
      </c>
      <c r="T681" s="573"/>
      <c r="U681" s="573"/>
      <c r="V681" s="147"/>
      <c r="W681" s="707"/>
    </row>
    <row r="682" spans="2:23" ht="14.25" customHeight="1">
      <c r="B682" s="395"/>
      <c r="D682" s="529">
        <f t="shared" si="100"/>
        <v>641</v>
      </c>
      <c r="E682" s="531"/>
      <c r="F682" s="574"/>
      <c r="G682" s="531"/>
      <c r="H682" s="575"/>
      <c r="I682" s="700" t="str">
        <f t="shared" si="92"/>
        <v/>
      </c>
      <c r="J682" s="700" t="str">
        <f t="shared" si="94"/>
        <v/>
      </c>
      <c r="K682" s="700" t="str">
        <f t="shared" si="95"/>
        <v/>
      </c>
      <c r="L682" s="700" t="str">
        <f t="shared" si="96"/>
        <v/>
      </c>
      <c r="M682" s="712" t="str">
        <f t="shared" si="97"/>
        <v/>
      </c>
      <c r="N682" s="713"/>
      <c r="O682" s="714"/>
      <c r="P682" s="233"/>
      <c r="Q682" s="233"/>
      <c r="R682" s="816" t="str">
        <f t="shared" si="99"/>
        <v/>
      </c>
      <c r="S682" s="711" t="str">
        <f t="shared" si="93"/>
        <v/>
      </c>
      <c r="T682" s="573"/>
      <c r="U682" s="573"/>
      <c r="V682" s="147"/>
      <c r="W682" s="707"/>
    </row>
    <row r="683" spans="2:23" ht="14.25" customHeight="1">
      <c r="B683" s="395"/>
      <c r="D683" s="529">
        <f t="shared" si="100"/>
        <v>642</v>
      </c>
      <c r="E683" s="531"/>
      <c r="F683" s="574"/>
      <c r="G683" s="531"/>
      <c r="H683" s="575"/>
      <c r="I683" s="700" t="str">
        <f t="shared" ref="I683:I746" si="101">IF(OR(F683=$AE$4,F683=$AF$4),"○","")</f>
        <v/>
      </c>
      <c r="J683" s="700" t="str">
        <f t="shared" si="94"/>
        <v/>
      </c>
      <c r="K683" s="700" t="str">
        <f t="shared" si="95"/>
        <v/>
      </c>
      <c r="L683" s="700" t="str">
        <f t="shared" si="96"/>
        <v/>
      </c>
      <c r="M683" s="712" t="str">
        <f t="shared" si="97"/>
        <v/>
      </c>
      <c r="N683" s="713"/>
      <c r="O683" s="714"/>
      <c r="P683" s="233"/>
      <c r="Q683" s="233"/>
      <c r="R683" s="816" t="str">
        <f t="shared" si="99"/>
        <v/>
      </c>
      <c r="S683" s="711" t="str">
        <f t="shared" ref="S683:S746" si="102">IF(OR(H683="",R683=""),"",R683/H683)</f>
        <v/>
      </c>
      <c r="T683" s="573"/>
      <c r="U683" s="573"/>
      <c r="V683" s="147"/>
      <c r="W683" s="707"/>
    </row>
    <row r="684" spans="2:23" ht="14.25" customHeight="1">
      <c r="B684" s="395"/>
      <c r="D684" s="529">
        <f t="shared" si="100"/>
        <v>643</v>
      </c>
      <c r="E684" s="531"/>
      <c r="F684" s="574"/>
      <c r="G684" s="531"/>
      <c r="H684" s="575"/>
      <c r="I684" s="700" t="str">
        <f t="shared" si="101"/>
        <v/>
      </c>
      <c r="J684" s="700" t="str">
        <f t="shared" si="94"/>
        <v/>
      </c>
      <c r="K684" s="700" t="str">
        <f t="shared" si="95"/>
        <v/>
      </c>
      <c r="L684" s="700" t="str">
        <f t="shared" si="96"/>
        <v/>
      </c>
      <c r="M684" s="712" t="str">
        <f t="shared" si="97"/>
        <v/>
      </c>
      <c r="N684" s="713"/>
      <c r="O684" s="714"/>
      <c r="P684" s="233"/>
      <c r="Q684" s="233"/>
      <c r="R684" s="816" t="str">
        <f t="shared" si="99"/>
        <v/>
      </c>
      <c r="S684" s="711" t="str">
        <f t="shared" si="102"/>
        <v/>
      </c>
      <c r="T684" s="573"/>
      <c r="U684" s="573"/>
      <c r="V684" s="147"/>
      <c r="W684" s="707"/>
    </row>
    <row r="685" spans="2:23" ht="14.25" customHeight="1">
      <c r="B685" s="395"/>
      <c r="D685" s="529">
        <f t="shared" si="100"/>
        <v>644</v>
      </c>
      <c r="E685" s="531"/>
      <c r="F685" s="574"/>
      <c r="G685" s="531"/>
      <c r="H685" s="575"/>
      <c r="I685" s="700" t="str">
        <f t="shared" si="101"/>
        <v/>
      </c>
      <c r="J685" s="700" t="str">
        <f t="shared" si="94"/>
        <v/>
      </c>
      <c r="K685" s="700" t="str">
        <f t="shared" si="95"/>
        <v/>
      </c>
      <c r="L685" s="700" t="str">
        <f t="shared" si="96"/>
        <v/>
      </c>
      <c r="M685" s="712" t="str">
        <f t="shared" si="97"/>
        <v/>
      </c>
      <c r="N685" s="713"/>
      <c r="O685" s="714"/>
      <c r="P685" s="233"/>
      <c r="Q685" s="233"/>
      <c r="R685" s="816" t="str">
        <f t="shared" si="99"/>
        <v/>
      </c>
      <c r="S685" s="711" t="str">
        <f t="shared" si="102"/>
        <v/>
      </c>
      <c r="T685" s="573"/>
      <c r="U685" s="573"/>
      <c r="V685" s="147"/>
      <c r="W685" s="707"/>
    </row>
    <row r="686" spans="2:23" ht="14.25" customHeight="1">
      <c r="B686" s="395"/>
      <c r="D686" s="529">
        <f t="shared" si="100"/>
        <v>645</v>
      </c>
      <c r="E686" s="531"/>
      <c r="F686" s="574"/>
      <c r="G686" s="531"/>
      <c r="H686" s="575"/>
      <c r="I686" s="700" t="str">
        <f t="shared" si="101"/>
        <v/>
      </c>
      <c r="J686" s="700" t="str">
        <f t="shared" si="94"/>
        <v/>
      </c>
      <c r="K686" s="700" t="str">
        <f t="shared" si="95"/>
        <v/>
      </c>
      <c r="L686" s="700" t="str">
        <f t="shared" si="96"/>
        <v/>
      </c>
      <c r="M686" s="712" t="str">
        <f t="shared" si="97"/>
        <v/>
      </c>
      <c r="N686" s="713"/>
      <c r="O686" s="714"/>
      <c r="P686" s="233"/>
      <c r="Q686" s="233"/>
      <c r="R686" s="816" t="str">
        <f t="shared" si="99"/>
        <v/>
      </c>
      <c r="S686" s="711" t="str">
        <f t="shared" si="102"/>
        <v/>
      </c>
      <c r="T686" s="573"/>
      <c r="U686" s="573"/>
      <c r="V686" s="147"/>
      <c r="W686" s="707"/>
    </row>
    <row r="687" spans="2:23" ht="14.25" customHeight="1">
      <c r="B687" s="395"/>
      <c r="D687" s="529">
        <f t="shared" si="100"/>
        <v>646</v>
      </c>
      <c r="E687" s="531"/>
      <c r="F687" s="574"/>
      <c r="G687" s="531"/>
      <c r="H687" s="575"/>
      <c r="I687" s="700" t="str">
        <f t="shared" si="101"/>
        <v/>
      </c>
      <c r="J687" s="700" t="str">
        <f t="shared" si="94"/>
        <v/>
      </c>
      <c r="K687" s="700" t="str">
        <f t="shared" si="95"/>
        <v/>
      </c>
      <c r="L687" s="700" t="str">
        <f t="shared" si="96"/>
        <v/>
      </c>
      <c r="M687" s="712" t="str">
        <f t="shared" si="97"/>
        <v/>
      </c>
      <c r="N687" s="713"/>
      <c r="O687" s="714"/>
      <c r="P687" s="233"/>
      <c r="Q687" s="233"/>
      <c r="R687" s="816" t="str">
        <f t="shared" si="99"/>
        <v/>
      </c>
      <c r="S687" s="711" t="str">
        <f t="shared" si="102"/>
        <v/>
      </c>
      <c r="T687" s="573"/>
      <c r="U687" s="573"/>
      <c r="V687" s="147"/>
      <c r="W687" s="707"/>
    </row>
    <row r="688" spans="2:23" ht="14.25" customHeight="1">
      <c r="B688" s="395"/>
      <c r="D688" s="529">
        <f t="shared" si="100"/>
        <v>647</v>
      </c>
      <c r="E688" s="531"/>
      <c r="F688" s="574"/>
      <c r="G688" s="531"/>
      <c r="H688" s="575"/>
      <c r="I688" s="700" t="str">
        <f t="shared" si="101"/>
        <v/>
      </c>
      <c r="J688" s="700" t="str">
        <f t="shared" si="94"/>
        <v/>
      </c>
      <c r="K688" s="700" t="str">
        <f t="shared" si="95"/>
        <v/>
      </c>
      <c r="L688" s="700" t="str">
        <f t="shared" si="96"/>
        <v/>
      </c>
      <c r="M688" s="712" t="str">
        <f t="shared" si="97"/>
        <v/>
      </c>
      <c r="N688" s="713"/>
      <c r="O688" s="714"/>
      <c r="P688" s="233"/>
      <c r="Q688" s="233"/>
      <c r="R688" s="816" t="str">
        <f t="shared" si="99"/>
        <v/>
      </c>
      <c r="S688" s="711" t="str">
        <f t="shared" si="102"/>
        <v/>
      </c>
      <c r="T688" s="573"/>
      <c r="U688" s="573"/>
      <c r="V688" s="147"/>
      <c r="W688" s="707"/>
    </row>
    <row r="689" spans="2:23" ht="14.25" customHeight="1">
      <c r="B689" s="395"/>
      <c r="D689" s="529">
        <f t="shared" si="100"/>
        <v>648</v>
      </c>
      <c r="E689" s="531"/>
      <c r="F689" s="574"/>
      <c r="G689" s="531"/>
      <c r="H689" s="575"/>
      <c r="I689" s="700" t="str">
        <f t="shared" si="101"/>
        <v/>
      </c>
      <c r="J689" s="700" t="str">
        <f t="shared" si="94"/>
        <v/>
      </c>
      <c r="K689" s="700" t="str">
        <f t="shared" si="95"/>
        <v/>
      </c>
      <c r="L689" s="700" t="str">
        <f t="shared" si="96"/>
        <v/>
      </c>
      <c r="M689" s="712" t="str">
        <f t="shared" si="97"/>
        <v/>
      </c>
      <c r="N689" s="713"/>
      <c r="O689" s="714"/>
      <c r="P689" s="233"/>
      <c r="Q689" s="233"/>
      <c r="R689" s="816" t="str">
        <f t="shared" si="99"/>
        <v/>
      </c>
      <c r="S689" s="711" t="str">
        <f t="shared" si="102"/>
        <v/>
      </c>
      <c r="T689" s="573"/>
      <c r="U689" s="573"/>
      <c r="V689" s="147"/>
      <c r="W689" s="707"/>
    </row>
    <row r="690" spans="2:23" ht="14.25" customHeight="1">
      <c r="B690" s="395"/>
      <c r="D690" s="529">
        <f t="shared" si="100"/>
        <v>649</v>
      </c>
      <c r="E690" s="531"/>
      <c r="F690" s="574"/>
      <c r="G690" s="531"/>
      <c r="H690" s="575"/>
      <c r="I690" s="700" t="str">
        <f t="shared" si="101"/>
        <v/>
      </c>
      <c r="J690" s="700" t="str">
        <f t="shared" si="94"/>
        <v/>
      </c>
      <c r="K690" s="700" t="str">
        <f t="shared" si="95"/>
        <v/>
      </c>
      <c r="L690" s="700" t="str">
        <f t="shared" si="96"/>
        <v/>
      </c>
      <c r="M690" s="712" t="str">
        <f t="shared" si="97"/>
        <v/>
      </c>
      <c r="N690" s="713"/>
      <c r="O690" s="714"/>
      <c r="P690" s="233"/>
      <c r="Q690" s="233"/>
      <c r="R690" s="816" t="str">
        <f t="shared" si="99"/>
        <v/>
      </c>
      <c r="S690" s="711" t="str">
        <f t="shared" si="102"/>
        <v/>
      </c>
      <c r="T690" s="573"/>
      <c r="U690" s="573"/>
      <c r="V690" s="147"/>
      <c r="W690" s="707"/>
    </row>
    <row r="691" spans="2:23" ht="14.25" customHeight="1">
      <c r="B691" s="395"/>
      <c r="D691" s="529">
        <f t="shared" si="100"/>
        <v>650</v>
      </c>
      <c r="E691" s="531"/>
      <c r="F691" s="574"/>
      <c r="G691" s="531"/>
      <c r="H691" s="575"/>
      <c r="I691" s="700" t="str">
        <f t="shared" si="101"/>
        <v/>
      </c>
      <c r="J691" s="700" t="str">
        <f t="shared" si="94"/>
        <v/>
      </c>
      <c r="K691" s="700" t="str">
        <f t="shared" si="95"/>
        <v/>
      </c>
      <c r="L691" s="700" t="str">
        <f t="shared" si="96"/>
        <v/>
      </c>
      <c r="M691" s="712" t="str">
        <f t="shared" si="97"/>
        <v/>
      </c>
      <c r="N691" s="713"/>
      <c r="O691" s="714"/>
      <c r="P691" s="233"/>
      <c r="Q691" s="233"/>
      <c r="R691" s="816" t="str">
        <f t="shared" si="99"/>
        <v/>
      </c>
      <c r="S691" s="711" t="str">
        <f t="shared" si="102"/>
        <v/>
      </c>
      <c r="T691" s="573"/>
      <c r="U691" s="573"/>
      <c r="V691" s="147"/>
      <c r="W691" s="707"/>
    </row>
    <row r="692" spans="2:23" ht="14.25" customHeight="1">
      <c r="B692" s="395"/>
      <c r="D692" s="529">
        <f t="shared" si="100"/>
        <v>651</v>
      </c>
      <c r="E692" s="531"/>
      <c r="F692" s="574"/>
      <c r="G692" s="531"/>
      <c r="H692" s="575"/>
      <c r="I692" s="700" t="str">
        <f t="shared" si="101"/>
        <v/>
      </c>
      <c r="J692" s="700" t="str">
        <f t="shared" si="94"/>
        <v/>
      </c>
      <c r="K692" s="700" t="str">
        <f t="shared" si="95"/>
        <v/>
      </c>
      <c r="L692" s="700" t="str">
        <f t="shared" si="96"/>
        <v/>
      </c>
      <c r="M692" s="712" t="str">
        <f t="shared" si="97"/>
        <v/>
      </c>
      <c r="N692" s="713"/>
      <c r="O692" s="714"/>
      <c r="P692" s="233"/>
      <c r="Q692" s="233"/>
      <c r="R692" s="816" t="str">
        <f t="shared" si="99"/>
        <v/>
      </c>
      <c r="S692" s="711" t="str">
        <f t="shared" si="102"/>
        <v/>
      </c>
      <c r="T692" s="573"/>
      <c r="U692" s="573"/>
      <c r="V692" s="147"/>
      <c r="W692" s="707"/>
    </row>
    <row r="693" spans="2:23" ht="14.25" customHeight="1">
      <c r="B693" s="395"/>
      <c r="D693" s="529">
        <f t="shared" si="100"/>
        <v>652</v>
      </c>
      <c r="E693" s="531"/>
      <c r="F693" s="574"/>
      <c r="G693" s="531"/>
      <c r="H693" s="575"/>
      <c r="I693" s="700" t="str">
        <f t="shared" si="101"/>
        <v/>
      </c>
      <c r="J693" s="700" t="str">
        <f t="shared" si="94"/>
        <v/>
      </c>
      <c r="K693" s="700" t="str">
        <f t="shared" si="95"/>
        <v/>
      </c>
      <c r="L693" s="700" t="str">
        <f t="shared" si="96"/>
        <v/>
      </c>
      <c r="M693" s="712" t="str">
        <f t="shared" si="97"/>
        <v/>
      </c>
      <c r="N693" s="713"/>
      <c r="O693" s="714"/>
      <c r="P693" s="233"/>
      <c r="Q693" s="233"/>
      <c r="R693" s="816" t="str">
        <f t="shared" si="99"/>
        <v/>
      </c>
      <c r="S693" s="711" t="str">
        <f t="shared" si="102"/>
        <v/>
      </c>
      <c r="T693" s="573"/>
      <c r="U693" s="573"/>
      <c r="V693" s="147"/>
      <c r="W693" s="707"/>
    </row>
    <row r="694" spans="2:23" ht="14.25" customHeight="1">
      <c r="B694" s="395"/>
      <c r="D694" s="529">
        <f t="shared" si="100"/>
        <v>653</v>
      </c>
      <c r="E694" s="531"/>
      <c r="F694" s="574"/>
      <c r="G694" s="531"/>
      <c r="H694" s="575"/>
      <c r="I694" s="700" t="str">
        <f t="shared" si="101"/>
        <v/>
      </c>
      <c r="J694" s="700" t="str">
        <f t="shared" si="94"/>
        <v/>
      </c>
      <c r="K694" s="700" t="str">
        <f t="shared" si="95"/>
        <v/>
      </c>
      <c r="L694" s="700" t="str">
        <f t="shared" si="96"/>
        <v/>
      </c>
      <c r="M694" s="712" t="str">
        <f t="shared" si="97"/>
        <v/>
      </c>
      <c r="N694" s="713"/>
      <c r="O694" s="714"/>
      <c r="P694" s="233"/>
      <c r="Q694" s="233"/>
      <c r="R694" s="816" t="str">
        <f t="shared" si="99"/>
        <v/>
      </c>
      <c r="S694" s="711" t="str">
        <f t="shared" si="102"/>
        <v/>
      </c>
      <c r="T694" s="573"/>
      <c r="U694" s="573"/>
      <c r="V694" s="147"/>
      <c r="W694" s="707"/>
    </row>
    <row r="695" spans="2:23" ht="14.25" customHeight="1">
      <c r="B695" s="395"/>
      <c r="D695" s="529">
        <f t="shared" si="100"/>
        <v>654</v>
      </c>
      <c r="E695" s="531"/>
      <c r="F695" s="574"/>
      <c r="G695" s="531"/>
      <c r="H695" s="575"/>
      <c r="I695" s="700" t="str">
        <f t="shared" si="101"/>
        <v/>
      </c>
      <c r="J695" s="700" t="str">
        <f t="shared" si="94"/>
        <v/>
      </c>
      <c r="K695" s="700" t="str">
        <f t="shared" si="95"/>
        <v/>
      </c>
      <c r="L695" s="700" t="str">
        <f t="shared" si="96"/>
        <v/>
      </c>
      <c r="M695" s="712" t="str">
        <f t="shared" si="97"/>
        <v/>
      </c>
      <c r="N695" s="713"/>
      <c r="O695" s="714"/>
      <c r="P695" s="233"/>
      <c r="Q695" s="233"/>
      <c r="R695" s="816" t="str">
        <f t="shared" si="99"/>
        <v/>
      </c>
      <c r="S695" s="711" t="str">
        <f t="shared" si="102"/>
        <v/>
      </c>
      <c r="T695" s="573"/>
      <c r="U695" s="573"/>
      <c r="V695" s="147"/>
      <c r="W695" s="707"/>
    </row>
    <row r="696" spans="2:23" ht="14.25" customHeight="1">
      <c r="B696" s="395"/>
      <c r="D696" s="529">
        <f t="shared" si="100"/>
        <v>655</v>
      </c>
      <c r="E696" s="531"/>
      <c r="F696" s="574"/>
      <c r="G696" s="531"/>
      <c r="H696" s="575"/>
      <c r="I696" s="700" t="str">
        <f t="shared" si="101"/>
        <v/>
      </c>
      <c r="J696" s="700" t="str">
        <f t="shared" si="94"/>
        <v/>
      </c>
      <c r="K696" s="700" t="str">
        <f t="shared" si="95"/>
        <v/>
      </c>
      <c r="L696" s="700" t="str">
        <f t="shared" si="96"/>
        <v/>
      </c>
      <c r="M696" s="712" t="str">
        <f t="shared" si="97"/>
        <v/>
      </c>
      <c r="N696" s="713"/>
      <c r="O696" s="714"/>
      <c r="P696" s="233"/>
      <c r="Q696" s="233"/>
      <c r="R696" s="816" t="str">
        <f t="shared" si="99"/>
        <v/>
      </c>
      <c r="S696" s="711" t="str">
        <f t="shared" si="102"/>
        <v/>
      </c>
      <c r="T696" s="573"/>
      <c r="U696" s="573"/>
      <c r="V696" s="147"/>
      <c r="W696" s="707"/>
    </row>
    <row r="697" spans="2:23" ht="14.25" customHeight="1">
      <c r="B697" s="395"/>
      <c r="D697" s="529">
        <f t="shared" si="100"/>
        <v>656</v>
      </c>
      <c r="E697" s="531"/>
      <c r="F697" s="574"/>
      <c r="G697" s="531"/>
      <c r="H697" s="575"/>
      <c r="I697" s="700" t="str">
        <f t="shared" si="101"/>
        <v/>
      </c>
      <c r="J697" s="700" t="str">
        <f t="shared" si="94"/>
        <v/>
      </c>
      <c r="K697" s="700" t="str">
        <f t="shared" si="95"/>
        <v/>
      </c>
      <c r="L697" s="700" t="str">
        <f t="shared" si="96"/>
        <v/>
      </c>
      <c r="M697" s="712" t="str">
        <f t="shared" si="97"/>
        <v/>
      </c>
      <c r="N697" s="713"/>
      <c r="O697" s="714"/>
      <c r="P697" s="233"/>
      <c r="Q697" s="233"/>
      <c r="R697" s="816" t="str">
        <f t="shared" si="99"/>
        <v/>
      </c>
      <c r="S697" s="711" t="str">
        <f t="shared" si="102"/>
        <v/>
      </c>
      <c r="T697" s="573"/>
      <c r="U697" s="573"/>
      <c r="V697" s="147"/>
      <c r="W697" s="707"/>
    </row>
    <row r="698" spans="2:23" ht="14.25" customHeight="1">
      <c r="B698" s="395"/>
      <c r="D698" s="529">
        <f t="shared" si="100"/>
        <v>657</v>
      </c>
      <c r="E698" s="531"/>
      <c r="F698" s="574"/>
      <c r="G698" s="531"/>
      <c r="H698" s="575"/>
      <c r="I698" s="700" t="str">
        <f t="shared" si="101"/>
        <v/>
      </c>
      <c r="J698" s="700" t="str">
        <f t="shared" si="94"/>
        <v/>
      </c>
      <c r="K698" s="700" t="str">
        <f t="shared" si="95"/>
        <v/>
      </c>
      <c r="L698" s="700" t="str">
        <f t="shared" si="96"/>
        <v/>
      </c>
      <c r="M698" s="712" t="str">
        <f t="shared" si="97"/>
        <v/>
      </c>
      <c r="N698" s="713"/>
      <c r="O698" s="714"/>
      <c r="P698" s="233"/>
      <c r="Q698" s="233"/>
      <c r="R698" s="816" t="str">
        <f t="shared" si="99"/>
        <v/>
      </c>
      <c r="S698" s="711" t="str">
        <f t="shared" si="102"/>
        <v/>
      </c>
      <c r="T698" s="573"/>
      <c r="U698" s="573"/>
      <c r="V698" s="147"/>
      <c r="W698" s="707"/>
    </row>
    <row r="699" spans="2:23" ht="14.25" customHeight="1">
      <c r="B699" s="395"/>
      <c r="D699" s="529">
        <f t="shared" si="100"/>
        <v>658</v>
      </c>
      <c r="E699" s="531"/>
      <c r="F699" s="574"/>
      <c r="G699" s="531"/>
      <c r="H699" s="575"/>
      <c r="I699" s="700" t="str">
        <f t="shared" si="101"/>
        <v/>
      </c>
      <c r="J699" s="700" t="str">
        <f t="shared" si="94"/>
        <v/>
      </c>
      <c r="K699" s="700" t="str">
        <f t="shared" si="95"/>
        <v/>
      </c>
      <c r="L699" s="700" t="str">
        <f t="shared" si="96"/>
        <v/>
      </c>
      <c r="M699" s="712" t="str">
        <f t="shared" si="97"/>
        <v/>
      </c>
      <c r="N699" s="713"/>
      <c r="O699" s="714"/>
      <c r="P699" s="233"/>
      <c r="Q699" s="233"/>
      <c r="R699" s="816" t="str">
        <f t="shared" si="99"/>
        <v/>
      </c>
      <c r="S699" s="711" t="str">
        <f t="shared" si="102"/>
        <v/>
      </c>
      <c r="T699" s="573"/>
      <c r="U699" s="573"/>
      <c r="V699" s="147"/>
      <c r="W699" s="707"/>
    </row>
    <row r="700" spans="2:23" ht="14.25" customHeight="1">
      <c r="B700" s="395"/>
      <c r="D700" s="529">
        <f t="shared" si="100"/>
        <v>659</v>
      </c>
      <c r="E700" s="531"/>
      <c r="F700" s="574"/>
      <c r="G700" s="531"/>
      <c r="H700" s="575"/>
      <c r="I700" s="700" t="str">
        <f t="shared" si="101"/>
        <v/>
      </c>
      <c r="J700" s="700" t="str">
        <f t="shared" si="94"/>
        <v/>
      </c>
      <c r="K700" s="700" t="str">
        <f t="shared" si="95"/>
        <v/>
      </c>
      <c r="L700" s="700" t="str">
        <f t="shared" si="96"/>
        <v/>
      </c>
      <c r="M700" s="712" t="str">
        <f t="shared" si="97"/>
        <v/>
      </c>
      <c r="N700" s="713"/>
      <c r="O700" s="714"/>
      <c r="P700" s="233"/>
      <c r="Q700" s="233"/>
      <c r="R700" s="816" t="str">
        <f t="shared" si="99"/>
        <v/>
      </c>
      <c r="S700" s="711" t="str">
        <f t="shared" si="102"/>
        <v/>
      </c>
      <c r="T700" s="573"/>
      <c r="U700" s="573"/>
      <c r="V700" s="147"/>
      <c r="W700" s="707"/>
    </row>
    <row r="701" spans="2:23" ht="14.25" customHeight="1">
      <c r="B701" s="395"/>
      <c r="D701" s="529">
        <f t="shared" si="100"/>
        <v>660</v>
      </c>
      <c r="E701" s="531"/>
      <c r="F701" s="574"/>
      <c r="G701" s="531"/>
      <c r="H701" s="575"/>
      <c r="I701" s="700" t="str">
        <f t="shared" si="101"/>
        <v/>
      </c>
      <c r="J701" s="700" t="str">
        <f t="shared" si="94"/>
        <v/>
      </c>
      <c r="K701" s="700" t="str">
        <f t="shared" si="95"/>
        <v/>
      </c>
      <c r="L701" s="700" t="str">
        <f t="shared" si="96"/>
        <v/>
      </c>
      <c r="M701" s="712" t="str">
        <f t="shared" si="97"/>
        <v/>
      </c>
      <c r="N701" s="713"/>
      <c r="O701" s="714"/>
      <c r="P701" s="233"/>
      <c r="Q701" s="233"/>
      <c r="R701" s="816" t="str">
        <f t="shared" si="99"/>
        <v/>
      </c>
      <c r="S701" s="711" t="str">
        <f t="shared" si="102"/>
        <v/>
      </c>
      <c r="T701" s="573"/>
      <c r="U701" s="573"/>
      <c r="V701" s="147"/>
      <c r="W701" s="707"/>
    </row>
    <row r="702" spans="2:23" ht="14.25" customHeight="1">
      <c r="B702" s="395"/>
      <c r="D702" s="529">
        <f t="shared" si="100"/>
        <v>661</v>
      </c>
      <c r="E702" s="531"/>
      <c r="F702" s="574"/>
      <c r="G702" s="531"/>
      <c r="H702" s="575"/>
      <c r="I702" s="700" t="str">
        <f t="shared" si="101"/>
        <v/>
      </c>
      <c r="J702" s="700" t="str">
        <f t="shared" si="94"/>
        <v/>
      </c>
      <c r="K702" s="700" t="str">
        <f t="shared" si="95"/>
        <v/>
      </c>
      <c r="L702" s="700" t="str">
        <f t="shared" si="96"/>
        <v/>
      </c>
      <c r="M702" s="712" t="str">
        <f t="shared" si="97"/>
        <v/>
      </c>
      <c r="N702" s="713"/>
      <c r="O702" s="714"/>
      <c r="P702" s="233"/>
      <c r="Q702" s="233"/>
      <c r="R702" s="816" t="str">
        <f t="shared" si="99"/>
        <v/>
      </c>
      <c r="S702" s="711" t="str">
        <f t="shared" si="102"/>
        <v/>
      </c>
      <c r="T702" s="573"/>
      <c r="U702" s="573"/>
      <c r="V702" s="147"/>
      <c r="W702" s="707"/>
    </row>
    <row r="703" spans="2:23" ht="14.25" customHeight="1">
      <c r="B703" s="395"/>
      <c r="D703" s="529">
        <f t="shared" si="100"/>
        <v>662</v>
      </c>
      <c r="E703" s="531"/>
      <c r="F703" s="574"/>
      <c r="G703" s="531"/>
      <c r="H703" s="575"/>
      <c r="I703" s="700" t="str">
        <f t="shared" si="101"/>
        <v/>
      </c>
      <c r="J703" s="700" t="str">
        <f t="shared" si="94"/>
        <v/>
      </c>
      <c r="K703" s="700" t="str">
        <f t="shared" si="95"/>
        <v/>
      </c>
      <c r="L703" s="700" t="str">
        <f t="shared" si="96"/>
        <v/>
      </c>
      <c r="M703" s="712" t="str">
        <f t="shared" si="97"/>
        <v/>
      </c>
      <c r="N703" s="713"/>
      <c r="O703" s="714"/>
      <c r="P703" s="233"/>
      <c r="Q703" s="233"/>
      <c r="R703" s="816" t="str">
        <f t="shared" si="99"/>
        <v/>
      </c>
      <c r="S703" s="711" t="str">
        <f t="shared" si="102"/>
        <v/>
      </c>
      <c r="T703" s="573"/>
      <c r="U703" s="573"/>
      <c r="V703" s="147"/>
      <c r="W703" s="707"/>
    </row>
    <row r="704" spans="2:23" ht="14.25" customHeight="1">
      <c r="B704" s="395"/>
      <c r="D704" s="529">
        <f t="shared" si="100"/>
        <v>663</v>
      </c>
      <c r="E704" s="531"/>
      <c r="F704" s="574"/>
      <c r="G704" s="531"/>
      <c r="H704" s="575"/>
      <c r="I704" s="700" t="str">
        <f t="shared" si="101"/>
        <v/>
      </c>
      <c r="J704" s="700" t="str">
        <f t="shared" si="94"/>
        <v/>
      </c>
      <c r="K704" s="700" t="str">
        <f t="shared" si="95"/>
        <v/>
      </c>
      <c r="L704" s="700" t="str">
        <f t="shared" si="96"/>
        <v/>
      </c>
      <c r="M704" s="712" t="str">
        <f t="shared" si="97"/>
        <v/>
      </c>
      <c r="N704" s="713"/>
      <c r="O704" s="714"/>
      <c r="P704" s="233"/>
      <c r="Q704" s="233"/>
      <c r="R704" s="816" t="str">
        <f t="shared" si="99"/>
        <v/>
      </c>
      <c r="S704" s="711" t="str">
        <f t="shared" si="102"/>
        <v/>
      </c>
      <c r="T704" s="573"/>
      <c r="U704" s="573"/>
      <c r="V704" s="147"/>
      <c r="W704" s="707"/>
    </row>
    <row r="705" spans="2:23" ht="14.25" customHeight="1">
      <c r="B705" s="395"/>
      <c r="D705" s="529">
        <f t="shared" si="100"/>
        <v>664</v>
      </c>
      <c r="E705" s="531"/>
      <c r="F705" s="574"/>
      <c r="G705" s="531"/>
      <c r="H705" s="575"/>
      <c r="I705" s="700" t="str">
        <f t="shared" si="101"/>
        <v/>
      </c>
      <c r="J705" s="700" t="str">
        <f t="shared" si="94"/>
        <v/>
      </c>
      <c r="K705" s="700" t="str">
        <f t="shared" si="95"/>
        <v/>
      </c>
      <c r="L705" s="700" t="str">
        <f t="shared" si="96"/>
        <v/>
      </c>
      <c r="M705" s="712" t="str">
        <f t="shared" si="97"/>
        <v/>
      </c>
      <c r="N705" s="713"/>
      <c r="O705" s="714"/>
      <c r="P705" s="233"/>
      <c r="Q705" s="233"/>
      <c r="R705" s="816" t="str">
        <f t="shared" si="99"/>
        <v/>
      </c>
      <c r="S705" s="711" t="str">
        <f t="shared" si="102"/>
        <v/>
      </c>
      <c r="T705" s="573"/>
      <c r="U705" s="573"/>
      <c r="V705" s="147"/>
      <c r="W705" s="707"/>
    </row>
    <row r="706" spans="2:23" ht="14.25" customHeight="1">
      <c r="B706" s="395"/>
      <c r="D706" s="529">
        <f t="shared" si="100"/>
        <v>665</v>
      </c>
      <c r="E706" s="531"/>
      <c r="F706" s="574"/>
      <c r="G706" s="531"/>
      <c r="H706" s="575"/>
      <c r="I706" s="700" t="str">
        <f t="shared" si="101"/>
        <v/>
      </c>
      <c r="J706" s="700" t="str">
        <f t="shared" si="94"/>
        <v/>
      </c>
      <c r="K706" s="700" t="str">
        <f t="shared" si="95"/>
        <v/>
      </c>
      <c r="L706" s="700" t="str">
        <f t="shared" si="96"/>
        <v/>
      </c>
      <c r="M706" s="712" t="str">
        <f t="shared" si="97"/>
        <v/>
      </c>
      <c r="N706" s="713"/>
      <c r="O706" s="714"/>
      <c r="P706" s="233"/>
      <c r="Q706" s="233"/>
      <c r="R706" s="816" t="str">
        <f t="shared" si="99"/>
        <v/>
      </c>
      <c r="S706" s="711" t="str">
        <f t="shared" si="102"/>
        <v/>
      </c>
      <c r="T706" s="573"/>
      <c r="U706" s="573"/>
      <c r="V706" s="147"/>
      <c r="W706" s="707"/>
    </row>
    <row r="707" spans="2:23" ht="14.25" customHeight="1">
      <c r="B707" s="395"/>
      <c r="D707" s="529">
        <f t="shared" si="100"/>
        <v>666</v>
      </c>
      <c r="E707" s="531"/>
      <c r="F707" s="574"/>
      <c r="G707" s="531"/>
      <c r="H707" s="575"/>
      <c r="I707" s="700" t="str">
        <f t="shared" si="101"/>
        <v/>
      </c>
      <c r="J707" s="700" t="str">
        <f t="shared" si="94"/>
        <v/>
      </c>
      <c r="K707" s="700" t="str">
        <f t="shared" si="95"/>
        <v/>
      </c>
      <c r="L707" s="700" t="str">
        <f t="shared" si="96"/>
        <v/>
      </c>
      <c r="M707" s="712" t="str">
        <f t="shared" si="97"/>
        <v/>
      </c>
      <c r="N707" s="713"/>
      <c r="O707" s="714"/>
      <c r="P707" s="233"/>
      <c r="Q707" s="233"/>
      <c r="R707" s="816" t="str">
        <f t="shared" si="99"/>
        <v/>
      </c>
      <c r="S707" s="711" t="str">
        <f t="shared" si="102"/>
        <v/>
      </c>
      <c r="T707" s="573"/>
      <c r="U707" s="573"/>
      <c r="V707" s="147"/>
      <c r="W707" s="707"/>
    </row>
    <row r="708" spans="2:23" ht="14.25" customHeight="1">
      <c r="B708" s="395"/>
      <c r="D708" s="529">
        <f t="shared" si="100"/>
        <v>667</v>
      </c>
      <c r="E708" s="531"/>
      <c r="F708" s="574"/>
      <c r="G708" s="531"/>
      <c r="H708" s="575"/>
      <c r="I708" s="700" t="str">
        <f t="shared" si="101"/>
        <v/>
      </c>
      <c r="J708" s="700" t="str">
        <f t="shared" si="94"/>
        <v/>
      </c>
      <c r="K708" s="700" t="str">
        <f t="shared" si="95"/>
        <v/>
      </c>
      <c r="L708" s="700" t="str">
        <f t="shared" si="96"/>
        <v/>
      </c>
      <c r="M708" s="712" t="str">
        <f t="shared" si="97"/>
        <v/>
      </c>
      <c r="N708" s="713"/>
      <c r="O708" s="714"/>
      <c r="P708" s="233"/>
      <c r="Q708" s="233"/>
      <c r="R708" s="816" t="str">
        <f t="shared" si="99"/>
        <v/>
      </c>
      <c r="S708" s="711" t="str">
        <f t="shared" si="102"/>
        <v/>
      </c>
      <c r="T708" s="573"/>
      <c r="U708" s="573"/>
      <c r="V708" s="147"/>
      <c r="W708" s="707"/>
    </row>
    <row r="709" spans="2:23" ht="14.25" customHeight="1">
      <c r="B709" s="395"/>
      <c r="D709" s="529">
        <f t="shared" si="100"/>
        <v>668</v>
      </c>
      <c r="E709" s="531"/>
      <c r="F709" s="574"/>
      <c r="G709" s="531"/>
      <c r="H709" s="575"/>
      <c r="I709" s="700" t="str">
        <f t="shared" si="101"/>
        <v/>
      </c>
      <c r="J709" s="700" t="str">
        <f t="shared" si="94"/>
        <v/>
      </c>
      <c r="K709" s="700" t="str">
        <f t="shared" si="95"/>
        <v/>
      </c>
      <c r="L709" s="700" t="str">
        <f t="shared" si="96"/>
        <v/>
      </c>
      <c r="M709" s="712" t="str">
        <f t="shared" si="97"/>
        <v/>
      </c>
      <c r="N709" s="713"/>
      <c r="O709" s="714"/>
      <c r="P709" s="233"/>
      <c r="Q709" s="233"/>
      <c r="R709" s="816" t="str">
        <f t="shared" si="99"/>
        <v/>
      </c>
      <c r="S709" s="711" t="str">
        <f t="shared" si="102"/>
        <v/>
      </c>
      <c r="T709" s="573"/>
      <c r="U709" s="573"/>
      <c r="V709" s="147"/>
      <c r="W709" s="707"/>
    </row>
    <row r="710" spans="2:23" ht="14.25" customHeight="1">
      <c r="B710" s="395"/>
      <c r="D710" s="529">
        <f t="shared" si="100"/>
        <v>669</v>
      </c>
      <c r="E710" s="531"/>
      <c r="F710" s="574"/>
      <c r="G710" s="531"/>
      <c r="H710" s="575"/>
      <c r="I710" s="700" t="str">
        <f t="shared" si="101"/>
        <v/>
      </c>
      <c r="J710" s="700" t="str">
        <f t="shared" si="94"/>
        <v/>
      </c>
      <c r="K710" s="700" t="str">
        <f t="shared" si="95"/>
        <v/>
      </c>
      <c r="L710" s="700" t="str">
        <f t="shared" si="96"/>
        <v/>
      </c>
      <c r="M710" s="712" t="str">
        <f t="shared" si="97"/>
        <v/>
      </c>
      <c r="N710" s="713"/>
      <c r="O710" s="714"/>
      <c r="P710" s="233"/>
      <c r="Q710" s="233"/>
      <c r="R710" s="816" t="str">
        <f t="shared" si="99"/>
        <v/>
      </c>
      <c r="S710" s="711" t="str">
        <f t="shared" si="102"/>
        <v/>
      </c>
      <c r="T710" s="573"/>
      <c r="U710" s="573"/>
      <c r="V710" s="147"/>
      <c r="W710" s="707"/>
    </row>
    <row r="711" spans="2:23" ht="14.25" customHeight="1">
      <c r="B711" s="395"/>
      <c r="D711" s="529">
        <f t="shared" si="100"/>
        <v>670</v>
      </c>
      <c r="E711" s="531"/>
      <c r="F711" s="574"/>
      <c r="G711" s="531"/>
      <c r="H711" s="575"/>
      <c r="I711" s="700" t="str">
        <f t="shared" si="101"/>
        <v/>
      </c>
      <c r="J711" s="700" t="str">
        <f t="shared" si="94"/>
        <v/>
      </c>
      <c r="K711" s="700" t="str">
        <f t="shared" si="95"/>
        <v/>
      </c>
      <c r="L711" s="700" t="str">
        <f t="shared" si="96"/>
        <v/>
      </c>
      <c r="M711" s="712" t="str">
        <f t="shared" si="97"/>
        <v/>
      </c>
      <c r="N711" s="713"/>
      <c r="O711" s="714"/>
      <c r="P711" s="233"/>
      <c r="Q711" s="233"/>
      <c r="R711" s="816" t="str">
        <f t="shared" si="99"/>
        <v/>
      </c>
      <c r="S711" s="711" t="str">
        <f t="shared" si="102"/>
        <v/>
      </c>
      <c r="T711" s="573"/>
      <c r="U711" s="573"/>
      <c r="V711" s="147"/>
      <c r="W711" s="707"/>
    </row>
    <row r="712" spans="2:23" ht="14.25" customHeight="1">
      <c r="B712" s="395"/>
      <c r="D712" s="529">
        <f t="shared" si="100"/>
        <v>671</v>
      </c>
      <c r="E712" s="531"/>
      <c r="F712" s="574"/>
      <c r="G712" s="531"/>
      <c r="H712" s="575"/>
      <c r="I712" s="700" t="str">
        <f t="shared" si="101"/>
        <v/>
      </c>
      <c r="J712" s="700" t="str">
        <f t="shared" si="94"/>
        <v/>
      </c>
      <c r="K712" s="700" t="str">
        <f t="shared" si="95"/>
        <v/>
      </c>
      <c r="L712" s="700" t="str">
        <f t="shared" si="96"/>
        <v/>
      </c>
      <c r="M712" s="712" t="str">
        <f t="shared" si="97"/>
        <v/>
      </c>
      <c r="N712" s="713"/>
      <c r="O712" s="714"/>
      <c r="P712" s="233"/>
      <c r="Q712" s="233"/>
      <c r="R712" s="816" t="str">
        <f t="shared" si="99"/>
        <v/>
      </c>
      <c r="S712" s="711" t="str">
        <f t="shared" si="102"/>
        <v/>
      </c>
      <c r="T712" s="573"/>
      <c r="U712" s="573"/>
      <c r="V712" s="147"/>
      <c r="W712" s="707"/>
    </row>
    <row r="713" spans="2:23" ht="14.25" customHeight="1">
      <c r="B713" s="395"/>
      <c r="D713" s="529">
        <f t="shared" si="100"/>
        <v>672</v>
      </c>
      <c r="E713" s="531"/>
      <c r="F713" s="574"/>
      <c r="G713" s="531"/>
      <c r="H713" s="575"/>
      <c r="I713" s="700" t="str">
        <f t="shared" si="101"/>
        <v/>
      </c>
      <c r="J713" s="700" t="str">
        <f t="shared" si="94"/>
        <v/>
      </c>
      <c r="K713" s="700" t="str">
        <f t="shared" si="95"/>
        <v/>
      </c>
      <c r="L713" s="700" t="str">
        <f t="shared" si="96"/>
        <v/>
      </c>
      <c r="M713" s="712" t="str">
        <f t="shared" si="97"/>
        <v/>
      </c>
      <c r="N713" s="713"/>
      <c r="O713" s="714"/>
      <c r="P713" s="233"/>
      <c r="Q713" s="233"/>
      <c r="R713" s="816" t="str">
        <f t="shared" si="99"/>
        <v/>
      </c>
      <c r="S713" s="711" t="str">
        <f t="shared" si="102"/>
        <v/>
      </c>
      <c r="T713" s="573"/>
      <c r="U713" s="573"/>
      <c r="V713" s="147"/>
      <c r="W713" s="707"/>
    </row>
    <row r="714" spans="2:23" ht="14.25" customHeight="1">
      <c r="B714" s="395"/>
      <c r="D714" s="529">
        <f t="shared" si="100"/>
        <v>673</v>
      </c>
      <c r="E714" s="531"/>
      <c r="F714" s="574"/>
      <c r="G714" s="531"/>
      <c r="H714" s="575"/>
      <c r="I714" s="700" t="str">
        <f t="shared" si="101"/>
        <v/>
      </c>
      <c r="J714" s="700" t="str">
        <f t="shared" si="94"/>
        <v/>
      </c>
      <c r="K714" s="700" t="str">
        <f t="shared" si="95"/>
        <v/>
      </c>
      <c r="L714" s="700" t="str">
        <f t="shared" si="96"/>
        <v/>
      </c>
      <c r="M714" s="712" t="str">
        <f t="shared" si="97"/>
        <v/>
      </c>
      <c r="N714" s="713"/>
      <c r="O714" s="714"/>
      <c r="P714" s="233"/>
      <c r="Q714" s="233"/>
      <c r="R714" s="816" t="str">
        <f t="shared" si="99"/>
        <v/>
      </c>
      <c r="S714" s="711" t="str">
        <f t="shared" si="102"/>
        <v/>
      </c>
      <c r="T714" s="573"/>
      <c r="U714" s="573"/>
      <c r="V714" s="147"/>
      <c r="W714" s="707"/>
    </row>
    <row r="715" spans="2:23" ht="14.25" customHeight="1">
      <c r="B715" s="395"/>
      <c r="D715" s="529">
        <f t="shared" si="100"/>
        <v>674</v>
      </c>
      <c r="E715" s="531"/>
      <c r="F715" s="574"/>
      <c r="G715" s="531"/>
      <c r="H715" s="575"/>
      <c r="I715" s="700" t="str">
        <f t="shared" si="101"/>
        <v/>
      </c>
      <c r="J715" s="700" t="str">
        <f t="shared" si="94"/>
        <v/>
      </c>
      <c r="K715" s="700" t="str">
        <f t="shared" si="95"/>
        <v/>
      </c>
      <c r="L715" s="700" t="str">
        <f t="shared" si="96"/>
        <v/>
      </c>
      <c r="M715" s="712" t="str">
        <f t="shared" si="97"/>
        <v/>
      </c>
      <c r="N715" s="713"/>
      <c r="O715" s="714"/>
      <c r="P715" s="233"/>
      <c r="Q715" s="233"/>
      <c r="R715" s="816" t="str">
        <f t="shared" si="99"/>
        <v/>
      </c>
      <c r="S715" s="711" t="str">
        <f t="shared" si="102"/>
        <v/>
      </c>
      <c r="T715" s="573"/>
      <c r="U715" s="573"/>
      <c r="V715" s="147"/>
      <c r="W715" s="707"/>
    </row>
    <row r="716" spans="2:23" ht="14.25" customHeight="1">
      <c r="B716" s="395"/>
      <c r="D716" s="529">
        <f t="shared" si="100"/>
        <v>675</v>
      </c>
      <c r="E716" s="531"/>
      <c r="F716" s="574"/>
      <c r="G716" s="531"/>
      <c r="H716" s="575"/>
      <c r="I716" s="700" t="str">
        <f t="shared" si="101"/>
        <v/>
      </c>
      <c r="J716" s="700" t="str">
        <f t="shared" si="94"/>
        <v/>
      </c>
      <c r="K716" s="700" t="str">
        <f t="shared" si="95"/>
        <v/>
      </c>
      <c r="L716" s="700" t="str">
        <f t="shared" si="96"/>
        <v/>
      </c>
      <c r="M716" s="712" t="str">
        <f t="shared" si="97"/>
        <v/>
      </c>
      <c r="N716" s="713"/>
      <c r="O716" s="714"/>
      <c r="P716" s="233"/>
      <c r="Q716" s="233"/>
      <c r="R716" s="816" t="str">
        <f t="shared" si="99"/>
        <v/>
      </c>
      <c r="S716" s="711" t="str">
        <f t="shared" si="102"/>
        <v/>
      </c>
      <c r="T716" s="573"/>
      <c r="U716" s="573"/>
      <c r="V716" s="147"/>
      <c r="W716" s="707"/>
    </row>
    <row r="717" spans="2:23" ht="14.25" customHeight="1">
      <c r="B717" s="395"/>
      <c r="D717" s="529">
        <f t="shared" si="100"/>
        <v>676</v>
      </c>
      <c r="E717" s="531"/>
      <c r="F717" s="574"/>
      <c r="G717" s="531"/>
      <c r="H717" s="575"/>
      <c r="I717" s="700" t="str">
        <f t="shared" si="101"/>
        <v/>
      </c>
      <c r="J717" s="700" t="str">
        <f t="shared" si="94"/>
        <v/>
      </c>
      <c r="K717" s="700" t="str">
        <f t="shared" si="95"/>
        <v/>
      </c>
      <c r="L717" s="700" t="str">
        <f t="shared" si="96"/>
        <v/>
      </c>
      <c r="M717" s="712" t="str">
        <f t="shared" si="97"/>
        <v/>
      </c>
      <c r="N717" s="713"/>
      <c r="O717" s="714"/>
      <c r="P717" s="233"/>
      <c r="Q717" s="233"/>
      <c r="R717" s="816" t="str">
        <f t="shared" si="99"/>
        <v/>
      </c>
      <c r="S717" s="711" t="str">
        <f t="shared" si="102"/>
        <v/>
      </c>
      <c r="T717" s="573"/>
      <c r="U717" s="573"/>
      <c r="V717" s="147"/>
      <c r="W717" s="707"/>
    </row>
    <row r="718" spans="2:23" ht="14.25" customHeight="1">
      <c r="B718" s="395"/>
      <c r="D718" s="529">
        <f t="shared" si="100"/>
        <v>677</v>
      </c>
      <c r="E718" s="531"/>
      <c r="F718" s="574"/>
      <c r="G718" s="531"/>
      <c r="H718" s="575"/>
      <c r="I718" s="700" t="str">
        <f t="shared" si="101"/>
        <v/>
      </c>
      <c r="J718" s="700" t="str">
        <f t="shared" si="94"/>
        <v/>
      </c>
      <c r="K718" s="700" t="str">
        <f t="shared" si="95"/>
        <v/>
      </c>
      <c r="L718" s="700" t="str">
        <f t="shared" si="96"/>
        <v/>
      </c>
      <c r="M718" s="712" t="str">
        <f t="shared" si="97"/>
        <v/>
      </c>
      <c r="N718" s="713"/>
      <c r="O718" s="714"/>
      <c r="P718" s="233"/>
      <c r="Q718" s="233"/>
      <c r="R718" s="816" t="str">
        <f t="shared" si="99"/>
        <v/>
      </c>
      <c r="S718" s="711" t="str">
        <f t="shared" si="102"/>
        <v/>
      </c>
      <c r="T718" s="573"/>
      <c r="U718" s="573"/>
      <c r="V718" s="147"/>
      <c r="W718" s="707"/>
    </row>
    <row r="719" spans="2:23" ht="14.25" customHeight="1">
      <c r="B719" s="395"/>
      <c r="D719" s="529">
        <f t="shared" si="100"/>
        <v>678</v>
      </c>
      <c r="E719" s="531"/>
      <c r="F719" s="574"/>
      <c r="G719" s="531"/>
      <c r="H719" s="575"/>
      <c r="I719" s="700" t="str">
        <f t="shared" si="101"/>
        <v/>
      </c>
      <c r="J719" s="700" t="str">
        <f t="shared" si="94"/>
        <v/>
      </c>
      <c r="K719" s="700" t="str">
        <f t="shared" si="95"/>
        <v/>
      </c>
      <c r="L719" s="700" t="str">
        <f t="shared" si="96"/>
        <v/>
      </c>
      <c r="M719" s="712" t="str">
        <f t="shared" si="97"/>
        <v/>
      </c>
      <c r="N719" s="713"/>
      <c r="O719" s="714"/>
      <c r="P719" s="233"/>
      <c r="Q719" s="233"/>
      <c r="R719" s="816" t="str">
        <f t="shared" si="99"/>
        <v/>
      </c>
      <c r="S719" s="711" t="str">
        <f t="shared" si="102"/>
        <v/>
      </c>
      <c r="T719" s="573"/>
      <c r="U719" s="573"/>
      <c r="V719" s="147"/>
      <c r="W719" s="707"/>
    </row>
    <row r="720" spans="2:23" ht="14.25" customHeight="1">
      <c r="B720" s="395"/>
      <c r="D720" s="529">
        <f t="shared" si="100"/>
        <v>679</v>
      </c>
      <c r="E720" s="531"/>
      <c r="F720" s="574"/>
      <c r="G720" s="531"/>
      <c r="H720" s="575"/>
      <c r="I720" s="700" t="str">
        <f t="shared" si="101"/>
        <v/>
      </c>
      <c r="J720" s="700" t="str">
        <f t="shared" si="94"/>
        <v/>
      </c>
      <c r="K720" s="700" t="str">
        <f t="shared" si="95"/>
        <v/>
      </c>
      <c r="L720" s="700" t="str">
        <f t="shared" si="96"/>
        <v/>
      </c>
      <c r="M720" s="712" t="str">
        <f t="shared" si="97"/>
        <v/>
      </c>
      <c r="N720" s="713"/>
      <c r="O720" s="714"/>
      <c r="P720" s="233"/>
      <c r="Q720" s="233"/>
      <c r="R720" s="816" t="str">
        <f t="shared" si="99"/>
        <v/>
      </c>
      <c r="S720" s="711" t="str">
        <f t="shared" si="102"/>
        <v/>
      </c>
      <c r="T720" s="573"/>
      <c r="U720" s="573"/>
      <c r="V720" s="147"/>
      <c r="W720" s="707"/>
    </row>
    <row r="721" spans="2:23" ht="14.25" customHeight="1">
      <c r="B721" s="395"/>
      <c r="D721" s="529">
        <f t="shared" si="100"/>
        <v>680</v>
      </c>
      <c r="E721" s="531"/>
      <c r="F721" s="574"/>
      <c r="G721" s="531"/>
      <c r="H721" s="575"/>
      <c r="I721" s="700" t="str">
        <f t="shared" si="101"/>
        <v/>
      </c>
      <c r="J721" s="700" t="str">
        <f t="shared" si="94"/>
        <v/>
      </c>
      <c r="K721" s="700" t="str">
        <f t="shared" si="95"/>
        <v/>
      </c>
      <c r="L721" s="700" t="str">
        <f t="shared" si="96"/>
        <v/>
      </c>
      <c r="M721" s="712" t="str">
        <f t="shared" si="97"/>
        <v/>
      </c>
      <c r="N721" s="713"/>
      <c r="O721" s="714"/>
      <c r="P721" s="233"/>
      <c r="Q721" s="233"/>
      <c r="R721" s="816" t="str">
        <f t="shared" si="99"/>
        <v/>
      </c>
      <c r="S721" s="711" t="str">
        <f t="shared" si="102"/>
        <v/>
      </c>
      <c r="T721" s="573"/>
      <c r="U721" s="573"/>
      <c r="V721" s="147"/>
      <c r="W721" s="707"/>
    </row>
    <row r="722" spans="2:23" ht="14.25" customHeight="1">
      <c r="B722" s="395"/>
      <c r="D722" s="529">
        <f t="shared" si="100"/>
        <v>681</v>
      </c>
      <c r="E722" s="531"/>
      <c r="F722" s="574"/>
      <c r="G722" s="531"/>
      <c r="H722" s="575"/>
      <c r="I722" s="700" t="str">
        <f t="shared" si="101"/>
        <v/>
      </c>
      <c r="J722" s="700" t="str">
        <f t="shared" si="94"/>
        <v/>
      </c>
      <c r="K722" s="700" t="str">
        <f t="shared" si="95"/>
        <v/>
      </c>
      <c r="L722" s="700" t="str">
        <f t="shared" si="96"/>
        <v/>
      </c>
      <c r="M722" s="712" t="str">
        <f t="shared" si="97"/>
        <v/>
      </c>
      <c r="N722" s="713"/>
      <c r="O722" s="714"/>
      <c r="P722" s="233"/>
      <c r="Q722" s="233"/>
      <c r="R722" s="816" t="str">
        <f t="shared" si="99"/>
        <v/>
      </c>
      <c r="S722" s="711" t="str">
        <f t="shared" si="102"/>
        <v/>
      </c>
      <c r="T722" s="573"/>
      <c r="U722" s="573"/>
      <c r="V722" s="147"/>
      <c r="W722" s="707"/>
    </row>
    <row r="723" spans="2:23" ht="14.25" customHeight="1">
      <c r="B723" s="395"/>
      <c r="D723" s="529">
        <f t="shared" si="100"/>
        <v>682</v>
      </c>
      <c r="E723" s="531"/>
      <c r="F723" s="574"/>
      <c r="G723" s="531"/>
      <c r="H723" s="575"/>
      <c r="I723" s="700" t="str">
        <f t="shared" si="101"/>
        <v/>
      </c>
      <c r="J723" s="700" t="str">
        <f t="shared" si="94"/>
        <v/>
      </c>
      <c r="K723" s="700" t="str">
        <f t="shared" si="95"/>
        <v/>
      </c>
      <c r="L723" s="700" t="str">
        <f t="shared" si="96"/>
        <v/>
      </c>
      <c r="M723" s="712" t="str">
        <f t="shared" si="97"/>
        <v/>
      </c>
      <c r="N723" s="713"/>
      <c r="O723" s="714"/>
      <c r="P723" s="233"/>
      <c r="Q723" s="233"/>
      <c r="R723" s="816" t="str">
        <f t="shared" si="99"/>
        <v/>
      </c>
      <c r="S723" s="711" t="str">
        <f t="shared" si="102"/>
        <v/>
      </c>
      <c r="T723" s="573"/>
      <c r="U723" s="573"/>
      <c r="V723" s="147"/>
      <c r="W723" s="707"/>
    </row>
    <row r="724" spans="2:23" ht="14.25" customHeight="1">
      <c r="B724" s="395"/>
      <c r="D724" s="529">
        <f t="shared" si="100"/>
        <v>683</v>
      </c>
      <c r="E724" s="531"/>
      <c r="F724" s="574"/>
      <c r="G724" s="531"/>
      <c r="H724" s="575"/>
      <c r="I724" s="700" t="str">
        <f t="shared" si="101"/>
        <v/>
      </c>
      <c r="J724" s="700" t="str">
        <f t="shared" si="94"/>
        <v/>
      </c>
      <c r="K724" s="700" t="str">
        <f t="shared" si="95"/>
        <v/>
      </c>
      <c r="L724" s="700" t="str">
        <f t="shared" si="96"/>
        <v/>
      </c>
      <c r="M724" s="712" t="str">
        <f t="shared" si="97"/>
        <v/>
      </c>
      <c r="N724" s="713"/>
      <c r="O724" s="714"/>
      <c r="P724" s="233"/>
      <c r="Q724" s="233"/>
      <c r="R724" s="816" t="str">
        <f t="shared" si="99"/>
        <v/>
      </c>
      <c r="S724" s="711" t="str">
        <f t="shared" si="102"/>
        <v/>
      </c>
      <c r="T724" s="573"/>
      <c r="U724" s="573"/>
      <c r="V724" s="147"/>
      <c r="W724" s="707"/>
    </row>
    <row r="725" spans="2:23" ht="14.25" customHeight="1">
      <c r="B725" s="395"/>
      <c r="D725" s="529">
        <f t="shared" si="100"/>
        <v>684</v>
      </c>
      <c r="E725" s="531"/>
      <c r="F725" s="574"/>
      <c r="G725" s="531"/>
      <c r="H725" s="575"/>
      <c r="I725" s="700" t="str">
        <f t="shared" si="101"/>
        <v/>
      </c>
      <c r="J725" s="700" t="str">
        <f t="shared" si="94"/>
        <v/>
      </c>
      <c r="K725" s="700" t="str">
        <f t="shared" si="95"/>
        <v/>
      </c>
      <c r="L725" s="700" t="str">
        <f t="shared" si="96"/>
        <v/>
      </c>
      <c r="M725" s="712" t="str">
        <f t="shared" si="97"/>
        <v/>
      </c>
      <c r="N725" s="713"/>
      <c r="O725" s="714"/>
      <c r="P725" s="233"/>
      <c r="Q725" s="233"/>
      <c r="R725" s="816" t="str">
        <f t="shared" si="99"/>
        <v/>
      </c>
      <c r="S725" s="711" t="str">
        <f t="shared" si="102"/>
        <v/>
      </c>
      <c r="T725" s="573"/>
      <c r="U725" s="573"/>
      <c r="V725" s="147"/>
      <c r="W725" s="707"/>
    </row>
    <row r="726" spans="2:23" ht="14.25" customHeight="1">
      <c r="B726" s="395"/>
      <c r="D726" s="529">
        <f t="shared" si="100"/>
        <v>685</v>
      </c>
      <c r="E726" s="531"/>
      <c r="F726" s="574"/>
      <c r="G726" s="531"/>
      <c r="H726" s="575"/>
      <c r="I726" s="700" t="str">
        <f t="shared" si="101"/>
        <v/>
      </c>
      <c r="J726" s="700" t="str">
        <f t="shared" si="94"/>
        <v/>
      </c>
      <c r="K726" s="700" t="str">
        <f t="shared" si="95"/>
        <v/>
      </c>
      <c r="L726" s="700" t="str">
        <f t="shared" si="96"/>
        <v/>
      </c>
      <c r="M726" s="712" t="str">
        <f t="shared" si="97"/>
        <v/>
      </c>
      <c r="N726" s="713"/>
      <c r="O726" s="714"/>
      <c r="P726" s="233"/>
      <c r="Q726" s="233"/>
      <c r="R726" s="816" t="str">
        <f t="shared" si="99"/>
        <v/>
      </c>
      <c r="S726" s="711" t="str">
        <f t="shared" si="102"/>
        <v/>
      </c>
      <c r="T726" s="573"/>
      <c r="U726" s="573"/>
      <c r="V726" s="147"/>
      <c r="W726" s="707"/>
    </row>
    <row r="727" spans="2:23" ht="14.25" customHeight="1">
      <c r="B727" s="395"/>
      <c r="D727" s="529">
        <f t="shared" si="100"/>
        <v>686</v>
      </c>
      <c r="E727" s="531"/>
      <c r="F727" s="574"/>
      <c r="G727" s="531"/>
      <c r="H727" s="575"/>
      <c r="I727" s="700" t="str">
        <f t="shared" si="101"/>
        <v/>
      </c>
      <c r="J727" s="700" t="str">
        <f t="shared" si="94"/>
        <v/>
      </c>
      <c r="K727" s="700" t="str">
        <f t="shared" si="95"/>
        <v/>
      </c>
      <c r="L727" s="700" t="str">
        <f t="shared" si="96"/>
        <v/>
      </c>
      <c r="M727" s="712" t="str">
        <f t="shared" si="97"/>
        <v/>
      </c>
      <c r="N727" s="713"/>
      <c r="O727" s="714"/>
      <c r="P727" s="233"/>
      <c r="Q727" s="233"/>
      <c r="R727" s="816" t="str">
        <f t="shared" si="99"/>
        <v/>
      </c>
      <c r="S727" s="711" t="str">
        <f t="shared" si="102"/>
        <v/>
      </c>
      <c r="T727" s="573"/>
      <c r="U727" s="573"/>
      <c r="V727" s="147"/>
      <c r="W727" s="707"/>
    </row>
    <row r="728" spans="2:23" ht="14.25" customHeight="1">
      <c r="B728" s="395"/>
      <c r="D728" s="529">
        <f t="shared" si="100"/>
        <v>687</v>
      </c>
      <c r="E728" s="531"/>
      <c r="F728" s="574"/>
      <c r="G728" s="531"/>
      <c r="H728" s="575"/>
      <c r="I728" s="700" t="str">
        <f t="shared" si="101"/>
        <v/>
      </c>
      <c r="J728" s="700" t="str">
        <f t="shared" si="94"/>
        <v/>
      </c>
      <c r="K728" s="700" t="str">
        <f t="shared" si="95"/>
        <v/>
      </c>
      <c r="L728" s="700" t="str">
        <f t="shared" si="96"/>
        <v/>
      </c>
      <c r="M728" s="712" t="str">
        <f t="shared" si="97"/>
        <v/>
      </c>
      <c r="N728" s="713"/>
      <c r="O728" s="714"/>
      <c r="P728" s="233"/>
      <c r="Q728" s="233"/>
      <c r="R728" s="816" t="str">
        <f t="shared" si="99"/>
        <v/>
      </c>
      <c r="S728" s="711" t="str">
        <f t="shared" si="102"/>
        <v/>
      </c>
      <c r="T728" s="573"/>
      <c r="U728" s="573"/>
      <c r="V728" s="147"/>
      <c r="W728" s="707"/>
    </row>
    <row r="729" spans="2:23" ht="14.25" customHeight="1">
      <c r="B729" s="395"/>
      <c r="D729" s="529">
        <f t="shared" si="100"/>
        <v>688</v>
      </c>
      <c r="E729" s="531"/>
      <c r="F729" s="574"/>
      <c r="G729" s="531"/>
      <c r="H729" s="575"/>
      <c r="I729" s="700" t="str">
        <f t="shared" si="101"/>
        <v/>
      </c>
      <c r="J729" s="700" t="str">
        <f t="shared" si="94"/>
        <v/>
      </c>
      <c r="K729" s="700" t="str">
        <f t="shared" si="95"/>
        <v/>
      </c>
      <c r="L729" s="700" t="str">
        <f t="shared" si="96"/>
        <v/>
      </c>
      <c r="M729" s="712" t="str">
        <f t="shared" si="97"/>
        <v/>
      </c>
      <c r="N729" s="713"/>
      <c r="O729" s="714"/>
      <c r="P729" s="233"/>
      <c r="Q729" s="233"/>
      <c r="R729" s="816" t="str">
        <f t="shared" si="99"/>
        <v/>
      </c>
      <c r="S729" s="711" t="str">
        <f t="shared" si="102"/>
        <v/>
      </c>
      <c r="T729" s="573"/>
      <c r="U729" s="573"/>
      <c r="V729" s="147"/>
      <c r="W729" s="707"/>
    </row>
    <row r="730" spans="2:23" ht="14.25" customHeight="1">
      <c r="B730" s="395"/>
      <c r="D730" s="529">
        <f t="shared" si="100"/>
        <v>689</v>
      </c>
      <c r="E730" s="531"/>
      <c r="F730" s="574"/>
      <c r="G730" s="531"/>
      <c r="H730" s="575"/>
      <c r="I730" s="700" t="str">
        <f t="shared" si="101"/>
        <v/>
      </c>
      <c r="J730" s="700" t="str">
        <f t="shared" si="94"/>
        <v/>
      </c>
      <c r="K730" s="700" t="str">
        <f t="shared" si="95"/>
        <v/>
      </c>
      <c r="L730" s="700" t="str">
        <f t="shared" si="96"/>
        <v/>
      </c>
      <c r="M730" s="712" t="str">
        <f t="shared" si="97"/>
        <v/>
      </c>
      <c r="N730" s="713"/>
      <c r="O730" s="714"/>
      <c r="P730" s="233"/>
      <c r="Q730" s="233"/>
      <c r="R730" s="816" t="str">
        <f t="shared" si="99"/>
        <v/>
      </c>
      <c r="S730" s="711" t="str">
        <f t="shared" si="102"/>
        <v/>
      </c>
      <c r="T730" s="573"/>
      <c r="U730" s="573"/>
      <c r="V730" s="147"/>
      <c r="W730" s="707"/>
    </row>
    <row r="731" spans="2:23" ht="14.25" customHeight="1">
      <c r="B731" s="395"/>
      <c r="D731" s="529">
        <f t="shared" si="100"/>
        <v>690</v>
      </c>
      <c r="E731" s="531"/>
      <c r="F731" s="574"/>
      <c r="G731" s="531"/>
      <c r="H731" s="575"/>
      <c r="I731" s="700" t="str">
        <f t="shared" si="101"/>
        <v/>
      </c>
      <c r="J731" s="700" t="str">
        <f t="shared" si="94"/>
        <v/>
      </c>
      <c r="K731" s="700" t="str">
        <f t="shared" si="95"/>
        <v/>
      </c>
      <c r="L731" s="700" t="str">
        <f t="shared" si="96"/>
        <v/>
      </c>
      <c r="M731" s="712" t="str">
        <f t="shared" si="97"/>
        <v/>
      </c>
      <c r="N731" s="713"/>
      <c r="O731" s="714"/>
      <c r="P731" s="233"/>
      <c r="Q731" s="233"/>
      <c r="R731" s="816" t="str">
        <f>IF(Q731="","",P731*Q731)</f>
        <v/>
      </c>
      <c r="S731" s="711" t="str">
        <f t="shared" si="102"/>
        <v/>
      </c>
      <c r="T731" s="573"/>
      <c r="U731" s="573"/>
      <c r="V731" s="147"/>
      <c r="W731" s="707"/>
    </row>
    <row r="732" spans="2:23" ht="14.25" customHeight="1">
      <c r="B732" s="395"/>
      <c r="D732" s="529">
        <f t="shared" si="100"/>
        <v>691</v>
      </c>
      <c r="E732" s="531"/>
      <c r="F732" s="574"/>
      <c r="G732" s="531"/>
      <c r="H732" s="575"/>
      <c r="I732" s="700" t="str">
        <f t="shared" si="101"/>
        <v/>
      </c>
      <c r="J732" s="700" t="str">
        <f t="shared" si="94"/>
        <v/>
      </c>
      <c r="K732" s="700" t="str">
        <f t="shared" si="95"/>
        <v/>
      </c>
      <c r="L732" s="700" t="str">
        <f t="shared" si="96"/>
        <v/>
      </c>
      <c r="M732" s="712" t="str">
        <f t="shared" si="97"/>
        <v/>
      </c>
      <c r="N732" s="713"/>
      <c r="O732" s="714"/>
      <c r="P732" s="233"/>
      <c r="Q732" s="233"/>
      <c r="R732" s="816" t="str">
        <f t="shared" ref="R732:R795" si="103">IF(Q732="","",P732*Q732)</f>
        <v/>
      </c>
      <c r="S732" s="711" t="str">
        <f t="shared" si="102"/>
        <v/>
      </c>
      <c r="T732" s="573"/>
      <c r="U732" s="573"/>
      <c r="V732" s="147"/>
      <c r="W732" s="707"/>
    </row>
    <row r="733" spans="2:23" ht="14.25" customHeight="1">
      <c r="B733" s="395"/>
      <c r="D733" s="529">
        <f t="shared" si="100"/>
        <v>692</v>
      </c>
      <c r="E733" s="531"/>
      <c r="F733" s="574"/>
      <c r="G733" s="531"/>
      <c r="H733" s="575"/>
      <c r="I733" s="700" t="str">
        <f t="shared" si="101"/>
        <v/>
      </c>
      <c r="J733" s="700" t="str">
        <f t="shared" si="94"/>
        <v/>
      </c>
      <c r="K733" s="700" t="str">
        <f t="shared" si="95"/>
        <v/>
      </c>
      <c r="L733" s="700" t="str">
        <f t="shared" si="96"/>
        <v/>
      </c>
      <c r="M733" s="712" t="str">
        <f t="shared" si="97"/>
        <v/>
      </c>
      <c r="N733" s="713"/>
      <c r="O733" s="714"/>
      <c r="P733" s="233"/>
      <c r="Q733" s="233"/>
      <c r="R733" s="816" t="str">
        <f t="shared" si="103"/>
        <v/>
      </c>
      <c r="S733" s="711" t="str">
        <f t="shared" si="102"/>
        <v/>
      </c>
      <c r="T733" s="573"/>
      <c r="U733" s="573"/>
      <c r="V733" s="147"/>
      <c r="W733" s="707"/>
    </row>
    <row r="734" spans="2:23" ht="14.25" customHeight="1">
      <c r="B734" s="395"/>
      <c r="D734" s="529">
        <f t="shared" si="100"/>
        <v>693</v>
      </c>
      <c r="E734" s="531"/>
      <c r="F734" s="574"/>
      <c r="G734" s="531"/>
      <c r="H734" s="575"/>
      <c r="I734" s="700" t="str">
        <f t="shared" si="101"/>
        <v/>
      </c>
      <c r="J734" s="700" t="str">
        <f t="shared" si="94"/>
        <v/>
      </c>
      <c r="K734" s="700" t="str">
        <f t="shared" si="95"/>
        <v/>
      </c>
      <c r="L734" s="700" t="str">
        <f t="shared" si="96"/>
        <v/>
      </c>
      <c r="M734" s="712" t="str">
        <f t="shared" si="97"/>
        <v/>
      </c>
      <c r="N734" s="713"/>
      <c r="O734" s="714"/>
      <c r="P734" s="233"/>
      <c r="Q734" s="233"/>
      <c r="R734" s="816" t="str">
        <f t="shared" si="103"/>
        <v/>
      </c>
      <c r="S734" s="711" t="str">
        <f t="shared" si="102"/>
        <v/>
      </c>
      <c r="T734" s="573"/>
      <c r="U734" s="573"/>
      <c r="V734" s="147"/>
      <c r="W734" s="707"/>
    </row>
    <row r="735" spans="2:23" ht="14.25" customHeight="1">
      <c r="B735" s="395"/>
      <c r="D735" s="529">
        <f t="shared" si="100"/>
        <v>694</v>
      </c>
      <c r="E735" s="531"/>
      <c r="F735" s="574"/>
      <c r="G735" s="531"/>
      <c r="H735" s="575"/>
      <c r="I735" s="700" t="str">
        <f t="shared" si="101"/>
        <v/>
      </c>
      <c r="J735" s="700" t="str">
        <f t="shared" si="94"/>
        <v/>
      </c>
      <c r="K735" s="700" t="str">
        <f t="shared" si="95"/>
        <v/>
      </c>
      <c r="L735" s="700" t="str">
        <f t="shared" si="96"/>
        <v/>
      </c>
      <c r="M735" s="712" t="str">
        <f t="shared" si="97"/>
        <v/>
      </c>
      <c r="N735" s="713"/>
      <c r="O735" s="714"/>
      <c r="P735" s="233"/>
      <c r="Q735" s="233"/>
      <c r="R735" s="816" t="str">
        <f t="shared" si="103"/>
        <v/>
      </c>
      <c r="S735" s="711" t="str">
        <f t="shared" si="102"/>
        <v/>
      </c>
      <c r="T735" s="573"/>
      <c r="U735" s="573"/>
      <c r="V735" s="147"/>
      <c r="W735" s="707"/>
    </row>
    <row r="736" spans="2:23" ht="14.25" customHeight="1">
      <c r="B736" s="395"/>
      <c r="D736" s="529">
        <f t="shared" si="100"/>
        <v>695</v>
      </c>
      <c r="E736" s="531"/>
      <c r="F736" s="574"/>
      <c r="G736" s="531"/>
      <c r="H736" s="575"/>
      <c r="I736" s="700" t="str">
        <f t="shared" si="101"/>
        <v/>
      </c>
      <c r="J736" s="700" t="str">
        <f t="shared" si="94"/>
        <v/>
      </c>
      <c r="K736" s="700" t="str">
        <f t="shared" si="95"/>
        <v/>
      </c>
      <c r="L736" s="700" t="str">
        <f t="shared" si="96"/>
        <v/>
      </c>
      <c r="M736" s="712" t="str">
        <f t="shared" si="97"/>
        <v/>
      </c>
      <c r="N736" s="713"/>
      <c r="O736" s="714"/>
      <c r="P736" s="233"/>
      <c r="Q736" s="233"/>
      <c r="R736" s="816" t="str">
        <f t="shared" si="103"/>
        <v/>
      </c>
      <c r="S736" s="711" t="str">
        <f t="shared" si="102"/>
        <v/>
      </c>
      <c r="T736" s="573"/>
      <c r="U736" s="573"/>
      <c r="V736" s="147"/>
      <c r="W736" s="707"/>
    </row>
    <row r="737" spans="2:23" ht="14.25" customHeight="1">
      <c r="B737" s="395"/>
      <c r="D737" s="529">
        <f t="shared" si="100"/>
        <v>696</v>
      </c>
      <c r="E737" s="531"/>
      <c r="F737" s="574"/>
      <c r="G737" s="531"/>
      <c r="H737" s="575"/>
      <c r="I737" s="700" t="str">
        <f t="shared" si="101"/>
        <v/>
      </c>
      <c r="J737" s="700" t="str">
        <f t="shared" si="94"/>
        <v/>
      </c>
      <c r="K737" s="700" t="str">
        <f t="shared" si="95"/>
        <v/>
      </c>
      <c r="L737" s="700" t="str">
        <f t="shared" si="96"/>
        <v/>
      </c>
      <c r="M737" s="712" t="str">
        <f t="shared" si="97"/>
        <v/>
      </c>
      <c r="N737" s="713"/>
      <c r="O737" s="714"/>
      <c r="P737" s="233"/>
      <c r="Q737" s="233"/>
      <c r="R737" s="816" t="str">
        <f t="shared" si="103"/>
        <v/>
      </c>
      <c r="S737" s="711" t="str">
        <f t="shared" si="102"/>
        <v/>
      </c>
      <c r="T737" s="573"/>
      <c r="U737" s="573"/>
      <c r="V737" s="147"/>
      <c r="W737" s="707"/>
    </row>
    <row r="738" spans="2:23" ht="14.25" customHeight="1">
      <c r="B738" s="395"/>
      <c r="D738" s="529">
        <f t="shared" si="100"/>
        <v>697</v>
      </c>
      <c r="E738" s="531"/>
      <c r="F738" s="574"/>
      <c r="G738" s="531"/>
      <c r="H738" s="575"/>
      <c r="I738" s="700" t="str">
        <f t="shared" si="101"/>
        <v/>
      </c>
      <c r="J738" s="700" t="str">
        <f t="shared" si="94"/>
        <v/>
      </c>
      <c r="K738" s="700" t="str">
        <f t="shared" si="95"/>
        <v/>
      </c>
      <c r="L738" s="700" t="str">
        <f t="shared" si="96"/>
        <v/>
      </c>
      <c r="M738" s="712" t="str">
        <f t="shared" si="97"/>
        <v/>
      </c>
      <c r="N738" s="713"/>
      <c r="O738" s="714"/>
      <c r="P738" s="233"/>
      <c r="Q738" s="233"/>
      <c r="R738" s="816" t="str">
        <f t="shared" si="103"/>
        <v/>
      </c>
      <c r="S738" s="711" t="str">
        <f t="shared" si="102"/>
        <v/>
      </c>
      <c r="T738" s="573"/>
      <c r="U738" s="573"/>
      <c r="V738" s="147"/>
      <c r="W738" s="707"/>
    </row>
    <row r="739" spans="2:23" ht="14.25" customHeight="1">
      <c r="B739" s="395"/>
      <c r="D739" s="529">
        <f t="shared" si="100"/>
        <v>698</v>
      </c>
      <c r="E739" s="531"/>
      <c r="F739" s="574"/>
      <c r="G739" s="531"/>
      <c r="H739" s="575"/>
      <c r="I739" s="700" t="str">
        <f t="shared" si="101"/>
        <v/>
      </c>
      <c r="J739" s="700" t="str">
        <f t="shared" si="94"/>
        <v/>
      </c>
      <c r="K739" s="700" t="str">
        <f t="shared" si="95"/>
        <v/>
      </c>
      <c r="L739" s="700" t="str">
        <f t="shared" si="96"/>
        <v/>
      </c>
      <c r="M739" s="712" t="str">
        <f t="shared" si="97"/>
        <v/>
      </c>
      <c r="N739" s="713"/>
      <c r="O739" s="714"/>
      <c r="P739" s="233"/>
      <c r="Q739" s="233"/>
      <c r="R739" s="816" t="str">
        <f t="shared" si="103"/>
        <v/>
      </c>
      <c r="S739" s="711" t="str">
        <f t="shared" si="102"/>
        <v/>
      </c>
      <c r="T739" s="573"/>
      <c r="U739" s="573"/>
      <c r="V739" s="147"/>
      <c r="W739" s="707"/>
    </row>
    <row r="740" spans="2:23" ht="14.25" customHeight="1">
      <c r="B740" s="395"/>
      <c r="D740" s="529">
        <f t="shared" ref="D740:D803" si="104">D739+1</f>
        <v>699</v>
      </c>
      <c r="E740" s="531"/>
      <c r="F740" s="574"/>
      <c r="G740" s="531"/>
      <c r="H740" s="575"/>
      <c r="I740" s="700" t="str">
        <f t="shared" si="101"/>
        <v/>
      </c>
      <c r="J740" s="700" t="str">
        <f t="shared" si="94"/>
        <v/>
      </c>
      <c r="K740" s="700" t="str">
        <f t="shared" si="95"/>
        <v/>
      </c>
      <c r="L740" s="700" t="str">
        <f t="shared" si="96"/>
        <v/>
      </c>
      <c r="M740" s="712" t="str">
        <f t="shared" si="97"/>
        <v/>
      </c>
      <c r="N740" s="713"/>
      <c r="O740" s="714"/>
      <c r="P740" s="233"/>
      <c r="Q740" s="233"/>
      <c r="R740" s="816" t="str">
        <f t="shared" si="103"/>
        <v/>
      </c>
      <c r="S740" s="711" t="str">
        <f t="shared" si="102"/>
        <v/>
      </c>
      <c r="T740" s="573"/>
      <c r="U740" s="573"/>
      <c r="V740" s="147"/>
      <c r="W740" s="707"/>
    </row>
    <row r="741" spans="2:23" ht="14.25" customHeight="1">
      <c r="B741" s="395"/>
      <c r="D741" s="529">
        <f t="shared" si="104"/>
        <v>700</v>
      </c>
      <c r="E741" s="531"/>
      <c r="F741" s="574"/>
      <c r="G741" s="531"/>
      <c r="H741" s="575"/>
      <c r="I741" s="700" t="str">
        <f t="shared" si="101"/>
        <v/>
      </c>
      <c r="J741" s="700" t="str">
        <f t="shared" si="94"/>
        <v/>
      </c>
      <c r="K741" s="700" t="str">
        <f t="shared" si="95"/>
        <v/>
      </c>
      <c r="L741" s="700" t="str">
        <f t="shared" si="96"/>
        <v/>
      </c>
      <c r="M741" s="712" t="str">
        <f t="shared" si="97"/>
        <v/>
      </c>
      <c r="N741" s="713"/>
      <c r="O741" s="714"/>
      <c r="P741" s="233"/>
      <c r="Q741" s="233"/>
      <c r="R741" s="816" t="str">
        <f t="shared" si="103"/>
        <v/>
      </c>
      <c r="S741" s="711" t="str">
        <f t="shared" si="102"/>
        <v/>
      </c>
      <c r="T741" s="573"/>
      <c r="U741" s="573"/>
      <c r="V741" s="147"/>
      <c r="W741" s="707"/>
    </row>
    <row r="742" spans="2:23" ht="14.25" customHeight="1">
      <c r="B742" s="395"/>
      <c r="D742" s="529">
        <f t="shared" si="104"/>
        <v>701</v>
      </c>
      <c r="E742" s="531"/>
      <c r="F742" s="574"/>
      <c r="G742" s="531"/>
      <c r="H742" s="575"/>
      <c r="I742" s="700" t="str">
        <f t="shared" si="101"/>
        <v/>
      </c>
      <c r="J742" s="700" t="str">
        <f t="shared" si="94"/>
        <v/>
      </c>
      <c r="K742" s="700" t="str">
        <f t="shared" si="95"/>
        <v/>
      </c>
      <c r="L742" s="700" t="str">
        <f t="shared" si="96"/>
        <v/>
      </c>
      <c r="M742" s="712" t="str">
        <f t="shared" si="97"/>
        <v/>
      </c>
      <c r="N742" s="713"/>
      <c r="O742" s="714"/>
      <c r="P742" s="233"/>
      <c r="Q742" s="233"/>
      <c r="R742" s="816" t="str">
        <f t="shared" si="103"/>
        <v/>
      </c>
      <c r="S742" s="711" t="str">
        <f t="shared" si="102"/>
        <v/>
      </c>
      <c r="T742" s="573"/>
      <c r="U742" s="573"/>
      <c r="V742" s="147"/>
      <c r="W742" s="707"/>
    </row>
    <row r="743" spans="2:23" ht="14.25" customHeight="1">
      <c r="B743" s="395"/>
      <c r="D743" s="529">
        <f t="shared" si="104"/>
        <v>702</v>
      </c>
      <c r="E743" s="531"/>
      <c r="F743" s="574"/>
      <c r="G743" s="531"/>
      <c r="H743" s="575"/>
      <c r="I743" s="700" t="str">
        <f t="shared" si="101"/>
        <v/>
      </c>
      <c r="J743" s="700" t="str">
        <f t="shared" si="94"/>
        <v/>
      </c>
      <c r="K743" s="700" t="str">
        <f t="shared" si="95"/>
        <v/>
      </c>
      <c r="L743" s="700" t="str">
        <f t="shared" si="96"/>
        <v/>
      </c>
      <c r="M743" s="712" t="str">
        <f t="shared" si="97"/>
        <v/>
      </c>
      <c r="N743" s="713"/>
      <c r="O743" s="714"/>
      <c r="P743" s="233"/>
      <c r="Q743" s="233"/>
      <c r="R743" s="816" t="str">
        <f t="shared" si="103"/>
        <v/>
      </c>
      <c r="S743" s="711" t="str">
        <f t="shared" si="102"/>
        <v/>
      </c>
      <c r="T743" s="573"/>
      <c r="U743" s="573"/>
      <c r="V743" s="147"/>
      <c r="W743" s="707"/>
    </row>
    <row r="744" spans="2:23" ht="14.25" customHeight="1">
      <c r="B744" s="395"/>
      <c r="D744" s="529">
        <f t="shared" si="104"/>
        <v>703</v>
      </c>
      <c r="E744" s="531"/>
      <c r="F744" s="574"/>
      <c r="G744" s="531"/>
      <c r="H744" s="575"/>
      <c r="I744" s="700" t="str">
        <f t="shared" si="101"/>
        <v/>
      </c>
      <c r="J744" s="700" t="str">
        <f t="shared" si="94"/>
        <v/>
      </c>
      <c r="K744" s="700" t="str">
        <f t="shared" si="95"/>
        <v/>
      </c>
      <c r="L744" s="700" t="str">
        <f t="shared" si="96"/>
        <v/>
      </c>
      <c r="M744" s="712" t="str">
        <f t="shared" si="97"/>
        <v/>
      </c>
      <c r="N744" s="713"/>
      <c r="O744" s="714"/>
      <c r="P744" s="233"/>
      <c r="Q744" s="233"/>
      <c r="R744" s="816" t="str">
        <f t="shared" si="103"/>
        <v/>
      </c>
      <c r="S744" s="711" t="str">
        <f t="shared" si="102"/>
        <v/>
      </c>
      <c r="T744" s="573"/>
      <c r="U744" s="573"/>
      <c r="V744" s="147"/>
      <c r="W744" s="707"/>
    </row>
    <row r="745" spans="2:23" ht="14.25" customHeight="1">
      <c r="B745" s="395"/>
      <c r="D745" s="529">
        <f t="shared" si="104"/>
        <v>704</v>
      </c>
      <c r="E745" s="531"/>
      <c r="F745" s="574"/>
      <c r="G745" s="531"/>
      <c r="H745" s="575"/>
      <c r="I745" s="700" t="str">
        <f t="shared" si="101"/>
        <v/>
      </c>
      <c r="J745" s="700" t="str">
        <f t="shared" si="94"/>
        <v/>
      </c>
      <c r="K745" s="700" t="str">
        <f t="shared" si="95"/>
        <v/>
      </c>
      <c r="L745" s="700" t="str">
        <f t="shared" si="96"/>
        <v/>
      </c>
      <c r="M745" s="712" t="str">
        <f t="shared" si="97"/>
        <v/>
      </c>
      <c r="N745" s="713"/>
      <c r="O745" s="714"/>
      <c r="P745" s="233"/>
      <c r="Q745" s="233"/>
      <c r="R745" s="816" t="str">
        <f t="shared" si="103"/>
        <v/>
      </c>
      <c r="S745" s="711" t="str">
        <f t="shared" si="102"/>
        <v/>
      </c>
      <c r="T745" s="573"/>
      <c r="U745" s="573"/>
      <c r="V745" s="147"/>
      <c r="W745" s="707"/>
    </row>
    <row r="746" spans="2:23" ht="14.25" customHeight="1">
      <c r="B746" s="395"/>
      <c r="D746" s="529">
        <f t="shared" si="104"/>
        <v>705</v>
      </c>
      <c r="E746" s="531"/>
      <c r="F746" s="574"/>
      <c r="G746" s="531"/>
      <c r="H746" s="575"/>
      <c r="I746" s="700" t="str">
        <f t="shared" si="101"/>
        <v/>
      </c>
      <c r="J746" s="700" t="str">
        <f t="shared" si="94"/>
        <v/>
      </c>
      <c r="K746" s="700" t="str">
        <f t="shared" si="95"/>
        <v/>
      </c>
      <c r="L746" s="700" t="str">
        <f t="shared" si="96"/>
        <v/>
      </c>
      <c r="M746" s="712" t="str">
        <f t="shared" si="97"/>
        <v/>
      </c>
      <c r="N746" s="713"/>
      <c r="O746" s="714"/>
      <c r="P746" s="233"/>
      <c r="Q746" s="233"/>
      <c r="R746" s="816" t="str">
        <f t="shared" si="103"/>
        <v/>
      </c>
      <c r="S746" s="711" t="str">
        <f t="shared" si="102"/>
        <v/>
      </c>
      <c r="T746" s="573"/>
      <c r="U746" s="573"/>
      <c r="V746" s="147"/>
      <c r="W746" s="707"/>
    </row>
    <row r="747" spans="2:23" ht="14.25" customHeight="1">
      <c r="B747" s="395"/>
      <c r="D747" s="529">
        <f t="shared" si="104"/>
        <v>706</v>
      </c>
      <c r="E747" s="531"/>
      <c r="F747" s="574"/>
      <c r="G747" s="531"/>
      <c r="H747" s="575"/>
      <c r="I747" s="700" t="str">
        <f t="shared" ref="I747:I810" si="105">IF(OR(F747=$AE$4,F747=$AF$4),"○","")</f>
        <v/>
      </c>
      <c r="J747" s="700" t="str">
        <f t="shared" si="94"/>
        <v/>
      </c>
      <c r="K747" s="700" t="str">
        <f t="shared" si="95"/>
        <v/>
      </c>
      <c r="L747" s="700" t="str">
        <f t="shared" si="96"/>
        <v/>
      </c>
      <c r="M747" s="712" t="str">
        <f t="shared" si="97"/>
        <v/>
      </c>
      <c r="N747" s="713"/>
      <c r="O747" s="714"/>
      <c r="P747" s="233"/>
      <c r="Q747" s="233"/>
      <c r="R747" s="816" t="str">
        <f t="shared" si="103"/>
        <v/>
      </c>
      <c r="S747" s="711" t="str">
        <f t="shared" ref="S747:S802" si="106">IF(OR(H747="",R747=""),"",R747/H747)</f>
        <v/>
      </c>
      <c r="T747" s="573"/>
      <c r="U747" s="573"/>
      <c r="V747" s="147"/>
      <c r="W747" s="707"/>
    </row>
    <row r="748" spans="2:23" ht="14.25" customHeight="1">
      <c r="B748" s="395"/>
      <c r="D748" s="529">
        <f t="shared" si="104"/>
        <v>707</v>
      </c>
      <c r="E748" s="531"/>
      <c r="F748" s="574"/>
      <c r="G748" s="531"/>
      <c r="H748" s="575"/>
      <c r="I748" s="700" t="str">
        <f t="shared" si="105"/>
        <v/>
      </c>
      <c r="J748" s="700" t="str">
        <f t="shared" si="94"/>
        <v/>
      </c>
      <c r="K748" s="700" t="str">
        <f t="shared" si="95"/>
        <v/>
      </c>
      <c r="L748" s="700" t="str">
        <f t="shared" si="96"/>
        <v/>
      </c>
      <c r="M748" s="712" t="str">
        <f t="shared" si="97"/>
        <v/>
      </c>
      <c r="N748" s="713"/>
      <c r="O748" s="714"/>
      <c r="P748" s="233"/>
      <c r="Q748" s="233"/>
      <c r="R748" s="816" t="str">
        <f t="shared" si="103"/>
        <v/>
      </c>
      <c r="S748" s="711" t="str">
        <f t="shared" si="106"/>
        <v/>
      </c>
      <c r="T748" s="573"/>
      <c r="U748" s="573"/>
      <c r="V748" s="147"/>
      <c r="W748" s="707"/>
    </row>
    <row r="749" spans="2:23" ht="14.25" customHeight="1">
      <c r="B749" s="395"/>
      <c r="D749" s="529">
        <f t="shared" si="104"/>
        <v>708</v>
      </c>
      <c r="E749" s="531"/>
      <c r="F749" s="574"/>
      <c r="G749" s="531"/>
      <c r="H749" s="575"/>
      <c r="I749" s="700" t="str">
        <f t="shared" si="105"/>
        <v/>
      </c>
      <c r="J749" s="700" t="str">
        <f t="shared" si="94"/>
        <v/>
      </c>
      <c r="K749" s="700" t="str">
        <f t="shared" si="95"/>
        <v/>
      </c>
      <c r="L749" s="700" t="str">
        <f t="shared" si="96"/>
        <v/>
      </c>
      <c r="M749" s="712" t="str">
        <f t="shared" si="97"/>
        <v/>
      </c>
      <c r="N749" s="713"/>
      <c r="O749" s="714"/>
      <c r="P749" s="233"/>
      <c r="Q749" s="233"/>
      <c r="R749" s="816" t="str">
        <f t="shared" si="103"/>
        <v/>
      </c>
      <c r="S749" s="711" t="str">
        <f t="shared" si="106"/>
        <v/>
      </c>
      <c r="T749" s="573"/>
      <c r="U749" s="573"/>
      <c r="V749" s="147"/>
      <c r="W749" s="707"/>
    </row>
    <row r="750" spans="2:23" ht="14.25" customHeight="1">
      <c r="B750" s="395"/>
      <c r="D750" s="529">
        <f t="shared" si="104"/>
        <v>709</v>
      </c>
      <c r="E750" s="531"/>
      <c r="F750" s="574"/>
      <c r="G750" s="531"/>
      <c r="H750" s="575"/>
      <c r="I750" s="700" t="str">
        <f t="shared" si="105"/>
        <v/>
      </c>
      <c r="J750" s="700" t="str">
        <f t="shared" si="94"/>
        <v/>
      </c>
      <c r="K750" s="700" t="str">
        <f t="shared" si="95"/>
        <v/>
      </c>
      <c r="L750" s="700" t="str">
        <f t="shared" si="96"/>
        <v/>
      </c>
      <c r="M750" s="712" t="str">
        <f t="shared" si="97"/>
        <v/>
      </c>
      <c r="N750" s="713"/>
      <c r="O750" s="714"/>
      <c r="P750" s="233"/>
      <c r="Q750" s="233"/>
      <c r="R750" s="816" t="str">
        <f t="shared" si="103"/>
        <v/>
      </c>
      <c r="S750" s="711" t="str">
        <f t="shared" si="106"/>
        <v/>
      </c>
      <c r="T750" s="573"/>
      <c r="U750" s="573"/>
      <c r="V750" s="147"/>
      <c r="W750" s="707"/>
    </row>
    <row r="751" spans="2:23" ht="14.25" customHeight="1">
      <c r="B751" s="395"/>
      <c r="D751" s="529">
        <f t="shared" si="104"/>
        <v>710</v>
      </c>
      <c r="E751" s="531"/>
      <c r="F751" s="574"/>
      <c r="G751" s="531"/>
      <c r="H751" s="575"/>
      <c r="I751" s="700" t="str">
        <f t="shared" si="105"/>
        <v/>
      </c>
      <c r="J751" s="700" t="str">
        <f t="shared" si="94"/>
        <v/>
      </c>
      <c r="K751" s="700" t="str">
        <f t="shared" si="95"/>
        <v/>
      </c>
      <c r="L751" s="700" t="str">
        <f t="shared" si="96"/>
        <v/>
      </c>
      <c r="M751" s="712" t="str">
        <f t="shared" si="97"/>
        <v/>
      </c>
      <c r="N751" s="713"/>
      <c r="O751" s="714"/>
      <c r="P751" s="233"/>
      <c r="Q751" s="233"/>
      <c r="R751" s="816" t="str">
        <f t="shared" si="103"/>
        <v/>
      </c>
      <c r="S751" s="711" t="str">
        <f t="shared" si="106"/>
        <v/>
      </c>
      <c r="T751" s="573"/>
      <c r="U751" s="573"/>
      <c r="V751" s="147"/>
      <c r="W751" s="707"/>
    </row>
    <row r="752" spans="2:23" ht="14.25" customHeight="1">
      <c r="B752" s="395"/>
      <c r="D752" s="529">
        <f t="shared" si="104"/>
        <v>711</v>
      </c>
      <c r="E752" s="531"/>
      <c r="F752" s="574"/>
      <c r="G752" s="531"/>
      <c r="H752" s="575"/>
      <c r="I752" s="700" t="str">
        <f t="shared" si="105"/>
        <v/>
      </c>
      <c r="J752" s="700" t="str">
        <f t="shared" si="94"/>
        <v/>
      </c>
      <c r="K752" s="700" t="str">
        <f t="shared" si="95"/>
        <v/>
      </c>
      <c r="L752" s="700" t="str">
        <f t="shared" si="96"/>
        <v/>
      </c>
      <c r="M752" s="712" t="str">
        <f t="shared" si="97"/>
        <v/>
      </c>
      <c r="N752" s="713"/>
      <c r="O752" s="714"/>
      <c r="P752" s="233"/>
      <c r="Q752" s="233"/>
      <c r="R752" s="816" t="str">
        <f t="shared" si="103"/>
        <v/>
      </c>
      <c r="S752" s="711" t="str">
        <f t="shared" si="106"/>
        <v/>
      </c>
      <c r="T752" s="573"/>
      <c r="U752" s="573"/>
      <c r="V752" s="147"/>
      <c r="W752" s="707"/>
    </row>
    <row r="753" spans="2:23" ht="14.25" customHeight="1">
      <c r="B753" s="395"/>
      <c r="D753" s="529">
        <f t="shared" si="104"/>
        <v>712</v>
      </c>
      <c r="E753" s="531"/>
      <c r="F753" s="574"/>
      <c r="G753" s="531"/>
      <c r="H753" s="575"/>
      <c r="I753" s="700" t="str">
        <f t="shared" si="105"/>
        <v/>
      </c>
      <c r="J753" s="700" t="str">
        <f t="shared" si="94"/>
        <v/>
      </c>
      <c r="K753" s="700" t="str">
        <f t="shared" si="95"/>
        <v/>
      </c>
      <c r="L753" s="700" t="str">
        <f t="shared" si="96"/>
        <v/>
      </c>
      <c r="M753" s="712" t="str">
        <f t="shared" si="97"/>
        <v/>
      </c>
      <c r="N753" s="713"/>
      <c r="O753" s="714"/>
      <c r="P753" s="233"/>
      <c r="Q753" s="233"/>
      <c r="R753" s="816" t="str">
        <f t="shared" si="103"/>
        <v/>
      </c>
      <c r="S753" s="711" t="str">
        <f t="shared" si="106"/>
        <v/>
      </c>
      <c r="T753" s="573"/>
      <c r="U753" s="573"/>
      <c r="V753" s="147"/>
      <c r="W753" s="707"/>
    </row>
    <row r="754" spans="2:23" ht="14.25" customHeight="1">
      <c r="B754" s="395"/>
      <c r="D754" s="529">
        <f t="shared" si="104"/>
        <v>713</v>
      </c>
      <c r="E754" s="531"/>
      <c r="F754" s="574"/>
      <c r="G754" s="531"/>
      <c r="H754" s="575"/>
      <c r="I754" s="700" t="str">
        <f t="shared" si="105"/>
        <v/>
      </c>
      <c r="J754" s="700" t="str">
        <f t="shared" si="94"/>
        <v/>
      </c>
      <c r="K754" s="700" t="str">
        <f t="shared" si="95"/>
        <v/>
      </c>
      <c r="L754" s="700" t="str">
        <f t="shared" si="96"/>
        <v/>
      </c>
      <c r="M754" s="712" t="str">
        <f t="shared" si="97"/>
        <v/>
      </c>
      <c r="N754" s="713"/>
      <c r="O754" s="714"/>
      <c r="P754" s="233"/>
      <c r="Q754" s="233"/>
      <c r="R754" s="816" t="str">
        <f t="shared" si="103"/>
        <v/>
      </c>
      <c r="S754" s="711" t="str">
        <f t="shared" si="106"/>
        <v/>
      </c>
      <c r="T754" s="573"/>
      <c r="U754" s="573"/>
      <c r="V754" s="147"/>
      <c r="W754" s="707"/>
    </row>
    <row r="755" spans="2:23" ht="14.25" customHeight="1">
      <c r="B755" s="395"/>
      <c r="D755" s="529">
        <f t="shared" si="104"/>
        <v>714</v>
      </c>
      <c r="E755" s="531"/>
      <c r="F755" s="574"/>
      <c r="G755" s="531"/>
      <c r="H755" s="575"/>
      <c r="I755" s="700" t="str">
        <f t="shared" si="105"/>
        <v/>
      </c>
      <c r="J755" s="700" t="str">
        <f t="shared" si="94"/>
        <v/>
      </c>
      <c r="K755" s="700" t="str">
        <f t="shared" si="95"/>
        <v/>
      </c>
      <c r="L755" s="700" t="str">
        <f t="shared" si="96"/>
        <v/>
      </c>
      <c r="M755" s="712" t="str">
        <f t="shared" si="97"/>
        <v/>
      </c>
      <c r="N755" s="713"/>
      <c r="O755" s="714"/>
      <c r="P755" s="233"/>
      <c r="Q755" s="233"/>
      <c r="R755" s="816" t="str">
        <f t="shared" si="103"/>
        <v/>
      </c>
      <c r="S755" s="711" t="str">
        <f t="shared" si="106"/>
        <v/>
      </c>
      <c r="T755" s="573"/>
      <c r="U755" s="573"/>
      <c r="V755" s="147"/>
      <c r="W755" s="707"/>
    </row>
    <row r="756" spans="2:23" ht="14.25" customHeight="1">
      <c r="B756" s="395"/>
      <c r="D756" s="529">
        <f t="shared" si="104"/>
        <v>715</v>
      </c>
      <c r="E756" s="531"/>
      <c r="F756" s="574"/>
      <c r="G756" s="531"/>
      <c r="H756" s="575"/>
      <c r="I756" s="700" t="str">
        <f t="shared" si="105"/>
        <v/>
      </c>
      <c r="J756" s="700" t="str">
        <f t="shared" si="94"/>
        <v/>
      </c>
      <c r="K756" s="700" t="str">
        <f t="shared" si="95"/>
        <v/>
      </c>
      <c r="L756" s="700" t="str">
        <f t="shared" si="96"/>
        <v/>
      </c>
      <c r="M756" s="712" t="str">
        <f t="shared" si="97"/>
        <v/>
      </c>
      <c r="N756" s="713"/>
      <c r="O756" s="714"/>
      <c r="P756" s="233"/>
      <c r="Q756" s="233"/>
      <c r="R756" s="816" t="str">
        <f t="shared" si="103"/>
        <v/>
      </c>
      <c r="S756" s="711" t="str">
        <f t="shared" si="106"/>
        <v/>
      </c>
      <c r="T756" s="573"/>
      <c r="U756" s="573"/>
      <c r="V756" s="147"/>
      <c r="W756" s="707"/>
    </row>
    <row r="757" spans="2:23" ht="14.25" customHeight="1">
      <c r="B757" s="395"/>
      <c r="D757" s="529">
        <f t="shared" si="104"/>
        <v>716</v>
      </c>
      <c r="E757" s="531"/>
      <c r="F757" s="574"/>
      <c r="G757" s="531"/>
      <c r="H757" s="575"/>
      <c r="I757" s="700" t="str">
        <f t="shared" si="105"/>
        <v/>
      </c>
      <c r="J757" s="700" t="str">
        <f t="shared" si="94"/>
        <v/>
      </c>
      <c r="K757" s="700" t="str">
        <f t="shared" si="95"/>
        <v/>
      </c>
      <c r="L757" s="700" t="str">
        <f t="shared" si="96"/>
        <v/>
      </c>
      <c r="M757" s="712" t="str">
        <f t="shared" si="97"/>
        <v/>
      </c>
      <c r="N757" s="713"/>
      <c r="O757" s="714"/>
      <c r="P757" s="233"/>
      <c r="Q757" s="233"/>
      <c r="R757" s="816" t="str">
        <f t="shared" si="103"/>
        <v/>
      </c>
      <c r="S757" s="711" t="str">
        <f t="shared" si="106"/>
        <v/>
      </c>
      <c r="T757" s="573"/>
      <c r="U757" s="573"/>
      <c r="V757" s="147"/>
      <c r="W757" s="707"/>
    </row>
    <row r="758" spans="2:23" ht="14.25" customHeight="1">
      <c r="B758" s="395"/>
      <c r="D758" s="529">
        <f t="shared" si="104"/>
        <v>717</v>
      </c>
      <c r="E758" s="531"/>
      <c r="F758" s="574"/>
      <c r="G758" s="531"/>
      <c r="H758" s="575"/>
      <c r="I758" s="700" t="str">
        <f t="shared" si="105"/>
        <v/>
      </c>
      <c r="J758" s="700" t="str">
        <f t="shared" si="94"/>
        <v/>
      </c>
      <c r="K758" s="700" t="str">
        <f t="shared" si="95"/>
        <v/>
      </c>
      <c r="L758" s="700" t="str">
        <f t="shared" si="96"/>
        <v/>
      </c>
      <c r="M758" s="712" t="str">
        <f t="shared" si="97"/>
        <v/>
      </c>
      <c r="N758" s="713"/>
      <c r="O758" s="714"/>
      <c r="P758" s="233"/>
      <c r="Q758" s="233"/>
      <c r="R758" s="816" t="str">
        <f t="shared" si="103"/>
        <v/>
      </c>
      <c r="S758" s="711" t="str">
        <f t="shared" si="106"/>
        <v/>
      </c>
      <c r="T758" s="573"/>
      <c r="U758" s="573"/>
      <c r="V758" s="147"/>
      <c r="W758" s="707"/>
    </row>
    <row r="759" spans="2:23" ht="14.25" customHeight="1">
      <c r="B759" s="395"/>
      <c r="D759" s="529">
        <f t="shared" si="104"/>
        <v>718</v>
      </c>
      <c r="E759" s="531"/>
      <c r="F759" s="574"/>
      <c r="G759" s="531"/>
      <c r="H759" s="575"/>
      <c r="I759" s="700" t="str">
        <f t="shared" si="105"/>
        <v/>
      </c>
      <c r="J759" s="700" t="str">
        <f t="shared" si="94"/>
        <v/>
      </c>
      <c r="K759" s="700" t="str">
        <f t="shared" si="95"/>
        <v/>
      </c>
      <c r="L759" s="700" t="str">
        <f t="shared" si="96"/>
        <v/>
      </c>
      <c r="M759" s="712" t="str">
        <f t="shared" si="97"/>
        <v/>
      </c>
      <c r="N759" s="713"/>
      <c r="O759" s="714"/>
      <c r="P759" s="233"/>
      <c r="Q759" s="233"/>
      <c r="R759" s="816" t="str">
        <f t="shared" si="103"/>
        <v/>
      </c>
      <c r="S759" s="711" t="str">
        <f t="shared" si="106"/>
        <v/>
      </c>
      <c r="T759" s="573"/>
      <c r="U759" s="573"/>
      <c r="V759" s="147"/>
      <c r="W759" s="707"/>
    </row>
    <row r="760" spans="2:23" ht="14.25" customHeight="1">
      <c r="B760" s="395"/>
      <c r="D760" s="529">
        <f t="shared" si="104"/>
        <v>719</v>
      </c>
      <c r="E760" s="531"/>
      <c r="F760" s="574"/>
      <c r="G760" s="531"/>
      <c r="H760" s="575"/>
      <c r="I760" s="700" t="str">
        <f t="shared" si="105"/>
        <v/>
      </c>
      <c r="J760" s="700" t="str">
        <f t="shared" si="94"/>
        <v/>
      </c>
      <c r="K760" s="700" t="str">
        <f t="shared" si="95"/>
        <v/>
      </c>
      <c r="L760" s="700" t="str">
        <f t="shared" si="96"/>
        <v/>
      </c>
      <c r="M760" s="712" t="str">
        <f t="shared" si="97"/>
        <v/>
      </c>
      <c r="N760" s="713"/>
      <c r="O760" s="714"/>
      <c r="P760" s="233"/>
      <c r="Q760" s="233"/>
      <c r="R760" s="816" t="str">
        <f t="shared" si="103"/>
        <v/>
      </c>
      <c r="S760" s="711" t="str">
        <f t="shared" si="106"/>
        <v/>
      </c>
      <c r="T760" s="573"/>
      <c r="U760" s="573"/>
      <c r="V760" s="147"/>
      <c r="W760" s="707"/>
    </row>
    <row r="761" spans="2:23" ht="14.25" customHeight="1">
      <c r="B761" s="395"/>
      <c r="D761" s="529">
        <f t="shared" si="104"/>
        <v>720</v>
      </c>
      <c r="E761" s="531"/>
      <c r="F761" s="574"/>
      <c r="G761" s="531"/>
      <c r="H761" s="575"/>
      <c r="I761" s="700" t="str">
        <f t="shared" si="105"/>
        <v/>
      </c>
      <c r="J761" s="700" t="str">
        <f t="shared" si="94"/>
        <v/>
      </c>
      <c r="K761" s="700" t="str">
        <f t="shared" si="95"/>
        <v/>
      </c>
      <c r="L761" s="700" t="str">
        <f t="shared" si="96"/>
        <v/>
      </c>
      <c r="M761" s="712" t="str">
        <f t="shared" si="97"/>
        <v/>
      </c>
      <c r="N761" s="713"/>
      <c r="O761" s="714"/>
      <c r="P761" s="233"/>
      <c r="Q761" s="233"/>
      <c r="R761" s="816" t="str">
        <f t="shared" si="103"/>
        <v/>
      </c>
      <c r="S761" s="711" t="str">
        <f t="shared" si="106"/>
        <v/>
      </c>
      <c r="T761" s="573"/>
      <c r="U761" s="573"/>
      <c r="V761" s="147"/>
      <c r="W761" s="707"/>
    </row>
    <row r="762" spans="2:23" ht="14.25" customHeight="1">
      <c r="B762" s="395"/>
      <c r="D762" s="529">
        <f t="shared" si="104"/>
        <v>721</v>
      </c>
      <c r="E762" s="531"/>
      <c r="F762" s="574"/>
      <c r="G762" s="531"/>
      <c r="H762" s="575"/>
      <c r="I762" s="700" t="str">
        <f t="shared" si="105"/>
        <v/>
      </c>
      <c r="J762" s="700" t="str">
        <f t="shared" si="94"/>
        <v/>
      </c>
      <c r="K762" s="700" t="str">
        <f t="shared" si="95"/>
        <v/>
      </c>
      <c r="L762" s="700" t="str">
        <f t="shared" si="96"/>
        <v/>
      </c>
      <c r="M762" s="712" t="str">
        <f t="shared" si="97"/>
        <v/>
      </c>
      <c r="N762" s="713"/>
      <c r="O762" s="714"/>
      <c r="P762" s="233"/>
      <c r="Q762" s="233"/>
      <c r="R762" s="816" t="str">
        <f t="shared" si="103"/>
        <v/>
      </c>
      <c r="S762" s="711" t="str">
        <f t="shared" si="106"/>
        <v/>
      </c>
      <c r="T762" s="573"/>
      <c r="U762" s="573"/>
      <c r="V762" s="147"/>
      <c r="W762" s="707"/>
    </row>
    <row r="763" spans="2:23" ht="14.25" customHeight="1">
      <c r="B763" s="395"/>
      <c r="D763" s="529">
        <f t="shared" si="104"/>
        <v>722</v>
      </c>
      <c r="E763" s="531"/>
      <c r="F763" s="574"/>
      <c r="G763" s="531"/>
      <c r="H763" s="575"/>
      <c r="I763" s="700" t="str">
        <f t="shared" si="105"/>
        <v/>
      </c>
      <c r="J763" s="700" t="str">
        <f t="shared" si="94"/>
        <v/>
      </c>
      <c r="K763" s="700" t="str">
        <f t="shared" si="95"/>
        <v/>
      </c>
      <c r="L763" s="700" t="str">
        <f t="shared" si="96"/>
        <v/>
      </c>
      <c r="M763" s="712" t="str">
        <f t="shared" si="97"/>
        <v/>
      </c>
      <c r="N763" s="713"/>
      <c r="O763" s="714"/>
      <c r="P763" s="233"/>
      <c r="Q763" s="233"/>
      <c r="R763" s="816" t="str">
        <f t="shared" si="103"/>
        <v/>
      </c>
      <c r="S763" s="711" t="str">
        <f t="shared" si="106"/>
        <v/>
      </c>
      <c r="T763" s="573"/>
      <c r="U763" s="573"/>
      <c r="V763" s="147"/>
      <c r="W763" s="707"/>
    </row>
    <row r="764" spans="2:23" ht="14.25" customHeight="1">
      <c r="B764" s="395"/>
      <c r="D764" s="529">
        <f t="shared" si="104"/>
        <v>723</v>
      </c>
      <c r="E764" s="531"/>
      <c r="F764" s="574"/>
      <c r="G764" s="531"/>
      <c r="H764" s="575"/>
      <c r="I764" s="700" t="str">
        <f t="shared" si="105"/>
        <v/>
      </c>
      <c r="J764" s="700" t="str">
        <f t="shared" si="94"/>
        <v/>
      </c>
      <c r="K764" s="700" t="str">
        <f t="shared" si="95"/>
        <v/>
      </c>
      <c r="L764" s="700" t="str">
        <f t="shared" si="96"/>
        <v/>
      </c>
      <c r="M764" s="712" t="str">
        <f t="shared" si="97"/>
        <v/>
      </c>
      <c r="N764" s="713"/>
      <c r="O764" s="714"/>
      <c r="P764" s="233"/>
      <c r="Q764" s="233"/>
      <c r="R764" s="816" t="str">
        <f t="shared" si="103"/>
        <v/>
      </c>
      <c r="S764" s="711" t="str">
        <f t="shared" si="106"/>
        <v/>
      </c>
      <c r="T764" s="573"/>
      <c r="U764" s="573"/>
      <c r="V764" s="147"/>
      <c r="W764" s="707"/>
    </row>
    <row r="765" spans="2:23" ht="14.25" customHeight="1">
      <c r="B765" s="395"/>
      <c r="D765" s="529">
        <f t="shared" si="104"/>
        <v>724</v>
      </c>
      <c r="E765" s="531"/>
      <c r="F765" s="574"/>
      <c r="G765" s="531"/>
      <c r="H765" s="575"/>
      <c r="I765" s="700" t="str">
        <f t="shared" si="105"/>
        <v/>
      </c>
      <c r="J765" s="700" t="str">
        <f t="shared" si="94"/>
        <v/>
      </c>
      <c r="K765" s="700" t="str">
        <f t="shared" si="95"/>
        <v/>
      </c>
      <c r="L765" s="700" t="str">
        <f t="shared" si="96"/>
        <v/>
      </c>
      <c r="M765" s="712" t="str">
        <f t="shared" si="97"/>
        <v/>
      </c>
      <c r="N765" s="713"/>
      <c r="O765" s="714"/>
      <c r="P765" s="233"/>
      <c r="Q765" s="233"/>
      <c r="R765" s="816" t="str">
        <f t="shared" si="103"/>
        <v/>
      </c>
      <c r="S765" s="711" t="str">
        <f t="shared" si="106"/>
        <v/>
      </c>
      <c r="T765" s="573"/>
      <c r="U765" s="573"/>
      <c r="V765" s="147"/>
      <c r="W765" s="707"/>
    </row>
    <row r="766" spans="2:23" ht="14.25" customHeight="1">
      <c r="B766" s="395"/>
      <c r="D766" s="529">
        <f t="shared" si="104"/>
        <v>725</v>
      </c>
      <c r="E766" s="531"/>
      <c r="F766" s="574"/>
      <c r="G766" s="531"/>
      <c r="H766" s="575"/>
      <c r="I766" s="700" t="str">
        <f t="shared" si="105"/>
        <v/>
      </c>
      <c r="J766" s="700" t="str">
        <f t="shared" si="94"/>
        <v/>
      </c>
      <c r="K766" s="700" t="str">
        <f t="shared" si="95"/>
        <v/>
      </c>
      <c r="L766" s="700" t="str">
        <f t="shared" si="96"/>
        <v/>
      </c>
      <c r="M766" s="712" t="str">
        <f t="shared" si="97"/>
        <v/>
      </c>
      <c r="N766" s="713"/>
      <c r="O766" s="714"/>
      <c r="P766" s="233"/>
      <c r="Q766" s="233"/>
      <c r="R766" s="816" t="str">
        <f t="shared" si="103"/>
        <v/>
      </c>
      <c r="S766" s="711" t="str">
        <f t="shared" si="106"/>
        <v/>
      </c>
      <c r="T766" s="573"/>
      <c r="U766" s="573"/>
      <c r="V766" s="147"/>
      <c r="W766" s="707"/>
    </row>
    <row r="767" spans="2:23" ht="14.25" customHeight="1">
      <c r="B767" s="395"/>
      <c r="D767" s="529">
        <f t="shared" si="104"/>
        <v>726</v>
      </c>
      <c r="E767" s="531"/>
      <c r="F767" s="574"/>
      <c r="G767" s="531"/>
      <c r="H767" s="575"/>
      <c r="I767" s="700" t="str">
        <f t="shared" si="105"/>
        <v/>
      </c>
      <c r="J767" s="700" t="str">
        <f t="shared" si="94"/>
        <v/>
      </c>
      <c r="K767" s="700" t="str">
        <f t="shared" si="95"/>
        <v/>
      </c>
      <c r="L767" s="700" t="str">
        <f t="shared" si="96"/>
        <v/>
      </c>
      <c r="M767" s="712" t="str">
        <f t="shared" si="97"/>
        <v/>
      </c>
      <c r="N767" s="713"/>
      <c r="O767" s="714"/>
      <c r="P767" s="233"/>
      <c r="Q767" s="233"/>
      <c r="R767" s="816" t="str">
        <f t="shared" si="103"/>
        <v/>
      </c>
      <c r="S767" s="711" t="str">
        <f t="shared" si="106"/>
        <v/>
      </c>
      <c r="T767" s="573"/>
      <c r="U767" s="573"/>
      <c r="V767" s="147"/>
      <c r="W767" s="707"/>
    </row>
    <row r="768" spans="2:23" ht="14.25" customHeight="1">
      <c r="B768" s="395"/>
      <c r="D768" s="529">
        <f t="shared" si="104"/>
        <v>727</v>
      </c>
      <c r="E768" s="531"/>
      <c r="F768" s="574"/>
      <c r="G768" s="531"/>
      <c r="H768" s="575"/>
      <c r="I768" s="700" t="str">
        <f t="shared" si="105"/>
        <v/>
      </c>
      <c r="J768" s="700" t="str">
        <f t="shared" si="94"/>
        <v/>
      </c>
      <c r="K768" s="700" t="str">
        <f t="shared" si="95"/>
        <v/>
      </c>
      <c r="L768" s="700" t="str">
        <f t="shared" si="96"/>
        <v/>
      </c>
      <c r="M768" s="712" t="str">
        <f t="shared" si="97"/>
        <v/>
      </c>
      <c r="N768" s="713"/>
      <c r="O768" s="714"/>
      <c r="P768" s="233"/>
      <c r="Q768" s="233"/>
      <c r="R768" s="816" t="str">
        <f t="shared" si="103"/>
        <v/>
      </c>
      <c r="S768" s="711" t="str">
        <f t="shared" si="106"/>
        <v/>
      </c>
      <c r="T768" s="573"/>
      <c r="U768" s="573"/>
      <c r="V768" s="147"/>
      <c r="W768" s="707"/>
    </row>
    <row r="769" spans="2:23" ht="14.25" customHeight="1">
      <c r="B769" s="395"/>
      <c r="D769" s="529">
        <f t="shared" si="104"/>
        <v>728</v>
      </c>
      <c r="E769" s="531"/>
      <c r="F769" s="574"/>
      <c r="G769" s="531"/>
      <c r="H769" s="575"/>
      <c r="I769" s="700" t="str">
        <f t="shared" si="105"/>
        <v/>
      </c>
      <c r="J769" s="700" t="str">
        <f t="shared" si="94"/>
        <v/>
      </c>
      <c r="K769" s="700" t="str">
        <f t="shared" si="95"/>
        <v/>
      </c>
      <c r="L769" s="700" t="str">
        <f t="shared" si="96"/>
        <v/>
      </c>
      <c r="M769" s="712" t="str">
        <f t="shared" si="97"/>
        <v/>
      </c>
      <c r="N769" s="713"/>
      <c r="O769" s="714"/>
      <c r="P769" s="233"/>
      <c r="Q769" s="233"/>
      <c r="R769" s="816" t="str">
        <f t="shared" si="103"/>
        <v/>
      </c>
      <c r="S769" s="711" t="str">
        <f t="shared" si="106"/>
        <v/>
      </c>
      <c r="T769" s="573"/>
      <c r="U769" s="573"/>
      <c r="V769" s="147"/>
      <c r="W769" s="707"/>
    </row>
    <row r="770" spans="2:23" ht="14.25" customHeight="1">
      <c r="B770" s="395"/>
      <c r="D770" s="529">
        <f t="shared" si="104"/>
        <v>729</v>
      </c>
      <c r="E770" s="531"/>
      <c r="F770" s="574"/>
      <c r="G770" s="531"/>
      <c r="H770" s="575"/>
      <c r="I770" s="700" t="str">
        <f t="shared" si="105"/>
        <v/>
      </c>
      <c r="J770" s="700" t="str">
        <f t="shared" si="94"/>
        <v/>
      </c>
      <c r="K770" s="700" t="str">
        <f t="shared" si="95"/>
        <v/>
      </c>
      <c r="L770" s="700" t="str">
        <f t="shared" si="96"/>
        <v/>
      </c>
      <c r="M770" s="712" t="str">
        <f t="shared" si="97"/>
        <v/>
      </c>
      <c r="N770" s="713"/>
      <c r="O770" s="714"/>
      <c r="P770" s="233"/>
      <c r="Q770" s="233"/>
      <c r="R770" s="816" t="str">
        <f t="shared" si="103"/>
        <v/>
      </c>
      <c r="S770" s="711" t="str">
        <f t="shared" si="106"/>
        <v/>
      </c>
      <c r="T770" s="573"/>
      <c r="U770" s="573"/>
      <c r="V770" s="147"/>
      <c r="W770" s="707"/>
    </row>
    <row r="771" spans="2:23" ht="14.25" customHeight="1">
      <c r="B771" s="395"/>
      <c r="D771" s="529">
        <f t="shared" si="104"/>
        <v>730</v>
      </c>
      <c r="E771" s="531"/>
      <c r="F771" s="574"/>
      <c r="G771" s="531"/>
      <c r="H771" s="575"/>
      <c r="I771" s="700" t="str">
        <f t="shared" si="105"/>
        <v/>
      </c>
      <c r="J771" s="700" t="str">
        <f t="shared" si="94"/>
        <v/>
      </c>
      <c r="K771" s="700" t="str">
        <f t="shared" si="95"/>
        <v/>
      </c>
      <c r="L771" s="700" t="str">
        <f t="shared" si="96"/>
        <v/>
      </c>
      <c r="M771" s="712" t="str">
        <f t="shared" si="97"/>
        <v/>
      </c>
      <c r="N771" s="713"/>
      <c r="O771" s="714"/>
      <c r="P771" s="233"/>
      <c r="Q771" s="233"/>
      <c r="R771" s="816" t="str">
        <f t="shared" si="103"/>
        <v/>
      </c>
      <c r="S771" s="711" t="str">
        <f t="shared" si="106"/>
        <v/>
      </c>
      <c r="T771" s="573"/>
      <c r="U771" s="573"/>
      <c r="V771" s="147"/>
      <c r="W771" s="707"/>
    </row>
    <row r="772" spans="2:23" ht="14.25" customHeight="1">
      <c r="B772" s="395"/>
      <c r="D772" s="529">
        <f t="shared" si="104"/>
        <v>731</v>
      </c>
      <c r="E772" s="531"/>
      <c r="F772" s="574"/>
      <c r="G772" s="531"/>
      <c r="H772" s="575"/>
      <c r="I772" s="700" t="str">
        <f t="shared" si="105"/>
        <v/>
      </c>
      <c r="J772" s="700" t="str">
        <f t="shared" si="94"/>
        <v/>
      </c>
      <c r="K772" s="700" t="str">
        <f t="shared" si="95"/>
        <v/>
      </c>
      <c r="L772" s="700" t="str">
        <f t="shared" si="96"/>
        <v/>
      </c>
      <c r="M772" s="712" t="str">
        <f t="shared" si="97"/>
        <v/>
      </c>
      <c r="N772" s="713"/>
      <c r="O772" s="714"/>
      <c r="P772" s="233"/>
      <c r="Q772" s="233"/>
      <c r="R772" s="816" t="str">
        <f t="shared" si="103"/>
        <v/>
      </c>
      <c r="S772" s="711" t="str">
        <f t="shared" si="106"/>
        <v/>
      </c>
      <c r="T772" s="573"/>
      <c r="U772" s="573"/>
      <c r="V772" s="147"/>
      <c r="W772" s="707"/>
    </row>
    <row r="773" spans="2:23" ht="14.25" customHeight="1">
      <c r="B773" s="395"/>
      <c r="D773" s="529">
        <f t="shared" si="104"/>
        <v>732</v>
      </c>
      <c r="E773" s="531"/>
      <c r="F773" s="574"/>
      <c r="G773" s="531"/>
      <c r="H773" s="575"/>
      <c r="I773" s="700" t="str">
        <f t="shared" si="105"/>
        <v/>
      </c>
      <c r="J773" s="700" t="str">
        <f t="shared" si="94"/>
        <v/>
      </c>
      <c r="K773" s="700" t="str">
        <f t="shared" si="95"/>
        <v/>
      </c>
      <c r="L773" s="700" t="str">
        <f t="shared" si="96"/>
        <v/>
      </c>
      <c r="M773" s="712" t="str">
        <f t="shared" si="97"/>
        <v/>
      </c>
      <c r="N773" s="713"/>
      <c r="O773" s="714"/>
      <c r="P773" s="233"/>
      <c r="Q773" s="233"/>
      <c r="R773" s="816" t="str">
        <f t="shared" si="103"/>
        <v/>
      </c>
      <c r="S773" s="711" t="str">
        <f t="shared" si="106"/>
        <v/>
      </c>
      <c r="T773" s="573"/>
      <c r="U773" s="573"/>
      <c r="V773" s="147"/>
      <c r="W773" s="707"/>
    </row>
    <row r="774" spans="2:23" ht="14.25" customHeight="1">
      <c r="B774" s="395"/>
      <c r="D774" s="529">
        <f t="shared" si="104"/>
        <v>733</v>
      </c>
      <c r="E774" s="531"/>
      <c r="F774" s="574"/>
      <c r="G774" s="531"/>
      <c r="H774" s="575"/>
      <c r="I774" s="700" t="str">
        <f t="shared" si="105"/>
        <v/>
      </c>
      <c r="J774" s="700" t="str">
        <f t="shared" si="94"/>
        <v/>
      </c>
      <c r="K774" s="700" t="str">
        <f t="shared" si="95"/>
        <v/>
      </c>
      <c r="L774" s="700" t="str">
        <f t="shared" si="96"/>
        <v/>
      </c>
      <c r="M774" s="712" t="str">
        <f t="shared" si="97"/>
        <v/>
      </c>
      <c r="N774" s="713"/>
      <c r="O774" s="714"/>
      <c r="P774" s="233"/>
      <c r="Q774" s="233"/>
      <c r="R774" s="816" t="str">
        <f t="shared" si="103"/>
        <v/>
      </c>
      <c r="S774" s="711" t="str">
        <f t="shared" si="106"/>
        <v/>
      </c>
      <c r="T774" s="573"/>
      <c r="U774" s="573"/>
      <c r="V774" s="147"/>
      <c r="W774" s="707"/>
    </row>
    <row r="775" spans="2:23" ht="14.25" customHeight="1">
      <c r="B775" s="395"/>
      <c r="D775" s="529">
        <f t="shared" si="104"/>
        <v>734</v>
      </c>
      <c r="E775" s="531"/>
      <c r="F775" s="574"/>
      <c r="G775" s="531"/>
      <c r="H775" s="575"/>
      <c r="I775" s="700" t="str">
        <f t="shared" si="105"/>
        <v/>
      </c>
      <c r="J775" s="700" t="str">
        <f t="shared" si="94"/>
        <v/>
      </c>
      <c r="K775" s="700" t="str">
        <f t="shared" si="95"/>
        <v/>
      </c>
      <c r="L775" s="700" t="str">
        <f t="shared" si="96"/>
        <v/>
      </c>
      <c r="M775" s="712" t="str">
        <f t="shared" si="97"/>
        <v/>
      </c>
      <c r="N775" s="713"/>
      <c r="O775" s="714"/>
      <c r="P775" s="233"/>
      <c r="Q775" s="233"/>
      <c r="R775" s="816" t="str">
        <f t="shared" si="103"/>
        <v/>
      </c>
      <c r="S775" s="711" t="str">
        <f t="shared" si="106"/>
        <v/>
      </c>
      <c r="T775" s="573"/>
      <c r="U775" s="573"/>
      <c r="V775" s="147"/>
      <c r="W775" s="707"/>
    </row>
    <row r="776" spans="2:23" ht="14.25" customHeight="1">
      <c r="B776" s="395"/>
      <c r="D776" s="529">
        <f t="shared" si="104"/>
        <v>735</v>
      </c>
      <c r="E776" s="531"/>
      <c r="F776" s="574"/>
      <c r="G776" s="531"/>
      <c r="H776" s="575"/>
      <c r="I776" s="700" t="str">
        <f t="shared" si="105"/>
        <v/>
      </c>
      <c r="J776" s="700" t="str">
        <f t="shared" si="94"/>
        <v/>
      </c>
      <c r="K776" s="700" t="str">
        <f t="shared" si="95"/>
        <v/>
      </c>
      <c r="L776" s="700" t="str">
        <f t="shared" si="96"/>
        <v/>
      </c>
      <c r="M776" s="712" t="str">
        <f t="shared" si="97"/>
        <v/>
      </c>
      <c r="N776" s="713"/>
      <c r="O776" s="714"/>
      <c r="P776" s="233"/>
      <c r="Q776" s="233"/>
      <c r="R776" s="816" t="str">
        <f t="shared" si="103"/>
        <v/>
      </c>
      <c r="S776" s="711" t="str">
        <f t="shared" si="106"/>
        <v/>
      </c>
      <c r="T776" s="573"/>
      <c r="U776" s="573"/>
      <c r="V776" s="147"/>
      <c r="W776" s="707"/>
    </row>
    <row r="777" spans="2:23" ht="14.25" customHeight="1">
      <c r="B777" s="395"/>
      <c r="D777" s="529">
        <f t="shared" si="104"/>
        <v>736</v>
      </c>
      <c r="E777" s="531"/>
      <c r="F777" s="574"/>
      <c r="G777" s="531"/>
      <c r="H777" s="575"/>
      <c r="I777" s="700" t="str">
        <f t="shared" si="105"/>
        <v/>
      </c>
      <c r="J777" s="700" t="str">
        <f t="shared" si="94"/>
        <v/>
      </c>
      <c r="K777" s="700" t="str">
        <f t="shared" si="95"/>
        <v/>
      </c>
      <c r="L777" s="700" t="str">
        <f t="shared" si="96"/>
        <v/>
      </c>
      <c r="M777" s="712" t="str">
        <f t="shared" si="97"/>
        <v/>
      </c>
      <c r="N777" s="713"/>
      <c r="O777" s="714"/>
      <c r="P777" s="233"/>
      <c r="Q777" s="233"/>
      <c r="R777" s="816" t="str">
        <f t="shared" si="103"/>
        <v/>
      </c>
      <c r="S777" s="711" t="str">
        <f t="shared" si="106"/>
        <v/>
      </c>
      <c r="T777" s="573"/>
      <c r="U777" s="573"/>
      <c r="V777" s="147"/>
      <c r="W777" s="707"/>
    </row>
    <row r="778" spans="2:23" ht="14.25" customHeight="1">
      <c r="B778" s="395"/>
      <c r="D778" s="529">
        <f t="shared" si="104"/>
        <v>737</v>
      </c>
      <c r="E778" s="531"/>
      <c r="F778" s="574"/>
      <c r="G778" s="531"/>
      <c r="H778" s="575"/>
      <c r="I778" s="700" t="str">
        <f t="shared" si="105"/>
        <v/>
      </c>
      <c r="J778" s="700" t="str">
        <f t="shared" si="94"/>
        <v/>
      </c>
      <c r="K778" s="700" t="str">
        <f t="shared" si="95"/>
        <v/>
      </c>
      <c r="L778" s="700" t="str">
        <f t="shared" si="96"/>
        <v/>
      </c>
      <c r="M778" s="712" t="str">
        <f t="shared" si="97"/>
        <v/>
      </c>
      <c r="N778" s="713"/>
      <c r="O778" s="714"/>
      <c r="P778" s="233"/>
      <c r="Q778" s="233"/>
      <c r="R778" s="816" t="str">
        <f t="shared" si="103"/>
        <v/>
      </c>
      <c r="S778" s="711" t="str">
        <f t="shared" si="106"/>
        <v/>
      </c>
      <c r="T778" s="573"/>
      <c r="U778" s="573"/>
      <c r="V778" s="147"/>
      <c r="W778" s="707"/>
    </row>
    <row r="779" spans="2:23" ht="14.25" customHeight="1">
      <c r="B779" s="395"/>
      <c r="D779" s="529">
        <f t="shared" si="104"/>
        <v>738</v>
      </c>
      <c r="E779" s="531"/>
      <c r="F779" s="574"/>
      <c r="G779" s="531"/>
      <c r="H779" s="575"/>
      <c r="I779" s="700" t="str">
        <f t="shared" si="105"/>
        <v/>
      </c>
      <c r="J779" s="700" t="str">
        <f t="shared" si="94"/>
        <v/>
      </c>
      <c r="K779" s="700" t="str">
        <f t="shared" si="95"/>
        <v/>
      </c>
      <c r="L779" s="700" t="str">
        <f t="shared" si="96"/>
        <v/>
      </c>
      <c r="M779" s="712" t="str">
        <f t="shared" si="97"/>
        <v/>
      </c>
      <c r="N779" s="713"/>
      <c r="O779" s="714"/>
      <c r="P779" s="233"/>
      <c r="Q779" s="233"/>
      <c r="R779" s="816" t="str">
        <f t="shared" si="103"/>
        <v/>
      </c>
      <c r="S779" s="711" t="str">
        <f t="shared" si="106"/>
        <v/>
      </c>
      <c r="T779" s="573"/>
      <c r="U779" s="573"/>
      <c r="V779" s="147"/>
      <c r="W779" s="707"/>
    </row>
    <row r="780" spans="2:23" ht="14.25" customHeight="1">
      <c r="B780" s="395"/>
      <c r="D780" s="529">
        <f t="shared" si="104"/>
        <v>739</v>
      </c>
      <c r="E780" s="531"/>
      <c r="F780" s="574"/>
      <c r="G780" s="531"/>
      <c r="H780" s="575"/>
      <c r="I780" s="700" t="str">
        <f t="shared" si="105"/>
        <v/>
      </c>
      <c r="J780" s="700" t="str">
        <f t="shared" si="94"/>
        <v/>
      </c>
      <c r="K780" s="700" t="str">
        <f t="shared" si="95"/>
        <v/>
      </c>
      <c r="L780" s="700" t="str">
        <f t="shared" si="96"/>
        <v/>
      </c>
      <c r="M780" s="712" t="str">
        <f t="shared" si="97"/>
        <v/>
      </c>
      <c r="N780" s="713"/>
      <c r="O780" s="714"/>
      <c r="P780" s="233"/>
      <c r="Q780" s="233"/>
      <c r="R780" s="816" t="str">
        <f t="shared" si="103"/>
        <v/>
      </c>
      <c r="S780" s="711" t="str">
        <f t="shared" si="106"/>
        <v/>
      </c>
      <c r="T780" s="573"/>
      <c r="U780" s="573"/>
      <c r="V780" s="147"/>
      <c r="W780" s="707"/>
    </row>
    <row r="781" spans="2:23" ht="14.25" customHeight="1">
      <c r="B781" s="395"/>
      <c r="D781" s="529">
        <f t="shared" si="104"/>
        <v>740</v>
      </c>
      <c r="E781" s="531"/>
      <c r="F781" s="574"/>
      <c r="G781" s="531"/>
      <c r="H781" s="575"/>
      <c r="I781" s="700" t="str">
        <f t="shared" si="105"/>
        <v/>
      </c>
      <c r="J781" s="700" t="str">
        <f t="shared" si="94"/>
        <v/>
      </c>
      <c r="K781" s="700" t="str">
        <f t="shared" si="95"/>
        <v/>
      </c>
      <c r="L781" s="700" t="str">
        <f t="shared" si="96"/>
        <v/>
      </c>
      <c r="M781" s="712" t="str">
        <f t="shared" si="97"/>
        <v/>
      </c>
      <c r="N781" s="713"/>
      <c r="O781" s="714"/>
      <c r="P781" s="233"/>
      <c r="Q781" s="233"/>
      <c r="R781" s="816" t="str">
        <f t="shared" si="103"/>
        <v/>
      </c>
      <c r="S781" s="711" t="str">
        <f t="shared" si="106"/>
        <v/>
      </c>
      <c r="T781" s="573"/>
      <c r="U781" s="573"/>
      <c r="V781" s="147"/>
      <c r="W781" s="707"/>
    </row>
    <row r="782" spans="2:23" ht="14.25" customHeight="1">
      <c r="B782" s="395"/>
      <c r="D782" s="529">
        <f t="shared" si="104"/>
        <v>741</v>
      </c>
      <c r="E782" s="531"/>
      <c r="F782" s="574"/>
      <c r="G782" s="531"/>
      <c r="H782" s="575"/>
      <c r="I782" s="700" t="str">
        <f t="shared" si="105"/>
        <v/>
      </c>
      <c r="J782" s="700" t="str">
        <f t="shared" si="94"/>
        <v/>
      </c>
      <c r="K782" s="700" t="str">
        <f t="shared" si="95"/>
        <v/>
      </c>
      <c r="L782" s="700" t="str">
        <f t="shared" si="96"/>
        <v/>
      </c>
      <c r="M782" s="712" t="str">
        <f t="shared" si="97"/>
        <v/>
      </c>
      <c r="N782" s="713"/>
      <c r="O782" s="714"/>
      <c r="P782" s="233"/>
      <c r="Q782" s="233"/>
      <c r="R782" s="816" t="str">
        <f t="shared" si="103"/>
        <v/>
      </c>
      <c r="S782" s="711" t="str">
        <f t="shared" si="106"/>
        <v/>
      </c>
      <c r="T782" s="573"/>
      <c r="U782" s="573"/>
      <c r="V782" s="147"/>
      <c r="W782" s="707"/>
    </row>
    <row r="783" spans="2:23" ht="14.25" customHeight="1">
      <c r="B783" s="395"/>
      <c r="D783" s="529">
        <f t="shared" si="104"/>
        <v>742</v>
      </c>
      <c r="E783" s="531"/>
      <c r="F783" s="574"/>
      <c r="G783" s="531"/>
      <c r="H783" s="575"/>
      <c r="I783" s="700" t="str">
        <f t="shared" si="105"/>
        <v/>
      </c>
      <c r="J783" s="700" t="str">
        <f t="shared" si="94"/>
        <v/>
      </c>
      <c r="K783" s="700" t="str">
        <f t="shared" si="95"/>
        <v/>
      </c>
      <c r="L783" s="700" t="str">
        <f t="shared" si="96"/>
        <v/>
      </c>
      <c r="M783" s="712" t="str">
        <f t="shared" si="97"/>
        <v/>
      </c>
      <c r="N783" s="713"/>
      <c r="O783" s="714"/>
      <c r="P783" s="233"/>
      <c r="Q783" s="233"/>
      <c r="R783" s="816" t="str">
        <f t="shared" si="103"/>
        <v/>
      </c>
      <c r="S783" s="711" t="str">
        <f t="shared" si="106"/>
        <v/>
      </c>
      <c r="T783" s="573"/>
      <c r="U783" s="573"/>
      <c r="V783" s="147"/>
      <c r="W783" s="707"/>
    </row>
    <row r="784" spans="2:23" ht="14.25" customHeight="1">
      <c r="B784" s="395"/>
      <c r="D784" s="529">
        <f t="shared" si="104"/>
        <v>743</v>
      </c>
      <c r="E784" s="531"/>
      <c r="F784" s="574"/>
      <c r="G784" s="531"/>
      <c r="H784" s="575"/>
      <c r="I784" s="700" t="str">
        <f t="shared" si="105"/>
        <v/>
      </c>
      <c r="J784" s="700" t="str">
        <f t="shared" si="94"/>
        <v/>
      </c>
      <c r="K784" s="700" t="str">
        <f t="shared" si="95"/>
        <v/>
      </c>
      <c r="L784" s="700" t="str">
        <f t="shared" si="96"/>
        <v/>
      </c>
      <c r="M784" s="712" t="str">
        <f t="shared" si="97"/>
        <v/>
      </c>
      <c r="N784" s="713"/>
      <c r="O784" s="714"/>
      <c r="P784" s="233"/>
      <c r="Q784" s="233"/>
      <c r="R784" s="816" t="str">
        <f t="shared" si="103"/>
        <v/>
      </c>
      <c r="S784" s="711" t="str">
        <f t="shared" si="106"/>
        <v/>
      </c>
      <c r="T784" s="573"/>
      <c r="U784" s="573"/>
      <c r="V784" s="147"/>
      <c r="W784" s="707"/>
    </row>
    <row r="785" spans="2:23" ht="14.25" customHeight="1">
      <c r="B785" s="395"/>
      <c r="D785" s="529">
        <f t="shared" si="104"/>
        <v>744</v>
      </c>
      <c r="E785" s="531"/>
      <c r="F785" s="574"/>
      <c r="G785" s="531"/>
      <c r="H785" s="575"/>
      <c r="I785" s="700" t="str">
        <f t="shared" si="105"/>
        <v/>
      </c>
      <c r="J785" s="700" t="str">
        <f t="shared" si="94"/>
        <v/>
      </c>
      <c r="K785" s="700" t="str">
        <f t="shared" si="95"/>
        <v/>
      </c>
      <c r="L785" s="700" t="str">
        <f t="shared" si="96"/>
        <v/>
      </c>
      <c r="M785" s="712" t="str">
        <f t="shared" si="97"/>
        <v/>
      </c>
      <c r="N785" s="713"/>
      <c r="O785" s="714"/>
      <c r="P785" s="233"/>
      <c r="Q785" s="233"/>
      <c r="R785" s="816" t="str">
        <f t="shared" si="103"/>
        <v/>
      </c>
      <c r="S785" s="711" t="str">
        <f t="shared" si="106"/>
        <v/>
      </c>
      <c r="T785" s="573"/>
      <c r="U785" s="573"/>
      <c r="V785" s="147"/>
      <c r="W785" s="707"/>
    </row>
    <row r="786" spans="2:23" ht="14.25" customHeight="1">
      <c r="B786" s="395"/>
      <c r="D786" s="529">
        <f t="shared" si="104"/>
        <v>745</v>
      </c>
      <c r="E786" s="531"/>
      <c r="F786" s="574"/>
      <c r="G786" s="531"/>
      <c r="H786" s="575"/>
      <c r="I786" s="700" t="str">
        <f t="shared" si="105"/>
        <v/>
      </c>
      <c r="J786" s="700" t="str">
        <f t="shared" si="94"/>
        <v/>
      </c>
      <c r="K786" s="700" t="str">
        <f t="shared" si="95"/>
        <v/>
      </c>
      <c r="L786" s="700" t="str">
        <f t="shared" si="96"/>
        <v/>
      </c>
      <c r="M786" s="712" t="str">
        <f t="shared" si="97"/>
        <v/>
      </c>
      <c r="N786" s="713"/>
      <c r="O786" s="714"/>
      <c r="P786" s="233"/>
      <c r="Q786" s="233"/>
      <c r="R786" s="816" t="str">
        <f t="shared" si="103"/>
        <v/>
      </c>
      <c r="S786" s="711" t="str">
        <f t="shared" si="106"/>
        <v/>
      </c>
      <c r="T786" s="573"/>
      <c r="U786" s="573"/>
      <c r="V786" s="147"/>
      <c r="W786" s="707"/>
    </row>
    <row r="787" spans="2:23" ht="14.25" customHeight="1">
      <c r="B787" s="395"/>
      <c r="D787" s="529">
        <f t="shared" si="104"/>
        <v>746</v>
      </c>
      <c r="E787" s="531"/>
      <c r="F787" s="574"/>
      <c r="G787" s="531"/>
      <c r="H787" s="575"/>
      <c r="I787" s="700" t="str">
        <f t="shared" si="105"/>
        <v/>
      </c>
      <c r="J787" s="700" t="str">
        <f t="shared" si="94"/>
        <v/>
      </c>
      <c r="K787" s="700" t="str">
        <f t="shared" si="95"/>
        <v/>
      </c>
      <c r="L787" s="700" t="str">
        <f t="shared" si="96"/>
        <v/>
      </c>
      <c r="M787" s="712" t="str">
        <f t="shared" si="97"/>
        <v/>
      </c>
      <c r="N787" s="713"/>
      <c r="O787" s="714"/>
      <c r="P787" s="233"/>
      <c r="Q787" s="233"/>
      <c r="R787" s="816" t="str">
        <f t="shared" si="103"/>
        <v/>
      </c>
      <c r="S787" s="711" t="str">
        <f t="shared" si="106"/>
        <v/>
      </c>
      <c r="T787" s="573"/>
      <c r="U787" s="573"/>
      <c r="V787" s="147"/>
      <c r="W787" s="707"/>
    </row>
    <row r="788" spans="2:23" ht="14.25" customHeight="1">
      <c r="B788" s="395"/>
      <c r="D788" s="529">
        <f t="shared" si="104"/>
        <v>747</v>
      </c>
      <c r="E788" s="531"/>
      <c r="F788" s="574"/>
      <c r="G788" s="531"/>
      <c r="H788" s="575"/>
      <c r="I788" s="700" t="str">
        <f t="shared" si="105"/>
        <v/>
      </c>
      <c r="J788" s="700" t="str">
        <f t="shared" si="94"/>
        <v/>
      </c>
      <c r="K788" s="700" t="str">
        <f t="shared" si="95"/>
        <v/>
      </c>
      <c r="L788" s="700" t="str">
        <f t="shared" si="96"/>
        <v/>
      </c>
      <c r="M788" s="712" t="str">
        <f t="shared" si="97"/>
        <v/>
      </c>
      <c r="N788" s="713"/>
      <c r="O788" s="714"/>
      <c r="P788" s="233"/>
      <c r="Q788" s="233"/>
      <c r="R788" s="816" t="str">
        <f t="shared" si="103"/>
        <v/>
      </c>
      <c r="S788" s="711" t="str">
        <f t="shared" si="106"/>
        <v/>
      </c>
      <c r="T788" s="573"/>
      <c r="U788" s="573"/>
      <c r="V788" s="147"/>
      <c r="W788" s="707"/>
    </row>
    <row r="789" spans="2:23" ht="14.25" customHeight="1">
      <c r="B789" s="395"/>
      <c r="D789" s="529">
        <f t="shared" si="104"/>
        <v>748</v>
      </c>
      <c r="E789" s="531"/>
      <c r="F789" s="574"/>
      <c r="G789" s="531"/>
      <c r="H789" s="575"/>
      <c r="I789" s="700" t="str">
        <f t="shared" si="105"/>
        <v/>
      </c>
      <c r="J789" s="700" t="str">
        <f t="shared" si="94"/>
        <v/>
      </c>
      <c r="K789" s="700" t="str">
        <f t="shared" si="95"/>
        <v/>
      </c>
      <c r="L789" s="700" t="str">
        <f t="shared" si="96"/>
        <v/>
      </c>
      <c r="M789" s="712" t="str">
        <f t="shared" si="97"/>
        <v/>
      </c>
      <c r="N789" s="713"/>
      <c r="O789" s="714"/>
      <c r="P789" s="233"/>
      <c r="Q789" s="233"/>
      <c r="R789" s="816" t="str">
        <f t="shared" si="103"/>
        <v/>
      </c>
      <c r="S789" s="711" t="str">
        <f t="shared" si="106"/>
        <v/>
      </c>
      <c r="T789" s="573"/>
      <c r="U789" s="573"/>
      <c r="V789" s="147"/>
      <c r="W789" s="707"/>
    </row>
    <row r="790" spans="2:23" ht="14.25" customHeight="1">
      <c r="B790" s="395"/>
      <c r="D790" s="529">
        <f t="shared" si="104"/>
        <v>749</v>
      </c>
      <c r="E790" s="531"/>
      <c r="F790" s="574"/>
      <c r="G790" s="531"/>
      <c r="H790" s="575"/>
      <c r="I790" s="700" t="str">
        <f t="shared" si="105"/>
        <v/>
      </c>
      <c r="J790" s="700" t="str">
        <f t="shared" si="94"/>
        <v/>
      </c>
      <c r="K790" s="700" t="str">
        <f t="shared" si="95"/>
        <v/>
      </c>
      <c r="L790" s="700" t="str">
        <f t="shared" si="96"/>
        <v/>
      </c>
      <c r="M790" s="712" t="str">
        <f t="shared" si="97"/>
        <v/>
      </c>
      <c r="N790" s="713"/>
      <c r="O790" s="714"/>
      <c r="P790" s="233"/>
      <c r="Q790" s="233"/>
      <c r="R790" s="816" t="str">
        <f t="shared" si="103"/>
        <v/>
      </c>
      <c r="S790" s="711" t="str">
        <f t="shared" si="106"/>
        <v/>
      </c>
      <c r="T790" s="573"/>
      <c r="U790" s="573"/>
      <c r="V790" s="147"/>
      <c r="W790" s="707"/>
    </row>
    <row r="791" spans="2:23" ht="14.25" customHeight="1">
      <c r="B791" s="395"/>
      <c r="D791" s="529">
        <f t="shared" si="104"/>
        <v>750</v>
      </c>
      <c r="E791" s="531"/>
      <c r="F791" s="574"/>
      <c r="G791" s="531"/>
      <c r="H791" s="575"/>
      <c r="I791" s="700" t="str">
        <f t="shared" si="105"/>
        <v/>
      </c>
      <c r="J791" s="700" t="str">
        <f t="shared" si="94"/>
        <v/>
      </c>
      <c r="K791" s="700" t="str">
        <f t="shared" si="95"/>
        <v/>
      </c>
      <c r="L791" s="700" t="str">
        <f t="shared" si="96"/>
        <v/>
      </c>
      <c r="M791" s="712" t="str">
        <f t="shared" si="97"/>
        <v/>
      </c>
      <c r="N791" s="713"/>
      <c r="O791" s="714"/>
      <c r="P791" s="233"/>
      <c r="Q791" s="233"/>
      <c r="R791" s="816" t="str">
        <f t="shared" si="103"/>
        <v/>
      </c>
      <c r="S791" s="711" t="str">
        <f t="shared" si="106"/>
        <v/>
      </c>
      <c r="T791" s="573"/>
      <c r="U791" s="573"/>
      <c r="V791" s="147"/>
      <c r="W791" s="707"/>
    </row>
    <row r="792" spans="2:23" ht="14.25" customHeight="1">
      <c r="B792" s="395"/>
      <c r="D792" s="529">
        <f t="shared" si="104"/>
        <v>751</v>
      </c>
      <c r="E792" s="531"/>
      <c r="F792" s="574"/>
      <c r="G792" s="531"/>
      <c r="H792" s="575"/>
      <c r="I792" s="700" t="str">
        <f t="shared" si="105"/>
        <v/>
      </c>
      <c r="J792" s="700" t="str">
        <f t="shared" si="94"/>
        <v/>
      </c>
      <c r="K792" s="700" t="str">
        <f t="shared" si="95"/>
        <v/>
      </c>
      <c r="L792" s="700" t="str">
        <f t="shared" si="96"/>
        <v/>
      </c>
      <c r="M792" s="712" t="str">
        <f t="shared" si="97"/>
        <v/>
      </c>
      <c r="N792" s="713"/>
      <c r="O792" s="714"/>
      <c r="P792" s="233"/>
      <c r="Q792" s="233"/>
      <c r="R792" s="816" t="str">
        <f t="shared" si="103"/>
        <v/>
      </c>
      <c r="S792" s="711" t="str">
        <f t="shared" si="106"/>
        <v/>
      </c>
      <c r="T792" s="573"/>
      <c r="U792" s="573"/>
      <c r="V792" s="147"/>
      <c r="W792" s="707"/>
    </row>
    <row r="793" spans="2:23" ht="14.25" customHeight="1">
      <c r="B793" s="395"/>
      <c r="D793" s="529">
        <f t="shared" si="104"/>
        <v>752</v>
      </c>
      <c r="E793" s="531"/>
      <c r="F793" s="574"/>
      <c r="G793" s="531"/>
      <c r="H793" s="575"/>
      <c r="I793" s="700" t="str">
        <f t="shared" si="105"/>
        <v/>
      </c>
      <c r="J793" s="700" t="str">
        <f t="shared" si="94"/>
        <v/>
      </c>
      <c r="K793" s="700" t="str">
        <f t="shared" si="95"/>
        <v/>
      </c>
      <c r="L793" s="700" t="str">
        <f t="shared" si="96"/>
        <v/>
      </c>
      <c r="M793" s="712" t="str">
        <f t="shared" si="97"/>
        <v/>
      </c>
      <c r="N793" s="713"/>
      <c r="O793" s="714"/>
      <c r="P793" s="233"/>
      <c r="Q793" s="233"/>
      <c r="R793" s="816" t="str">
        <f t="shared" si="103"/>
        <v/>
      </c>
      <c r="S793" s="711" t="str">
        <f t="shared" si="106"/>
        <v/>
      </c>
      <c r="T793" s="573"/>
      <c r="U793" s="573"/>
      <c r="V793" s="147"/>
      <c r="W793" s="707"/>
    </row>
    <row r="794" spans="2:23" ht="14.25" customHeight="1">
      <c r="B794" s="395"/>
      <c r="D794" s="529">
        <f t="shared" si="104"/>
        <v>753</v>
      </c>
      <c r="E794" s="531"/>
      <c r="F794" s="574"/>
      <c r="G794" s="531"/>
      <c r="H794" s="575"/>
      <c r="I794" s="700" t="str">
        <f t="shared" si="105"/>
        <v/>
      </c>
      <c r="J794" s="700" t="str">
        <f t="shared" si="94"/>
        <v/>
      </c>
      <c r="K794" s="700" t="str">
        <f t="shared" si="95"/>
        <v/>
      </c>
      <c r="L794" s="700" t="str">
        <f t="shared" si="96"/>
        <v/>
      </c>
      <c r="M794" s="712" t="str">
        <f t="shared" si="97"/>
        <v/>
      </c>
      <c r="N794" s="713"/>
      <c r="O794" s="714"/>
      <c r="P794" s="233"/>
      <c r="Q794" s="233"/>
      <c r="R794" s="816" t="str">
        <f t="shared" si="103"/>
        <v/>
      </c>
      <c r="S794" s="711" t="str">
        <f t="shared" si="106"/>
        <v/>
      </c>
      <c r="T794" s="573"/>
      <c r="U794" s="573"/>
      <c r="V794" s="147"/>
      <c r="W794" s="707"/>
    </row>
    <row r="795" spans="2:23" ht="14.25" customHeight="1">
      <c r="B795" s="395"/>
      <c r="D795" s="529">
        <f t="shared" si="104"/>
        <v>754</v>
      </c>
      <c r="E795" s="531"/>
      <c r="F795" s="574"/>
      <c r="G795" s="531"/>
      <c r="H795" s="575"/>
      <c r="I795" s="700" t="str">
        <f t="shared" si="105"/>
        <v/>
      </c>
      <c r="J795" s="700" t="str">
        <f t="shared" si="94"/>
        <v/>
      </c>
      <c r="K795" s="700" t="str">
        <f t="shared" si="95"/>
        <v/>
      </c>
      <c r="L795" s="700" t="str">
        <f t="shared" si="96"/>
        <v/>
      </c>
      <c r="M795" s="712" t="str">
        <f t="shared" si="97"/>
        <v/>
      </c>
      <c r="N795" s="713"/>
      <c r="O795" s="714"/>
      <c r="P795" s="233"/>
      <c r="Q795" s="233"/>
      <c r="R795" s="816" t="str">
        <f t="shared" si="103"/>
        <v/>
      </c>
      <c r="S795" s="711" t="str">
        <f t="shared" si="106"/>
        <v/>
      </c>
      <c r="T795" s="573"/>
      <c r="U795" s="573"/>
      <c r="V795" s="147"/>
      <c r="W795" s="707"/>
    </row>
    <row r="796" spans="2:23" ht="14.25" customHeight="1">
      <c r="B796" s="395"/>
      <c r="D796" s="529">
        <f t="shared" si="104"/>
        <v>755</v>
      </c>
      <c r="E796" s="531"/>
      <c r="F796" s="574"/>
      <c r="G796" s="531"/>
      <c r="H796" s="575"/>
      <c r="I796" s="700" t="str">
        <f t="shared" si="105"/>
        <v/>
      </c>
      <c r="J796" s="700" t="str">
        <f t="shared" si="94"/>
        <v/>
      </c>
      <c r="K796" s="700" t="str">
        <f t="shared" si="95"/>
        <v/>
      </c>
      <c r="L796" s="700" t="str">
        <f t="shared" si="96"/>
        <v/>
      </c>
      <c r="M796" s="712" t="str">
        <f t="shared" si="97"/>
        <v/>
      </c>
      <c r="N796" s="713"/>
      <c r="O796" s="714"/>
      <c r="P796" s="233"/>
      <c r="Q796" s="233"/>
      <c r="R796" s="816" t="str">
        <f t="shared" ref="R796:R859" si="107">IF(Q796="","",P796*Q796)</f>
        <v/>
      </c>
      <c r="S796" s="711" t="str">
        <f t="shared" si="106"/>
        <v/>
      </c>
      <c r="T796" s="573"/>
      <c r="U796" s="573"/>
      <c r="V796" s="147"/>
      <c r="W796" s="707"/>
    </row>
    <row r="797" spans="2:23" ht="14.25" customHeight="1">
      <c r="B797" s="395"/>
      <c r="D797" s="529">
        <f t="shared" si="104"/>
        <v>756</v>
      </c>
      <c r="E797" s="531"/>
      <c r="F797" s="574"/>
      <c r="G797" s="531"/>
      <c r="H797" s="575"/>
      <c r="I797" s="700" t="str">
        <f t="shared" si="105"/>
        <v/>
      </c>
      <c r="J797" s="700" t="str">
        <f t="shared" si="94"/>
        <v/>
      </c>
      <c r="K797" s="700" t="str">
        <f t="shared" si="95"/>
        <v/>
      </c>
      <c r="L797" s="700" t="str">
        <f t="shared" si="96"/>
        <v/>
      </c>
      <c r="M797" s="712" t="str">
        <f t="shared" si="97"/>
        <v/>
      </c>
      <c r="N797" s="713"/>
      <c r="O797" s="714"/>
      <c r="P797" s="233"/>
      <c r="Q797" s="233"/>
      <c r="R797" s="816" t="str">
        <f t="shared" si="107"/>
        <v/>
      </c>
      <c r="S797" s="711" t="str">
        <f t="shared" si="106"/>
        <v/>
      </c>
      <c r="T797" s="573"/>
      <c r="U797" s="573"/>
      <c r="V797" s="147"/>
      <c r="W797" s="707"/>
    </row>
    <row r="798" spans="2:23" ht="14.25" customHeight="1">
      <c r="B798" s="395"/>
      <c r="D798" s="529">
        <f t="shared" si="104"/>
        <v>757</v>
      </c>
      <c r="E798" s="531"/>
      <c r="F798" s="574"/>
      <c r="G798" s="531"/>
      <c r="H798" s="575"/>
      <c r="I798" s="700" t="str">
        <f t="shared" si="105"/>
        <v/>
      </c>
      <c r="J798" s="700" t="str">
        <f t="shared" si="94"/>
        <v/>
      </c>
      <c r="K798" s="700" t="str">
        <f t="shared" si="95"/>
        <v/>
      </c>
      <c r="L798" s="700" t="str">
        <f t="shared" si="96"/>
        <v/>
      </c>
      <c r="M798" s="712" t="str">
        <f t="shared" si="97"/>
        <v/>
      </c>
      <c r="N798" s="713"/>
      <c r="O798" s="714"/>
      <c r="P798" s="233"/>
      <c r="Q798" s="233"/>
      <c r="R798" s="816" t="str">
        <f t="shared" si="107"/>
        <v/>
      </c>
      <c r="S798" s="711" t="str">
        <f t="shared" si="106"/>
        <v/>
      </c>
      <c r="T798" s="573"/>
      <c r="U798" s="573"/>
      <c r="V798" s="147"/>
      <c r="W798" s="707"/>
    </row>
    <row r="799" spans="2:23" ht="14.25" customHeight="1">
      <c r="B799" s="395"/>
      <c r="D799" s="529">
        <f t="shared" si="104"/>
        <v>758</v>
      </c>
      <c r="E799" s="531"/>
      <c r="F799" s="574"/>
      <c r="G799" s="531"/>
      <c r="H799" s="575"/>
      <c r="I799" s="700" t="str">
        <f t="shared" si="105"/>
        <v/>
      </c>
      <c r="J799" s="700" t="str">
        <f t="shared" si="94"/>
        <v/>
      </c>
      <c r="K799" s="700" t="str">
        <f t="shared" si="95"/>
        <v/>
      </c>
      <c r="L799" s="700" t="str">
        <f t="shared" si="96"/>
        <v/>
      </c>
      <c r="M799" s="712" t="str">
        <f t="shared" si="97"/>
        <v/>
      </c>
      <c r="N799" s="713"/>
      <c r="O799" s="714"/>
      <c r="P799" s="233"/>
      <c r="Q799" s="233"/>
      <c r="R799" s="816" t="str">
        <f t="shared" si="107"/>
        <v/>
      </c>
      <c r="S799" s="711" t="str">
        <f t="shared" si="106"/>
        <v/>
      </c>
      <c r="T799" s="573"/>
      <c r="U799" s="573"/>
      <c r="V799" s="147"/>
      <c r="W799" s="707"/>
    </row>
    <row r="800" spans="2:23" ht="14.25" customHeight="1">
      <c r="B800" s="395"/>
      <c r="D800" s="529">
        <f t="shared" si="104"/>
        <v>759</v>
      </c>
      <c r="E800" s="531"/>
      <c r="F800" s="574"/>
      <c r="G800" s="531"/>
      <c r="H800" s="575"/>
      <c r="I800" s="700" t="str">
        <f t="shared" si="105"/>
        <v/>
      </c>
      <c r="J800" s="700" t="str">
        <f t="shared" si="94"/>
        <v/>
      </c>
      <c r="K800" s="700" t="str">
        <f t="shared" si="95"/>
        <v/>
      </c>
      <c r="L800" s="700" t="str">
        <f t="shared" si="96"/>
        <v/>
      </c>
      <c r="M800" s="712" t="str">
        <f t="shared" si="97"/>
        <v/>
      </c>
      <c r="N800" s="713"/>
      <c r="O800" s="714"/>
      <c r="P800" s="233"/>
      <c r="Q800" s="233"/>
      <c r="R800" s="816" t="str">
        <f t="shared" si="107"/>
        <v/>
      </c>
      <c r="S800" s="711" t="str">
        <f t="shared" si="106"/>
        <v/>
      </c>
      <c r="T800" s="573"/>
      <c r="U800" s="573"/>
      <c r="V800" s="147"/>
      <c r="W800" s="707"/>
    </row>
    <row r="801" spans="2:23" ht="14.25" customHeight="1">
      <c r="B801" s="395"/>
      <c r="D801" s="529">
        <f t="shared" si="104"/>
        <v>760</v>
      </c>
      <c r="E801" s="531"/>
      <c r="F801" s="574"/>
      <c r="G801" s="531"/>
      <c r="H801" s="575"/>
      <c r="I801" s="700" t="str">
        <f t="shared" si="105"/>
        <v/>
      </c>
      <c r="J801" s="700" t="str">
        <f t="shared" si="94"/>
        <v/>
      </c>
      <c r="K801" s="700" t="str">
        <f t="shared" si="95"/>
        <v/>
      </c>
      <c r="L801" s="700" t="str">
        <f t="shared" si="96"/>
        <v/>
      </c>
      <c r="M801" s="712" t="str">
        <f t="shared" si="97"/>
        <v/>
      </c>
      <c r="N801" s="713"/>
      <c r="O801" s="714"/>
      <c r="P801" s="233"/>
      <c r="Q801" s="233"/>
      <c r="R801" s="816" t="str">
        <f t="shared" si="107"/>
        <v/>
      </c>
      <c r="S801" s="711" t="str">
        <f t="shared" si="106"/>
        <v/>
      </c>
      <c r="T801" s="573"/>
      <c r="U801" s="573"/>
      <c r="V801" s="147"/>
      <c r="W801" s="707"/>
    </row>
    <row r="802" spans="2:23" ht="14.25" customHeight="1">
      <c r="B802" s="395"/>
      <c r="D802" s="529">
        <f t="shared" si="104"/>
        <v>761</v>
      </c>
      <c r="E802" s="531"/>
      <c r="F802" s="574"/>
      <c r="G802" s="531"/>
      <c r="H802" s="575"/>
      <c r="I802" s="700" t="str">
        <f t="shared" si="105"/>
        <v/>
      </c>
      <c r="J802" s="700" t="str">
        <f t="shared" si="94"/>
        <v/>
      </c>
      <c r="K802" s="700" t="str">
        <f t="shared" si="95"/>
        <v/>
      </c>
      <c r="L802" s="700" t="str">
        <f t="shared" si="96"/>
        <v/>
      </c>
      <c r="M802" s="712" t="str">
        <f t="shared" si="97"/>
        <v/>
      </c>
      <c r="N802" s="713"/>
      <c r="O802" s="714"/>
      <c r="P802" s="233"/>
      <c r="Q802" s="233"/>
      <c r="R802" s="816" t="str">
        <f t="shared" si="107"/>
        <v/>
      </c>
      <c r="S802" s="711" t="str">
        <f t="shared" si="106"/>
        <v/>
      </c>
      <c r="T802" s="573"/>
      <c r="U802" s="573"/>
      <c r="V802" s="147"/>
      <c r="W802" s="707"/>
    </row>
    <row r="803" spans="2:23" ht="14.25" customHeight="1">
      <c r="B803" s="395"/>
      <c r="D803" s="529">
        <f t="shared" si="104"/>
        <v>762</v>
      </c>
      <c r="E803" s="531"/>
      <c r="F803" s="574"/>
      <c r="G803" s="531"/>
      <c r="H803" s="575"/>
      <c r="I803" s="700" t="str">
        <f t="shared" si="105"/>
        <v/>
      </c>
      <c r="J803" s="700" t="str">
        <f t="shared" si="94"/>
        <v/>
      </c>
      <c r="K803" s="700" t="str">
        <f t="shared" si="95"/>
        <v/>
      </c>
      <c r="L803" s="700" t="str">
        <f t="shared" si="96"/>
        <v/>
      </c>
      <c r="M803" s="712" t="str">
        <f t="shared" si="97"/>
        <v/>
      </c>
      <c r="N803" s="713"/>
      <c r="O803" s="714"/>
      <c r="P803" s="233"/>
      <c r="Q803" s="233"/>
      <c r="R803" s="816" t="str">
        <f t="shared" si="107"/>
        <v/>
      </c>
      <c r="S803" s="711" t="str">
        <f t="shared" ref="S803:S1057" si="108">IF(OR(H803="",R803=""),"",R803/H803)</f>
        <v/>
      </c>
      <c r="T803" s="573"/>
      <c r="U803" s="573"/>
      <c r="V803" s="147"/>
      <c r="W803" s="707"/>
    </row>
    <row r="804" spans="2:23" ht="14.25" customHeight="1">
      <c r="B804" s="395"/>
      <c r="D804" s="529">
        <f t="shared" ref="D804:D867" si="109">D803+1</f>
        <v>763</v>
      </c>
      <c r="E804" s="531"/>
      <c r="F804" s="574"/>
      <c r="G804" s="531"/>
      <c r="H804" s="575"/>
      <c r="I804" s="700" t="str">
        <f t="shared" si="105"/>
        <v/>
      </c>
      <c r="J804" s="700" t="str">
        <f t="shared" si="94"/>
        <v/>
      </c>
      <c r="K804" s="700" t="str">
        <f t="shared" si="95"/>
        <v/>
      </c>
      <c r="L804" s="700" t="str">
        <f t="shared" si="96"/>
        <v/>
      </c>
      <c r="M804" s="712" t="str">
        <f t="shared" si="97"/>
        <v/>
      </c>
      <c r="N804" s="713"/>
      <c r="O804" s="714"/>
      <c r="P804" s="233"/>
      <c r="Q804" s="233"/>
      <c r="R804" s="816" t="str">
        <f t="shared" si="107"/>
        <v/>
      </c>
      <c r="S804" s="711" t="str">
        <f t="shared" si="108"/>
        <v/>
      </c>
      <c r="T804" s="573"/>
      <c r="U804" s="573"/>
      <c r="V804" s="147"/>
      <c r="W804" s="707"/>
    </row>
    <row r="805" spans="2:23" ht="14.25" customHeight="1">
      <c r="B805" s="395"/>
      <c r="D805" s="529">
        <f t="shared" si="109"/>
        <v>764</v>
      </c>
      <c r="E805" s="531"/>
      <c r="F805" s="574"/>
      <c r="G805" s="531"/>
      <c r="H805" s="575"/>
      <c r="I805" s="700" t="str">
        <f t="shared" si="105"/>
        <v/>
      </c>
      <c r="J805" s="700" t="str">
        <f t="shared" si="94"/>
        <v/>
      </c>
      <c r="K805" s="700" t="str">
        <f t="shared" si="95"/>
        <v/>
      </c>
      <c r="L805" s="700" t="str">
        <f t="shared" si="96"/>
        <v/>
      </c>
      <c r="M805" s="712" t="str">
        <f t="shared" si="97"/>
        <v/>
      </c>
      <c r="N805" s="713"/>
      <c r="O805" s="714"/>
      <c r="P805" s="233"/>
      <c r="Q805" s="233"/>
      <c r="R805" s="816" t="str">
        <f t="shared" si="107"/>
        <v/>
      </c>
      <c r="S805" s="711" t="str">
        <f t="shared" si="108"/>
        <v/>
      </c>
      <c r="T805" s="573"/>
      <c r="U805" s="573"/>
      <c r="V805" s="147"/>
      <c r="W805" s="707"/>
    </row>
    <row r="806" spans="2:23" ht="14.25" customHeight="1">
      <c r="B806" s="395"/>
      <c r="D806" s="529">
        <f t="shared" si="109"/>
        <v>765</v>
      </c>
      <c r="E806" s="531"/>
      <c r="F806" s="574"/>
      <c r="G806" s="531"/>
      <c r="H806" s="575"/>
      <c r="I806" s="700" t="str">
        <f t="shared" si="105"/>
        <v/>
      </c>
      <c r="J806" s="700" t="str">
        <f t="shared" si="94"/>
        <v/>
      </c>
      <c r="K806" s="700" t="str">
        <f t="shared" si="95"/>
        <v/>
      </c>
      <c r="L806" s="700" t="str">
        <f t="shared" si="96"/>
        <v/>
      </c>
      <c r="M806" s="712" t="str">
        <f t="shared" si="97"/>
        <v/>
      </c>
      <c r="N806" s="713"/>
      <c r="O806" s="714"/>
      <c r="P806" s="233"/>
      <c r="Q806" s="233"/>
      <c r="R806" s="816" t="str">
        <f t="shared" si="107"/>
        <v/>
      </c>
      <c r="S806" s="711" t="str">
        <f t="shared" si="108"/>
        <v/>
      </c>
      <c r="T806" s="573"/>
      <c r="U806" s="573"/>
      <c r="V806" s="147"/>
      <c r="W806" s="707"/>
    </row>
    <row r="807" spans="2:23" ht="14.25" customHeight="1">
      <c r="B807" s="395"/>
      <c r="D807" s="529">
        <f t="shared" si="109"/>
        <v>766</v>
      </c>
      <c r="E807" s="531"/>
      <c r="F807" s="574"/>
      <c r="G807" s="531"/>
      <c r="H807" s="575"/>
      <c r="I807" s="700" t="str">
        <f t="shared" si="105"/>
        <v/>
      </c>
      <c r="J807" s="700" t="str">
        <f t="shared" si="94"/>
        <v/>
      </c>
      <c r="K807" s="700" t="str">
        <f t="shared" si="95"/>
        <v/>
      </c>
      <c r="L807" s="700" t="str">
        <f t="shared" si="96"/>
        <v/>
      </c>
      <c r="M807" s="712" t="str">
        <f t="shared" si="97"/>
        <v/>
      </c>
      <c r="N807" s="713"/>
      <c r="O807" s="714"/>
      <c r="P807" s="233"/>
      <c r="Q807" s="233"/>
      <c r="R807" s="816" t="str">
        <f t="shared" si="107"/>
        <v/>
      </c>
      <c r="S807" s="711" t="str">
        <f t="shared" si="108"/>
        <v/>
      </c>
      <c r="T807" s="573"/>
      <c r="U807" s="573"/>
      <c r="V807" s="147"/>
      <c r="W807" s="707"/>
    </row>
    <row r="808" spans="2:23" ht="14.25" customHeight="1">
      <c r="B808" s="395"/>
      <c r="D808" s="529">
        <f t="shared" si="109"/>
        <v>767</v>
      </c>
      <c r="E808" s="531"/>
      <c r="F808" s="574"/>
      <c r="G808" s="531"/>
      <c r="H808" s="575"/>
      <c r="I808" s="700" t="str">
        <f t="shared" si="105"/>
        <v/>
      </c>
      <c r="J808" s="700" t="str">
        <f t="shared" si="94"/>
        <v/>
      </c>
      <c r="K808" s="700" t="str">
        <f t="shared" si="95"/>
        <v/>
      </c>
      <c r="L808" s="700" t="str">
        <f t="shared" si="96"/>
        <v/>
      </c>
      <c r="M808" s="712" t="str">
        <f t="shared" si="97"/>
        <v/>
      </c>
      <c r="N808" s="713"/>
      <c r="O808" s="714"/>
      <c r="P808" s="233"/>
      <c r="Q808" s="233"/>
      <c r="R808" s="816" t="str">
        <f t="shared" si="107"/>
        <v/>
      </c>
      <c r="S808" s="711" t="str">
        <f t="shared" si="108"/>
        <v/>
      </c>
      <c r="T808" s="573"/>
      <c r="U808" s="573"/>
      <c r="V808" s="147"/>
      <c r="W808" s="707"/>
    </row>
    <row r="809" spans="2:23" ht="14.25" customHeight="1">
      <c r="B809" s="395"/>
      <c r="D809" s="529">
        <f t="shared" si="109"/>
        <v>768</v>
      </c>
      <c r="E809" s="531"/>
      <c r="F809" s="574"/>
      <c r="G809" s="531"/>
      <c r="H809" s="575"/>
      <c r="I809" s="700" t="str">
        <f t="shared" si="105"/>
        <v/>
      </c>
      <c r="J809" s="700" t="str">
        <f t="shared" si="94"/>
        <v/>
      </c>
      <c r="K809" s="700" t="str">
        <f t="shared" si="95"/>
        <v/>
      </c>
      <c r="L809" s="700" t="str">
        <f t="shared" si="96"/>
        <v/>
      </c>
      <c r="M809" s="712" t="str">
        <f t="shared" si="97"/>
        <v/>
      </c>
      <c r="N809" s="713"/>
      <c r="O809" s="714"/>
      <c r="P809" s="233"/>
      <c r="Q809" s="233"/>
      <c r="R809" s="816" t="str">
        <f t="shared" si="107"/>
        <v/>
      </c>
      <c r="S809" s="711" t="str">
        <f t="shared" si="108"/>
        <v/>
      </c>
      <c r="T809" s="573"/>
      <c r="U809" s="573"/>
      <c r="V809" s="147"/>
      <c r="W809" s="707"/>
    </row>
    <row r="810" spans="2:23" ht="14.25" customHeight="1">
      <c r="B810" s="395"/>
      <c r="D810" s="529">
        <f t="shared" si="109"/>
        <v>769</v>
      </c>
      <c r="E810" s="531"/>
      <c r="F810" s="574"/>
      <c r="G810" s="531"/>
      <c r="H810" s="575"/>
      <c r="I810" s="700" t="str">
        <f t="shared" si="105"/>
        <v/>
      </c>
      <c r="J810" s="700" t="str">
        <f t="shared" si="94"/>
        <v/>
      </c>
      <c r="K810" s="700" t="str">
        <f t="shared" si="95"/>
        <v/>
      </c>
      <c r="L810" s="700" t="str">
        <f t="shared" si="96"/>
        <v/>
      </c>
      <c r="M810" s="712" t="str">
        <f t="shared" si="97"/>
        <v/>
      </c>
      <c r="N810" s="713"/>
      <c r="O810" s="714"/>
      <c r="P810" s="233"/>
      <c r="Q810" s="233"/>
      <c r="R810" s="816" t="str">
        <f t="shared" si="107"/>
        <v/>
      </c>
      <c r="S810" s="711" t="str">
        <f t="shared" si="108"/>
        <v/>
      </c>
      <c r="T810" s="573"/>
      <c r="U810" s="573"/>
      <c r="V810" s="147"/>
      <c r="W810" s="707"/>
    </row>
    <row r="811" spans="2:23" ht="14.25" customHeight="1">
      <c r="B811" s="395"/>
      <c r="D811" s="529">
        <f t="shared" si="109"/>
        <v>770</v>
      </c>
      <c r="E811" s="531"/>
      <c r="F811" s="574"/>
      <c r="G811" s="531"/>
      <c r="H811" s="575"/>
      <c r="I811" s="700" t="str">
        <f t="shared" ref="I811:I874" si="110">IF(OR(F811=$AE$4,F811=$AF$4),"○","")</f>
        <v/>
      </c>
      <c r="J811" s="700" t="str">
        <f t="shared" si="94"/>
        <v/>
      </c>
      <c r="K811" s="700" t="str">
        <f t="shared" si="95"/>
        <v/>
      </c>
      <c r="L811" s="700" t="str">
        <f t="shared" si="96"/>
        <v/>
      </c>
      <c r="M811" s="712" t="str">
        <f t="shared" si="97"/>
        <v/>
      </c>
      <c r="N811" s="713"/>
      <c r="O811" s="714"/>
      <c r="P811" s="233"/>
      <c r="Q811" s="233"/>
      <c r="R811" s="816" t="str">
        <f t="shared" si="107"/>
        <v/>
      </c>
      <c r="S811" s="711" t="str">
        <f t="shared" si="108"/>
        <v/>
      </c>
      <c r="T811" s="573"/>
      <c r="U811" s="573"/>
      <c r="V811" s="147"/>
      <c r="W811" s="707"/>
    </row>
    <row r="812" spans="2:23" ht="14.25" customHeight="1">
      <c r="B812" s="395"/>
      <c r="D812" s="529">
        <f t="shared" si="109"/>
        <v>771</v>
      </c>
      <c r="E812" s="531"/>
      <c r="F812" s="574"/>
      <c r="G812" s="531"/>
      <c r="H812" s="575"/>
      <c r="I812" s="700" t="str">
        <f t="shared" si="110"/>
        <v/>
      </c>
      <c r="J812" s="700" t="str">
        <f t="shared" si="94"/>
        <v/>
      </c>
      <c r="K812" s="700" t="str">
        <f t="shared" si="95"/>
        <v/>
      </c>
      <c r="L812" s="700" t="str">
        <f t="shared" si="96"/>
        <v/>
      </c>
      <c r="M812" s="712" t="str">
        <f t="shared" si="97"/>
        <v/>
      </c>
      <c r="N812" s="713"/>
      <c r="O812" s="714"/>
      <c r="P812" s="233"/>
      <c r="Q812" s="233"/>
      <c r="R812" s="816" t="str">
        <f t="shared" si="107"/>
        <v/>
      </c>
      <c r="S812" s="711" t="str">
        <f t="shared" si="108"/>
        <v/>
      </c>
      <c r="T812" s="573"/>
      <c r="U812" s="573"/>
      <c r="V812" s="147"/>
      <c r="W812" s="707"/>
    </row>
    <row r="813" spans="2:23" ht="14.25" customHeight="1">
      <c r="B813" s="395"/>
      <c r="D813" s="529">
        <f t="shared" si="109"/>
        <v>772</v>
      </c>
      <c r="E813" s="531"/>
      <c r="F813" s="574"/>
      <c r="G813" s="531"/>
      <c r="H813" s="575"/>
      <c r="I813" s="700" t="str">
        <f t="shared" si="110"/>
        <v/>
      </c>
      <c r="J813" s="700" t="str">
        <f t="shared" si="94"/>
        <v/>
      </c>
      <c r="K813" s="700" t="str">
        <f t="shared" si="95"/>
        <v/>
      </c>
      <c r="L813" s="700" t="str">
        <f t="shared" si="96"/>
        <v/>
      </c>
      <c r="M813" s="712" t="str">
        <f t="shared" si="97"/>
        <v/>
      </c>
      <c r="N813" s="713"/>
      <c r="O813" s="714"/>
      <c r="P813" s="233"/>
      <c r="Q813" s="233"/>
      <c r="R813" s="816" t="str">
        <f t="shared" si="107"/>
        <v/>
      </c>
      <c r="S813" s="711" t="str">
        <f t="shared" si="108"/>
        <v/>
      </c>
      <c r="T813" s="573"/>
      <c r="U813" s="573"/>
      <c r="V813" s="147"/>
      <c r="W813" s="707"/>
    </row>
    <row r="814" spans="2:23" ht="14.25" customHeight="1">
      <c r="B814" s="395"/>
      <c r="D814" s="529">
        <f t="shared" si="109"/>
        <v>773</v>
      </c>
      <c r="E814" s="531"/>
      <c r="F814" s="574"/>
      <c r="G814" s="531"/>
      <c r="H814" s="575"/>
      <c r="I814" s="700" t="str">
        <f t="shared" si="110"/>
        <v/>
      </c>
      <c r="J814" s="700" t="str">
        <f t="shared" si="94"/>
        <v/>
      </c>
      <c r="K814" s="700" t="str">
        <f t="shared" si="95"/>
        <v/>
      </c>
      <c r="L814" s="700" t="str">
        <f t="shared" si="96"/>
        <v/>
      </c>
      <c r="M814" s="712" t="str">
        <f t="shared" si="97"/>
        <v/>
      </c>
      <c r="N814" s="713"/>
      <c r="O814" s="714"/>
      <c r="P814" s="233"/>
      <c r="Q814" s="233"/>
      <c r="R814" s="816" t="str">
        <f t="shared" si="107"/>
        <v/>
      </c>
      <c r="S814" s="711" t="str">
        <f t="shared" si="108"/>
        <v/>
      </c>
      <c r="T814" s="573"/>
      <c r="U814" s="573"/>
      <c r="V814" s="147"/>
      <c r="W814" s="707"/>
    </row>
    <row r="815" spans="2:23" ht="14.25" customHeight="1">
      <c r="B815" s="395"/>
      <c r="D815" s="529">
        <f t="shared" si="109"/>
        <v>774</v>
      </c>
      <c r="E815" s="531"/>
      <c r="F815" s="574"/>
      <c r="G815" s="531"/>
      <c r="H815" s="575"/>
      <c r="I815" s="700" t="str">
        <f t="shared" si="110"/>
        <v/>
      </c>
      <c r="J815" s="700" t="str">
        <f t="shared" si="94"/>
        <v/>
      </c>
      <c r="K815" s="700" t="str">
        <f t="shared" si="95"/>
        <v/>
      </c>
      <c r="L815" s="700" t="str">
        <f t="shared" si="96"/>
        <v/>
      </c>
      <c r="M815" s="712" t="str">
        <f t="shared" si="97"/>
        <v/>
      </c>
      <c r="N815" s="713"/>
      <c r="O815" s="714"/>
      <c r="P815" s="233"/>
      <c r="Q815" s="233"/>
      <c r="R815" s="816" t="str">
        <f t="shared" si="107"/>
        <v/>
      </c>
      <c r="S815" s="711" t="str">
        <f t="shared" si="108"/>
        <v/>
      </c>
      <c r="T815" s="573"/>
      <c r="U815" s="573"/>
      <c r="V815" s="147"/>
      <c r="W815" s="707"/>
    </row>
    <row r="816" spans="2:23" ht="14.25" customHeight="1">
      <c r="B816" s="395"/>
      <c r="D816" s="529">
        <f t="shared" si="109"/>
        <v>775</v>
      </c>
      <c r="E816" s="531"/>
      <c r="F816" s="574"/>
      <c r="G816" s="531"/>
      <c r="H816" s="575"/>
      <c r="I816" s="700" t="str">
        <f t="shared" si="110"/>
        <v/>
      </c>
      <c r="J816" s="700" t="str">
        <f t="shared" si="94"/>
        <v/>
      </c>
      <c r="K816" s="700" t="str">
        <f t="shared" si="95"/>
        <v/>
      </c>
      <c r="L816" s="700" t="str">
        <f t="shared" si="96"/>
        <v/>
      </c>
      <c r="M816" s="712" t="str">
        <f t="shared" si="97"/>
        <v/>
      </c>
      <c r="N816" s="713"/>
      <c r="O816" s="714"/>
      <c r="P816" s="233"/>
      <c r="Q816" s="233"/>
      <c r="R816" s="816" t="str">
        <f t="shared" si="107"/>
        <v/>
      </c>
      <c r="S816" s="711" t="str">
        <f t="shared" si="108"/>
        <v/>
      </c>
      <c r="T816" s="573"/>
      <c r="U816" s="573"/>
      <c r="V816" s="147"/>
      <c r="W816" s="707"/>
    </row>
    <row r="817" spans="2:23" ht="14.25" customHeight="1">
      <c r="B817" s="395"/>
      <c r="D817" s="529">
        <f t="shared" si="109"/>
        <v>776</v>
      </c>
      <c r="E817" s="531"/>
      <c r="F817" s="574"/>
      <c r="G817" s="531"/>
      <c r="H817" s="575"/>
      <c r="I817" s="700" t="str">
        <f t="shared" si="110"/>
        <v/>
      </c>
      <c r="J817" s="700" t="str">
        <f t="shared" si="94"/>
        <v/>
      </c>
      <c r="K817" s="700" t="str">
        <f t="shared" si="95"/>
        <v/>
      </c>
      <c r="L817" s="700" t="str">
        <f t="shared" si="96"/>
        <v/>
      </c>
      <c r="M817" s="712" t="str">
        <f t="shared" si="97"/>
        <v/>
      </c>
      <c r="N817" s="713"/>
      <c r="O817" s="714"/>
      <c r="P817" s="233"/>
      <c r="Q817" s="233"/>
      <c r="R817" s="816" t="str">
        <f t="shared" si="107"/>
        <v/>
      </c>
      <c r="S817" s="711" t="str">
        <f t="shared" si="108"/>
        <v/>
      </c>
      <c r="T817" s="573"/>
      <c r="U817" s="573"/>
      <c r="V817" s="147"/>
      <c r="W817" s="707"/>
    </row>
    <row r="818" spans="2:23" ht="14.25" customHeight="1">
      <c r="B818" s="395"/>
      <c r="D818" s="529">
        <f t="shared" si="109"/>
        <v>777</v>
      </c>
      <c r="E818" s="531"/>
      <c r="F818" s="574"/>
      <c r="G818" s="531"/>
      <c r="H818" s="575"/>
      <c r="I818" s="700" t="str">
        <f t="shared" si="110"/>
        <v/>
      </c>
      <c r="J818" s="700" t="str">
        <f t="shared" si="94"/>
        <v/>
      </c>
      <c r="K818" s="700" t="str">
        <f t="shared" si="95"/>
        <v/>
      </c>
      <c r="L818" s="700" t="str">
        <f t="shared" si="96"/>
        <v/>
      </c>
      <c r="M818" s="712" t="str">
        <f t="shared" si="97"/>
        <v/>
      </c>
      <c r="N818" s="713"/>
      <c r="O818" s="714"/>
      <c r="P818" s="233"/>
      <c r="Q818" s="233"/>
      <c r="R818" s="816" t="str">
        <f t="shared" si="107"/>
        <v/>
      </c>
      <c r="S818" s="711" t="str">
        <f t="shared" si="108"/>
        <v/>
      </c>
      <c r="T818" s="573"/>
      <c r="U818" s="573"/>
      <c r="V818" s="147"/>
      <c r="W818" s="707"/>
    </row>
    <row r="819" spans="2:23" ht="14.25" customHeight="1">
      <c r="B819" s="395"/>
      <c r="D819" s="529">
        <f t="shared" si="109"/>
        <v>778</v>
      </c>
      <c r="E819" s="531"/>
      <c r="F819" s="574"/>
      <c r="G819" s="531"/>
      <c r="H819" s="575"/>
      <c r="I819" s="700" t="str">
        <f t="shared" si="110"/>
        <v/>
      </c>
      <c r="J819" s="700" t="str">
        <f t="shared" si="94"/>
        <v/>
      </c>
      <c r="K819" s="700" t="str">
        <f t="shared" si="95"/>
        <v/>
      </c>
      <c r="L819" s="700" t="str">
        <f t="shared" si="96"/>
        <v/>
      </c>
      <c r="M819" s="712" t="str">
        <f t="shared" si="97"/>
        <v/>
      </c>
      <c r="N819" s="713"/>
      <c r="O819" s="714"/>
      <c r="P819" s="233"/>
      <c r="Q819" s="233"/>
      <c r="R819" s="816" t="str">
        <f t="shared" si="107"/>
        <v/>
      </c>
      <c r="S819" s="711" t="str">
        <f t="shared" si="108"/>
        <v/>
      </c>
      <c r="T819" s="573"/>
      <c r="U819" s="573"/>
      <c r="V819" s="147"/>
      <c r="W819" s="707"/>
    </row>
    <row r="820" spans="2:23" ht="14.25" customHeight="1">
      <c r="B820" s="395"/>
      <c r="D820" s="529">
        <f t="shared" si="109"/>
        <v>779</v>
      </c>
      <c r="E820" s="531"/>
      <c r="F820" s="574"/>
      <c r="G820" s="531"/>
      <c r="H820" s="575"/>
      <c r="I820" s="700" t="str">
        <f t="shared" si="110"/>
        <v/>
      </c>
      <c r="J820" s="700" t="str">
        <f t="shared" si="94"/>
        <v/>
      </c>
      <c r="K820" s="700" t="str">
        <f t="shared" si="95"/>
        <v/>
      </c>
      <c r="L820" s="700" t="str">
        <f t="shared" si="96"/>
        <v/>
      </c>
      <c r="M820" s="712" t="str">
        <f t="shared" si="97"/>
        <v/>
      </c>
      <c r="N820" s="713"/>
      <c r="O820" s="714"/>
      <c r="P820" s="233"/>
      <c r="Q820" s="233"/>
      <c r="R820" s="816" t="str">
        <f t="shared" si="107"/>
        <v/>
      </c>
      <c r="S820" s="711" t="str">
        <f t="shared" si="108"/>
        <v/>
      </c>
      <c r="T820" s="573"/>
      <c r="U820" s="573"/>
      <c r="V820" s="147"/>
      <c r="W820" s="707"/>
    </row>
    <row r="821" spans="2:23" ht="14.25" customHeight="1">
      <c r="B821" s="395"/>
      <c r="D821" s="529">
        <f t="shared" si="109"/>
        <v>780</v>
      </c>
      <c r="E821" s="531"/>
      <c r="F821" s="574"/>
      <c r="G821" s="531"/>
      <c r="H821" s="575"/>
      <c r="I821" s="700" t="str">
        <f t="shared" si="110"/>
        <v/>
      </c>
      <c r="J821" s="700" t="str">
        <f t="shared" si="94"/>
        <v/>
      </c>
      <c r="K821" s="700" t="str">
        <f t="shared" si="95"/>
        <v/>
      </c>
      <c r="L821" s="700" t="str">
        <f t="shared" si="96"/>
        <v/>
      </c>
      <c r="M821" s="712" t="str">
        <f t="shared" si="97"/>
        <v/>
      </c>
      <c r="N821" s="713"/>
      <c r="O821" s="714"/>
      <c r="P821" s="233"/>
      <c r="Q821" s="233"/>
      <c r="R821" s="816" t="str">
        <f t="shared" si="107"/>
        <v/>
      </c>
      <c r="S821" s="711" t="str">
        <f t="shared" si="108"/>
        <v/>
      </c>
      <c r="T821" s="573"/>
      <c r="U821" s="573"/>
      <c r="V821" s="147"/>
      <c r="W821" s="707"/>
    </row>
    <row r="822" spans="2:23" ht="14.25" customHeight="1">
      <c r="B822" s="395"/>
      <c r="D822" s="529">
        <f t="shared" si="109"/>
        <v>781</v>
      </c>
      <c r="E822" s="531"/>
      <c r="F822" s="574"/>
      <c r="G822" s="531"/>
      <c r="H822" s="575"/>
      <c r="I822" s="700" t="str">
        <f t="shared" si="110"/>
        <v/>
      </c>
      <c r="J822" s="700" t="str">
        <f t="shared" si="94"/>
        <v/>
      </c>
      <c r="K822" s="700" t="str">
        <f t="shared" si="95"/>
        <v/>
      </c>
      <c r="L822" s="700" t="str">
        <f t="shared" si="96"/>
        <v/>
      </c>
      <c r="M822" s="712" t="str">
        <f t="shared" si="97"/>
        <v/>
      </c>
      <c r="N822" s="713"/>
      <c r="O822" s="714"/>
      <c r="P822" s="233"/>
      <c r="Q822" s="233"/>
      <c r="R822" s="816" t="str">
        <f t="shared" si="107"/>
        <v/>
      </c>
      <c r="S822" s="711" t="str">
        <f t="shared" si="108"/>
        <v/>
      </c>
      <c r="T822" s="573"/>
      <c r="U822" s="573"/>
      <c r="V822" s="147"/>
      <c r="W822" s="707"/>
    </row>
    <row r="823" spans="2:23" ht="14.25" customHeight="1">
      <c r="B823" s="395"/>
      <c r="D823" s="529">
        <f t="shared" si="109"/>
        <v>782</v>
      </c>
      <c r="E823" s="531"/>
      <c r="F823" s="574"/>
      <c r="G823" s="531"/>
      <c r="H823" s="575"/>
      <c r="I823" s="700" t="str">
        <f t="shared" si="110"/>
        <v/>
      </c>
      <c r="J823" s="700" t="str">
        <f t="shared" si="94"/>
        <v/>
      </c>
      <c r="K823" s="700" t="str">
        <f t="shared" si="95"/>
        <v/>
      </c>
      <c r="L823" s="700" t="str">
        <f t="shared" si="96"/>
        <v/>
      </c>
      <c r="M823" s="712" t="str">
        <f t="shared" si="97"/>
        <v/>
      </c>
      <c r="N823" s="713"/>
      <c r="O823" s="714"/>
      <c r="P823" s="233"/>
      <c r="Q823" s="233"/>
      <c r="R823" s="816" t="str">
        <f t="shared" si="107"/>
        <v/>
      </c>
      <c r="S823" s="711" t="str">
        <f t="shared" si="108"/>
        <v/>
      </c>
      <c r="T823" s="573"/>
      <c r="U823" s="573"/>
      <c r="V823" s="147"/>
      <c r="W823" s="707"/>
    </row>
    <row r="824" spans="2:23" ht="14.25" customHeight="1">
      <c r="B824" s="395"/>
      <c r="D824" s="529">
        <f t="shared" si="109"/>
        <v>783</v>
      </c>
      <c r="E824" s="531"/>
      <c r="F824" s="574"/>
      <c r="G824" s="531"/>
      <c r="H824" s="575"/>
      <c r="I824" s="700" t="str">
        <f t="shared" si="110"/>
        <v/>
      </c>
      <c r="J824" s="700" t="str">
        <f t="shared" si="94"/>
        <v/>
      </c>
      <c r="K824" s="700" t="str">
        <f t="shared" si="95"/>
        <v/>
      </c>
      <c r="L824" s="700" t="str">
        <f t="shared" si="96"/>
        <v/>
      </c>
      <c r="M824" s="712" t="str">
        <f t="shared" si="97"/>
        <v/>
      </c>
      <c r="N824" s="713"/>
      <c r="O824" s="714"/>
      <c r="P824" s="233"/>
      <c r="Q824" s="233"/>
      <c r="R824" s="816" t="str">
        <f t="shared" si="107"/>
        <v/>
      </c>
      <c r="S824" s="711" t="str">
        <f t="shared" si="108"/>
        <v/>
      </c>
      <c r="T824" s="573"/>
      <c r="U824" s="573"/>
      <c r="V824" s="147"/>
      <c r="W824" s="707"/>
    </row>
    <row r="825" spans="2:23" ht="14.25" customHeight="1">
      <c r="B825" s="395"/>
      <c r="D825" s="529">
        <f t="shared" si="109"/>
        <v>784</v>
      </c>
      <c r="E825" s="531"/>
      <c r="F825" s="574"/>
      <c r="G825" s="531"/>
      <c r="H825" s="575"/>
      <c r="I825" s="700" t="str">
        <f t="shared" si="110"/>
        <v/>
      </c>
      <c r="J825" s="700" t="str">
        <f t="shared" si="94"/>
        <v/>
      </c>
      <c r="K825" s="700" t="str">
        <f t="shared" si="95"/>
        <v/>
      </c>
      <c r="L825" s="700" t="str">
        <f t="shared" si="96"/>
        <v/>
      </c>
      <c r="M825" s="712" t="str">
        <f t="shared" si="97"/>
        <v/>
      </c>
      <c r="N825" s="713"/>
      <c r="O825" s="714"/>
      <c r="P825" s="233"/>
      <c r="Q825" s="233"/>
      <c r="R825" s="816" t="str">
        <f t="shared" si="107"/>
        <v/>
      </c>
      <c r="S825" s="711" t="str">
        <f t="shared" si="108"/>
        <v/>
      </c>
      <c r="T825" s="573"/>
      <c r="U825" s="573"/>
      <c r="V825" s="147"/>
      <c r="W825" s="707"/>
    </row>
    <row r="826" spans="2:23" ht="14.25" customHeight="1">
      <c r="B826" s="395"/>
      <c r="D826" s="529">
        <f t="shared" si="109"/>
        <v>785</v>
      </c>
      <c r="E826" s="531"/>
      <c r="F826" s="574"/>
      <c r="G826" s="531"/>
      <c r="H826" s="575"/>
      <c r="I826" s="700" t="str">
        <f t="shared" si="110"/>
        <v/>
      </c>
      <c r="J826" s="700" t="str">
        <f t="shared" si="94"/>
        <v/>
      </c>
      <c r="K826" s="700" t="str">
        <f t="shared" si="95"/>
        <v/>
      </c>
      <c r="L826" s="700" t="str">
        <f t="shared" si="96"/>
        <v/>
      </c>
      <c r="M826" s="712" t="str">
        <f t="shared" si="97"/>
        <v/>
      </c>
      <c r="N826" s="713"/>
      <c r="O826" s="714"/>
      <c r="P826" s="233"/>
      <c r="Q826" s="233"/>
      <c r="R826" s="816" t="str">
        <f t="shared" si="107"/>
        <v/>
      </c>
      <c r="S826" s="711" t="str">
        <f t="shared" si="108"/>
        <v/>
      </c>
      <c r="T826" s="573"/>
      <c r="U826" s="573"/>
      <c r="V826" s="147"/>
      <c r="W826" s="707"/>
    </row>
    <row r="827" spans="2:23" ht="14.25" customHeight="1">
      <c r="B827" s="395"/>
      <c r="D827" s="529">
        <f t="shared" si="109"/>
        <v>786</v>
      </c>
      <c r="E827" s="531"/>
      <c r="F827" s="574"/>
      <c r="G827" s="531"/>
      <c r="H827" s="575"/>
      <c r="I827" s="700" t="str">
        <f t="shared" si="110"/>
        <v/>
      </c>
      <c r="J827" s="700" t="str">
        <f t="shared" si="94"/>
        <v/>
      </c>
      <c r="K827" s="700" t="str">
        <f t="shared" si="95"/>
        <v/>
      </c>
      <c r="L827" s="700" t="str">
        <f t="shared" si="96"/>
        <v/>
      </c>
      <c r="M827" s="712" t="str">
        <f t="shared" si="97"/>
        <v/>
      </c>
      <c r="N827" s="713"/>
      <c r="O827" s="714"/>
      <c r="P827" s="233"/>
      <c r="Q827" s="233"/>
      <c r="R827" s="816" t="str">
        <f t="shared" si="107"/>
        <v/>
      </c>
      <c r="S827" s="711" t="str">
        <f t="shared" si="108"/>
        <v/>
      </c>
      <c r="T827" s="573"/>
      <c r="U827" s="573"/>
      <c r="V827" s="147"/>
      <c r="W827" s="707"/>
    </row>
    <row r="828" spans="2:23" ht="14.25" customHeight="1">
      <c r="B828" s="395"/>
      <c r="D828" s="529">
        <f t="shared" si="109"/>
        <v>787</v>
      </c>
      <c r="E828" s="531"/>
      <c r="F828" s="574"/>
      <c r="G828" s="531"/>
      <c r="H828" s="575"/>
      <c r="I828" s="700" t="str">
        <f t="shared" si="110"/>
        <v/>
      </c>
      <c r="J828" s="700" t="str">
        <f t="shared" si="94"/>
        <v/>
      </c>
      <c r="K828" s="700" t="str">
        <f t="shared" si="95"/>
        <v/>
      </c>
      <c r="L828" s="700" t="str">
        <f t="shared" si="96"/>
        <v/>
      </c>
      <c r="M828" s="712" t="str">
        <f t="shared" si="97"/>
        <v/>
      </c>
      <c r="N828" s="713"/>
      <c r="O828" s="714"/>
      <c r="P828" s="233"/>
      <c r="Q828" s="233"/>
      <c r="R828" s="816" t="str">
        <f t="shared" si="107"/>
        <v/>
      </c>
      <c r="S828" s="711" t="str">
        <f t="shared" si="108"/>
        <v/>
      </c>
      <c r="T828" s="573"/>
      <c r="U828" s="573"/>
      <c r="V828" s="147"/>
      <c r="W828" s="707"/>
    </row>
    <row r="829" spans="2:23" ht="14.25" customHeight="1">
      <c r="B829" s="395"/>
      <c r="D829" s="529">
        <f t="shared" si="109"/>
        <v>788</v>
      </c>
      <c r="E829" s="531"/>
      <c r="F829" s="574"/>
      <c r="G829" s="531"/>
      <c r="H829" s="575"/>
      <c r="I829" s="700" t="str">
        <f t="shared" si="110"/>
        <v/>
      </c>
      <c r="J829" s="700" t="str">
        <f t="shared" si="94"/>
        <v/>
      </c>
      <c r="K829" s="700" t="str">
        <f t="shared" si="95"/>
        <v/>
      </c>
      <c r="L829" s="700" t="str">
        <f t="shared" si="96"/>
        <v/>
      </c>
      <c r="M829" s="712" t="str">
        <f t="shared" si="97"/>
        <v/>
      </c>
      <c r="N829" s="713"/>
      <c r="O829" s="714"/>
      <c r="P829" s="233"/>
      <c r="Q829" s="233"/>
      <c r="R829" s="816" t="str">
        <f t="shared" si="107"/>
        <v/>
      </c>
      <c r="S829" s="711" t="str">
        <f t="shared" si="108"/>
        <v/>
      </c>
      <c r="T829" s="573"/>
      <c r="U829" s="573"/>
      <c r="V829" s="147"/>
      <c r="W829" s="707"/>
    </row>
    <row r="830" spans="2:23" ht="14.25" customHeight="1">
      <c r="B830" s="395"/>
      <c r="D830" s="529">
        <f t="shared" si="109"/>
        <v>789</v>
      </c>
      <c r="E830" s="531"/>
      <c r="F830" s="574"/>
      <c r="G830" s="531"/>
      <c r="H830" s="575"/>
      <c r="I830" s="700" t="str">
        <f t="shared" si="110"/>
        <v/>
      </c>
      <c r="J830" s="700" t="str">
        <f t="shared" si="94"/>
        <v/>
      </c>
      <c r="K830" s="700" t="str">
        <f t="shared" si="95"/>
        <v/>
      </c>
      <c r="L830" s="700" t="str">
        <f t="shared" si="96"/>
        <v/>
      </c>
      <c r="M830" s="712" t="str">
        <f t="shared" si="97"/>
        <v/>
      </c>
      <c r="N830" s="713"/>
      <c r="O830" s="714"/>
      <c r="P830" s="233"/>
      <c r="Q830" s="233"/>
      <c r="R830" s="816" t="str">
        <f t="shared" si="107"/>
        <v/>
      </c>
      <c r="S830" s="711" t="str">
        <f t="shared" si="108"/>
        <v/>
      </c>
      <c r="T830" s="573"/>
      <c r="U830" s="573"/>
      <c r="V830" s="147"/>
      <c r="W830" s="707"/>
    </row>
    <row r="831" spans="2:23" ht="14.25" customHeight="1">
      <c r="B831" s="395"/>
      <c r="D831" s="529">
        <f t="shared" si="109"/>
        <v>790</v>
      </c>
      <c r="E831" s="531"/>
      <c r="F831" s="574"/>
      <c r="G831" s="531"/>
      <c r="H831" s="575"/>
      <c r="I831" s="700" t="str">
        <f t="shared" si="110"/>
        <v/>
      </c>
      <c r="J831" s="700" t="str">
        <f t="shared" si="94"/>
        <v/>
      </c>
      <c r="K831" s="700" t="str">
        <f t="shared" si="95"/>
        <v/>
      </c>
      <c r="L831" s="700" t="str">
        <f t="shared" si="96"/>
        <v/>
      </c>
      <c r="M831" s="712" t="str">
        <f t="shared" si="97"/>
        <v/>
      </c>
      <c r="N831" s="713"/>
      <c r="O831" s="714"/>
      <c r="P831" s="233"/>
      <c r="Q831" s="233"/>
      <c r="R831" s="816" t="str">
        <f t="shared" si="107"/>
        <v/>
      </c>
      <c r="S831" s="711" t="str">
        <f t="shared" si="108"/>
        <v/>
      </c>
      <c r="T831" s="573"/>
      <c r="U831" s="573"/>
      <c r="V831" s="147"/>
      <c r="W831" s="707"/>
    </row>
    <row r="832" spans="2:23" ht="14.25" customHeight="1">
      <c r="B832" s="395"/>
      <c r="D832" s="529">
        <f t="shared" si="109"/>
        <v>791</v>
      </c>
      <c r="E832" s="531"/>
      <c r="F832" s="574"/>
      <c r="G832" s="531"/>
      <c r="H832" s="575"/>
      <c r="I832" s="700" t="str">
        <f t="shared" si="110"/>
        <v/>
      </c>
      <c r="J832" s="700" t="str">
        <f t="shared" si="94"/>
        <v/>
      </c>
      <c r="K832" s="700" t="str">
        <f t="shared" si="95"/>
        <v/>
      </c>
      <c r="L832" s="700" t="str">
        <f t="shared" si="96"/>
        <v/>
      </c>
      <c r="M832" s="712" t="str">
        <f t="shared" si="97"/>
        <v/>
      </c>
      <c r="N832" s="713"/>
      <c r="O832" s="714"/>
      <c r="P832" s="233"/>
      <c r="Q832" s="233"/>
      <c r="R832" s="816" t="str">
        <f t="shared" si="107"/>
        <v/>
      </c>
      <c r="S832" s="711" t="str">
        <f t="shared" si="108"/>
        <v/>
      </c>
      <c r="T832" s="573"/>
      <c r="U832" s="573"/>
      <c r="V832" s="147"/>
      <c r="W832" s="707"/>
    </row>
    <row r="833" spans="2:23" ht="14.25" customHeight="1">
      <c r="B833" s="395"/>
      <c r="D833" s="529">
        <f t="shared" si="109"/>
        <v>792</v>
      </c>
      <c r="E833" s="531"/>
      <c r="F833" s="574"/>
      <c r="G833" s="531"/>
      <c r="H833" s="575"/>
      <c r="I833" s="700" t="str">
        <f t="shared" si="110"/>
        <v/>
      </c>
      <c r="J833" s="700" t="str">
        <f t="shared" si="94"/>
        <v/>
      </c>
      <c r="K833" s="700" t="str">
        <f t="shared" si="95"/>
        <v/>
      </c>
      <c r="L833" s="700" t="str">
        <f t="shared" si="96"/>
        <v/>
      </c>
      <c r="M833" s="712" t="str">
        <f t="shared" si="97"/>
        <v/>
      </c>
      <c r="N833" s="713"/>
      <c r="O833" s="714"/>
      <c r="P833" s="233"/>
      <c r="Q833" s="233"/>
      <c r="R833" s="816" t="str">
        <f t="shared" si="107"/>
        <v/>
      </c>
      <c r="S833" s="711" t="str">
        <f t="shared" si="108"/>
        <v/>
      </c>
      <c r="T833" s="573"/>
      <c r="U833" s="573"/>
      <c r="V833" s="147"/>
      <c r="W833" s="707"/>
    </row>
    <row r="834" spans="2:23" ht="14.25" customHeight="1">
      <c r="B834" s="395"/>
      <c r="D834" s="529">
        <f t="shared" si="109"/>
        <v>793</v>
      </c>
      <c r="E834" s="531"/>
      <c r="F834" s="574"/>
      <c r="G834" s="531"/>
      <c r="H834" s="575"/>
      <c r="I834" s="700" t="str">
        <f t="shared" si="110"/>
        <v/>
      </c>
      <c r="J834" s="700" t="str">
        <f t="shared" si="94"/>
        <v/>
      </c>
      <c r="K834" s="700" t="str">
        <f t="shared" si="95"/>
        <v/>
      </c>
      <c r="L834" s="700" t="str">
        <f t="shared" si="96"/>
        <v/>
      </c>
      <c r="M834" s="712" t="str">
        <f t="shared" si="97"/>
        <v/>
      </c>
      <c r="N834" s="713"/>
      <c r="O834" s="714"/>
      <c r="P834" s="233"/>
      <c r="Q834" s="233"/>
      <c r="R834" s="816" t="str">
        <f t="shared" si="107"/>
        <v/>
      </c>
      <c r="S834" s="711" t="str">
        <f t="shared" si="108"/>
        <v/>
      </c>
      <c r="T834" s="573"/>
      <c r="U834" s="573"/>
      <c r="V834" s="147"/>
      <c r="W834" s="707"/>
    </row>
    <row r="835" spans="2:23" ht="14.25" customHeight="1">
      <c r="B835" s="395"/>
      <c r="D835" s="529">
        <f t="shared" si="109"/>
        <v>794</v>
      </c>
      <c r="E835" s="531"/>
      <c r="F835" s="574"/>
      <c r="G835" s="531"/>
      <c r="H835" s="575"/>
      <c r="I835" s="700" t="str">
        <f t="shared" si="110"/>
        <v/>
      </c>
      <c r="J835" s="700" t="str">
        <f t="shared" si="94"/>
        <v/>
      </c>
      <c r="K835" s="700" t="str">
        <f t="shared" si="95"/>
        <v/>
      </c>
      <c r="L835" s="700" t="str">
        <f t="shared" si="96"/>
        <v/>
      </c>
      <c r="M835" s="712" t="str">
        <f t="shared" si="97"/>
        <v/>
      </c>
      <c r="N835" s="713"/>
      <c r="O835" s="714"/>
      <c r="P835" s="233"/>
      <c r="Q835" s="233"/>
      <c r="R835" s="816" t="str">
        <f t="shared" si="107"/>
        <v/>
      </c>
      <c r="S835" s="711" t="str">
        <f t="shared" si="108"/>
        <v/>
      </c>
      <c r="T835" s="573"/>
      <c r="U835" s="573"/>
      <c r="V835" s="147"/>
      <c r="W835" s="707"/>
    </row>
    <row r="836" spans="2:23" ht="14.25" customHeight="1">
      <c r="B836" s="395"/>
      <c r="D836" s="529">
        <f t="shared" si="109"/>
        <v>795</v>
      </c>
      <c r="E836" s="531"/>
      <c r="F836" s="574"/>
      <c r="G836" s="531"/>
      <c r="H836" s="575"/>
      <c r="I836" s="700" t="str">
        <f t="shared" si="110"/>
        <v/>
      </c>
      <c r="J836" s="700" t="str">
        <f t="shared" si="94"/>
        <v/>
      </c>
      <c r="K836" s="700" t="str">
        <f t="shared" si="95"/>
        <v/>
      </c>
      <c r="L836" s="700" t="str">
        <f t="shared" si="96"/>
        <v/>
      </c>
      <c r="M836" s="712" t="str">
        <f t="shared" si="97"/>
        <v/>
      </c>
      <c r="N836" s="713"/>
      <c r="O836" s="714"/>
      <c r="P836" s="233"/>
      <c r="Q836" s="233"/>
      <c r="R836" s="816" t="str">
        <f t="shared" si="107"/>
        <v/>
      </c>
      <c r="S836" s="711" t="str">
        <f t="shared" si="108"/>
        <v/>
      </c>
      <c r="T836" s="573"/>
      <c r="U836" s="573"/>
      <c r="V836" s="147"/>
      <c r="W836" s="707"/>
    </row>
    <row r="837" spans="2:23" ht="14.25" customHeight="1">
      <c r="B837" s="395"/>
      <c r="D837" s="529">
        <f t="shared" si="109"/>
        <v>796</v>
      </c>
      <c r="E837" s="531"/>
      <c r="F837" s="574"/>
      <c r="G837" s="531"/>
      <c r="H837" s="575"/>
      <c r="I837" s="700" t="str">
        <f t="shared" si="110"/>
        <v/>
      </c>
      <c r="J837" s="700" t="str">
        <f t="shared" si="94"/>
        <v/>
      </c>
      <c r="K837" s="700" t="str">
        <f t="shared" si="95"/>
        <v/>
      </c>
      <c r="L837" s="700" t="str">
        <f t="shared" si="96"/>
        <v/>
      </c>
      <c r="M837" s="712" t="str">
        <f t="shared" si="97"/>
        <v/>
      </c>
      <c r="N837" s="713"/>
      <c r="O837" s="714"/>
      <c r="P837" s="233"/>
      <c r="Q837" s="233"/>
      <c r="R837" s="816" t="str">
        <f t="shared" si="107"/>
        <v/>
      </c>
      <c r="S837" s="711" t="str">
        <f t="shared" si="108"/>
        <v/>
      </c>
      <c r="T837" s="573"/>
      <c r="U837" s="573"/>
      <c r="V837" s="147"/>
      <c r="W837" s="707"/>
    </row>
    <row r="838" spans="2:23" ht="14.25" customHeight="1">
      <c r="B838" s="395"/>
      <c r="D838" s="529">
        <f t="shared" si="109"/>
        <v>797</v>
      </c>
      <c r="E838" s="531"/>
      <c r="F838" s="574"/>
      <c r="G838" s="531"/>
      <c r="H838" s="575"/>
      <c r="I838" s="700" t="str">
        <f t="shared" si="110"/>
        <v/>
      </c>
      <c r="J838" s="700" t="str">
        <f t="shared" si="94"/>
        <v/>
      </c>
      <c r="K838" s="700" t="str">
        <f t="shared" si="95"/>
        <v/>
      </c>
      <c r="L838" s="700" t="str">
        <f t="shared" si="96"/>
        <v/>
      </c>
      <c r="M838" s="712" t="str">
        <f t="shared" si="97"/>
        <v/>
      </c>
      <c r="N838" s="713"/>
      <c r="O838" s="714"/>
      <c r="P838" s="233"/>
      <c r="Q838" s="233"/>
      <c r="R838" s="816" t="str">
        <f t="shared" si="107"/>
        <v/>
      </c>
      <c r="S838" s="711" t="str">
        <f t="shared" si="108"/>
        <v/>
      </c>
      <c r="T838" s="573"/>
      <c r="U838" s="573"/>
      <c r="V838" s="147"/>
      <c r="W838" s="707"/>
    </row>
    <row r="839" spans="2:23" ht="14.25" customHeight="1">
      <c r="B839" s="395"/>
      <c r="D839" s="529">
        <f t="shared" si="109"/>
        <v>798</v>
      </c>
      <c r="E839" s="531"/>
      <c r="F839" s="574"/>
      <c r="G839" s="531"/>
      <c r="H839" s="575"/>
      <c r="I839" s="700" t="str">
        <f t="shared" si="110"/>
        <v/>
      </c>
      <c r="J839" s="700" t="str">
        <f t="shared" si="94"/>
        <v/>
      </c>
      <c r="K839" s="700" t="str">
        <f t="shared" si="95"/>
        <v/>
      </c>
      <c r="L839" s="700" t="str">
        <f t="shared" si="96"/>
        <v/>
      </c>
      <c r="M839" s="712" t="str">
        <f t="shared" si="97"/>
        <v/>
      </c>
      <c r="N839" s="713"/>
      <c r="O839" s="714"/>
      <c r="P839" s="233"/>
      <c r="Q839" s="233"/>
      <c r="R839" s="816" t="str">
        <f t="shared" si="107"/>
        <v/>
      </c>
      <c r="S839" s="711" t="str">
        <f t="shared" si="108"/>
        <v/>
      </c>
      <c r="T839" s="573"/>
      <c r="U839" s="573"/>
      <c r="V839" s="147"/>
      <c r="W839" s="707"/>
    </row>
    <row r="840" spans="2:23" ht="14.25" customHeight="1">
      <c r="B840" s="395"/>
      <c r="D840" s="529">
        <f t="shared" si="109"/>
        <v>799</v>
      </c>
      <c r="E840" s="531"/>
      <c r="F840" s="574"/>
      <c r="G840" s="531"/>
      <c r="H840" s="575"/>
      <c r="I840" s="700" t="str">
        <f t="shared" si="110"/>
        <v/>
      </c>
      <c r="J840" s="700" t="str">
        <f t="shared" si="94"/>
        <v/>
      </c>
      <c r="K840" s="700" t="str">
        <f t="shared" si="95"/>
        <v/>
      </c>
      <c r="L840" s="700" t="str">
        <f t="shared" si="96"/>
        <v/>
      </c>
      <c r="M840" s="712" t="str">
        <f t="shared" si="97"/>
        <v/>
      </c>
      <c r="N840" s="713"/>
      <c r="O840" s="714"/>
      <c r="P840" s="233"/>
      <c r="Q840" s="233"/>
      <c r="R840" s="816" t="str">
        <f t="shared" si="107"/>
        <v/>
      </c>
      <c r="S840" s="711" t="str">
        <f t="shared" si="108"/>
        <v/>
      </c>
      <c r="T840" s="573"/>
      <c r="U840" s="573"/>
      <c r="V840" s="147"/>
      <c r="W840" s="707"/>
    </row>
    <row r="841" spans="2:23" ht="14.25" customHeight="1">
      <c r="B841" s="395"/>
      <c r="D841" s="529">
        <f t="shared" si="109"/>
        <v>800</v>
      </c>
      <c r="E841" s="531"/>
      <c r="F841" s="574"/>
      <c r="G841" s="531"/>
      <c r="H841" s="575"/>
      <c r="I841" s="700" t="str">
        <f t="shared" si="110"/>
        <v/>
      </c>
      <c r="J841" s="700" t="str">
        <f t="shared" si="94"/>
        <v/>
      </c>
      <c r="K841" s="700" t="str">
        <f t="shared" si="95"/>
        <v/>
      </c>
      <c r="L841" s="700" t="str">
        <f t="shared" si="96"/>
        <v/>
      </c>
      <c r="M841" s="712" t="str">
        <f t="shared" si="97"/>
        <v/>
      </c>
      <c r="N841" s="713"/>
      <c r="O841" s="714"/>
      <c r="P841" s="233"/>
      <c r="Q841" s="233"/>
      <c r="R841" s="816" t="str">
        <f t="shared" si="107"/>
        <v/>
      </c>
      <c r="S841" s="711" t="str">
        <f t="shared" si="108"/>
        <v/>
      </c>
      <c r="T841" s="573"/>
      <c r="U841" s="573"/>
      <c r="V841" s="147"/>
      <c r="W841" s="707"/>
    </row>
    <row r="842" spans="2:23" ht="14.25" customHeight="1">
      <c r="B842" s="395"/>
      <c r="D842" s="529">
        <f t="shared" si="109"/>
        <v>801</v>
      </c>
      <c r="E842" s="531"/>
      <c r="F842" s="574"/>
      <c r="G842" s="531"/>
      <c r="H842" s="575"/>
      <c r="I842" s="700" t="str">
        <f t="shared" si="110"/>
        <v/>
      </c>
      <c r="J842" s="700" t="str">
        <f t="shared" si="94"/>
        <v/>
      </c>
      <c r="K842" s="700" t="str">
        <f t="shared" si="95"/>
        <v/>
      </c>
      <c r="L842" s="700" t="str">
        <f t="shared" si="96"/>
        <v/>
      </c>
      <c r="M842" s="712" t="str">
        <f t="shared" si="97"/>
        <v/>
      </c>
      <c r="N842" s="713"/>
      <c r="O842" s="714"/>
      <c r="P842" s="233"/>
      <c r="Q842" s="233"/>
      <c r="R842" s="816" t="str">
        <f t="shared" si="107"/>
        <v/>
      </c>
      <c r="S842" s="711" t="str">
        <f t="shared" si="108"/>
        <v/>
      </c>
      <c r="T842" s="573"/>
      <c r="U842" s="573"/>
      <c r="V842" s="147"/>
      <c r="W842" s="707"/>
    </row>
    <row r="843" spans="2:23" ht="14.25" customHeight="1">
      <c r="B843" s="395"/>
      <c r="D843" s="529">
        <f t="shared" si="109"/>
        <v>802</v>
      </c>
      <c r="E843" s="531"/>
      <c r="F843" s="574"/>
      <c r="G843" s="531"/>
      <c r="H843" s="575"/>
      <c r="I843" s="700" t="str">
        <f t="shared" si="110"/>
        <v/>
      </c>
      <c r="J843" s="700" t="str">
        <f t="shared" si="94"/>
        <v/>
      </c>
      <c r="K843" s="700" t="str">
        <f t="shared" si="95"/>
        <v/>
      </c>
      <c r="L843" s="700" t="str">
        <f t="shared" si="96"/>
        <v/>
      </c>
      <c r="M843" s="712" t="str">
        <f t="shared" si="97"/>
        <v/>
      </c>
      <c r="N843" s="713"/>
      <c r="O843" s="714"/>
      <c r="P843" s="233"/>
      <c r="Q843" s="233"/>
      <c r="R843" s="816" t="str">
        <f t="shared" si="107"/>
        <v/>
      </c>
      <c r="S843" s="711" t="str">
        <f t="shared" si="108"/>
        <v/>
      </c>
      <c r="T843" s="573"/>
      <c r="U843" s="573"/>
      <c r="V843" s="147"/>
      <c r="W843" s="707"/>
    </row>
    <row r="844" spans="2:23" ht="14.25" customHeight="1">
      <c r="B844" s="395"/>
      <c r="D844" s="529">
        <f t="shared" si="109"/>
        <v>803</v>
      </c>
      <c r="E844" s="531"/>
      <c r="F844" s="574"/>
      <c r="G844" s="531"/>
      <c r="H844" s="575"/>
      <c r="I844" s="700" t="str">
        <f t="shared" si="110"/>
        <v/>
      </c>
      <c r="J844" s="700" t="str">
        <f t="shared" si="94"/>
        <v/>
      </c>
      <c r="K844" s="700" t="str">
        <f t="shared" si="95"/>
        <v/>
      </c>
      <c r="L844" s="700" t="str">
        <f t="shared" si="96"/>
        <v/>
      </c>
      <c r="M844" s="712" t="str">
        <f t="shared" si="97"/>
        <v/>
      </c>
      <c r="N844" s="713"/>
      <c r="O844" s="714"/>
      <c r="P844" s="233"/>
      <c r="Q844" s="233"/>
      <c r="R844" s="816" t="str">
        <f t="shared" si="107"/>
        <v/>
      </c>
      <c r="S844" s="711" t="str">
        <f t="shared" si="108"/>
        <v/>
      </c>
      <c r="T844" s="573"/>
      <c r="U844" s="573"/>
      <c r="V844" s="147"/>
      <c r="W844" s="707"/>
    </row>
    <row r="845" spans="2:23" ht="14.25" customHeight="1">
      <c r="B845" s="395"/>
      <c r="D845" s="529">
        <f t="shared" si="109"/>
        <v>804</v>
      </c>
      <c r="E845" s="531"/>
      <c r="F845" s="574"/>
      <c r="G845" s="531"/>
      <c r="H845" s="575"/>
      <c r="I845" s="700" t="str">
        <f t="shared" si="110"/>
        <v/>
      </c>
      <c r="J845" s="700" t="str">
        <f t="shared" si="94"/>
        <v/>
      </c>
      <c r="K845" s="700" t="str">
        <f t="shared" si="95"/>
        <v/>
      </c>
      <c r="L845" s="700" t="str">
        <f t="shared" si="96"/>
        <v/>
      </c>
      <c r="M845" s="712" t="str">
        <f t="shared" si="97"/>
        <v/>
      </c>
      <c r="N845" s="713"/>
      <c r="O845" s="714"/>
      <c r="P845" s="233"/>
      <c r="Q845" s="233"/>
      <c r="R845" s="816" t="str">
        <f t="shared" si="107"/>
        <v/>
      </c>
      <c r="S845" s="711" t="str">
        <f t="shared" si="108"/>
        <v/>
      </c>
      <c r="T845" s="573"/>
      <c r="U845" s="573"/>
      <c r="V845" s="147"/>
      <c r="W845" s="707"/>
    </row>
    <row r="846" spans="2:23" ht="14.25" customHeight="1">
      <c r="B846" s="395"/>
      <c r="D846" s="529">
        <f t="shared" si="109"/>
        <v>805</v>
      </c>
      <c r="E846" s="531"/>
      <c r="F846" s="574"/>
      <c r="G846" s="531"/>
      <c r="H846" s="575"/>
      <c r="I846" s="700" t="str">
        <f t="shared" si="110"/>
        <v/>
      </c>
      <c r="J846" s="700" t="str">
        <f t="shared" si="94"/>
        <v/>
      </c>
      <c r="K846" s="700" t="str">
        <f t="shared" si="95"/>
        <v/>
      </c>
      <c r="L846" s="700" t="str">
        <f t="shared" si="96"/>
        <v/>
      </c>
      <c r="M846" s="712" t="str">
        <f t="shared" si="97"/>
        <v/>
      </c>
      <c r="N846" s="713"/>
      <c r="O846" s="714"/>
      <c r="P846" s="233"/>
      <c r="Q846" s="233"/>
      <c r="R846" s="816" t="str">
        <f t="shared" si="107"/>
        <v/>
      </c>
      <c r="S846" s="711" t="str">
        <f t="shared" si="108"/>
        <v/>
      </c>
      <c r="T846" s="573"/>
      <c r="U846" s="573"/>
      <c r="V846" s="147"/>
      <c r="W846" s="707"/>
    </row>
    <row r="847" spans="2:23" ht="14.25" customHeight="1">
      <c r="B847" s="395"/>
      <c r="D847" s="529">
        <f t="shared" si="109"/>
        <v>806</v>
      </c>
      <c r="E847" s="531"/>
      <c r="F847" s="574"/>
      <c r="G847" s="531"/>
      <c r="H847" s="575"/>
      <c r="I847" s="700" t="str">
        <f t="shared" si="110"/>
        <v/>
      </c>
      <c r="J847" s="700" t="str">
        <f t="shared" si="94"/>
        <v/>
      </c>
      <c r="K847" s="700" t="str">
        <f t="shared" si="95"/>
        <v/>
      </c>
      <c r="L847" s="700" t="str">
        <f t="shared" si="96"/>
        <v/>
      </c>
      <c r="M847" s="712" t="str">
        <f t="shared" si="97"/>
        <v/>
      </c>
      <c r="N847" s="713"/>
      <c r="O847" s="714"/>
      <c r="P847" s="233"/>
      <c r="Q847" s="233"/>
      <c r="R847" s="816" t="str">
        <f t="shared" si="107"/>
        <v/>
      </c>
      <c r="S847" s="711" t="str">
        <f t="shared" si="108"/>
        <v/>
      </c>
      <c r="T847" s="573"/>
      <c r="U847" s="573"/>
      <c r="V847" s="147"/>
      <c r="W847" s="707"/>
    </row>
    <row r="848" spans="2:23" ht="14.25" customHeight="1">
      <c r="B848" s="395"/>
      <c r="D848" s="529">
        <f t="shared" si="109"/>
        <v>807</v>
      </c>
      <c r="E848" s="531"/>
      <c r="F848" s="574"/>
      <c r="G848" s="531"/>
      <c r="H848" s="575"/>
      <c r="I848" s="700" t="str">
        <f t="shared" si="110"/>
        <v/>
      </c>
      <c r="J848" s="700" t="str">
        <f t="shared" si="94"/>
        <v/>
      </c>
      <c r="K848" s="700" t="str">
        <f t="shared" si="95"/>
        <v/>
      </c>
      <c r="L848" s="700" t="str">
        <f t="shared" si="96"/>
        <v/>
      </c>
      <c r="M848" s="712" t="str">
        <f t="shared" si="97"/>
        <v/>
      </c>
      <c r="N848" s="713"/>
      <c r="O848" s="714"/>
      <c r="P848" s="233"/>
      <c r="Q848" s="233"/>
      <c r="R848" s="816" t="str">
        <f t="shared" si="107"/>
        <v/>
      </c>
      <c r="S848" s="711" t="str">
        <f t="shared" si="108"/>
        <v/>
      </c>
      <c r="T848" s="573"/>
      <c r="U848" s="573"/>
      <c r="V848" s="147"/>
      <c r="W848" s="707"/>
    </row>
    <row r="849" spans="2:23" ht="14.25" customHeight="1">
      <c r="B849" s="395"/>
      <c r="D849" s="529">
        <f t="shared" si="109"/>
        <v>808</v>
      </c>
      <c r="E849" s="531"/>
      <c r="F849" s="574"/>
      <c r="G849" s="531"/>
      <c r="H849" s="575"/>
      <c r="I849" s="700" t="str">
        <f t="shared" si="110"/>
        <v/>
      </c>
      <c r="J849" s="700" t="str">
        <f t="shared" si="94"/>
        <v/>
      </c>
      <c r="K849" s="700" t="str">
        <f t="shared" si="95"/>
        <v/>
      </c>
      <c r="L849" s="700" t="str">
        <f t="shared" si="96"/>
        <v/>
      </c>
      <c r="M849" s="712" t="str">
        <f t="shared" si="97"/>
        <v/>
      </c>
      <c r="N849" s="713"/>
      <c r="O849" s="714"/>
      <c r="P849" s="233"/>
      <c r="Q849" s="233"/>
      <c r="R849" s="816" t="str">
        <f t="shared" si="107"/>
        <v/>
      </c>
      <c r="S849" s="711" t="str">
        <f t="shared" si="108"/>
        <v/>
      </c>
      <c r="T849" s="573"/>
      <c r="U849" s="573"/>
      <c r="V849" s="147"/>
      <c r="W849" s="707"/>
    </row>
    <row r="850" spans="2:23" ht="14.25" customHeight="1">
      <c r="B850" s="395"/>
      <c r="D850" s="529">
        <f t="shared" si="109"/>
        <v>809</v>
      </c>
      <c r="E850" s="531"/>
      <c r="F850" s="574"/>
      <c r="G850" s="531"/>
      <c r="H850" s="575"/>
      <c r="I850" s="700" t="str">
        <f t="shared" si="110"/>
        <v/>
      </c>
      <c r="J850" s="700" t="str">
        <f t="shared" si="94"/>
        <v/>
      </c>
      <c r="K850" s="700" t="str">
        <f t="shared" si="95"/>
        <v/>
      </c>
      <c r="L850" s="700" t="str">
        <f t="shared" si="96"/>
        <v/>
      </c>
      <c r="M850" s="712" t="str">
        <f t="shared" si="97"/>
        <v/>
      </c>
      <c r="N850" s="713"/>
      <c r="O850" s="714"/>
      <c r="P850" s="233"/>
      <c r="Q850" s="233"/>
      <c r="R850" s="816" t="str">
        <f t="shared" si="107"/>
        <v/>
      </c>
      <c r="S850" s="711" t="str">
        <f t="shared" si="108"/>
        <v/>
      </c>
      <c r="T850" s="573"/>
      <c r="U850" s="573"/>
      <c r="V850" s="147"/>
      <c r="W850" s="707"/>
    </row>
    <row r="851" spans="2:23" ht="14.25" customHeight="1">
      <c r="B851" s="395"/>
      <c r="D851" s="529">
        <f t="shared" si="109"/>
        <v>810</v>
      </c>
      <c r="E851" s="531"/>
      <c r="F851" s="574"/>
      <c r="G851" s="531"/>
      <c r="H851" s="575"/>
      <c r="I851" s="700" t="str">
        <f t="shared" si="110"/>
        <v/>
      </c>
      <c r="J851" s="700" t="str">
        <f t="shared" si="94"/>
        <v/>
      </c>
      <c r="K851" s="700" t="str">
        <f t="shared" si="95"/>
        <v/>
      </c>
      <c r="L851" s="700" t="str">
        <f t="shared" si="96"/>
        <v/>
      </c>
      <c r="M851" s="712" t="str">
        <f t="shared" si="97"/>
        <v/>
      </c>
      <c r="N851" s="713"/>
      <c r="O851" s="714"/>
      <c r="P851" s="233"/>
      <c r="Q851" s="233"/>
      <c r="R851" s="816" t="str">
        <f t="shared" si="107"/>
        <v/>
      </c>
      <c r="S851" s="711" t="str">
        <f t="shared" si="108"/>
        <v/>
      </c>
      <c r="T851" s="573"/>
      <c r="U851" s="573"/>
      <c r="V851" s="147"/>
      <c r="W851" s="707"/>
    </row>
    <row r="852" spans="2:23" ht="14.25" customHeight="1">
      <c r="B852" s="395"/>
      <c r="D852" s="529">
        <f t="shared" si="109"/>
        <v>811</v>
      </c>
      <c r="E852" s="531"/>
      <c r="F852" s="574"/>
      <c r="G852" s="531"/>
      <c r="H852" s="575"/>
      <c r="I852" s="700" t="str">
        <f t="shared" si="110"/>
        <v/>
      </c>
      <c r="J852" s="700" t="str">
        <f t="shared" si="94"/>
        <v/>
      </c>
      <c r="K852" s="700" t="str">
        <f t="shared" si="95"/>
        <v/>
      </c>
      <c r="L852" s="700" t="str">
        <f t="shared" si="96"/>
        <v/>
      </c>
      <c r="M852" s="712" t="str">
        <f t="shared" si="97"/>
        <v/>
      </c>
      <c r="N852" s="713"/>
      <c r="O852" s="714"/>
      <c r="P852" s="233"/>
      <c r="Q852" s="233"/>
      <c r="R852" s="816" t="str">
        <f t="shared" si="107"/>
        <v/>
      </c>
      <c r="S852" s="711" t="str">
        <f t="shared" si="108"/>
        <v/>
      </c>
      <c r="T852" s="573"/>
      <c r="U852" s="573"/>
      <c r="V852" s="147"/>
      <c r="W852" s="707"/>
    </row>
    <row r="853" spans="2:23" ht="14.25" customHeight="1">
      <c r="B853" s="395"/>
      <c r="D853" s="529">
        <f t="shared" si="109"/>
        <v>812</v>
      </c>
      <c r="E853" s="531"/>
      <c r="F853" s="574"/>
      <c r="G853" s="531"/>
      <c r="H853" s="575"/>
      <c r="I853" s="700" t="str">
        <f t="shared" si="110"/>
        <v/>
      </c>
      <c r="J853" s="700" t="str">
        <f t="shared" si="94"/>
        <v/>
      </c>
      <c r="K853" s="700" t="str">
        <f t="shared" si="95"/>
        <v/>
      </c>
      <c r="L853" s="700" t="str">
        <f t="shared" si="96"/>
        <v/>
      </c>
      <c r="M853" s="712" t="str">
        <f t="shared" si="97"/>
        <v/>
      </c>
      <c r="N853" s="713"/>
      <c r="O853" s="714"/>
      <c r="P853" s="233"/>
      <c r="Q853" s="233"/>
      <c r="R853" s="816" t="str">
        <f t="shared" si="107"/>
        <v/>
      </c>
      <c r="S853" s="711" t="str">
        <f t="shared" si="108"/>
        <v/>
      </c>
      <c r="T853" s="573"/>
      <c r="U853" s="573"/>
      <c r="V853" s="147"/>
      <c r="W853" s="707"/>
    </row>
    <row r="854" spans="2:23" ht="14.25" customHeight="1">
      <c r="B854" s="395"/>
      <c r="D854" s="529">
        <f t="shared" si="109"/>
        <v>813</v>
      </c>
      <c r="E854" s="531"/>
      <c r="F854" s="574"/>
      <c r="G854" s="531"/>
      <c r="H854" s="575"/>
      <c r="I854" s="700" t="str">
        <f t="shared" si="110"/>
        <v/>
      </c>
      <c r="J854" s="700" t="str">
        <f t="shared" si="94"/>
        <v/>
      </c>
      <c r="K854" s="700" t="str">
        <f t="shared" si="95"/>
        <v/>
      </c>
      <c r="L854" s="700" t="str">
        <f t="shared" si="96"/>
        <v/>
      </c>
      <c r="M854" s="712" t="str">
        <f t="shared" si="97"/>
        <v/>
      </c>
      <c r="N854" s="713"/>
      <c r="O854" s="714"/>
      <c r="P854" s="233"/>
      <c r="Q854" s="233"/>
      <c r="R854" s="816" t="str">
        <f t="shared" si="107"/>
        <v/>
      </c>
      <c r="S854" s="711" t="str">
        <f t="shared" si="108"/>
        <v/>
      </c>
      <c r="T854" s="573"/>
      <c r="U854" s="573"/>
      <c r="V854" s="147"/>
      <c r="W854" s="707"/>
    </row>
    <row r="855" spans="2:23" ht="14.25" customHeight="1">
      <c r="B855" s="395"/>
      <c r="D855" s="529">
        <f t="shared" si="109"/>
        <v>814</v>
      </c>
      <c r="E855" s="531"/>
      <c r="F855" s="574"/>
      <c r="G855" s="531"/>
      <c r="H855" s="575"/>
      <c r="I855" s="700" t="str">
        <f t="shared" si="110"/>
        <v/>
      </c>
      <c r="J855" s="700" t="str">
        <f t="shared" si="94"/>
        <v/>
      </c>
      <c r="K855" s="700" t="str">
        <f t="shared" si="95"/>
        <v/>
      </c>
      <c r="L855" s="700" t="str">
        <f t="shared" si="96"/>
        <v/>
      </c>
      <c r="M855" s="712" t="str">
        <f t="shared" si="97"/>
        <v/>
      </c>
      <c r="N855" s="713"/>
      <c r="O855" s="714"/>
      <c r="P855" s="233"/>
      <c r="Q855" s="233"/>
      <c r="R855" s="816" t="str">
        <f t="shared" si="107"/>
        <v/>
      </c>
      <c r="S855" s="711" t="str">
        <f t="shared" si="108"/>
        <v/>
      </c>
      <c r="T855" s="573"/>
      <c r="U855" s="573"/>
      <c r="V855" s="147"/>
      <c r="W855" s="707"/>
    </row>
    <row r="856" spans="2:23" ht="14.25" customHeight="1">
      <c r="B856" s="395"/>
      <c r="D856" s="529">
        <f t="shared" si="109"/>
        <v>815</v>
      </c>
      <c r="E856" s="531"/>
      <c r="F856" s="574"/>
      <c r="G856" s="531"/>
      <c r="H856" s="575"/>
      <c r="I856" s="700" t="str">
        <f t="shared" si="110"/>
        <v/>
      </c>
      <c r="J856" s="700" t="str">
        <f t="shared" si="94"/>
        <v/>
      </c>
      <c r="K856" s="700" t="str">
        <f t="shared" si="95"/>
        <v/>
      </c>
      <c r="L856" s="700" t="str">
        <f t="shared" si="96"/>
        <v/>
      </c>
      <c r="M856" s="712" t="str">
        <f t="shared" si="97"/>
        <v/>
      </c>
      <c r="N856" s="713"/>
      <c r="O856" s="714"/>
      <c r="P856" s="233"/>
      <c r="Q856" s="233"/>
      <c r="R856" s="816" t="str">
        <f t="shared" si="107"/>
        <v/>
      </c>
      <c r="S856" s="711" t="str">
        <f t="shared" si="108"/>
        <v/>
      </c>
      <c r="T856" s="573"/>
      <c r="U856" s="573"/>
      <c r="V856" s="147"/>
      <c r="W856" s="707"/>
    </row>
    <row r="857" spans="2:23" ht="14.25" customHeight="1">
      <c r="B857" s="395"/>
      <c r="D857" s="529">
        <f t="shared" si="109"/>
        <v>816</v>
      </c>
      <c r="E857" s="531"/>
      <c r="F857" s="574"/>
      <c r="G857" s="531"/>
      <c r="H857" s="575"/>
      <c r="I857" s="700" t="str">
        <f t="shared" si="110"/>
        <v/>
      </c>
      <c r="J857" s="700" t="str">
        <f t="shared" si="94"/>
        <v/>
      </c>
      <c r="K857" s="700" t="str">
        <f t="shared" si="95"/>
        <v/>
      </c>
      <c r="L857" s="700" t="str">
        <f t="shared" si="96"/>
        <v/>
      </c>
      <c r="M857" s="712" t="str">
        <f t="shared" si="97"/>
        <v/>
      </c>
      <c r="N857" s="713"/>
      <c r="O857" s="714"/>
      <c r="P857" s="233"/>
      <c r="Q857" s="233"/>
      <c r="R857" s="816" t="str">
        <f t="shared" si="107"/>
        <v/>
      </c>
      <c r="S857" s="711" t="str">
        <f t="shared" si="108"/>
        <v/>
      </c>
      <c r="T857" s="573"/>
      <c r="U857" s="573"/>
      <c r="V857" s="147"/>
      <c r="W857" s="707"/>
    </row>
    <row r="858" spans="2:23" ht="14.25" customHeight="1">
      <c r="B858" s="395"/>
      <c r="D858" s="529">
        <f t="shared" si="109"/>
        <v>817</v>
      </c>
      <c r="E858" s="531"/>
      <c r="F858" s="574"/>
      <c r="G858" s="531"/>
      <c r="H858" s="575"/>
      <c r="I858" s="700" t="str">
        <f t="shared" si="110"/>
        <v/>
      </c>
      <c r="J858" s="700" t="str">
        <f t="shared" si="94"/>
        <v/>
      </c>
      <c r="K858" s="700" t="str">
        <f t="shared" si="95"/>
        <v/>
      </c>
      <c r="L858" s="700" t="str">
        <f t="shared" si="96"/>
        <v/>
      </c>
      <c r="M858" s="712" t="str">
        <f t="shared" si="97"/>
        <v/>
      </c>
      <c r="N858" s="713"/>
      <c r="O858" s="714"/>
      <c r="P858" s="233"/>
      <c r="Q858" s="233"/>
      <c r="R858" s="816" t="str">
        <f t="shared" si="107"/>
        <v/>
      </c>
      <c r="S858" s="711" t="str">
        <f t="shared" si="108"/>
        <v/>
      </c>
      <c r="T858" s="573"/>
      <c r="U858" s="573"/>
      <c r="V858" s="147"/>
      <c r="W858" s="707"/>
    </row>
    <row r="859" spans="2:23" ht="14.25" customHeight="1">
      <c r="B859" s="395"/>
      <c r="D859" s="529">
        <f t="shared" si="109"/>
        <v>818</v>
      </c>
      <c r="E859" s="531"/>
      <c r="F859" s="574"/>
      <c r="G859" s="531"/>
      <c r="H859" s="575"/>
      <c r="I859" s="700" t="str">
        <f t="shared" si="110"/>
        <v/>
      </c>
      <c r="J859" s="700" t="str">
        <f t="shared" si="94"/>
        <v/>
      </c>
      <c r="K859" s="700" t="str">
        <f t="shared" si="95"/>
        <v/>
      </c>
      <c r="L859" s="700" t="str">
        <f t="shared" si="96"/>
        <v/>
      </c>
      <c r="M859" s="712" t="str">
        <f t="shared" si="97"/>
        <v/>
      </c>
      <c r="N859" s="713"/>
      <c r="O859" s="714"/>
      <c r="P859" s="233"/>
      <c r="Q859" s="233"/>
      <c r="R859" s="816" t="str">
        <f t="shared" si="107"/>
        <v/>
      </c>
      <c r="S859" s="711" t="str">
        <f t="shared" si="108"/>
        <v/>
      </c>
      <c r="T859" s="573"/>
      <c r="U859" s="573"/>
      <c r="V859" s="147"/>
      <c r="W859" s="707"/>
    </row>
    <row r="860" spans="2:23" ht="14.25" customHeight="1">
      <c r="B860" s="395"/>
      <c r="D860" s="529">
        <f t="shared" si="109"/>
        <v>819</v>
      </c>
      <c r="E860" s="531"/>
      <c r="F860" s="574"/>
      <c r="G860" s="531"/>
      <c r="H860" s="575"/>
      <c r="I860" s="700" t="str">
        <f t="shared" si="110"/>
        <v/>
      </c>
      <c r="J860" s="700" t="str">
        <f t="shared" si="94"/>
        <v/>
      </c>
      <c r="K860" s="700" t="str">
        <f t="shared" si="95"/>
        <v/>
      </c>
      <c r="L860" s="700" t="str">
        <f t="shared" si="96"/>
        <v/>
      </c>
      <c r="M860" s="712" t="str">
        <f t="shared" si="97"/>
        <v/>
      </c>
      <c r="N860" s="713"/>
      <c r="O860" s="714"/>
      <c r="P860" s="233"/>
      <c r="Q860" s="233"/>
      <c r="R860" s="816" t="str">
        <f t="shared" ref="R860:R910" si="111">IF(Q860="","",P860*Q860)</f>
        <v/>
      </c>
      <c r="S860" s="711" t="str">
        <f t="shared" si="108"/>
        <v/>
      </c>
      <c r="T860" s="573"/>
      <c r="U860" s="573"/>
      <c r="V860" s="147"/>
      <c r="W860" s="707"/>
    </row>
    <row r="861" spans="2:23" ht="14.25" customHeight="1">
      <c r="B861" s="395"/>
      <c r="D861" s="529">
        <f t="shared" si="109"/>
        <v>820</v>
      </c>
      <c r="E861" s="531"/>
      <c r="F861" s="574"/>
      <c r="G861" s="531"/>
      <c r="H861" s="575"/>
      <c r="I861" s="700" t="str">
        <f t="shared" si="110"/>
        <v/>
      </c>
      <c r="J861" s="700" t="str">
        <f t="shared" si="94"/>
        <v/>
      </c>
      <c r="K861" s="700" t="str">
        <f t="shared" si="95"/>
        <v/>
      </c>
      <c r="L861" s="700" t="str">
        <f t="shared" si="96"/>
        <v/>
      </c>
      <c r="M861" s="712" t="str">
        <f t="shared" si="97"/>
        <v/>
      </c>
      <c r="N861" s="713"/>
      <c r="O861" s="714"/>
      <c r="P861" s="233"/>
      <c r="Q861" s="233"/>
      <c r="R861" s="816" t="str">
        <f t="shared" si="111"/>
        <v/>
      </c>
      <c r="S861" s="711" t="str">
        <f t="shared" si="108"/>
        <v/>
      </c>
      <c r="T861" s="573"/>
      <c r="U861" s="573"/>
      <c r="V861" s="147"/>
      <c r="W861" s="707"/>
    </row>
    <row r="862" spans="2:23" ht="14.25" customHeight="1">
      <c r="B862" s="395"/>
      <c r="D862" s="529">
        <f t="shared" si="109"/>
        <v>821</v>
      </c>
      <c r="E862" s="531"/>
      <c r="F862" s="574"/>
      <c r="G862" s="531"/>
      <c r="H862" s="575"/>
      <c r="I862" s="700" t="str">
        <f t="shared" si="110"/>
        <v/>
      </c>
      <c r="J862" s="700" t="str">
        <f t="shared" si="94"/>
        <v/>
      </c>
      <c r="K862" s="700" t="str">
        <f t="shared" si="95"/>
        <v/>
      </c>
      <c r="L862" s="700" t="str">
        <f t="shared" si="96"/>
        <v/>
      </c>
      <c r="M862" s="712" t="str">
        <f t="shared" si="97"/>
        <v/>
      </c>
      <c r="N862" s="713"/>
      <c r="O862" s="714"/>
      <c r="P862" s="233"/>
      <c r="Q862" s="233"/>
      <c r="R862" s="816" t="str">
        <f t="shared" si="111"/>
        <v/>
      </c>
      <c r="S862" s="711" t="str">
        <f t="shared" si="108"/>
        <v/>
      </c>
      <c r="T862" s="573"/>
      <c r="U862" s="573"/>
      <c r="V862" s="147"/>
      <c r="W862" s="707"/>
    </row>
    <row r="863" spans="2:23" ht="14.25" customHeight="1">
      <c r="B863" s="395"/>
      <c r="D863" s="529">
        <f t="shared" si="109"/>
        <v>822</v>
      </c>
      <c r="E863" s="531"/>
      <c r="F863" s="574"/>
      <c r="G863" s="531"/>
      <c r="H863" s="575"/>
      <c r="I863" s="700" t="str">
        <f t="shared" si="110"/>
        <v/>
      </c>
      <c r="J863" s="700" t="str">
        <f t="shared" si="94"/>
        <v/>
      </c>
      <c r="K863" s="700" t="str">
        <f t="shared" si="95"/>
        <v/>
      </c>
      <c r="L863" s="700" t="str">
        <f t="shared" si="96"/>
        <v/>
      </c>
      <c r="M863" s="712" t="str">
        <f t="shared" si="97"/>
        <v/>
      </c>
      <c r="N863" s="713"/>
      <c r="O863" s="714"/>
      <c r="P863" s="233"/>
      <c r="Q863" s="233"/>
      <c r="R863" s="816" t="str">
        <f t="shared" si="111"/>
        <v/>
      </c>
      <c r="S863" s="711" t="str">
        <f t="shared" si="108"/>
        <v/>
      </c>
      <c r="T863" s="573"/>
      <c r="U863" s="573"/>
      <c r="V863" s="147"/>
      <c r="W863" s="707"/>
    </row>
    <row r="864" spans="2:23" ht="14.25" customHeight="1">
      <c r="B864" s="395"/>
      <c r="D864" s="529">
        <f t="shared" si="109"/>
        <v>823</v>
      </c>
      <c r="E864" s="531"/>
      <c r="F864" s="574"/>
      <c r="G864" s="531"/>
      <c r="H864" s="575"/>
      <c r="I864" s="700" t="str">
        <f t="shared" si="110"/>
        <v/>
      </c>
      <c r="J864" s="700" t="str">
        <f t="shared" si="94"/>
        <v/>
      </c>
      <c r="K864" s="700" t="str">
        <f t="shared" si="95"/>
        <v/>
      </c>
      <c r="L864" s="700" t="str">
        <f t="shared" si="96"/>
        <v/>
      </c>
      <c r="M864" s="712" t="str">
        <f t="shared" si="97"/>
        <v/>
      </c>
      <c r="N864" s="713"/>
      <c r="O864" s="714"/>
      <c r="P864" s="233"/>
      <c r="Q864" s="233"/>
      <c r="R864" s="816" t="str">
        <f t="shared" si="111"/>
        <v/>
      </c>
      <c r="S864" s="711" t="str">
        <f t="shared" si="108"/>
        <v/>
      </c>
      <c r="T864" s="573"/>
      <c r="U864" s="573"/>
      <c r="V864" s="147"/>
      <c r="W864" s="707"/>
    </row>
    <row r="865" spans="2:23" ht="14.25" customHeight="1">
      <c r="B865" s="395"/>
      <c r="D865" s="529">
        <f t="shared" si="109"/>
        <v>824</v>
      </c>
      <c r="E865" s="531"/>
      <c r="F865" s="574"/>
      <c r="G865" s="531"/>
      <c r="H865" s="575"/>
      <c r="I865" s="700" t="str">
        <f t="shared" si="110"/>
        <v/>
      </c>
      <c r="J865" s="700" t="str">
        <f t="shared" si="94"/>
        <v/>
      </c>
      <c r="K865" s="700" t="str">
        <f t="shared" si="95"/>
        <v/>
      </c>
      <c r="L865" s="700" t="str">
        <f t="shared" si="96"/>
        <v/>
      </c>
      <c r="M865" s="712" t="str">
        <f t="shared" si="97"/>
        <v/>
      </c>
      <c r="N865" s="713"/>
      <c r="O865" s="714"/>
      <c r="P865" s="233"/>
      <c r="Q865" s="233"/>
      <c r="R865" s="816" t="str">
        <f t="shared" si="111"/>
        <v/>
      </c>
      <c r="S865" s="711" t="str">
        <f t="shared" si="108"/>
        <v/>
      </c>
      <c r="T865" s="573"/>
      <c r="U865" s="573"/>
      <c r="V865" s="147"/>
      <c r="W865" s="707"/>
    </row>
    <row r="866" spans="2:23" ht="14.25" customHeight="1">
      <c r="B866" s="395"/>
      <c r="D866" s="529">
        <f t="shared" si="109"/>
        <v>825</v>
      </c>
      <c r="E866" s="531"/>
      <c r="F866" s="574"/>
      <c r="G866" s="531"/>
      <c r="H866" s="575"/>
      <c r="I866" s="700" t="str">
        <f t="shared" si="110"/>
        <v/>
      </c>
      <c r="J866" s="700" t="str">
        <f t="shared" si="94"/>
        <v/>
      </c>
      <c r="K866" s="700" t="str">
        <f t="shared" si="95"/>
        <v/>
      </c>
      <c r="L866" s="700" t="str">
        <f t="shared" si="96"/>
        <v/>
      </c>
      <c r="M866" s="712" t="str">
        <f t="shared" si="97"/>
        <v/>
      </c>
      <c r="N866" s="713"/>
      <c r="O866" s="714"/>
      <c r="P866" s="233"/>
      <c r="Q866" s="233"/>
      <c r="R866" s="816" t="str">
        <f t="shared" si="111"/>
        <v/>
      </c>
      <c r="S866" s="711" t="str">
        <f t="shared" si="108"/>
        <v/>
      </c>
      <c r="T866" s="573"/>
      <c r="U866" s="573"/>
      <c r="V866" s="147"/>
      <c r="W866" s="707"/>
    </row>
    <row r="867" spans="2:23" ht="14.25" customHeight="1">
      <c r="B867" s="395"/>
      <c r="D867" s="529">
        <f t="shared" si="109"/>
        <v>826</v>
      </c>
      <c r="E867" s="531"/>
      <c r="F867" s="574"/>
      <c r="G867" s="531"/>
      <c r="H867" s="575"/>
      <c r="I867" s="700" t="str">
        <f t="shared" si="110"/>
        <v/>
      </c>
      <c r="J867" s="700" t="str">
        <f t="shared" si="94"/>
        <v/>
      </c>
      <c r="K867" s="700" t="str">
        <f t="shared" si="95"/>
        <v/>
      </c>
      <c r="L867" s="700" t="str">
        <f t="shared" si="96"/>
        <v/>
      </c>
      <c r="M867" s="712" t="str">
        <f t="shared" si="97"/>
        <v/>
      </c>
      <c r="N867" s="713"/>
      <c r="O867" s="714"/>
      <c r="P867" s="233"/>
      <c r="Q867" s="233"/>
      <c r="R867" s="816" t="str">
        <f t="shared" si="111"/>
        <v/>
      </c>
      <c r="S867" s="711" t="str">
        <f t="shared" si="108"/>
        <v/>
      </c>
      <c r="T867" s="573"/>
      <c r="U867" s="573"/>
      <c r="V867" s="147"/>
      <c r="W867" s="707"/>
    </row>
    <row r="868" spans="2:23" ht="14.25" customHeight="1">
      <c r="B868" s="395"/>
      <c r="D868" s="529">
        <f t="shared" ref="D868:D931" si="112">D867+1</f>
        <v>827</v>
      </c>
      <c r="E868" s="531"/>
      <c r="F868" s="574"/>
      <c r="G868" s="531"/>
      <c r="H868" s="575"/>
      <c r="I868" s="700" t="str">
        <f t="shared" si="110"/>
        <v/>
      </c>
      <c r="J868" s="700" t="str">
        <f t="shared" si="94"/>
        <v/>
      </c>
      <c r="K868" s="700" t="str">
        <f t="shared" si="95"/>
        <v/>
      </c>
      <c r="L868" s="700" t="str">
        <f t="shared" si="96"/>
        <v/>
      </c>
      <c r="M868" s="712" t="str">
        <f t="shared" si="97"/>
        <v/>
      </c>
      <c r="N868" s="713"/>
      <c r="O868" s="714"/>
      <c r="P868" s="233"/>
      <c r="Q868" s="233"/>
      <c r="R868" s="816" t="str">
        <f t="shared" si="111"/>
        <v/>
      </c>
      <c r="S868" s="711" t="str">
        <f t="shared" si="108"/>
        <v/>
      </c>
      <c r="T868" s="573"/>
      <c r="U868" s="573"/>
      <c r="V868" s="147"/>
      <c r="W868" s="707"/>
    </row>
    <row r="869" spans="2:23" ht="14.25" customHeight="1">
      <c r="B869" s="395"/>
      <c r="D869" s="529">
        <f t="shared" si="112"/>
        <v>828</v>
      </c>
      <c r="E869" s="531"/>
      <c r="F869" s="574"/>
      <c r="G869" s="531"/>
      <c r="H869" s="575"/>
      <c r="I869" s="700" t="str">
        <f t="shared" si="110"/>
        <v/>
      </c>
      <c r="J869" s="700" t="str">
        <f t="shared" si="94"/>
        <v/>
      </c>
      <c r="K869" s="700" t="str">
        <f t="shared" si="95"/>
        <v/>
      </c>
      <c r="L869" s="700" t="str">
        <f t="shared" si="96"/>
        <v/>
      </c>
      <c r="M869" s="712" t="str">
        <f t="shared" si="97"/>
        <v/>
      </c>
      <c r="N869" s="713"/>
      <c r="O869" s="714"/>
      <c r="P869" s="233"/>
      <c r="Q869" s="233"/>
      <c r="R869" s="816" t="str">
        <f t="shared" si="111"/>
        <v/>
      </c>
      <c r="S869" s="711" t="str">
        <f t="shared" si="108"/>
        <v/>
      </c>
      <c r="T869" s="573"/>
      <c r="U869" s="573"/>
      <c r="V869" s="147"/>
      <c r="W869" s="707"/>
    </row>
    <row r="870" spans="2:23" ht="14.25" customHeight="1">
      <c r="B870" s="395"/>
      <c r="D870" s="529">
        <f t="shared" si="112"/>
        <v>829</v>
      </c>
      <c r="E870" s="531"/>
      <c r="F870" s="574"/>
      <c r="G870" s="531"/>
      <c r="H870" s="575"/>
      <c r="I870" s="700" t="str">
        <f t="shared" si="110"/>
        <v/>
      </c>
      <c r="J870" s="700" t="str">
        <f t="shared" si="94"/>
        <v/>
      </c>
      <c r="K870" s="700" t="str">
        <f t="shared" si="95"/>
        <v/>
      </c>
      <c r="L870" s="700" t="str">
        <f t="shared" si="96"/>
        <v/>
      </c>
      <c r="M870" s="712" t="str">
        <f t="shared" si="97"/>
        <v/>
      </c>
      <c r="N870" s="713"/>
      <c r="O870" s="714"/>
      <c r="P870" s="233"/>
      <c r="Q870" s="233"/>
      <c r="R870" s="816" t="str">
        <f t="shared" si="111"/>
        <v/>
      </c>
      <c r="S870" s="711" t="str">
        <f t="shared" si="108"/>
        <v/>
      </c>
      <c r="T870" s="573"/>
      <c r="U870" s="573"/>
      <c r="V870" s="147"/>
      <c r="W870" s="707"/>
    </row>
    <row r="871" spans="2:23" ht="14.25" customHeight="1">
      <c r="B871" s="395"/>
      <c r="D871" s="529">
        <f t="shared" si="112"/>
        <v>830</v>
      </c>
      <c r="E871" s="531"/>
      <c r="F871" s="574"/>
      <c r="G871" s="531"/>
      <c r="H871" s="575"/>
      <c r="I871" s="700" t="str">
        <f t="shared" si="110"/>
        <v/>
      </c>
      <c r="J871" s="700" t="str">
        <f t="shared" si="94"/>
        <v/>
      </c>
      <c r="K871" s="700" t="str">
        <f t="shared" si="95"/>
        <v/>
      </c>
      <c r="L871" s="700" t="str">
        <f t="shared" si="96"/>
        <v/>
      </c>
      <c r="M871" s="712" t="str">
        <f t="shared" si="97"/>
        <v/>
      </c>
      <c r="N871" s="713"/>
      <c r="O871" s="714"/>
      <c r="P871" s="233"/>
      <c r="Q871" s="233"/>
      <c r="R871" s="816" t="str">
        <f t="shared" si="111"/>
        <v/>
      </c>
      <c r="S871" s="711" t="str">
        <f t="shared" si="108"/>
        <v/>
      </c>
      <c r="T871" s="573"/>
      <c r="U871" s="573"/>
      <c r="V871" s="147"/>
      <c r="W871" s="707"/>
    </row>
    <row r="872" spans="2:23" ht="14.25" customHeight="1">
      <c r="B872" s="395"/>
      <c r="D872" s="529">
        <f t="shared" si="112"/>
        <v>831</v>
      </c>
      <c r="E872" s="531"/>
      <c r="F872" s="574"/>
      <c r="G872" s="531"/>
      <c r="H872" s="575"/>
      <c r="I872" s="700" t="str">
        <f t="shared" si="110"/>
        <v/>
      </c>
      <c r="J872" s="700" t="str">
        <f t="shared" si="94"/>
        <v/>
      </c>
      <c r="K872" s="700" t="str">
        <f t="shared" si="95"/>
        <v/>
      </c>
      <c r="L872" s="700" t="str">
        <f t="shared" si="96"/>
        <v/>
      </c>
      <c r="M872" s="712" t="str">
        <f t="shared" si="97"/>
        <v/>
      </c>
      <c r="N872" s="713"/>
      <c r="O872" s="714"/>
      <c r="P872" s="233"/>
      <c r="Q872" s="233"/>
      <c r="R872" s="816" t="str">
        <f t="shared" si="111"/>
        <v/>
      </c>
      <c r="S872" s="711" t="str">
        <f t="shared" si="108"/>
        <v/>
      </c>
      <c r="T872" s="573"/>
      <c r="U872" s="573"/>
      <c r="V872" s="147"/>
      <c r="W872" s="707"/>
    </row>
    <row r="873" spans="2:23" ht="14.25" customHeight="1">
      <c r="B873" s="395"/>
      <c r="D873" s="529">
        <f t="shared" si="112"/>
        <v>832</v>
      </c>
      <c r="E873" s="531"/>
      <c r="F873" s="574"/>
      <c r="G873" s="531"/>
      <c r="H873" s="575"/>
      <c r="I873" s="700" t="str">
        <f t="shared" si="110"/>
        <v/>
      </c>
      <c r="J873" s="700" t="str">
        <f t="shared" si="94"/>
        <v/>
      </c>
      <c r="K873" s="700" t="str">
        <f t="shared" si="95"/>
        <v/>
      </c>
      <c r="L873" s="700" t="str">
        <f t="shared" si="96"/>
        <v/>
      </c>
      <c r="M873" s="712" t="str">
        <f t="shared" si="97"/>
        <v/>
      </c>
      <c r="N873" s="713"/>
      <c r="O873" s="714"/>
      <c r="P873" s="233"/>
      <c r="Q873" s="233"/>
      <c r="R873" s="816" t="str">
        <f t="shared" si="111"/>
        <v/>
      </c>
      <c r="S873" s="711" t="str">
        <f t="shared" si="108"/>
        <v/>
      </c>
      <c r="T873" s="573"/>
      <c r="U873" s="573"/>
      <c r="V873" s="147"/>
      <c r="W873" s="707"/>
    </row>
    <row r="874" spans="2:23" ht="14.25" customHeight="1">
      <c r="B874" s="395"/>
      <c r="D874" s="529">
        <f t="shared" si="112"/>
        <v>833</v>
      </c>
      <c r="E874" s="531"/>
      <c r="F874" s="574"/>
      <c r="G874" s="531"/>
      <c r="H874" s="575"/>
      <c r="I874" s="700" t="str">
        <f t="shared" si="110"/>
        <v/>
      </c>
      <c r="J874" s="700" t="str">
        <f t="shared" si="94"/>
        <v/>
      </c>
      <c r="K874" s="700" t="str">
        <f t="shared" si="95"/>
        <v/>
      </c>
      <c r="L874" s="700" t="str">
        <f t="shared" si="96"/>
        <v/>
      </c>
      <c r="M874" s="712" t="str">
        <f t="shared" si="97"/>
        <v/>
      </c>
      <c r="N874" s="713"/>
      <c r="O874" s="714"/>
      <c r="P874" s="233"/>
      <c r="Q874" s="233"/>
      <c r="R874" s="816" t="str">
        <f t="shared" si="111"/>
        <v/>
      </c>
      <c r="S874" s="711" t="str">
        <f t="shared" si="108"/>
        <v/>
      </c>
      <c r="T874" s="573"/>
      <c r="U874" s="573"/>
      <c r="V874" s="147"/>
      <c r="W874" s="707"/>
    </row>
    <row r="875" spans="2:23" ht="14.25" customHeight="1">
      <c r="B875" s="395"/>
      <c r="D875" s="529">
        <f t="shared" si="112"/>
        <v>834</v>
      </c>
      <c r="E875" s="531"/>
      <c r="F875" s="574"/>
      <c r="G875" s="531"/>
      <c r="H875" s="575"/>
      <c r="I875" s="700" t="str">
        <f t="shared" ref="I875:I938" si="113">IF(OR(F875=$AE$4,F875=$AF$4),"○","")</f>
        <v/>
      </c>
      <c r="J875" s="700" t="str">
        <f t="shared" si="94"/>
        <v/>
      </c>
      <c r="K875" s="700" t="str">
        <f t="shared" si="95"/>
        <v/>
      </c>
      <c r="L875" s="700" t="str">
        <f t="shared" si="96"/>
        <v/>
      </c>
      <c r="M875" s="712" t="str">
        <f t="shared" si="97"/>
        <v/>
      </c>
      <c r="N875" s="713"/>
      <c r="O875" s="714"/>
      <c r="P875" s="233"/>
      <c r="Q875" s="233"/>
      <c r="R875" s="816" t="str">
        <f t="shared" si="111"/>
        <v/>
      </c>
      <c r="S875" s="711" t="str">
        <f t="shared" si="108"/>
        <v/>
      </c>
      <c r="T875" s="573"/>
      <c r="U875" s="573"/>
      <c r="V875" s="147"/>
      <c r="W875" s="707"/>
    </row>
    <row r="876" spans="2:23" ht="14.25" customHeight="1">
      <c r="B876" s="395"/>
      <c r="D876" s="529">
        <f t="shared" si="112"/>
        <v>835</v>
      </c>
      <c r="E876" s="531"/>
      <c r="F876" s="574"/>
      <c r="G876" s="531"/>
      <c r="H876" s="575"/>
      <c r="I876" s="700" t="str">
        <f t="shared" si="113"/>
        <v/>
      </c>
      <c r="J876" s="700" t="str">
        <f t="shared" si="94"/>
        <v/>
      </c>
      <c r="K876" s="700" t="str">
        <f t="shared" si="95"/>
        <v/>
      </c>
      <c r="L876" s="700" t="str">
        <f t="shared" si="96"/>
        <v/>
      </c>
      <c r="M876" s="712" t="str">
        <f t="shared" si="97"/>
        <v/>
      </c>
      <c r="N876" s="713"/>
      <c r="O876" s="714"/>
      <c r="P876" s="233"/>
      <c r="Q876" s="233"/>
      <c r="R876" s="816" t="str">
        <f t="shared" si="111"/>
        <v/>
      </c>
      <c r="S876" s="711" t="str">
        <f t="shared" si="108"/>
        <v/>
      </c>
      <c r="T876" s="573"/>
      <c r="U876" s="573"/>
      <c r="V876" s="147"/>
      <c r="W876" s="707"/>
    </row>
    <row r="877" spans="2:23" ht="14.25" customHeight="1">
      <c r="B877" s="395"/>
      <c r="D877" s="529">
        <f t="shared" si="112"/>
        <v>836</v>
      </c>
      <c r="E877" s="531"/>
      <c r="F877" s="574"/>
      <c r="G877" s="531"/>
      <c r="H877" s="575"/>
      <c r="I877" s="700" t="str">
        <f t="shared" si="113"/>
        <v/>
      </c>
      <c r="J877" s="700" t="str">
        <f t="shared" si="94"/>
        <v/>
      </c>
      <c r="K877" s="700" t="str">
        <f t="shared" si="95"/>
        <v/>
      </c>
      <c r="L877" s="700" t="str">
        <f t="shared" si="96"/>
        <v/>
      </c>
      <c r="M877" s="712" t="str">
        <f t="shared" si="97"/>
        <v/>
      </c>
      <c r="N877" s="713"/>
      <c r="O877" s="714"/>
      <c r="P877" s="233"/>
      <c r="Q877" s="233"/>
      <c r="R877" s="816" t="str">
        <f t="shared" si="111"/>
        <v/>
      </c>
      <c r="S877" s="711" t="str">
        <f t="shared" si="108"/>
        <v/>
      </c>
      <c r="T877" s="573"/>
      <c r="U877" s="573"/>
      <c r="V877" s="147"/>
      <c r="W877" s="707"/>
    </row>
    <row r="878" spans="2:23" ht="14.25" customHeight="1">
      <c r="B878" s="395"/>
      <c r="D878" s="529">
        <f t="shared" si="112"/>
        <v>837</v>
      </c>
      <c r="E878" s="531"/>
      <c r="F878" s="574"/>
      <c r="G878" s="531"/>
      <c r="H878" s="575"/>
      <c r="I878" s="700" t="str">
        <f t="shared" si="113"/>
        <v/>
      </c>
      <c r="J878" s="700" t="str">
        <f t="shared" si="94"/>
        <v/>
      </c>
      <c r="K878" s="700" t="str">
        <f t="shared" si="95"/>
        <v/>
      </c>
      <c r="L878" s="700" t="str">
        <f t="shared" si="96"/>
        <v/>
      </c>
      <c r="M878" s="712" t="str">
        <f t="shared" si="97"/>
        <v/>
      </c>
      <c r="N878" s="713"/>
      <c r="O878" s="714"/>
      <c r="P878" s="233"/>
      <c r="Q878" s="233"/>
      <c r="R878" s="816" t="str">
        <f t="shared" si="111"/>
        <v/>
      </c>
      <c r="S878" s="711" t="str">
        <f t="shared" si="108"/>
        <v/>
      </c>
      <c r="T878" s="573"/>
      <c r="U878" s="573"/>
      <c r="V878" s="147"/>
      <c r="W878" s="707"/>
    </row>
    <row r="879" spans="2:23" ht="14.25" customHeight="1">
      <c r="B879" s="395"/>
      <c r="D879" s="529">
        <f t="shared" si="112"/>
        <v>838</v>
      </c>
      <c r="E879" s="531"/>
      <c r="F879" s="574"/>
      <c r="G879" s="531"/>
      <c r="H879" s="575"/>
      <c r="I879" s="700" t="str">
        <f t="shared" si="113"/>
        <v/>
      </c>
      <c r="J879" s="700" t="str">
        <f t="shared" si="94"/>
        <v/>
      </c>
      <c r="K879" s="700" t="str">
        <f t="shared" si="95"/>
        <v/>
      </c>
      <c r="L879" s="700" t="str">
        <f t="shared" si="96"/>
        <v/>
      </c>
      <c r="M879" s="712" t="str">
        <f t="shared" si="97"/>
        <v/>
      </c>
      <c r="N879" s="713"/>
      <c r="O879" s="714"/>
      <c r="P879" s="233"/>
      <c r="Q879" s="233"/>
      <c r="R879" s="816" t="str">
        <f t="shared" si="111"/>
        <v/>
      </c>
      <c r="S879" s="711" t="str">
        <f t="shared" si="108"/>
        <v/>
      </c>
      <c r="T879" s="573"/>
      <c r="U879" s="573"/>
      <c r="V879" s="147"/>
      <c r="W879" s="707"/>
    </row>
    <row r="880" spans="2:23" ht="14.25" customHeight="1">
      <c r="B880" s="395"/>
      <c r="D880" s="529">
        <f t="shared" si="112"/>
        <v>839</v>
      </c>
      <c r="E880" s="531"/>
      <c r="F880" s="574"/>
      <c r="G880" s="531"/>
      <c r="H880" s="575"/>
      <c r="I880" s="700" t="str">
        <f t="shared" si="113"/>
        <v/>
      </c>
      <c r="J880" s="700" t="str">
        <f t="shared" si="94"/>
        <v/>
      </c>
      <c r="K880" s="700" t="str">
        <f t="shared" si="95"/>
        <v/>
      </c>
      <c r="L880" s="700" t="str">
        <f t="shared" si="96"/>
        <v/>
      </c>
      <c r="M880" s="712" t="str">
        <f t="shared" si="97"/>
        <v/>
      </c>
      <c r="N880" s="713"/>
      <c r="O880" s="714"/>
      <c r="P880" s="233"/>
      <c r="Q880" s="233"/>
      <c r="R880" s="816" t="str">
        <f t="shared" si="111"/>
        <v/>
      </c>
      <c r="S880" s="711" t="str">
        <f t="shared" si="108"/>
        <v/>
      </c>
      <c r="T880" s="573"/>
      <c r="U880" s="573"/>
      <c r="V880" s="147"/>
      <c r="W880" s="707"/>
    </row>
    <row r="881" spans="2:23" ht="14.25" customHeight="1">
      <c r="B881" s="395"/>
      <c r="D881" s="529">
        <f t="shared" si="112"/>
        <v>840</v>
      </c>
      <c r="E881" s="531"/>
      <c r="F881" s="574"/>
      <c r="G881" s="531"/>
      <c r="H881" s="575"/>
      <c r="I881" s="700" t="str">
        <f t="shared" si="113"/>
        <v/>
      </c>
      <c r="J881" s="700" t="str">
        <f t="shared" si="94"/>
        <v/>
      </c>
      <c r="K881" s="700" t="str">
        <f t="shared" si="95"/>
        <v/>
      </c>
      <c r="L881" s="700" t="str">
        <f t="shared" si="96"/>
        <v/>
      </c>
      <c r="M881" s="712" t="str">
        <f t="shared" si="97"/>
        <v/>
      </c>
      <c r="N881" s="713"/>
      <c r="O881" s="714"/>
      <c r="P881" s="233"/>
      <c r="Q881" s="233"/>
      <c r="R881" s="816" t="str">
        <f t="shared" si="111"/>
        <v/>
      </c>
      <c r="S881" s="711" t="str">
        <f t="shared" si="108"/>
        <v/>
      </c>
      <c r="T881" s="573"/>
      <c r="U881" s="573"/>
      <c r="V881" s="147"/>
      <c r="W881" s="707"/>
    </row>
    <row r="882" spans="2:23" ht="14.25" customHeight="1">
      <c r="B882" s="395"/>
      <c r="D882" s="529">
        <f t="shared" si="112"/>
        <v>841</v>
      </c>
      <c r="E882" s="531"/>
      <c r="F882" s="574"/>
      <c r="G882" s="531"/>
      <c r="H882" s="575"/>
      <c r="I882" s="700" t="str">
        <f t="shared" si="113"/>
        <v/>
      </c>
      <c r="J882" s="700" t="str">
        <f t="shared" ref="J882:J945" si="114">IF(F882=$AN$4,"○","")</f>
        <v/>
      </c>
      <c r="K882" s="700" t="str">
        <f t="shared" ref="K882:K945" si="115">IF(OR(F882=$AQ$4,F882=$AR$4),"○","")</f>
        <v/>
      </c>
      <c r="L882" s="700" t="str">
        <f t="shared" ref="L882:L945" si="116">IF(F882=$AS$4,"○","")</f>
        <v/>
      </c>
      <c r="M882" s="712" t="str">
        <f t="shared" ref="M882:M945" si="117">IF(H882="","",H882/$H$10)</f>
        <v/>
      </c>
      <c r="N882" s="713"/>
      <c r="O882" s="714"/>
      <c r="P882" s="233"/>
      <c r="Q882" s="233"/>
      <c r="R882" s="816" t="str">
        <f t="shared" si="111"/>
        <v/>
      </c>
      <c r="S882" s="711" t="str">
        <f t="shared" si="108"/>
        <v/>
      </c>
      <c r="T882" s="573"/>
      <c r="U882" s="573"/>
      <c r="V882" s="147"/>
      <c r="W882" s="707"/>
    </row>
    <row r="883" spans="2:23" ht="14.25" customHeight="1">
      <c r="B883" s="395"/>
      <c r="D883" s="529">
        <f t="shared" si="112"/>
        <v>842</v>
      </c>
      <c r="E883" s="531"/>
      <c r="F883" s="574"/>
      <c r="G883" s="531"/>
      <c r="H883" s="575"/>
      <c r="I883" s="700" t="str">
        <f t="shared" si="113"/>
        <v/>
      </c>
      <c r="J883" s="700" t="str">
        <f t="shared" si="114"/>
        <v/>
      </c>
      <c r="K883" s="700" t="str">
        <f t="shared" si="115"/>
        <v/>
      </c>
      <c r="L883" s="700" t="str">
        <f t="shared" si="116"/>
        <v/>
      </c>
      <c r="M883" s="712" t="str">
        <f t="shared" si="117"/>
        <v/>
      </c>
      <c r="N883" s="713"/>
      <c r="O883" s="714"/>
      <c r="P883" s="233"/>
      <c r="Q883" s="233"/>
      <c r="R883" s="816" t="str">
        <f t="shared" si="111"/>
        <v/>
      </c>
      <c r="S883" s="711" t="str">
        <f t="shared" si="108"/>
        <v/>
      </c>
      <c r="T883" s="573"/>
      <c r="U883" s="573"/>
      <c r="V883" s="147"/>
      <c r="W883" s="707"/>
    </row>
    <row r="884" spans="2:23" ht="14.25" customHeight="1">
      <c r="B884" s="395"/>
      <c r="D884" s="529">
        <f t="shared" si="112"/>
        <v>843</v>
      </c>
      <c r="E884" s="531"/>
      <c r="F884" s="574"/>
      <c r="G884" s="531"/>
      <c r="H884" s="575"/>
      <c r="I884" s="700" t="str">
        <f t="shared" si="113"/>
        <v/>
      </c>
      <c r="J884" s="700" t="str">
        <f t="shared" si="114"/>
        <v/>
      </c>
      <c r="K884" s="700" t="str">
        <f t="shared" si="115"/>
        <v/>
      </c>
      <c r="L884" s="700" t="str">
        <f t="shared" si="116"/>
        <v/>
      </c>
      <c r="M884" s="712" t="str">
        <f t="shared" si="117"/>
        <v/>
      </c>
      <c r="N884" s="713"/>
      <c r="O884" s="714"/>
      <c r="P884" s="233"/>
      <c r="Q884" s="233"/>
      <c r="R884" s="816" t="str">
        <f t="shared" si="111"/>
        <v/>
      </c>
      <c r="S884" s="711" t="str">
        <f t="shared" si="108"/>
        <v/>
      </c>
      <c r="T884" s="573"/>
      <c r="U884" s="573"/>
      <c r="V884" s="147"/>
      <c r="W884" s="707"/>
    </row>
    <row r="885" spans="2:23" ht="14.25" customHeight="1">
      <c r="B885" s="395"/>
      <c r="D885" s="529">
        <f t="shared" si="112"/>
        <v>844</v>
      </c>
      <c r="E885" s="531"/>
      <c r="F885" s="574"/>
      <c r="G885" s="531"/>
      <c r="H885" s="575"/>
      <c r="I885" s="700" t="str">
        <f t="shared" si="113"/>
        <v/>
      </c>
      <c r="J885" s="700" t="str">
        <f t="shared" si="114"/>
        <v/>
      </c>
      <c r="K885" s="700" t="str">
        <f t="shared" si="115"/>
        <v/>
      </c>
      <c r="L885" s="700" t="str">
        <f t="shared" si="116"/>
        <v/>
      </c>
      <c r="M885" s="712" t="str">
        <f t="shared" si="117"/>
        <v/>
      </c>
      <c r="N885" s="713"/>
      <c r="O885" s="714"/>
      <c r="P885" s="233"/>
      <c r="Q885" s="233"/>
      <c r="R885" s="816" t="str">
        <f t="shared" si="111"/>
        <v/>
      </c>
      <c r="S885" s="711" t="str">
        <f t="shared" si="108"/>
        <v/>
      </c>
      <c r="T885" s="573"/>
      <c r="U885" s="573"/>
      <c r="V885" s="147"/>
      <c r="W885" s="707"/>
    </row>
    <row r="886" spans="2:23" ht="14.25" customHeight="1">
      <c r="B886" s="395"/>
      <c r="D886" s="529">
        <f t="shared" si="112"/>
        <v>845</v>
      </c>
      <c r="E886" s="531"/>
      <c r="F886" s="574"/>
      <c r="G886" s="531"/>
      <c r="H886" s="575"/>
      <c r="I886" s="700" t="str">
        <f t="shared" si="113"/>
        <v/>
      </c>
      <c r="J886" s="700" t="str">
        <f t="shared" si="114"/>
        <v/>
      </c>
      <c r="K886" s="700" t="str">
        <f t="shared" si="115"/>
        <v/>
      </c>
      <c r="L886" s="700" t="str">
        <f t="shared" si="116"/>
        <v/>
      </c>
      <c r="M886" s="712" t="str">
        <f t="shared" si="117"/>
        <v/>
      </c>
      <c r="N886" s="713"/>
      <c r="O886" s="714"/>
      <c r="P886" s="233"/>
      <c r="Q886" s="233"/>
      <c r="R886" s="816" t="str">
        <f t="shared" si="111"/>
        <v/>
      </c>
      <c r="S886" s="711" t="str">
        <f t="shared" si="108"/>
        <v/>
      </c>
      <c r="T886" s="573"/>
      <c r="U886" s="573"/>
      <c r="V886" s="147"/>
      <c r="W886" s="707"/>
    </row>
    <row r="887" spans="2:23" ht="14.25" customHeight="1">
      <c r="B887" s="395"/>
      <c r="D887" s="529">
        <f t="shared" si="112"/>
        <v>846</v>
      </c>
      <c r="E887" s="531"/>
      <c r="F887" s="574"/>
      <c r="G887" s="531"/>
      <c r="H887" s="575"/>
      <c r="I887" s="700" t="str">
        <f t="shared" si="113"/>
        <v/>
      </c>
      <c r="J887" s="700" t="str">
        <f t="shared" si="114"/>
        <v/>
      </c>
      <c r="K887" s="700" t="str">
        <f t="shared" si="115"/>
        <v/>
      </c>
      <c r="L887" s="700" t="str">
        <f t="shared" si="116"/>
        <v/>
      </c>
      <c r="M887" s="712" t="str">
        <f t="shared" si="117"/>
        <v/>
      </c>
      <c r="N887" s="713"/>
      <c r="O887" s="714"/>
      <c r="P887" s="233"/>
      <c r="Q887" s="233"/>
      <c r="R887" s="816" t="str">
        <f t="shared" si="111"/>
        <v/>
      </c>
      <c r="S887" s="711" t="str">
        <f t="shared" si="108"/>
        <v/>
      </c>
      <c r="T887" s="573"/>
      <c r="U887" s="573"/>
      <c r="V887" s="147"/>
      <c r="W887" s="707"/>
    </row>
    <row r="888" spans="2:23" ht="14.25" customHeight="1">
      <c r="B888" s="395"/>
      <c r="D888" s="529">
        <f t="shared" si="112"/>
        <v>847</v>
      </c>
      <c r="E888" s="531"/>
      <c r="F888" s="574"/>
      <c r="G888" s="531"/>
      <c r="H888" s="575"/>
      <c r="I888" s="700" t="str">
        <f t="shared" si="113"/>
        <v/>
      </c>
      <c r="J888" s="700" t="str">
        <f t="shared" si="114"/>
        <v/>
      </c>
      <c r="K888" s="700" t="str">
        <f t="shared" si="115"/>
        <v/>
      </c>
      <c r="L888" s="700" t="str">
        <f t="shared" si="116"/>
        <v/>
      </c>
      <c r="M888" s="712" t="str">
        <f t="shared" si="117"/>
        <v/>
      </c>
      <c r="N888" s="713"/>
      <c r="O888" s="714"/>
      <c r="P888" s="233"/>
      <c r="Q888" s="233"/>
      <c r="R888" s="816" t="str">
        <f t="shared" si="111"/>
        <v/>
      </c>
      <c r="S888" s="711" t="str">
        <f t="shared" si="108"/>
        <v/>
      </c>
      <c r="T888" s="573"/>
      <c r="U888" s="573"/>
      <c r="V888" s="147"/>
      <c r="W888" s="707"/>
    </row>
    <row r="889" spans="2:23" ht="14.25" customHeight="1">
      <c r="B889" s="395"/>
      <c r="D889" s="529">
        <f t="shared" si="112"/>
        <v>848</v>
      </c>
      <c r="E889" s="531"/>
      <c r="F889" s="574"/>
      <c r="G889" s="531"/>
      <c r="H889" s="575"/>
      <c r="I889" s="700" t="str">
        <f t="shared" si="113"/>
        <v/>
      </c>
      <c r="J889" s="700" t="str">
        <f t="shared" si="114"/>
        <v/>
      </c>
      <c r="K889" s="700" t="str">
        <f t="shared" si="115"/>
        <v/>
      </c>
      <c r="L889" s="700" t="str">
        <f t="shared" si="116"/>
        <v/>
      </c>
      <c r="M889" s="712" t="str">
        <f t="shared" si="117"/>
        <v/>
      </c>
      <c r="N889" s="713"/>
      <c r="O889" s="714"/>
      <c r="P889" s="233"/>
      <c r="Q889" s="233"/>
      <c r="R889" s="816" t="str">
        <f t="shared" si="111"/>
        <v/>
      </c>
      <c r="S889" s="711" t="str">
        <f t="shared" si="108"/>
        <v/>
      </c>
      <c r="T889" s="573"/>
      <c r="U889" s="573"/>
      <c r="V889" s="147"/>
      <c r="W889" s="707"/>
    </row>
    <row r="890" spans="2:23" ht="14.25" customHeight="1">
      <c r="B890" s="395"/>
      <c r="D890" s="529">
        <f t="shared" si="112"/>
        <v>849</v>
      </c>
      <c r="E890" s="531"/>
      <c r="F890" s="574"/>
      <c r="G890" s="531"/>
      <c r="H890" s="575"/>
      <c r="I890" s="700" t="str">
        <f t="shared" si="113"/>
        <v/>
      </c>
      <c r="J890" s="700" t="str">
        <f t="shared" si="114"/>
        <v/>
      </c>
      <c r="K890" s="700" t="str">
        <f t="shared" si="115"/>
        <v/>
      </c>
      <c r="L890" s="700" t="str">
        <f t="shared" si="116"/>
        <v/>
      </c>
      <c r="M890" s="712" t="str">
        <f t="shared" si="117"/>
        <v/>
      </c>
      <c r="N890" s="713"/>
      <c r="O890" s="714"/>
      <c r="P890" s="233"/>
      <c r="Q890" s="233"/>
      <c r="R890" s="816" t="str">
        <f t="shared" si="111"/>
        <v/>
      </c>
      <c r="S890" s="711" t="str">
        <f t="shared" si="108"/>
        <v/>
      </c>
      <c r="T890" s="573"/>
      <c r="U890" s="573"/>
      <c r="V890" s="147"/>
      <c r="W890" s="707"/>
    </row>
    <row r="891" spans="2:23" ht="14.25" customHeight="1">
      <c r="B891" s="395"/>
      <c r="D891" s="529">
        <f t="shared" si="112"/>
        <v>850</v>
      </c>
      <c r="E891" s="531"/>
      <c r="F891" s="574"/>
      <c r="G891" s="531"/>
      <c r="H891" s="575"/>
      <c r="I891" s="700" t="str">
        <f t="shared" si="113"/>
        <v/>
      </c>
      <c r="J891" s="700" t="str">
        <f t="shared" si="114"/>
        <v/>
      </c>
      <c r="K891" s="700" t="str">
        <f t="shared" si="115"/>
        <v/>
      </c>
      <c r="L891" s="700" t="str">
        <f t="shared" si="116"/>
        <v/>
      </c>
      <c r="M891" s="712" t="str">
        <f t="shared" si="117"/>
        <v/>
      </c>
      <c r="N891" s="713"/>
      <c r="O891" s="714"/>
      <c r="P891" s="233"/>
      <c r="Q891" s="233"/>
      <c r="R891" s="816" t="str">
        <f t="shared" si="111"/>
        <v/>
      </c>
      <c r="S891" s="711" t="str">
        <f t="shared" si="108"/>
        <v/>
      </c>
      <c r="T891" s="573"/>
      <c r="U891" s="573"/>
      <c r="V891" s="147"/>
      <c r="W891" s="707"/>
    </row>
    <row r="892" spans="2:23" ht="14.25" customHeight="1">
      <c r="B892" s="395"/>
      <c r="D892" s="529">
        <f t="shared" si="112"/>
        <v>851</v>
      </c>
      <c r="E892" s="531"/>
      <c r="F892" s="574"/>
      <c r="G892" s="531"/>
      <c r="H892" s="575"/>
      <c r="I892" s="700" t="str">
        <f t="shared" si="113"/>
        <v/>
      </c>
      <c r="J892" s="700" t="str">
        <f t="shared" si="114"/>
        <v/>
      </c>
      <c r="K892" s="700" t="str">
        <f t="shared" si="115"/>
        <v/>
      </c>
      <c r="L892" s="700" t="str">
        <f t="shared" si="116"/>
        <v/>
      </c>
      <c r="M892" s="712" t="str">
        <f t="shared" si="117"/>
        <v/>
      </c>
      <c r="N892" s="713"/>
      <c r="O892" s="714"/>
      <c r="P892" s="233"/>
      <c r="Q892" s="233"/>
      <c r="R892" s="816" t="str">
        <f t="shared" si="111"/>
        <v/>
      </c>
      <c r="S892" s="711" t="str">
        <f t="shared" si="108"/>
        <v/>
      </c>
      <c r="T892" s="573"/>
      <c r="U892" s="573"/>
      <c r="V892" s="147"/>
      <c r="W892" s="707"/>
    </row>
    <row r="893" spans="2:23" ht="14.25" customHeight="1">
      <c r="B893" s="395"/>
      <c r="D893" s="529">
        <f t="shared" si="112"/>
        <v>852</v>
      </c>
      <c r="E893" s="531"/>
      <c r="F893" s="574"/>
      <c r="G893" s="531"/>
      <c r="H893" s="575"/>
      <c r="I893" s="700" t="str">
        <f t="shared" si="113"/>
        <v/>
      </c>
      <c r="J893" s="700" t="str">
        <f t="shared" si="114"/>
        <v/>
      </c>
      <c r="K893" s="700" t="str">
        <f t="shared" si="115"/>
        <v/>
      </c>
      <c r="L893" s="700" t="str">
        <f t="shared" si="116"/>
        <v/>
      </c>
      <c r="M893" s="712" t="str">
        <f t="shared" si="117"/>
        <v/>
      </c>
      <c r="N893" s="713"/>
      <c r="O893" s="714"/>
      <c r="P893" s="233"/>
      <c r="Q893" s="233"/>
      <c r="R893" s="816" t="str">
        <f t="shared" si="111"/>
        <v/>
      </c>
      <c r="S893" s="711" t="str">
        <f t="shared" si="108"/>
        <v/>
      </c>
      <c r="T893" s="573"/>
      <c r="U893" s="573"/>
      <c r="V893" s="147"/>
      <c r="W893" s="707"/>
    </row>
    <row r="894" spans="2:23" ht="14.25" customHeight="1">
      <c r="B894" s="395"/>
      <c r="D894" s="529">
        <f t="shared" si="112"/>
        <v>853</v>
      </c>
      <c r="E894" s="531"/>
      <c r="F894" s="574"/>
      <c r="G894" s="531"/>
      <c r="H894" s="575"/>
      <c r="I894" s="700" t="str">
        <f t="shared" si="113"/>
        <v/>
      </c>
      <c r="J894" s="700" t="str">
        <f t="shared" si="114"/>
        <v/>
      </c>
      <c r="K894" s="700" t="str">
        <f t="shared" si="115"/>
        <v/>
      </c>
      <c r="L894" s="700" t="str">
        <f t="shared" si="116"/>
        <v/>
      </c>
      <c r="M894" s="712" t="str">
        <f t="shared" si="117"/>
        <v/>
      </c>
      <c r="N894" s="713"/>
      <c r="O894" s="714"/>
      <c r="P894" s="233"/>
      <c r="Q894" s="233"/>
      <c r="R894" s="816" t="str">
        <f t="shared" si="111"/>
        <v/>
      </c>
      <c r="S894" s="711" t="str">
        <f t="shared" si="108"/>
        <v/>
      </c>
      <c r="T894" s="573"/>
      <c r="U894" s="573"/>
      <c r="V894" s="147"/>
      <c r="W894" s="707"/>
    </row>
    <row r="895" spans="2:23" ht="14.25" customHeight="1">
      <c r="B895" s="395"/>
      <c r="D895" s="529">
        <f t="shared" si="112"/>
        <v>854</v>
      </c>
      <c r="E895" s="531"/>
      <c r="F895" s="574"/>
      <c r="G895" s="531"/>
      <c r="H895" s="575"/>
      <c r="I895" s="700" t="str">
        <f t="shared" si="113"/>
        <v/>
      </c>
      <c r="J895" s="700" t="str">
        <f t="shared" si="114"/>
        <v/>
      </c>
      <c r="K895" s="700" t="str">
        <f t="shared" si="115"/>
        <v/>
      </c>
      <c r="L895" s="700" t="str">
        <f t="shared" si="116"/>
        <v/>
      </c>
      <c r="M895" s="712" t="str">
        <f t="shared" si="117"/>
        <v/>
      </c>
      <c r="N895" s="713"/>
      <c r="O895" s="714"/>
      <c r="P895" s="233"/>
      <c r="Q895" s="233"/>
      <c r="R895" s="816" t="str">
        <f t="shared" si="111"/>
        <v/>
      </c>
      <c r="S895" s="711" t="str">
        <f t="shared" si="108"/>
        <v/>
      </c>
      <c r="T895" s="573"/>
      <c r="U895" s="573"/>
      <c r="V895" s="147"/>
      <c r="W895" s="707"/>
    </row>
    <row r="896" spans="2:23" ht="14.25" customHeight="1">
      <c r="B896" s="395"/>
      <c r="D896" s="529">
        <f t="shared" si="112"/>
        <v>855</v>
      </c>
      <c r="E896" s="531"/>
      <c r="F896" s="574"/>
      <c r="G896" s="531"/>
      <c r="H896" s="575"/>
      <c r="I896" s="700" t="str">
        <f t="shared" si="113"/>
        <v/>
      </c>
      <c r="J896" s="700" t="str">
        <f t="shared" si="114"/>
        <v/>
      </c>
      <c r="K896" s="700" t="str">
        <f t="shared" si="115"/>
        <v/>
      </c>
      <c r="L896" s="700" t="str">
        <f t="shared" si="116"/>
        <v/>
      </c>
      <c r="M896" s="712" t="str">
        <f t="shared" si="117"/>
        <v/>
      </c>
      <c r="N896" s="713"/>
      <c r="O896" s="714"/>
      <c r="P896" s="233"/>
      <c r="Q896" s="233"/>
      <c r="R896" s="816" t="str">
        <f t="shared" si="111"/>
        <v/>
      </c>
      <c r="S896" s="711" t="str">
        <f t="shared" si="108"/>
        <v/>
      </c>
      <c r="T896" s="573"/>
      <c r="U896" s="573"/>
      <c r="V896" s="147"/>
      <c r="W896" s="707"/>
    </row>
    <row r="897" spans="2:23" ht="14.25" customHeight="1">
      <c r="B897" s="395"/>
      <c r="D897" s="529">
        <f t="shared" si="112"/>
        <v>856</v>
      </c>
      <c r="E897" s="531"/>
      <c r="F897" s="574"/>
      <c r="G897" s="531"/>
      <c r="H897" s="575"/>
      <c r="I897" s="700" t="str">
        <f t="shared" si="113"/>
        <v/>
      </c>
      <c r="J897" s="700" t="str">
        <f t="shared" si="114"/>
        <v/>
      </c>
      <c r="K897" s="700" t="str">
        <f t="shared" si="115"/>
        <v/>
      </c>
      <c r="L897" s="700" t="str">
        <f t="shared" si="116"/>
        <v/>
      </c>
      <c r="M897" s="712" t="str">
        <f t="shared" si="117"/>
        <v/>
      </c>
      <c r="N897" s="713"/>
      <c r="O897" s="714"/>
      <c r="P897" s="233"/>
      <c r="Q897" s="233"/>
      <c r="R897" s="816" t="str">
        <f t="shared" si="111"/>
        <v/>
      </c>
      <c r="S897" s="711" t="str">
        <f t="shared" si="108"/>
        <v/>
      </c>
      <c r="T897" s="573"/>
      <c r="U897" s="573"/>
      <c r="V897" s="147"/>
      <c r="W897" s="707"/>
    </row>
    <row r="898" spans="2:23" ht="14.25" customHeight="1">
      <c r="B898" s="395"/>
      <c r="D898" s="529">
        <f t="shared" si="112"/>
        <v>857</v>
      </c>
      <c r="E898" s="531"/>
      <c r="F898" s="574"/>
      <c r="G898" s="531"/>
      <c r="H898" s="575"/>
      <c r="I898" s="700" t="str">
        <f t="shared" si="113"/>
        <v/>
      </c>
      <c r="J898" s="700" t="str">
        <f t="shared" si="114"/>
        <v/>
      </c>
      <c r="K898" s="700" t="str">
        <f t="shared" si="115"/>
        <v/>
      </c>
      <c r="L898" s="700" t="str">
        <f t="shared" si="116"/>
        <v/>
      </c>
      <c r="M898" s="712" t="str">
        <f t="shared" si="117"/>
        <v/>
      </c>
      <c r="N898" s="713"/>
      <c r="O898" s="714"/>
      <c r="P898" s="233"/>
      <c r="Q898" s="233"/>
      <c r="R898" s="816" t="str">
        <f t="shared" si="111"/>
        <v/>
      </c>
      <c r="S898" s="711" t="str">
        <f t="shared" si="108"/>
        <v/>
      </c>
      <c r="T898" s="573"/>
      <c r="U898" s="573"/>
      <c r="V898" s="147"/>
      <c r="W898" s="707"/>
    </row>
    <row r="899" spans="2:23" ht="14.25" customHeight="1">
      <c r="B899" s="395"/>
      <c r="D899" s="529">
        <f t="shared" si="112"/>
        <v>858</v>
      </c>
      <c r="E899" s="531"/>
      <c r="F899" s="574"/>
      <c r="G899" s="531"/>
      <c r="H899" s="575"/>
      <c r="I899" s="700" t="str">
        <f t="shared" si="113"/>
        <v/>
      </c>
      <c r="J899" s="700" t="str">
        <f t="shared" si="114"/>
        <v/>
      </c>
      <c r="K899" s="700" t="str">
        <f t="shared" si="115"/>
        <v/>
      </c>
      <c r="L899" s="700" t="str">
        <f t="shared" si="116"/>
        <v/>
      </c>
      <c r="M899" s="712" t="str">
        <f t="shared" si="117"/>
        <v/>
      </c>
      <c r="N899" s="713"/>
      <c r="O899" s="714"/>
      <c r="P899" s="233"/>
      <c r="Q899" s="233"/>
      <c r="R899" s="816" t="str">
        <f t="shared" si="111"/>
        <v/>
      </c>
      <c r="S899" s="711" t="str">
        <f t="shared" si="108"/>
        <v/>
      </c>
      <c r="T899" s="573"/>
      <c r="U899" s="573"/>
      <c r="V899" s="147"/>
      <c r="W899" s="707"/>
    </row>
    <row r="900" spans="2:23" ht="14.25" customHeight="1">
      <c r="B900" s="395"/>
      <c r="D900" s="529">
        <f t="shared" si="112"/>
        <v>859</v>
      </c>
      <c r="E900" s="531"/>
      <c r="F900" s="574"/>
      <c r="G900" s="531"/>
      <c r="H900" s="575"/>
      <c r="I900" s="700" t="str">
        <f t="shared" si="113"/>
        <v/>
      </c>
      <c r="J900" s="700" t="str">
        <f t="shared" si="114"/>
        <v/>
      </c>
      <c r="K900" s="700" t="str">
        <f t="shared" si="115"/>
        <v/>
      </c>
      <c r="L900" s="700" t="str">
        <f t="shared" si="116"/>
        <v/>
      </c>
      <c r="M900" s="712" t="str">
        <f t="shared" si="117"/>
        <v/>
      </c>
      <c r="N900" s="713"/>
      <c r="O900" s="714"/>
      <c r="P900" s="233"/>
      <c r="Q900" s="233"/>
      <c r="R900" s="816" t="str">
        <f t="shared" si="111"/>
        <v/>
      </c>
      <c r="S900" s="711" t="str">
        <f t="shared" si="108"/>
        <v/>
      </c>
      <c r="T900" s="573"/>
      <c r="U900" s="573"/>
      <c r="V900" s="147"/>
      <c r="W900" s="707"/>
    </row>
    <row r="901" spans="2:23" ht="14.25" customHeight="1">
      <c r="B901" s="395"/>
      <c r="D901" s="529">
        <f t="shared" si="112"/>
        <v>860</v>
      </c>
      <c r="E901" s="531"/>
      <c r="F901" s="574"/>
      <c r="G901" s="531"/>
      <c r="H901" s="575"/>
      <c r="I901" s="700" t="str">
        <f t="shared" si="113"/>
        <v/>
      </c>
      <c r="J901" s="700" t="str">
        <f t="shared" si="114"/>
        <v/>
      </c>
      <c r="K901" s="700" t="str">
        <f t="shared" si="115"/>
        <v/>
      </c>
      <c r="L901" s="700" t="str">
        <f t="shared" si="116"/>
        <v/>
      </c>
      <c r="M901" s="712" t="str">
        <f t="shared" si="117"/>
        <v/>
      </c>
      <c r="N901" s="713"/>
      <c r="O901" s="714"/>
      <c r="P901" s="233"/>
      <c r="Q901" s="233"/>
      <c r="R901" s="816" t="str">
        <f t="shared" si="111"/>
        <v/>
      </c>
      <c r="S901" s="711" t="str">
        <f t="shared" si="108"/>
        <v/>
      </c>
      <c r="T901" s="573"/>
      <c r="U901" s="573"/>
      <c r="V901" s="147"/>
      <c r="W901" s="707"/>
    </row>
    <row r="902" spans="2:23" ht="14.25" customHeight="1">
      <c r="B902" s="395"/>
      <c r="D902" s="529">
        <f t="shared" si="112"/>
        <v>861</v>
      </c>
      <c r="E902" s="531"/>
      <c r="F902" s="574"/>
      <c r="G902" s="531"/>
      <c r="H902" s="575"/>
      <c r="I902" s="700" t="str">
        <f t="shared" si="113"/>
        <v/>
      </c>
      <c r="J902" s="700" t="str">
        <f t="shared" si="114"/>
        <v/>
      </c>
      <c r="K902" s="700" t="str">
        <f t="shared" si="115"/>
        <v/>
      </c>
      <c r="L902" s="700" t="str">
        <f t="shared" si="116"/>
        <v/>
      </c>
      <c r="M902" s="712" t="str">
        <f t="shared" si="117"/>
        <v/>
      </c>
      <c r="N902" s="713"/>
      <c r="O902" s="714"/>
      <c r="P902" s="233"/>
      <c r="Q902" s="233"/>
      <c r="R902" s="816" t="str">
        <f t="shared" si="111"/>
        <v/>
      </c>
      <c r="S902" s="711" t="str">
        <f t="shared" si="108"/>
        <v/>
      </c>
      <c r="T902" s="573"/>
      <c r="U902" s="573"/>
      <c r="V902" s="147"/>
      <c r="W902" s="707"/>
    </row>
    <row r="903" spans="2:23" ht="14.25" customHeight="1">
      <c r="B903" s="395"/>
      <c r="D903" s="529">
        <f t="shared" si="112"/>
        <v>862</v>
      </c>
      <c r="E903" s="531"/>
      <c r="F903" s="574"/>
      <c r="G903" s="531"/>
      <c r="H903" s="575"/>
      <c r="I903" s="700" t="str">
        <f t="shared" si="113"/>
        <v/>
      </c>
      <c r="J903" s="700" t="str">
        <f t="shared" si="114"/>
        <v/>
      </c>
      <c r="K903" s="700" t="str">
        <f t="shared" si="115"/>
        <v/>
      </c>
      <c r="L903" s="700" t="str">
        <f t="shared" si="116"/>
        <v/>
      </c>
      <c r="M903" s="712" t="str">
        <f t="shared" si="117"/>
        <v/>
      </c>
      <c r="N903" s="713"/>
      <c r="O903" s="714"/>
      <c r="P903" s="233"/>
      <c r="Q903" s="233"/>
      <c r="R903" s="816" t="str">
        <f t="shared" si="111"/>
        <v/>
      </c>
      <c r="S903" s="711" t="str">
        <f t="shared" si="108"/>
        <v/>
      </c>
      <c r="T903" s="573"/>
      <c r="U903" s="573"/>
      <c r="V903" s="147"/>
      <c r="W903" s="707"/>
    </row>
    <row r="904" spans="2:23" ht="14.25" customHeight="1">
      <c r="B904" s="395"/>
      <c r="D904" s="529">
        <f t="shared" si="112"/>
        <v>863</v>
      </c>
      <c r="E904" s="531"/>
      <c r="F904" s="574"/>
      <c r="G904" s="531"/>
      <c r="H904" s="575"/>
      <c r="I904" s="700" t="str">
        <f t="shared" si="113"/>
        <v/>
      </c>
      <c r="J904" s="700" t="str">
        <f t="shared" si="114"/>
        <v/>
      </c>
      <c r="K904" s="700" t="str">
        <f t="shared" si="115"/>
        <v/>
      </c>
      <c r="L904" s="700" t="str">
        <f t="shared" si="116"/>
        <v/>
      </c>
      <c r="M904" s="712" t="str">
        <f t="shared" si="117"/>
        <v/>
      </c>
      <c r="N904" s="713"/>
      <c r="O904" s="714"/>
      <c r="P904" s="233"/>
      <c r="Q904" s="233"/>
      <c r="R904" s="816" t="str">
        <f t="shared" si="111"/>
        <v/>
      </c>
      <c r="S904" s="711" t="str">
        <f t="shared" si="108"/>
        <v/>
      </c>
      <c r="T904" s="573"/>
      <c r="U904" s="573"/>
      <c r="V904" s="147"/>
      <c r="W904" s="707"/>
    </row>
    <row r="905" spans="2:23" ht="14.25" customHeight="1">
      <c r="B905" s="395"/>
      <c r="D905" s="529">
        <f t="shared" si="112"/>
        <v>864</v>
      </c>
      <c r="E905" s="531"/>
      <c r="F905" s="574"/>
      <c r="G905" s="531"/>
      <c r="H905" s="575"/>
      <c r="I905" s="700" t="str">
        <f t="shared" si="113"/>
        <v/>
      </c>
      <c r="J905" s="700" t="str">
        <f t="shared" si="114"/>
        <v/>
      </c>
      <c r="K905" s="700" t="str">
        <f t="shared" si="115"/>
        <v/>
      </c>
      <c r="L905" s="700" t="str">
        <f t="shared" si="116"/>
        <v/>
      </c>
      <c r="M905" s="712" t="str">
        <f t="shared" si="117"/>
        <v/>
      </c>
      <c r="N905" s="713"/>
      <c r="O905" s="714"/>
      <c r="P905" s="233"/>
      <c r="Q905" s="233"/>
      <c r="R905" s="816" t="str">
        <f t="shared" si="111"/>
        <v/>
      </c>
      <c r="S905" s="711" t="str">
        <f t="shared" si="108"/>
        <v/>
      </c>
      <c r="T905" s="573"/>
      <c r="U905" s="573"/>
      <c r="V905" s="147"/>
      <c r="W905" s="707"/>
    </row>
    <row r="906" spans="2:23" ht="14.25" customHeight="1">
      <c r="B906" s="395"/>
      <c r="D906" s="529">
        <f t="shared" si="112"/>
        <v>865</v>
      </c>
      <c r="E906" s="531"/>
      <c r="F906" s="574"/>
      <c r="G906" s="531"/>
      <c r="H906" s="575"/>
      <c r="I906" s="700" t="str">
        <f t="shared" si="113"/>
        <v/>
      </c>
      <c r="J906" s="700" t="str">
        <f t="shared" si="114"/>
        <v/>
      </c>
      <c r="K906" s="700" t="str">
        <f t="shared" si="115"/>
        <v/>
      </c>
      <c r="L906" s="700" t="str">
        <f t="shared" si="116"/>
        <v/>
      </c>
      <c r="M906" s="712" t="str">
        <f t="shared" si="117"/>
        <v/>
      </c>
      <c r="N906" s="713"/>
      <c r="O906" s="714"/>
      <c r="P906" s="233"/>
      <c r="Q906" s="233"/>
      <c r="R906" s="816" t="str">
        <f t="shared" si="111"/>
        <v/>
      </c>
      <c r="S906" s="711" t="str">
        <f t="shared" si="108"/>
        <v/>
      </c>
      <c r="T906" s="573"/>
      <c r="U906" s="573"/>
      <c r="V906" s="147"/>
      <c r="W906" s="707"/>
    </row>
    <row r="907" spans="2:23" ht="14.25" customHeight="1">
      <c r="B907" s="395"/>
      <c r="D907" s="529">
        <f t="shared" si="112"/>
        <v>866</v>
      </c>
      <c r="E907" s="531"/>
      <c r="F907" s="574"/>
      <c r="G907" s="531"/>
      <c r="H907" s="575"/>
      <c r="I907" s="700" t="str">
        <f t="shared" si="113"/>
        <v/>
      </c>
      <c r="J907" s="700" t="str">
        <f t="shared" si="114"/>
        <v/>
      </c>
      <c r="K907" s="700" t="str">
        <f t="shared" si="115"/>
        <v/>
      </c>
      <c r="L907" s="700" t="str">
        <f t="shared" si="116"/>
        <v/>
      </c>
      <c r="M907" s="712" t="str">
        <f t="shared" si="117"/>
        <v/>
      </c>
      <c r="N907" s="713"/>
      <c r="O907" s="714"/>
      <c r="P907" s="233"/>
      <c r="Q907" s="233"/>
      <c r="R907" s="816" t="str">
        <f t="shared" si="111"/>
        <v/>
      </c>
      <c r="S907" s="711" t="str">
        <f t="shared" si="108"/>
        <v/>
      </c>
      <c r="T907" s="573"/>
      <c r="U907" s="573"/>
      <c r="V907" s="147"/>
      <c r="W907" s="707"/>
    </row>
    <row r="908" spans="2:23" ht="14.25" customHeight="1">
      <c r="B908" s="395"/>
      <c r="D908" s="529">
        <f t="shared" si="112"/>
        <v>867</v>
      </c>
      <c r="E908" s="531"/>
      <c r="F908" s="574"/>
      <c r="G908" s="531"/>
      <c r="H908" s="575"/>
      <c r="I908" s="700" t="str">
        <f t="shared" si="113"/>
        <v/>
      </c>
      <c r="J908" s="700" t="str">
        <f t="shared" si="114"/>
        <v/>
      </c>
      <c r="K908" s="700" t="str">
        <f t="shared" si="115"/>
        <v/>
      </c>
      <c r="L908" s="700" t="str">
        <f t="shared" si="116"/>
        <v/>
      </c>
      <c r="M908" s="712" t="str">
        <f t="shared" si="117"/>
        <v/>
      </c>
      <c r="N908" s="713"/>
      <c r="O908" s="714"/>
      <c r="P908" s="233"/>
      <c r="Q908" s="233"/>
      <c r="R908" s="816" t="str">
        <f t="shared" si="111"/>
        <v/>
      </c>
      <c r="S908" s="711" t="str">
        <f t="shared" si="108"/>
        <v/>
      </c>
      <c r="T908" s="573"/>
      <c r="U908" s="573"/>
      <c r="V908" s="147"/>
      <c r="W908" s="707"/>
    </row>
    <row r="909" spans="2:23" ht="14.25" customHeight="1">
      <c r="B909" s="395"/>
      <c r="D909" s="529">
        <f t="shared" si="112"/>
        <v>868</v>
      </c>
      <c r="E909" s="531"/>
      <c r="F909" s="574"/>
      <c r="G909" s="531"/>
      <c r="H909" s="575"/>
      <c r="I909" s="700" t="str">
        <f t="shared" si="113"/>
        <v/>
      </c>
      <c r="J909" s="700" t="str">
        <f t="shared" si="114"/>
        <v/>
      </c>
      <c r="K909" s="700" t="str">
        <f t="shared" si="115"/>
        <v/>
      </c>
      <c r="L909" s="700" t="str">
        <f t="shared" si="116"/>
        <v/>
      </c>
      <c r="M909" s="712" t="str">
        <f t="shared" si="117"/>
        <v/>
      </c>
      <c r="N909" s="713"/>
      <c r="O909" s="714"/>
      <c r="P909" s="233"/>
      <c r="Q909" s="233"/>
      <c r="R909" s="816" t="str">
        <f t="shared" si="111"/>
        <v/>
      </c>
      <c r="S909" s="711" t="str">
        <f t="shared" si="108"/>
        <v/>
      </c>
      <c r="T909" s="573"/>
      <c r="U909" s="573"/>
      <c r="V909" s="147"/>
      <c r="W909" s="707"/>
    </row>
    <row r="910" spans="2:23" ht="14.25" customHeight="1">
      <c r="B910" s="395"/>
      <c r="D910" s="529">
        <f t="shared" si="112"/>
        <v>869</v>
      </c>
      <c r="E910" s="531"/>
      <c r="F910" s="574"/>
      <c r="G910" s="531"/>
      <c r="H910" s="575"/>
      <c r="I910" s="700" t="str">
        <f t="shared" si="113"/>
        <v/>
      </c>
      <c r="J910" s="700" t="str">
        <f t="shared" si="114"/>
        <v/>
      </c>
      <c r="K910" s="700" t="str">
        <f t="shared" si="115"/>
        <v/>
      </c>
      <c r="L910" s="700" t="str">
        <f t="shared" si="116"/>
        <v/>
      </c>
      <c r="M910" s="712" t="str">
        <f t="shared" si="117"/>
        <v/>
      </c>
      <c r="N910" s="713"/>
      <c r="O910" s="714"/>
      <c r="P910" s="233"/>
      <c r="Q910" s="233"/>
      <c r="R910" s="816" t="str">
        <f t="shared" si="111"/>
        <v/>
      </c>
      <c r="S910" s="711" t="str">
        <f t="shared" si="108"/>
        <v/>
      </c>
      <c r="T910" s="573"/>
      <c r="U910" s="573"/>
      <c r="V910" s="147"/>
      <c r="W910" s="707"/>
    </row>
    <row r="911" spans="2:23" ht="14.25" customHeight="1">
      <c r="B911" s="395"/>
      <c r="D911" s="529">
        <f t="shared" si="112"/>
        <v>870</v>
      </c>
      <c r="E911" s="531"/>
      <c r="F911" s="574"/>
      <c r="G911" s="531"/>
      <c r="H911" s="575"/>
      <c r="I911" s="700" t="str">
        <f t="shared" si="113"/>
        <v/>
      </c>
      <c r="J911" s="700" t="str">
        <f t="shared" si="114"/>
        <v/>
      </c>
      <c r="K911" s="700" t="str">
        <f t="shared" si="115"/>
        <v/>
      </c>
      <c r="L911" s="700" t="str">
        <f t="shared" si="116"/>
        <v/>
      </c>
      <c r="M911" s="712" t="str">
        <f t="shared" si="117"/>
        <v/>
      </c>
      <c r="N911" s="713"/>
      <c r="O911" s="714"/>
      <c r="P911" s="233"/>
      <c r="Q911" s="233"/>
      <c r="R911" s="816" t="str">
        <f>IF(Q911="","",P911*Q911)</f>
        <v/>
      </c>
      <c r="S911" s="711" t="str">
        <f t="shared" si="108"/>
        <v/>
      </c>
      <c r="T911" s="573"/>
      <c r="U911" s="573"/>
      <c r="V911" s="147"/>
      <c r="W911" s="707"/>
    </row>
    <row r="912" spans="2:23" ht="14.25" customHeight="1">
      <c r="B912" s="395"/>
      <c r="D912" s="529">
        <f t="shared" si="112"/>
        <v>871</v>
      </c>
      <c r="E912" s="531"/>
      <c r="F912" s="574"/>
      <c r="G912" s="531"/>
      <c r="H912" s="575"/>
      <c r="I912" s="700" t="str">
        <f t="shared" si="113"/>
        <v/>
      </c>
      <c r="J912" s="700" t="str">
        <f t="shared" si="114"/>
        <v/>
      </c>
      <c r="K912" s="700" t="str">
        <f t="shared" si="115"/>
        <v/>
      </c>
      <c r="L912" s="700" t="str">
        <f t="shared" si="116"/>
        <v/>
      </c>
      <c r="M912" s="712" t="str">
        <f t="shared" si="117"/>
        <v/>
      </c>
      <c r="N912" s="713"/>
      <c r="O912" s="714"/>
      <c r="P912" s="233"/>
      <c r="Q912" s="233"/>
      <c r="R912" s="816" t="str">
        <f t="shared" ref="R912:R975" si="118">IF(Q912="","",P912*Q912)</f>
        <v/>
      </c>
      <c r="S912" s="711" t="str">
        <f t="shared" si="108"/>
        <v/>
      </c>
      <c r="T912" s="573"/>
      <c r="U912" s="573"/>
      <c r="V912" s="147"/>
      <c r="W912" s="707"/>
    </row>
    <row r="913" spans="2:23" ht="14.25" customHeight="1">
      <c r="B913" s="395"/>
      <c r="D913" s="529">
        <f t="shared" si="112"/>
        <v>872</v>
      </c>
      <c r="E913" s="531"/>
      <c r="F913" s="574"/>
      <c r="G913" s="531"/>
      <c r="H913" s="575"/>
      <c r="I913" s="700" t="str">
        <f t="shared" si="113"/>
        <v/>
      </c>
      <c r="J913" s="700" t="str">
        <f t="shared" si="114"/>
        <v/>
      </c>
      <c r="K913" s="700" t="str">
        <f t="shared" si="115"/>
        <v/>
      </c>
      <c r="L913" s="700" t="str">
        <f t="shared" si="116"/>
        <v/>
      </c>
      <c r="M913" s="712" t="str">
        <f t="shared" si="117"/>
        <v/>
      </c>
      <c r="N913" s="713"/>
      <c r="O913" s="714"/>
      <c r="P913" s="233"/>
      <c r="Q913" s="233"/>
      <c r="R913" s="816" t="str">
        <f t="shared" si="118"/>
        <v/>
      </c>
      <c r="S913" s="711" t="str">
        <f t="shared" si="108"/>
        <v/>
      </c>
      <c r="T913" s="573"/>
      <c r="U913" s="573"/>
      <c r="V913" s="147"/>
      <c r="W913" s="707"/>
    </row>
    <row r="914" spans="2:23" ht="14.25" customHeight="1">
      <c r="B914" s="395"/>
      <c r="D914" s="529">
        <f t="shared" si="112"/>
        <v>873</v>
      </c>
      <c r="E914" s="531"/>
      <c r="F914" s="574"/>
      <c r="G914" s="531"/>
      <c r="H914" s="575"/>
      <c r="I914" s="700" t="str">
        <f t="shared" si="113"/>
        <v/>
      </c>
      <c r="J914" s="700" t="str">
        <f t="shared" si="114"/>
        <v/>
      </c>
      <c r="K914" s="700" t="str">
        <f t="shared" si="115"/>
        <v/>
      </c>
      <c r="L914" s="700" t="str">
        <f t="shared" si="116"/>
        <v/>
      </c>
      <c r="M914" s="712" t="str">
        <f t="shared" si="117"/>
        <v/>
      </c>
      <c r="N914" s="713"/>
      <c r="O914" s="714"/>
      <c r="P914" s="233"/>
      <c r="Q914" s="233"/>
      <c r="R914" s="816" t="str">
        <f t="shared" si="118"/>
        <v/>
      </c>
      <c r="S914" s="711" t="str">
        <f t="shared" si="108"/>
        <v/>
      </c>
      <c r="T914" s="573"/>
      <c r="U914" s="573"/>
      <c r="V914" s="147"/>
      <c r="W914" s="707"/>
    </row>
    <row r="915" spans="2:23" ht="14.25" customHeight="1">
      <c r="B915" s="395"/>
      <c r="D915" s="529">
        <f t="shared" si="112"/>
        <v>874</v>
      </c>
      <c r="E915" s="531"/>
      <c r="F915" s="574"/>
      <c r="G915" s="531"/>
      <c r="H915" s="575"/>
      <c r="I915" s="700" t="str">
        <f t="shared" si="113"/>
        <v/>
      </c>
      <c r="J915" s="700" t="str">
        <f t="shared" si="114"/>
        <v/>
      </c>
      <c r="K915" s="700" t="str">
        <f t="shared" si="115"/>
        <v/>
      </c>
      <c r="L915" s="700" t="str">
        <f t="shared" si="116"/>
        <v/>
      </c>
      <c r="M915" s="712" t="str">
        <f t="shared" si="117"/>
        <v/>
      </c>
      <c r="N915" s="713"/>
      <c r="O915" s="714"/>
      <c r="P915" s="233"/>
      <c r="Q915" s="233"/>
      <c r="R915" s="816" t="str">
        <f t="shared" si="118"/>
        <v/>
      </c>
      <c r="S915" s="711" t="str">
        <f t="shared" si="108"/>
        <v/>
      </c>
      <c r="T915" s="573"/>
      <c r="U915" s="573"/>
      <c r="V915" s="147"/>
      <c r="W915" s="707"/>
    </row>
    <row r="916" spans="2:23" ht="14.25" customHeight="1">
      <c r="B916" s="395"/>
      <c r="D916" s="529">
        <f t="shared" si="112"/>
        <v>875</v>
      </c>
      <c r="E916" s="531"/>
      <c r="F916" s="574"/>
      <c r="G916" s="531"/>
      <c r="H916" s="575"/>
      <c r="I916" s="700" t="str">
        <f t="shared" si="113"/>
        <v/>
      </c>
      <c r="J916" s="700" t="str">
        <f t="shared" si="114"/>
        <v/>
      </c>
      <c r="K916" s="700" t="str">
        <f t="shared" si="115"/>
        <v/>
      </c>
      <c r="L916" s="700" t="str">
        <f t="shared" si="116"/>
        <v/>
      </c>
      <c r="M916" s="712" t="str">
        <f t="shared" si="117"/>
        <v/>
      </c>
      <c r="N916" s="713"/>
      <c r="O916" s="714"/>
      <c r="P916" s="233"/>
      <c r="Q916" s="233"/>
      <c r="R916" s="816" t="str">
        <f t="shared" si="118"/>
        <v/>
      </c>
      <c r="S916" s="711" t="str">
        <f t="shared" si="108"/>
        <v/>
      </c>
      <c r="T916" s="573"/>
      <c r="U916" s="573"/>
      <c r="V916" s="147"/>
      <c r="W916" s="707"/>
    </row>
    <row r="917" spans="2:23" ht="14.25" customHeight="1">
      <c r="B917" s="395"/>
      <c r="D917" s="529">
        <f t="shared" si="112"/>
        <v>876</v>
      </c>
      <c r="E917" s="531"/>
      <c r="F917" s="574"/>
      <c r="G917" s="531"/>
      <c r="H917" s="575"/>
      <c r="I917" s="700" t="str">
        <f t="shared" si="113"/>
        <v/>
      </c>
      <c r="J917" s="700" t="str">
        <f t="shared" si="114"/>
        <v/>
      </c>
      <c r="K917" s="700" t="str">
        <f t="shared" si="115"/>
        <v/>
      </c>
      <c r="L917" s="700" t="str">
        <f t="shared" si="116"/>
        <v/>
      </c>
      <c r="M917" s="712" t="str">
        <f t="shared" si="117"/>
        <v/>
      </c>
      <c r="N917" s="713"/>
      <c r="O917" s="714"/>
      <c r="P917" s="233"/>
      <c r="Q917" s="233"/>
      <c r="R917" s="816" t="str">
        <f t="shared" si="118"/>
        <v/>
      </c>
      <c r="S917" s="711" t="str">
        <f t="shared" si="108"/>
        <v/>
      </c>
      <c r="T917" s="573"/>
      <c r="U917" s="573"/>
      <c r="V917" s="147"/>
      <c r="W917" s="707"/>
    </row>
    <row r="918" spans="2:23" ht="14.25" customHeight="1">
      <c r="B918" s="395"/>
      <c r="D918" s="529">
        <f t="shared" si="112"/>
        <v>877</v>
      </c>
      <c r="E918" s="531"/>
      <c r="F918" s="574"/>
      <c r="G918" s="531"/>
      <c r="H918" s="575"/>
      <c r="I918" s="700" t="str">
        <f t="shared" si="113"/>
        <v/>
      </c>
      <c r="J918" s="700" t="str">
        <f t="shared" si="114"/>
        <v/>
      </c>
      <c r="K918" s="700" t="str">
        <f t="shared" si="115"/>
        <v/>
      </c>
      <c r="L918" s="700" t="str">
        <f t="shared" si="116"/>
        <v/>
      </c>
      <c r="M918" s="712" t="str">
        <f t="shared" si="117"/>
        <v/>
      </c>
      <c r="N918" s="713"/>
      <c r="O918" s="714"/>
      <c r="P918" s="233"/>
      <c r="Q918" s="233"/>
      <c r="R918" s="816" t="str">
        <f t="shared" si="118"/>
        <v/>
      </c>
      <c r="S918" s="711" t="str">
        <f t="shared" si="108"/>
        <v/>
      </c>
      <c r="T918" s="573"/>
      <c r="U918" s="573"/>
      <c r="V918" s="147"/>
      <c r="W918" s="707"/>
    </row>
    <row r="919" spans="2:23" ht="14.25" customHeight="1">
      <c r="B919" s="395"/>
      <c r="D919" s="529">
        <f t="shared" si="112"/>
        <v>878</v>
      </c>
      <c r="E919" s="531"/>
      <c r="F919" s="574"/>
      <c r="G919" s="531"/>
      <c r="H919" s="575"/>
      <c r="I919" s="700" t="str">
        <f t="shared" si="113"/>
        <v/>
      </c>
      <c r="J919" s="700" t="str">
        <f t="shared" si="114"/>
        <v/>
      </c>
      <c r="K919" s="700" t="str">
        <f t="shared" si="115"/>
        <v/>
      </c>
      <c r="L919" s="700" t="str">
        <f t="shared" si="116"/>
        <v/>
      </c>
      <c r="M919" s="712" t="str">
        <f t="shared" si="117"/>
        <v/>
      </c>
      <c r="N919" s="713"/>
      <c r="O919" s="714"/>
      <c r="P919" s="233"/>
      <c r="Q919" s="233"/>
      <c r="R919" s="816" t="str">
        <f t="shared" si="118"/>
        <v/>
      </c>
      <c r="S919" s="711" t="str">
        <f t="shared" si="108"/>
        <v/>
      </c>
      <c r="T919" s="573"/>
      <c r="U919" s="573"/>
      <c r="V919" s="147"/>
      <c r="W919" s="707"/>
    </row>
    <row r="920" spans="2:23" ht="14.25" customHeight="1">
      <c r="B920" s="395"/>
      <c r="D920" s="529">
        <f t="shared" si="112"/>
        <v>879</v>
      </c>
      <c r="E920" s="531"/>
      <c r="F920" s="574"/>
      <c r="G920" s="531"/>
      <c r="H920" s="575"/>
      <c r="I920" s="700" t="str">
        <f t="shared" si="113"/>
        <v/>
      </c>
      <c r="J920" s="700" t="str">
        <f t="shared" si="114"/>
        <v/>
      </c>
      <c r="K920" s="700" t="str">
        <f t="shared" si="115"/>
        <v/>
      </c>
      <c r="L920" s="700" t="str">
        <f t="shared" si="116"/>
        <v/>
      </c>
      <c r="M920" s="712" t="str">
        <f t="shared" si="117"/>
        <v/>
      </c>
      <c r="N920" s="713"/>
      <c r="O920" s="714"/>
      <c r="P920" s="233"/>
      <c r="Q920" s="233"/>
      <c r="R920" s="816" t="str">
        <f t="shared" si="118"/>
        <v/>
      </c>
      <c r="S920" s="711" t="str">
        <f t="shared" si="108"/>
        <v/>
      </c>
      <c r="T920" s="573"/>
      <c r="U920" s="573"/>
      <c r="V920" s="147"/>
      <c r="W920" s="707"/>
    </row>
    <row r="921" spans="2:23" ht="14.25" customHeight="1">
      <c r="B921" s="395"/>
      <c r="D921" s="529">
        <f t="shared" si="112"/>
        <v>880</v>
      </c>
      <c r="E921" s="531"/>
      <c r="F921" s="574"/>
      <c r="G921" s="531"/>
      <c r="H921" s="575"/>
      <c r="I921" s="700" t="str">
        <f t="shared" si="113"/>
        <v/>
      </c>
      <c r="J921" s="700" t="str">
        <f t="shared" si="114"/>
        <v/>
      </c>
      <c r="K921" s="700" t="str">
        <f t="shared" si="115"/>
        <v/>
      </c>
      <c r="L921" s="700" t="str">
        <f t="shared" si="116"/>
        <v/>
      </c>
      <c r="M921" s="712" t="str">
        <f t="shared" si="117"/>
        <v/>
      </c>
      <c r="N921" s="713"/>
      <c r="O921" s="714"/>
      <c r="P921" s="233"/>
      <c r="Q921" s="233"/>
      <c r="R921" s="816" t="str">
        <f t="shared" si="118"/>
        <v/>
      </c>
      <c r="S921" s="711" t="str">
        <f t="shared" si="108"/>
        <v/>
      </c>
      <c r="T921" s="573"/>
      <c r="U921" s="573"/>
      <c r="V921" s="147"/>
      <c r="W921" s="707"/>
    </row>
    <row r="922" spans="2:23" ht="14.25" customHeight="1">
      <c r="B922" s="395"/>
      <c r="D922" s="529">
        <f t="shared" si="112"/>
        <v>881</v>
      </c>
      <c r="E922" s="531"/>
      <c r="F922" s="574"/>
      <c r="G922" s="531"/>
      <c r="H922" s="575"/>
      <c r="I922" s="700" t="str">
        <f t="shared" si="113"/>
        <v/>
      </c>
      <c r="J922" s="700" t="str">
        <f t="shared" si="114"/>
        <v/>
      </c>
      <c r="K922" s="700" t="str">
        <f t="shared" si="115"/>
        <v/>
      </c>
      <c r="L922" s="700" t="str">
        <f t="shared" si="116"/>
        <v/>
      </c>
      <c r="M922" s="712" t="str">
        <f t="shared" si="117"/>
        <v/>
      </c>
      <c r="N922" s="713"/>
      <c r="O922" s="714"/>
      <c r="P922" s="233"/>
      <c r="Q922" s="233"/>
      <c r="R922" s="816" t="str">
        <f t="shared" si="118"/>
        <v/>
      </c>
      <c r="S922" s="711" t="str">
        <f t="shared" si="108"/>
        <v/>
      </c>
      <c r="T922" s="573"/>
      <c r="U922" s="573"/>
      <c r="V922" s="147"/>
      <c r="W922" s="707"/>
    </row>
    <row r="923" spans="2:23" ht="14.25" customHeight="1">
      <c r="B923" s="395"/>
      <c r="D923" s="529">
        <f t="shared" si="112"/>
        <v>882</v>
      </c>
      <c r="E923" s="531"/>
      <c r="F923" s="574"/>
      <c r="G923" s="531"/>
      <c r="H923" s="575"/>
      <c r="I923" s="700" t="str">
        <f t="shared" si="113"/>
        <v/>
      </c>
      <c r="J923" s="700" t="str">
        <f t="shared" si="114"/>
        <v/>
      </c>
      <c r="K923" s="700" t="str">
        <f t="shared" si="115"/>
        <v/>
      </c>
      <c r="L923" s="700" t="str">
        <f t="shared" si="116"/>
        <v/>
      </c>
      <c r="M923" s="712" t="str">
        <f t="shared" si="117"/>
        <v/>
      </c>
      <c r="N923" s="713"/>
      <c r="O923" s="714"/>
      <c r="P923" s="233"/>
      <c r="Q923" s="233"/>
      <c r="R923" s="816" t="str">
        <f t="shared" si="118"/>
        <v/>
      </c>
      <c r="S923" s="711" t="str">
        <f t="shared" si="108"/>
        <v/>
      </c>
      <c r="T923" s="573"/>
      <c r="U923" s="573"/>
      <c r="V923" s="147"/>
      <c r="W923" s="707"/>
    </row>
    <row r="924" spans="2:23" ht="14.25" customHeight="1">
      <c r="B924" s="395"/>
      <c r="D924" s="529">
        <f t="shared" si="112"/>
        <v>883</v>
      </c>
      <c r="E924" s="531"/>
      <c r="F924" s="574"/>
      <c r="G924" s="531"/>
      <c r="H924" s="575"/>
      <c r="I924" s="700" t="str">
        <f t="shared" si="113"/>
        <v/>
      </c>
      <c r="J924" s="700" t="str">
        <f t="shared" si="114"/>
        <v/>
      </c>
      <c r="K924" s="700" t="str">
        <f t="shared" si="115"/>
        <v/>
      </c>
      <c r="L924" s="700" t="str">
        <f t="shared" si="116"/>
        <v/>
      </c>
      <c r="M924" s="712" t="str">
        <f t="shared" si="117"/>
        <v/>
      </c>
      <c r="N924" s="713"/>
      <c r="O924" s="714"/>
      <c r="P924" s="233"/>
      <c r="Q924" s="233"/>
      <c r="R924" s="816" t="str">
        <f t="shared" si="118"/>
        <v/>
      </c>
      <c r="S924" s="711" t="str">
        <f t="shared" si="108"/>
        <v/>
      </c>
      <c r="T924" s="573"/>
      <c r="U924" s="573"/>
      <c r="V924" s="147"/>
      <c r="W924" s="707"/>
    </row>
    <row r="925" spans="2:23" ht="14.25" customHeight="1">
      <c r="B925" s="395"/>
      <c r="D925" s="529">
        <f t="shared" si="112"/>
        <v>884</v>
      </c>
      <c r="E925" s="531"/>
      <c r="F925" s="574"/>
      <c r="G925" s="531"/>
      <c r="H925" s="575"/>
      <c r="I925" s="700" t="str">
        <f t="shared" si="113"/>
        <v/>
      </c>
      <c r="J925" s="700" t="str">
        <f t="shared" si="114"/>
        <v/>
      </c>
      <c r="K925" s="700" t="str">
        <f t="shared" si="115"/>
        <v/>
      </c>
      <c r="L925" s="700" t="str">
        <f t="shared" si="116"/>
        <v/>
      </c>
      <c r="M925" s="712" t="str">
        <f t="shared" si="117"/>
        <v/>
      </c>
      <c r="N925" s="713"/>
      <c r="O925" s="714"/>
      <c r="P925" s="233"/>
      <c r="Q925" s="233"/>
      <c r="R925" s="816" t="str">
        <f t="shared" si="118"/>
        <v/>
      </c>
      <c r="S925" s="711" t="str">
        <f t="shared" si="108"/>
        <v/>
      </c>
      <c r="T925" s="573"/>
      <c r="U925" s="573"/>
      <c r="V925" s="147"/>
      <c r="W925" s="707"/>
    </row>
    <row r="926" spans="2:23" ht="14.25" customHeight="1">
      <c r="B926" s="395"/>
      <c r="D926" s="529">
        <f t="shared" si="112"/>
        <v>885</v>
      </c>
      <c r="E926" s="531"/>
      <c r="F926" s="574"/>
      <c r="G926" s="531"/>
      <c r="H926" s="575"/>
      <c r="I926" s="700" t="str">
        <f t="shared" si="113"/>
        <v/>
      </c>
      <c r="J926" s="700" t="str">
        <f t="shared" si="114"/>
        <v/>
      </c>
      <c r="K926" s="700" t="str">
        <f t="shared" si="115"/>
        <v/>
      </c>
      <c r="L926" s="700" t="str">
        <f t="shared" si="116"/>
        <v/>
      </c>
      <c r="M926" s="712" t="str">
        <f t="shared" si="117"/>
        <v/>
      </c>
      <c r="N926" s="713"/>
      <c r="O926" s="714"/>
      <c r="P926" s="233"/>
      <c r="Q926" s="233"/>
      <c r="R926" s="816" t="str">
        <f t="shared" si="118"/>
        <v/>
      </c>
      <c r="S926" s="711" t="str">
        <f t="shared" si="108"/>
        <v/>
      </c>
      <c r="T926" s="573"/>
      <c r="U926" s="573"/>
      <c r="V926" s="147"/>
      <c r="W926" s="707"/>
    </row>
    <row r="927" spans="2:23" ht="14.25" customHeight="1">
      <c r="B927" s="395"/>
      <c r="D927" s="529">
        <f t="shared" si="112"/>
        <v>886</v>
      </c>
      <c r="E927" s="531"/>
      <c r="F927" s="574"/>
      <c r="G927" s="531"/>
      <c r="H927" s="575"/>
      <c r="I927" s="700" t="str">
        <f t="shared" si="113"/>
        <v/>
      </c>
      <c r="J927" s="700" t="str">
        <f t="shared" si="114"/>
        <v/>
      </c>
      <c r="K927" s="700" t="str">
        <f t="shared" si="115"/>
        <v/>
      </c>
      <c r="L927" s="700" t="str">
        <f t="shared" si="116"/>
        <v/>
      </c>
      <c r="M927" s="712" t="str">
        <f t="shared" si="117"/>
        <v/>
      </c>
      <c r="N927" s="713"/>
      <c r="O927" s="714"/>
      <c r="P927" s="233"/>
      <c r="Q927" s="233"/>
      <c r="R927" s="816" t="str">
        <f t="shared" si="118"/>
        <v/>
      </c>
      <c r="S927" s="711" t="str">
        <f t="shared" si="108"/>
        <v/>
      </c>
      <c r="T927" s="573"/>
      <c r="U927" s="573"/>
      <c r="V927" s="147"/>
      <c r="W927" s="707"/>
    </row>
    <row r="928" spans="2:23" ht="14.25" customHeight="1">
      <c r="B928" s="395"/>
      <c r="D928" s="529">
        <f t="shared" si="112"/>
        <v>887</v>
      </c>
      <c r="E928" s="531"/>
      <c r="F928" s="574"/>
      <c r="G928" s="531"/>
      <c r="H928" s="575"/>
      <c r="I928" s="700" t="str">
        <f t="shared" si="113"/>
        <v/>
      </c>
      <c r="J928" s="700" t="str">
        <f t="shared" si="114"/>
        <v/>
      </c>
      <c r="K928" s="700" t="str">
        <f t="shared" si="115"/>
        <v/>
      </c>
      <c r="L928" s="700" t="str">
        <f t="shared" si="116"/>
        <v/>
      </c>
      <c r="M928" s="712" t="str">
        <f t="shared" si="117"/>
        <v/>
      </c>
      <c r="N928" s="713"/>
      <c r="O928" s="714"/>
      <c r="P928" s="233"/>
      <c r="Q928" s="233"/>
      <c r="R928" s="816" t="str">
        <f t="shared" si="118"/>
        <v/>
      </c>
      <c r="S928" s="711" t="str">
        <f t="shared" si="108"/>
        <v/>
      </c>
      <c r="T928" s="573"/>
      <c r="U928" s="573"/>
      <c r="V928" s="147"/>
      <c r="W928" s="707"/>
    </row>
    <row r="929" spans="2:23" ht="14.25" customHeight="1">
      <c r="B929" s="395"/>
      <c r="D929" s="529">
        <f t="shared" si="112"/>
        <v>888</v>
      </c>
      <c r="E929" s="531"/>
      <c r="F929" s="574"/>
      <c r="G929" s="531"/>
      <c r="H929" s="575"/>
      <c r="I929" s="700" t="str">
        <f t="shared" si="113"/>
        <v/>
      </c>
      <c r="J929" s="700" t="str">
        <f t="shared" si="114"/>
        <v/>
      </c>
      <c r="K929" s="700" t="str">
        <f t="shared" si="115"/>
        <v/>
      </c>
      <c r="L929" s="700" t="str">
        <f t="shared" si="116"/>
        <v/>
      </c>
      <c r="M929" s="712" t="str">
        <f t="shared" si="117"/>
        <v/>
      </c>
      <c r="N929" s="713"/>
      <c r="O929" s="714"/>
      <c r="P929" s="233"/>
      <c r="Q929" s="233"/>
      <c r="R929" s="816" t="str">
        <f t="shared" si="118"/>
        <v/>
      </c>
      <c r="S929" s="711" t="str">
        <f t="shared" si="108"/>
        <v/>
      </c>
      <c r="T929" s="573"/>
      <c r="U929" s="573"/>
      <c r="V929" s="147"/>
      <c r="W929" s="707"/>
    </row>
    <row r="930" spans="2:23" ht="14.25" customHeight="1">
      <c r="B930" s="395"/>
      <c r="D930" s="529">
        <f t="shared" si="112"/>
        <v>889</v>
      </c>
      <c r="E930" s="531"/>
      <c r="F930" s="574"/>
      <c r="G930" s="531"/>
      <c r="H930" s="575"/>
      <c r="I930" s="700" t="str">
        <f t="shared" si="113"/>
        <v/>
      </c>
      <c r="J930" s="700" t="str">
        <f t="shared" si="114"/>
        <v/>
      </c>
      <c r="K930" s="700" t="str">
        <f t="shared" si="115"/>
        <v/>
      </c>
      <c r="L930" s="700" t="str">
        <f t="shared" si="116"/>
        <v/>
      </c>
      <c r="M930" s="712" t="str">
        <f t="shared" si="117"/>
        <v/>
      </c>
      <c r="N930" s="713"/>
      <c r="O930" s="714"/>
      <c r="P930" s="233"/>
      <c r="Q930" s="233"/>
      <c r="R930" s="816" t="str">
        <f t="shared" si="118"/>
        <v/>
      </c>
      <c r="S930" s="711" t="str">
        <f t="shared" si="108"/>
        <v/>
      </c>
      <c r="T930" s="573"/>
      <c r="U930" s="573"/>
      <c r="V930" s="147"/>
      <c r="W930" s="707"/>
    </row>
    <row r="931" spans="2:23" ht="14.25" customHeight="1">
      <c r="B931" s="395"/>
      <c r="D931" s="529">
        <f t="shared" si="112"/>
        <v>890</v>
      </c>
      <c r="E931" s="531"/>
      <c r="F931" s="574"/>
      <c r="G931" s="531"/>
      <c r="H931" s="575"/>
      <c r="I931" s="700" t="str">
        <f t="shared" si="113"/>
        <v/>
      </c>
      <c r="J931" s="700" t="str">
        <f t="shared" si="114"/>
        <v/>
      </c>
      <c r="K931" s="700" t="str">
        <f t="shared" si="115"/>
        <v/>
      </c>
      <c r="L931" s="700" t="str">
        <f t="shared" si="116"/>
        <v/>
      </c>
      <c r="M931" s="712" t="str">
        <f t="shared" si="117"/>
        <v/>
      </c>
      <c r="N931" s="713"/>
      <c r="O931" s="714"/>
      <c r="P931" s="233"/>
      <c r="Q931" s="233"/>
      <c r="R931" s="816" t="str">
        <f t="shared" si="118"/>
        <v/>
      </c>
      <c r="S931" s="711" t="str">
        <f t="shared" si="108"/>
        <v/>
      </c>
      <c r="T931" s="573"/>
      <c r="U931" s="573"/>
      <c r="V931" s="147"/>
      <c r="W931" s="707"/>
    </row>
    <row r="932" spans="2:23" ht="14.25" customHeight="1">
      <c r="B932" s="395"/>
      <c r="D932" s="529">
        <f t="shared" ref="D932:D995" si="119">D931+1</f>
        <v>891</v>
      </c>
      <c r="E932" s="531"/>
      <c r="F932" s="574"/>
      <c r="G932" s="531"/>
      <c r="H932" s="575"/>
      <c r="I932" s="700" t="str">
        <f t="shared" si="113"/>
        <v/>
      </c>
      <c r="J932" s="700" t="str">
        <f t="shared" si="114"/>
        <v/>
      </c>
      <c r="K932" s="700" t="str">
        <f t="shared" si="115"/>
        <v/>
      </c>
      <c r="L932" s="700" t="str">
        <f t="shared" si="116"/>
        <v/>
      </c>
      <c r="M932" s="712" t="str">
        <f t="shared" si="117"/>
        <v/>
      </c>
      <c r="N932" s="713"/>
      <c r="O932" s="714"/>
      <c r="P932" s="233"/>
      <c r="Q932" s="233"/>
      <c r="R932" s="816" t="str">
        <f t="shared" si="118"/>
        <v/>
      </c>
      <c r="S932" s="711" t="str">
        <f t="shared" si="108"/>
        <v/>
      </c>
      <c r="T932" s="573"/>
      <c r="U932" s="573"/>
      <c r="V932" s="147"/>
      <c r="W932" s="707"/>
    </row>
    <row r="933" spans="2:23" ht="14.25" customHeight="1">
      <c r="B933" s="395"/>
      <c r="D933" s="529">
        <f t="shared" si="119"/>
        <v>892</v>
      </c>
      <c r="E933" s="531"/>
      <c r="F933" s="574"/>
      <c r="G933" s="531"/>
      <c r="H933" s="575"/>
      <c r="I933" s="700" t="str">
        <f t="shared" si="113"/>
        <v/>
      </c>
      <c r="J933" s="700" t="str">
        <f t="shared" si="114"/>
        <v/>
      </c>
      <c r="K933" s="700" t="str">
        <f t="shared" si="115"/>
        <v/>
      </c>
      <c r="L933" s="700" t="str">
        <f t="shared" si="116"/>
        <v/>
      </c>
      <c r="M933" s="712" t="str">
        <f t="shared" si="117"/>
        <v/>
      </c>
      <c r="N933" s="713"/>
      <c r="O933" s="714"/>
      <c r="P933" s="233"/>
      <c r="Q933" s="233"/>
      <c r="R933" s="816" t="str">
        <f t="shared" si="118"/>
        <v/>
      </c>
      <c r="S933" s="711" t="str">
        <f t="shared" si="108"/>
        <v/>
      </c>
      <c r="T933" s="573"/>
      <c r="U933" s="573"/>
      <c r="V933" s="147"/>
      <c r="W933" s="707"/>
    </row>
    <row r="934" spans="2:23" ht="14.25" customHeight="1">
      <c r="B934" s="395"/>
      <c r="D934" s="529">
        <f t="shared" si="119"/>
        <v>893</v>
      </c>
      <c r="E934" s="531"/>
      <c r="F934" s="574"/>
      <c r="G934" s="531"/>
      <c r="H934" s="575"/>
      <c r="I934" s="700" t="str">
        <f t="shared" si="113"/>
        <v/>
      </c>
      <c r="J934" s="700" t="str">
        <f t="shared" si="114"/>
        <v/>
      </c>
      <c r="K934" s="700" t="str">
        <f t="shared" si="115"/>
        <v/>
      </c>
      <c r="L934" s="700" t="str">
        <f t="shared" si="116"/>
        <v/>
      </c>
      <c r="M934" s="712" t="str">
        <f t="shared" si="117"/>
        <v/>
      </c>
      <c r="N934" s="713"/>
      <c r="O934" s="714"/>
      <c r="P934" s="233"/>
      <c r="Q934" s="233"/>
      <c r="R934" s="816" t="str">
        <f t="shared" si="118"/>
        <v/>
      </c>
      <c r="S934" s="711" t="str">
        <f t="shared" si="108"/>
        <v/>
      </c>
      <c r="T934" s="573"/>
      <c r="U934" s="573"/>
      <c r="V934" s="147"/>
      <c r="W934" s="707"/>
    </row>
    <row r="935" spans="2:23" ht="14.25" customHeight="1">
      <c r="B935" s="395"/>
      <c r="D935" s="529">
        <f t="shared" si="119"/>
        <v>894</v>
      </c>
      <c r="E935" s="531"/>
      <c r="F935" s="574"/>
      <c r="G935" s="531"/>
      <c r="H935" s="575"/>
      <c r="I935" s="700" t="str">
        <f t="shared" si="113"/>
        <v/>
      </c>
      <c r="J935" s="700" t="str">
        <f t="shared" si="114"/>
        <v/>
      </c>
      <c r="K935" s="700" t="str">
        <f t="shared" si="115"/>
        <v/>
      </c>
      <c r="L935" s="700" t="str">
        <f t="shared" si="116"/>
        <v/>
      </c>
      <c r="M935" s="712" t="str">
        <f t="shared" si="117"/>
        <v/>
      </c>
      <c r="N935" s="713"/>
      <c r="O935" s="714"/>
      <c r="P935" s="233"/>
      <c r="Q935" s="233"/>
      <c r="R935" s="816" t="str">
        <f t="shared" si="118"/>
        <v/>
      </c>
      <c r="S935" s="711" t="str">
        <f t="shared" si="108"/>
        <v/>
      </c>
      <c r="T935" s="573"/>
      <c r="U935" s="573"/>
      <c r="V935" s="147"/>
      <c r="W935" s="707"/>
    </row>
    <row r="936" spans="2:23" ht="14.25" customHeight="1">
      <c r="B936" s="395"/>
      <c r="D936" s="529">
        <f t="shared" si="119"/>
        <v>895</v>
      </c>
      <c r="E936" s="531"/>
      <c r="F936" s="574"/>
      <c r="G936" s="531"/>
      <c r="H936" s="575"/>
      <c r="I936" s="700" t="str">
        <f t="shared" si="113"/>
        <v/>
      </c>
      <c r="J936" s="700" t="str">
        <f t="shared" si="114"/>
        <v/>
      </c>
      <c r="K936" s="700" t="str">
        <f t="shared" si="115"/>
        <v/>
      </c>
      <c r="L936" s="700" t="str">
        <f t="shared" si="116"/>
        <v/>
      </c>
      <c r="M936" s="712" t="str">
        <f t="shared" si="117"/>
        <v/>
      </c>
      <c r="N936" s="713"/>
      <c r="O936" s="714"/>
      <c r="P936" s="233"/>
      <c r="Q936" s="233"/>
      <c r="R936" s="816" t="str">
        <f t="shared" si="118"/>
        <v/>
      </c>
      <c r="S936" s="711" t="str">
        <f t="shared" si="108"/>
        <v/>
      </c>
      <c r="T936" s="573"/>
      <c r="U936" s="573"/>
      <c r="V936" s="147"/>
      <c r="W936" s="707"/>
    </row>
    <row r="937" spans="2:23" ht="14.25" customHeight="1">
      <c r="B937" s="395"/>
      <c r="D937" s="529">
        <f t="shared" si="119"/>
        <v>896</v>
      </c>
      <c r="E937" s="531"/>
      <c r="F937" s="574"/>
      <c r="G937" s="531"/>
      <c r="H937" s="575"/>
      <c r="I937" s="700" t="str">
        <f t="shared" si="113"/>
        <v/>
      </c>
      <c r="J937" s="700" t="str">
        <f t="shared" si="114"/>
        <v/>
      </c>
      <c r="K937" s="700" t="str">
        <f t="shared" si="115"/>
        <v/>
      </c>
      <c r="L937" s="700" t="str">
        <f t="shared" si="116"/>
        <v/>
      </c>
      <c r="M937" s="712" t="str">
        <f t="shared" si="117"/>
        <v/>
      </c>
      <c r="N937" s="713"/>
      <c r="O937" s="714"/>
      <c r="P937" s="233"/>
      <c r="Q937" s="233"/>
      <c r="R937" s="816" t="str">
        <f t="shared" si="118"/>
        <v/>
      </c>
      <c r="S937" s="711" t="str">
        <f t="shared" si="108"/>
        <v/>
      </c>
      <c r="T937" s="573"/>
      <c r="U937" s="573"/>
      <c r="V937" s="147"/>
      <c r="W937" s="707"/>
    </row>
    <row r="938" spans="2:23" ht="14.25" customHeight="1">
      <c r="B938" s="395"/>
      <c r="D938" s="529">
        <f t="shared" si="119"/>
        <v>897</v>
      </c>
      <c r="E938" s="531"/>
      <c r="F938" s="574"/>
      <c r="G938" s="531"/>
      <c r="H938" s="575"/>
      <c r="I938" s="700" t="str">
        <f t="shared" si="113"/>
        <v/>
      </c>
      <c r="J938" s="700" t="str">
        <f t="shared" si="114"/>
        <v/>
      </c>
      <c r="K938" s="700" t="str">
        <f t="shared" si="115"/>
        <v/>
      </c>
      <c r="L938" s="700" t="str">
        <f t="shared" si="116"/>
        <v/>
      </c>
      <c r="M938" s="712" t="str">
        <f t="shared" si="117"/>
        <v/>
      </c>
      <c r="N938" s="713"/>
      <c r="O938" s="714"/>
      <c r="P938" s="233"/>
      <c r="Q938" s="233"/>
      <c r="R938" s="816" t="str">
        <f t="shared" si="118"/>
        <v/>
      </c>
      <c r="S938" s="711" t="str">
        <f t="shared" si="108"/>
        <v/>
      </c>
      <c r="T938" s="573"/>
      <c r="U938" s="573"/>
      <c r="V938" s="147"/>
      <c r="W938" s="707"/>
    </row>
    <row r="939" spans="2:23" ht="14.25" customHeight="1">
      <c r="B939" s="395"/>
      <c r="D939" s="529">
        <f t="shared" si="119"/>
        <v>898</v>
      </c>
      <c r="E939" s="531"/>
      <c r="F939" s="574"/>
      <c r="G939" s="531"/>
      <c r="H939" s="575"/>
      <c r="I939" s="700" t="str">
        <f t="shared" ref="I939:I1002" si="120">IF(OR(F939=$AE$4,F939=$AF$4),"○","")</f>
        <v/>
      </c>
      <c r="J939" s="700" t="str">
        <f t="shared" si="114"/>
        <v/>
      </c>
      <c r="K939" s="700" t="str">
        <f t="shared" si="115"/>
        <v/>
      </c>
      <c r="L939" s="700" t="str">
        <f t="shared" si="116"/>
        <v/>
      </c>
      <c r="M939" s="712" t="str">
        <f t="shared" si="117"/>
        <v/>
      </c>
      <c r="N939" s="713"/>
      <c r="O939" s="714"/>
      <c r="P939" s="233"/>
      <c r="Q939" s="233"/>
      <c r="R939" s="816" t="str">
        <f t="shared" si="118"/>
        <v/>
      </c>
      <c r="S939" s="711" t="str">
        <f t="shared" si="108"/>
        <v/>
      </c>
      <c r="T939" s="573"/>
      <c r="U939" s="573"/>
      <c r="V939" s="147"/>
      <c r="W939" s="707"/>
    </row>
    <row r="940" spans="2:23" ht="14.25" customHeight="1">
      <c r="B940" s="395"/>
      <c r="D940" s="529">
        <f t="shared" si="119"/>
        <v>899</v>
      </c>
      <c r="E940" s="531"/>
      <c r="F940" s="574"/>
      <c r="G940" s="531"/>
      <c r="H940" s="575"/>
      <c r="I940" s="700" t="str">
        <f t="shared" si="120"/>
        <v/>
      </c>
      <c r="J940" s="700" t="str">
        <f t="shared" si="114"/>
        <v/>
      </c>
      <c r="K940" s="700" t="str">
        <f t="shared" si="115"/>
        <v/>
      </c>
      <c r="L940" s="700" t="str">
        <f t="shared" si="116"/>
        <v/>
      </c>
      <c r="M940" s="712" t="str">
        <f t="shared" si="117"/>
        <v/>
      </c>
      <c r="N940" s="713"/>
      <c r="O940" s="714"/>
      <c r="P940" s="233"/>
      <c r="Q940" s="233"/>
      <c r="R940" s="816" t="str">
        <f t="shared" si="118"/>
        <v/>
      </c>
      <c r="S940" s="711" t="str">
        <f t="shared" si="108"/>
        <v/>
      </c>
      <c r="T940" s="573"/>
      <c r="U940" s="573"/>
      <c r="V940" s="147"/>
      <c r="W940" s="707"/>
    </row>
    <row r="941" spans="2:23" ht="14.25" customHeight="1">
      <c r="B941" s="395"/>
      <c r="D941" s="529">
        <f t="shared" si="119"/>
        <v>900</v>
      </c>
      <c r="E941" s="531"/>
      <c r="F941" s="574"/>
      <c r="G941" s="531"/>
      <c r="H941" s="575"/>
      <c r="I941" s="700" t="str">
        <f t="shared" si="120"/>
        <v/>
      </c>
      <c r="J941" s="700" t="str">
        <f t="shared" si="114"/>
        <v/>
      </c>
      <c r="K941" s="700" t="str">
        <f t="shared" si="115"/>
        <v/>
      </c>
      <c r="L941" s="700" t="str">
        <f t="shared" si="116"/>
        <v/>
      </c>
      <c r="M941" s="712" t="str">
        <f t="shared" si="117"/>
        <v/>
      </c>
      <c r="N941" s="713"/>
      <c r="O941" s="714"/>
      <c r="P941" s="233"/>
      <c r="Q941" s="233"/>
      <c r="R941" s="816" t="str">
        <f t="shared" si="118"/>
        <v/>
      </c>
      <c r="S941" s="711" t="str">
        <f t="shared" si="108"/>
        <v/>
      </c>
      <c r="T941" s="573"/>
      <c r="U941" s="573"/>
      <c r="V941" s="147"/>
      <c r="W941" s="707"/>
    </row>
    <row r="942" spans="2:23" ht="14.25" customHeight="1">
      <c r="B942" s="395"/>
      <c r="D942" s="529">
        <f t="shared" si="119"/>
        <v>901</v>
      </c>
      <c r="E942" s="531"/>
      <c r="F942" s="574"/>
      <c r="G942" s="531"/>
      <c r="H942" s="575"/>
      <c r="I942" s="700" t="str">
        <f t="shared" si="120"/>
        <v/>
      </c>
      <c r="J942" s="700" t="str">
        <f t="shared" si="114"/>
        <v/>
      </c>
      <c r="K942" s="700" t="str">
        <f t="shared" si="115"/>
        <v/>
      </c>
      <c r="L942" s="700" t="str">
        <f t="shared" si="116"/>
        <v/>
      </c>
      <c r="M942" s="712" t="str">
        <f t="shared" si="117"/>
        <v/>
      </c>
      <c r="N942" s="713"/>
      <c r="O942" s="714"/>
      <c r="P942" s="233"/>
      <c r="Q942" s="233"/>
      <c r="R942" s="816" t="str">
        <f t="shared" si="118"/>
        <v/>
      </c>
      <c r="S942" s="711" t="str">
        <f t="shared" si="108"/>
        <v/>
      </c>
      <c r="T942" s="573"/>
      <c r="U942" s="573"/>
      <c r="V942" s="147"/>
      <c r="W942" s="707"/>
    </row>
    <row r="943" spans="2:23" ht="14.25" customHeight="1">
      <c r="B943" s="395"/>
      <c r="D943" s="529">
        <f t="shared" si="119"/>
        <v>902</v>
      </c>
      <c r="E943" s="531"/>
      <c r="F943" s="574"/>
      <c r="G943" s="531"/>
      <c r="H943" s="575"/>
      <c r="I943" s="700" t="str">
        <f t="shared" si="120"/>
        <v/>
      </c>
      <c r="J943" s="700" t="str">
        <f t="shared" si="114"/>
        <v/>
      </c>
      <c r="K943" s="700" t="str">
        <f t="shared" si="115"/>
        <v/>
      </c>
      <c r="L943" s="700" t="str">
        <f t="shared" si="116"/>
        <v/>
      </c>
      <c r="M943" s="712" t="str">
        <f t="shared" si="117"/>
        <v/>
      </c>
      <c r="N943" s="713"/>
      <c r="O943" s="714"/>
      <c r="P943" s="233"/>
      <c r="Q943" s="233"/>
      <c r="R943" s="816" t="str">
        <f t="shared" si="118"/>
        <v/>
      </c>
      <c r="S943" s="711" t="str">
        <f t="shared" si="108"/>
        <v/>
      </c>
      <c r="T943" s="573"/>
      <c r="U943" s="573"/>
      <c r="V943" s="147"/>
      <c r="W943" s="707"/>
    </row>
    <row r="944" spans="2:23" ht="14.25" customHeight="1">
      <c r="B944" s="395"/>
      <c r="D944" s="529">
        <f t="shared" si="119"/>
        <v>903</v>
      </c>
      <c r="E944" s="531"/>
      <c r="F944" s="574"/>
      <c r="G944" s="531"/>
      <c r="H944" s="575"/>
      <c r="I944" s="700" t="str">
        <f t="shared" si="120"/>
        <v/>
      </c>
      <c r="J944" s="700" t="str">
        <f t="shared" si="114"/>
        <v/>
      </c>
      <c r="K944" s="700" t="str">
        <f t="shared" si="115"/>
        <v/>
      </c>
      <c r="L944" s="700" t="str">
        <f t="shared" si="116"/>
        <v/>
      </c>
      <c r="M944" s="712" t="str">
        <f t="shared" si="117"/>
        <v/>
      </c>
      <c r="N944" s="713"/>
      <c r="O944" s="714"/>
      <c r="P944" s="233"/>
      <c r="Q944" s="233"/>
      <c r="R944" s="816" t="str">
        <f t="shared" si="118"/>
        <v/>
      </c>
      <c r="S944" s="711" t="str">
        <f t="shared" si="108"/>
        <v/>
      </c>
      <c r="T944" s="573"/>
      <c r="U944" s="573"/>
      <c r="V944" s="147"/>
      <c r="W944" s="707"/>
    </row>
    <row r="945" spans="2:23" ht="14.25" customHeight="1">
      <c r="B945" s="395"/>
      <c r="D945" s="529">
        <f t="shared" si="119"/>
        <v>904</v>
      </c>
      <c r="E945" s="531"/>
      <c r="F945" s="574"/>
      <c r="G945" s="531"/>
      <c r="H945" s="575"/>
      <c r="I945" s="700" t="str">
        <f t="shared" si="120"/>
        <v/>
      </c>
      <c r="J945" s="700" t="str">
        <f t="shared" si="114"/>
        <v/>
      </c>
      <c r="K945" s="700" t="str">
        <f t="shared" si="115"/>
        <v/>
      </c>
      <c r="L945" s="700" t="str">
        <f t="shared" si="116"/>
        <v/>
      </c>
      <c r="M945" s="712" t="str">
        <f t="shared" si="117"/>
        <v/>
      </c>
      <c r="N945" s="713"/>
      <c r="O945" s="714"/>
      <c r="P945" s="233"/>
      <c r="Q945" s="233"/>
      <c r="R945" s="816" t="str">
        <f t="shared" si="118"/>
        <v/>
      </c>
      <c r="S945" s="711" t="str">
        <f t="shared" si="108"/>
        <v/>
      </c>
      <c r="T945" s="573"/>
      <c r="U945" s="573"/>
      <c r="V945" s="147"/>
      <c r="W945" s="707"/>
    </row>
    <row r="946" spans="2:23" ht="14.25" customHeight="1">
      <c r="B946" s="395"/>
      <c r="D946" s="529">
        <f t="shared" si="119"/>
        <v>905</v>
      </c>
      <c r="E946" s="531"/>
      <c r="F946" s="574"/>
      <c r="G946" s="531"/>
      <c r="H946" s="575"/>
      <c r="I946" s="700" t="str">
        <f t="shared" si="120"/>
        <v/>
      </c>
      <c r="J946" s="700" t="str">
        <f t="shared" ref="J946:J1009" si="121">IF(F946=$AN$4,"○","")</f>
        <v/>
      </c>
      <c r="K946" s="700" t="str">
        <f t="shared" ref="K946:K1009" si="122">IF(OR(F946=$AQ$4,F946=$AR$4),"○","")</f>
        <v/>
      </c>
      <c r="L946" s="700" t="str">
        <f t="shared" ref="L946:L1009" si="123">IF(F946=$AS$4,"○","")</f>
        <v/>
      </c>
      <c r="M946" s="712" t="str">
        <f t="shared" ref="M946:M1009" si="124">IF(H946="","",H946/$H$10)</f>
        <v/>
      </c>
      <c r="N946" s="713"/>
      <c r="O946" s="714"/>
      <c r="P946" s="233"/>
      <c r="Q946" s="233"/>
      <c r="R946" s="816" t="str">
        <f t="shared" si="118"/>
        <v/>
      </c>
      <c r="S946" s="711" t="str">
        <f t="shared" si="108"/>
        <v/>
      </c>
      <c r="T946" s="573"/>
      <c r="U946" s="573"/>
      <c r="V946" s="147"/>
      <c r="W946" s="707"/>
    </row>
    <row r="947" spans="2:23" ht="14.25" customHeight="1">
      <c r="B947" s="395"/>
      <c r="D947" s="529">
        <f t="shared" si="119"/>
        <v>906</v>
      </c>
      <c r="E947" s="531"/>
      <c r="F947" s="574"/>
      <c r="G947" s="531"/>
      <c r="H947" s="575"/>
      <c r="I947" s="700" t="str">
        <f t="shared" si="120"/>
        <v/>
      </c>
      <c r="J947" s="700" t="str">
        <f t="shared" si="121"/>
        <v/>
      </c>
      <c r="K947" s="700" t="str">
        <f t="shared" si="122"/>
        <v/>
      </c>
      <c r="L947" s="700" t="str">
        <f t="shared" si="123"/>
        <v/>
      </c>
      <c r="M947" s="712" t="str">
        <f t="shared" si="124"/>
        <v/>
      </c>
      <c r="N947" s="713"/>
      <c r="O947" s="714"/>
      <c r="P947" s="233"/>
      <c r="Q947" s="233"/>
      <c r="R947" s="816" t="str">
        <f t="shared" si="118"/>
        <v/>
      </c>
      <c r="S947" s="711" t="str">
        <f t="shared" si="108"/>
        <v/>
      </c>
      <c r="T947" s="573"/>
      <c r="U947" s="573"/>
      <c r="V947" s="147"/>
      <c r="W947" s="707"/>
    </row>
    <row r="948" spans="2:23" ht="14.25" customHeight="1">
      <c r="B948" s="395"/>
      <c r="D948" s="529">
        <f t="shared" si="119"/>
        <v>907</v>
      </c>
      <c r="E948" s="531"/>
      <c r="F948" s="574"/>
      <c r="G948" s="531"/>
      <c r="H948" s="575"/>
      <c r="I948" s="700" t="str">
        <f t="shared" si="120"/>
        <v/>
      </c>
      <c r="J948" s="700" t="str">
        <f t="shared" si="121"/>
        <v/>
      </c>
      <c r="K948" s="700" t="str">
        <f t="shared" si="122"/>
        <v/>
      </c>
      <c r="L948" s="700" t="str">
        <f t="shared" si="123"/>
        <v/>
      </c>
      <c r="M948" s="712" t="str">
        <f t="shared" si="124"/>
        <v/>
      </c>
      <c r="N948" s="713"/>
      <c r="O948" s="714"/>
      <c r="P948" s="233"/>
      <c r="Q948" s="233"/>
      <c r="R948" s="816" t="str">
        <f t="shared" si="118"/>
        <v/>
      </c>
      <c r="S948" s="711" t="str">
        <f t="shared" si="108"/>
        <v/>
      </c>
      <c r="T948" s="573"/>
      <c r="U948" s="573"/>
      <c r="V948" s="147"/>
      <c r="W948" s="707"/>
    </row>
    <row r="949" spans="2:23" ht="14.25" customHeight="1">
      <c r="B949" s="395"/>
      <c r="D949" s="529">
        <f t="shared" si="119"/>
        <v>908</v>
      </c>
      <c r="E949" s="531"/>
      <c r="F949" s="574"/>
      <c r="G949" s="531"/>
      <c r="H949" s="575"/>
      <c r="I949" s="700" t="str">
        <f t="shared" si="120"/>
        <v/>
      </c>
      <c r="J949" s="700" t="str">
        <f t="shared" si="121"/>
        <v/>
      </c>
      <c r="K949" s="700" t="str">
        <f t="shared" si="122"/>
        <v/>
      </c>
      <c r="L949" s="700" t="str">
        <f t="shared" si="123"/>
        <v/>
      </c>
      <c r="M949" s="712" t="str">
        <f t="shared" si="124"/>
        <v/>
      </c>
      <c r="N949" s="713"/>
      <c r="O949" s="714"/>
      <c r="P949" s="233"/>
      <c r="Q949" s="233"/>
      <c r="R949" s="816" t="str">
        <f t="shared" si="118"/>
        <v/>
      </c>
      <c r="S949" s="711" t="str">
        <f t="shared" si="108"/>
        <v/>
      </c>
      <c r="T949" s="573"/>
      <c r="U949" s="573"/>
      <c r="V949" s="147"/>
      <c r="W949" s="707"/>
    </row>
    <row r="950" spans="2:23" ht="14.25" customHeight="1">
      <c r="B950" s="395"/>
      <c r="D950" s="529">
        <f t="shared" si="119"/>
        <v>909</v>
      </c>
      <c r="E950" s="531"/>
      <c r="F950" s="574"/>
      <c r="G950" s="531"/>
      <c r="H950" s="575"/>
      <c r="I950" s="700" t="str">
        <f t="shared" si="120"/>
        <v/>
      </c>
      <c r="J950" s="700" t="str">
        <f t="shared" si="121"/>
        <v/>
      </c>
      <c r="K950" s="700" t="str">
        <f t="shared" si="122"/>
        <v/>
      </c>
      <c r="L950" s="700" t="str">
        <f t="shared" si="123"/>
        <v/>
      </c>
      <c r="M950" s="712" t="str">
        <f t="shared" si="124"/>
        <v/>
      </c>
      <c r="N950" s="713"/>
      <c r="O950" s="714"/>
      <c r="P950" s="233"/>
      <c r="Q950" s="233"/>
      <c r="R950" s="816" t="str">
        <f t="shared" si="118"/>
        <v/>
      </c>
      <c r="S950" s="711" t="str">
        <f t="shared" si="108"/>
        <v/>
      </c>
      <c r="T950" s="573"/>
      <c r="U950" s="573"/>
      <c r="V950" s="147"/>
      <c r="W950" s="707"/>
    </row>
    <row r="951" spans="2:23" ht="14.25" customHeight="1">
      <c r="B951" s="395"/>
      <c r="D951" s="529">
        <f t="shared" si="119"/>
        <v>910</v>
      </c>
      <c r="E951" s="531"/>
      <c r="F951" s="574"/>
      <c r="G951" s="531"/>
      <c r="H951" s="575"/>
      <c r="I951" s="700" t="str">
        <f t="shared" si="120"/>
        <v/>
      </c>
      <c r="J951" s="700" t="str">
        <f t="shared" si="121"/>
        <v/>
      </c>
      <c r="K951" s="700" t="str">
        <f t="shared" si="122"/>
        <v/>
      </c>
      <c r="L951" s="700" t="str">
        <f t="shared" si="123"/>
        <v/>
      </c>
      <c r="M951" s="712" t="str">
        <f t="shared" si="124"/>
        <v/>
      </c>
      <c r="N951" s="713"/>
      <c r="O951" s="714"/>
      <c r="P951" s="233"/>
      <c r="Q951" s="233"/>
      <c r="R951" s="816" t="str">
        <f t="shared" si="118"/>
        <v/>
      </c>
      <c r="S951" s="711" t="str">
        <f t="shared" si="108"/>
        <v/>
      </c>
      <c r="T951" s="573"/>
      <c r="U951" s="573"/>
      <c r="V951" s="147"/>
      <c r="W951" s="707"/>
    </row>
    <row r="952" spans="2:23" ht="14.25" customHeight="1">
      <c r="B952" s="395"/>
      <c r="D952" s="529">
        <f t="shared" si="119"/>
        <v>911</v>
      </c>
      <c r="E952" s="531"/>
      <c r="F952" s="574"/>
      <c r="G952" s="531"/>
      <c r="H952" s="575"/>
      <c r="I952" s="700" t="str">
        <f t="shared" si="120"/>
        <v/>
      </c>
      <c r="J952" s="700" t="str">
        <f t="shared" si="121"/>
        <v/>
      </c>
      <c r="K952" s="700" t="str">
        <f t="shared" si="122"/>
        <v/>
      </c>
      <c r="L952" s="700" t="str">
        <f t="shared" si="123"/>
        <v/>
      </c>
      <c r="M952" s="712" t="str">
        <f t="shared" si="124"/>
        <v/>
      </c>
      <c r="N952" s="713"/>
      <c r="O952" s="714"/>
      <c r="P952" s="233"/>
      <c r="Q952" s="233"/>
      <c r="R952" s="816" t="str">
        <f t="shared" si="118"/>
        <v/>
      </c>
      <c r="S952" s="711" t="str">
        <f t="shared" si="108"/>
        <v/>
      </c>
      <c r="T952" s="573"/>
      <c r="U952" s="573"/>
      <c r="V952" s="147"/>
      <c r="W952" s="707"/>
    </row>
    <row r="953" spans="2:23" ht="14.25" customHeight="1">
      <c r="B953" s="395"/>
      <c r="D953" s="529">
        <f t="shared" si="119"/>
        <v>912</v>
      </c>
      <c r="E953" s="531"/>
      <c r="F953" s="574"/>
      <c r="G953" s="531"/>
      <c r="H953" s="575"/>
      <c r="I953" s="700" t="str">
        <f t="shared" si="120"/>
        <v/>
      </c>
      <c r="J953" s="700" t="str">
        <f t="shared" si="121"/>
        <v/>
      </c>
      <c r="K953" s="700" t="str">
        <f t="shared" si="122"/>
        <v/>
      </c>
      <c r="L953" s="700" t="str">
        <f t="shared" si="123"/>
        <v/>
      </c>
      <c r="M953" s="712" t="str">
        <f t="shared" si="124"/>
        <v/>
      </c>
      <c r="N953" s="713"/>
      <c r="O953" s="714"/>
      <c r="P953" s="233"/>
      <c r="Q953" s="233"/>
      <c r="R953" s="816" t="str">
        <f t="shared" si="118"/>
        <v/>
      </c>
      <c r="S953" s="711" t="str">
        <f t="shared" si="108"/>
        <v/>
      </c>
      <c r="T953" s="573"/>
      <c r="U953" s="573"/>
      <c r="V953" s="147"/>
      <c r="W953" s="707"/>
    </row>
    <row r="954" spans="2:23" ht="14.25" customHeight="1">
      <c r="B954" s="395"/>
      <c r="D954" s="529">
        <f t="shared" si="119"/>
        <v>913</v>
      </c>
      <c r="E954" s="531"/>
      <c r="F954" s="574"/>
      <c r="G954" s="531"/>
      <c r="H954" s="575"/>
      <c r="I954" s="700" t="str">
        <f t="shared" si="120"/>
        <v/>
      </c>
      <c r="J954" s="700" t="str">
        <f t="shared" si="121"/>
        <v/>
      </c>
      <c r="K954" s="700" t="str">
        <f t="shared" si="122"/>
        <v/>
      </c>
      <c r="L954" s="700" t="str">
        <f t="shared" si="123"/>
        <v/>
      </c>
      <c r="M954" s="712" t="str">
        <f t="shared" si="124"/>
        <v/>
      </c>
      <c r="N954" s="713"/>
      <c r="O954" s="714"/>
      <c r="P954" s="233"/>
      <c r="Q954" s="233"/>
      <c r="R954" s="816" t="str">
        <f t="shared" si="118"/>
        <v/>
      </c>
      <c r="S954" s="711" t="str">
        <f t="shared" si="108"/>
        <v/>
      </c>
      <c r="T954" s="573"/>
      <c r="U954" s="573"/>
      <c r="V954" s="147"/>
      <c r="W954" s="707"/>
    </row>
    <row r="955" spans="2:23" ht="14.25" customHeight="1">
      <c r="B955" s="395"/>
      <c r="D955" s="529">
        <f t="shared" si="119"/>
        <v>914</v>
      </c>
      <c r="E955" s="531"/>
      <c r="F955" s="574"/>
      <c r="G955" s="531"/>
      <c r="H955" s="575"/>
      <c r="I955" s="700" t="str">
        <f t="shared" si="120"/>
        <v/>
      </c>
      <c r="J955" s="700" t="str">
        <f t="shared" si="121"/>
        <v/>
      </c>
      <c r="K955" s="700" t="str">
        <f t="shared" si="122"/>
        <v/>
      </c>
      <c r="L955" s="700" t="str">
        <f t="shared" si="123"/>
        <v/>
      </c>
      <c r="M955" s="712" t="str">
        <f t="shared" si="124"/>
        <v/>
      </c>
      <c r="N955" s="713"/>
      <c r="O955" s="714"/>
      <c r="P955" s="233"/>
      <c r="Q955" s="233"/>
      <c r="R955" s="816" t="str">
        <f t="shared" si="118"/>
        <v/>
      </c>
      <c r="S955" s="711" t="str">
        <f t="shared" si="108"/>
        <v/>
      </c>
      <c r="T955" s="573"/>
      <c r="U955" s="573"/>
      <c r="V955" s="147"/>
      <c r="W955" s="707"/>
    </row>
    <row r="956" spans="2:23" ht="14.25" customHeight="1">
      <c r="B956" s="395"/>
      <c r="D956" s="529">
        <f t="shared" si="119"/>
        <v>915</v>
      </c>
      <c r="E956" s="531"/>
      <c r="F956" s="574"/>
      <c r="G956" s="531"/>
      <c r="H956" s="575"/>
      <c r="I956" s="700" t="str">
        <f t="shared" si="120"/>
        <v/>
      </c>
      <c r="J956" s="700" t="str">
        <f t="shared" si="121"/>
        <v/>
      </c>
      <c r="K956" s="700" t="str">
        <f t="shared" si="122"/>
        <v/>
      </c>
      <c r="L956" s="700" t="str">
        <f t="shared" si="123"/>
        <v/>
      </c>
      <c r="M956" s="712" t="str">
        <f t="shared" si="124"/>
        <v/>
      </c>
      <c r="N956" s="713"/>
      <c r="O956" s="714"/>
      <c r="P956" s="233"/>
      <c r="Q956" s="233"/>
      <c r="R956" s="816" t="str">
        <f t="shared" si="118"/>
        <v/>
      </c>
      <c r="S956" s="711" t="str">
        <f t="shared" si="108"/>
        <v/>
      </c>
      <c r="T956" s="573"/>
      <c r="U956" s="573"/>
      <c r="V956" s="147"/>
      <c r="W956" s="707"/>
    </row>
    <row r="957" spans="2:23" ht="14.25" customHeight="1">
      <c r="B957" s="395"/>
      <c r="D957" s="529">
        <f t="shared" si="119"/>
        <v>916</v>
      </c>
      <c r="E957" s="531"/>
      <c r="F957" s="574"/>
      <c r="G957" s="531"/>
      <c r="H957" s="575"/>
      <c r="I957" s="700" t="str">
        <f t="shared" si="120"/>
        <v/>
      </c>
      <c r="J957" s="700" t="str">
        <f t="shared" si="121"/>
        <v/>
      </c>
      <c r="K957" s="700" t="str">
        <f t="shared" si="122"/>
        <v/>
      </c>
      <c r="L957" s="700" t="str">
        <f t="shared" si="123"/>
        <v/>
      </c>
      <c r="M957" s="712" t="str">
        <f t="shared" si="124"/>
        <v/>
      </c>
      <c r="N957" s="713"/>
      <c r="O957" s="714"/>
      <c r="P957" s="233"/>
      <c r="Q957" s="233"/>
      <c r="R957" s="816" t="str">
        <f t="shared" si="118"/>
        <v/>
      </c>
      <c r="S957" s="711" t="str">
        <f t="shared" si="108"/>
        <v/>
      </c>
      <c r="T957" s="573"/>
      <c r="U957" s="573"/>
      <c r="V957" s="147"/>
      <c r="W957" s="707"/>
    </row>
    <row r="958" spans="2:23" ht="14.25" customHeight="1">
      <c r="B958" s="395"/>
      <c r="D958" s="529">
        <f t="shared" si="119"/>
        <v>917</v>
      </c>
      <c r="E958" s="531"/>
      <c r="F958" s="574"/>
      <c r="G958" s="531"/>
      <c r="H958" s="575"/>
      <c r="I958" s="700" t="str">
        <f t="shared" si="120"/>
        <v/>
      </c>
      <c r="J958" s="700" t="str">
        <f t="shared" si="121"/>
        <v/>
      </c>
      <c r="K958" s="700" t="str">
        <f t="shared" si="122"/>
        <v/>
      </c>
      <c r="L958" s="700" t="str">
        <f t="shared" si="123"/>
        <v/>
      </c>
      <c r="M958" s="712" t="str">
        <f t="shared" si="124"/>
        <v/>
      </c>
      <c r="N958" s="713"/>
      <c r="O958" s="714"/>
      <c r="P958" s="233"/>
      <c r="Q958" s="233"/>
      <c r="R958" s="816" t="str">
        <f t="shared" si="118"/>
        <v/>
      </c>
      <c r="S958" s="711" t="str">
        <f t="shared" si="108"/>
        <v/>
      </c>
      <c r="T958" s="573"/>
      <c r="U958" s="573"/>
      <c r="V958" s="147"/>
      <c r="W958" s="707"/>
    </row>
    <row r="959" spans="2:23" ht="14.25" customHeight="1">
      <c r="B959" s="395"/>
      <c r="D959" s="529">
        <f t="shared" si="119"/>
        <v>918</v>
      </c>
      <c r="E959" s="531"/>
      <c r="F959" s="574"/>
      <c r="G959" s="531"/>
      <c r="H959" s="575"/>
      <c r="I959" s="700" t="str">
        <f t="shared" si="120"/>
        <v/>
      </c>
      <c r="J959" s="700" t="str">
        <f t="shared" si="121"/>
        <v/>
      </c>
      <c r="K959" s="700" t="str">
        <f t="shared" si="122"/>
        <v/>
      </c>
      <c r="L959" s="700" t="str">
        <f t="shared" si="123"/>
        <v/>
      </c>
      <c r="M959" s="712" t="str">
        <f t="shared" si="124"/>
        <v/>
      </c>
      <c r="N959" s="713"/>
      <c r="O959" s="714"/>
      <c r="P959" s="233"/>
      <c r="Q959" s="233"/>
      <c r="R959" s="816" t="str">
        <f t="shared" si="118"/>
        <v/>
      </c>
      <c r="S959" s="711" t="str">
        <f t="shared" si="108"/>
        <v/>
      </c>
      <c r="T959" s="573"/>
      <c r="U959" s="573"/>
      <c r="V959" s="147"/>
      <c r="W959" s="707"/>
    </row>
    <row r="960" spans="2:23" ht="14.25" customHeight="1">
      <c r="B960" s="395"/>
      <c r="D960" s="529">
        <f t="shared" si="119"/>
        <v>919</v>
      </c>
      <c r="E960" s="531"/>
      <c r="F960" s="574"/>
      <c r="G960" s="531"/>
      <c r="H960" s="575"/>
      <c r="I960" s="700" t="str">
        <f t="shared" si="120"/>
        <v/>
      </c>
      <c r="J960" s="700" t="str">
        <f t="shared" si="121"/>
        <v/>
      </c>
      <c r="K960" s="700" t="str">
        <f t="shared" si="122"/>
        <v/>
      </c>
      <c r="L960" s="700" t="str">
        <f t="shared" si="123"/>
        <v/>
      </c>
      <c r="M960" s="712" t="str">
        <f t="shared" si="124"/>
        <v/>
      </c>
      <c r="N960" s="713"/>
      <c r="O960" s="714"/>
      <c r="P960" s="233"/>
      <c r="Q960" s="233"/>
      <c r="R960" s="816" t="str">
        <f t="shared" si="118"/>
        <v/>
      </c>
      <c r="S960" s="711" t="str">
        <f t="shared" si="108"/>
        <v/>
      </c>
      <c r="T960" s="573"/>
      <c r="U960" s="573"/>
      <c r="V960" s="147"/>
      <c r="W960" s="707"/>
    </row>
    <row r="961" spans="2:23" ht="14.25" customHeight="1">
      <c r="B961" s="395"/>
      <c r="D961" s="529">
        <f t="shared" si="119"/>
        <v>920</v>
      </c>
      <c r="E961" s="531"/>
      <c r="F961" s="574"/>
      <c r="G961" s="531"/>
      <c r="H961" s="575"/>
      <c r="I961" s="700" t="str">
        <f t="shared" si="120"/>
        <v/>
      </c>
      <c r="J961" s="700" t="str">
        <f t="shared" si="121"/>
        <v/>
      </c>
      <c r="K961" s="700" t="str">
        <f t="shared" si="122"/>
        <v/>
      </c>
      <c r="L961" s="700" t="str">
        <f t="shared" si="123"/>
        <v/>
      </c>
      <c r="M961" s="712" t="str">
        <f t="shared" si="124"/>
        <v/>
      </c>
      <c r="N961" s="713"/>
      <c r="O961" s="714"/>
      <c r="P961" s="233"/>
      <c r="Q961" s="233"/>
      <c r="R961" s="816" t="str">
        <f t="shared" si="118"/>
        <v/>
      </c>
      <c r="S961" s="711" t="str">
        <f t="shared" si="108"/>
        <v/>
      </c>
      <c r="T961" s="573"/>
      <c r="U961" s="573"/>
      <c r="V961" s="147"/>
      <c r="W961" s="707"/>
    </row>
    <row r="962" spans="2:23" ht="14.25" customHeight="1">
      <c r="B962" s="395"/>
      <c r="D962" s="529">
        <f t="shared" si="119"/>
        <v>921</v>
      </c>
      <c r="E962" s="531"/>
      <c r="F962" s="574"/>
      <c r="G962" s="531"/>
      <c r="H962" s="575"/>
      <c r="I962" s="700" t="str">
        <f t="shared" si="120"/>
        <v/>
      </c>
      <c r="J962" s="700" t="str">
        <f t="shared" si="121"/>
        <v/>
      </c>
      <c r="K962" s="700" t="str">
        <f t="shared" si="122"/>
        <v/>
      </c>
      <c r="L962" s="700" t="str">
        <f t="shared" si="123"/>
        <v/>
      </c>
      <c r="M962" s="712" t="str">
        <f t="shared" si="124"/>
        <v/>
      </c>
      <c r="N962" s="713"/>
      <c r="O962" s="714"/>
      <c r="P962" s="233"/>
      <c r="Q962" s="233"/>
      <c r="R962" s="816" t="str">
        <f t="shared" si="118"/>
        <v/>
      </c>
      <c r="S962" s="711" t="str">
        <f t="shared" si="108"/>
        <v/>
      </c>
      <c r="T962" s="573"/>
      <c r="U962" s="573"/>
      <c r="V962" s="147"/>
      <c r="W962" s="707"/>
    </row>
    <row r="963" spans="2:23" ht="14.25" customHeight="1">
      <c r="B963" s="395"/>
      <c r="D963" s="529">
        <f t="shared" si="119"/>
        <v>922</v>
      </c>
      <c r="E963" s="531"/>
      <c r="F963" s="574"/>
      <c r="G963" s="531"/>
      <c r="H963" s="575"/>
      <c r="I963" s="700" t="str">
        <f t="shared" si="120"/>
        <v/>
      </c>
      <c r="J963" s="700" t="str">
        <f t="shared" si="121"/>
        <v/>
      </c>
      <c r="K963" s="700" t="str">
        <f t="shared" si="122"/>
        <v/>
      </c>
      <c r="L963" s="700" t="str">
        <f t="shared" si="123"/>
        <v/>
      </c>
      <c r="M963" s="712" t="str">
        <f t="shared" si="124"/>
        <v/>
      </c>
      <c r="N963" s="713"/>
      <c r="O963" s="714"/>
      <c r="P963" s="233"/>
      <c r="Q963" s="233"/>
      <c r="R963" s="816" t="str">
        <f t="shared" si="118"/>
        <v/>
      </c>
      <c r="S963" s="711" t="str">
        <f t="shared" si="108"/>
        <v/>
      </c>
      <c r="T963" s="573"/>
      <c r="U963" s="573"/>
      <c r="V963" s="147"/>
      <c r="W963" s="707"/>
    </row>
    <row r="964" spans="2:23" ht="14.25" customHeight="1">
      <c r="B964" s="395"/>
      <c r="D964" s="529">
        <f t="shared" si="119"/>
        <v>923</v>
      </c>
      <c r="E964" s="531"/>
      <c r="F964" s="574"/>
      <c r="G964" s="531"/>
      <c r="H964" s="575"/>
      <c r="I964" s="700" t="str">
        <f t="shared" si="120"/>
        <v/>
      </c>
      <c r="J964" s="700" t="str">
        <f t="shared" si="121"/>
        <v/>
      </c>
      <c r="K964" s="700" t="str">
        <f t="shared" si="122"/>
        <v/>
      </c>
      <c r="L964" s="700" t="str">
        <f t="shared" si="123"/>
        <v/>
      </c>
      <c r="M964" s="712" t="str">
        <f t="shared" si="124"/>
        <v/>
      </c>
      <c r="N964" s="713"/>
      <c r="O964" s="714"/>
      <c r="P964" s="233"/>
      <c r="Q964" s="233"/>
      <c r="R964" s="816" t="str">
        <f t="shared" si="118"/>
        <v/>
      </c>
      <c r="S964" s="711" t="str">
        <f t="shared" si="108"/>
        <v/>
      </c>
      <c r="T964" s="573"/>
      <c r="U964" s="573"/>
      <c r="V964" s="147"/>
      <c r="W964" s="707"/>
    </row>
    <row r="965" spans="2:23" ht="14.25" customHeight="1">
      <c r="B965" s="395"/>
      <c r="D965" s="529">
        <f t="shared" si="119"/>
        <v>924</v>
      </c>
      <c r="E965" s="531"/>
      <c r="F965" s="574"/>
      <c r="G965" s="531"/>
      <c r="H965" s="575"/>
      <c r="I965" s="700" t="str">
        <f t="shared" si="120"/>
        <v/>
      </c>
      <c r="J965" s="700" t="str">
        <f t="shared" si="121"/>
        <v/>
      </c>
      <c r="K965" s="700" t="str">
        <f t="shared" si="122"/>
        <v/>
      </c>
      <c r="L965" s="700" t="str">
        <f t="shared" si="123"/>
        <v/>
      </c>
      <c r="M965" s="712" t="str">
        <f t="shared" si="124"/>
        <v/>
      </c>
      <c r="N965" s="713"/>
      <c r="O965" s="714"/>
      <c r="P965" s="233"/>
      <c r="Q965" s="233"/>
      <c r="R965" s="816" t="str">
        <f t="shared" si="118"/>
        <v/>
      </c>
      <c r="S965" s="711" t="str">
        <f t="shared" si="108"/>
        <v/>
      </c>
      <c r="T965" s="573"/>
      <c r="U965" s="573"/>
      <c r="V965" s="147"/>
      <c r="W965" s="707"/>
    </row>
    <row r="966" spans="2:23" ht="14.25" customHeight="1">
      <c r="B966" s="395"/>
      <c r="D966" s="529">
        <f t="shared" si="119"/>
        <v>925</v>
      </c>
      <c r="E966" s="531"/>
      <c r="F966" s="574"/>
      <c r="G966" s="531"/>
      <c r="H966" s="575"/>
      <c r="I966" s="700" t="str">
        <f t="shared" si="120"/>
        <v/>
      </c>
      <c r="J966" s="700" t="str">
        <f t="shared" si="121"/>
        <v/>
      </c>
      <c r="K966" s="700" t="str">
        <f t="shared" si="122"/>
        <v/>
      </c>
      <c r="L966" s="700" t="str">
        <f t="shared" si="123"/>
        <v/>
      </c>
      <c r="M966" s="712" t="str">
        <f t="shared" si="124"/>
        <v/>
      </c>
      <c r="N966" s="713"/>
      <c r="O966" s="714"/>
      <c r="P966" s="233"/>
      <c r="Q966" s="233"/>
      <c r="R966" s="816" t="str">
        <f t="shared" si="118"/>
        <v/>
      </c>
      <c r="S966" s="711" t="str">
        <f t="shared" si="108"/>
        <v/>
      </c>
      <c r="T966" s="573"/>
      <c r="U966" s="573"/>
      <c r="V966" s="147"/>
      <c r="W966" s="707"/>
    </row>
    <row r="967" spans="2:23" ht="14.25" customHeight="1">
      <c r="B967" s="395"/>
      <c r="D967" s="529">
        <f t="shared" si="119"/>
        <v>926</v>
      </c>
      <c r="E967" s="531"/>
      <c r="F967" s="574"/>
      <c r="G967" s="531"/>
      <c r="H967" s="575"/>
      <c r="I967" s="700" t="str">
        <f t="shared" si="120"/>
        <v/>
      </c>
      <c r="J967" s="700" t="str">
        <f t="shared" si="121"/>
        <v/>
      </c>
      <c r="K967" s="700" t="str">
        <f t="shared" si="122"/>
        <v/>
      </c>
      <c r="L967" s="700" t="str">
        <f t="shared" si="123"/>
        <v/>
      </c>
      <c r="M967" s="712" t="str">
        <f t="shared" si="124"/>
        <v/>
      </c>
      <c r="N967" s="713"/>
      <c r="O967" s="714"/>
      <c r="P967" s="233"/>
      <c r="Q967" s="233"/>
      <c r="R967" s="816" t="str">
        <f t="shared" si="118"/>
        <v/>
      </c>
      <c r="S967" s="711" t="str">
        <f t="shared" si="108"/>
        <v/>
      </c>
      <c r="T967" s="573"/>
      <c r="U967" s="573"/>
      <c r="V967" s="147"/>
      <c r="W967" s="707"/>
    </row>
    <row r="968" spans="2:23" ht="14.25" customHeight="1">
      <c r="B968" s="395"/>
      <c r="D968" s="529">
        <f t="shared" si="119"/>
        <v>927</v>
      </c>
      <c r="E968" s="531"/>
      <c r="F968" s="574"/>
      <c r="G968" s="531"/>
      <c r="H968" s="575"/>
      <c r="I968" s="700" t="str">
        <f t="shared" si="120"/>
        <v/>
      </c>
      <c r="J968" s="700" t="str">
        <f t="shared" si="121"/>
        <v/>
      </c>
      <c r="K968" s="700" t="str">
        <f t="shared" si="122"/>
        <v/>
      </c>
      <c r="L968" s="700" t="str">
        <f t="shared" si="123"/>
        <v/>
      </c>
      <c r="M968" s="712" t="str">
        <f t="shared" si="124"/>
        <v/>
      </c>
      <c r="N968" s="713"/>
      <c r="O968" s="714"/>
      <c r="P968" s="233"/>
      <c r="Q968" s="233"/>
      <c r="R968" s="816" t="str">
        <f t="shared" si="118"/>
        <v/>
      </c>
      <c r="S968" s="711" t="str">
        <f t="shared" si="108"/>
        <v/>
      </c>
      <c r="T968" s="573"/>
      <c r="U968" s="573"/>
      <c r="V968" s="147"/>
      <c r="W968" s="707"/>
    </row>
    <row r="969" spans="2:23" ht="14.25" customHeight="1">
      <c r="B969" s="395"/>
      <c r="D969" s="529">
        <f t="shared" si="119"/>
        <v>928</v>
      </c>
      <c r="E969" s="531"/>
      <c r="F969" s="574"/>
      <c r="G969" s="531"/>
      <c r="H969" s="575"/>
      <c r="I969" s="700" t="str">
        <f t="shared" si="120"/>
        <v/>
      </c>
      <c r="J969" s="700" t="str">
        <f t="shared" si="121"/>
        <v/>
      </c>
      <c r="K969" s="700" t="str">
        <f t="shared" si="122"/>
        <v/>
      </c>
      <c r="L969" s="700" t="str">
        <f t="shared" si="123"/>
        <v/>
      </c>
      <c r="M969" s="712" t="str">
        <f t="shared" si="124"/>
        <v/>
      </c>
      <c r="N969" s="713"/>
      <c r="O969" s="714"/>
      <c r="P969" s="233"/>
      <c r="Q969" s="233"/>
      <c r="R969" s="816" t="str">
        <f t="shared" si="118"/>
        <v/>
      </c>
      <c r="S969" s="711" t="str">
        <f t="shared" si="108"/>
        <v/>
      </c>
      <c r="T969" s="573"/>
      <c r="U969" s="573"/>
      <c r="V969" s="147"/>
      <c r="W969" s="707"/>
    </row>
    <row r="970" spans="2:23" ht="14.25" customHeight="1">
      <c r="B970" s="395"/>
      <c r="D970" s="529">
        <f t="shared" si="119"/>
        <v>929</v>
      </c>
      <c r="E970" s="531"/>
      <c r="F970" s="574"/>
      <c r="G970" s="531"/>
      <c r="H970" s="575"/>
      <c r="I970" s="700" t="str">
        <f t="shared" si="120"/>
        <v/>
      </c>
      <c r="J970" s="700" t="str">
        <f t="shared" si="121"/>
        <v/>
      </c>
      <c r="K970" s="700" t="str">
        <f t="shared" si="122"/>
        <v/>
      </c>
      <c r="L970" s="700" t="str">
        <f t="shared" si="123"/>
        <v/>
      </c>
      <c r="M970" s="712" t="str">
        <f t="shared" si="124"/>
        <v/>
      </c>
      <c r="N970" s="713"/>
      <c r="O970" s="714"/>
      <c r="P970" s="233"/>
      <c r="Q970" s="233"/>
      <c r="R970" s="816" t="str">
        <f t="shared" si="118"/>
        <v/>
      </c>
      <c r="S970" s="711" t="str">
        <f t="shared" si="108"/>
        <v/>
      </c>
      <c r="T970" s="573"/>
      <c r="U970" s="573"/>
      <c r="V970" s="147"/>
      <c r="W970" s="707"/>
    </row>
    <row r="971" spans="2:23" ht="14.25" customHeight="1">
      <c r="B971" s="395"/>
      <c r="D971" s="529">
        <f t="shared" si="119"/>
        <v>930</v>
      </c>
      <c r="E971" s="531"/>
      <c r="F971" s="574"/>
      <c r="G971" s="531"/>
      <c r="H971" s="575"/>
      <c r="I971" s="700" t="str">
        <f t="shared" si="120"/>
        <v/>
      </c>
      <c r="J971" s="700" t="str">
        <f t="shared" si="121"/>
        <v/>
      </c>
      <c r="K971" s="700" t="str">
        <f t="shared" si="122"/>
        <v/>
      </c>
      <c r="L971" s="700" t="str">
        <f t="shared" si="123"/>
        <v/>
      </c>
      <c r="M971" s="712" t="str">
        <f t="shared" si="124"/>
        <v/>
      </c>
      <c r="N971" s="713"/>
      <c r="O971" s="714"/>
      <c r="P971" s="233"/>
      <c r="Q971" s="233"/>
      <c r="R971" s="816" t="str">
        <f t="shared" si="118"/>
        <v/>
      </c>
      <c r="S971" s="711" t="str">
        <f t="shared" si="108"/>
        <v/>
      </c>
      <c r="T971" s="573"/>
      <c r="U971" s="573"/>
      <c r="V971" s="147"/>
      <c r="W971" s="707"/>
    </row>
    <row r="972" spans="2:23" ht="14.25" customHeight="1">
      <c r="B972" s="395"/>
      <c r="D972" s="529">
        <f t="shared" si="119"/>
        <v>931</v>
      </c>
      <c r="E972" s="531"/>
      <c r="F972" s="574"/>
      <c r="G972" s="531"/>
      <c r="H972" s="575"/>
      <c r="I972" s="700" t="str">
        <f t="shared" si="120"/>
        <v/>
      </c>
      <c r="J972" s="700" t="str">
        <f t="shared" si="121"/>
        <v/>
      </c>
      <c r="K972" s="700" t="str">
        <f t="shared" si="122"/>
        <v/>
      </c>
      <c r="L972" s="700" t="str">
        <f t="shared" si="123"/>
        <v/>
      </c>
      <c r="M972" s="712" t="str">
        <f t="shared" si="124"/>
        <v/>
      </c>
      <c r="N972" s="713"/>
      <c r="O972" s="714"/>
      <c r="P972" s="233"/>
      <c r="Q972" s="233"/>
      <c r="R972" s="816" t="str">
        <f t="shared" si="118"/>
        <v/>
      </c>
      <c r="S972" s="711" t="str">
        <f t="shared" si="108"/>
        <v/>
      </c>
      <c r="T972" s="573"/>
      <c r="U972" s="573"/>
      <c r="V972" s="147"/>
      <c r="W972" s="707"/>
    </row>
    <row r="973" spans="2:23" ht="14.25" customHeight="1">
      <c r="B973" s="395"/>
      <c r="D973" s="529">
        <f t="shared" si="119"/>
        <v>932</v>
      </c>
      <c r="E973" s="531"/>
      <c r="F973" s="574"/>
      <c r="G973" s="531"/>
      <c r="H973" s="575"/>
      <c r="I973" s="700" t="str">
        <f t="shared" si="120"/>
        <v/>
      </c>
      <c r="J973" s="700" t="str">
        <f t="shared" si="121"/>
        <v/>
      </c>
      <c r="K973" s="700" t="str">
        <f t="shared" si="122"/>
        <v/>
      </c>
      <c r="L973" s="700" t="str">
        <f t="shared" si="123"/>
        <v/>
      </c>
      <c r="M973" s="712" t="str">
        <f t="shared" si="124"/>
        <v/>
      </c>
      <c r="N973" s="713"/>
      <c r="O973" s="714"/>
      <c r="P973" s="233"/>
      <c r="Q973" s="233"/>
      <c r="R973" s="816" t="str">
        <f t="shared" si="118"/>
        <v/>
      </c>
      <c r="S973" s="711" t="str">
        <f t="shared" si="108"/>
        <v/>
      </c>
      <c r="T973" s="573"/>
      <c r="U973" s="573"/>
      <c r="V973" s="147"/>
      <c r="W973" s="707"/>
    </row>
    <row r="974" spans="2:23" ht="14.25" customHeight="1">
      <c r="B974" s="395"/>
      <c r="D974" s="529">
        <f t="shared" si="119"/>
        <v>933</v>
      </c>
      <c r="E974" s="531"/>
      <c r="F974" s="574"/>
      <c r="G974" s="531"/>
      <c r="H974" s="575"/>
      <c r="I974" s="700" t="str">
        <f t="shared" si="120"/>
        <v/>
      </c>
      <c r="J974" s="700" t="str">
        <f t="shared" si="121"/>
        <v/>
      </c>
      <c r="K974" s="700" t="str">
        <f t="shared" si="122"/>
        <v/>
      </c>
      <c r="L974" s="700" t="str">
        <f t="shared" si="123"/>
        <v/>
      </c>
      <c r="M974" s="712" t="str">
        <f t="shared" si="124"/>
        <v/>
      </c>
      <c r="N974" s="713"/>
      <c r="O974" s="714"/>
      <c r="P974" s="233"/>
      <c r="Q974" s="233"/>
      <c r="R974" s="816" t="str">
        <f t="shared" si="118"/>
        <v/>
      </c>
      <c r="S974" s="711" t="str">
        <f t="shared" si="108"/>
        <v/>
      </c>
      <c r="T974" s="573"/>
      <c r="U974" s="573"/>
      <c r="V974" s="147"/>
      <c r="W974" s="707"/>
    </row>
    <row r="975" spans="2:23" ht="14.25" customHeight="1">
      <c r="B975" s="395"/>
      <c r="D975" s="529">
        <f t="shared" si="119"/>
        <v>934</v>
      </c>
      <c r="E975" s="531"/>
      <c r="F975" s="574"/>
      <c r="G975" s="531"/>
      <c r="H975" s="575"/>
      <c r="I975" s="700" t="str">
        <f t="shared" si="120"/>
        <v/>
      </c>
      <c r="J975" s="700" t="str">
        <f t="shared" si="121"/>
        <v/>
      </c>
      <c r="K975" s="700" t="str">
        <f t="shared" si="122"/>
        <v/>
      </c>
      <c r="L975" s="700" t="str">
        <f t="shared" si="123"/>
        <v/>
      </c>
      <c r="M975" s="712" t="str">
        <f t="shared" si="124"/>
        <v/>
      </c>
      <c r="N975" s="713"/>
      <c r="O975" s="714"/>
      <c r="P975" s="233"/>
      <c r="Q975" s="233"/>
      <c r="R975" s="816" t="str">
        <f t="shared" si="118"/>
        <v/>
      </c>
      <c r="S975" s="711" t="str">
        <f t="shared" si="108"/>
        <v/>
      </c>
      <c r="T975" s="573"/>
      <c r="U975" s="573"/>
      <c r="V975" s="147"/>
      <c r="W975" s="707"/>
    </row>
    <row r="976" spans="2:23" ht="14.25" customHeight="1">
      <c r="B976" s="395"/>
      <c r="D976" s="529">
        <f t="shared" si="119"/>
        <v>935</v>
      </c>
      <c r="E976" s="531"/>
      <c r="F976" s="574"/>
      <c r="G976" s="531"/>
      <c r="H976" s="575"/>
      <c r="I976" s="700" t="str">
        <f t="shared" si="120"/>
        <v/>
      </c>
      <c r="J976" s="700" t="str">
        <f t="shared" si="121"/>
        <v/>
      </c>
      <c r="K976" s="700" t="str">
        <f t="shared" si="122"/>
        <v/>
      </c>
      <c r="L976" s="700" t="str">
        <f t="shared" si="123"/>
        <v/>
      </c>
      <c r="M976" s="712" t="str">
        <f t="shared" si="124"/>
        <v/>
      </c>
      <c r="N976" s="713"/>
      <c r="O976" s="714"/>
      <c r="P976" s="233"/>
      <c r="Q976" s="233"/>
      <c r="R976" s="816" t="str">
        <f t="shared" ref="R976:R1039" si="125">IF(Q976="","",P976*Q976)</f>
        <v/>
      </c>
      <c r="S976" s="711" t="str">
        <f t="shared" si="108"/>
        <v/>
      </c>
      <c r="T976" s="573"/>
      <c r="U976" s="573"/>
      <c r="V976" s="147"/>
      <c r="W976" s="707"/>
    </row>
    <row r="977" spans="2:23" ht="14.25" customHeight="1">
      <c r="B977" s="395"/>
      <c r="D977" s="529">
        <f t="shared" si="119"/>
        <v>936</v>
      </c>
      <c r="E977" s="531"/>
      <c r="F977" s="574"/>
      <c r="G977" s="531"/>
      <c r="H977" s="575"/>
      <c r="I977" s="700" t="str">
        <f t="shared" si="120"/>
        <v/>
      </c>
      <c r="J977" s="700" t="str">
        <f t="shared" si="121"/>
        <v/>
      </c>
      <c r="K977" s="700" t="str">
        <f t="shared" si="122"/>
        <v/>
      </c>
      <c r="L977" s="700" t="str">
        <f t="shared" si="123"/>
        <v/>
      </c>
      <c r="M977" s="712" t="str">
        <f t="shared" si="124"/>
        <v/>
      </c>
      <c r="N977" s="713"/>
      <c r="O977" s="714"/>
      <c r="P977" s="233"/>
      <c r="Q977" s="233"/>
      <c r="R977" s="816" t="str">
        <f t="shared" si="125"/>
        <v/>
      </c>
      <c r="S977" s="711" t="str">
        <f t="shared" si="108"/>
        <v/>
      </c>
      <c r="T977" s="573"/>
      <c r="U977" s="573"/>
      <c r="V977" s="147"/>
      <c r="W977" s="707"/>
    </row>
    <row r="978" spans="2:23" ht="14.25" customHeight="1">
      <c r="B978" s="395"/>
      <c r="D978" s="529">
        <f t="shared" si="119"/>
        <v>937</v>
      </c>
      <c r="E978" s="531"/>
      <c r="F978" s="574"/>
      <c r="G978" s="531"/>
      <c r="H978" s="575"/>
      <c r="I978" s="700" t="str">
        <f t="shared" si="120"/>
        <v/>
      </c>
      <c r="J978" s="700" t="str">
        <f t="shared" si="121"/>
        <v/>
      </c>
      <c r="K978" s="700" t="str">
        <f t="shared" si="122"/>
        <v/>
      </c>
      <c r="L978" s="700" t="str">
        <f t="shared" si="123"/>
        <v/>
      </c>
      <c r="M978" s="712" t="str">
        <f t="shared" si="124"/>
        <v/>
      </c>
      <c r="N978" s="713"/>
      <c r="O978" s="714"/>
      <c r="P978" s="233"/>
      <c r="Q978" s="233"/>
      <c r="R978" s="816" t="str">
        <f t="shared" si="125"/>
        <v/>
      </c>
      <c r="S978" s="711" t="str">
        <f t="shared" si="108"/>
        <v/>
      </c>
      <c r="T978" s="573"/>
      <c r="U978" s="573"/>
      <c r="V978" s="147"/>
      <c r="W978" s="707"/>
    </row>
    <row r="979" spans="2:23" ht="14.25" customHeight="1">
      <c r="B979" s="395"/>
      <c r="D979" s="529">
        <f t="shared" si="119"/>
        <v>938</v>
      </c>
      <c r="E979" s="531"/>
      <c r="F979" s="574"/>
      <c r="G979" s="531"/>
      <c r="H979" s="575"/>
      <c r="I979" s="700" t="str">
        <f t="shared" si="120"/>
        <v/>
      </c>
      <c r="J979" s="700" t="str">
        <f t="shared" si="121"/>
        <v/>
      </c>
      <c r="K979" s="700" t="str">
        <f t="shared" si="122"/>
        <v/>
      </c>
      <c r="L979" s="700" t="str">
        <f t="shared" si="123"/>
        <v/>
      </c>
      <c r="M979" s="712" t="str">
        <f t="shared" si="124"/>
        <v/>
      </c>
      <c r="N979" s="713"/>
      <c r="O979" s="714"/>
      <c r="P979" s="233"/>
      <c r="Q979" s="233"/>
      <c r="R979" s="816" t="str">
        <f t="shared" si="125"/>
        <v/>
      </c>
      <c r="S979" s="711" t="str">
        <f t="shared" si="108"/>
        <v/>
      </c>
      <c r="T979" s="573"/>
      <c r="U979" s="573"/>
      <c r="V979" s="147"/>
      <c r="W979" s="707"/>
    </row>
    <row r="980" spans="2:23" ht="14.25" customHeight="1">
      <c r="B980" s="395"/>
      <c r="D980" s="529">
        <f t="shared" si="119"/>
        <v>939</v>
      </c>
      <c r="E980" s="531"/>
      <c r="F980" s="574"/>
      <c r="G980" s="531"/>
      <c r="H980" s="575"/>
      <c r="I980" s="700" t="str">
        <f t="shared" si="120"/>
        <v/>
      </c>
      <c r="J980" s="700" t="str">
        <f t="shared" si="121"/>
        <v/>
      </c>
      <c r="K980" s="700" t="str">
        <f t="shared" si="122"/>
        <v/>
      </c>
      <c r="L980" s="700" t="str">
        <f t="shared" si="123"/>
        <v/>
      </c>
      <c r="M980" s="712" t="str">
        <f t="shared" si="124"/>
        <v/>
      </c>
      <c r="N980" s="713"/>
      <c r="O980" s="714"/>
      <c r="P980" s="233"/>
      <c r="Q980" s="233"/>
      <c r="R980" s="816" t="str">
        <f t="shared" si="125"/>
        <v/>
      </c>
      <c r="S980" s="711" t="str">
        <f t="shared" si="108"/>
        <v/>
      </c>
      <c r="T980" s="573"/>
      <c r="U980" s="573"/>
      <c r="V980" s="147"/>
      <c r="W980" s="707"/>
    </row>
    <row r="981" spans="2:23" ht="14.25" customHeight="1">
      <c r="B981" s="395"/>
      <c r="D981" s="529">
        <f t="shared" si="119"/>
        <v>940</v>
      </c>
      <c r="E981" s="531"/>
      <c r="F981" s="574"/>
      <c r="G981" s="531"/>
      <c r="H981" s="575"/>
      <c r="I981" s="700" t="str">
        <f t="shared" si="120"/>
        <v/>
      </c>
      <c r="J981" s="700" t="str">
        <f t="shared" si="121"/>
        <v/>
      </c>
      <c r="K981" s="700" t="str">
        <f t="shared" si="122"/>
        <v/>
      </c>
      <c r="L981" s="700" t="str">
        <f t="shared" si="123"/>
        <v/>
      </c>
      <c r="M981" s="712" t="str">
        <f t="shared" si="124"/>
        <v/>
      </c>
      <c r="N981" s="713"/>
      <c r="O981" s="714"/>
      <c r="P981" s="233"/>
      <c r="Q981" s="233"/>
      <c r="R981" s="816" t="str">
        <f t="shared" si="125"/>
        <v/>
      </c>
      <c r="S981" s="711" t="str">
        <f t="shared" si="108"/>
        <v/>
      </c>
      <c r="T981" s="573"/>
      <c r="U981" s="573"/>
      <c r="V981" s="147"/>
      <c r="W981" s="707"/>
    </row>
    <row r="982" spans="2:23" ht="14.25" customHeight="1">
      <c r="B982" s="395"/>
      <c r="D982" s="529">
        <f t="shared" si="119"/>
        <v>941</v>
      </c>
      <c r="E982" s="531"/>
      <c r="F982" s="574"/>
      <c r="G982" s="531"/>
      <c r="H982" s="575"/>
      <c r="I982" s="700" t="str">
        <f t="shared" si="120"/>
        <v/>
      </c>
      <c r="J982" s="700" t="str">
        <f t="shared" si="121"/>
        <v/>
      </c>
      <c r="K982" s="700" t="str">
        <f t="shared" si="122"/>
        <v/>
      </c>
      <c r="L982" s="700" t="str">
        <f t="shared" si="123"/>
        <v/>
      </c>
      <c r="M982" s="712" t="str">
        <f t="shared" si="124"/>
        <v/>
      </c>
      <c r="N982" s="713"/>
      <c r="O982" s="714"/>
      <c r="P982" s="233"/>
      <c r="Q982" s="233"/>
      <c r="R982" s="816" t="str">
        <f t="shared" si="125"/>
        <v/>
      </c>
      <c r="S982" s="711" t="str">
        <f t="shared" si="108"/>
        <v/>
      </c>
      <c r="T982" s="573"/>
      <c r="U982" s="573"/>
      <c r="V982" s="147"/>
      <c r="W982" s="707"/>
    </row>
    <row r="983" spans="2:23" ht="14.25" customHeight="1">
      <c r="B983" s="395"/>
      <c r="D983" s="529">
        <f t="shared" si="119"/>
        <v>942</v>
      </c>
      <c r="E983" s="531"/>
      <c r="F983" s="574"/>
      <c r="G983" s="531"/>
      <c r="H983" s="575"/>
      <c r="I983" s="700" t="str">
        <f t="shared" si="120"/>
        <v/>
      </c>
      <c r="J983" s="700" t="str">
        <f t="shared" si="121"/>
        <v/>
      </c>
      <c r="K983" s="700" t="str">
        <f t="shared" si="122"/>
        <v/>
      </c>
      <c r="L983" s="700" t="str">
        <f t="shared" si="123"/>
        <v/>
      </c>
      <c r="M983" s="712" t="str">
        <f t="shared" si="124"/>
        <v/>
      </c>
      <c r="N983" s="713"/>
      <c r="O983" s="714"/>
      <c r="P983" s="233"/>
      <c r="Q983" s="233"/>
      <c r="R983" s="816" t="str">
        <f t="shared" si="125"/>
        <v/>
      </c>
      <c r="S983" s="711" t="str">
        <f t="shared" si="108"/>
        <v/>
      </c>
      <c r="T983" s="573"/>
      <c r="U983" s="573"/>
      <c r="V983" s="147"/>
      <c r="W983" s="707"/>
    </row>
    <row r="984" spans="2:23" ht="14.25" customHeight="1">
      <c r="B984" s="395"/>
      <c r="D984" s="529">
        <f t="shared" si="119"/>
        <v>943</v>
      </c>
      <c r="E984" s="531"/>
      <c r="F984" s="574"/>
      <c r="G984" s="531"/>
      <c r="H984" s="575"/>
      <c r="I984" s="700" t="str">
        <f t="shared" si="120"/>
        <v/>
      </c>
      <c r="J984" s="700" t="str">
        <f t="shared" si="121"/>
        <v/>
      </c>
      <c r="K984" s="700" t="str">
        <f t="shared" si="122"/>
        <v/>
      </c>
      <c r="L984" s="700" t="str">
        <f t="shared" si="123"/>
        <v/>
      </c>
      <c r="M984" s="712" t="str">
        <f t="shared" si="124"/>
        <v/>
      </c>
      <c r="N984" s="713"/>
      <c r="O984" s="714"/>
      <c r="P984" s="233"/>
      <c r="Q984" s="233"/>
      <c r="R984" s="816" t="str">
        <f t="shared" si="125"/>
        <v/>
      </c>
      <c r="S984" s="711" t="str">
        <f t="shared" si="108"/>
        <v/>
      </c>
      <c r="T984" s="573"/>
      <c r="U984" s="573"/>
      <c r="V984" s="147"/>
      <c r="W984" s="707"/>
    </row>
    <row r="985" spans="2:23" ht="14.25" customHeight="1">
      <c r="B985" s="395"/>
      <c r="D985" s="529">
        <f t="shared" si="119"/>
        <v>944</v>
      </c>
      <c r="E985" s="531"/>
      <c r="F985" s="574"/>
      <c r="G985" s="531"/>
      <c r="H985" s="575"/>
      <c r="I985" s="700" t="str">
        <f t="shared" si="120"/>
        <v/>
      </c>
      <c r="J985" s="700" t="str">
        <f t="shared" si="121"/>
        <v/>
      </c>
      <c r="K985" s="700" t="str">
        <f t="shared" si="122"/>
        <v/>
      </c>
      <c r="L985" s="700" t="str">
        <f t="shared" si="123"/>
        <v/>
      </c>
      <c r="M985" s="712" t="str">
        <f t="shared" si="124"/>
        <v/>
      </c>
      <c r="N985" s="713"/>
      <c r="O985" s="714"/>
      <c r="P985" s="233"/>
      <c r="Q985" s="233"/>
      <c r="R985" s="816" t="str">
        <f t="shared" si="125"/>
        <v/>
      </c>
      <c r="S985" s="711" t="str">
        <f t="shared" si="108"/>
        <v/>
      </c>
      <c r="T985" s="573"/>
      <c r="U985" s="573"/>
      <c r="V985" s="147"/>
      <c r="W985" s="707"/>
    </row>
    <row r="986" spans="2:23" ht="14.25" customHeight="1">
      <c r="B986" s="395"/>
      <c r="D986" s="529">
        <f t="shared" si="119"/>
        <v>945</v>
      </c>
      <c r="E986" s="531"/>
      <c r="F986" s="574"/>
      <c r="G986" s="531"/>
      <c r="H986" s="575"/>
      <c r="I986" s="700" t="str">
        <f t="shared" si="120"/>
        <v/>
      </c>
      <c r="J986" s="700" t="str">
        <f t="shared" si="121"/>
        <v/>
      </c>
      <c r="K986" s="700" t="str">
        <f t="shared" si="122"/>
        <v/>
      </c>
      <c r="L986" s="700" t="str">
        <f t="shared" si="123"/>
        <v/>
      </c>
      <c r="M986" s="712" t="str">
        <f t="shared" si="124"/>
        <v/>
      </c>
      <c r="N986" s="713"/>
      <c r="O986" s="714"/>
      <c r="P986" s="233"/>
      <c r="Q986" s="233"/>
      <c r="R986" s="816" t="str">
        <f t="shared" si="125"/>
        <v/>
      </c>
      <c r="S986" s="711" t="str">
        <f t="shared" si="108"/>
        <v/>
      </c>
      <c r="T986" s="573"/>
      <c r="U986" s="573"/>
      <c r="V986" s="147"/>
      <c r="W986" s="707"/>
    </row>
    <row r="987" spans="2:23" ht="14.25" customHeight="1">
      <c r="B987" s="395"/>
      <c r="D987" s="529">
        <f t="shared" si="119"/>
        <v>946</v>
      </c>
      <c r="E987" s="531"/>
      <c r="F987" s="574"/>
      <c r="G987" s="531"/>
      <c r="H987" s="575"/>
      <c r="I987" s="700" t="str">
        <f t="shared" si="120"/>
        <v/>
      </c>
      <c r="J987" s="700" t="str">
        <f t="shared" si="121"/>
        <v/>
      </c>
      <c r="K987" s="700" t="str">
        <f t="shared" si="122"/>
        <v/>
      </c>
      <c r="L987" s="700" t="str">
        <f t="shared" si="123"/>
        <v/>
      </c>
      <c r="M987" s="712" t="str">
        <f t="shared" si="124"/>
        <v/>
      </c>
      <c r="N987" s="713"/>
      <c r="O987" s="714"/>
      <c r="P987" s="233"/>
      <c r="Q987" s="233"/>
      <c r="R987" s="816" t="str">
        <f t="shared" si="125"/>
        <v/>
      </c>
      <c r="S987" s="711" t="str">
        <f t="shared" si="108"/>
        <v/>
      </c>
      <c r="T987" s="573"/>
      <c r="U987" s="573"/>
      <c r="V987" s="147"/>
      <c r="W987" s="707"/>
    </row>
    <row r="988" spans="2:23" ht="14.25" customHeight="1">
      <c r="B988" s="395"/>
      <c r="D988" s="529">
        <f t="shared" si="119"/>
        <v>947</v>
      </c>
      <c r="E988" s="531"/>
      <c r="F988" s="574"/>
      <c r="G988" s="531"/>
      <c r="H988" s="575"/>
      <c r="I988" s="700" t="str">
        <f t="shared" si="120"/>
        <v/>
      </c>
      <c r="J988" s="700" t="str">
        <f t="shared" si="121"/>
        <v/>
      </c>
      <c r="K988" s="700" t="str">
        <f t="shared" si="122"/>
        <v/>
      </c>
      <c r="L988" s="700" t="str">
        <f t="shared" si="123"/>
        <v/>
      </c>
      <c r="M988" s="712" t="str">
        <f t="shared" si="124"/>
        <v/>
      </c>
      <c r="N988" s="713"/>
      <c r="O988" s="714"/>
      <c r="P988" s="233"/>
      <c r="Q988" s="233"/>
      <c r="R988" s="816" t="str">
        <f t="shared" si="125"/>
        <v/>
      </c>
      <c r="S988" s="711" t="str">
        <f t="shared" si="108"/>
        <v/>
      </c>
      <c r="T988" s="573"/>
      <c r="U988" s="573"/>
      <c r="V988" s="147"/>
      <c r="W988" s="707"/>
    </row>
    <row r="989" spans="2:23" ht="14.25" customHeight="1">
      <c r="B989" s="395"/>
      <c r="D989" s="529">
        <f t="shared" si="119"/>
        <v>948</v>
      </c>
      <c r="E989" s="531"/>
      <c r="F989" s="574"/>
      <c r="G989" s="531"/>
      <c r="H989" s="575"/>
      <c r="I989" s="700" t="str">
        <f t="shared" si="120"/>
        <v/>
      </c>
      <c r="J989" s="700" t="str">
        <f t="shared" si="121"/>
        <v/>
      </c>
      <c r="K989" s="700" t="str">
        <f t="shared" si="122"/>
        <v/>
      </c>
      <c r="L989" s="700" t="str">
        <f t="shared" si="123"/>
        <v/>
      </c>
      <c r="M989" s="712" t="str">
        <f t="shared" si="124"/>
        <v/>
      </c>
      <c r="N989" s="713"/>
      <c r="O989" s="714"/>
      <c r="P989" s="233"/>
      <c r="Q989" s="233"/>
      <c r="R989" s="816" t="str">
        <f t="shared" si="125"/>
        <v/>
      </c>
      <c r="S989" s="711" t="str">
        <f t="shared" si="108"/>
        <v/>
      </c>
      <c r="T989" s="573"/>
      <c r="U989" s="573"/>
      <c r="V989" s="147"/>
      <c r="W989" s="707"/>
    </row>
    <row r="990" spans="2:23" ht="14.25" customHeight="1">
      <c r="B990" s="395"/>
      <c r="D990" s="529">
        <f t="shared" si="119"/>
        <v>949</v>
      </c>
      <c r="E990" s="531"/>
      <c r="F990" s="574"/>
      <c r="G990" s="531"/>
      <c r="H990" s="575"/>
      <c r="I990" s="700" t="str">
        <f t="shared" si="120"/>
        <v/>
      </c>
      <c r="J990" s="700" t="str">
        <f t="shared" si="121"/>
        <v/>
      </c>
      <c r="K990" s="700" t="str">
        <f t="shared" si="122"/>
        <v/>
      </c>
      <c r="L990" s="700" t="str">
        <f t="shared" si="123"/>
        <v/>
      </c>
      <c r="M990" s="712" t="str">
        <f t="shared" si="124"/>
        <v/>
      </c>
      <c r="N990" s="713"/>
      <c r="O990" s="714"/>
      <c r="P990" s="233"/>
      <c r="Q990" s="233"/>
      <c r="R990" s="816" t="str">
        <f t="shared" si="125"/>
        <v/>
      </c>
      <c r="S990" s="711" t="str">
        <f t="shared" si="108"/>
        <v/>
      </c>
      <c r="T990" s="573"/>
      <c r="U990" s="573"/>
      <c r="V990" s="147"/>
      <c r="W990" s="707"/>
    </row>
    <row r="991" spans="2:23" ht="14.25" customHeight="1">
      <c r="B991" s="395"/>
      <c r="D991" s="529">
        <f t="shared" si="119"/>
        <v>950</v>
      </c>
      <c r="E991" s="531"/>
      <c r="F991" s="574"/>
      <c r="G991" s="531"/>
      <c r="H991" s="575"/>
      <c r="I991" s="700" t="str">
        <f t="shared" si="120"/>
        <v/>
      </c>
      <c r="J991" s="700" t="str">
        <f t="shared" si="121"/>
        <v/>
      </c>
      <c r="K991" s="700" t="str">
        <f t="shared" si="122"/>
        <v/>
      </c>
      <c r="L991" s="700" t="str">
        <f t="shared" si="123"/>
        <v/>
      </c>
      <c r="M991" s="712" t="str">
        <f t="shared" si="124"/>
        <v/>
      </c>
      <c r="N991" s="713"/>
      <c r="O991" s="714"/>
      <c r="P991" s="233"/>
      <c r="Q991" s="233"/>
      <c r="R991" s="816" t="str">
        <f t="shared" si="125"/>
        <v/>
      </c>
      <c r="S991" s="711" t="str">
        <f t="shared" si="108"/>
        <v/>
      </c>
      <c r="T991" s="573"/>
      <c r="U991" s="573"/>
      <c r="V991" s="147"/>
      <c r="W991" s="707"/>
    </row>
    <row r="992" spans="2:23" ht="14.25" customHeight="1">
      <c r="B992" s="395"/>
      <c r="D992" s="529">
        <f t="shared" si="119"/>
        <v>951</v>
      </c>
      <c r="E992" s="531"/>
      <c r="F992" s="574"/>
      <c r="G992" s="531"/>
      <c r="H992" s="575"/>
      <c r="I992" s="700" t="str">
        <f t="shared" si="120"/>
        <v/>
      </c>
      <c r="J992" s="700" t="str">
        <f t="shared" si="121"/>
        <v/>
      </c>
      <c r="K992" s="700" t="str">
        <f t="shared" si="122"/>
        <v/>
      </c>
      <c r="L992" s="700" t="str">
        <f t="shared" si="123"/>
        <v/>
      </c>
      <c r="M992" s="712" t="str">
        <f t="shared" si="124"/>
        <v/>
      </c>
      <c r="N992" s="713"/>
      <c r="O992" s="714"/>
      <c r="P992" s="233"/>
      <c r="Q992" s="233"/>
      <c r="R992" s="816" t="str">
        <f t="shared" si="125"/>
        <v/>
      </c>
      <c r="S992" s="711" t="str">
        <f t="shared" si="108"/>
        <v/>
      </c>
      <c r="T992" s="573"/>
      <c r="U992" s="573"/>
      <c r="V992" s="147"/>
      <c r="W992" s="707"/>
    </row>
    <row r="993" spans="2:23" ht="14.25" customHeight="1">
      <c r="B993" s="395"/>
      <c r="D993" s="529">
        <f t="shared" si="119"/>
        <v>952</v>
      </c>
      <c r="E993" s="531"/>
      <c r="F993" s="574"/>
      <c r="G993" s="531"/>
      <c r="H993" s="575"/>
      <c r="I993" s="700" t="str">
        <f t="shared" si="120"/>
        <v/>
      </c>
      <c r="J993" s="700" t="str">
        <f t="shared" si="121"/>
        <v/>
      </c>
      <c r="K993" s="700" t="str">
        <f t="shared" si="122"/>
        <v/>
      </c>
      <c r="L993" s="700" t="str">
        <f t="shared" si="123"/>
        <v/>
      </c>
      <c r="M993" s="712" t="str">
        <f t="shared" si="124"/>
        <v/>
      </c>
      <c r="N993" s="713"/>
      <c r="O993" s="714"/>
      <c r="P993" s="233"/>
      <c r="Q993" s="233"/>
      <c r="R993" s="816" t="str">
        <f t="shared" si="125"/>
        <v/>
      </c>
      <c r="S993" s="711" t="str">
        <f t="shared" si="108"/>
        <v/>
      </c>
      <c r="T993" s="573"/>
      <c r="U993" s="573"/>
      <c r="V993" s="147"/>
      <c r="W993" s="707"/>
    </row>
    <row r="994" spans="2:23" ht="14.25" customHeight="1">
      <c r="B994" s="395"/>
      <c r="D994" s="529">
        <f t="shared" si="119"/>
        <v>953</v>
      </c>
      <c r="E994" s="531"/>
      <c r="F994" s="574"/>
      <c r="G994" s="531"/>
      <c r="H994" s="575"/>
      <c r="I994" s="700" t="str">
        <f t="shared" si="120"/>
        <v/>
      </c>
      <c r="J994" s="700" t="str">
        <f t="shared" si="121"/>
        <v/>
      </c>
      <c r="K994" s="700" t="str">
        <f t="shared" si="122"/>
        <v/>
      </c>
      <c r="L994" s="700" t="str">
        <f t="shared" si="123"/>
        <v/>
      </c>
      <c r="M994" s="712" t="str">
        <f t="shared" si="124"/>
        <v/>
      </c>
      <c r="N994" s="713"/>
      <c r="O994" s="714"/>
      <c r="P994" s="233"/>
      <c r="Q994" s="233"/>
      <c r="R994" s="816" t="str">
        <f t="shared" si="125"/>
        <v/>
      </c>
      <c r="S994" s="711" t="str">
        <f t="shared" si="108"/>
        <v/>
      </c>
      <c r="T994" s="573"/>
      <c r="U994" s="573"/>
      <c r="V994" s="147"/>
      <c r="W994" s="707"/>
    </row>
    <row r="995" spans="2:23" ht="14.25" customHeight="1">
      <c r="B995" s="395"/>
      <c r="D995" s="529">
        <f t="shared" si="119"/>
        <v>954</v>
      </c>
      <c r="E995" s="531"/>
      <c r="F995" s="574"/>
      <c r="G995" s="531"/>
      <c r="H995" s="575"/>
      <c r="I995" s="700" t="str">
        <f t="shared" si="120"/>
        <v/>
      </c>
      <c r="J995" s="700" t="str">
        <f t="shared" si="121"/>
        <v/>
      </c>
      <c r="K995" s="700" t="str">
        <f t="shared" si="122"/>
        <v/>
      </c>
      <c r="L995" s="700" t="str">
        <f t="shared" si="123"/>
        <v/>
      </c>
      <c r="M995" s="712" t="str">
        <f t="shared" si="124"/>
        <v/>
      </c>
      <c r="N995" s="713"/>
      <c r="O995" s="714"/>
      <c r="P995" s="233"/>
      <c r="Q995" s="233"/>
      <c r="R995" s="816" t="str">
        <f t="shared" si="125"/>
        <v/>
      </c>
      <c r="S995" s="711" t="str">
        <f t="shared" si="108"/>
        <v/>
      </c>
      <c r="T995" s="573"/>
      <c r="U995" s="573"/>
      <c r="V995" s="147"/>
      <c r="W995" s="707"/>
    </row>
    <row r="996" spans="2:23" ht="14.25" customHeight="1">
      <c r="B996" s="395"/>
      <c r="D996" s="529">
        <f t="shared" ref="D996:D1059" si="126">D995+1</f>
        <v>955</v>
      </c>
      <c r="E996" s="531"/>
      <c r="F996" s="574"/>
      <c r="G996" s="531"/>
      <c r="H996" s="575"/>
      <c r="I996" s="700" t="str">
        <f t="shared" si="120"/>
        <v/>
      </c>
      <c r="J996" s="700" t="str">
        <f t="shared" si="121"/>
        <v/>
      </c>
      <c r="K996" s="700" t="str">
        <f t="shared" si="122"/>
        <v/>
      </c>
      <c r="L996" s="700" t="str">
        <f t="shared" si="123"/>
        <v/>
      </c>
      <c r="M996" s="712" t="str">
        <f t="shared" si="124"/>
        <v/>
      </c>
      <c r="N996" s="713"/>
      <c r="O996" s="714"/>
      <c r="P996" s="233"/>
      <c r="Q996" s="233"/>
      <c r="R996" s="816" t="str">
        <f t="shared" si="125"/>
        <v/>
      </c>
      <c r="S996" s="711" t="str">
        <f t="shared" si="108"/>
        <v/>
      </c>
      <c r="T996" s="573"/>
      <c r="U996" s="573"/>
      <c r="V996" s="147"/>
      <c r="W996" s="707"/>
    </row>
    <row r="997" spans="2:23" ht="14.25" customHeight="1">
      <c r="B997" s="395"/>
      <c r="D997" s="529">
        <f t="shared" si="126"/>
        <v>956</v>
      </c>
      <c r="E997" s="531"/>
      <c r="F997" s="574"/>
      <c r="G997" s="531"/>
      <c r="H997" s="575"/>
      <c r="I997" s="700" t="str">
        <f t="shared" si="120"/>
        <v/>
      </c>
      <c r="J997" s="700" t="str">
        <f t="shared" si="121"/>
        <v/>
      </c>
      <c r="K997" s="700" t="str">
        <f t="shared" si="122"/>
        <v/>
      </c>
      <c r="L997" s="700" t="str">
        <f t="shared" si="123"/>
        <v/>
      </c>
      <c r="M997" s="712" t="str">
        <f t="shared" si="124"/>
        <v/>
      </c>
      <c r="N997" s="713"/>
      <c r="O997" s="714"/>
      <c r="P997" s="233"/>
      <c r="Q997" s="233"/>
      <c r="R997" s="816" t="str">
        <f t="shared" si="125"/>
        <v/>
      </c>
      <c r="S997" s="711" t="str">
        <f t="shared" si="108"/>
        <v/>
      </c>
      <c r="T997" s="573"/>
      <c r="U997" s="573"/>
      <c r="V997" s="147"/>
      <c r="W997" s="707"/>
    </row>
    <row r="998" spans="2:23" ht="14.25" customHeight="1">
      <c r="B998" s="395"/>
      <c r="D998" s="529">
        <f t="shared" si="126"/>
        <v>957</v>
      </c>
      <c r="E998" s="531"/>
      <c r="F998" s="574"/>
      <c r="G998" s="531"/>
      <c r="H998" s="575"/>
      <c r="I998" s="700" t="str">
        <f t="shared" si="120"/>
        <v/>
      </c>
      <c r="J998" s="700" t="str">
        <f t="shared" si="121"/>
        <v/>
      </c>
      <c r="K998" s="700" t="str">
        <f t="shared" si="122"/>
        <v/>
      </c>
      <c r="L998" s="700" t="str">
        <f t="shared" si="123"/>
        <v/>
      </c>
      <c r="M998" s="712" t="str">
        <f t="shared" si="124"/>
        <v/>
      </c>
      <c r="N998" s="713"/>
      <c r="O998" s="714"/>
      <c r="P998" s="233"/>
      <c r="Q998" s="233"/>
      <c r="R998" s="816" t="str">
        <f t="shared" si="125"/>
        <v/>
      </c>
      <c r="S998" s="711" t="str">
        <f t="shared" si="108"/>
        <v/>
      </c>
      <c r="T998" s="573"/>
      <c r="U998" s="573"/>
      <c r="V998" s="147"/>
      <c r="W998" s="707"/>
    </row>
    <row r="999" spans="2:23" ht="14.25" customHeight="1">
      <c r="B999" s="395"/>
      <c r="D999" s="529">
        <f t="shared" si="126"/>
        <v>958</v>
      </c>
      <c r="E999" s="531"/>
      <c r="F999" s="574"/>
      <c r="G999" s="531"/>
      <c r="H999" s="575"/>
      <c r="I999" s="700" t="str">
        <f t="shared" si="120"/>
        <v/>
      </c>
      <c r="J999" s="700" t="str">
        <f t="shared" si="121"/>
        <v/>
      </c>
      <c r="K999" s="700" t="str">
        <f t="shared" si="122"/>
        <v/>
      </c>
      <c r="L999" s="700" t="str">
        <f t="shared" si="123"/>
        <v/>
      </c>
      <c r="M999" s="712" t="str">
        <f t="shared" si="124"/>
        <v/>
      </c>
      <c r="N999" s="713"/>
      <c r="O999" s="714"/>
      <c r="P999" s="233"/>
      <c r="Q999" s="233"/>
      <c r="R999" s="816" t="str">
        <f t="shared" si="125"/>
        <v/>
      </c>
      <c r="S999" s="711" t="str">
        <f t="shared" si="108"/>
        <v/>
      </c>
      <c r="T999" s="573"/>
      <c r="U999" s="573"/>
      <c r="V999" s="147"/>
      <c r="W999" s="707"/>
    </row>
    <row r="1000" spans="2:23" ht="14.25" customHeight="1">
      <c r="B1000" s="395"/>
      <c r="D1000" s="529">
        <f t="shared" si="126"/>
        <v>959</v>
      </c>
      <c r="E1000" s="531"/>
      <c r="F1000" s="574"/>
      <c r="G1000" s="531"/>
      <c r="H1000" s="575"/>
      <c r="I1000" s="700" t="str">
        <f t="shared" si="120"/>
        <v/>
      </c>
      <c r="J1000" s="700" t="str">
        <f t="shared" si="121"/>
        <v/>
      </c>
      <c r="K1000" s="700" t="str">
        <f t="shared" si="122"/>
        <v/>
      </c>
      <c r="L1000" s="700" t="str">
        <f t="shared" si="123"/>
        <v/>
      </c>
      <c r="M1000" s="712" t="str">
        <f t="shared" si="124"/>
        <v/>
      </c>
      <c r="N1000" s="713"/>
      <c r="O1000" s="714"/>
      <c r="P1000" s="233"/>
      <c r="Q1000" s="233"/>
      <c r="R1000" s="816" t="str">
        <f t="shared" si="125"/>
        <v/>
      </c>
      <c r="S1000" s="711" t="str">
        <f t="shared" si="108"/>
        <v/>
      </c>
      <c r="T1000" s="573"/>
      <c r="U1000" s="573"/>
      <c r="V1000" s="147"/>
      <c r="W1000" s="707"/>
    </row>
    <row r="1001" spans="2:23" ht="14.25" customHeight="1">
      <c r="B1001" s="395"/>
      <c r="D1001" s="529">
        <f t="shared" si="126"/>
        <v>960</v>
      </c>
      <c r="E1001" s="531"/>
      <c r="F1001" s="574"/>
      <c r="G1001" s="531"/>
      <c r="H1001" s="575"/>
      <c r="I1001" s="700" t="str">
        <f t="shared" si="120"/>
        <v/>
      </c>
      <c r="J1001" s="700" t="str">
        <f t="shared" si="121"/>
        <v/>
      </c>
      <c r="K1001" s="700" t="str">
        <f t="shared" si="122"/>
        <v/>
      </c>
      <c r="L1001" s="700" t="str">
        <f t="shared" si="123"/>
        <v/>
      </c>
      <c r="M1001" s="712" t="str">
        <f t="shared" si="124"/>
        <v/>
      </c>
      <c r="N1001" s="713"/>
      <c r="O1001" s="714"/>
      <c r="P1001" s="233"/>
      <c r="Q1001" s="233"/>
      <c r="R1001" s="816" t="str">
        <f t="shared" si="125"/>
        <v/>
      </c>
      <c r="S1001" s="711" t="str">
        <f t="shared" si="108"/>
        <v/>
      </c>
      <c r="T1001" s="573"/>
      <c r="U1001" s="573"/>
      <c r="V1001" s="147"/>
      <c r="W1001" s="707"/>
    </row>
    <row r="1002" spans="2:23" ht="14.25" customHeight="1">
      <c r="B1002" s="395"/>
      <c r="D1002" s="529">
        <f t="shared" si="126"/>
        <v>961</v>
      </c>
      <c r="E1002" s="531"/>
      <c r="F1002" s="574"/>
      <c r="G1002" s="531"/>
      <c r="H1002" s="575"/>
      <c r="I1002" s="700" t="str">
        <f t="shared" si="120"/>
        <v/>
      </c>
      <c r="J1002" s="700" t="str">
        <f t="shared" si="121"/>
        <v/>
      </c>
      <c r="K1002" s="700" t="str">
        <f t="shared" si="122"/>
        <v/>
      </c>
      <c r="L1002" s="700" t="str">
        <f t="shared" si="123"/>
        <v/>
      </c>
      <c r="M1002" s="712" t="str">
        <f t="shared" si="124"/>
        <v/>
      </c>
      <c r="N1002" s="713"/>
      <c r="O1002" s="714"/>
      <c r="P1002" s="233"/>
      <c r="Q1002" s="233"/>
      <c r="R1002" s="816" t="str">
        <f t="shared" si="125"/>
        <v/>
      </c>
      <c r="S1002" s="711" t="str">
        <f t="shared" si="108"/>
        <v/>
      </c>
      <c r="T1002" s="573"/>
      <c r="U1002" s="573"/>
      <c r="V1002" s="147"/>
      <c r="W1002" s="707"/>
    </row>
    <row r="1003" spans="2:23" ht="14.25" customHeight="1">
      <c r="B1003" s="395"/>
      <c r="D1003" s="529">
        <f t="shared" si="126"/>
        <v>962</v>
      </c>
      <c r="E1003" s="531"/>
      <c r="F1003" s="574"/>
      <c r="G1003" s="531"/>
      <c r="H1003" s="575"/>
      <c r="I1003" s="700" t="str">
        <f t="shared" ref="I1003:I1066" si="127">IF(OR(F1003=$AE$4,F1003=$AF$4),"○","")</f>
        <v/>
      </c>
      <c r="J1003" s="700" t="str">
        <f t="shared" si="121"/>
        <v/>
      </c>
      <c r="K1003" s="700" t="str">
        <f t="shared" si="122"/>
        <v/>
      </c>
      <c r="L1003" s="700" t="str">
        <f t="shared" si="123"/>
        <v/>
      </c>
      <c r="M1003" s="712" t="str">
        <f t="shared" si="124"/>
        <v/>
      </c>
      <c r="N1003" s="713"/>
      <c r="O1003" s="714"/>
      <c r="P1003" s="233"/>
      <c r="Q1003" s="233"/>
      <c r="R1003" s="816" t="str">
        <f t="shared" si="125"/>
        <v/>
      </c>
      <c r="S1003" s="711" t="str">
        <f t="shared" si="108"/>
        <v/>
      </c>
      <c r="T1003" s="573"/>
      <c r="U1003" s="573"/>
      <c r="V1003" s="147"/>
      <c r="W1003" s="707"/>
    </row>
    <row r="1004" spans="2:23" ht="14.25" customHeight="1">
      <c r="B1004" s="395"/>
      <c r="D1004" s="529">
        <f t="shared" si="126"/>
        <v>963</v>
      </c>
      <c r="E1004" s="531"/>
      <c r="F1004" s="574"/>
      <c r="G1004" s="531"/>
      <c r="H1004" s="575"/>
      <c r="I1004" s="700" t="str">
        <f t="shared" si="127"/>
        <v/>
      </c>
      <c r="J1004" s="700" t="str">
        <f t="shared" si="121"/>
        <v/>
      </c>
      <c r="K1004" s="700" t="str">
        <f t="shared" si="122"/>
        <v/>
      </c>
      <c r="L1004" s="700" t="str">
        <f t="shared" si="123"/>
        <v/>
      </c>
      <c r="M1004" s="712" t="str">
        <f t="shared" si="124"/>
        <v/>
      </c>
      <c r="N1004" s="713"/>
      <c r="O1004" s="714"/>
      <c r="P1004" s="233"/>
      <c r="Q1004" s="233"/>
      <c r="R1004" s="816" t="str">
        <f t="shared" si="125"/>
        <v/>
      </c>
      <c r="S1004" s="711" t="str">
        <f t="shared" si="108"/>
        <v/>
      </c>
      <c r="T1004" s="573"/>
      <c r="U1004" s="573"/>
      <c r="V1004" s="147"/>
      <c r="W1004" s="707"/>
    </row>
    <row r="1005" spans="2:23" ht="14.25" customHeight="1">
      <c r="B1005" s="395"/>
      <c r="D1005" s="529">
        <f t="shared" si="126"/>
        <v>964</v>
      </c>
      <c r="E1005" s="531"/>
      <c r="F1005" s="574"/>
      <c r="G1005" s="531"/>
      <c r="H1005" s="575"/>
      <c r="I1005" s="700" t="str">
        <f t="shared" si="127"/>
        <v/>
      </c>
      <c r="J1005" s="700" t="str">
        <f t="shared" si="121"/>
        <v/>
      </c>
      <c r="K1005" s="700" t="str">
        <f t="shared" si="122"/>
        <v/>
      </c>
      <c r="L1005" s="700" t="str">
        <f t="shared" si="123"/>
        <v/>
      </c>
      <c r="M1005" s="712" t="str">
        <f t="shared" si="124"/>
        <v/>
      </c>
      <c r="N1005" s="713"/>
      <c r="O1005" s="714"/>
      <c r="P1005" s="233"/>
      <c r="Q1005" s="233"/>
      <c r="R1005" s="816" t="str">
        <f t="shared" si="125"/>
        <v/>
      </c>
      <c r="S1005" s="711" t="str">
        <f t="shared" si="108"/>
        <v/>
      </c>
      <c r="T1005" s="573"/>
      <c r="U1005" s="573"/>
      <c r="V1005" s="147"/>
      <c r="W1005" s="707"/>
    </row>
    <row r="1006" spans="2:23" ht="14.25" customHeight="1">
      <c r="B1006" s="395"/>
      <c r="D1006" s="529">
        <f t="shared" si="126"/>
        <v>965</v>
      </c>
      <c r="E1006" s="531"/>
      <c r="F1006" s="574"/>
      <c r="G1006" s="531"/>
      <c r="H1006" s="575"/>
      <c r="I1006" s="700" t="str">
        <f t="shared" si="127"/>
        <v/>
      </c>
      <c r="J1006" s="700" t="str">
        <f t="shared" si="121"/>
        <v/>
      </c>
      <c r="K1006" s="700" t="str">
        <f t="shared" si="122"/>
        <v/>
      </c>
      <c r="L1006" s="700" t="str">
        <f t="shared" si="123"/>
        <v/>
      </c>
      <c r="M1006" s="712" t="str">
        <f t="shared" si="124"/>
        <v/>
      </c>
      <c r="N1006" s="713"/>
      <c r="O1006" s="714"/>
      <c r="P1006" s="233"/>
      <c r="Q1006" s="233"/>
      <c r="R1006" s="816" t="str">
        <f t="shared" si="125"/>
        <v/>
      </c>
      <c r="S1006" s="711" t="str">
        <f t="shared" si="108"/>
        <v/>
      </c>
      <c r="T1006" s="573"/>
      <c r="U1006" s="573"/>
      <c r="V1006" s="147"/>
      <c r="W1006" s="707"/>
    </row>
    <row r="1007" spans="2:23" ht="14.25" customHeight="1">
      <c r="B1007" s="395"/>
      <c r="D1007" s="529">
        <f t="shared" si="126"/>
        <v>966</v>
      </c>
      <c r="E1007" s="531"/>
      <c r="F1007" s="574"/>
      <c r="G1007" s="531"/>
      <c r="H1007" s="575"/>
      <c r="I1007" s="700" t="str">
        <f t="shared" si="127"/>
        <v/>
      </c>
      <c r="J1007" s="700" t="str">
        <f t="shared" si="121"/>
        <v/>
      </c>
      <c r="K1007" s="700" t="str">
        <f t="shared" si="122"/>
        <v/>
      </c>
      <c r="L1007" s="700" t="str">
        <f t="shared" si="123"/>
        <v/>
      </c>
      <c r="M1007" s="712" t="str">
        <f t="shared" si="124"/>
        <v/>
      </c>
      <c r="N1007" s="713"/>
      <c r="O1007" s="714"/>
      <c r="P1007" s="233"/>
      <c r="Q1007" s="233"/>
      <c r="R1007" s="816" t="str">
        <f t="shared" si="125"/>
        <v/>
      </c>
      <c r="S1007" s="711" t="str">
        <f t="shared" si="108"/>
        <v/>
      </c>
      <c r="T1007" s="573"/>
      <c r="U1007" s="573"/>
      <c r="V1007" s="147"/>
      <c r="W1007" s="707"/>
    </row>
    <row r="1008" spans="2:23" ht="14.25" customHeight="1">
      <c r="B1008" s="395"/>
      <c r="D1008" s="529">
        <f t="shared" si="126"/>
        <v>967</v>
      </c>
      <c r="E1008" s="531"/>
      <c r="F1008" s="574"/>
      <c r="G1008" s="531"/>
      <c r="H1008" s="575"/>
      <c r="I1008" s="700" t="str">
        <f t="shared" si="127"/>
        <v/>
      </c>
      <c r="J1008" s="700" t="str">
        <f t="shared" si="121"/>
        <v/>
      </c>
      <c r="K1008" s="700" t="str">
        <f t="shared" si="122"/>
        <v/>
      </c>
      <c r="L1008" s="700" t="str">
        <f t="shared" si="123"/>
        <v/>
      </c>
      <c r="M1008" s="712" t="str">
        <f t="shared" si="124"/>
        <v/>
      </c>
      <c r="N1008" s="713"/>
      <c r="O1008" s="714"/>
      <c r="P1008" s="233"/>
      <c r="Q1008" s="233"/>
      <c r="R1008" s="816" t="str">
        <f t="shared" si="125"/>
        <v/>
      </c>
      <c r="S1008" s="711" t="str">
        <f t="shared" si="108"/>
        <v/>
      </c>
      <c r="T1008" s="573"/>
      <c r="U1008" s="573"/>
      <c r="V1008" s="147"/>
      <c r="W1008" s="707"/>
    </row>
    <row r="1009" spans="2:23" ht="14.25" customHeight="1">
      <c r="B1009" s="395"/>
      <c r="D1009" s="529">
        <f t="shared" si="126"/>
        <v>968</v>
      </c>
      <c r="E1009" s="531"/>
      <c r="F1009" s="574"/>
      <c r="G1009" s="531"/>
      <c r="H1009" s="575"/>
      <c r="I1009" s="700" t="str">
        <f t="shared" si="127"/>
        <v/>
      </c>
      <c r="J1009" s="700" t="str">
        <f t="shared" si="121"/>
        <v/>
      </c>
      <c r="K1009" s="700" t="str">
        <f t="shared" si="122"/>
        <v/>
      </c>
      <c r="L1009" s="700" t="str">
        <f t="shared" si="123"/>
        <v/>
      </c>
      <c r="M1009" s="712" t="str">
        <f t="shared" si="124"/>
        <v/>
      </c>
      <c r="N1009" s="713"/>
      <c r="O1009" s="714"/>
      <c r="P1009" s="233"/>
      <c r="Q1009" s="233"/>
      <c r="R1009" s="816" t="str">
        <f t="shared" si="125"/>
        <v/>
      </c>
      <c r="S1009" s="711" t="str">
        <f t="shared" si="108"/>
        <v/>
      </c>
      <c r="T1009" s="573"/>
      <c r="U1009" s="573"/>
      <c r="V1009" s="147"/>
      <c r="W1009" s="707"/>
    </row>
    <row r="1010" spans="2:23" ht="14.25" customHeight="1">
      <c r="B1010" s="395"/>
      <c r="D1010" s="529">
        <f t="shared" si="126"/>
        <v>969</v>
      </c>
      <c r="E1010" s="531"/>
      <c r="F1010" s="574"/>
      <c r="G1010" s="531"/>
      <c r="H1010" s="575"/>
      <c r="I1010" s="700" t="str">
        <f t="shared" si="127"/>
        <v/>
      </c>
      <c r="J1010" s="700" t="str">
        <f t="shared" ref="J1010:J1073" si="128">IF(F1010=$AN$4,"○","")</f>
        <v/>
      </c>
      <c r="K1010" s="700" t="str">
        <f t="shared" ref="K1010:K1073" si="129">IF(OR(F1010=$AQ$4,F1010=$AR$4),"○","")</f>
        <v/>
      </c>
      <c r="L1010" s="700" t="str">
        <f t="shared" ref="L1010:L1073" si="130">IF(F1010=$AS$4,"○","")</f>
        <v/>
      </c>
      <c r="M1010" s="712" t="str">
        <f t="shared" ref="M1010:M1073" si="131">IF(H1010="","",H1010/$H$10)</f>
        <v/>
      </c>
      <c r="N1010" s="713"/>
      <c r="O1010" s="714"/>
      <c r="P1010" s="233"/>
      <c r="Q1010" s="233"/>
      <c r="R1010" s="816" t="str">
        <f t="shared" si="125"/>
        <v/>
      </c>
      <c r="S1010" s="711" t="str">
        <f t="shared" si="108"/>
        <v/>
      </c>
      <c r="T1010" s="573"/>
      <c r="U1010" s="573"/>
      <c r="V1010" s="147"/>
      <c r="W1010" s="707"/>
    </row>
    <row r="1011" spans="2:23" ht="14.25" customHeight="1">
      <c r="B1011" s="395"/>
      <c r="D1011" s="529">
        <f t="shared" si="126"/>
        <v>970</v>
      </c>
      <c r="E1011" s="531"/>
      <c r="F1011" s="574"/>
      <c r="G1011" s="531"/>
      <c r="H1011" s="575"/>
      <c r="I1011" s="700" t="str">
        <f t="shared" si="127"/>
        <v/>
      </c>
      <c r="J1011" s="700" t="str">
        <f t="shared" si="128"/>
        <v/>
      </c>
      <c r="K1011" s="700" t="str">
        <f t="shared" si="129"/>
        <v/>
      </c>
      <c r="L1011" s="700" t="str">
        <f t="shared" si="130"/>
        <v/>
      </c>
      <c r="M1011" s="712" t="str">
        <f t="shared" si="131"/>
        <v/>
      </c>
      <c r="N1011" s="713"/>
      <c r="O1011" s="714"/>
      <c r="P1011" s="233"/>
      <c r="Q1011" s="233"/>
      <c r="R1011" s="816" t="str">
        <f t="shared" si="125"/>
        <v/>
      </c>
      <c r="S1011" s="711" t="str">
        <f t="shared" si="108"/>
        <v/>
      </c>
      <c r="T1011" s="573"/>
      <c r="U1011" s="573"/>
      <c r="V1011" s="147"/>
      <c r="W1011" s="707"/>
    </row>
    <row r="1012" spans="2:23" ht="14.25" customHeight="1">
      <c r="B1012" s="395"/>
      <c r="D1012" s="529">
        <f t="shared" si="126"/>
        <v>971</v>
      </c>
      <c r="E1012" s="531"/>
      <c r="F1012" s="574"/>
      <c r="G1012" s="531"/>
      <c r="H1012" s="575"/>
      <c r="I1012" s="700" t="str">
        <f t="shared" si="127"/>
        <v/>
      </c>
      <c r="J1012" s="700" t="str">
        <f t="shared" si="128"/>
        <v/>
      </c>
      <c r="K1012" s="700" t="str">
        <f t="shared" si="129"/>
        <v/>
      </c>
      <c r="L1012" s="700" t="str">
        <f t="shared" si="130"/>
        <v/>
      </c>
      <c r="M1012" s="712" t="str">
        <f t="shared" si="131"/>
        <v/>
      </c>
      <c r="N1012" s="713"/>
      <c r="O1012" s="714"/>
      <c r="P1012" s="233"/>
      <c r="Q1012" s="233"/>
      <c r="R1012" s="816" t="str">
        <f t="shared" si="125"/>
        <v/>
      </c>
      <c r="S1012" s="711" t="str">
        <f t="shared" si="108"/>
        <v/>
      </c>
      <c r="T1012" s="573"/>
      <c r="U1012" s="573"/>
      <c r="V1012" s="147"/>
      <c r="W1012" s="707"/>
    </row>
    <row r="1013" spans="2:23" ht="14.25" customHeight="1">
      <c r="B1013" s="395"/>
      <c r="D1013" s="529">
        <f t="shared" si="126"/>
        <v>972</v>
      </c>
      <c r="E1013" s="531"/>
      <c r="F1013" s="574"/>
      <c r="G1013" s="531"/>
      <c r="H1013" s="575"/>
      <c r="I1013" s="700" t="str">
        <f t="shared" si="127"/>
        <v/>
      </c>
      <c r="J1013" s="700" t="str">
        <f t="shared" si="128"/>
        <v/>
      </c>
      <c r="K1013" s="700" t="str">
        <f t="shared" si="129"/>
        <v/>
      </c>
      <c r="L1013" s="700" t="str">
        <f t="shared" si="130"/>
        <v/>
      </c>
      <c r="M1013" s="712" t="str">
        <f t="shared" si="131"/>
        <v/>
      </c>
      <c r="N1013" s="713"/>
      <c r="O1013" s="714"/>
      <c r="P1013" s="233"/>
      <c r="Q1013" s="233"/>
      <c r="R1013" s="816" t="str">
        <f t="shared" si="125"/>
        <v/>
      </c>
      <c r="S1013" s="711" t="str">
        <f t="shared" si="108"/>
        <v/>
      </c>
      <c r="T1013" s="573"/>
      <c r="U1013" s="573"/>
      <c r="V1013" s="147"/>
      <c r="W1013" s="707"/>
    </row>
    <row r="1014" spans="2:23" ht="14.25" customHeight="1">
      <c r="B1014" s="395"/>
      <c r="D1014" s="529">
        <f t="shared" si="126"/>
        <v>973</v>
      </c>
      <c r="E1014" s="531"/>
      <c r="F1014" s="574"/>
      <c r="G1014" s="531"/>
      <c r="H1014" s="575"/>
      <c r="I1014" s="700" t="str">
        <f t="shared" si="127"/>
        <v/>
      </c>
      <c r="J1014" s="700" t="str">
        <f t="shared" si="128"/>
        <v/>
      </c>
      <c r="K1014" s="700" t="str">
        <f t="shared" si="129"/>
        <v/>
      </c>
      <c r="L1014" s="700" t="str">
        <f t="shared" si="130"/>
        <v/>
      </c>
      <c r="M1014" s="712" t="str">
        <f t="shared" si="131"/>
        <v/>
      </c>
      <c r="N1014" s="713"/>
      <c r="O1014" s="714"/>
      <c r="P1014" s="233"/>
      <c r="Q1014" s="233"/>
      <c r="R1014" s="816" t="str">
        <f t="shared" si="125"/>
        <v/>
      </c>
      <c r="S1014" s="711" t="str">
        <f t="shared" si="108"/>
        <v/>
      </c>
      <c r="T1014" s="573"/>
      <c r="U1014" s="573"/>
      <c r="V1014" s="147"/>
      <c r="W1014" s="707"/>
    </row>
    <row r="1015" spans="2:23" ht="14.25" customHeight="1">
      <c r="B1015" s="395"/>
      <c r="D1015" s="529">
        <f t="shared" si="126"/>
        <v>974</v>
      </c>
      <c r="E1015" s="531"/>
      <c r="F1015" s="574"/>
      <c r="G1015" s="531"/>
      <c r="H1015" s="575"/>
      <c r="I1015" s="700" t="str">
        <f t="shared" si="127"/>
        <v/>
      </c>
      <c r="J1015" s="700" t="str">
        <f t="shared" si="128"/>
        <v/>
      </c>
      <c r="K1015" s="700" t="str">
        <f t="shared" si="129"/>
        <v/>
      </c>
      <c r="L1015" s="700" t="str">
        <f t="shared" si="130"/>
        <v/>
      </c>
      <c r="M1015" s="712" t="str">
        <f t="shared" si="131"/>
        <v/>
      </c>
      <c r="N1015" s="713"/>
      <c r="O1015" s="714"/>
      <c r="P1015" s="233"/>
      <c r="Q1015" s="233"/>
      <c r="R1015" s="816" t="str">
        <f t="shared" si="125"/>
        <v/>
      </c>
      <c r="S1015" s="711" t="str">
        <f t="shared" si="108"/>
        <v/>
      </c>
      <c r="T1015" s="573"/>
      <c r="U1015" s="573"/>
      <c r="V1015" s="147"/>
      <c r="W1015" s="707"/>
    </row>
    <row r="1016" spans="2:23" ht="14.25" customHeight="1">
      <c r="B1016" s="395"/>
      <c r="D1016" s="529">
        <f t="shared" si="126"/>
        <v>975</v>
      </c>
      <c r="E1016" s="531"/>
      <c r="F1016" s="574"/>
      <c r="G1016" s="531"/>
      <c r="H1016" s="575"/>
      <c r="I1016" s="700" t="str">
        <f t="shared" si="127"/>
        <v/>
      </c>
      <c r="J1016" s="700" t="str">
        <f t="shared" si="128"/>
        <v/>
      </c>
      <c r="K1016" s="700" t="str">
        <f t="shared" si="129"/>
        <v/>
      </c>
      <c r="L1016" s="700" t="str">
        <f t="shared" si="130"/>
        <v/>
      </c>
      <c r="M1016" s="712" t="str">
        <f t="shared" si="131"/>
        <v/>
      </c>
      <c r="N1016" s="713"/>
      <c r="O1016" s="714"/>
      <c r="P1016" s="233"/>
      <c r="Q1016" s="233"/>
      <c r="R1016" s="816" t="str">
        <f t="shared" si="125"/>
        <v/>
      </c>
      <c r="S1016" s="711" t="str">
        <f t="shared" si="108"/>
        <v/>
      </c>
      <c r="T1016" s="573"/>
      <c r="U1016" s="573"/>
      <c r="V1016" s="147"/>
      <c r="W1016" s="707"/>
    </row>
    <row r="1017" spans="2:23" ht="14.25" customHeight="1">
      <c r="B1017" s="395"/>
      <c r="D1017" s="529">
        <f t="shared" si="126"/>
        <v>976</v>
      </c>
      <c r="E1017" s="531"/>
      <c r="F1017" s="574"/>
      <c r="G1017" s="531"/>
      <c r="H1017" s="575"/>
      <c r="I1017" s="700" t="str">
        <f t="shared" si="127"/>
        <v/>
      </c>
      <c r="J1017" s="700" t="str">
        <f t="shared" si="128"/>
        <v/>
      </c>
      <c r="K1017" s="700" t="str">
        <f t="shared" si="129"/>
        <v/>
      </c>
      <c r="L1017" s="700" t="str">
        <f t="shared" si="130"/>
        <v/>
      </c>
      <c r="M1017" s="712" t="str">
        <f t="shared" si="131"/>
        <v/>
      </c>
      <c r="N1017" s="713"/>
      <c r="O1017" s="714"/>
      <c r="P1017" s="233"/>
      <c r="Q1017" s="233"/>
      <c r="R1017" s="816" t="str">
        <f t="shared" si="125"/>
        <v/>
      </c>
      <c r="S1017" s="711" t="str">
        <f t="shared" si="108"/>
        <v/>
      </c>
      <c r="T1017" s="573"/>
      <c r="U1017" s="573"/>
      <c r="V1017" s="147"/>
      <c r="W1017" s="707"/>
    </row>
    <row r="1018" spans="2:23" ht="14.25" customHeight="1">
      <c r="B1018" s="395"/>
      <c r="D1018" s="529">
        <f t="shared" si="126"/>
        <v>977</v>
      </c>
      <c r="E1018" s="531"/>
      <c r="F1018" s="574"/>
      <c r="G1018" s="531"/>
      <c r="H1018" s="575"/>
      <c r="I1018" s="700" t="str">
        <f t="shared" si="127"/>
        <v/>
      </c>
      <c r="J1018" s="700" t="str">
        <f t="shared" si="128"/>
        <v/>
      </c>
      <c r="K1018" s="700" t="str">
        <f t="shared" si="129"/>
        <v/>
      </c>
      <c r="L1018" s="700" t="str">
        <f t="shared" si="130"/>
        <v/>
      </c>
      <c r="M1018" s="712" t="str">
        <f t="shared" si="131"/>
        <v/>
      </c>
      <c r="N1018" s="713"/>
      <c r="O1018" s="714"/>
      <c r="P1018" s="233"/>
      <c r="Q1018" s="233"/>
      <c r="R1018" s="816" t="str">
        <f t="shared" si="125"/>
        <v/>
      </c>
      <c r="S1018" s="711" t="str">
        <f t="shared" si="108"/>
        <v/>
      </c>
      <c r="T1018" s="573"/>
      <c r="U1018" s="573"/>
      <c r="V1018" s="147"/>
      <c r="W1018" s="707"/>
    </row>
    <row r="1019" spans="2:23" ht="14.25" customHeight="1">
      <c r="B1019" s="395"/>
      <c r="D1019" s="529">
        <f t="shared" si="126"/>
        <v>978</v>
      </c>
      <c r="E1019" s="531"/>
      <c r="F1019" s="574"/>
      <c r="G1019" s="531"/>
      <c r="H1019" s="575"/>
      <c r="I1019" s="700" t="str">
        <f t="shared" si="127"/>
        <v/>
      </c>
      <c r="J1019" s="700" t="str">
        <f t="shared" si="128"/>
        <v/>
      </c>
      <c r="K1019" s="700" t="str">
        <f t="shared" si="129"/>
        <v/>
      </c>
      <c r="L1019" s="700" t="str">
        <f t="shared" si="130"/>
        <v/>
      </c>
      <c r="M1019" s="712" t="str">
        <f t="shared" si="131"/>
        <v/>
      </c>
      <c r="N1019" s="713"/>
      <c r="O1019" s="714"/>
      <c r="P1019" s="233"/>
      <c r="Q1019" s="233"/>
      <c r="R1019" s="816" t="str">
        <f t="shared" si="125"/>
        <v/>
      </c>
      <c r="S1019" s="711" t="str">
        <f t="shared" si="108"/>
        <v/>
      </c>
      <c r="T1019" s="573"/>
      <c r="U1019" s="573"/>
      <c r="V1019" s="147"/>
      <c r="W1019" s="707"/>
    </row>
    <row r="1020" spans="2:23" ht="14.25" customHeight="1">
      <c r="B1020" s="395"/>
      <c r="D1020" s="529">
        <f t="shared" si="126"/>
        <v>979</v>
      </c>
      <c r="E1020" s="531"/>
      <c r="F1020" s="574"/>
      <c r="G1020" s="531"/>
      <c r="H1020" s="575"/>
      <c r="I1020" s="700" t="str">
        <f t="shared" si="127"/>
        <v/>
      </c>
      <c r="J1020" s="700" t="str">
        <f t="shared" si="128"/>
        <v/>
      </c>
      <c r="K1020" s="700" t="str">
        <f t="shared" si="129"/>
        <v/>
      </c>
      <c r="L1020" s="700" t="str">
        <f t="shared" si="130"/>
        <v/>
      </c>
      <c r="M1020" s="712" t="str">
        <f t="shared" si="131"/>
        <v/>
      </c>
      <c r="N1020" s="713"/>
      <c r="O1020" s="714"/>
      <c r="P1020" s="233"/>
      <c r="Q1020" s="233"/>
      <c r="R1020" s="816" t="str">
        <f t="shared" si="125"/>
        <v/>
      </c>
      <c r="S1020" s="711" t="str">
        <f t="shared" si="108"/>
        <v/>
      </c>
      <c r="T1020" s="573"/>
      <c r="U1020" s="573"/>
      <c r="V1020" s="147"/>
      <c r="W1020" s="707"/>
    </row>
    <row r="1021" spans="2:23" ht="14.25" customHeight="1">
      <c r="B1021" s="395"/>
      <c r="D1021" s="529">
        <f t="shared" si="126"/>
        <v>980</v>
      </c>
      <c r="E1021" s="531"/>
      <c r="F1021" s="574"/>
      <c r="G1021" s="531"/>
      <c r="H1021" s="575"/>
      <c r="I1021" s="700" t="str">
        <f t="shared" si="127"/>
        <v/>
      </c>
      <c r="J1021" s="700" t="str">
        <f t="shared" si="128"/>
        <v/>
      </c>
      <c r="K1021" s="700" t="str">
        <f t="shared" si="129"/>
        <v/>
      </c>
      <c r="L1021" s="700" t="str">
        <f t="shared" si="130"/>
        <v/>
      </c>
      <c r="M1021" s="712" t="str">
        <f t="shared" si="131"/>
        <v/>
      </c>
      <c r="N1021" s="713"/>
      <c r="O1021" s="714"/>
      <c r="P1021" s="233"/>
      <c r="Q1021" s="233"/>
      <c r="R1021" s="816" t="str">
        <f t="shared" si="125"/>
        <v/>
      </c>
      <c r="S1021" s="711" t="str">
        <f t="shared" si="108"/>
        <v/>
      </c>
      <c r="T1021" s="573"/>
      <c r="U1021" s="573"/>
      <c r="V1021" s="147"/>
      <c r="W1021" s="707"/>
    </row>
    <row r="1022" spans="2:23" ht="14.25" customHeight="1">
      <c r="B1022" s="395"/>
      <c r="D1022" s="529">
        <f t="shared" si="126"/>
        <v>981</v>
      </c>
      <c r="E1022" s="531"/>
      <c r="F1022" s="574"/>
      <c r="G1022" s="531"/>
      <c r="H1022" s="575"/>
      <c r="I1022" s="700" t="str">
        <f t="shared" si="127"/>
        <v/>
      </c>
      <c r="J1022" s="700" t="str">
        <f t="shared" si="128"/>
        <v/>
      </c>
      <c r="K1022" s="700" t="str">
        <f t="shared" si="129"/>
        <v/>
      </c>
      <c r="L1022" s="700" t="str">
        <f t="shared" si="130"/>
        <v/>
      </c>
      <c r="M1022" s="712" t="str">
        <f t="shared" si="131"/>
        <v/>
      </c>
      <c r="N1022" s="713"/>
      <c r="O1022" s="714"/>
      <c r="P1022" s="233"/>
      <c r="Q1022" s="233"/>
      <c r="R1022" s="816" t="str">
        <f t="shared" si="125"/>
        <v/>
      </c>
      <c r="S1022" s="711" t="str">
        <f t="shared" si="108"/>
        <v/>
      </c>
      <c r="T1022" s="573"/>
      <c r="U1022" s="573"/>
      <c r="V1022" s="147"/>
      <c r="W1022" s="707"/>
    </row>
    <row r="1023" spans="2:23" ht="14.25" customHeight="1">
      <c r="B1023" s="395"/>
      <c r="D1023" s="529">
        <f t="shared" si="126"/>
        <v>982</v>
      </c>
      <c r="E1023" s="531"/>
      <c r="F1023" s="574"/>
      <c r="G1023" s="531"/>
      <c r="H1023" s="575"/>
      <c r="I1023" s="700" t="str">
        <f t="shared" si="127"/>
        <v/>
      </c>
      <c r="J1023" s="700" t="str">
        <f t="shared" si="128"/>
        <v/>
      </c>
      <c r="K1023" s="700" t="str">
        <f t="shared" si="129"/>
        <v/>
      </c>
      <c r="L1023" s="700" t="str">
        <f t="shared" si="130"/>
        <v/>
      </c>
      <c r="M1023" s="712" t="str">
        <f t="shared" si="131"/>
        <v/>
      </c>
      <c r="N1023" s="713"/>
      <c r="O1023" s="714"/>
      <c r="P1023" s="233"/>
      <c r="Q1023" s="233"/>
      <c r="R1023" s="816" t="str">
        <f t="shared" si="125"/>
        <v/>
      </c>
      <c r="S1023" s="711" t="str">
        <f t="shared" si="108"/>
        <v/>
      </c>
      <c r="T1023" s="573"/>
      <c r="U1023" s="573"/>
      <c r="V1023" s="147"/>
      <c r="W1023" s="707"/>
    </row>
    <row r="1024" spans="2:23" ht="14.25" customHeight="1">
      <c r="B1024" s="395"/>
      <c r="D1024" s="529">
        <f t="shared" si="126"/>
        <v>983</v>
      </c>
      <c r="E1024" s="531"/>
      <c r="F1024" s="574"/>
      <c r="G1024" s="531"/>
      <c r="H1024" s="575"/>
      <c r="I1024" s="700" t="str">
        <f t="shared" si="127"/>
        <v/>
      </c>
      <c r="J1024" s="700" t="str">
        <f t="shared" si="128"/>
        <v/>
      </c>
      <c r="K1024" s="700" t="str">
        <f t="shared" si="129"/>
        <v/>
      </c>
      <c r="L1024" s="700" t="str">
        <f t="shared" si="130"/>
        <v/>
      </c>
      <c r="M1024" s="712" t="str">
        <f t="shared" si="131"/>
        <v/>
      </c>
      <c r="N1024" s="713"/>
      <c r="O1024" s="714"/>
      <c r="P1024" s="233"/>
      <c r="Q1024" s="233"/>
      <c r="R1024" s="816" t="str">
        <f t="shared" si="125"/>
        <v/>
      </c>
      <c r="S1024" s="711" t="str">
        <f t="shared" si="108"/>
        <v/>
      </c>
      <c r="T1024" s="573"/>
      <c r="U1024" s="573"/>
      <c r="V1024" s="147"/>
      <c r="W1024" s="707"/>
    </row>
    <row r="1025" spans="2:23" ht="14.25" customHeight="1">
      <c r="B1025" s="395"/>
      <c r="D1025" s="529">
        <f t="shared" si="126"/>
        <v>984</v>
      </c>
      <c r="E1025" s="531"/>
      <c r="F1025" s="574"/>
      <c r="G1025" s="531"/>
      <c r="H1025" s="575"/>
      <c r="I1025" s="700" t="str">
        <f t="shared" si="127"/>
        <v/>
      </c>
      <c r="J1025" s="700" t="str">
        <f t="shared" si="128"/>
        <v/>
      </c>
      <c r="K1025" s="700" t="str">
        <f t="shared" si="129"/>
        <v/>
      </c>
      <c r="L1025" s="700" t="str">
        <f t="shared" si="130"/>
        <v/>
      </c>
      <c r="M1025" s="712" t="str">
        <f t="shared" si="131"/>
        <v/>
      </c>
      <c r="N1025" s="713"/>
      <c r="O1025" s="714"/>
      <c r="P1025" s="233"/>
      <c r="Q1025" s="233"/>
      <c r="R1025" s="816" t="str">
        <f t="shared" si="125"/>
        <v/>
      </c>
      <c r="S1025" s="711" t="str">
        <f t="shared" si="108"/>
        <v/>
      </c>
      <c r="T1025" s="573"/>
      <c r="U1025" s="573"/>
      <c r="V1025" s="147"/>
      <c r="W1025" s="707"/>
    </row>
    <row r="1026" spans="2:23" ht="14.25" customHeight="1">
      <c r="B1026" s="395"/>
      <c r="D1026" s="529">
        <f t="shared" si="126"/>
        <v>985</v>
      </c>
      <c r="E1026" s="531"/>
      <c r="F1026" s="574"/>
      <c r="G1026" s="531"/>
      <c r="H1026" s="575"/>
      <c r="I1026" s="700" t="str">
        <f t="shared" si="127"/>
        <v/>
      </c>
      <c r="J1026" s="700" t="str">
        <f t="shared" si="128"/>
        <v/>
      </c>
      <c r="K1026" s="700" t="str">
        <f t="shared" si="129"/>
        <v/>
      </c>
      <c r="L1026" s="700" t="str">
        <f t="shared" si="130"/>
        <v/>
      </c>
      <c r="M1026" s="712" t="str">
        <f t="shared" si="131"/>
        <v/>
      </c>
      <c r="N1026" s="713"/>
      <c r="O1026" s="714"/>
      <c r="P1026" s="233"/>
      <c r="Q1026" s="233"/>
      <c r="R1026" s="816" t="str">
        <f t="shared" si="125"/>
        <v/>
      </c>
      <c r="S1026" s="711" t="str">
        <f t="shared" si="108"/>
        <v/>
      </c>
      <c r="T1026" s="573"/>
      <c r="U1026" s="573"/>
      <c r="V1026" s="147"/>
      <c r="W1026" s="707"/>
    </row>
    <row r="1027" spans="2:23" ht="14.25" customHeight="1">
      <c r="B1027" s="395"/>
      <c r="D1027" s="529">
        <f t="shared" si="126"/>
        <v>986</v>
      </c>
      <c r="E1027" s="531"/>
      <c r="F1027" s="574"/>
      <c r="G1027" s="531"/>
      <c r="H1027" s="575"/>
      <c r="I1027" s="700" t="str">
        <f t="shared" si="127"/>
        <v/>
      </c>
      <c r="J1027" s="700" t="str">
        <f t="shared" si="128"/>
        <v/>
      </c>
      <c r="K1027" s="700" t="str">
        <f t="shared" si="129"/>
        <v/>
      </c>
      <c r="L1027" s="700" t="str">
        <f t="shared" si="130"/>
        <v/>
      </c>
      <c r="M1027" s="712" t="str">
        <f t="shared" si="131"/>
        <v/>
      </c>
      <c r="N1027" s="713"/>
      <c r="O1027" s="714"/>
      <c r="P1027" s="233"/>
      <c r="Q1027" s="233"/>
      <c r="R1027" s="816" t="str">
        <f t="shared" si="125"/>
        <v/>
      </c>
      <c r="S1027" s="711" t="str">
        <f t="shared" si="108"/>
        <v/>
      </c>
      <c r="T1027" s="573"/>
      <c r="U1027" s="573"/>
      <c r="V1027" s="147"/>
      <c r="W1027" s="707"/>
    </row>
    <row r="1028" spans="2:23" ht="14.25" customHeight="1">
      <c r="B1028" s="395"/>
      <c r="D1028" s="529">
        <f t="shared" si="126"/>
        <v>987</v>
      </c>
      <c r="E1028" s="531"/>
      <c r="F1028" s="574"/>
      <c r="G1028" s="531"/>
      <c r="H1028" s="575"/>
      <c r="I1028" s="700" t="str">
        <f t="shared" si="127"/>
        <v/>
      </c>
      <c r="J1028" s="700" t="str">
        <f t="shared" si="128"/>
        <v/>
      </c>
      <c r="K1028" s="700" t="str">
        <f t="shared" si="129"/>
        <v/>
      </c>
      <c r="L1028" s="700" t="str">
        <f t="shared" si="130"/>
        <v/>
      </c>
      <c r="M1028" s="712" t="str">
        <f t="shared" si="131"/>
        <v/>
      </c>
      <c r="N1028" s="713"/>
      <c r="O1028" s="714"/>
      <c r="P1028" s="233"/>
      <c r="Q1028" s="233"/>
      <c r="R1028" s="816" t="str">
        <f t="shared" si="125"/>
        <v/>
      </c>
      <c r="S1028" s="711" t="str">
        <f t="shared" si="108"/>
        <v/>
      </c>
      <c r="T1028" s="573"/>
      <c r="U1028" s="573"/>
      <c r="V1028" s="147"/>
      <c r="W1028" s="707"/>
    </row>
    <row r="1029" spans="2:23" ht="14.25" customHeight="1">
      <c r="B1029" s="395"/>
      <c r="D1029" s="529">
        <f t="shared" si="126"/>
        <v>988</v>
      </c>
      <c r="E1029" s="531"/>
      <c r="F1029" s="574"/>
      <c r="G1029" s="531"/>
      <c r="H1029" s="575"/>
      <c r="I1029" s="700" t="str">
        <f t="shared" si="127"/>
        <v/>
      </c>
      <c r="J1029" s="700" t="str">
        <f t="shared" si="128"/>
        <v/>
      </c>
      <c r="K1029" s="700" t="str">
        <f t="shared" si="129"/>
        <v/>
      </c>
      <c r="L1029" s="700" t="str">
        <f t="shared" si="130"/>
        <v/>
      </c>
      <c r="M1029" s="712" t="str">
        <f t="shared" si="131"/>
        <v/>
      </c>
      <c r="N1029" s="713"/>
      <c r="O1029" s="714"/>
      <c r="P1029" s="233"/>
      <c r="Q1029" s="233"/>
      <c r="R1029" s="816" t="str">
        <f t="shared" si="125"/>
        <v/>
      </c>
      <c r="S1029" s="711" t="str">
        <f t="shared" si="108"/>
        <v/>
      </c>
      <c r="T1029" s="573"/>
      <c r="U1029" s="573"/>
      <c r="V1029" s="147"/>
      <c r="W1029" s="707"/>
    </row>
    <row r="1030" spans="2:23" ht="14.25" customHeight="1">
      <c r="B1030" s="395"/>
      <c r="D1030" s="529">
        <f t="shared" si="126"/>
        <v>989</v>
      </c>
      <c r="E1030" s="531"/>
      <c r="F1030" s="574"/>
      <c r="G1030" s="531"/>
      <c r="H1030" s="575"/>
      <c r="I1030" s="700" t="str">
        <f t="shared" si="127"/>
        <v/>
      </c>
      <c r="J1030" s="700" t="str">
        <f t="shared" si="128"/>
        <v/>
      </c>
      <c r="K1030" s="700" t="str">
        <f t="shared" si="129"/>
        <v/>
      </c>
      <c r="L1030" s="700" t="str">
        <f t="shared" si="130"/>
        <v/>
      </c>
      <c r="M1030" s="712" t="str">
        <f t="shared" si="131"/>
        <v/>
      </c>
      <c r="N1030" s="713"/>
      <c r="O1030" s="714"/>
      <c r="P1030" s="233"/>
      <c r="Q1030" s="233"/>
      <c r="R1030" s="816" t="str">
        <f t="shared" si="125"/>
        <v/>
      </c>
      <c r="S1030" s="711" t="str">
        <f t="shared" si="108"/>
        <v/>
      </c>
      <c r="T1030" s="573"/>
      <c r="U1030" s="573"/>
      <c r="V1030" s="147"/>
      <c r="W1030" s="707"/>
    </row>
    <row r="1031" spans="2:23" ht="14.25" customHeight="1">
      <c r="B1031" s="395"/>
      <c r="D1031" s="529">
        <f t="shared" si="126"/>
        <v>990</v>
      </c>
      <c r="E1031" s="531"/>
      <c r="F1031" s="574"/>
      <c r="G1031" s="531"/>
      <c r="H1031" s="575"/>
      <c r="I1031" s="700" t="str">
        <f t="shared" si="127"/>
        <v/>
      </c>
      <c r="J1031" s="700" t="str">
        <f t="shared" si="128"/>
        <v/>
      </c>
      <c r="K1031" s="700" t="str">
        <f t="shared" si="129"/>
        <v/>
      </c>
      <c r="L1031" s="700" t="str">
        <f t="shared" si="130"/>
        <v/>
      </c>
      <c r="M1031" s="712" t="str">
        <f t="shared" si="131"/>
        <v/>
      </c>
      <c r="N1031" s="713"/>
      <c r="O1031" s="714"/>
      <c r="P1031" s="233"/>
      <c r="Q1031" s="233"/>
      <c r="R1031" s="816" t="str">
        <f t="shared" si="125"/>
        <v/>
      </c>
      <c r="S1031" s="711" t="str">
        <f t="shared" si="108"/>
        <v/>
      </c>
      <c r="T1031" s="573"/>
      <c r="U1031" s="573"/>
      <c r="V1031" s="147"/>
      <c r="W1031" s="707"/>
    </row>
    <row r="1032" spans="2:23" ht="14.25" customHeight="1">
      <c r="B1032" s="395"/>
      <c r="D1032" s="529">
        <f t="shared" si="126"/>
        <v>991</v>
      </c>
      <c r="E1032" s="531"/>
      <c r="F1032" s="574"/>
      <c r="G1032" s="531"/>
      <c r="H1032" s="575"/>
      <c r="I1032" s="700" t="str">
        <f t="shared" si="127"/>
        <v/>
      </c>
      <c r="J1032" s="700" t="str">
        <f t="shared" si="128"/>
        <v/>
      </c>
      <c r="K1032" s="700" t="str">
        <f t="shared" si="129"/>
        <v/>
      </c>
      <c r="L1032" s="700" t="str">
        <f t="shared" si="130"/>
        <v/>
      </c>
      <c r="M1032" s="712" t="str">
        <f t="shared" si="131"/>
        <v/>
      </c>
      <c r="N1032" s="713"/>
      <c r="O1032" s="714"/>
      <c r="P1032" s="233"/>
      <c r="Q1032" s="233"/>
      <c r="R1032" s="816" t="str">
        <f t="shared" si="125"/>
        <v/>
      </c>
      <c r="S1032" s="711" t="str">
        <f t="shared" si="108"/>
        <v/>
      </c>
      <c r="T1032" s="573"/>
      <c r="U1032" s="573"/>
      <c r="V1032" s="147"/>
      <c r="W1032" s="707"/>
    </row>
    <row r="1033" spans="2:23" ht="14.25" customHeight="1">
      <c r="B1033" s="395"/>
      <c r="D1033" s="529">
        <f t="shared" si="126"/>
        <v>992</v>
      </c>
      <c r="E1033" s="531"/>
      <c r="F1033" s="574"/>
      <c r="G1033" s="531"/>
      <c r="H1033" s="575"/>
      <c r="I1033" s="700" t="str">
        <f t="shared" si="127"/>
        <v/>
      </c>
      <c r="J1033" s="700" t="str">
        <f t="shared" si="128"/>
        <v/>
      </c>
      <c r="K1033" s="700" t="str">
        <f t="shared" si="129"/>
        <v/>
      </c>
      <c r="L1033" s="700" t="str">
        <f t="shared" si="130"/>
        <v/>
      </c>
      <c r="M1033" s="712" t="str">
        <f t="shared" si="131"/>
        <v/>
      </c>
      <c r="N1033" s="713"/>
      <c r="O1033" s="714"/>
      <c r="P1033" s="233"/>
      <c r="Q1033" s="233"/>
      <c r="R1033" s="816" t="str">
        <f t="shared" si="125"/>
        <v/>
      </c>
      <c r="S1033" s="711" t="str">
        <f t="shared" si="108"/>
        <v/>
      </c>
      <c r="T1033" s="573"/>
      <c r="U1033" s="573"/>
      <c r="V1033" s="147"/>
      <c r="W1033" s="707"/>
    </row>
    <row r="1034" spans="2:23" ht="14.25" customHeight="1">
      <c r="B1034" s="395"/>
      <c r="D1034" s="529">
        <f t="shared" si="126"/>
        <v>993</v>
      </c>
      <c r="E1034" s="531"/>
      <c r="F1034" s="574"/>
      <c r="G1034" s="531"/>
      <c r="H1034" s="575"/>
      <c r="I1034" s="700" t="str">
        <f t="shared" si="127"/>
        <v/>
      </c>
      <c r="J1034" s="700" t="str">
        <f t="shared" si="128"/>
        <v/>
      </c>
      <c r="K1034" s="700" t="str">
        <f t="shared" si="129"/>
        <v/>
      </c>
      <c r="L1034" s="700" t="str">
        <f t="shared" si="130"/>
        <v/>
      </c>
      <c r="M1034" s="712" t="str">
        <f t="shared" si="131"/>
        <v/>
      </c>
      <c r="N1034" s="713"/>
      <c r="O1034" s="714"/>
      <c r="P1034" s="233"/>
      <c r="Q1034" s="233"/>
      <c r="R1034" s="816" t="str">
        <f t="shared" si="125"/>
        <v/>
      </c>
      <c r="S1034" s="711" t="str">
        <f t="shared" si="108"/>
        <v/>
      </c>
      <c r="T1034" s="573"/>
      <c r="U1034" s="573"/>
      <c r="V1034" s="147"/>
      <c r="W1034" s="707"/>
    </row>
    <row r="1035" spans="2:23" ht="14.25" customHeight="1">
      <c r="B1035" s="395"/>
      <c r="D1035" s="529">
        <f t="shared" si="126"/>
        <v>994</v>
      </c>
      <c r="E1035" s="531"/>
      <c r="F1035" s="574"/>
      <c r="G1035" s="531"/>
      <c r="H1035" s="575"/>
      <c r="I1035" s="700" t="str">
        <f t="shared" si="127"/>
        <v/>
      </c>
      <c r="J1035" s="700" t="str">
        <f t="shared" si="128"/>
        <v/>
      </c>
      <c r="K1035" s="700" t="str">
        <f t="shared" si="129"/>
        <v/>
      </c>
      <c r="L1035" s="700" t="str">
        <f t="shared" si="130"/>
        <v/>
      </c>
      <c r="M1035" s="712" t="str">
        <f t="shared" si="131"/>
        <v/>
      </c>
      <c r="N1035" s="713"/>
      <c r="O1035" s="714"/>
      <c r="P1035" s="233"/>
      <c r="Q1035" s="233"/>
      <c r="R1035" s="816" t="str">
        <f t="shared" si="125"/>
        <v/>
      </c>
      <c r="S1035" s="711" t="str">
        <f t="shared" si="108"/>
        <v/>
      </c>
      <c r="T1035" s="573"/>
      <c r="U1035" s="573"/>
      <c r="V1035" s="147"/>
      <c r="W1035" s="707"/>
    </row>
    <row r="1036" spans="2:23" ht="14.25" customHeight="1">
      <c r="B1036" s="395"/>
      <c r="D1036" s="529">
        <f t="shared" si="126"/>
        <v>995</v>
      </c>
      <c r="E1036" s="531"/>
      <c r="F1036" s="574"/>
      <c r="G1036" s="531"/>
      <c r="H1036" s="575"/>
      <c r="I1036" s="700" t="str">
        <f t="shared" si="127"/>
        <v/>
      </c>
      <c r="J1036" s="700" t="str">
        <f t="shared" si="128"/>
        <v/>
      </c>
      <c r="K1036" s="700" t="str">
        <f t="shared" si="129"/>
        <v/>
      </c>
      <c r="L1036" s="700" t="str">
        <f t="shared" si="130"/>
        <v/>
      </c>
      <c r="M1036" s="712" t="str">
        <f t="shared" si="131"/>
        <v/>
      </c>
      <c r="N1036" s="713"/>
      <c r="O1036" s="714"/>
      <c r="P1036" s="233"/>
      <c r="Q1036" s="233"/>
      <c r="R1036" s="816" t="str">
        <f t="shared" si="125"/>
        <v/>
      </c>
      <c r="S1036" s="711" t="str">
        <f t="shared" si="108"/>
        <v/>
      </c>
      <c r="T1036" s="573"/>
      <c r="U1036" s="573"/>
      <c r="V1036" s="147"/>
      <c r="W1036" s="707"/>
    </row>
    <row r="1037" spans="2:23" ht="14.25" customHeight="1">
      <c r="B1037" s="395"/>
      <c r="D1037" s="529">
        <f t="shared" si="126"/>
        <v>996</v>
      </c>
      <c r="E1037" s="531"/>
      <c r="F1037" s="574"/>
      <c r="G1037" s="531"/>
      <c r="H1037" s="575"/>
      <c r="I1037" s="700" t="str">
        <f t="shared" si="127"/>
        <v/>
      </c>
      <c r="J1037" s="700" t="str">
        <f t="shared" si="128"/>
        <v/>
      </c>
      <c r="K1037" s="700" t="str">
        <f t="shared" si="129"/>
        <v/>
      </c>
      <c r="L1037" s="700" t="str">
        <f t="shared" si="130"/>
        <v/>
      </c>
      <c r="M1037" s="712" t="str">
        <f t="shared" si="131"/>
        <v/>
      </c>
      <c r="N1037" s="713"/>
      <c r="O1037" s="714"/>
      <c r="P1037" s="233"/>
      <c r="Q1037" s="233"/>
      <c r="R1037" s="816" t="str">
        <f t="shared" si="125"/>
        <v/>
      </c>
      <c r="S1037" s="711" t="str">
        <f t="shared" si="108"/>
        <v/>
      </c>
      <c r="T1037" s="573"/>
      <c r="U1037" s="573"/>
      <c r="V1037" s="147"/>
      <c r="W1037" s="707"/>
    </row>
    <row r="1038" spans="2:23" ht="14.25" customHeight="1">
      <c r="B1038" s="395"/>
      <c r="D1038" s="529">
        <f t="shared" si="126"/>
        <v>997</v>
      </c>
      <c r="E1038" s="531"/>
      <c r="F1038" s="574"/>
      <c r="G1038" s="531"/>
      <c r="H1038" s="575"/>
      <c r="I1038" s="700" t="str">
        <f t="shared" si="127"/>
        <v/>
      </c>
      <c r="J1038" s="700" t="str">
        <f t="shared" si="128"/>
        <v/>
      </c>
      <c r="K1038" s="700" t="str">
        <f t="shared" si="129"/>
        <v/>
      </c>
      <c r="L1038" s="700" t="str">
        <f t="shared" si="130"/>
        <v/>
      </c>
      <c r="M1038" s="712" t="str">
        <f t="shared" si="131"/>
        <v/>
      </c>
      <c r="N1038" s="713"/>
      <c r="O1038" s="714"/>
      <c r="P1038" s="233"/>
      <c r="Q1038" s="233"/>
      <c r="R1038" s="816" t="str">
        <f t="shared" si="125"/>
        <v/>
      </c>
      <c r="S1038" s="711" t="str">
        <f t="shared" si="108"/>
        <v/>
      </c>
      <c r="T1038" s="573"/>
      <c r="U1038" s="573"/>
      <c r="V1038" s="147"/>
      <c r="W1038" s="707"/>
    </row>
    <row r="1039" spans="2:23" ht="14.25" customHeight="1">
      <c r="B1039" s="395"/>
      <c r="D1039" s="529">
        <f t="shared" si="126"/>
        <v>998</v>
      </c>
      <c r="E1039" s="531"/>
      <c r="F1039" s="574"/>
      <c r="G1039" s="531"/>
      <c r="H1039" s="575"/>
      <c r="I1039" s="700" t="str">
        <f t="shared" si="127"/>
        <v/>
      </c>
      <c r="J1039" s="700" t="str">
        <f t="shared" si="128"/>
        <v/>
      </c>
      <c r="K1039" s="700" t="str">
        <f t="shared" si="129"/>
        <v/>
      </c>
      <c r="L1039" s="700" t="str">
        <f t="shared" si="130"/>
        <v/>
      </c>
      <c r="M1039" s="712" t="str">
        <f t="shared" si="131"/>
        <v/>
      </c>
      <c r="N1039" s="713"/>
      <c r="O1039" s="714"/>
      <c r="P1039" s="233"/>
      <c r="Q1039" s="233"/>
      <c r="R1039" s="816" t="str">
        <f t="shared" si="125"/>
        <v/>
      </c>
      <c r="S1039" s="711" t="str">
        <f t="shared" si="108"/>
        <v/>
      </c>
      <c r="T1039" s="573"/>
      <c r="U1039" s="573"/>
      <c r="V1039" s="147"/>
      <c r="W1039" s="707"/>
    </row>
    <row r="1040" spans="2:23" ht="14.25" customHeight="1">
      <c r="B1040" s="395"/>
      <c r="D1040" s="529">
        <f t="shared" si="126"/>
        <v>999</v>
      </c>
      <c r="E1040" s="531"/>
      <c r="F1040" s="574"/>
      <c r="G1040" s="531"/>
      <c r="H1040" s="575"/>
      <c r="I1040" s="700" t="str">
        <f t="shared" si="127"/>
        <v/>
      </c>
      <c r="J1040" s="700" t="str">
        <f t="shared" si="128"/>
        <v/>
      </c>
      <c r="K1040" s="700" t="str">
        <f t="shared" si="129"/>
        <v/>
      </c>
      <c r="L1040" s="700" t="str">
        <f t="shared" si="130"/>
        <v/>
      </c>
      <c r="M1040" s="712" t="str">
        <f t="shared" si="131"/>
        <v/>
      </c>
      <c r="N1040" s="713"/>
      <c r="O1040" s="714"/>
      <c r="P1040" s="233"/>
      <c r="Q1040" s="233"/>
      <c r="R1040" s="816" t="str">
        <f t="shared" ref="R1040:R1090" si="132">IF(Q1040="","",P1040*Q1040)</f>
        <v/>
      </c>
      <c r="S1040" s="711" t="str">
        <f t="shared" si="108"/>
        <v/>
      </c>
      <c r="T1040" s="573"/>
      <c r="U1040" s="573"/>
      <c r="V1040" s="147"/>
      <c r="W1040" s="707"/>
    </row>
    <row r="1041" spans="2:23" ht="14.25" customHeight="1">
      <c r="B1041" s="395"/>
      <c r="D1041" s="529">
        <f t="shared" si="126"/>
        <v>1000</v>
      </c>
      <c r="E1041" s="531"/>
      <c r="F1041" s="574"/>
      <c r="G1041" s="531"/>
      <c r="H1041" s="575"/>
      <c r="I1041" s="700" t="str">
        <f t="shared" si="127"/>
        <v/>
      </c>
      <c r="J1041" s="700" t="str">
        <f t="shared" si="128"/>
        <v/>
      </c>
      <c r="K1041" s="700" t="str">
        <f t="shared" si="129"/>
        <v/>
      </c>
      <c r="L1041" s="700" t="str">
        <f t="shared" si="130"/>
        <v/>
      </c>
      <c r="M1041" s="712" t="str">
        <f t="shared" si="131"/>
        <v/>
      </c>
      <c r="N1041" s="713"/>
      <c r="O1041" s="714"/>
      <c r="P1041" s="233"/>
      <c r="Q1041" s="233"/>
      <c r="R1041" s="816" t="str">
        <f t="shared" si="132"/>
        <v/>
      </c>
      <c r="S1041" s="711" t="str">
        <f t="shared" si="108"/>
        <v/>
      </c>
      <c r="T1041" s="573"/>
      <c r="U1041" s="573"/>
      <c r="V1041" s="147"/>
      <c r="W1041" s="707"/>
    </row>
    <row r="1042" spans="2:23" ht="14.25" customHeight="1">
      <c r="B1042" s="395"/>
      <c r="D1042" s="529">
        <f t="shared" si="126"/>
        <v>1001</v>
      </c>
      <c r="E1042" s="531"/>
      <c r="F1042" s="574"/>
      <c r="G1042" s="531"/>
      <c r="H1042" s="575"/>
      <c r="I1042" s="700" t="str">
        <f t="shared" si="127"/>
        <v/>
      </c>
      <c r="J1042" s="700" t="str">
        <f t="shared" si="128"/>
        <v/>
      </c>
      <c r="K1042" s="700" t="str">
        <f t="shared" si="129"/>
        <v/>
      </c>
      <c r="L1042" s="700" t="str">
        <f t="shared" si="130"/>
        <v/>
      </c>
      <c r="M1042" s="712" t="str">
        <f t="shared" si="131"/>
        <v/>
      </c>
      <c r="N1042" s="713"/>
      <c r="O1042" s="714"/>
      <c r="P1042" s="233"/>
      <c r="Q1042" s="233"/>
      <c r="R1042" s="816" t="str">
        <f t="shared" si="132"/>
        <v/>
      </c>
      <c r="S1042" s="711" t="str">
        <f t="shared" si="108"/>
        <v/>
      </c>
      <c r="T1042" s="573"/>
      <c r="U1042" s="573"/>
      <c r="V1042" s="147"/>
      <c r="W1042" s="707"/>
    </row>
    <row r="1043" spans="2:23" ht="14.25" customHeight="1">
      <c r="B1043" s="395"/>
      <c r="D1043" s="529">
        <f t="shared" si="126"/>
        <v>1002</v>
      </c>
      <c r="E1043" s="531"/>
      <c r="F1043" s="574"/>
      <c r="G1043" s="531"/>
      <c r="H1043" s="575"/>
      <c r="I1043" s="700" t="str">
        <f t="shared" si="127"/>
        <v/>
      </c>
      <c r="J1043" s="700" t="str">
        <f t="shared" si="128"/>
        <v/>
      </c>
      <c r="K1043" s="700" t="str">
        <f t="shared" si="129"/>
        <v/>
      </c>
      <c r="L1043" s="700" t="str">
        <f t="shared" si="130"/>
        <v/>
      </c>
      <c r="M1043" s="712" t="str">
        <f t="shared" si="131"/>
        <v/>
      </c>
      <c r="N1043" s="713"/>
      <c r="O1043" s="714"/>
      <c r="P1043" s="233"/>
      <c r="Q1043" s="233"/>
      <c r="R1043" s="816" t="str">
        <f t="shared" si="132"/>
        <v/>
      </c>
      <c r="S1043" s="711" t="str">
        <f t="shared" si="108"/>
        <v/>
      </c>
      <c r="T1043" s="573"/>
      <c r="U1043" s="573"/>
      <c r="V1043" s="147"/>
      <c r="W1043" s="707"/>
    </row>
    <row r="1044" spans="2:23" ht="14.25" customHeight="1">
      <c r="B1044" s="395"/>
      <c r="D1044" s="529">
        <f t="shared" si="126"/>
        <v>1003</v>
      </c>
      <c r="E1044" s="531"/>
      <c r="F1044" s="574"/>
      <c r="G1044" s="531"/>
      <c r="H1044" s="575"/>
      <c r="I1044" s="700" t="str">
        <f t="shared" si="127"/>
        <v/>
      </c>
      <c r="J1044" s="700" t="str">
        <f t="shared" si="128"/>
        <v/>
      </c>
      <c r="K1044" s="700" t="str">
        <f t="shared" si="129"/>
        <v/>
      </c>
      <c r="L1044" s="700" t="str">
        <f t="shared" si="130"/>
        <v/>
      </c>
      <c r="M1044" s="712" t="str">
        <f t="shared" si="131"/>
        <v/>
      </c>
      <c r="N1044" s="713"/>
      <c r="O1044" s="714"/>
      <c r="P1044" s="233"/>
      <c r="Q1044" s="233"/>
      <c r="R1044" s="816" t="str">
        <f t="shared" si="132"/>
        <v/>
      </c>
      <c r="S1044" s="711" t="str">
        <f t="shared" si="108"/>
        <v/>
      </c>
      <c r="T1044" s="573"/>
      <c r="U1044" s="573"/>
      <c r="V1044" s="147"/>
      <c r="W1044" s="707"/>
    </row>
    <row r="1045" spans="2:23" ht="14.25" customHeight="1">
      <c r="B1045" s="395"/>
      <c r="D1045" s="529">
        <f t="shared" si="126"/>
        <v>1004</v>
      </c>
      <c r="E1045" s="531"/>
      <c r="F1045" s="574"/>
      <c r="G1045" s="531"/>
      <c r="H1045" s="575"/>
      <c r="I1045" s="700" t="str">
        <f t="shared" si="127"/>
        <v/>
      </c>
      <c r="J1045" s="700" t="str">
        <f t="shared" si="128"/>
        <v/>
      </c>
      <c r="K1045" s="700" t="str">
        <f t="shared" si="129"/>
        <v/>
      </c>
      <c r="L1045" s="700" t="str">
        <f t="shared" si="130"/>
        <v/>
      </c>
      <c r="M1045" s="712" t="str">
        <f t="shared" si="131"/>
        <v/>
      </c>
      <c r="N1045" s="713"/>
      <c r="O1045" s="714"/>
      <c r="P1045" s="233"/>
      <c r="Q1045" s="233"/>
      <c r="R1045" s="816" t="str">
        <f t="shared" si="132"/>
        <v/>
      </c>
      <c r="S1045" s="711" t="str">
        <f t="shared" si="108"/>
        <v/>
      </c>
      <c r="T1045" s="573"/>
      <c r="U1045" s="573"/>
      <c r="V1045" s="147"/>
      <c r="W1045" s="707"/>
    </row>
    <row r="1046" spans="2:23" ht="14.25" customHeight="1">
      <c r="B1046" s="395"/>
      <c r="D1046" s="529">
        <f t="shared" si="126"/>
        <v>1005</v>
      </c>
      <c r="E1046" s="531"/>
      <c r="F1046" s="574"/>
      <c r="G1046" s="531"/>
      <c r="H1046" s="575"/>
      <c r="I1046" s="700" t="str">
        <f t="shared" si="127"/>
        <v/>
      </c>
      <c r="J1046" s="700" t="str">
        <f t="shared" si="128"/>
        <v/>
      </c>
      <c r="K1046" s="700" t="str">
        <f t="shared" si="129"/>
        <v/>
      </c>
      <c r="L1046" s="700" t="str">
        <f t="shared" si="130"/>
        <v/>
      </c>
      <c r="M1046" s="712" t="str">
        <f t="shared" si="131"/>
        <v/>
      </c>
      <c r="N1046" s="713"/>
      <c r="O1046" s="714"/>
      <c r="P1046" s="233"/>
      <c r="Q1046" s="233"/>
      <c r="R1046" s="816" t="str">
        <f t="shared" si="132"/>
        <v/>
      </c>
      <c r="S1046" s="711" t="str">
        <f t="shared" si="108"/>
        <v/>
      </c>
      <c r="T1046" s="573"/>
      <c r="U1046" s="573"/>
      <c r="V1046" s="147"/>
      <c r="W1046" s="707"/>
    </row>
    <row r="1047" spans="2:23" ht="14.25" customHeight="1">
      <c r="B1047" s="395"/>
      <c r="D1047" s="529">
        <f t="shared" si="126"/>
        <v>1006</v>
      </c>
      <c r="E1047" s="531"/>
      <c r="F1047" s="574"/>
      <c r="G1047" s="531"/>
      <c r="H1047" s="575"/>
      <c r="I1047" s="700" t="str">
        <f t="shared" si="127"/>
        <v/>
      </c>
      <c r="J1047" s="700" t="str">
        <f t="shared" si="128"/>
        <v/>
      </c>
      <c r="K1047" s="700" t="str">
        <f t="shared" si="129"/>
        <v/>
      </c>
      <c r="L1047" s="700" t="str">
        <f t="shared" si="130"/>
        <v/>
      </c>
      <c r="M1047" s="712" t="str">
        <f t="shared" si="131"/>
        <v/>
      </c>
      <c r="N1047" s="713"/>
      <c r="O1047" s="714"/>
      <c r="P1047" s="233"/>
      <c r="Q1047" s="233"/>
      <c r="R1047" s="816" t="str">
        <f t="shared" si="132"/>
        <v/>
      </c>
      <c r="S1047" s="711" t="str">
        <f t="shared" si="108"/>
        <v/>
      </c>
      <c r="T1047" s="573"/>
      <c r="U1047" s="573"/>
      <c r="V1047" s="147"/>
      <c r="W1047" s="707"/>
    </row>
    <row r="1048" spans="2:23" ht="14.25" customHeight="1">
      <c r="B1048" s="395"/>
      <c r="D1048" s="529">
        <f t="shared" si="126"/>
        <v>1007</v>
      </c>
      <c r="E1048" s="531"/>
      <c r="F1048" s="574"/>
      <c r="G1048" s="531"/>
      <c r="H1048" s="575"/>
      <c r="I1048" s="700" t="str">
        <f t="shared" si="127"/>
        <v/>
      </c>
      <c r="J1048" s="700" t="str">
        <f t="shared" si="128"/>
        <v/>
      </c>
      <c r="K1048" s="700" t="str">
        <f t="shared" si="129"/>
        <v/>
      </c>
      <c r="L1048" s="700" t="str">
        <f t="shared" si="130"/>
        <v/>
      </c>
      <c r="M1048" s="712" t="str">
        <f t="shared" si="131"/>
        <v/>
      </c>
      <c r="N1048" s="713"/>
      <c r="O1048" s="714"/>
      <c r="P1048" s="233"/>
      <c r="Q1048" s="233"/>
      <c r="R1048" s="816" t="str">
        <f t="shared" si="132"/>
        <v/>
      </c>
      <c r="S1048" s="711" t="str">
        <f t="shared" si="108"/>
        <v/>
      </c>
      <c r="T1048" s="573"/>
      <c r="U1048" s="573"/>
      <c r="V1048" s="147"/>
      <c r="W1048" s="707"/>
    </row>
    <row r="1049" spans="2:23" ht="14.25" customHeight="1">
      <c r="B1049" s="395"/>
      <c r="D1049" s="529">
        <f t="shared" si="126"/>
        <v>1008</v>
      </c>
      <c r="E1049" s="531"/>
      <c r="F1049" s="574"/>
      <c r="G1049" s="531"/>
      <c r="H1049" s="575"/>
      <c r="I1049" s="700" t="str">
        <f t="shared" si="127"/>
        <v/>
      </c>
      <c r="J1049" s="700" t="str">
        <f t="shared" si="128"/>
        <v/>
      </c>
      <c r="K1049" s="700" t="str">
        <f t="shared" si="129"/>
        <v/>
      </c>
      <c r="L1049" s="700" t="str">
        <f t="shared" si="130"/>
        <v/>
      </c>
      <c r="M1049" s="712" t="str">
        <f t="shared" si="131"/>
        <v/>
      </c>
      <c r="N1049" s="713"/>
      <c r="O1049" s="714"/>
      <c r="P1049" s="233"/>
      <c r="Q1049" s="233"/>
      <c r="R1049" s="816" t="str">
        <f t="shared" si="132"/>
        <v/>
      </c>
      <c r="S1049" s="711" t="str">
        <f t="shared" si="108"/>
        <v/>
      </c>
      <c r="T1049" s="573"/>
      <c r="U1049" s="573"/>
      <c r="V1049" s="147"/>
      <c r="W1049" s="707"/>
    </row>
    <row r="1050" spans="2:23" ht="14.25" customHeight="1">
      <c r="B1050" s="395"/>
      <c r="D1050" s="529">
        <f t="shared" si="126"/>
        <v>1009</v>
      </c>
      <c r="E1050" s="531"/>
      <c r="F1050" s="574"/>
      <c r="G1050" s="531"/>
      <c r="H1050" s="575"/>
      <c r="I1050" s="700" t="str">
        <f t="shared" si="127"/>
        <v/>
      </c>
      <c r="J1050" s="700" t="str">
        <f t="shared" si="128"/>
        <v/>
      </c>
      <c r="K1050" s="700" t="str">
        <f t="shared" si="129"/>
        <v/>
      </c>
      <c r="L1050" s="700" t="str">
        <f t="shared" si="130"/>
        <v/>
      </c>
      <c r="M1050" s="712" t="str">
        <f t="shared" si="131"/>
        <v/>
      </c>
      <c r="N1050" s="713"/>
      <c r="O1050" s="714"/>
      <c r="P1050" s="233"/>
      <c r="Q1050" s="233"/>
      <c r="R1050" s="816" t="str">
        <f t="shared" si="132"/>
        <v/>
      </c>
      <c r="S1050" s="711" t="str">
        <f t="shared" si="108"/>
        <v/>
      </c>
      <c r="T1050" s="573"/>
      <c r="U1050" s="573"/>
      <c r="V1050" s="147"/>
      <c r="W1050" s="707"/>
    </row>
    <row r="1051" spans="2:23" ht="14.25" customHeight="1">
      <c r="B1051" s="395"/>
      <c r="D1051" s="529">
        <f t="shared" si="126"/>
        <v>1010</v>
      </c>
      <c r="E1051" s="531"/>
      <c r="F1051" s="574"/>
      <c r="G1051" s="531"/>
      <c r="H1051" s="575"/>
      <c r="I1051" s="700" t="str">
        <f t="shared" si="127"/>
        <v/>
      </c>
      <c r="J1051" s="700" t="str">
        <f t="shared" si="128"/>
        <v/>
      </c>
      <c r="K1051" s="700" t="str">
        <f t="shared" si="129"/>
        <v/>
      </c>
      <c r="L1051" s="700" t="str">
        <f t="shared" si="130"/>
        <v/>
      </c>
      <c r="M1051" s="712" t="str">
        <f t="shared" si="131"/>
        <v/>
      </c>
      <c r="N1051" s="713"/>
      <c r="O1051" s="714"/>
      <c r="P1051" s="233"/>
      <c r="Q1051" s="233"/>
      <c r="R1051" s="816" t="str">
        <f t="shared" si="132"/>
        <v/>
      </c>
      <c r="S1051" s="711" t="str">
        <f t="shared" si="108"/>
        <v/>
      </c>
      <c r="T1051" s="573"/>
      <c r="U1051" s="573"/>
      <c r="V1051" s="147"/>
      <c r="W1051" s="707"/>
    </row>
    <row r="1052" spans="2:23" ht="14.25" customHeight="1">
      <c r="B1052" s="395"/>
      <c r="D1052" s="529">
        <f t="shared" si="126"/>
        <v>1011</v>
      </c>
      <c r="E1052" s="531"/>
      <c r="F1052" s="574"/>
      <c r="G1052" s="531"/>
      <c r="H1052" s="575"/>
      <c r="I1052" s="700" t="str">
        <f t="shared" si="127"/>
        <v/>
      </c>
      <c r="J1052" s="700" t="str">
        <f t="shared" si="128"/>
        <v/>
      </c>
      <c r="K1052" s="700" t="str">
        <f t="shared" si="129"/>
        <v/>
      </c>
      <c r="L1052" s="700" t="str">
        <f t="shared" si="130"/>
        <v/>
      </c>
      <c r="M1052" s="712" t="str">
        <f t="shared" si="131"/>
        <v/>
      </c>
      <c r="N1052" s="713"/>
      <c r="O1052" s="714"/>
      <c r="P1052" s="233"/>
      <c r="Q1052" s="233"/>
      <c r="R1052" s="816" t="str">
        <f t="shared" si="132"/>
        <v/>
      </c>
      <c r="S1052" s="711" t="str">
        <f t="shared" si="108"/>
        <v/>
      </c>
      <c r="T1052" s="573"/>
      <c r="U1052" s="573"/>
      <c r="V1052" s="147"/>
      <c r="W1052" s="707"/>
    </row>
    <row r="1053" spans="2:23" ht="14.25" customHeight="1">
      <c r="B1053" s="395"/>
      <c r="D1053" s="529">
        <f t="shared" si="126"/>
        <v>1012</v>
      </c>
      <c r="E1053" s="531"/>
      <c r="F1053" s="574"/>
      <c r="G1053" s="531"/>
      <c r="H1053" s="575"/>
      <c r="I1053" s="700" t="str">
        <f t="shared" si="127"/>
        <v/>
      </c>
      <c r="J1053" s="700" t="str">
        <f t="shared" si="128"/>
        <v/>
      </c>
      <c r="K1053" s="700" t="str">
        <f t="shared" si="129"/>
        <v/>
      </c>
      <c r="L1053" s="700" t="str">
        <f t="shared" si="130"/>
        <v/>
      </c>
      <c r="M1053" s="712" t="str">
        <f t="shared" si="131"/>
        <v/>
      </c>
      <c r="N1053" s="713"/>
      <c r="O1053" s="714"/>
      <c r="P1053" s="233"/>
      <c r="Q1053" s="233"/>
      <c r="R1053" s="816" t="str">
        <f t="shared" si="132"/>
        <v/>
      </c>
      <c r="S1053" s="711" t="str">
        <f t="shared" si="108"/>
        <v/>
      </c>
      <c r="T1053" s="573"/>
      <c r="U1053" s="573"/>
      <c r="V1053" s="147"/>
      <c r="W1053" s="707"/>
    </row>
    <row r="1054" spans="2:23" ht="14.25" customHeight="1">
      <c r="B1054" s="395"/>
      <c r="D1054" s="529">
        <f t="shared" si="126"/>
        <v>1013</v>
      </c>
      <c r="E1054" s="531"/>
      <c r="F1054" s="574"/>
      <c r="G1054" s="531"/>
      <c r="H1054" s="575"/>
      <c r="I1054" s="700" t="str">
        <f t="shared" si="127"/>
        <v/>
      </c>
      <c r="J1054" s="700" t="str">
        <f t="shared" si="128"/>
        <v/>
      </c>
      <c r="K1054" s="700" t="str">
        <f t="shared" si="129"/>
        <v/>
      </c>
      <c r="L1054" s="700" t="str">
        <f t="shared" si="130"/>
        <v/>
      </c>
      <c r="M1054" s="712" t="str">
        <f t="shared" si="131"/>
        <v/>
      </c>
      <c r="N1054" s="713"/>
      <c r="O1054" s="714"/>
      <c r="P1054" s="233"/>
      <c r="Q1054" s="233"/>
      <c r="R1054" s="816" t="str">
        <f t="shared" si="132"/>
        <v/>
      </c>
      <c r="S1054" s="711" t="str">
        <f t="shared" si="108"/>
        <v/>
      </c>
      <c r="T1054" s="573"/>
      <c r="U1054" s="573"/>
      <c r="V1054" s="147"/>
      <c r="W1054" s="707"/>
    </row>
    <row r="1055" spans="2:23" ht="14.25" customHeight="1">
      <c r="B1055" s="395"/>
      <c r="D1055" s="529">
        <f t="shared" si="126"/>
        <v>1014</v>
      </c>
      <c r="E1055" s="531"/>
      <c r="F1055" s="574"/>
      <c r="G1055" s="531"/>
      <c r="H1055" s="575"/>
      <c r="I1055" s="700" t="str">
        <f t="shared" si="127"/>
        <v/>
      </c>
      <c r="J1055" s="700" t="str">
        <f t="shared" si="128"/>
        <v/>
      </c>
      <c r="K1055" s="700" t="str">
        <f t="shared" si="129"/>
        <v/>
      </c>
      <c r="L1055" s="700" t="str">
        <f t="shared" si="130"/>
        <v/>
      </c>
      <c r="M1055" s="712" t="str">
        <f t="shared" si="131"/>
        <v/>
      </c>
      <c r="N1055" s="713"/>
      <c r="O1055" s="714"/>
      <c r="P1055" s="233"/>
      <c r="Q1055" s="233"/>
      <c r="R1055" s="816" t="str">
        <f t="shared" si="132"/>
        <v/>
      </c>
      <c r="S1055" s="711" t="str">
        <f t="shared" si="108"/>
        <v/>
      </c>
      <c r="T1055" s="573"/>
      <c r="U1055" s="573"/>
      <c r="V1055" s="147"/>
      <c r="W1055" s="707"/>
    </row>
    <row r="1056" spans="2:23" ht="14.25" customHeight="1">
      <c r="B1056" s="395"/>
      <c r="D1056" s="529">
        <f t="shared" si="126"/>
        <v>1015</v>
      </c>
      <c r="E1056" s="531"/>
      <c r="F1056" s="574"/>
      <c r="G1056" s="531"/>
      <c r="H1056" s="575"/>
      <c r="I1056" s="700" t="str">
        <f t="shared" si="127"/>
        <v/>
      </c>
      <c r="J1056" s="700" t="str">
        <f t="shared" si="128"/>
        <v/>
      </c>
      <c r="K1056" s="700" t="str">
        <f t="shared" si="129"/>
        <v/>
      </c>
      <c r="L1056" s="700" t="str">
        <f t="shared" si="130"/>
        <v/>
      </c>
      <c r="M1056" s="712" t="str">
        <f t="shared" si="131"/>
        <v/>
      </c>
      <c r="N1056" s="713"/>
      <c r="O1056" s="714"/>
      <c r="P1056" s="233"/>
      <c r="Q1056" s="233"/>
      <c r="R1056" s="816" t="str">
        <f t="shared" si="132"/>
        <v/>
      </c>
      <c r="S1056" s="711" t="str">
        <f t="shared" si="108"/>
        <v/>
      </c>
      <c r="T1056" s="573"/>
      <c r="U1056" s="573"/>
      <c r="V1056" s="147"/>
      <c r="W1056" s="707"/>
    </row>
    <row r="1057" spans="2:23" ht="14.25" customHeight="1">
      <c r="B1057" s="395"/>
      <c r="D1057" s="529">
        <f t="shared" si="126"/>
        <v>1016</v>
      </c>
      <c r="E1057" s="531"/>
      <c r="F1057" s="574"/>
      <c r="G1057" s="531"/>
      <c r="H1057" s="575"/>
      <c r="I1057" s="700" t="str">
        <f t="shared" si="127"/>
        <v/>
      </c>
      <c r="J1057" s="700" t="str">
        <f t="shared" si="128"/>
        <v/>
      </c>
      <c r="K1057" s="700" t="str">
        <f t="shared" si="129"/>
        <v/>
      </c>
      <c r="L1057" s="700" t="str">
        <f t="shared" si="130"/>
        <v/>
      </c>
      <c r="M1057" s="712" t="str">
        <f t="shared" si="131"/>
        <v/>
      </c>
      <c r="N1057" s="713"/>
      <c r="O1057" s="714"/>
      <c r="P1057" s="233"/>
      <c r="Q1057" s="233"/>
      <c r="R1057" s="816" t="str">
        <f t="shared" si="132"/>
        <v/>
      </c>
      <c r="S1057" s="711" t="str">
        <f t="shared" si="108"/>
        <v/>
      </c>
      <c r="T1057" s="573"/>
      <c r="U1057" s="573"/>
      <c r="V1057" s="147"/>
      <c r="W1057" s="707"/>
    </row>
    <row r="1058" spans="2:23" ht="14.25" customHeight="1">
      <c r="B1058" s="395"/>
      <c r="D1058" s="529">
        <f t="shared" si="126"/>
        <v>1017</v>
      </c>
      <c r="E1058" s="531"/>
      <c r="F1058" s="574"/>
      <c r="G1058" s="531"/>
      <c r="H1058" s="575"/>
      <c r="I1058" s="700" t="str">
        <f t="shared" si="127"/>
        <v/>
      </c>
      <c r="J1058" s="700" t="str">
        <f t="shared" si="128"/>
        <v/>
      </c>
      <c r="K1058" s="700" t="str">
        <f t="shared" si="129"/>
        <v/>
      </c>
      <c r="L1058" s="700" t="str">
        <f t="shared" si="130"/>
        <v/>
      </c>
      <c r="M1058" s="712" t="str">
        <f t="shared" si="131"/>
        <v/>
      </c>
      <c r="N1058" s="713"/>
      <c r="O1058" s="714"/>
      <c r="P1058" s="233"/>
      <c r="Q1058" s="233"/>
      <c r="R1058" s="816" t="str">
        <f t="shared" si="132"/>
        <v/>
      </c>
      <c r="S1058" s="711" t="str">
        <f t="shared" ref="S1058:S1121" si="133">IF(OR(H1058="",R1058=""),"",R1058/H1058)</f>
        <v/>
      </c>
      <c r="T1058" s="573"/>
      <c r="U1058" s="573"/>
      <c r="V1058" s="147"/>
      <c r="W1058" s="707"/>
    </row>
    <row r="1059" spans="2:23" ht="14.25" customHeight="1">
      <c r="B1059" s="395"/>
      <c r="D1059" s="529">
        <f t="shared" si="126"/>
        <v>1018</v>
      </c>
      <c r="E1059" s="531"/>
      <c r="F1059" s="574"/>
      <c r="G1059" s="531"/>
      <c r="H1059" s="575"/>
      <c r="I1059" s="700" t="str">
        <f t="shared" si="127"/>
        <v/>
      </c>
      <c r="J1059" s="700" t="str">
        <f t="shared" si="128"/>
        <v/>
      </c>
      <c r="K1059" s="700" t="str">
        <f t="shared" si="129"/>
        <v/>
      </c>
      <c r="L1059" s="700" t="str">
        <f t="shared" si="130"/>
        <v/>
      </c>
      <c r="M1059" s="712" t="str">
        <f t="shared" si="131"/>
        <v/>
      </c>
      <c r="N1059" s="713"/>
      <c r="O1059" s="714"/>
      <c r="P1059" s="233"/>
      <c r="Q1059" s="233"/>
      <c r="R1059" s="816" t="str">
        <f t="shared" si="132"/>
        <v/>
      </c>
      <c r="S1059" s="711" t="str">
        <f t="shared" si="133"/>
        <v/>
      </c>
      <c r="T1059" s="573"/>
      <c r="U1059" s="573"/>
      <c r="V1059" s="147"/>
      <c r="W1059" s="707"/>
    </row>
    <row r="1060" spans="2:23" ht="14.25" customHeight="1">
      <c r="B1060" s="395"/>
      <c r="D1060" s="529">
        <f t="shared" ref="D1060:D1123" si="134">D1059+1</f>
        <v>1019</v>
      </c>
      <c r="E1060" s="531"/>
      <c r="F1060" s="574"/>
      <c r="G1060" s="531"/>
      <c r="H1060" s="575"/>
      <c r="I1060" s="700" t="str">
        <f t="shared" si="127"/>
        <v/>
      </c>
      <c r="J1060" s="700" t="str">
        <f t="shared" si="128"/>
        <v/>
      </c>
      <c r="K1060" s="700" t="str">
        <f t="shared" si="129"/>
        <v/>
      </c>
      <c r="L1060" s="700" t="str">
        <f t="shared" si="130"/>
        <v/>
      </c>
      <c r="M1060" s="712" t="str">
        <f t="shared" si="131"/>
        <v/>
      </c>
      <c r="N1060" s="713"/>
      <c r="O1060" s="714"/>
      <c r="P1060" s="233"/>
      <c r="Q1060" s="233"/>
      <c r="R1060" s="816" t="str">
        <f t="shared" si="132"/>
        <v/>
      </c>
      <c r="S1060" s="711" t="str">
        <f t="shared" si="133"/>
        <v/>
      </c>
      <c r="T1060" s="573"/>
      <c r="U1060" s="573"/>
      <c r="V1060" s="147"/>
      <c r="W1060" s="707"/>
    </row>
    <row r="1061" spans="2:23" ht="14.25" customHeight="1">
      <c r="B1061" s="395"/>
      <c r="D1061" s="529">
        <f t="shared" si="134"/>
        <v>1020</v>
      </c>
      <c r="E1061" s="531"/>
      <c r="F1061" s="574"/>
      <c r="G1061" s="531"/>
      <c r="H1061" s="575"/>
      <c r="I1061" s="700" t="str">
        <f t="shared" si="127"/>
        <v/>
      </c>
      <c r="J1061" s="700" t="str">
        <f t="shared" si="128"/>
        <v/>
      </c>
      <c r="K1061" s="700" t="str">
        <f t="shared" si="129"/>
        <v/>
      </c>
      <c r="L1061" s="700" t="str">
        <f t="shared" si="130"/>
        <v/>
      </c>
      <c r="M1061" s="712" t="str">
        <f t="shared" si="131"/>
        <v/>
      </c>
      <c r="N1061" s="713"/>
      <c r="O1061" s="714"/>
      <c r="P1061" s="233"/>
      <c r="Q1061" s="233"/>
      <c r="R1061" s="816" t="str">
        <f t="shared" si="132"/>
        <v/>
      </c>
      <c r="S1061" s="711" t="str">
        <f t="shared" si="133"/>
        <v/>
      </c>
      <c r="T1061" s="573"/>
      <c r="U1061" s="573"/>
      <c r="V1061" s="147"/>
      <c r="W1061" s="707"/>
    </row>
    <row r="1062" spans="2:23" ht="14.25" customHeight="1">
      <c r="B1062" s="395"/>
      <c r="D1062" s="529">
        <f t="shared" si="134"/>
        <v>1021</v>
      </c>
      <c r="E1062" s="531"/>
      <c r="F1062" s="574"/>
      <c r="G1062" s="531"/>
      <c r="H1062" s="575"/>
      <c r="I1062" s="700" t="str">
        <f t="shared" si="127"/>
        <v/>
      </c>
      <c r="J1062" s="700" t="str">
        <f t="shared" si="128"/>
        <v/>
      </c>
      <c r="K1062" s="700" t="str">
        <f t="shared" si="129"/>
        <v/>
      </c>
      <c r="L1062" s="700" t="str">
        <f t="shared" si="130"/>
        <v/>
      </c>
      <c r="M1062" s="712" t="str">
        <f t="shared" si="131"/>
        <v/>
      </c>
      <c r="N1062" s="713"/>
      <c r="O1062" s="714"/>
      <c r="P1062" s="233"/>
      <c r="Q1062" s="233"/>
      <c r="R1062" s="816" t="str">
        <f t="shared" si="132"/>
        <v/>
      </c>
      <c r="S1062" s="711" t="str">
        <f t="shared" si="133"/>
        <v/>
      </c>
      <c r="T1062" s="573"/>
      <c r="U1062" s="573"/>
      <c r="V1062" s="147"/>
      <c r="W1062" s="707"/>
    </row>
    <row r="1063" spans="2:23" ht="14.25" customHeight="1">
      <c r="B1063" s="395"/>
      <c r="D1063" s="529">
        <f t="shared" si="134"/>
        <v>1022</v>
      </c>
      <c r="E1063" s="531"/>
      <c r="F1063" s="574"/>
      <c r="G1063" s="531"/>
      <c r="H1063" s="575"/>
      <c r="I1063" s="700" t="str">
        <f t="shared" si="127"/>
        <v/>
      </c>
      <c r="J1063" s="700" t="str">
        <f t="shared" si="128"/>
        <v/>
      </c>
      <c r="K1063" s="700" t="str">
        <f t="shared" si="129"/>
        <v/>
      </c>
      <c r="L1063" s="700" t="str">
        <f t="shared" si="130"/>
        <v/>
      </c>
      <c r="M1063" s="712" t="str">
        <f t="shared" si="131"/>
        <v/>
      </c>
      <c r="N1063" s="713"/>
      <c r="O1063" s="714"/>
      <c r="P1063" s="233"/>
      <c r="Q1063" s="233"/>
      <c r="R1063" s="816" t="str">
        <f t="shared" si="132"/>
        <v/>
      </c>
      <c r="S1063" s="711" t="str">
        <f t="shared" si="133"/>
        <v/>
      </c>
      <c r="T1063" s="573"/>
      <c r="U1063" s="573"/>
      <c r="V1063" s="147"/>
      <c r="W1063" s="707"/>
    </row>
    <row r="1064" spans="2:23" ht="14.25" customHeight="1">
      <c r="B1064" s="395"/>
      <c r="D1064" s="529">
        <f t="shared" si="134"/>
        <v>1023</v>
      </c>
      <c r="E1064" s="531"/>
      <c r="F1064" s="574"/>
      <c r="G1064" s="531"/>
      <c r="H1064" s="575"/>
      <c r="I1064" s="700" t="str">
        <f t="shared" si="127"/>
        <v/>
      </c>
      <c r="J1064" s="700" t="str">
        <f t="shared" si="128"/>
        <v/>
      </c>
      <c r="K1064" s="700" t="str">
        <f t="shared" si="129"/>
        <v/>
      </c>
      <c r="L1064" s="700" t="str">
        <f t="shared" si="130"/>
        <v/>
      </c>
      <c r="M1064" s="712" t="str">
        <f t="shared" si="131"/>
        <v/>
      </c>
      <c r="N1064" s="713"/>
      <c r="O1064" s="714"/>
      <c r="P1064" s="233"/>
      <c r="Q1064" s="233"/>
      <c r="R1064" s="816" t="str">
        <f t="shared" si="132"/>
        <v/>
      </c>
      <c r="S1064" s="711" t="str">
        <f t="shared" si="133"/>
        <v/>
      </c>
      <c r="T1064" s="573"/>
      <c r="U1064" s="573"/>
      <c r="V1064" s="147"/>
      <c r="W1064" s="707"/>
    </row>
    <row r="1065" spans="2:23" ht="14.25" customHeight="1">
      <c r="B1065" s="395"/>
      <c r="D1065" s="529">
        <f t="shared" si="134"/>
        <v>1024</v>
      </c>
      <c r="E1065" s="531"/>
      <c r="F1065" s="574"/>
      <c r="G1065" s="531"/>
      <c r="H1065" s="575"/>
      <c r="I1065" s="700" t="str">
        <f t="shared" si="127"/>
        <v/>
      </c>
      <c r="J1065" s="700" t="str">
        <f t="shared" si="128"/>
        <v/>
      </c>
      <c r="K1065" s="700" t="str">
        <f t="shared" si="129"/>
        <v/>
      </c>
      <c r="L1065" s="700" t="str">
        <f t="shared" si="130"/>
        <v/>
      </c>
      <c r="M1065" s="712" t="str">
        <f t="shared" si="131"/>
        <v/>
      </c>
      <c r="N1065" s="713"/>
      <c r="O1065" s="714"/>
      <c r="P1065" s="233"/>
      <c r="Q1065" s="233"/>
      <c r="R1065" s="816" t="str">
        <f t="shared" si="132"/>
        <v/>
      </c>
      <c r="S1065" s="711" t="str">
        <f t="shared" si="133"/>
        <v/>
      </c>
      <c r="T1065" s="573"/>
      <c r="U1065" s="573"/>
      <c r="V1065" s="147"/>
      <c r="W1065" s="707"/>
    </row>
    <row r="1066" spans="2:23" ht="14.25" customHeight="1">
      <c r="B1066" s="395"/>
      <c r="D1066" s="529">
        <f t="shared" si="134"/>
        <v>1025</v>
      </c>
      <c r="E1066" s="531"/>
      <c r="F1066" s="574"/>
      <c r="G1066" s="531"/>
      <c r="H1066" s="575"/>
      <c r="I1066" s="700" t="str">
        <f t="shared" si="127"/>
        <v/>
      </c>
      <c r="J1066" s="700" t="str">
        <f t="shared" si="128"/>
        <v/>
      </c>
      <c r="K1066" s="700" t="str">
        <f t="shared" si="129"/>
        <v/>
      </c>
      <c r="L1066" s="700" t="str">
        <f t="shared" si="130"/>
        <v/>
      </c>
      <c r="M1066" s="712" t="str">
        <f t="shared" si="131"/>
        <v/>
      </c>
      <c r="N1066" s="713"/>
      <c r="O1066" s="714"/>
      <c r="P1066" s="233"/>
      <c r="Q1066" s="233"/>
      <c r="R1066" s="816" t="str">
        <f t="shared" si="132"/>
        <v/>
      </c>
      <c r="S1066" s="711" t="str">
        <f t="shared" si="133"/>
        <v/>
      </c>
      <c r="T1066" s="573"/>
      <c r="U1066" s="573"/>
      <c r="V1066" s="147"/>
      <c r="W1066" s="707"/>
    </row>
    <row r="1067" spans="2:23" ht="14.25" customHeight="1">
      <c r="B1067" s="395"/>
      <c r="D1067" s="529">
        <f t="shared" si="134"/>
        <v>1026</v>
      </c>
      <c r="E1067" s="531"/>
      <c r="F1067" s="574"/>
      <c r="G1067" s="531"/>
      <c r="H1067" s="575"/>
      <c r="I1067" s="700" t="str">
        <f t="shared" ref="I1067:I1130" si="135">IF(OR(F1067=$AE$4,F1067=$AF$4),"○","")</f>
        <v/>
      </c>
      <c r="J1067" s="700" t="str">
        <f t="shared" si="128"/>
        <v/>
      </c>
      <c r="K1067" s="700" t="str">
        <f t="shared" si="129"/>
        <v/>
      </c>
      <c r="L1067" s="700" t="str">
        <f t="shared" si="130"/>
        <v/>
      </c>
      <c r="M1067" s="712" t="str">
        <f t="shared" si="131"/>
        <v/>
      </c>
      <c r="N1067" s="713"/>
      <c r="O1067" s="714"/>
      <c r="P1067" s="233"/>
      <c r="Q1067" s="233"/>
      <c r="R1067" s="816" t="str">
        <f t="shared" si="132"/>
        <v/>
      </c>
      <c r="S1067" s="711" t="str">
        <f t="shared" si="133"/>
        <v/>
      </c>
      <c r="T1067" s="573"/>
      <c r="U1067" s="573"/>
      <c r="V1067" s="147"/>
      <c r="W1067" s="707"/>
    </row>
    <row r="1068" spans="2:23" ht="14.25" customHeight="1">
      <c r="B1068" s="395"/>
      <c r="D1068" s="529">
        <f t="shared" si="134"/>
        <v>1027</v>
      </c>
      <c r="E1068" s="531"/>
      <c r="F1068" s="574"/>
      <c r="G1068" s="531"/>
      <c r="H1068" s="575"/>
      <c r="I1068" s="700" t="str">
        <f t="shared" si="135"/>
        <v/>
      </c>
      <c r="J1068" s="700" t="str">
        <f t="shared" si="128"/>
        <v/>
      </c>
      <c r="K1068" s="700" t="str">
        <f t="shared" si="129"/>
        <v/>
      </c>
      <c r="L1068" s="700" t="str">
        <f t="shared" si="130"/>
        <v/>
      </c>
      <c r="M1068" s="712" t="str">
        <f t="shared" si="131"/>
        <v/>
      </c>
      <c r="N1068" s="713"/>
      <c r="O1068" s="714"/>
      <c r="P1068" s="233"/>
      <c r="Q1068" s="233"/>
      <c r="R1068" s="816" t="str">
        <f t="shared" si="132"/>
        <v/>
      </c>
      <c r="S1068" s="711" t="str">
        <f t="shared" si="133"/>
        <v/>
      </c>
      <c r="T1068" s="573"/>
      <c r="U1068" s="573"/>
      <c r="V1068" s="147"/>
      <c r="W1068" s="707"/>
    </row>
    <row r="1069" spans="2:23" ht="14.25" customHeight="1">
      <c r="B1069" s="395"/>
      <c r="D1069" s="529">
        <f t="shared" si="134"/>
        <v>1028</v>
      </c>
      <c r="E1069" s="531"/>
      <c r="F1069" s="574"/>
      <c r="G1069" s="531"/>
      <c r="H1069" s="575"/>
      <c r="I1069" s="700" t="str">
        <f t="shared" si="135"/>
        <v/>
      </c>
      <c r="J1069" s="700" t="str">
        <f t="shared" si="128"/>
        <v/>
      </c>
      <c r="K1069" s="700" t="str">
        <f t="shared" si="129"/>
        <v/>
      </c>
      <c r="L1069" s="700" t="str">
        <f t="shared" si="130"/>
        <v/>
      </c>
      <c r="M1069" s="712" t="str">
        <f t="shared" si="131"/>
        <v/>
      </c>
      <c r="N1069" s="713"/>
      <c r="O1069" s="714"/>
      <c r="P1069" s="233"/>
      <c r="Q1069" s="233"/>
      <c r="R1069" s="816" t="str">
        <f t="shared" si="132"/>
        <v/>
      </c>
      <c r="S1069" s="711" t="str">
        <f t="shared" si="133"/>
        <v/>
      </c>
      <c r="T1069" s="573"/>
      <c r="U1069" s="573"/>
      <c r="V1069" s="147"/>
      <c r="W1069" s="707"/>
    </row>
    <row r="1070" spans="2:23" ht="14.25" customHeight="1">
      <c r="B1070" s="395"/>
      <c r="D1070" s="529">
        <f t="shared" si="134"/>
        <v>1029</v>
      </c>
      <c r="E1070" s="531"/>
      <c r="F1070" s="574"/>
      <c r="G1070" s="531"/>
      <c r="H1070" s="575"/>
      <c r="I1070" s="700" t="str">
        <f t="shared" si="135"/>
        <v/>
      </c>
      <c r="J1070" s="700" t="str">
        <f t="shared" si="128"/>
        <v/>
      </c>
      <c r="K1070" s="700" t="str">
        <f t="shared" si="129"/>
        <v/>
      </c>
      <c r="L1070" s="700" t="str">
        <f t="shared" si="130"/>
        <v/>
      </c>
      <c r="M1070" s="712" t="str">
        <f t="shared" si="131"/>
        <v/>
      </c>
      <c r="N1070" s="713"/>
      <c r="O1070" s="714"/>
      <c r="P1070" s="233"/>
      <c r="Q1070" s="233"/>
      <c r="R1070" s="816" t="str">
        <f t="shared" si="132"/>
        <v/>
      </c>
      <c r="S1070" s="711" t="str">
        <f t="shared" si="133"/>
        <v/>
      </c>
      <c r="T1070" s="573"/>
      <c r="U1070" s="573"/>
      <c r="V1070" s="147"/>
      <c r="W1070" s="707"/>
    </row>
    <row r="1071" spans="2:23" ht="14.25" customHeight="1">
      <c r="B1071" s="395"/>
      <c r="D1071" s="529">
        <f t="shared" si="134"/>
        <v>1030</v>
      </c>
      <c r="E1071" s="531"/>
      <c r="F1071" s="574"/>
      <c r="G1071" s="531"/>
      <c r="H1071" s="575"/>
      <c r="I1071" s="700" t="str">
        <f t="shared" si="135"/>
        <v/>
      </c>
      <c r="J1071" s="700" t="str">
        <f t="shared" si="128"/>
        <v/>
      </c>
      <c r="K1071" s="700" t="str">
        <f t="shared" si="129"/>
        <v/>
      </c>
      <c r="L1071" s="700" t="str">
        <f t="shared" si="130"/>
        <v/>
      </c>
      <c r="M1071" s="712" t="str">
        <f t="shared" si="131"/>
        <v/>
      </c>
      <c r="N1071" s="713"/>
      <c r="O1071" s="714"/>
      <c r="P1071" s="233"/>
      <c r="Q1071" s="233"/>
      <c r="R1071" s="816" t="str">
        <f t="shared" si="132"/>
        <v/>
      </c>
      <c r="S1071" s="711" t="str">
        <f t="shared" si="133"/>
        <v/>
      </c>
      <c r="T1071" s="573"/>
      <c r="U1071" s="573"/>
      <c r="V1071" s="147"/>
      <c r="W1071" s="707"/>
    </row>
    <row r="1072" spans="2:23" ht="14.25" customHeight="1">
      <c r="B1072" s="395"/>
      <c r="D1072" s="529">
        <f t="shared" si="134"/>
        <v>1031</v>
      </c>
      <c r="E1072" s="531"/>
      <c r="F1072" s="574"/>
      <c r="G1072" s="531"/>
      <c r="H1072" s="575"/>
      <c r="I1072" s="700" t="str">
        <f t="shared" si="135"/>
        <v/>
      </c>
      <c r="J1072" s="700" t="str">
        <f t="shared" si="128"/>
        <v/>
      </c>
      <c r="K1072" s="700" t="str">
        <f t="shared" si="129"/>
        <v/>
      </c>
      <c r="L1072" s="700" t="str">
        <f t="shared" si="130"/>
        <v/>
      </c>
      <c r="M1072" s="712" t="str">
        <f t="shared" si="131"/>
        <v/>
      </c>
      <c r="N1072" s="713"/>
      <c r="O1072" s="714"/>
      <c r="P1072" s="233"/>
      <c r="Q1072" s="233"/>
      <c r="R1072" s="816" t="str">
        <f t="shared" si="132"/>
        <v/>
      </c>
      <c r="S1072" s="711" t="str">
        <f t="shared" si="133"/>
        <v/>
      </c>
      <c r="T1072" s="573"/>
      <c r="U1072" s="573"/>
      <c r="V1072" s="147"/>
      <c r="W1072" s="707"/>
    </row>
    <row r="1073" spans="2:23" ht="14.25" customHeight="1">
      <c r="B1073" s="395"/>
      <c r="D1073" s="529">
        <f t="shared" si="134"/>
        <v>1032</v>
      </c>
      <c r="E1073" s="531"/>
      <c r="F1073" s="574"/>
      <c r="G1073" s="531"/>
      <c r="H1073" s="575"/>
      <c r="I1073" s="700" t="str">
        <f t="shared" si="135"/>
        <v/>
      </c>
      <c r="J1073" s="700" t="str">
        <f t="shared" si="128"/>
        <v/>
      </c>
      <c r="K1073" s="700" t="str">
        <f t="shared" si="129"/>
        <v/>
      </c>
      <c r="L1073" s="700" t="str">
        <f t="shared" si="130"/>
        <v/>
      </c>
      <c r="M1073" s="712" t="str">
        <f t="shared" si="131"/>
        <v/>
      </c>
      <c r="N1073" s="713"/>
      <c r="O1073" s="714"/>
      <c r="P1073" s="233"/>
      <c r="Q1073" s="233"/>
      <c r="R1073" s="816" t="str">
        <f t="shared" si="132"/>
        <v/>
      </c>
      <c r="S1073" s="711" t="str">
        <f t="shared" si="133"/>
        <v/>
      </c>
      <c r="T1073" s="573"/>
      <c r="U1073" s="573"/>
      <c r="V1073" s="147"/>
      <c r="W1073" s="707"/>
    </row>
    <row r="1074" spans="2:23" ht="14.25" customHeight="1">
      <c r="B1074" s="395"/>
      <c r="D1074" s="529">
        <f t="shared" si="134"/>
        <v>1033</v>
      </c>
      <c r="E1074" s="531"/>
      <c r="F1074" s="574"/>
      <c r="G1074" s="531"/>
      <c r="H1074" s="575"/>
      <c r="I1074" s="700" t="str">
        <f t="shared" si="135"/>
        <v/>
      </c>
      <c r="J1074" s="700" t="str">
        <f t="shared" ref="J1074:J1137" si="136">IF(F1074=$AN$4,"○","")</f>
        <v/>
      </c>
      <c r="K1074" s="700" t="str">
        <f t="shared" ref="K1074:K1137" si="137">IF(OR(F1074=$AQ$4,F1074=$AR$4),"○","")</f>
        <v/>
      </c>
      <c r="L1074" s="700" t="str">
        <f t="shared" ref="L1074:L1137" si="138">IF(F1074=$AS$4,"○","")</f>
        <v/>
      </c>
      <c r="M1074" s="712" t="str">
        <f t="shared" ref="M1074:M1137" si="139">IF(H1074="","",H1074/$H$10)</f>
        <v/>
      </c>
      <c r="N1074" s="713"/>
      <c r="O1074" s="714"/>
      <c r="P1074" s="233"/>
      <c r="Q1074" s="233"/>
      <c r="R1074" s="816" t="str">
        <f t="shared" si="132"/>
        <v/>
      </c>
      <c r="S1074" s="711" t="str">
        <f t="shared" si="133"/>
        <v/>
      </c>
      <c r="T1074" s="573"/>
      <c r="U1074" s="573"/>
      <c r="V1074" s="147"/>
      <c r="W1074" s="707"/>
    </row>
    <row r="1075" spans="2:23" ht="14.25" customHeight="1">
      <c r="B1075" s="395"/>
      <c r="D1075" s="529">
        <f t="shared" si="134"/>
        <v>1034</v>
      </c>
      <c r="E1075" s="531"/>
      <c r="F1075" s="574"/>
      <c r="G1075" s="531"/>
      <c r="H1075" s="575"/>
      <c r="I1075" s="700" t="str">
        <f t="shared" si="135"/>
        <v/>
      </c>
      <c r="J1075" s="700" t="str">
        <f t="shared" si="136"/>
        <v/>
      </c>
      <c r="K1075" s="700" t="str">
        <f t="shared" si="137"/>
        <v/>
      </c>
      <c r="L1075" s="700" t="str">
        <f t="shared" si="138"/>
        <v/>
      </c>
      <c r="M1075" s="712" t="str">
        <f t="shared" si="139"/>
        <v/>
      </c>
      <c r="N1075" s="713"/>
      <c r="O1075" s="714"/>
      <c r="P1075" s="233"/>
      <c r="Q1075" s="233"/>
      <c r="R1075" s="816" t="str">
        <f t="shared" si="132"/>
        <v/>
      </c>
      <c r="S1075" s="711" t="str">
        <f t="shared" si="133"/>
        <v/>
      </c>
      <c r="T1075" s="573"/>
      <c r="U1075" s="573"/>
      <c r="V1075" s="147"/>
      <c r="W1075" s="707"/>
    </row>
    <row r="1076" spans="2:23" ht="14.25" customHeight="1">
      <c r="B1076" s="395"/>
      <c r="D1076" s="529">
        <f t="shared" si="134"/>
        <v>1035</v>
      </c>
      <c r="E1076" s="531"/>
      <c r="F1076" s="574"/>
      <c r="G1076" s="531"/>
      <c r="H1076" s="575"/>
      <c r="I1076" s="700" t="str">
        <f t="shared" si="135"/>
        <v/>
      </c>
      <c r="J1076" s="700" t="str">
        <f t="shared" si="136"/>
        <v/>
      </c>
      <c r="K1076" s="700" t="str">
        <f t="shared" si="137"/>
        <v/>
      </c>
      <c r="L1076" s="700" t="str">
        <f t="shared" si="138"/>
        <v/>
      </c>
      <c r="M1076" s="712" t="str">
        <f t="shared" si="139"/>
        <v/>
      </c>
      <c r="N1076" s="713"/>
      <c r="O1076" s="714"/>
      <c r="P1076" s="233"/>
      <c r="Q1076" s="233"/>
      <c r="R1076" s="816" t="str">
        <f t="shared" si="132"/>
        <v/>
      </c>
      <c r="S1076" s="711" t="str">
        <f t="shared" si="133"/>
        <v/>
      </c>
      <c r="T1076" s="573"/>
      <c r="U1076" s="573"/>
      <c r="V1076" s="147"/>
      <c r="W1076" s="707"/>
    </row>
    <row r="1077" spans="2:23" ht="14.25" customHeight="1">
      <c r="B1077" s="395"/>
      <c r="D1077" s="529">
        <f t="shared" si="134"/>
        <v>1036</v>
      </c>
      <c r="E1077" s="531"/>
      <c r="F1077" s="574"/>
      <c r="G1077" s="531"/>
      <c r="H1077" s="575"/>
      <c r="I1077" s="700" t="str">
        <f t="shared" si="135"/>
        <v/>
      </c>
      <c r="J1077" s="700" t="str">
        <f t="shared" si="136"/>
        <v/>
      </c>
      <c r="K1077" s="700" t="str">
        <f t="shared" si="137"/>
        <v/>
      </c>
      <c r="L1077" s="700" t="str">
        <f t="shared" si="138"/>
        <v/>
      </c>
      <c r="M1077" s="712" t="str">
        <f t="shared" si="139"/>
        <v/>
      </c>
      <c r="N1077" s="713"/>
      <c r="O1077" s="714"/>
      <c r="P1077" s="233"/>
      <c r="Q1077" s="233"/>
      <c r="R1077" s="816" t="str">
        <f t="shared" si="132"/>
        <v/>
      </c>
      <c r="S1077" s="711" t="str">
        <f t="shared" si="133"/>
        <v/>
      </c>
      <c r="T1077" s="573"/>
      <c r="U1077" s="573"/>
      <c r="V1077" s="147"/>
      <c r="W1077" s="707"/>
    </row>
    <row r="1078" spans="2:23" ht="14.25" customHeight="1">
      <c r="B1078" s="395"/>
      <c r="D1078" s="529">
        <f t="shared" si="134"/>
        <v>1037</v>
      </c>
      <c r="E1078" s="531"/>
      <c r="F1078" s="574"/>
      <c r="G1078" s="531"/>
      <c r="H1078" s="575"/>
      <c r="I1078" s="700" t="str">
        <f t="shared" si="135"/>
        <v/>
      </c>
      <c r="J1078" s="700" t="str">
        <f t="shared" si="136"/>
        <v/>
      </c>
      <c r="K1078" s="700" t="str">
        <f t="shared" si="137"/>
        <v/>
      </c>
      <c r="L1078" s="700" t="str">
        <f t="shared" si="138"/>
        <v/>
      </c>
      <c r="M1078" s="712" t="str">
        <f t="shared" si="139"/>
        <v/>
      </c>
      <c r="N1078" s="713"/>
      <c r="O1078" s="714"/>
      <c r="P1078" s="233"/>
      <c r="Q1078" s="233"/>
      <c r="R1078" s="816" t="str">
        <f t="shared" si="132"/>
        <v/>
      </c>
      <c r="S1078" s="711" t="str">
        <f t="shared" si="133"/>
        <v/>
      </c>
      <c r="T1078" s="573"/>
      <c r="U1078" s="573"/>
      <c r="V1078" s="147"/>
      <c r="W1078" s="707"/>
    </row>
    <row r="1079" spans="2:23" ht="14.25" customHeight="1">
      <c r="B1079" s="395"/>
      <c r="D1079" s="529">
        <f t="shared" si="134"/>
        <v>1038</v>
      </c>
      <c r="E1079" s="531"/>
      <c r="F1079" s="574"/>
      <c r="G1079" s="531"/>
      <c r="H1079" s="575"/>
      <c r="I1079" s="700" t="str">
        <f t="shared" si="135"/>
        <v/>
      </c>
      <c r="J1079" s="700" t="str">
        <f t="shared" si="136"/>
        <v/>
      </c>
      <c r="K1079" s="700" t="str">
        <f t="shared" si="137"/>
        <v/>
      </c>
      <c r="L1079" s="700" t="str">
        <f t="shared" si="138"/>
        <v/>
      </c>
      <c r="M1079" s="712" t="str">
        <f t="shared" si="139"/>
        <v/>
      </c>
      <c r="N1079" s="713"/>
      <c r="O1079" s="714"/>
      <c r="P1079" s="233"/>
      <c r="Q1079" s="233"/>
      <c r="R1079" s="816" t="str">
        <f t="shared" si="132"/>
        <v/>
      </c>
      <c r="S1079" s="711" t="str">
        <f t="shared" si="133"/>
        <v/>
      </c>
      <c r="T1079" s="573"/>
      <c r="U1079" s="573"/>
      <c r="V1079" s="147"/>
      <c r="W1079" s="707"/>
    </row>
    <row r="1080" spans="2:23" ht="14.25" customHeight="1">
      <c r="B1080" s="395"/>
      <c r="D1080" s="529">
        <f t="shared" si="134"/>
        <v>1039</v>
      </c>
      <c r="E1080" s="531"/>
      <c r="F1080" s="574"/>
      <c r="G1080" s="531"/>
      <c r="H1080" s="575"/>
      <c r="I1080" s="700" t="str">
        <f t="shared" si="135"/>
        <v/>
      </c>
      <c r="J1080" s="700" t="str">
        <f t="shared" si="136"/>
        <v/>
      </c>
      <c r="K1080" s="700" t="str">
        <f t="shared" si="137"/>
        <v/>
      </c>
      <c r="L1080" s="700" t="str">
        <f t="shared" si="138"/>
        <v/>
      </c>
      <c r="M1080" s="712" t="str">
        <f t="shared" si="139"/>
        <v/>
      </c>
      <c r="N1080" s="713"/>
      <c r="O1080" s="714"/>
      <c r="P1080" s="233"/>
      <c r="Q1080" s="233"/>
      <c r="R1080" s="816" t="str">
        <f t="shared" si="132"/>
        <v/>
      </c>
      <c r="S1080" s="711" t="str">
        <f t="shared" si="133"/>
        <v/>
      </c>
      <c r="T1080" s="573"/>
      <c r="U1080" s="573"/>
      <c r="V1080" s="147"/>
      <c r="W1080" s="707"/>
    </row>
    <row r="1081" spans="2:23" ht="14.25" customHeight="1">
      <c r="B1081" s="395"/>
      <c r="D1081" s="529">
        <f t="shared" si="134"/>
        <v>1040</v>
      </c>
      <c r="E1081" s="531"/>
      <c r="F1081" s="574"/>
      <c r="G1081" s="531"/>
      <c r="H1081" s="575"/>
      <c r="I1081" s="700" t="str">
        <f t="shared" si="135"/>
        <v/>
      </c>
      <c r="J1081" s="700" t="str">
        <f t="shared" si="136"/>
        <v/>
      </c>
      <c r="K1081" s="700" t="str">
        <f t="shared" si="137"/>
        <v/>
      </c>
      <c r="L1081" s="700" t="str">
        <f t="shared" si="138"/>
        <v/>
      </c>
      <c r="M1081" s="712" t="str">
        <f t="shared" si="139"/>
        <v/>
      </c>
      <c r="N1081" s="713"/>
      <c r="O1081" s="714"/>
      <c r="P1081" s="233"/>
      <c r="Q1081" s="233"/>
      <c r="R1081" s="816" t="str">
        <f t="shared" si="132"/>
        <v/>
      </c>
      <c r="S1081" s="711" t="str">
        <f t="shared" si="133"/>
        <v/>
      </c>
      <c r="T1081" s="573"/>
      <c r="U1081" s="573"/>
      <c r="V1081" s="147"/>
      <c r="W1081" s="707"/>
    </row>
    <row r="1082" spans="2:23" ht="14.25" customHeight="1">
      <c r="B1082" s="395"/>
      <c r="D1082" s="529">
        <f t="shared" si="134"/>
        <v>1041</v>
      </c>
      <c r="E1082" s="531"/>
      <c r="F1082" s="574"/>
      <c r="G1082" s="531"/>
      <c r="H1082" s="575"/>
      <c r="I1082" s="700" t="str">
        <f t="shared" si="135"/>
        <v/>
      </c>
      <c r="J1082" s="700" t="str">
        <f t="shared" si="136"/>
        <v/>
      </c>
      <c r="K1082" s="700" t="str">
        <f t="shared" si="137"/>
        <v/>
      </c>
      <c r="L1082" s="700" t="str">
        <f t="shared" si="138"/>
        <v/>
      </c>
      <c r="M1082" s="712" t="str">
        <f t="shared" si="139"/>
        <v/>
      </c>
      <c r="N1082" s="713"/>
      <c r="O1082" s="714"/>
      <c r="P1082" s="233"/>
      <c r="Q1082" s="233"/>
      <c r="R1082" s="816" t="str">
        <f t="shared" si="132"/>
        <v/>
      </c>
      <c r="S1082" s="711" t="str">
        <f t="shared" si="133"/>
        <v/>
      </c>
      <c r="T1082" s="573"/>
      <c r="U1082" s="573"/>
      <c r="V1082" s="147"/>
      <c r="W1082" s="707"/>
    </row>
    <row r="1083" spans="2:23" ht="14.25" customHeight="1">
      <c r="B1083" s="395"/>
      <c r="D1083" s="529">
        <f t="shared" si="134"/>
        <v>1042</v>
      </c>
      <c r="E1083" s="531"/>
      <c r="F1083" s="574"/>
      <c r="G1083" s="531"/>
      <c r="H1083" s="575"/>
      <c r="I1083" s="700" t="str">
        <f t="shared" si="135"/>
        <v/>
      </c>
      <c r="J1083" s="700" t="str">
        <f t="shared" si="136"/>
        <v/>
      </c>
      <c r="K1083" s="700" t="str">
        <f t="shared" si="137"/>
        <v/>
      </c>
      <c r="L1083" s="700" t="str">
        <f t="shared" si="138"/>
        <v/>
      </c>
      <c r="M1083" s="712" t="str">
        <f t="shared" si="139"/>
        <v/>
      </c>
      <c r="N1083" s="713"/>
      <c r="O1083" s="714"/>
      <c r="P1083" s="233"/>
      <c r="Q1083" s="233"/>
      <c r="R1083" s="816" t="str">
        <f t="shared" si="132"/>
        <v/>
      </c>
      <c r="S1083" s="711" t="str">
        <f t="shared" si="133"/>
        <v/>
      </c>
      <c r="T1083" s="573"/>
      <c r="U1083" s="573"/>
      <c r="V1083" s="147"/>
      <c r="W1083" s="707"/>
    </row>
    <row r="1084" spans="2:23" ht="14.25" customHeight="1">
      <c r="B1084" s="395"/>
      <c r="D1084" s="529">
        <f t="shared" si="134"/>
        <v>1043</v>
      </c>
      <c r="E1084" s="531"/>
      <c r="F1084" s="574"/>
      <c r="G1084" s="531"/>
      <c r="H1084" s="575"/>
      <c r="I1084" s="700" t="str">
        <f t="shared" si="135"/>
        <v/>
      </c>
      <c r="J1084" s="700" t="str">
        <f t="shared" si="136"/>
        <v/>
      </c>
      <c r="K1084" s="700" t="str">
        <f t="shared" si="137"/>
        <v/>
      </c>
      <c r="L1084" s="700" t="str">
        <f t="shared" si="138"/>
        <v/>
      </c>
      <c r="M1084" s="712" t="str">
        <f t="shared" si="139"/>
        <v/>
      </c>
      <c r="N1084" s="713"/>
      <c r="O1084" s="714"/>
      <c r="P1084" s="233"/>
      <c r="Q1084" s="233"/>
      <c r="R1084" s="816" t="str">
        <f t="shared" si="132"/>
        <v/>
      </c>
      <c r="S1084" s="711" t="str">
        <f t="shared" si="133"/>
        <v/>
      </c>
      <c r="T1084" s="573"/>
      <c r="U1084" s="573"/>
      <c r="V1084" s="147"/>
      <c r="W1084" s="707"/>
    </row>
    <row r="1085" spans="2:23" ht="14.25" customHeight="1">
      <c r="B1085" s="395"/>
      <c r="D1085" s="529">
        <f t="shared" si="134"/>
        <v>1044</v>
      </c>
      <c r="E1085" s="531"/>
      <c r="F1085" s="574"/>
      <c r="G1085" s="531"/>
      <c r="H1085" s="575"/>
      <c r="I1085" s="700" t="str">
        <f t="shared" si="135"/>
        <v/>
      </c>
      <c r="J1085" s="700" t="str">
        <f t="shared" si="136"/>
        <v/>
      </c>
      <c r="K1085" s="700" t="str">
        <f t="shared" si="137"/>
        <v/>
      </c>
      <c r="L1085" s="700" t="str">
        <f t="shared" si="138"/>
        <v/>
      </c>
      <c r="M1085" s="712" t="str">
        <f t="shared" si="139"/>
        <v/>
      </c>
      <c r="N1085" s="713"/>
      <c r="O1085" s="714"/>
      <c r="P1085" s="233"/>
      <c r="Q1085" s="233"/>
      <c r="R1085" s="816" t="str">
        <f t="shared" si="132"/>
        <v/>
      </c>
      <c r="S1085" s="711" t="str">
        <f t="shared" si="133"/>
        <v/>
      </c>
      <c r="T1085" s="573"/>
      <c r="U1085" s="573"/>
      <c r="V1085" s="147"/>
      <c r="W1085" s="707"/>
    </row>
    <row r="1086" spans="2:23" ht="14.25" customHeight="1">
      <c r="B1086" s="395"/>
      <c r="D1086" s="529">
        <f t="shared" si="134"/>
        <v>1045</v>
      </c>
      <c r="E1086" s="531"/>
      <c r="F1086" s="574"/>
      <c r="G1086" s="531"/>
      <c r="H1086" s="575"/>
      <c r="I1086" s="700" t="str">
        <f t="shared" si="135"/>
        <v/>
      </c>
      <c r="J1086" s="700" t="str">
        <f t="shared" si="136"/>
        <v/>
      </c>
      <c r="K1086" s="700" t="str">
        <f t="shared" si="137"/>
        <v/>
      </c>
      <c r="L1086" s="700" t="str">
        <f t="shared" si="138"/>
        <v/>
      </c>
      <c r="M1086" s="712" t="str">
        <f t="shared" si="139"/>
        <v/>
      </c>
      <c r="N1086" s="713"/>
      <c r="O1086" s="714"/>
      <c r="P1086" s="233"/>
      <c r="Q1086" s="233"/>
      <c r="R1086" s="816" t="str">
        <f t="shared" si="132"/>
        <v/>
      </c>
      <c r="S1086" s="711" t="str">
        <f t="shared" si="133"/>
        <v/>
      </c>
      <c r="T1086" s="573"/>
      <c r="U1086" s="573"/>
      <c r="V1086" s="147"/>
      <c r="W1086" s="707"/>
    </row>
    <row r="1087" spans="2:23" ht="14.25" customHeight="1">
      <c r="B1087" s="395"/>
      <c r="D1087" s="529">
        <f t="shared" si="134"/>
        <v>1046</v>
      </c>
      <c r="E1087" s="531"/>
      <c r="F1087" s="574"/>
      <c r="G1087" s="531"/>
      <c r="H1087" s="575"/>
      <c r="I1087" s="700" t="str">
        <f t="shared" si="135"/>
        <v/>
      </c>
      <c r="J1087" s="700" t="str">
        <f t="shared" si="136"/>
        <v/>
      </c>
      <c r="K1087" s="700" t="str">
        <f t="shared" si="137"/>
        <v/>
      </c>
      <c r="L1087" s="700" t="str">
        <f t="shared" si="138"/>
        <v/>
      </c>
      <c r="M1087" s="712" t="str">
        <f t="shared" si="139"/>
        <v/>
      </c>
      <c r="N1087" s="713"/>
      <c r="O1087" s="714"/>
      <c r="P1087" s="233"/>
      <c r="Q1087" s="233"/>
      <c r="R1087" s="816" t="str">
        <f t="shared" si="132"/>
        <v/>
      </c>
      <c r="S1087" s="711" t="str">
        <f t="shared" si="133"/>
        <v/>
      </c>
      <c r="T1087" s="573"/>
      <c r="U1087" s="573"/>
      <c r="V1087" s="147"/>
      <c r="W1087" s="707"/>
    </row>
    <row r="1088" spans="2:23" ht="14.25" customHeight="1">
      <c r="B1088" s="395"/>
      <c r="D1088" s="529">
        <f t="shared" si="134"/>
        <v>1047</v>
      </c>
      <c r="E1088" s="531"/>
      <c r="F1088" s="574"/>
      <c r="G1088" s="531"/>
      <c r="H1088" s="575"/>
      <c r="I1088" s="700" t="str">
        <f t="shared" si="135"/>
        <v/>
      </c>
      <c r="J1088" s="700" t="str">
        <f t="shared" si="136"/>
        <v/>
      </c>
      <c r="K1088" s="700" t="str">
        <f t="shared" si="137"/>
        <v/>
      </c>
      <c r="L1088" s="700" t="str">
        <f t="shared" si="138"/>
        <v/>
      </c>
      <c r="M1088" s="712" t="str">
        <f t="shared" si="139"/>
        <v/>
      </c>
      <c r="N1088" s="713"/>
      <c r="O1088" s="714"/>
      <c r="P1088" s="233"/>
      <c r="Q1088" s="233"/>
      <c r="R1088" s="816" t="str">
        <f t="shared" si="132"/>
        <v/>
      </c>
      <c r="S1088" s="711" t="str">
        <f t="shared" si="133"/>
        <v/>
      </c>
      <c r="T1088" s="573"/>
      <c r="U1088" s="573"/>
      <c r="V1088" s="147"/>
      <c r="W1088" s="707"/>
    </row>
    <row r="1089" spans="2:23" ht="14.25" customHeight="1">
      <c r="B1089" s="395"/>
      <c r="D1089" s="529">
        <f t="shared" si="134"/>
        <v>1048</v>
      </c>
      <c r="E1089" s="531"/>
      <c r="F1089" s="574"/>
      <c r="G1089" s="531"/>
      <c r="H1089" s="575"/>
      <c r="I1089" s="700" t="str">
        <f t="shared" si="135"/>
        <v/>
      </c>
      <c r="J1089" s="700" t="str">
        <f t="shared" si="136"/>
        <v/>
      </c>
      <c r="K1089" s="700" t="str">
        <f t="shared" si="137"/>
        <v/>
      </c>
      <c r="L1089" s="700" t="str">
        <f t="shared" si="138"/>
        <v/>
      </c>
      <c r="M1089" s="712" t="str">
        <f t="shared" si="139"/>
        <v/>
      </c>
      <c r="N1089" s="713"/>
      <c r="O1089" s="714"/>
      <c r="P1089" s="233"/>
      <c r="Q1089" s="233"/>
      <c r="R1089" s="816" t="str">
        <f t="shared" si="132"/>
        <v/>
      </c>
      <c r="S1089" s="711" t="str">
        <f t="shared" si="133"/>
        <v/>
      </c>
      <c r="T1089" s="573"/>
      <c r="U1089" s="573"/>
      <c r="V1089" s="147"/>
      <c r="W1089" s="707"/>
    </row>
    <row r="1090" spans="2:23" ht="14.25" customHeight="1">
      <c r="B1090" s="395"/>
      <c r="D1090" s="529">
        <f t="shared" si="134"/>
        <v>1049</v>
      </c>
      <c r="E1090" s="531"/>
      <c r="F1090" s="574"/>
      <c r="G1090" s="531"/>
      <c r="H1090" s="575"/>
      <c r="I1090" s="700" t="str">
        <f t="shared" si="135"/>
        <v/>
      </c>
      <c r="J1090" s="700" t="str">
        <f t="shared" si="136"/>
        <v/>
      </c>
      <c r="K1090" s="700" t="str">
        <f t="shared" si="137"/>
        <v/>
      </c>
      <c r="L1090" s="700" t="str">
        <f t="shared" si="138"/>
        <v/>
      </c>
      <c r="M1090" s="712" t="str">
        <f t="shared" si="139"/>
        <v/>
      </c>
      <c r="N1090" s="713"/>
      <c r="O1090" s="714"/>
      <c r="P1090" s="233"/>
      <c r="Q1090" s="233"/>
      <c r="R1090" s="816" t="str">
        <f t="shared" si="132"/>
        <v/>
      </c>
      <c r="S1090" s="711" t="str">
        <f t="shared" si="133"/>
        <v/>
      </c>
      <c r="T1090" s="573"/>
      <c r="U1090" s="573"/>
      <c r="V1090" s="147"/>
      <c r="W1090" s="707"/>
    </row>
    <row r="1091" spans="2:23" ht="14.25" customHeight="1">
      <c r="B1091" s="395"/>
      <c r="D1091" s="529">
        <f t="shared" si="134"/>
        <v>1050</v>
      </c>
      <c r="E1091" s="531"/>
      <c r="F1091" s="574"/>
      <c r="G1091" s="531"/>
      <c r="H1091" s="575"/>
      <c r="I1091" s="700" t="str">
        <f t="shared" si="135"/>
        <v/>
      </c>
      <c r="J1091" s="700" t="str">
        <f t="shared" si="136"/>
        <v/>
      </c>
      <c r="K1091" s="700" t="str">
        <f t="shared" si="137"/>
        <v/>
      </c>
      <c r="L1091" s="700" t="str">
        <f t="shared" si="138"/>
        <v/>
      </c>
      <c r="M1091" s="712" t="str">
        <f t="shared" si="139"/>
        <v/>
      </c>
      <c r="N1091" s="713"/>
      <c r="O1091" s="714"/>
      <c r="P1091" s="233"/>
      <c r="Q1091" s="233"/>
      <c r="R1091" s="816" t="str">
        <f>IF(Q1091="","",P1091*Q1091)</f>
        <v/>
      </c>
      <c r="S1091" s="711" t="str">
        <f t="shared" si="133"/>
        <v/>
      </c>
      <c r="T1091" s="573"/>
      <c r="U1091" s="573"/>
      <c r="V1091" s="147"/>
      <c r="W1091" s="707"/>
    </row>
    <row r="1092" spans="2:23" ht="14.25" customHeight="1">
      <c r="B1092" s="395"/>
      <c r="D1092" s="529">
        <f t="shared" si="134"/>
        <v>1051</v>
      </c>
      <c r="E1092" s="531"/>
      <c r="F1092" s="574"/>
      <c r="G1092" s="531"/>
      <c r="H1092" s="575"/>
      <c r="I1092" s="700" t="str">
        <f t="shared" si="135"/>
        <v/>
      </c>
      <c r="J1092" s="700" t="str">
        <f t="shared" si="136"/>
        <v/>
      </c>
      <c r="K1092" s="700" t="str">
        <f t="shared" si="137"/>
        <v/>
      </c>
      <c r="L1092" s="700" t="str">
        <f t="shared" si="138"/>
        <v/>
      </c>
      <c r="M1092" s="712" t="str">
        <f t="shared" si="139"/>
        <v/>
      </c>
      <c r="N1092" s="713"/>
      <c r="O1092" s="714"/>
      <c r="P1092" s="233"/>
      <c r="Q1092" s="233"/>
      <c r="R1092" s="816" t="str">
        <f t="shared" ref="R1092:R1150" si="140">IF(Q1092="","",P1092*Q1092)</f>
        <v/>
      </c>
      <c r="S1092" s="711" t="str">
        <f t="shared" si="133"/>
        <v/>
      </c>
      <c r="T1092" s="573"/>
      <c r="U1092" s="573"/>
      <c r="V1092" s="147"/>
      <c r="W1092" s="707"/>
    </row>
    <row r="1093" spans="2:23" ht="14.25" customHeight="1">
      <c r="B1093" s="395"/>
      <c r="D1093" s="529">
        <f t="shared" si="134"/>
        <v>1052</v>
      </c>
      <c r="E1093" s="531"/>
      <c r="F1093" s="574"/>
      <c r="G1093" s="531"/>
      <c r="H1093" s="575"/>
      <c r="I1093" s="700" t="str">
        <f t="shared" si="135"/>
        <v/>
      </c>
      <c r="J1093" s="700" t="str">
        <f t="shared" si="136"/>
        <v/>
      </c>
      <c r="K1093" s="700" t="str">
        <f t="shared" si="137"/>
        <v/>
      </c>
      <c r="L1093" s="700" t="str">
        <f t="shared" si="138"/>
        <v/>
      </c>
      <c r="M1093" s="712" t="str">
        <f t="shared" si="139"/>
        <v/>
      </c>
      <c r="N1093" s="713"/>
      <c r="O1093" s="714"/>
      <c r="P1093" s="233"/>
      <c r="Q1093" s="233"/>
      <c r="R1093" s="816" t="str">
        <f t="shared" si="140"/>
        <v/>
      </c>
      <c r="S1093" s="711" t="str">
        <f t="shared" si="133"/>
        <v/>
      </c>
      <c r="T1093" s="573"/>
      <c r="U1093" s="573"/>
      <c r="V1093" s="147"/>
      <c r="W1093" s="707"/>
    </row>
    <row r="1094" spans="2:23" ht="14.25" customHeight="1">
      <c r="B1094" s="395"/>
      <c r="D1094" s="529">
        <f t="shared" si="134"/>
        <v>1053</v>
      </c>
      <c r="E1094" s="531"/>
      <c r="F1094" s="574"/>
      <c r="G1094" s="531"/>
      <c r="H1094" s="575"/>
      <c r="I1094" s="700" t="str">
        <f t="shared" si="135"/>
        <v/>
      </c>
      <c r="J1094" s="700" t="str">
        <f t="shared" si="136"/>
        <v/>
      </c>
      <c r="K1094" s="700" t="str">
        <f t="shared" si="137"/>
        <v/>
      </c>
      <c r="L1094" s="700" t="str">
        <f t="shared" si="138"/>
        <v/>
      </c>
      <c r="M1094" s="712" t="str">
        <f t="shared" si="139"/>
        <v/>
      </c>
      <c r="N1094" s="713"/>
      <c r="O1094" s="714"/>
      <c r="P1094" s="233"/>
      <c r="Q1094" s="233"/>
      <c r="R1094" s="816" t="str">
        <f t="shared" si="140"/>
        <v/>
      </c>
      <c r="S1094" s="711" t="str">
        <f t="shared" si="133"/>
        <v/>
      </c>
      <c r="T1094" s="573"/>
      <c r="U1094" s="573"/>
      <c r="V1094" s="147"/>
      <c r="W1094" s="707"/>
    </row>
    <row r="1095" spans="2:23" ht="14.25" customHeight="1">
      <c r="B1095" s="395"/>
      <c r="D1095" s="529">
        <f t="shared" si="134"/>
        <v>1054</v>
      </c>
      <c r="E1095" s="531"/>
      <c r="F1095" s="574"/>
      <c r="G1095" s="531"/>
      <c r="H1095" s="575"/>
      <c r="I1095" s="700" t="str">
        <f t="shared" si="135"/>
        <v/>
      </c>
      <c r="J1095" s="700" t="str">
        <f t="shared" si="136"/>
        <v/>
      </c>
      <c r="K1095" s="700" t="str">
        <f t="shared" si="137"/>
        <v/>
      </c>
      <c r="L1095" s="700" t="str">
        <f t="shared" si="138"/>
        <v/>
      </c>
      <c r="M1095" s="712" t="str">
        <f t="shared" si="139"/>
        <v/>
      </c>
      <c r="N1095" s="713"/>
      <c r="O1095" s="714"/>
      <c r="P1095" s="233"/>
      <c r="Q1095" s="233"/>
      <c r="R1095" s="816" t="str">
        <f t="shared" si="140"/>
        <v/>
      </c>
      <c r="S1095" s="711" t="str">
        <f t="shared" si="133"/>
        <v/>
      </c>
      <c r="T1095" s="573"/>
      <c r="U1095" s="573"/>
      <c r="V1095" s="147"/>
      <c r="W1095" s="707"/>
    </row>
    <row r="1096" spans="2:23" ht="14.25" customHeight="1">
      <c r="B1096" s="395"/>
      <c r="D1096" s="529">
        <f t="shared" si="134"/>
        <v>1055</v>
      </c>
      <c r="E1096" s="531"/>
      <c r="F1096" s="574"/>
      <c r="G1096" s="531"/>
      <c r="H1096" s="575"/>
      <c r="I1096" s="700" t="str">
        <f t="shared" si="135"/>
        <v/>
      </c>
      <c r="J1096" s="700" t="str">
        <f t="shared" si="136"/>
        <v/>
      </c>
      <c r="K1096" s="700" t="str">
        <f t="shared" si="137"/>
        <v/>
      </c>
      <c r="L1096" s="700" t="str">
        <f t="shared" si="138"/>
        <v/>
      </c>
      <c r="M1096" s="712" t="str">
        <f t="shared" si="139"/>
        <v/>
      </c>
      <c r="N1096" s="713"/>
      <c r="O1096" s="714"/>
      <c r="P1096" s="233"/>
      <c r="Q1096" s="233"/>
      <c r="R1096" s="816" t="str">
        <f t="shared" si="140"/>
        <v/>
      </c>
      <c r="S1096" s="711" t="str">
        <f t="shared" si="133"/>
        <v/>
      </c>
      <c r="T1096" s="573"/>
      <c r="U1096" s="573"/>
      <c r="V1096" s="147"/>
      <c r="W1096" s="707"/>
    </row>
    <row r="1097" spans="2:23" ht="14.25" customHeight="1">
      <c r="B1097" s="395"/>
      <c r="D1097" s="529">
        <f t="shared" si="134"/>
        <v>1056</v>
      </c>
      <c r="E1097" s="531"/>
      <c r="F1097" s="574"/>
      <c r="G1097" s="531"/>
      <c r="H1097" s="575"/>
      <c r="I1097" s="700" t="str">
        <f t="shared" si="135"/>
        <v/>
      </c>
      <c r="J1097" s="700" t="str">
        <f t="shared" si="136"/>
        <v/>
      </c>
      <c r="K1097" s="700" t="str">
        <f t="shared" si="137"/>
        <v/>
      </c>
      <c r="L1097" s="700" t="str">
        <f t="shared" si="138"/>
        <v/>
      </c>
      <c r="M1097" s="712" t="str">
        <f t="shared" si="139"/>
        <v/>
      </c>
      <c r="N1097" s="713"/>
      <c r="O1097" s="714"/>
      <c r="P1097" s="233"/>
      <c r="Q1097" s="233"/>
      <c r="R1097" s="816" t="str">
        <f t="shared" si="140"/>
        <v/>
      </c>
      <c r="S1097" s="711" t="str">
        <f t="shared" si="133"/>
        <v/>
      </c>
      <c r="T1097" s="573"/>
      <c r="U1097" s="573"/>
      <c r="V1097" s="147"/>
      <c r="W1097" s="707"/>
    </row>
    <row r="1098" spans="2:23" ht="14.25" customHeight="1">
      <c r="B1098" s="395"/>
      <c r="D1098" s="529">
        <f t="shared" si="134"/>
        <v>1057</v>
      </c>
      <c r="E1098" s="531"/>
      <c r="F1098" s="574"/>
      <c r="G1098" s="531"/>
      <c r="H1098" s="575"/>
      <c r="I1098" s="700" t="str">
        <f t="shared" si="135"/>
        <v/>
      </c>
      <c r="J1098" s="700" t="str">
        <f t="shared" si="136"/>
        <v/>
      </c>
      <c r="K1098" s="700" t="str">
        <f t="shared" si="137"/>
        <v/>
      </c>
      <c r="L1098" s="700" t="str">
        <f t="shared" si="138"/>
        <v/>
      </c>
      <c r="M1098" s="712" t="str">
        <f t="shared" si="139"/>
        <v/>
      </c>
      <c r="N1098" s="713"/>
      <c r="O1098" s="714"/>
      <c r="P1098" s="233"/>
      <c r="Q1098" s="233"/>
      <c r="R1098" s="816" t="str">
        <f t="shared" si="140"/>
        <v/>
      </c>
      <c r="S1098" s="711" t="str">
        <f t="shared" si="133"/>
        <v/>
      </c>
      <c r="T1098" s="573"/>
      <c r="U1098" s="573"/>
      <c r="V1098" s="147"/>
      <c r="W1098" s="707"/>
    </row>
    <row r="1099" spans="2:23" ht="14.25" customHeight="1">
      <c r="B1099" s="395"/>
      <c r="D1099" s="529">
        <f t="shared" si="134"/>
        <v>1058</v>
      </c>
      <c r="E1099" s="531"/>
      <c r="F1099" s="574"/>
      <c r="G1099" s="531"/>
      <c r="H1099" s="575"/>
      <c r="I1099" s="700" t="str">
        <f t="shared" si="135"/>
        <v/>
      </c>
      <c r="J1099" s="700" t="str">
        <f t="shared" si="136"/>
        <v/>
      </c>
      <c r="K1099" s="700" t="str">
        <f t="shared" si="137"/>
        <v/>
      </c>
      <c r="L1099" s="700" t="str">
        <f t="shared" si="138"/>
        <v/>
      </c>
      <c r="M1099" s="712" t="str">
        <f t="shared" si="139"/>
        <v/>
      </c>
      <c r="N1099" s="713"/>
      <c r="O1099" s="714"/>
      <c r="P1099" s="233"/>
      <c r="Q1099" s="233"/>
      <c r="R1099" s="816" t="str">
        <f t="shared" si="140"/>
        <v/>
      </c>
      <c r="S1099" s="711" t="str">
        <f t="shared" si="133"/>
        <v/>
      </c>
      <c r="T1099" s="573"/>
      <c r="U1099" s="573"/>
      <c r="V1099" s="147"/>
      <c r="W1099" s="707"/>
    </row>
    <row r="1100" spans="2:23" ht="14.25" customHeight="1">
      <c r="B1100" s="395"/>
      <c r="D1100" s="529">
        <f t="shared" si="134"/>
        <v>1059</v>
      </c>
      <c r="E1100" s="531"/>
      <c r="F1100" s="574"/>
      <c r="G1100" s="531"/>
      <c r="H1100" s="575"/>
      <c r="I1100" s="700" t="str">
        <f t="shared" si="135"/>
        <v/>
      </c>
      <c r="J1100" s="700" t="str">
        <f t="shared" si="136"/>
        <v/>
      </c>
      <c r="K1100" s="700" t="str">
        <f t="shared" si="137"/>
        <v/>
      </c>
      <c r="L1100" s="700" t="str">
        <f t="shared" si="138"/>
        <v/>
      </c>
      <c r="M1100" s="712" t="str">
        <f t="shared" si="139"/>
        <v/>
      </c>
      <c r="N1100" s="713"/>
      <c r="O1100" s="714"/>
      <c r="P1100" s="233"/>
      <c r="Q1100" s="233"/>
      <c r="R1100" s="816" t="str">
        <f t="shared" si="140"/>
        <v/>
      </c>
      <c r="S1100" s="711" t="str">
        <f t="shared" si="133"/>
        <v/>
      </c>
      <c r="T1100" s="573"/>
      <c r="U1100" s="573"/>
      <c r="V1100" s="147"/>
      <c r="W1100" s="707"/>
    </row>
    <row r="1101" spans="2:23" ht="14.25" customHeight="1">
      <c r="B1101" s="395"/>
      <c r="D1101" s="529">
        <f t="shared" si="134"/>
        <v>1060</v>
      </c>
      <c r="E1101" s="531"/>
      <c r="F1101" s="574"/>
      <c r="G1101" s="531"/>
      <c r="H1101" s="575"/>
      <c r="I1101" s="700" t="str">
        <f t="shared" si="135"/>
        <v/>
      </c>
      <c r="J1101" s="700" t="str">
        <f t="shared" si="136"/>
        <v/>
      </c>
      <c r="K1101" s="700" t="str">
        <f t="shared" si="137"/>
        <v/>
      </c>
      <c r="L1101" s="700" t="str">
        <f t="shared" si="138"/>
        <v/>
      </c>
      <c r="M1101" s="712" t="str">
        <f t="shared" si="139"/>
        <v/>
      </c>
      <c r="N1101" s="713"/>
      <c r="O1101" s="714"/>
      <c r="P1101" s="233"/>
      <c r="Q1101" s="233"/>
      <c r="R1101" s="816" t="str">
        <f t="shared" si="140"/>
        <v/>
      </c>
      <c r="S1101" s="711" t="str">
        <f t="shared" si="133"/>
        <v/>
      </c>
      <c r="T1101" s="573"/>
      <c r="U1101" s="573"/>
      <c r="V1101" s="147"/>
      <c r="W1101" s="707"/>
    </row>
    <row r="1102" spans="2:23" ht="14.25" customHeight="1">
      <c r="B1102" s="395"/>
      <c r="D1102" s="529">
        <f t="shared" si="134"/>
        <v>1061</v>
      </c>
      <c r="E1102" s="531"/>
      <c r="F1102" s="574"/>
      <c r="G1102" s="531"/>
      <c r="H1102" s="575"/>
      <c r="I1102" s="700" t="str">
        <f t="shared" si="135"/>
        <v/>
      </c>
      <c r="J1102" s="700" t="str">
        <f t="shared" si="136"/>
        <v/>
      </c>
      <c r="K1102" s="700" t="str">
        <f t="shared" si="137"/>
        <v/>
      </c>
      <c r="L1102" s="700" t="str">
        <f t="shared" si="138"/>
        <v/>
      </c>
      <c r="M1102" s="712" t="str">
        <f t="shared" si="139"/>
        <v/>
      </c>
      <c r="N1102" s="713"/>
      <c r="O1102" s="714"/>
      <c r="P1102" s="233"/>
      <c r="Q1102" s="233"/>
      <c r="R1102" s="816" t="str">
        <f t="shared" si="140"/>
        <v/>
      </c>
      <c r="S1102" s="711" t="str">
        <f t="shared" si="133"/>
        <v/>
      </c>
      <c r="T1102" s="573"/>
      <c r="U1102" s="573"/>
      <c r="V1102" s="147"/>
      <c r="W1102" s="707"/>
    </row>
    <row r="1103" spans="2:23" ht="14.25" customHeight="1">
      <c r="B1103" s="395"/>
      <c r="D1103" s="529">
        <f t="shared" si="134"/>
        <v>1062</v>
      </c>
      <c r="E1103" s="531"/>
      <c r="F1103" s="574"/>
      <c r="G1103" s="531"/>
      <c r="H1103" s="575"/>
      <c r="I1103" s="700" t="str">
        <f t="shared" si="135"/>
        <v/>
      </c>
      <c r="J1103" s="700" t="str">
        <f t="shared" si="136"/>
        <v/>
      </c>
      <c r="K1103" s="700" t="str">
        <f t="shared" si="137"/>
        <v/>
      </c>
      <c r="L1103" s="700" t="str">
        <f t="shared" si="138"/>
        <v/>
      </c>
      <c r="M1103" s="712" t="str">
        <f t="shared" si="139"/>
        <v/>
      </c>
      <c r="N1103" s="713"/>
      <c r="O1103" s="714"/>
      <c r="P1103" s="233"/>
      <c r="Q1103" s="233"/>
      <c r="R1103" s="816" t="str">
        <f t="shared" si="140"/>
        <v/>
      </c>
      <c r="S1103" s="711" t="str">
        <f t="shared" si="133"/>
        <v/>
      </c>
      <c r="T1103" s="573"/>
      <c r="U1103" s="573"/>
      <c r="V1103" s="147"/>
      <c r="W1103" s="707"/>
    </row>
    <row r="1104" spans="2:23" ht="14.25" customHeight="1">
      <c r="B1104" s="395"/>
      <c r="D1104" s="529">
        <f t="shared" si="134"/>
        <v>1063</v>
      </c>
      <c r="E1104" s="531"/>
      <c r="F1104" s="574"/>
      <c r="G1104" s="531"/>
      <c r="H1104" s="575"/>
      <c r="I1104" s="700" t="str">
        <f t="shared" si="135"/>
        <v/>
      </c>
      <c r="J1104" s="700" t="str">
        <f t="shared" si="136"/>
        <v/>
      </c>
      <c r="K1104" s="700" t="str">
        <f t="shared" si="137"/>
        <v/>
      </c>
      <c r="L1104" s="700" t="str">
        <f t="shared" si="138"/>
        <v/>
      </c>
      <c r="M1104" s="712" t="str">
        <f t="shared" si="139"/>
        <v/>
      </c>
      <c r="N1104" s="713"/>
      <c r="O1104" s="714"/>
      <c r="P1104" s="233"/>
      <c r="Q1104" s="233"/>
      <c r="R1104" s="816" t="str">
        <f t="shared" si="140"/>
        <v/>
      </c>
      <c r="S1104" s="711" t="str">
        <f t="shared" si="133"/>
        <v/>
      </c>
      <c r="T1104" s="573"/>
      <c r="U1104" s="573"/>
      <c r="V1104" s="147"/>
      <c r="W1104" s="707"/>
    </row>
    <row r="1105" spans="2:23" ht="14.25" customHeight="1">
      <c r="B1105" s="395"/>
      <c r="D1105" s="529">
        <f t="shared" si="134"/>
        <v>1064</v>
      </c>
      <c r="E1105" s="531"/>
      <c r="F1105" s="574"/>
      <c r="G1105" s="531"/>
      <c r="H1105" s="575"/>
      <c r="I1105" s="700" t="str">
        <f t="shared" si="135"/>
        <v/>
      </c>
      <c r="J1105" s="700" t="str">
        <f t="shared" si="136"/>
        <v/>
      </c>
      <c r="K1105" s="700" t="str">
        <f t="shared" si="137"/>
        <v/>
      </c>
      <c r="L1105" s="700" t="str">
        <f t="shared" si="138"/>
        <v/>
      </c>
      <c r="M1105" s="712" t="str">
        <f t="shared" si="139"/>
        <v/>
      </c>
      <c r="N1105" s="713"/>
      <c r="O1105" s="714"/>
      <c r="P1105" s="233"/>
      <c r="Q1105" s="233"/>
      <c r="R1105" s="816" t="str">
        <f t="shared" si="140"/>
        <v/>
      </c>
      <c r="S1105" s="711" t="str">
        <f t="shared" si="133"/>
        <v/>
      </c>
      <c r="T1105" s="573"/>
      <c r="U1105" s="573"/>
      <c r="V1105" s="147"/>
      <c r="W1105" s="707"/>
    </row>
    <row r="1106" spans="2:23" ht="14.25" customHeight="1">
      <c r="B1106" s="395"/>
      <c r="D1106" s="529">
        <f t="shared" si="134"/>
        <v>1065</v>
      </c>
      <c r="E1106" s="531"/>
      <c r="F1106" s="574"/>
      <c r="G1106" s="531"/>
      <c r="H1106" s="575"/>
      <c r="I1106" s="700" t="str">
        <f t="shared" si="135"/>
        <v/>
      </c>
      <c r="J1106" s="700" t="str">
        <f t="shared" si="136"/>
        <v/>
      </c>
      <c r="K1106" s="700" t="str">
        <f t="shared" si="137"/>
        <v/>
      </c>
      <c r="L1106" s="700" t="str">
        <f t="shared" si="138"/>
        <v/>
      </c>
      <c r="M1106" s="712" t="str">
        <f t="shared" si="139"/>
        <v/>
      </c>
      <c r="N1106" s="713"/>
      <c r="O1106" s="714"/>
      <c r="P1106" s="233"/>
      <c r="Q1106" s="233"/>
      <c r="R1106" s="816" t="str">
        <f t="shared" si="140"/>
        <v/>
      </c>
      <c r="S1106" s="711" t="str">
        <f t="shared" si="133"/>
        <v/>
      </c>
      <c r="T1106" s="573"/>
      <c r="U1106" s="573"/>
      <c r="V1106" s="147"/>
      <c r="W1106" s="707"/>
    </row>
    <row r="1107" spans="2:23" ht="14.25" customHeight="1">
      <c r="B1107" s="395"/>
      <c r="D1107" s="529">
        <f t="shared" si="134"/>
        <v>1066</v>
      </c>
      <c r="E1107" s="531"/>
      <c r="F1107" s="574"/>
      <c r="G1107" s="531"/>
      <c r="H1107" s="575"/>
      <c r="I1107" s="700" t="str">
        <f t="shared" si="135"/>
        <v/>
      </c>
      <c r="J1107" s="700" t="str">
        <f t="shared" si="136"/>
        <v/>
      </c>
      <c r="K1107" s="700" t="str">
        <f t="shared" si="137"/>
        <v/>
      </c>
      <c r="L1107" s="700" t="str">
        <f t="shared" si="138"/>
        <v/>
      </c>
      <c r="M1107" s="712" t="str">
        <f t="shared" si="139"/>
        <v/>
      </c>
      <c r="N1107" s="713"/>
      <c r="O1107" s="714"/>
      <c r="P1107" s="233"/>
      <c r="Q1107" s="233"/>
      <c r="R1107" s="816" t="str">
        <f t="shared" si="140"/>
        <v/>
      </c>
      <c r="S1107" s="711" t="str">
        <f t="shared" si="133"/>
        <v/>
      </c>
      <c r="T1107" s="573"/>
      <c r="U1107" s="573"/>
      <c r="V1107" s="147"/>
      <c r="W1107" s="707"/>
    </row>
    <row r="1108" spans="2:23" ht="14.25" customHeight="1">
      <c r="B1108" s="395"/>
      <c r="D1108" s="529">
        <f t="shared" si="134"/>
        <v>1067</v>
      </c>
      <c r="E1108" s="531"/>
      <c r="F1108" s="574"/>
      <c r="G1108" s="531"/>
      <c r="H1108" s="575"/>
      <c r="I1108" s="700" t="str">
        <f t="shared" si="135"/>
        <v/>
      </c>
      <c r="J1108" s="700" t="str">
        <f t="shared" si="136"/>
        <v/>
      </c>
      <c r="K1108" s="700" t="str">
        <f t="shared" si="137"/>
        <v/>
      </c>
      <c r="L1108" s="700" t="str">
        <f t="shared" si="138"/>
        <v/>
      </c>
      <c r="M1108" s="712" t="str">
        <f t="shared" si="139"/>
        <v/>
      </c>
      <c r="N1108" s="713"/>
      <c r="O1108" s="714"/>
      <c r="P1108" s="233"/>
      <c r="Q1108" s="233"/>
      <c r="R1108" s="816" t="str">
        <f t="shared" si="140"/>
        <v/>
      </c>
      <c r="S1108" s="711" t="str">
        <f t="shared" si="133"/>
        <v/>
      </c>
      <c r="T1108" s="573"/>
      <c r="U1108" s="573"/>
      <c r="V1108" s="147"/>
      <c r="W1108" s="707"/>
    </row>
    <row r="1109" spans="2:23" ht="14.25" customHeight="1">
      <c r="B1109" s="395"/>
      <c r="D1109" s="529">
        <f t="shared" si="134"/>
        <v>1068</v>
      </c>
      <c r="E1109" s="531"/>
      <c r="F1109" s="574"/>
      <c r="G1109" s="531"/>
      <c r="H1109" s="575"/>
      <c r="I1109" s="700" t="str">
        <f t="shared" si="135"/>
        <v/>
      </c>
      <c r="J1109" s="700" t="str">
        <f t="shared" si="136"/>
        <v/>
      </c>
      <c r="K1109" s="700" t="str">
        <f t="shared" si="137"/>
        <v/>
      </c>
      <c r="L1109" s="700" t="str">
        <f t="shared" si="138"/>
        <v/>
      </c>
      <c r="M1109" s="712" t="str">
        <f t="shared" si="139"/>
        <v/>
      </c>
      <c r="N1109" s="713"/>
      <c r="O1109" s="714"/>
      <c r="P1109" s="233"/>
      <c r="Q1109" s="233"/>
      <c r="R1109" s="816" t="str">
        <f t="shared" si="140"/>
        <v/>
      </c>
      <c r="S1109" s="711" t="str">
        <f t="shared" si="133"/>
        <v/>
      </c>
      <c r="T1109" s="573"/>
      <c r="U1109" s="573"/>
      <c r="V1109" s="147"/>
      <c r="W1109" s="707"/>
    </row>
    <row r="1110" spans="2:23" ht="14.25" customHeight="1">
      <c r="B1110" s="395"/>
      <c r="D1110" s="529">
        <f t="shared" si="134"/>
        <v>1069</v>
      </c>
      <c r="E1110" s="531"/>
      <c r="F1110" s="574"/>
      <c r="G1110" s="531"/>
      <c r="H1110" s="575"/>
      <c r="I1110" s="700" t="str">
        <f t="shared" si="135"/>
        <v/>
      </c>
      <c r="J1110" s="700" t="str">
        <f t="shared" si="136"/>
        <v/>
      </c>
      <c r="K1110" s="700" t="str">
        <f t="shared" si="137"/>
        <v/>
      </c>
      <c r="L1110" s="700" t="str">
        <f t="shared" si="138"/>
        <v/>
      </c>
      <c r="M1110" s="712" t="str">
        <f t="shared" si="139"/>
        <v/>
      </c>
      <c r="N1110" s="713"/>
      <c r="O1110" s="714"/>
      <c r="P1110" s="233"/>
      <c r="Q1110" s="233"/>
      <c r="R1110" s="816" t="str">
        <f t="shared" si="140"/>
        <v/>
      </c>
      <c r="S1110" s="711" t="str">
        <f t="shared" si="133"/>
        <v/>
      </c>
      <c r="T1110" s="573"/>
      <c r="U1110" s="573"/>
      <c r="V1110" s="147"/>
      <c r="W1110" s="707"/>
    </row>
    <row r="1111" spans="2:23" ht="14.25" customHeight="1">
      <c r="B1111" s="395"/>
      <c r="D1111" s="529">
        <f t="shared" si="134"/>
        <v>1070</v>
      </c>
      <c r="E1111" s="531"/>
      <c r="F1111" s="574"/>
      <c r="G1111" s="531"/>
      <c r="H1111" s="575"/>
      <c r="I1111" s="700" t="str">
        <f t="shared" si="135"/>
        <v/>
      </c>
      <c r="J1111" s="700" t="str">
        <f t="shared" si="136"/>
        <v/>
      </c>
      <c r="K1111" s="700" t="str">
        <f t="shared" si="137"/>
        <v/>
      </c>
      <c r="L1111" s="700" t="str">
        <f t="shared" si="138"/>
        <v/>
      </c>
      <c r="M1111" s="712" t="str">
        <f t="shared" si="139"/>
        <v/>
      </c>
      <c r="N1111" s="713"/>
      <c r="O1111" s="714"/>
      <c r="P1111" s="233"/>
      <c r="Q1111" s="233"/>
      <c r="R1111" s="816" t="str">
        <f t="shared" si="140"/>
        <v/>
      </c>
      <c r="S1111" s="711" t="str">
        <f t="shared" si="133"/>
        <v/>
      </c>
      <c r="T1111" s="573"/>
      <c r="U1111" s="573"/>
      <c r="V1111" s="147"/>
      <c r="W1111" s="707"/>
    </row>
    <row r="1112" spans="2:23" ht="14.25" customHeight="1">
      <c r="B1112" s="395"/>
      <c r="D1112" s="529">
        <f t="shared" si="134"/>
        <v>1071</v>
      </c>
      <c r="E1112" s="531"/>
      <c r="F1112" s="574"/>
      <c r="G1112" s="531"/>
      <c r="H1112" s="575"/>
      <c r="I1112" s="700" t="str">
        <f t="shared" si="135"/>
        <v/>
      </c>
      <c r="J1112" s="700" t="str">
        <f t="shared" si="136"/>
        <v/>
      </c>
      <c r="K1112" s="700" t="str">
        <f t="shared" si="137"/>
        <v/>
      </c>
      <c r="L1112" s="700" t="str">
        <f t="shared" si="138"/>
        <v/>
      </c>
      <c r="M1112" s="712" t="str">
        <f t="shared" si="139"/>
        <v/>
      </c>
      <c r="N1112" s="713"/>
      <c r="O1112" s="714"/>
      <c r="P1112" s="233"/>
      <c r="Q1112" s="233"/>
      <c r="R1112" s="816" t="str">
        <f t="shared" si="140"/>
        <v/>
      </c>
      <c r="S1112" s="711" t="str">
        <f t="shared" si="133"/>
        <v/>
      </c>
      <c r="T1112" s="573"/>
      <c r="U1112" s="573"/>
      <c r="V1112" s="147"/>
      <c r="W1112" s="707"/>
    </row>
    <row r="1113" spans="2:23" ht="14.25" customHeight="1">
      <c r="B1113" s="395"/>
      <c r="D1113" s="529">
        <f t="shared" si="134"/>
        <v>1072</v>
      </c>
      <c r="E1113" s="531"/>
      <c r="F1113" s="574"/>
      <c r="G1113" s="531"/>
      <c r="H1113" s="575"/>
      <c r="I1113" s="700" t="str">
        <f t="shared" si="135"/>
        <v/>
      </c>
      <c r="J1113" s="700" t="str">
        <f t="shared" si="136"/>
        <v/>
      </c>
      <c r="K1113" s="700" t="str">
        <f t="shared" si="137"/>
        <v/>
      </c>
      <c r="L1113" s="700" t="str">
        <f t="shared" si="138"/>
        <v/>
      </c>
      <c r="M1113" s="712" t="str">
        <f t="shared" si="139"/>
        <v/>
      </c>
      <c r="N1113" s="713"/>
      <c r="O1113" s="714"/>
      <c r="P1113" s="233"/>
      <c r="Q1113" s="233"/>
      <c r="R1113" s="816" t="str">
        <f t="shared" si="140"/>
        <v/>
      </c>
      <c r="S1113" s="711" t="str">
        <f t="shared" si="133"/>
        <v/>
      </c>
      <c r="T1113" s="573"/>
      <c r="U1113" s="573"/>
      <c r="V1113" s="147"/>
      <c r="W1113" s="707"/>
    </row>
    <row r="1114" spans="2:23" ht="14.25" customHeight="1">
      <c r="B1114" s="395"/>
      <c r="D1114" s="529">
        <f t="shared" si="134"/>
        <v>1073</v>
      </c>
      <c r="E1114" s="531"/>
      <c r="F1114" s="574"/>
      <c r="G1114" s="531"/>
      <c r="H1114" s="575"/>
      <c r="I1114" s="700" t="str">
        <f t="shared" si="135"/>
        <v/>
      </c>
      <c r="J1114" s="700" t="str">
        <f t="shared" si="136"/>
        <v/>
      </c>
      <c r="K1114" s="700" t="str">
        <f t="shared" si="137"/>
        <v/>
      </c>
      <c r="L1114" s="700" t="str">
        <f t="shared" si="138"/>
        <v/>
      </c>
      <c r="M1114" s="712" t="str">
        <f t="shared" si="139"/>
        <v/>
      </c>
      <c r="N1114" s="713"/>
      <c r="O1114" s="714"/>
      <c r="P1114" s="233"/>
      <c r="Q1114" s="233"/>
      <c r="R1114" s="816" t="str">
        <f t="shared" si="140"/>
        <v/>
      </c>
      <c r="S1114" s="711" t="str">
        <f t="shared" si="133"/>
        <v/>
      </c>
      <c r="T1114" s="573"/>
      <c r="U1114" s="573"/>
      <c r="V1114" s="147"/>
      <c r="W1114" s="707"/>
    </row>
    <row r="1115" spans="2:23" ht="14.25" customHeight="1">
      <c r="B1115" s="395"/>
      <c r="D1115" s="529">
        <f t="shared" si="134"/>
        <v>1074</v>
      </c>
      <c r="E1115" s="531"/>
      <c r="F1115" s="574"/>
      <c r="G1115" s="531"/>
      <c r="H1115" s="575"/>
      <c r="I1115" s="700" t="str">
        <f t="shared" si="135"/>
        <v/>
      </c>
      <c r="J1115" s="700" t="str">
        <f t="shared" si="136"/>
        <v/>
      </c>
      <c r="K1115" s="700" t="str">
        <f t="shared" si="137"/>
        <v/>
      </c>
      <c r="L1115" s="700" t="str">
        <f t="shared" si="138"/>
        <v/>
      </c>
      <c r="M1115" s="712" t="str">
        <f t="shared" si="139"/>
        <v/>
      </c>
      <c r="N1115" s="713"/>
      <c r="O1115" s="714"/>
      <c r="P1115" s="233"/>
      <c r="Q1115" s="233"/>
      <c r="R1115" s="816" t="str">
        <f t="shared" si="140"/>
        <v/>
      </c>
      <c r="S1115" s="711" t="str">
        <f t="shared" si="133"/>
        <v/>
      </c>
      <c r="T1115" s="573"/>
      <c r="U1115" s="573"/>
      <c r="V1115" s="147"/>
      <c r="W1115" s="707"/>
    </row>
    <row r="1116" spans="2:23" ht="14.25" customHeight="1">
      <c r="B1116" s="395"/>
      <c r="D1116" s="529">
        <f t="shared" si="134"/>
        <v>1075</v>
      </c>
      <c r="E1116" s="531"/>
      <c r="F1116" s="574"/>
      <c r="G1116" s="531"/>
      <c r="H1116" s="575"/>
      <c r="I1116" s="700" t="str">
        <f t="shared" si="135"/>
        <v/>
      </c>
      <c r="J1116" s="700" t="str">
        <f t="shared" si="136"/>
        <v/>
      </c>
      <c r="K1116" s="700" t="str">
        <f t="shared" si="137"/>
        <v/>
      </c>
      <c r="L1116" s="700" t="str">
        <f t="shared" si="138"/>
        <v/>
      </c>
      <c r="M1116" s="712" t="str">
        <f t="shared" si="139"/>
        <v/>
      </c>
      <c r="N1116" s="713"/>
      <c r="O1116" s="714"/>
      <c r="P1116" s="233"/>
      <c r="Q1116" s="233"/>
      <c r="R1116" s="816" t="str">
        <f t="shared" si="140"/>
        <v/>
      </c>
      <c r="S1116" s="711" t="str">
        <f t="shared" si="133"/>
        <v/>
      </c>
      <c r="T1116" s="573"/>
      <c r="U1116" s="573"/>
      <c r="V1116" s="147"/>
      <c r="W1116" s="707"/>
    </row>
    <row r="1117" spans="2:23" ht="14.25" customHeight="1">
      <c r="B1117" s="395"/>
      <c r="D1117" s="529">
        <f t="shared" si="134"/>
        <v>1076</v>
      </c>
      <c r="E1117" s="531"/>
      <c r="F1117" s="574"/>
      <c r="G1117" s="531"/>
      <c r="H1117" s="575"/>
      <c r="I1117" s="700" t="str">
        <f t="shared" si="135"/>
        <v/>
      </c>
      <c r="J1117" s="700" t="str">
        <f t="shared" si="136"/>
        <v/>
      </c>
      <c r="K1117" s="700" t="str">
        <f t="shared" si="137"/>
        <v/>
      </c>
      <c r="L1117" s="700" t="str">
        <f t="shared" si="138"/>
        <v/>
      </c>
      <c r="M1117" s="712" t="str">
        <f t="shared" si="139"/>
        <v/>
      </c>
      <c r="N1117" s="713"/>
      <c r="O1117" s="714"/>
      <c r="P1117" s="233"/>
      <c r="Q1117" s="233"/>
      <c r="R1117" s="816" t="str">
        <f t="shared" si="140"/>
        <v/>
      </c>
      <c r="S1117" s="711" t="str">
        <f t="shared" si="133"/>
        <v/>
      </c>
      <c r="T1117" s="573"/>
      <c r="U1117" s="573"/>
      <c r="V1117" s="147"/>
      <c r="W1117" s="707"/>
    </row>
    <row r="1118" spans="2:23" ht="14.25" customHeight="1">
      <c r="B1118" s="395"/>
      <c r="D1118" s="529">
        <f t="shared" si="134"/>
        <v>1077</v>
      </c>
      <c r="E1118" s="531"/>
      <c r="F1118" s="574"/>
      <c r="G1118" s="531"/>
      <c r="H1118" s="575"/>
      <c r="I1118" s="700" t="str">
        <f t="shared" si="135"/>
        <v/>
      </c>
      <c r="J1118" s="700" t="str">
        <f t="shared" si="136"/>
        <v/>
      </c>
      <c r="K1118" s="700" t="str">
        <f t="shared" si="137"/>
        <v/>
      </c>
      <c r="L1118" s="700" t="str">
        <f t="shared" si="138"/>
        <v/>
      </c>
      <c r="M1118" s="712" t="str">
        <f t="shared" si="139"/>
        <v/>
      </c>
      <c r="N1118" s="713"/>
      <c r="O1118" s="714"/>
      <c r="P1118" s="233"/>
      <c r="Q1118" s="233"/>
      <c r="R1118" s="816" t="str">
        <f t="shared" si="140"/>
        <v/>
      </c>
      <c r="S1118" s="711" t="str">
        <f t="shared" si="133"/>
        <v/>
      </c>
      <c r="T1118" s="573"/>
      <c r="U1118" s="573"/>
      <c r="V1118" s="147"/>
      <c r="W1118" s="707"/>
    </row>
    <row r="1119" spans="2:23" ht="14.25" customHeight="1">
      <c r="B1119" s="395"/>
      <c r="D1119" s="529">
        <f t="shared" si="134"/>
        <v>1078</v>
      </c>
      <c r="E1119" s="531"/>
      <c r="F1119" s="574"/>
      <c r="G1119" s="531"/>
      <c r="H1119" s="575"/>
      <c r="I1119" s="700" t="str">
        <f t="shared" si="135"/>
        <v/>
      </c>
      <c r="J1119" s="700" t="str">
        <f t="shared" si="136"/>
        <v/>
      </c>
      <c r="K1119" s="700" t="str">
        <f t="shared" si="137"/>
        <v/>
      </c>
      <c r="L1119" s="700" t="str">
        <f t="shared" si="138"/>
        <v/>
      </c>
      <c r="M1119" s="712" t="str">
        <f t="shared" si="139"/>
        <v/>
      </c>
      <c r="N1119" s="713"/>
      <c r="O1119" s="714"/>
      <c r="P1119" s="233"/>
      <c r="Q1119" s="233"/>
      <c r="R1119" s="816" t="str">
        <f t="shared" si="140"/>
        <v/>
      </c>
      <c r="S1119" s="711" t="str">
        <f t="shared" si="133"/>
        <v/>
      </c>
      <c r="T1119" s="573"/>
      <c r="U1119" s="573"/>
      <c r="V1119" s="147"/>
      <c r="W1119" s="707"/>
    </row>
    <row r="1120" spans="2:23" ht="14.25" customHeight="1">
      <c r="B1120" s="395"/>
      <c r="D1120" s="529">
        <f t="shared" si="134"/>
        <v>1079</v>
      </c>
      <c r="E1120" s="531"/>
      <c r="F1120" s="574"/>
      <c r="G1120" s="531"/>
      <c r="H1120" s="575"/>
      <c r="I1120" s="700" t="str">
        <f t="shared" si="135"/>
        <v/>
      </c>
      <c r="J1120" s="700" t="str">
        <f t="shared" si="136"/>
        <v/>
      </c>
      <c r="K1120" s="700" t="str">
        <f t="shared" si="137"/>
        <v/>
      </c>
      <c r="L1120" s="700" t="str">
        <f t="shared" si="138"/>
        <v/>
      </c>
      <c r="M1120" s="712" t="str">
        <f t="shared" si="139"/>
        <v/>
      </c>
      <c r="N1120" s="713"/>
      <c r="O1120" s="714"/>
      <c r="P1120" s="233"/>
      <c r="Q1120" s="233"/>
      <c r="R1120" s="816" t="str">
        <f t="shared" si="140"/>
        <v/>
      </c>
      <c r="S1120" s="711" t="str">
        <f t="shared" si="133"/>
        <v/>
      </c>
      <c r="T1120" s="573"/>
      <c r="U1120" s="573"/>
      <c r="V1120" s="147"/>
      <c r="W1120" s="707"/>
    </row>
    <row r="1121" spans="2:23" ht="14.25" customHeight="1">
      <c r="B1121" s="395"/>
      <c r="D1121" s="529">
        <f t="shared" si="134"/>
        <v>1080</v>
      </c>
      <c r="E1121" s="531"/>
      <c r="F1121" s="574"/>
      <c r="G1121" s="531"/>
      <c r="H1121" s="575"/>
      <c r="I1121" s="700" t="str">
        <f t="shared" si="135"/>
        <v/>
      </c>
      <c r="J1121" s="700" t="str">
        <f t="shared" si="136"/>
        <v/>
      </c>
      <c r="K1121" s="700" t="str">
        <f t="shared" si="137"/>
        <v/>
      </c>
      <c r="L1121" s="700" t="str">
        <f t="shared" si="138"/>
        <v/>
      </c>
      <c r="M1121" s="712" t="str">
        <f t="shared" si="139"/>
        <v/>
      </c>
      <c r="N1121" s="713"/>
      <c r="O1121" s="714"/>
      <c r="P1121" s="233"/>
      <c r="Q1121" s="233"/>
      <c r="R1121" s="816" t="str">
        <f t="shared" si="140"/>
        <v/>
      </c>
      <c r="S1121" s="711" t="str">
        <f t="shared" si="133"/>
        <v/>
      </c>
      <c r="T1121" s="573"/>
      <c r="U1121" s="573"/>
      <c r="V1121" s="147"/>
      <c r="W1121" s="707"/>
    </row>
    <row r="1122" spans="2:23" ht="14.25" customHeight="1">
      <c r="B1122" s="395"/>
      <c r="D1122" s="529">
        <f t="shared" si="134"/>
        <v>1081</v>
      </c>
      <c r="E1122" s="531"/>
      <c r="F1122" s="574"/>
      <c r="G1122" s="531"/>
      <c r="H1122" s="575"/>
      <c r="I1122" s="700" t="str">
        <f t="shared" si="135"/>
        <v/>
      </c>
      <c r="J1122" s="700" t="str">
        <f t="shared" si="136"/>
        <v/>
      </c>
      <c r="K1122" s="700" t="str">
        <f t="shared" si="137"/>
        <v/>
      </c>
      <c r="L1122" s="700" t="str">
        <f t="shared" si="138"/>
        <v/>
      </c>
      <c r="M1122" s="712" t="str">
        <f t="shared" si="139"/>
        <v/>
      </c>
      <c r="N1122" s="713"/>
      <c r="O1122" s="714"/>
      <c r="P1122" s="233"/>
      <c r="Q1122" s="233"/>
      <c r="R1122" s="816" t="str">
        <f t="shared" si="140"/>
        <v/>
      </c>
      <c r="S1122" s="711" t="str">
        <f t="shared" ref="S1122:S1185" si="141">IF(OR(H1122="",R1122=""),"",R1122/H1122)</f>
        <v/>
      </c>
      <c r="T1122" s="573"/>
      <c r="U1122" s="573"/>
      <c r="V1122" s="147"/>
      <c r="W1122" s="707"/>
    </row>
    <row r="1123" spans="2:23" ht="14.25" customHeight="1">
      <c r="B1123" s="395"/>
      <c r="D1123" s="529">
        <f t="shared" si="134"/>
        <v>1082</v>
      </c>
      <c r="E1123" s="531"/>
      <c r="F1123" s="574"/>
      <c r="G1123" s="531"/>
      <c r="H1123" s="575"/>
      <c r="I1123" s="700" t="str">
        <f t="shared" si="135"/>
        <v/>
      </c>
      <c r="J1123" s="700" t="str">
        <f t="shared" si="136"/>
        <v/>
      </c>
      <c r="K1123" s="700" t="str">
        <f t="shared" si="137"/>
        <v/>
      </c>
      <c r="L1123" s="700" t="str">
        <f t="shared" si="138"/>
        <v/>
      </c>
      <c r="M1123" s="712" t="str">
        <f t="shared" si="139"/>
        <v/>
      </c>
      <c r="N1123" s="713"/>
      <c r="O1123" s="714"/>
      <c r="P1123" s="233"/>
      <c r="Q1123" s="233"/>
      <c r="R1123" s="816" t="str">
        <f t="shared" si="140"/>
        <v/>
      </c>
      <c r="S1123" s="711" t="str">
        <f t="shared" si="141"/>
        <v/>
      </c>
      <c r="T1123" s="573"/>
      <c r="U1123" s="573"/>
      <c r="V1123" s="147"/>
      <c r="W1123" s="707"/>
    </row>
    <row r="1124" spans="2:23" ht="14.25" customHeight="1">
      <c r="B1124" s="395"/>
      <c r="D1124" s="529">
        <f t="shared" ref="D1124:D1187" si="142">D1123+1</f>
        <v>1083</v>
      </c>
      <c r="E1124" s="531"/>
      <c r="F1124" s="574"/>
      <c r="G1124" s="531"/>
      <c r="H1124" s="575"/>
      <c r="I1124" s="700" t="str">
        <f t="shared" si="135"/>
        <v/>
      </c>
      <c r="J1124" s="700" t="str">
        <f t="shared" si="136"/>
        <v/>
      </c>
      <c r="K1124" s="700" t="str">
        <f t="shared" si="137"/>
        <v/>
      </c>
      <c r="L1124" s="700" t="str">
        <f t="shared" si="138"/>
        <v/>
      </c>
      <c r="M1124" s="712" t="str">
        <f t="shared" si="139"/>
        <v/>
      </c>
      <c r="N1124" s="713"/>
      <c r="O1124" s="714"/>
      <c r="P1124" s="233"/>
      <c r="Q1124" s="233"/>
      <c r="R1124" s="816" t="str">
        <f t="shared" si="140"/>
        <v/>
      </c>
      <c r="S1124" s="711" t="str">
        <f t="shared" si="141"/>
        <v/>
      </c>
      <c r="T1124" s="573"/>
      <c r="U1124" s="573"/>
      <c r="V1124" s="147"/>
      <c r="W1124" s="707"/>
    </row>
    <row r="1125" spans="2:23" ht="14.25" customHeight="1">
      <c r="B1125" s="395"/>
      <c r="D1125" s="529">
        <f t="shared" si="142"/>
        <v>1084</v>
      </c>
      <c r="E1125" s="531"/>
      <c r="F1125" s="574"/>
      <c r="G1125" s="531"/>
      <c r="H1125" s="575"/>
      <c r="I1125" s="700" t="str">
        <f t="shared" si="135"/>
        <v/>
      </c>
      <c r="J1125" s="700" t="str">
        <f t="shared" si="136"/>
        <v/>
      </c>
      <c r="K1125" s="700" t="str">
        <f t="shared" si="137"/>
        <v/>
      </c>
      <c r="L1125" s="700" t="str">
        <f t="shared" si="138"/>
        <v/>
      </c>
      <c r="M1125" s="712" t="str">
        <f t="shared" si="139"/>
        <v/>
      </c>
      <c r="N1125" s="713"/>
      <c r="O1125" s="714"/>
      <c r="P1125" s="233"/>
      <c r="Q1125" s="233"/>
      <c r="R1125" s="816" t="str">
        <f t="shared" si="140"/>
        <v/>
      </c>
      <c r="S1125" s="711" t="str">
        <f t="shared" si="141"/>
        <v/>
      </c>
      <c r="T1125" s="573"/>
      <c r="U1125" s="573"/>
      <c r="V1125" s="147"/>
      <c r="W1125" s="707"/>
    </row>
    <row r="1126" spans="2:23" ht="14.25" customHeight="1">
      <c r="B1126" s="395"/>
      <c r="D1126" s="529">
        <f t="shared" si="142"/>
        <v>1085</v>
      </c>
      <c r="E1126" s="531"/>
      <c r="F1126" s="574"/>
      <c r="G1126" s="531"/>
      <c r="H1126" s="575"/>
      <c r="I1126" s="700" t="str">
        <f t="shared" si="135"/>
        <v/>
      </c>
      <c r="J1126" s="700" t="str">
        <f t="shared" si="136"/>
        <v/>
      </c>
      <c r="K1126" s="700" t="str">
        <f t="shared" si="137"/>
        <v/>
      </c>
      <c r="L1126" s="700" t="str">
        <f t="shared" si="138"/>
        <v/>
      </c>
      <c r="M1126" s="712" t="str">
        <f t="shared" si="139"/>
        <v/>
      </c>
      <c r="N1126" s="713"/>
      <c r="O1126" s="714"/>
      <c r="P1126" s="233"/>
      <c r="Q1126" s="233"/>
      <c r="R1126" s="816" t="str">
        <f t="shared" si="140"/>
        <v/>
      </c>
      <c r="S1126" s="711" t="str">
        <f t="shared" si="141"/>
        <v/>
      </c>
      <c r="T1126" s="573"/>
      <c r="U1126" s="573"/>
      <c r="V1126" s="147"/>
      <c r="W1126" s="707"/>
    </row>
    <row r="1127" spans="2:23" ht="14.25" customHeight="1">
      <c r="B1127" s="395"/>
      <c r="D1127" s="529">
        <f t="shared" si="142"/>
        <v>1086</v>
      </c>
      <c r="E1127" s="531"/>
      <c r="F1127" s="574"/>
      <c r="G1127" s="531"/>
      <c r="H1127" s="575"/>
      <c r="I1127" s="700" t="str">
        <f t="shared" si="135"/>
        <v/>
      </c>
      <c r="J1127" s="700" t="str">
        <f t="shared" si="136"/>
        <v/>
      </c>
      <c r="K1127" s="700" t="str">
        <f t="shared" si="137"/>
        <v/>
      </c>
      <c r="L1127" s="700" t="str">
        <f t="shared" si="138"/>
        <v/>
      </c>
      <c r="M1127" s="712" t="str">
        <f t="shared" si="139"/>
        <v/>
      </c>
      <c r="N1127" s="713"/>
      <c r="O1127" s="714"/>
      <c r="P1127" s="233"/>
      <c r="Q1127" s="233"/>
      <c r="R1127" s="816" t="str">
        <f t="shared" si="140"/>
        <v/>
      </c>
      <c r="S1127" s="711" t="str">
        <f t="shared" si="141"/>
        <v/>
      </c>
      <c r="T1127" s="573"/>
      <c r="U1127" s="573"/>
      <c r="V1127" s="147"/>
      <c r="W1127" s="707"/>
    </row>
    <row r="1128" spans="2:23" ht="14.25" customHeight="1">
      <c r="B1128" s="395"/>
      <c r="D1128" s="529">
        <f t="shared" si="142"/>
        <v>1087</v>
      </c>
      <c r="E1128" s="531"/>
      <c r="F1128" s="574"/>
      <c r="G1128" s="531"/>
      <c r="H1128" s="575"/>
      <c r="I1128" s="700" t="str">
        <f t="shared" si="135"/>
        <v/>
      </c>
      <c r="J1128" s="700" t="str">
        <f t="shared" si="136"/>
        <v/>
      </c>
      <c r="K1128" s="700" t="str">
        <f t="shared" si="137"/>
        <v/>
      </c>
      <c r="L1128" s="700" t="str">
        <f t="shared" si="138"/>
        <v/>
      </c>
      <c r="M1128" s="712" t="str">
        <f t="shared" si="139"/>
        <v/>
      </c>
      <c r="N1128" s="713"/>
      <c r="O1128" s="714"/>
      <c r="P1128" s="233"/>
      <c r="Q1128" s="233"/>
      <c r="R1128" s="816" t="str">
        <f t="shared" si="140"/>
        <v/>
      </c>
      <c r="S1128" s="711" t="str">
        <f t="shared" si="141"/>
        <v/>
      </c>
      <c r="T1128" s="573"/>
      <c r="U1128" s="573"/>
      <c r="V1128" s="147"/>
      <c r="W1128" s="707"/>
    </row>
    <row r="1129" spans="2:23" ht="14.25" customHeight="1">
      <c r="B1129" s="395"/>
      <c r="D1129" s="529">
        <f t="shared" si="142"/>
        <v>1088</v>
      </c>
      <c r="E1129" s="531"/>
      <c r="F1129" s="574"/>
      <c r="G1129" s="531"/>
      <c r="H1129" s="575"/>
      <c r="I1129" s="700" t="str">
        <f t="shared" si="135"/>
        <v/>
      </c>
      <c r="J1129" s="700" t="str">
        <f t="shared" si="136"/>
        <v/>
      </c>
      <c r="K1129" s="700" t="str">
        <f t="shared" si="137"/>
        <v/>
      </c>
      <c r="L1129" s="700" t="str">
        <f t="shared" si="138"/>
        <v/>
      </c>
      <c r="M1129" s="712" t="str">
        <f t="shared" si="139"/>
        <v/>
      </c>
      <c r="N1129" s="713"/>
      <c r="O1129" s="714"/>
      <c r="P1129" s="233"/>
      <c r="Q1129" s="233"/>
      <c r="R1129" s="816" t="str">
        <f t="shared" si="140"/>
        <v/>
      </c>
      <c r="S1129" s="711" t="str">
        <f t="shared" si="141"/>
        <v/>
      </c>
      <c r="T1129" s="573"/>
      <c r="U1129" s="573"/>
      <c r="V1129" s="147"/>
      <c r="W1129" s="707"/>
    </row>
    <row r="1130" spans="2:23" ht="14.25" customHeight="1">
      <c r="B1130" s="395"/>
      <c r="D1130" s="529">
        <f t="shared" si="142"/>
        <v>1089</v>
      </c>
      <c r="E1130" s="531"/>
      <c r="F1130" s="574"/>
      <c r="G1130" s="531"/>
      <c r="H1130" s="575"/>
      <c r="I1130" s="700" t="str">
        <f t="shared" si="135"/>
        <v/>
      </c>
      <c r="J1130" s="700" t="str">
        <f t="shared" si="136"/>
        <v/>
      </c>
      <c r="K1130" s="700" t="str">
        <f t="shared" si="137"/>
        <v/>
      </c>
      <c r="L1130" s="700" t="str">
        <f t="shared" si="138"/>
        <v/>
      </c>
      <c r="M1130" s="712" t="str">
        <f t="shared" si="139"/>
        <v/>
      </c>
      <c r="N1130" s="713"/>
      <c r="O1130" s="714"/>
      <c r="P1130" s="233"/>
      <c r="Q1130" s="233"/>
      <c r="R1130" s="816" t="str">
        <f t="shared" si="140"/>
        <v/>
      </c>
      <c r="S1130" s="711" t="str">
        <f t="shared" si="141"/>
        <v/>
      </c>
      <c r="T1130" s="573"/>
      <c r="U1130" s="573"/>
      <c r="V1130" s="147"/>
      <c r="W1130" s="707"/>
    </row>
    <row r="1131" spans="2:23" ht="14.25" customHeight="1">
      <c r="B1131" s="395"/>
      <c r="D1131" s="529">
        <f t="shared" si="142"/>
        <v>1090</v>
      </c>
      <c r="E1131" s="531"/>
      <c r="F1131" s="574"/>
      <c r="G1131" s="531"/>
      <c r="H1131" s="575"/>
      <c r="I1131" s="700" t="str">
        <f t="shared" ref="I1131:I1194" si="143">IF(OR(F1131=$AE$4,F1131=$AF$4),"○","")</f>
        <v/>
      </c>
      <c r="J1131" s="700" t="str">
        <f t="shared" si="136"/>
        <v/>
      </c>
      <c r="K1131" s="700" t="str">
        <f t="shared" si="137"/>
        <v/>
      </c>
      <c r="L1131" s="700" t="str">
        <f t="shared" si="138"/>
        <v/>
      </c>
      <c r="M1131" s="712" t="str">
        <f t="shared" si="139"/>
        <v/>
      </c>
      <c r="N1131" s="713"/>
      <c r="O1131" s="714"/>
      <c r="P1131" s="233"/>
      <c r="Q1131" s="233"/>
      <c r="R1131" s="816" t="str">
        <f t="shared" si="140"/>
        <v/>
      </c>
      <c r="S1131" s="711" t="str">
        <f t="shared" si="141"/>
        <v/>
      </c>
      <c r="T1131" s="573"/>
      <c r="U1131" s="573"/>
      <c r="V1131" s="147"/>
      <c r="W1131" s="707"/>
    </row>
    <row r="1132" spans="2:23" ht="14.25" customHeight="1">
      <c r="B1132" s="395"/>
      <c r="D1132" s="529">
        <f t="shared" si="142"/>
        <v>1091</v>
      </c>
      <c r="E1132" s="531"/>
      <c r="F1132" s="574"/>
      <c r="G1132" s="531"/>
      <c r="H1132" s="575"/>
      <c r="I1132" s="700" t="str">
        <f t="shared" si="143"/>
        <v/>
      </c>
      <c r="J1132" s="700" t="str">
        <f t="shared" si="136"/>
        <v/>
      </c>
      <c r="K1132" s="700" t="str">
        <f t="shared" si="137"/>
        <v/>
      </c>
      <c r="L1132" s="700" t="str">
        <f t="shared" si="138"/>
        <v/>
      </c>
      <c r="M1132" s="712" t="str">
        <f t="shared" si="139"/>
        <v/>
      </c>
      <c r="N1132" s="713"/>
      <c r="O1132" s="714"/>
      <c r="P1132" s="233"/>
      <c r="Q1132" s="233"/>
      <c r="R1132" s="816" t="str">
        <f t="shared" si="140"/>
        <v/>
      </c>
      <c r="S1132" s="711" t="str">
        <f t="shared" si="141"/>
        <v/>
      </c>
      <c r="T1132" s="573"/>
      <c r="U1132" s="573"/>
      <c r="V1132" s="147"/>
      <c r="W1132" s="707"/>
    </row>
    <row r="1133" spans="2:23" ht="14.25" customHeight="1">
      <c r="B1133" s="395"/>
      <c r="D1133" s="529">
        <f t="shared" si="142"/>
        <v>1092</v>
      </c>
      <c r="E1133" s="531"/>
      <c r="F1133" s="574"/>
      <c r="G1133" s="531"/>
      <c r="H1133" s="575"/>
      <c r="I1133" s="700" t="str">
        <f t="shared" si="143"/>
        <v/>
      </c>
      <c r="J1133" s="700" t="str">
        <f t="shared" si="136"/>
        <v/>
      </c>
      <c r="K1133" s="700" t="str">
        <f t="shared" si="137"/>
        <v/>
      </c>
      <c r="L1133" s="700" t="str">
        <f t="shared" si="138"/>
        <v/>
      </c>
      <c r="M1133" s="712" t="str">
        <f t="shared" si="139"/>
        <v/>
      </c>
      <c r="N1133" s="713"/>
      <c r="O1133" s="714"/>
      <c r="P1133" s="233"/>
      <c r="Q1133" s="233"/>
      <c r="R1133" s="816" t="str">
        <f t="shared" si="140"/>
        <v/>
      </c>
      <c r="S1133" s="711" t="str">
        <f t="shared" si="141"/>
        <v/>
      </c>
      <c r="T1133" s="573"/>
      <c r="U1133" s="573"/>
      <c r="V1133" s="147"/>
      <c r="W1133" s="707"/>
    </row>
    <row r="1134" spans="2:23" ht="14.25" customHeight="1">
      <c r="B1134" s="395"/>
      <c r="D1134" s="529">
        <f t="shared" si="142"/>
        <v>1093</v>
      </c>
      <c r="E1134" s="531"/>
      <c r="F1134" s="574"/>
      <c r="G1134" s="531"/>
      <c r="H1134" s="575"/>
      <c r="I1134" s="700" t="str">
        <f t="shared" si="143"/>
        <v/>
      </c>
      <c r="J1134" s="700" t="str">
        <f t="shared" si="136"/>
        <v/>
      </c>
      <c r="K1134" s="700" t="str">
        <f t="shared" si="137"/>
        <v/>
      </c>
      <c r="L1134" s="700" t="str">
        <f t="shared" si="138"/>
        <v/>
      </c>
      <c r="M1134" s="712" t="str">
        <f t="shared" si="139"/>
        <v/>
      </c>
      <c r="N1134" s="713"/>
      <c r="O1134" s="714"/>
      <c r="P1134" s="233"/>
      <c r="Q1134" s="233"/>
      <c r="R1134" s="816" t="str">
        <f t="shared" si="140"/>
        <v/>
      </c>
      <c r="S1134" s="711" t="str">
        <f t="shared" si="141"/>
        <v/>
      </c>
      <c r="T1134" s="573"/>
      <c r="U1134" s="573"/>
      <c r="V1134" s="147"/>
      <c r="W1134" s="707"/>
    </row>
    <row r="1135" spans="2:23" ht="14.25" customHeight="1">
      <c r="B1135" s="395"/>
      <c r="D1135" s="529">
        <f t="shared" si="142"/>
        <v>1094</v>
      </c>
      <c r="E1135" s="531"/>
      <c r="F1135" s="574"/>
      <c r="G1135" s="531"/>
      <c r="H1135" s="575"/>
      <c r="I1135" s="700" t="str">
        <f t="shared" si="143"/>
        <v/>
      </c>
      <c r="J1135" s="700" t="str">
        <f t="shared" si="136"/>
        <v/>
      </c>
      <c r="K1135" s="700" t="str">
        <f t="shared" si="137"/>
        <v/>
      </c>
      <c r="L1135" s="700" t="str">
        <f t="shared" si="138"/>
        <v/>
      </c>
      <c r="M1135" s="712" t="str">
        <f t="shared" si="139"/>
        <v/>
      </c>
      <c r="N1135" s="713"/>
      <c r="O1135" s="714"/>
      <c r="P1135" s="233"/>
      <c r="Q1135" s="233"/>
      <c r="R1135" s="816" t="str">
        <f t="shared" si="140"/>
        <v/>
      </c>
      <c r="S1135" s="711" t="str">
        <f t="shared" si="141"/>
        <v/>
      </c>
      <c r="T1135" s="573"/>
      <c r="U1135" s="573"/>
      <c r="V1135" s="147"/>
      <c r="W1135" s="707"/>
    </row>
    <row r="1136" spans="2:23" ht="14.25" customHeight="1">
      <c r="B1136" s="395"/>
      <c r="D1136" s="529">
        <f t="shared" si="142"/>
        <v>1095</v>
      </c>
      <c r="E1136" s="531"/>
      <c r="F1136" s="574"/>
      <c r="G1136" s="531"/>
      <c r="H1136" s="575"/>
      <c r="I1136" s="700" t="str">
        <f t="shared" si="143"/>
        <v/>
      </c>
      <c r="J1136" s="700" t="str">
        <f t="shared" si="136"/>
        <v/>
      </c>
      <c r="K1136" s="700" t="str">
        <f t="shared" si="137"/>
        <v/>
      </c>
      <c r="L1136" s="700" t="str">
        <f t="shared" si="138"/>
        <v/>
      </c>
      <c r="M1136" s="712" t="str">
        <f t="shared" si="139"/>
        <v/>
      </c>
      <c r="N1136" s="713"/>
      <c r="O1136" s="714"/>
      <c r="P1136" s="233"/>
      <c r="Q1136" s="233"/>
      <c r="R1136" s="816" t="str">
        <f t="shared" si="140"/>
        <v/>
      </c>
      <c r="S1136" s="711" t="str">
        <f t="shared" si="141"/>
        <v/>
      </c>
      <c r="T1136" s="573"/>
      <c r="U1136" s="573"/>
      <c r="V1136" s="147"/>
      <c r="W1136" s="707"/>
    </row>
    <row r="1137" spans="2:23" ht="14.25" customHeight="1">
      <c r="B1137" s="395"/>
      <c r="D1137" s="529">
        <f t="shared" si="142"/>
        <v>1096</v>
      </c>
      <c r="E1137" s="531"/>
      <c r="F1137" s="574"/>
      <c r="G1137" s="531"/>
      <c r="H1137" s="575"/>
      <c r="I1137" s="700" t="str">
        <f t="shared" si="143"/>
        <v/>
      </c>
      <c r="J1137" s="700" t="str">
        <f t="shared" si="136"/>
        <v/>
      </c>
      <c r="K1137" s="700" t="str">
        <f t="shared" si="137"/>
        <v/>
      </c>
      <c r="L1137" s="700" t="str">
        <f t="shared" si="138"/>
        <v/>
      </c>
      <c r="M1137" s="712" t="str">
        <f t="shared" si="139"/>
        <v/>
      </c>
      <c r="N1137" s="713"/>
      <c r="O1137" s="714"/>
      <c r="P1137" s="233"/>
      <c r="Q1137" s="233"/>
      <c r="R1137" s="816" t="str">
        <f t="shared" si="140"/>
        <v/>
      </c>
      <c r="S1137" s="711" t="str">
        <f t="shared" si="141"/>
        <v/>
      </c>
      <c r="T1137" s="573"/>
      <c r="U1137" s="573"/>
      <c r="V1137" s="147"/>
      <c r="W1137" s="707"/>
    </row>
    <row r="1138" spans="2:23" ht="14.25" customHeight="1">
      <c r="B1138" s="395"/>
      <c r="D1138" s="529">
        <f t="shared" si="142"/>
        <v>1097</v>
      </c>
      <c r="E1138" s="531"/>
      <c r="F1138" s="574"/>
      <c r="G1138" s="531"/>
      <c r="H1138" s="575"/>
      <c r="I1138" s="700" t="str">
        <f t="shared" si="143"/>
        <v/>
      </c>
      <c r="J1138" s="700" t="str">
        <f t="shared" ref="J1138:J1201" si="144">IF(F1138=$AN$4,"○","")</f>
        <v/>
      </c>
      <c r="K1138" s="700" t="str">
        <f t="shared" ref="K1138:K1201" si="145">IF(OR(F1138=$AQ$4,F1138=$AR$4),"○","")</f>
        <v/>
      </c>
      <c r="L1138" s="700" t="str">
        <f t="shared" ref="L1138:L1201" si="146">IF(F1138=$AS$4,"○","")</f>
        <v/>
      </c>
      <c r="M1138" s="712" t="str">
        <f t="shared" ref="M1138:M1201" si="147">IF(H1138="","",H1138/$H$10)</f>
        <v/>
      </c>
      <c r="N1138" s="713"/>
      <c r="O1138" s="714"/>
      <c r="P1138" s="233"/>
      <c r="Q1138" s="233"/>
      <c r="R1138" s="816" t="str">
        <f t="shared" si="140"/>
        <v/>
      </c>
      <c r="S1138" s="711" t="str">
        <f t="shared" si="141"/>
        <v/>
      </c>
      <c r="T1138" s="573"/>
      <c r="U1138" s="573"/>
      <c r="V1138" s="147"/>
      <c r="W1138" s="707"/>
    </row>
    <row r="1139" spans="2:23" ht="14.25" customHeight="1">
      <c r="B1139" s="395"/>
      <c r="D1139" s="529">
        <f t="shared" si="142"/>
        <v>1098</v>
      </c>
      <c r="E1139" s="531"/>
      <c r="F1139" s="574"/>
      <c r="G1139" s="531"/>
      <c r="H1139" s="575"/>
      <c r="I1139" s="700" t="str">
        <f t="shared" si="143"/>
        <v/>
      </c>
      <c r="J1139" s="700" t="str">
        <f t="shared" si="144"/>
        <v/>
      </c>
      <c r="K1139" s="700" t="str">
        <f t="shared" si="145"/>
        <v/>
      </c>
      <c r="L1139" s="700" t="str">
        <f t="shared" si="146"/>
        <v/>
      </c>
      <c r="M1139" s="712" t="str">
        <f t="shared" si="147"/>
        <v/>
      </c>
      <c r="N1139" s="713"/>
      <c r="O1139" s="714"/>
      <c r="P1139" s="233"/>
      <c r="Q1139" s="233"/>
      <c r="R1139" s="816" t="str">
        <f t="shared" si="140"/>
        <v/>
      </c>
      <c r="S1139" s="711" t="str">
        <f t="shared" si="141"/>
        <v/>
      </c>
      <c r="T1139" s="573"/>
      <c r="U1139" s="573"/>
      <c r="V1139" s="147"/>
      <c r="W1139" s="707"/>
    </row>
    <row r="1140" spans="2:23" ht="14.25" customHeight="1">
      <c r="B1140" s="395"/>
      <c r="D1140" s="529">
        <f t="shared" si="142"/>
        <v>1099</v>
      </c>
      <c r="E1140" s="531"/>
      <c r="F1140" s="574"/>
      <c r="G1140" s="531"/>
      <c r="H1140" s="575"/>
      <c r="I1140" s="700" t="str">
        <f t="shared" si="143"/>
        <v/>
      </c>
      <c r="J1140" s="700" t="str">
        <f t="shared" si="144"/>
        <v/>
      </c>
      <c r="K1140" s="700" t="str">
        <f t="shared" si="145"/>
        <v/>
      </c>
      <c r="L1140" s="700" t="str">
        <f t="shared" si="146"/>
        <v/>
      </c>
      <c r="M1140" s="712" t="str">
        <f t="shared" si="147"/>
        <v/>
      </c>
      <c r="N1140" s="713"/>
      <c r="O1140" s="714"/>
      <c r="P1140" s="233"/>
      <c r="Q1140" s="233"/>
      <c r="R1140" s="816" t="str">
        <f t="shared" si="140"/>
        <v/>
      </c>
      <c r="S1140" s="711" t="str">
        <f t="shared" si="141"/>
        <v/>
      </c>
      <c r="T1140" s="573"/>
      <c r="U1140" s="573"/>
      <c r="V1140" s="147"/>
      <c r="W1140" s="707"/>
    </row>
    <row r="1141" spans="2:23" ht="14.25" customHeight="1">
      <c r="B1141" s="395"/>
      <c r="D1141" s="529">
        <f t="shared" si="142"/>
        <v>1100</v>
      </c>
      <c r="E1141" s="531"/>
      <c r="F1141" s="574"/>
      <c r="G1141" s="531"/>
      <c r="H1141" s="575"/>
      <c r="I1141" s="700" t="str">
        <f t="shared" si="143"/>
        <v/>
      </c>
      <c r="J1141" s="700" t="str">
        <f t="shared" si="144"/>
        <v/>
      </c>
      <c r="K1141" s="700" t="str">
        <f t="shared" si="145"/>
        <v/>
      </c>
      <c r="L1141" s="700" t="str">
        <f t="shared" si="146"/>
        <v/>
      </c>
      <c r="M1141" s="712" t="str">
        <f t="shared" si="147"/>
        <v/>
      </c>
      <c r="N1141" s="713"/>
      <c r="O1141" s="714"/>
      <c r="P1141" s="233"/>
      <c r="Q1141" s="233"/>
      <c r="R1141" s="816" t="str">
        <f t="shared" si="140"/>
        <v/>
      </c>
      <c r="S1141" s="711" t="str">
        <f t="shared" si="141"/>
        <v/>
      </c>
      <c r="T1141" s="573"/>
      <c r="U1141" s="573"/>
      <c r="V1141" s="147"/>
      <c r="W1141" s="707"/>
    </row>
    <row r="1142" spans="2:23" ht="14.25" customHeight="1">
      <c r="B1142" s="395"/>
      <c r="D1142" s="529">
        <f t="shared" si="142"/>
        <v>1101</v>
      </c>
      <c r="E1142" s="531"/>
      <c r="F1142" s="574"/>
      <c r="G1142" s="531"/>
      <c r="H1142" s="575"/>
      <c r="I1142" s="700" t="str">
        <f t="shared" si="143"/>
        <v/>
      </c>
      <c r="J1142" s="700" t="str">
        <f t="shared" si="144"/>
        <v/>
      </c>
      <c r="K1142" s="700" t="str">
        <f t="shared" si="145"/>
        <v/>
      </c>
      <c r="L1142" s="700" t="str">
        <f t="shared" si="146"/>
        <v/>
      </c>
      <c r="M1142" s="712" t="str">
        <f t="shared" si="147"/>
        <v/>
      </c>
      <c r="N1142" s="713"/>
      <c r="O1142" s="714"/>
      <c r="P1142" s="233"/>
      <c r="Q1142" s="233"/>
      <c r="R1142" s="816" t="str">
        <f t="shared" si="140"/>
        <v/>
      </c>
      <c r="S1142" s="711" t="str">
        <f t="shared" si="141"/>
        <v/>
      </c>
      <c r="T1142" s="573"/>
      <c r="U1142" s="573"/>
      <c r="V1142" s="147"/>
      <c r="W1142" s="707"/>
    </row>
    <row r="1143" spans="2:23" ht="14.25" customHeight="1">
      <c r="B1143" s="395"/>
      <c r="D1143" s="529">
        <f t="shared" si="142"/>
        <v>1102</v>
      </c>
      <c r="E1143" s="531"/>
      <c r="F1143" s="574"/>
      <c r="G1143" s="531"/>
      <c r="H1143" s="575"/>
      <c r="I1143" s="700" t="str">
        <f t="shared" si="143"/>
        <v/>
      </c>
      <c r="J1143" s="700" t="str">
        <f t="shared" si="144"/>
        <v/>
      </c>
      <c r="K1143" s="700" t="str">
        <f t="shared" si="145"/>
        <v/>
      </c>
      <c r="L1143" s="700" t="str">
        <f t="shared" si="146"/>
        <v/>
      </c>
      <c r="M1143" s="712" t="str">
        <f t="shared" si="147"/>
        <v/>
      </c>
      <c r="N1143" s="713"/>
      <c r="O1143" s="714"/>
      <c r="P1143" s="233"/>
      <c r="Q1143" s="233"/>
      <c r="R1143" s="816" t="str">
        <f t="shared" si="140"/>
        <v/>
      </c>
      <c r="S1143" s="711" t="str">
        <f t="shared" si="141"/>
        <v/>
      </c>
      <c r="T1143" s="573"/>
      <c r="U1143" s="573"/>
      <c r="V1143" s="147"/>
      <c r="W1143" s="707"/>
    </row>
    <row r="1144" spans="2:23" ht="14.25" customHeight="1">
      <c r="B1144" s="395"/>
      <c r="D1144" s="529">
        <f t="shared" si="142"/>
        <v>1103</v>
      </c>
      <c r="E1144" s="531"/>
      <c r="F1144" s="574"/>
      <c r="G1144" s="531"/>
      <c r="H1144" s="575"/>
      <c r="I1144" s="700" t="str">
        <f t="shared" si="143"/>
        <v/>
      </c>
      <c r="J1144" s="700" t="str">
        <f t="shared" si="144"/>
        <v/>
      </c>
      <c r="K1144" s="700" t="str">
        <f t="shared" si="145"/>
        <v/>
      </c>
      <c r="L1144" s="700" t="str">
        <f t="shared" si="146"/>
        <v/>
      </c>
      <c r="M1144" s="712" t="str">
        <f t="shared" si="147"/>
        <v/>
      </c>
      <c r="N1144" s="713"/>
      <c r="O1144" s="714"/>
      <c r="P1144" s="233"/>
      <c r="Q1144" s="233"/>
      <c r="R1144" s="816" t="str">
        <f t="shared" si="140"/>
        <v/>
      </c>
      <c r="S1144" s="711" t="str">
        <f t="shared" si="141"/>
        <v/>
      </c>
      <c r="T1144" s="573"/>
      <c r="U1144" s="573"/>
      <c r="V1144" s="147"/>
      <c r="W1144" s="707"/>
    </row>
    <row r="1145" spans="2:23" ht="14.25" customHeight="1">
      <c r="B1145" s="395"/>
      <c r="D1145" s="529">
        <f t="shared" si="142"/>
        <v>1104</v>
      </c>
      <c r="E1145" s="531"/>
      <c r="F1145" s="574"/>
      <c r="G1145" s="531"/>
      <c r="H1145" s="575"/>
      <c r="I1145" s="700" t="str">
        <f t="shared" si="143"/>
        <v/>
      </c>
      <c r="J1145" s="700" t="str">
        <f t="shared" si="144"/>
        <v/>
      </c>
      <c r="K1145" s="700" t="str">
        <f t="shared" si="145"/>
        <v/>
      </c>
      <c r="L1145" s="700" t="str">
        <f t="shared" si="146"/>
        <v/>
      </c>
      <c r="M1145" s="712" t="str">
        <f t="shared" si="147"/>
        <v/>
      </c>
      <c r="N1145" s="713"/>
      <c r="O1145" s="714"/>
      <c r="P1145" s="233"/>
      <c r="Q1145" s="233"/>
      <c r="R1145" s="816" t="str">
        <f t="shared" si="140"/>
        <v/>
      </c>
      <c r="S1145" s="711" t="str">
        <f t="shared" si="141"/>
        <v/>
      </c>
      <c r="T1145" s="573"/>
      <c r="U1145" s="573"/>
      <c r="V1145" s="147"/>
      <c r="W1145" s="707"/>
    </row>
    <row r="1146" spans="2:23" ht="14.25" customHeight="1">
      <c r="B1146" s="395"/>
      <c r="D1146" s="529">
        <f t="shared" si="142"/>
        <v>1105</v>
      </c>
      <c r="E1146" s="531"/>
      <c r="F1146" s="574"/>
      <c r="G1146" s="531"/>
      <c r="H1146" s="575"/>
      <c r="I1146" s="700" t="str">
        <f t="shared" si="143"/>
        <v/>
      </c>
      <c r="J1146" s="700" t="str">
        <f t="shared" si="144"/>
        <v/>
      </c>
      <c r="K1146" s="700" t="str">
        <f t="shared" si="145"/>
        <v/>
      </c>
      <c r="L1146" s="700" t="str">
        <f t="shared" si="146"/>
        <v/>
      </c>
      <c r="M1146" s="712" t="str">
        <f t="shared" si="147"/>
        <v/>
      </c>
      <c r="N1146" s="713"/>
      <c r="O1146" s="714"/>
      <c r="P1146" s="233"/>
      <c r="Q1146" s="233"/>
      <c r="R1146" s="816" t="str">
        <f t="shared" si="140"/>
        <v/>
      </c>
      <c r="S1146" s="711" t="str">
        <f t="shared" si="141"/>
        <v/>
      </c>
      <c r="T1146" s="573"/>
      <c r="U1146" s="573"/>
      <c r="V1146" s="147"/>
      <c r="W1146" s="707"/>
    </row>
    <row r="1147" spans="2:23" ht="14.25" customHeight="1">
      <c r="B1147" s="395"/>
      <c r="D1147" s="529">
        <f t="shared" si="142"/>
        <v>1106</v>
      </c>
      <c r="E1147" s="531"/>
      <c r="F1147" s="574"/>
      <c r="G1147" s="531"/>
      <c r="H1147" s="575"/>
      <c r="I1147" s="700" t="str">
        <f t="shared" si="143"/>
        <v/>
      </c>
      <c r="J1147" s="700" t="str">
        <f t="shared" si="144"/>
        <v/>
      </c>
      <c r="K1147" s="700" t="str">
        <f t="shared" si="145"/>
        <v/>
      </c>
      <c r="L1147" s="700" t="str">
        <f t="shared" si="146"/>
        <v/>
      </c>
      <c r="M1147" s="712" t="str">
        <f t="shared" si="147"/>
        <v/>
      </c>
      <c r="N1147" s="713"/>
      <c r="O1147" s="714"/>
      <c r="P1147" s="233"/>
      <c r="Q1147" s="233"/>
      <c r="R1147" s="816" t="str">
        <f t="shared" si="140"/>
        <v/>
      </c>
      <c r="S1147" s="711" t="str">
        <f t="shared" si="141"/>
        <v/>
      </c>
      <c r="T1147" s="573"/>
      <c r="U1147" s="573"/>
      <c r="V1147" s="147"/>
      <c r="W1147" s="707"/>
    </row>
    <row r="1148" spans="2:23" ht="14.25" customHeight="1">
      <c r="B1148" s="395"/>
      <c r="D1148" s="529">
        <f t="shared" si="142"/>
        <v>1107</v>
      </c>
      <c r="E1148" s="531"/>
      <c r="F1148" s="574"/>
      <c r="G1148" s="531"/>
      <c r="H1148" s="575"/>
      <c r="I1148" s="700" t="str">
        <f t="shared" si="143"/>
        <v/>
      </c>
      <c r="J1148" s="700" t="str">
        <f t="shared" si="144"/>
        <v/>
      </c>
      <c r="K1148" s="700" t="str">
        <f t="shared" si="145"/>
        <v/>
      </c>
      <c r="L1148" s="700" t="str">
        <f t="shared" si="146"/>
        <v/>
      </c>
      <c r="M1148" s="712" t="str">
        <f t="shared" si="147"/>
        <v/>
      </c>
      <c r="N1148" s="713"/>
      <c r="O1148" s="714"/>
      <c r="P1148" s="233"/>
      <c r="Q1148" s="233"/>
      <c r="R1148" s="816" t="str">
        <f t="shared" si="140"/>
        <v/>
      </c>
      <c r="S1148" s="711" t="str">
        <f t="shared" si="141"/>
        <v/>
      </c>
      <c r="T1148" s="573"/>
      <c r="U1148" s="573"/>
      <c r="V1148" s="147"/>
      <c r="W1148" s="707"/>
    </row>
    <row r="1149" spans="2:23" ht="14.25" customHeight="1">
      <c r="B1149" s="395"/>
      <c r="D1149" s="529">
        <f t="shared" si="142"/>
        <v>1108</v>
      </c>
      <c r="E1149" s="531"/>
      <c r="F1149" s="574"/>
      <c r="G1149" s="531"/>
      <c r="H1149" s="575"/>
      <c r="I1149" s="700" t="str">
        <f t="shared" si="143"/>
        <v/>
      </c>
      <c r="J1149" s="700" t="str">
        <f t="shared" si="144"/>
        <v/>
      </c>
      <c r="K1149" s="700" t="str">
        <f t="shared" si="145"/>
        <v/>
      </c>
      <c r="L1149" s="700" t="str">
        <f t="shared" si="146"/>
        <v/>
      </c>
      <c r="M1149" s="712" t="str">
        <f t="shared" si="147"/>
        <v/>
      </c>
      <c r="N1149" s="713"/>
      <c r="O1149" s="714"/>
      <c r="P1149" s="233"/>
      <c r="Q1149" s="233"/>
      <c r="R1149" s="816" t="str">
        <f t="shared" si="140"/>
        <v/>
      </c>
      <c r="S1149" s="711" t="str">
        <f t="shared" si="141"/>
        <v/>
      </c>
      <c r="T1149" s="573"/>
      <c r="U1149" s="573"/>
      <c r="V1149" s="147"/>
      <c r="W1149" s="707"/>
    </row>
    <row r="1150" spans="2:23" ht="14.25" customHeight="1">
      <c r="B1150" s="395"/>
      <c r="D1150" s="529">
        <f t="shared" si="142"/>
        <v>1109</v>
      </c>
      <c r="E1150" s="531"/>
      <c r="F1150" s="574"/>
      <c r="G1150" s="531"/>
      <c r="H1150" s="575"/>
      <c r="I1150" s="700" t="str">
        <f t="shared" si="143"/>
        <v/>
      </c>
      <c r="J1150" s="700" t="str">
        <f t="shared" si="144"/>
        <v/>
      </c>
      <c r="K1150" s="700" t="str">
        <f t="shared" si="145"/>
        <v/>
      </c>
      <c r="L1150" s="700" t="str">
        <f t="shared" si="146"/>
        <v/>
      </c>
      <c r="M1150" s="712" t="str">
        <f t="shared" si="147"/>
        <v/>
      </c>
      <c r="N1150" s="713"/>
      <c r="O1150" s="714"/>
      <c r="P1150" s="233"/>
      <c r="Q1150" s="233"/>
      <c r="R1150" s="816" t="str">
        <f t="shared" si="140"/>
        <v/>
      </c>
      <c r="S1150" s="711" t="str">
        <f t="shared" si="141"/>
        <v/>
      </c>
      <c r="T1150" s="573"/>
      <c r="U1150" s="573"/>
      <c r="V1150" s="147"/>
      <c r="W1150" s="707"/>
    </row>
    <row r="1151" spans="2:23" ht="14.25" customHeight="1">
      <c r="B1151" s="395"/>
      <c r="D1151" s="529">
        <f t="shared" si="142"/>
        <v>1110</v>
      </c>
      <c r="E1151" s="531"/>
      <c r="F1151" s="574"/>
      <c r="G1151" s="531"/>
      <c r="H1151" s="575"/>
      <c r="I1151" s="700" t="str">
        <f t="shared" si="143"/>
        <v/>
      </c>
      <c r="J1151" s="700" t="str">
        <f t="shared" si="144"/>
        <v/>
      </c>
      <c r="K1151" s="700" t="str">
        <f t="shared" si="145"/>
        <v/>
      </c>
      <c r="L1151" s="700" t="str">
        <f t="shared" si="146"/>
        <v/>
      </c>
      <c r="M1151" s="712" t="str">
        <f t="shared" si="147"/>
        <v/>
      </c>
      <c r="N1151" s="713"/>
      <c r="O1151" s="714"/>
      <c r="P1151" s="233"/>
      <c r="Q1151" s="233"/>
      <c r="R1151" s="816" t="str">
        <f>IF(Q1151="","",P1151*Q1151)</f>
        <v/>
      </c>
      <c r="S1151" s="711" t="str">
        <f t="shared" si="141"/>
        <v/>
      </c>
      <c r="T1151" s="573"/>
      <c r="U1151" s="573"/>
      <c r="V1151" s="147"/>
      <c r="W1151" s="707"/>
    </row>
    <row r="1152" spans="2:23" ht="14.25" customHeight="1">
      <c r="B1152" s="395"/>
      <c r="D1152" s="529">
        <f t="shared" si="142"/>
        <v>1111</v>
      </c>
      <c r="E1152" s="531"/>
      <c r="F1152" s="574"/>
      <c r="G1152" s="531"/>
      <c r="H1152" s="575"/>
      <c r="I1152" s="700" t="str">
        <f t="shared" si="143"/>
        <v/>
      </c>
      <c r="J1152" s="700" t="str">
        <f t="shared" si="144"/>
        <v/>
      </c>
      <c r="K1152" s="700" t="str">
        <f t="shared" si="145"/>
        <v/>
      </c>
      <c r="L1152" s="700" t="str">
        <f t="shared" si="146"/>
        <v/>
      </c>
      <c r="M1152" s="712" t="str">
        <f t="shared" si="147"/>
        <v/>
      </c>
      <c r="N1152" s="713"/>
      <c r="O1152" s="714"/>
      <c r="P1152" s="233"/>
      <c r="Q1152" s="233"/>
      <c r="R1152" s="816" t="str">
        <f t="shared" ref="R1152:R1215" si="148">IF(Q1152="","",P1152*Q1152)</f>
        <v/>
      </c>
      <c r="S1152" s="711" t="str">
        <f t="shared" si="141"/>
        <v/>
      </c>
      <c r="T1152" s="573"/>
      <c r="U1152" s="573"/>
      <c r="V1152" s="147"/>
      <c r="W1152" s="707"/>
    </row>
    <row r="1153" spans="2:23" ht="14.25" customHeight="1">
      <c r="B1153" s="395"/>
      <c r="D1153" s="529">
        <f t="shared" si="142"/>
        <v>1112</v>
      </c>
      <c r="E1153" s="531"/>
      <c r="F1153" s="574"/>
      <c r="G1153" s="531"/>
      <c r="H1153" s="575"/>
      <c r="I1153" s="700" t="str">
        <f t="shared" si="143"/>
        <v/>
      </c>
      <c r="J1153" s="700" t="str">
        <f t="shared" si="144"/>
        <v/>
      </c>
      <c r="K1153" s="700" t="str">
        <f t="shared" si="145"/>
        <v/>
      </c>
      <c r="L1153" s="700" t="str">
        <f t="shared" si="146"/>
        <v/>
      </c>
      <c r="M1153" s="712" t="str">
        <f t="shared" si="147"/>
        <v/>
      </c>
      <c r="N1153" s="713"/>
      <c r="O1153" s="714"/>
      <c r="P1153" s="233"/>
      <c r="Q1153" s="233"/>
      <c r="R1153" s="816" t="str">
        <f t="shared" si="148"/>
        <v/>
      </c>
      <c r="S1153" s="711" t="str">
        <f t="shared" si="141"/>
        <v/>
      </c>
      <c r="T1153" s="573"/>
      <c r="U1153" s="573"/>
      <c r="V1153" s="147"/>
      <c r="W1153" s="707"/>
    </row>
    <row r="1154" spans="2:23" ht="14.25" customHeight="1">
      <c r="B1154" s="395"/>
      <c r="D1154" s="529">
        <f t="shared" si="142"/>
        <v>1113</v>
      </c>
      <c r="E1154" s="531"/>
      <c r="F1154" s="574"/>
      <c r="G1154" s="531"/>
      <c r="H1154" s="575"/>
      <c r="I1154" s="700" t="str">
        <f t="shared" si="143"/>
        <v/>
      </c>
      <c r="J1154" s="700" t="str">
        <f t="shared" si="144"/>
        <v/>
      </c>
      <c r="K1154" s="700" t="str">
        <f t="shared" si="145"/>
        <v/>
      </c>
      <c r="L1154" s="700" t="str">
        <f t="shared" si="146"/>
        <v/>
      </c>
      <c r="M1154" s="712" t="str">
        <f t="shared" si="147"/>
        <v/>
      </c>
      <c r="N1154" s="713"/>
      <c r="O1154" s="714"/>
      <c r="P1154" s="233"/>
      <c r="Q1154" s="233"/>
      <c r="R1154" s="816" t="str">
        <f t="shared" si="148"/>
        <v/>
      </c>
      <c r="S1154" s="711" t="str">
        <f t="shared" si="141"/>
        <v/>
      </c>
      <c r="T1154" s="573"/>
      <c r="U1154" s="573"/>
      <c r="V1154" s="147"/>
      <c r="W1154" s="707"/>
    </row>
    <row r="1155" spans="2:23" ht="14.25" customHeight="1">
      <c r="B1155" s="395"/>
      <c r="D1155" s="529">
        <f t="shared" si="142"/>
        <v>1114</v>
      </c>
      <c r="E1155" s="531"/>
      <c r="F1155" s="574"/>
      <c r="G1155" s="531"/>
      <c r="H1155" s="575"/>
      <c r="I1155" s="700" t="str">
        <f t="shared" si="143"/>
        <v/>
      </c>
      <c r="J1155" s="700" t="str">
        <f t="shared" si="144"/>
        <v/>
      </c>
      <c r="K1155" s="700" t="str">
        <f t="shared" si="145"/>
        <v/>
      </c>
      <c r="L1155" s="700" t="str">
        <f t="shared" si="146"/>
        <v/>
      </c>
      <c r="M1155" s="712" t="str">
        <f t="shared" si="147"/>
        <v/>
      </c>
      <c r="N1155" s="713"/>
      <c r="O1155" s="714"/>
      <c r="P1155" s="233"/>
      <c r="Q1155" s="233"/>
      <c r="R1155" s="816" t="str">
        <f t="shared" si="148"/>
        <v/>
      </c>
      <c r="S1155" s="711" t="str">
        <f t="shared" si="141"/>
        <v/>
      </c>
      <c r="T1155" s="573"/>
      <c r="U1155" s="573"/>
      <c r="V1155" s="147"/>
      <c r="W1155" s="707"/>
    </row>
    <row r="1156" spans="2:23" ht="14.25" customHeight="1">
      <c r="B1156" s="395"/>
      <c r="D1156" s="529">
        <f t="shared" si="142"/>
        <v>1115</v>
      </c>
      <c r="E1156" s="531"/>
      <c r="F1156" s="574"/>
      <c r="G1156" s="531"/>
      <c r="H1156" s="575"/>
      <c r="I1156" s="700" t="str">
        <f t="shared" si="143"/>
        <v/>
      </c>
      <c r="J1156" s="700" t="str">
        <f t="shared" si="144"/>
        <v/>
      </c>
      <c r="K1156" s="700" t="str">
        <f t="shared" si="145"/>
        <v/>
      </c>
      <c r="L1156" s="700" t="str">
        <f t="shared" si="146"/>
        <v/>
      </c>
      <c r="M1156" s="712" t="str">
        <f t="shared" si="147"/>
        <v/>
      </c>
      <c r="N1156" s="713"/>
      <c r="O1156" s="714"/>
      <c r="P1156" s="233"/>
      <c r="Q1156" s="233"/>
      <c r="R1156" s="816" t="str">
        <f t="shared" si="148"/>
        <v/>
      </c>
      <c r="S1156" s="711" t="str">
        <f t="shared" si="141"/>
        <v/>
      </c>
      <c r="T1156" s="573"/>
      <c r="U1156" s="573"/>
      <c r="V1156" s="147"/>
      <c r="W1156" s="707"/>
    </row>
    <row r="1157" spans="2:23" ht="14.25" customHeight="1">
      <c r="B1157" s="395"/>
      <c r="D1157" s="529">
        <f t="shared" si="142"/>
        <v>1116</v>
      </c>
      <c r="E1157" s="531"/>
      <c r="F1157" s="574"/>
      <c r="G1157" s="531"/>
      <c r="H1157" s="575"/>
      <c r="I1157" s="700" t="str">
        <f t="shared" si="143"/>
        <v/>
      </c>
      <c r="J1157" s="700" t="str">
        <f t="shared" si="144"/>
        <v/>
      </c>
      <c r="K1157" s="700" t="str">
        <f t="shared" si="145"/>
        <v/>
      </c>
      <c r="L1157" s="700" t="str">
        <f t="shared" si="146"/>
        <v/>
      </c>
      <c r="M1157" s="712" t="str">
        <f t="shared" si="147"/>
        <v/>
      </c>
      <c r="N1157" s="713"/>
      <c r="O1157" s="714"/>
      <c r="P1157" s="233"/>
      <c r="Q1157" s="233"/>
      <c r="R1157" s="816" t="str">
        <f t="shared" si="148"/>
        <v/>
      </c>
      <c r="S1157" s="711" t="str">
        <f t="shared" si="141"/>
        <v/>
      </c>
      <c r="T1157" s="573"/>
      <c r="U1157" s="573"/>
      <c r="V1157" s="147"/>
      <c r="W1157" s="707"/>
    </row>
    <row r="1158" spans="2:23" ht="14.25" customHeight="1">
      <c r="B1158" s="395"/>
      <c r="D1158" s="529">
        <f t="shared" si="142"/>
        <v>1117</v>
      </c>
      <c r="E1158" s="531"/>
      <c r="F1158" s="574"/>
      <c r="G1158" s="531"/>
      <c r="H1158" s="575"/>
      <c r="I1158" s="700" t="str">
        <f t="shared" si="143"/>
        <v/>
      </c>
      <c r="J1158" s="700" t="str">
        <f t="shared" si="144"/>
        <v/>
      </c>
      <c r="K1158" s="700" t="str">
        <f t="shared" si="145"/>
        <v/>
      </c>
      <c r="L1158" s="700" t="str">
        <f t="shared" si="146"/>
        <v/>
      </c>
      <c r="M1158" s="712" t="str">
        <f t="shared" si="147"/>
        <v/>
      </c>
      <c r="N1158" s="713"/>
      <c r="O1158" s="714"/>
      <c r="P1158" s="233"/>
      <c r="Q1158" s="233"/>
      <c r="R1158" s="816" t="str">
        <f t="shared" si="148"/>
        <v/>
      </c>
      <c r="S1158" s="711" t="str">
        <f t="shared" si="141"/>
        <v/>
      </c>
      <c r="T1158" s="573"/>
      <c r="U1158" s="573"/>
      <c r="V1158" s="147"/>
      <c r="W1158" s="707"/>
    </row>
    <row r="1159" spans="2:23" ht="14.25" customHeight="1">
      <c r="B1159" s="395"/>
      <c r="D1159" s="529">
        <f t="shared" si="142"/>
        <v>1118</v>
      </c>
      <c r="E1159" s="531"/>
      <c r="F1159" s="574"/>
      <c r="G1159" s="531"/>
      <c r="H1159" s="575"/>
      <c r="I1159" s="700" t="str">
        <f t="shared" si="143"/>
        <v/>
      </c>
      <c r="J1159" s="700" t="str">
        <f t="shared" si="144"/>
        <v/>
      </c>
      <c r="K1159" s="700" t="str">
        <f t="shared" si="145"/>
        <v/>
      </c>
      <c r="L1159" s="700" t="str">
        <f t="shared" si="146"/>
        <v/>
      </c>
      <c r="M1159" s="712" t="str">
        <f t="shared" si="147"/>
        <v/>
      </c>
      <c r="N1159" s="713"/>
      <c r="O1159" s="714"/>
      <c r="P1159" s="233"/>
      <c r="Q1159" s="233"/>
      <c r="R1159" s="816" t="str">
        <f t="shared" si="148"/>
        <v/>
      </c>
      <c r="S1159" s="711" t="str">
        <f t="shared" si="141"/>
        <v/>
      </c>
      <c r="T1159" s="573"/>
      <c r="U1159" s="573"/>
      <c r="V1159" s="147"/>
      <c r="W1159" s="707"/>
    </row>
    <row r="1160" spans="2:23" ht="14.25" customHeight="1">
      <c r="B1160" s="395"/>
      <c r="D1160" s="529">
        <f t="shared" si="142"/>
        <v>1119</v>
      </c>
      <c r="E1160" s="531"/>
      <c r="F1160" s="574"/>
      <c r="G1160" s="531"/>
      <c r="H1160" s="575"/>
      <c r="I1160" s="700" t="str">
        <f t="shared" si="143"/>
        <v/>
      </c>
      <c r="J1160" s="700" t="str">
        <f t="shared" si="144"/>
        <v/>
      </c>
      <c r="K1160" s="700" t="str">
        <f t="shared" si="145"/>
        <v/>
      </c>
      <c r="L1160" s="700" t="str">
        <f t="shared" si="146"/>
        <v/>
      </c>
      <c r="M1160" s="712" t="str">
        <f t="shared" si="147"/>
        <v/>
      </c>
      <c r="N1160" s="713"/>
      <c r="O1160" s="714"/>
      <c r="P1160" s="233"/>
      <c r="Q1160" s="233"/>
      <c r="R1160" s="816" t="str">
        <f t="shared" si="148"/>
        <v/>
      </c>
      <c r="S1160" s="711" t="str">
        <f t="shared" si="141"/>
        <v/>
      </c>
      <c r="T1160" s="573"/>
      <c r="U1160" s="573"/>
      <c r="V1160" s="147"/>
      <c r="W1160" s="707"/>
    </row>
    <row r="1161" spans="2:23" ht="14.25" customHeight="1">
      <c r="B1161" s="395"/>
      <c r="D1161" s="529">
        <f t="shared" si="142"/>
        <v>1120</v>
      </c>
      <c r="E1161" s="531"/>
      <c r="F1161" s="574"/>
      <c r="G1161" s="531"/>
      <c r="H1161" s="575"/>
      <c r="I1161" s="700" t="str">
        <f t="shared" si="143"/>
        <v/>
      </c>
      <c r="J1161" s="700" t="str">
        <f t="shared" si="144"/>
        <v/>
      </c>
      <c r="K1161" s="700" t="str">
        <f t="shared" si="145"/>
        <v/>
      </c>
      <c r="L1161" s="700" t="str">
        <f t="shared" si="146"/>
        <v/>
      </c>
      <c r="M1161" s="712" t="str">
        <f t="shared" si="147"/>
        <v/>
      </c>
      <c r="N1161" s="713"/>
      <c r="O1161" s="714"/>
      <c r="P1161" s="233"/>
      <c r="Q1161" s="233"/>
      <c r="R1161" s="816" t="str">
        <f t="shared" si="148"/>
        <v/>
      </c>
      <c r="S1161" s="711" t="str">
        <f t="shared" si="141"/>
        <v/>
      </c>
      <c r="T1161" s="573"/>
      <c r="U1161" s="573"/>
      <c r="V1161" s="147"/>
      <c r="W1161" s="707"/>
    </row>
    <row r="1162" spans="2:23" ht="14.25" customHeight="1">
      <c r="B1162" s="395"/>
      <c r="D1162" s="529">
        <f t="shared" si="142"/>
        <v>1121</v>
      </c>
      <c r="E1162" s="531"/>
      <c r="F1162" s="574"/>
      <c r="G1162" s="531"/>
      <c r="H1162" s="575"/>
      <c r="I1162" s="700" t="str">
        <f t="shared" si="143"/>
        <v/>
      </c>
      <c r="J1162" s="700" t="str">
        <f t="shared" si="144"/>
        <v/>
      </c>
      <c r="K1162" s="700" t="str">
        <f t="shared" si="145"/>
        <v/>
      </c>
      <c r="L1162" s="700" t="str">
        <f t="shared" si="146"/>
        <v/>
      </c>
      <c r="M1162" s="712" t="str">
        <f t="shared" si="147"/>
        <v/>
      </c>
      <c r="N1162" s="713"/>
      <c r="O1162" s="714"/>
      <c r="P1162" s="233"/>
      <c r="Q1162" s="233"/>
      <c r="R1162" s="816" t="str">
        <f t="shared" si="148"/>
        <v/>
      </c>
      <c r="S1162" s="711" t="str">
        <f t="shared" si="141"/>
        <v/>
      </c>
      <c r="T1162" s="573"/>
      <c r="U1162" s="573"/>
      <c r="V1162" s="147"/>
      <c r="W1162" s="707"/>
    </row>
    <row r="1163" spans="2:23" ht="14.25" customHeight="1">
      <c r="B1163" s="395"/>
      <c r="D1163" s="529">
        <f t="shared" si="142"/>
        <v>1122</v>
      </c>
      <c r="E1163" s="531"/>
      <c r="F1163" s="574"/>
      <c r="G1163" s="531"/>
      <c r="H1163" s="575"/>
      <c r="I1163" s="700" t="str">
        <f t="shared" si="143"/>
        <v/>
      </c>
      <c r="J1163" s="700" t="str">
        <f t="shared" si="144"/>
        <v/>
      </c>
      <c r="K1163" s="700" t="str">
        <f t="shared" si="145"/>
        <v/>
      </c>
      <c r="L1163" s="700" t="str">
        <f t="shared" si="146"/>
        <v/>
      </c>
      <c r="M1163" s="712" t="str">
        <f t="shared" si="147"/>
        <v/>
      </c>
      <c r="N1163" s="713"/>
      <c r="O1163" s="714"/>
      <c r="P1163" s="233"/>
      <c r="Q1163" s="233"/>
      <c r="R1163" s="816" t="str">
        <f t="shared" si="148"/>
        <v/>
      </c>
      <c r="S1163" s="711" t="str">
        <f t="shared" si="141"/>
        <v/>
      </c>
      <c r="T1163" s="573"/>
      <c r="U1163" s="573"/>
      <c r="V1163" s="147"/>
      <c r="W1163" s="707"/>
    </row>
    <row r="1164" spans="2:23" ht="14.25" customHeight="1">
      <c r="B1164" s="395"/>
      <c r="D1164" s="529">
        <f t="shared" si="142"/>
        <v>1123</v>
      </c>
      <c r="E1164" s="531"/>
      <c r="F1164" s="574"/>
      <c r="G1164" s="531"/>
      <c r="H1164" s="575"/>
      <c r="I1164" s="700" t="str">
        <f t="shared" si="143"/>
        <v/>
      </c>
      <c r="J1164" s="700" t="str">
        <f t="shared" si="144"/>
        <v/>
      </c>
      <c r="K1164" s="700" t="str">
        <f t="shared" si="145"/>
        <v/>
      </c>
      <c r="L1164" s="700" t="str">
        <f t="shared" si="146"/>
        <v/>
      </c>
      <c r="M1164" s="712" t="str">
        <f t="shared" si="147"/>
        <v/>
      </c>
      <c r="N1164" s="713"/>
      <c r="O1164" s="714"/>
      <c r="P1164" s="233"/>
      <c r="Q1164" s="233"/>
      <c r="R1164" s="816" t="str">
        <f t="shared" si="148"/>
        <v/>
      </c>
      <c r="S1164" s="711" t="str">
        <f t="shared" si="141"/>
        <v/>
      </c>
      <c r="T1164" s="573"/>
      <c r="U1164" s="573"/>
      <c r="V1164" s="147"/>
      <c r="W1164" s="707"/>
    </row>
    <row r="1165" spans="2:23" ht="14.25" customHeight="1">
      <c r="B1165" s="395"/>
      <c r="D1165" s="529">
        <f t="shared" si="142"/>
        <v>1124</v>
      </c>
      <c r="E1165" s="531"/>
      <c r="F1165" s="574"/>
      <c r="G1165" s="531"/>
      <c r="H1165" s="575"/>
      <c r="I1165" s="700" t="str">
        <f t="shared" si="143"/>
        <v/>
      </c>
      <c r="J1165" s="700" t="str">
        <f t="shared" si="144"/>
        <v/>
      </c>
      <c r="K1165" s="700" t="str">
        <f t="shared" si="145"/>
        <v/>
      </c>
      <c r="L1165" s="700" t="str">
        <f t="shared" si="146"/>
        <v/>
      </c>
      <c r="M1165" s="712" t="str">
        <f t="shared" si="147"/>
        <v/>
      </c>
      <c r="N1165" s="713"/>
      <c r="O1165" s="714"/>
      <c r="P1165" s="233"/>
      <c r="Q1165" s="233"/>
      <c r="R1165" s="816" t="str">
        <f t="shared" si="148"/>
        <v/>
      </c>
      <c r="S1165" s="711" t="str">
        <f t="shared" si="141"/>
        <v/>
      </c>
      <c r="T1165" s="573"/>
      <c r="U1165" s="573"/>
      <c r="V1165" s="147"/>
      <c r="W1165" s="707"/>
    </row>
    <row r="1166" spans="2:23" ht="14.25" customHeight="1">
      <c r="B1166" s="395"/>
      <c r="D1166" s="529">
        <f t="shared" si="142"/>
        <v>1125</v>
      </c>
      <c r="E1166" s="531"/>
      <c r="F1166" s="574"/>
      <c r="G1166" s="531"/>
      <c r="H1166" s="575"/>
      <c r="I1166" s="700" t="str">
        <f t="shared" si="143"/>
        <v/>
      </c>
      <c r="J1166" s="700" t="str">
        <f t="shared" si="144"/>
        <v/>
      </c>
      <c r="K1166" s="700" t="str">
        <f t="shared" si="145"/>
        <v/>
      </c>
      <c r="L1166" s="700" t="str">
        <f t="shared" si="146"/>
        <v/>
      </c>
      <c r="M1166" s="712" t="str">
        <f t="shared" si="147"/>
        <v/>
      </c>
      <c r="N1166" s="713"/>
      <c r="O1166" s="714"/>
      <c r="P1166" s="233"/>
      <c r="Q1166" s="233"/>
      <c r="R1166" s="816" t="str">
        <f t="shared" si="148"/>
        <v/>
      </c>
      <c r="S1166" s="711" t="str">
        <f t="shared" si="141"/>
        <v/>
      </c>
      <c r="T1166" s="573"/>
      <c r="U1166" s="573"/>
      <c r="V1166" s="147"/>
      <c r="W1166" s="707"/>
    </row>
    <row r="1167" spans="2:23" ht="14.25" customHeight="1">
      <c r="B1167" s="395"/>
      <c r="D1167" s="529">
        <f t="shared" si="142"/>
        <v>1126</v>
      </c>
      <c r="E1167" s="531"/>
      <c r="F1167" s="574"/>
      <c r="G1167" s="531"/>
      <c r="H1167" s="575"/>
      <c r="I1167" s="700" t="str">
        <f t="shared" si="143"/>
        <v/>
      </c>
      <c r="J1167" s="700" t="str">
        <f t="shared" si="144"/>
        <v/>
      </c>
      <c r="K1167" s="700" t="str">
        <f t="shared" si="145"/>
        <v/>
      </c>
      <c r="L1167" s="700" t="str">
        <f t="shared" si="146"/>
        <v/>
      </c>
      <c r="M1167" s="712" t="str">
        <f t="shared" si="147"/>
        <v/>
      </c>
      <c r="N1167" s="713"/>
      <c r="O1167" s="714"/>
      <c r="P1167" s="233"/>
      <c r="Q1167" s="233"/>
      <c r="R1167" s="816" t="str">
        <f t="shared" si="148"/>
        <v/>
      </c>
      <c r="S1167" s="711" t="str">
        <f t="shared" si="141"/>
        <v/>
      </c>
      <c r="T1167" s="573"/>
      <c r="U1167" s="573"/>
      <c r="V1167" s="147"/>
      <c r="W1167" s="707"/>
    </row>
    <row r="1168" spans="2:23" ht="14.25" customHeight="1">
      <c r="B1168" s="395"/>
      <c r="D1168" s="529">
        <f t="shared" si="142"/>
        <v>1127</v>
      </c>
      <c r="E1168" s="531"/>
      <c r="F1168" s="574"/>
      <c r="G1168" s="531"/>
      <c r="H1168" s="575"/>
      <c r="I1168" s="700" t="str">
        <f t="shared" si="143"/>
        <v/>
      </c>
      <c r="J1168" s="700" t="str">
        <f t="shared" si="144"/>
        <v/>
      </c>
      <c r="K1168" s="700" t="str">
        <f t="shared" si="145"/>
        <v/>
      </c>
      <c r="L1168" s="700" t="str">
        <f t="shared" si="146"/>
        <v/>
      </c>
      <c r="M1168" s="712" t="str">
        <f t="shared" si="147"/>
        <v/>
      </c>
      <c r="N1168" s="713"/>
      <c r="O1168" s="714"/>
      <c r="P1168" s="233"/>
      <c r="Q1168" s="233"/>
      <c r="R1168" s="816" t="str">
        <f t="shared" si="148"/>
        <v/>
      </c>
      <c r="S1168" s="711" t="str">
        <f t="shared" si="141"/>
        <v/>
      </c>
      <c r="T1168" s="573"/>
      <c r="U1168" s="573"/>
      <c r="V1168" s="147"/>
      <c r="W1168" s="707"/>
    </row>
    <row r="1169" spans="2:23" ht="14.25" customHeight="1">
      <c r="B1169" s="395"/>
      <c r="D1169" s="529">
        <f t="shared" si="142"/>
        <v>1128</v>
      </c>
      <c r="E1169" s="531"/>
      <c r="F1169" s="574"/>
      <c r="G1169" s="531"/>
      <c r="H1169" s="575"/>
      <c r="I1169" s="700" t="str">
        <f t="shared" si="143"/>
        <v/>
      </c>
      <c r="J1169" s="700" t="str">
        <f t="shared" si="144"/>
        <v/>
      </c>
      <c r="K1169" s="700" t="str">
        <f t="shared" si="145"/>
        <v/>
      </c>
      <c r="L1169" s="700" t="str">
        <f t="shared" si="146"/>
        <v/>
      </c>
      <c r="M1169" s="712" t="str">
        <f t="shared" si="147"/>
        <v/>
      </c>
      <c r="N1169" s="713"/>
      <c r="O1169" s="714"/>
      <c r="P1169" s="233"/>
      <c r="Q1169" s="233"/>
      <c r="R1169" s="816" t="str">
        <f t="shared" si="148"/>
        <v/>
      </c>
      <c r="S1169" s="711" t="str">
        <f t="shared" si="141"/>
        <v/>
      </c>
      <c r="T1169" s="573"/>
      <c r="U1169" s="573"/>
      <c r="V1169" s="147"/>
      <c r="W1169" s="707"/>
    </row>
    <row r="1170" spans="2:23" ht="14.25" customHeight="1">
      <c r="B1170" s="395"/>
      <c r="D1170" s="529">
        <f t="shared" si="142"/>
        <v>1129</v>
      </c>
      <c r="E1170" s="531"/>
      <c r="F1170" s="574"/>
      <c r="G1170" s="531"/>
      <c r="H1170" s="575"/>
      <c r="I1170" s="700" t="str">
        <f t="shared" si="143"/>
        <v/>
      </c>
      <c r="J1170" s="700" t="str">
        <f t="shared" si="144"/>
        <v/>
      </c>
      <c r="K1170" s="700" t="str">
        <f t="shared" si="145"/>
        <v/>
      </c>
      <c r="L1170" s="700" t="str">
        <f t="shared" si="146"/>
        <v/>
      </c>
      <c r="M1170" s="712" t="str">
        <f t="shared" si="147"/>
        <v/>
      </c>
      <c r="N1170" s="713"/>
      <c r="O1170" s="714"/>
      <c r="P1170" s="233"/>
      <c r="Q1170" s="233"/>
      <c r="R1170" s="816" t="str">
        <f t="shared" si="148"/>
        <v/>
      </c>
      <c r="S1170" s="711" t="str">
        <f t="shared" si="141"/>
        <v/>
      </c>
      <c r="T1170" s="573"/>
      <c r="U1170" s="573"/>
      <c r="V1170" s="147"/>
      <c r="W1170" s="707"/>
    </row>
    <row r="1171" spans="2:23" ht="14.25" customHeight="1">
      <c r="B1171" s="395"/>
      <c r="D1171" s="529">
        <f t="shared" si="142"/>
        <v>1130</v>
      </c>
      <c r="E1171" s="531"/>
      <c r="F1171" s="574"/>
      <c r="G1171" s="531"/>
      <c r="H1171" s="575"/>
      <c r="I1171" s="700" t="str">
        <f t="shared" si="143"/>
        <v/>
      </c>
      <c r="J1171" s="700" t="str">
        <f t="shared" si="144"/>
        <v/>
      </c>
      <c r="K1171" s="700" t="str">
        <f t="shared" si="145"/>
        <v/>
      </c>
      <c r="L1171" s="700" t="str">
        <f t="shared" si="146"/>
        <v/>
      </c>
      <c r="M1171" s="712" t="str">
        <f t="shared" si="147"/>
        <v/>
      </c>
      <c r="N1171" s="713"/>
      <c r="O1171" s="714"/>
      <c r="P1171" s="233"/>
      <c r="Q1171" s="233"/>
      <c r="R1171" s="816" t="str">
        <f t="shared" si="148"/>
        <v/>
      </c>
      <c r="S1171" s="711" t="str">
        <f t="shared" si="141"/>
        <v/>
      </c>
      <c r="T1171" s="573"/>
      <c r="U1171" s="573"/>
      <c r="V1171" s="147"/>
      <c r="W1171" s="707"/>
    </row>
    <row r="1172" spans="2:23" ht="14.25" customHeight="1">
      <c r="B1172" s="395"/>
      <c r="D1172" s="529">
        <f t="shared" si="142"/>
        <v>1131</v>
      </c>
      <c r="E1172" s="531"/>
      <c r="F1172" s="574"/>
      <c r="G1172" s="531"/>
      <c r="H1172" s="575"/>
      <c r="I1172" s="700" t="str">
        <f t="shared" si="143"/>
        <v/>
      </c>
      <c r="J1172" s="700" t="str">
        <f t="shared" si="144"/>
        <v/>
      </c>
      <c r="K1172" s="700" t="str">
        <f t="shared" si="145"/>
        <v/>
      </c>
      <c r="L1172" s="700" t="str">
        <f t="shared" si="146"/>
        <v/>
      </c>
      <c r="M1172" s="712" t="str">
        <f t="shared" si="147"/>
        <v/>
      </c>
      <c r="N1172" s="713"/>
      <c r="O1172" s="714"/>
      <c r="P1172" s="233"/>
      <c r="Q1172" s="233"/>
      <c r="R1172" s="816" t="str">
        <f t="shared" si="148"/>
        <v/>
      </c>
      <c r="S1172" s="711" t="str">
        <f t="shared" si="141"/>
        <v/>
      </c>
      <c r="T1172" s="573"/>
      <c r="U1172" s="573"/>
      <c r="V1172" s="147"/>
      <c r="W1172" s="707"/>
    </row>
    <row r="1173" spans="2:23" ht="14.25" customHeight="1">
      <c r="B1173" s="395"/>
      <c r="D1173" s="529">
        <f t="shared" si="142"/>
        <v>1132</v>
      </c>
      <c r="E1173" s="531"/>
      <c r="F1173" s="574"/>
      <c r="G1173" s="531"/>
      <c r="H1173" s="575"/>
      <c r="I1173" s="700" t="str">
        <f t="shared" si="143"/>
        <v/>
      </c>
      <c r="J1173" s="700" t="str">
        <f t="shared" si="144"/>
        <v/>
      </c>
      <c r="K1173" s="700" t="str">
        <f t="shared" si="145"/>
        <v/>
      </c>
      <c r="L1173" s="700" t="str">
        <f t="shared" si="146"/>
        <v/>
      </c>
      <c r="M1173" s="712" t="str">
        <f t="shared" si="147"/>
        <v/>
      </c>
      <c r="N1173" s="713"/>
      <c r="O1173" s="714"/>
      <c r="P1173" s="233"/>
      <c r="Q1173" s="233"/>
      <c r="R1173" s="816" t="str">
        <f t="shared" si="148"/>
        <v/>
      </c>
      <c r="S1173" s="711" t="str">
        <f t="shared" si="141"/>
        <v/>
      </c>
      <c r="T1173" s="573"/>
      <c r="U1173" s="573"/>
      <c r="V1173" s="147"/>
      <c r="W1173" s="707"/>
    </row>
    <row r="1174" spans="2:23" ht="14.25" customHeight="1">
      <c r="B1174" s="395"/>
      <c r="D1174" s="529">
        <f t="shared" si="142"/>
        <v>1133</v>
      </c>
      <c r="E1174" s="531"/>
      <c r="F1174" s="574"/>
      <c r="G1174" s="531"/>
      <c r="H1174" s="575"/>
      <c r="I1174" s="700" t="str">
        <f t="shared" si="143"/>
        <v/>
      </c>
      <c r="J1174" s="700" t="str">
        <f t="shared" si="144"/>
        <v/>
      </c>
      <c r="K1174" s="700" t="str">
        <f t="shared" si="145"/>
        <v/>
      </c>
      <c r="L1174" s="700" t="str">
        <f t="shared" si="146"/>
        <v/>
      </c>
      <c r="M1174" s="712" t="str">
        <f t="shared" si="147"/>
        <v/>
      </c>
      <c r="N1174" s="713"/>
      <c r="O1174" s="714"/>
      <c r="P1174" s="233"/>
      <c r="Q1174" s="233"/>
      <c r="R1174" s="816" t="str">
        <f t="shared" si="148"/>
        <v/>
      </c>
      <c r="S1174" s="711" t="str">
        <f t="shared" si="141"/>
        <v/>
      </c>
      <c r="T1174" s="573"/>
      <c r="U1174" s="573"/>
      <c r="V1174" s="147"/>
      <c r="W1174" s="707"/>
    </row>
    <row r="1175" spans="2:23" ht="14.25" customHeight="1">
      <c r="B1175" s="395"/>
      <c r="D1175" s="529">
        <f t="shared" si="142"/>
        <v>1134</v>
      </c>
      <c r="E1175" s="531"/>
      <c r="F1175" s="574"/>
      <c r="G1175" s="531"/>
      <c r="H1175" s="575"/>
      <c r="I1175" s="700" t="str">
        <f t="shared" si="143"/>
        <v/>
      </c>
      <c r="J1175" s="700" t="str">
        <f t="shared" si="144"/>
        <v/>
      </c>
      <c r="K1175" s="700" t="str">
        <f t="shared" si="145"/>
        <v/>
      </c>
      <c r="L1175" s="700" t="str">
        <f t="shared" si="146"/>
        <v/>
      </c>
      <c r="M1175" s="712" t="str">
        <f t="shared" si="147"/>
        <v/>
      </c>
      <c r="N1175" s="713"/>
      <c r="O1175" s="714"/>
      <c r="P1175" s="233"/>
      <c r="Q1175" s="233"/>
      <c r="R1175" s="816" t="str">
        <f t="shared" si="148"/>
        <v/>
      </c>
      <c r="S1175" s="711" t="str">
        <f t="shared" si="141"/>
        <v/>
      </c>
      <c r="T1175" s="573"/>
      <c r="U1175" s="573"/>
      <c r="V1175" s="147"/>
      <c r="W1175" s="707"/>
    </row>
    <row r="1176" spans="2:23" ht="14.25" customHeight="1">
      <c r="B1176" s="395"/>
      <c r="D1176" s="529">
        <f t="shared" si="142"/>
        <v>1135</v>
      </c>
      <c r="E1176" s="531"/>
      <c r="F1176" s="574"/>
      <c r="G1176" s="531"/>
      <c r="H1176" s="575"/>
      <c r="I1176" s="700" t="str">
        <f t="shared" si="143"/>
        <v/>
      </c>
      <c r="J1176" s="700" t="str">
        <f t="shared" si="144"/>
        <v/>
      </c>
      <c r="K1176" s="700" t="str">
        <f t="shared" si="145"/>
        <v/>
      </c>
      <c r="L1176" s="700" t="str">
        <f t="shared" si="146"/>
        <v/>
      </c>
      <c r="M1176" s="712" t="str">
        <f t="shared" si="147"/>
        <v/>
      </c>
      <c r="N1176" s="713"/>
      <c r="O1176" s="714"/>
      <c r="P1176" s="233"/>
      <c r="Q1176" s="233"/>
      <c r="R1176" s="816" t="str">
        <f t="shared" si="148"/>
        <v/>
      </c>
      <c r="S1176" s="711" t="str">
        <f t="shared" si="141"/>
        <v/>
      </c>
      <c r="T1176" s="573"/>
      <c r="U1176" s="573"/>
      <c r="V1176" s="147"/>
      <c r="W1176" s="707"/>
    </row>
    <row r="1177" spans="2:23" ht="14.25" customHeight="1">
      <c r="B1177" s="395"/>
      <c r="D1177" s="529">
        <f t="shared" si="142"/>
        <v>1136</v>
      </c>
      <c r="E1177" s="531"/>
      <c r="F1177" s="574"/>
      <c r="G1177" s="531"/>
      <c r="H1177" s="575"/>
      <c r="I1177" s="700" t="str">
        <f t="shared" si="143"/>
        <v/>
      </c>
      <c r="J1177" s="700" t="str">
        <f t="shared" si="144"/>
        <v/>
      </c>
      <c r="K1177" s="700" t="str">
        <f t="shared" si="145"/>
        <v/>
      </c>
      <c r="L1177" s="700" t="str">
        <f t="shared" si="146"/>
        <v/>
      </c>
      <c r="M1177" s="712" t="str">
        <f t="shared" si="147"/>
        <v/>
      </c>
      <c r="N1177" s="713"/>
      <c r="O1177" s="714"/>
      <c r="P1177" s="233"/>
      <c r="Q1177" s="233"/>
      <c r="R1177" s="816" t="str">
        <f t="shared" si="148"/>
        <v/>
      </c>
      <c r="S1177" s="711" t="str">
        <f t="shared" si="141"/>
        <v/>
      </c>
      <c r="T1177" s="573"/>
      <c r="U1177" s="573"/>
      <c r="V1177" s="147"/>
      <c r="W1177" s="707"/>
    </row>
    <row r="1178" spans="2:23" ht="14.25" customHeight="1">
      <c r="B1178" s="395"/>
      <c r="D1178" s="529">
        <f t="shared" si="142"/>
        <v>1137</v>
      </c>
      <c r="E1178" s="531"/>
      <c r="F1178" s="574"/>
      <c r="G1178" s="531"/>
      <c r="H1178" s="575"/>
      <c r="I1178" s="700" t="str">
        <f t="shared" si="143"/>
        <v/>
      </c>
      <c r="J1178" s="700" t="str">
        <f t="shared" si="144"/>
        <v/>
      </c>
      <c r="K1178" s="700" t="str">
        <f t="shared" si="145"/>
        <v/>
      </c>
      <c r="L1178" s="700" t="str">
        <f t="shared" si="146"/>
        <v/>
      </c>
      <c r="M1178" s="712" t="str">
        <f t="shared" si="147"/>
        <v/>
      </c>
      <c r="N1178" s="713"/>
      <c r="O1178" s="714"/>
      <c r="P1178" s="233"/>
      <c r="Q1178" s="233"/>
      <c r="R1178" s="816" t="str">
        <f t="shared" si="148"/>
        <v/>
      </c>
      <c r="S1178" s="711" t="str">
        <f t="shared" si="141"/>
        <v/>
      </c>
      <c r="T1178" s="573"/>
      <c r="U1178" s="573"/>
      <c r="V1178" s="147"/>
      <c r="W1178" s="707"/>
    </row>
    <row r="1179" spans="2:23" ht="14.25" customHeight="1">
      <c r="B1179" s="395"/>
      <c r="D1179" s="529">
        <f t="shared" si="142"/>
        <v>1138</v>
      </c>
      <c r="E1179" s="531"/>
      <c r="F1179" s="574"/>
      <c r="G1179" s="531"/>
      <c r="H1179" s="575"/>
      <c r="I1179" s="700" t="str">
        <f t="shared" si="143"/>
        <v/>
      </c>
      <c r="J1179" s="700" t="str">
        <f t="shared" si="144"/>
        <v/>
      </c>
      <c r="K1179" s="700" t="str">
        <f t="shared" si="145"/>
        <v/>
      </c>
      <c r="L1179" s="700" t="str">
        <f t="shared" si="146"/>
        <v/>
      </c>
      <c r="M1179" s="712" t="str">
        <f t="shared" si="147"/>
        <v/>
      </c>
      <c r="N1179" s="713"/>
      <c r="O1179" s="714"/>
      <c r="P1179" s="233"/>
      <c r="Q1179" s="233"/>
      <c r="R1179" s="816" t="str">
        <f t="shared" si="148"/>
        <v/>
      </c>
      <c r="S1179" s="711" t="str">
        <f t="shared" si="141"/>
        <v/>
      </c>
      <c r="T1179" s="573"/>
      <c r="U1179" s="573"/>
      <c r="V1179" s="147"/>
      <c r="W1179" s="707"/>
    </row>
    <row r="1180" spans="2:23" ht="14.25" customHeight="1">
      <c r="B1180" s="395"/>
      <c r="D1180" s="529">
        <f t="shared" si="142"/>
        <v>1139</v>
      </c>
      <c r="E1180" s="531"/>
      <c r="F1180" s="574"/>
      <c r="G1180" s="531"/>
      <c r="H1180" s="575"/>
      <c r="I1180" s="700" t="str">
        <f t="shared" si="143"/>
        <v/>
      </c>
      <c r="J1180" s="700" t="str">
        <f t="shared" si="144"/>
        <v/>
      </c>
      <c r="K1180" s="700" t="str">
        <f t="shared" si="145"/>
        <v/>
      </c>
      <c r="L1180" s="700" t="str">
        <f t="shared" si="146"/>
        <v/>
      </c>
      <c r="M1180" s="712" t="str">
        <f t="shared" si="147"/>
        <v/>
      </c>
      <c r="N1180" s="713"/>
      <c r="O1180" s="714"/>
      <c r="P1180" s="233"/>
      <c r="Q1180" s="233"/>
      <c r="R1180" s="816" t="str">
        <f t="shared" si="148"/>
        <v/>
      </c>
      <c r="S1180" s="711" t="str">
        <f t="shared" si="141"/>
        <v/>
      </c>
      <c r="T1180" s="573"/>
      <c r="U1180" s="573"/>
      <c r="V1180" s="147"/>
      <c r="W1180" s="707"/>
    </row>
    <row r="1181" spans="2:23" ht="14.25" customHeight="1">
      <c r="B1181" s="395"/>
      <c r="D1181" s="529">
        <f t="shared" si="142"/>
        <v>1140</v>
      </c>
      <c r="E1181" s="531"/>
      <c r="F1181" s="574"/>
      <c r="G1181" s="531"/>
      <c r="H1181" s="575"/>
      <c r="I1181" s="700" t="str">
        <f t="shared" si="143"/>
        <v/>
      </c>
      <c r="J1181" s="700" t="str">
        <f t="shared" si="144"/>
        <v/>
      </c>
      <c r="K1181" s="700" t="str">
        <f t="shared" si="145"/>
        <v/>
      </c>
      <c r="L1181" s="700" t="str">
        <f t="shared" si="146"/>
        <v/>
      </c>
      <c r="M1181" s="712" t="str">
        <f t="shared" si="147"/>
        <v/>
      </c>
      <c r="N1181" s="713"/>
      <c r="O1181" s="714"/>
      <c r="P1181" s="233"/>
      <c r="Q1181" s="233"/>
      <c r="R1181" s="816" t="str">
        <f t="shared" si="148"/>
        <v/>
      </c>
      <c r="S1181" s="711" t="str">
        <f t="shared" si="141"/>
        <v/>
      </c>
      <c r="T1181" s="573"/>
      <c r="U1181" s="573"/>
      <c r="V1181" s="147"/>
      <c r="W1181" s="707"/>
    </row>
    <row r="1182" spans="2:23" ht="14.25" customHeight="1">
      <c r="B1182" s="395"/>
      <c r="D1182" s="529">
        <f t="shared" si="142"/>
        <v>1141</v>
      </c>
      <c r="E1182" s="531"/>
      <c r="F1182" s="574"/>
      <c r="G1182" s="531"/>
      <c r="H1182" s="575"/>
      <c r="I1182" s="700" t="str">
        <f t="shared" si="143"/>
        <v/>
      </c>
      <c r="J1182" s="700" t="str">
        <f t="shared" si="144"/>
        <v/>
      </c>
      <c r="K1182" s="700" t="str">
        <f t="shared" si="145"/>
        <v/>
      </c>
      <c r="L1182" s="700" t="str">
        <f t="shared" si="146"/>
        <v/>
      </c>
      <c r="M1182" s="712" t="str">
        <f t="shared" si="147"/>
        <v/>
      </c>
      <c r="N1182" s="713"/>
      <c r="O1182" s="714"/>
      <c r="P1182" s="233"/>
      <c r="Q1182" s="233"/>
      <c r="R1182" s="816" t="str">
        <f t="shared" si="148"/>
        <v/>
      </c>
      <c r="S1182" s="711" t="str">
        <f t="shared" si="141"/>
        <v/>
      </c>
      <c r="T1182" s="573"/>
      <c r="U1182" s="573"/>
      <c r="V1182" s="147"/>
      <c r="W1182" s="707"/>
    </row>
    <row r="1183" spans="2:23" ht="14.25" customHeight="1">
      <c r="B1183" s="395"/>
      <c r="D1183" s="529">
        <f t="shared" si="142"/>
        <v>1142</v>
      </c>
      <c r="E1183" s="531"/>
      <c r="F1183" s="574"/>
      <c r="G1183" s="531"/>
      <c r="H1183" s="575"/>
      <c r="I1183" s="700" t="str">
        <f t="shared" si="143"/>
        <v/>
      </c>
      <c r="J1183" s="700" t="str">
        <f t="shared" si="144"/>
        <v/>
      </c>
      <c r="K1183" s="700" t="str">
        <f t="shared" si="145"/>
        <v/>
      </c>
      <c r="L1183" s="700" t="str">
        <f t="shared" si="146"/>
        <v/>
      </c>
      <c r="M1183" s="712" t="str">
        <f t="shared" si="147"/>
        <v/>
      </c>
      <c r="N1183" s="713"/>
      <c r="O1183" s="714"/>
      <c r="P1183" s="233"/>
      <c r="Q1183" s="233"/>
      <c r="R1183" s="816" t="str">
        <f t="shared" si="148"/>
        <v/>
      </c>
      <c r="S1183" s="711" t="str">
        <f t="shared" si="141"/>
        <v/>
      </c>
      <c r="T1183" s="573"/>
      <c r="U1183" s="573"/>
      <c r="V1183" s="147"/>
      <c r="W1183" s="707"/>
    </row>
    <row r="1184" spans="2:23" ht="14.25" customHeight="1">
      <c r="B1184" s="395"/>
      <c r="D1184" s="529">
        <f t="shared" si="142"/>
        <v>1143</v>
      </c>
      <c r="E1184" s="531"/>
      <c r="F1184" s="574"/>
      <c r="G1184" s="531"/>
      <c r="H1184" s="575"/>
      <c r="I1184" s="700" t="str">
        <f t="shared" si="143"/>
        <v/>
      </c>
      <c r="J1184" s="700" t="str">
        <f t="shared" si="144"/>
        <v/>
      </c>
      <c r="K1184" s="700" t="str">
        <f t="shared" si="145"/>
        <v/>
      </c>
      <c r="L1184" s="700" t="str">
        <f t="shared" si="146"/>
        <v/>
      </c>
      <c r="M1184" s="712" t="str">
        <f t="shared" si="147"/>
        <v/>
      </c>
      <c r="N1184" s="713"/>
      <c r="O1184" s="714"/>
      <c r="P1184" s="233"/>
      <c r="Q1184" s="233"/>
      <c r="R1184" s="816" t="str">
        <f t="shared" si="148"/>
        <v/>
      </c>
      <c r="S1184" s="711" t="str">
        <f t="shared" si="141"/>
        <v/>
      </c>
      <c r="T1184" s="573"/>
      <c r="U1184" s="573"/>
      <c r="V1184" s="147"/>
      <c r="W1184" s="707"/>
    </row>
    <row r="1185" spans="2:23" ht="14.25" customHeight="1">
      <c r="B1185" s="395"/>
      <c r="D1185" s="529">
        <f t="shared" si="142"/>
        <v>1144</v>
      </c>
      <c r="E1185" s="531"/>
      <c r="F1185" s="574"/>
      <c r="G1185" s="531"/>
      <c r="H1185" s="575"/>
      <c r="I1185" s="700" t="str">
        <f t="shared" si="143"/>
        <v/>
      </c>
      <c r="J1185" s="700" t="str">
        <f t="shared" si="144"/>
        <v/>
      </c>
      <c r="K1185" s="700" t="str">
        <f t="shared" si="145"/>
        <v/>
      </c>
      <c r="L1185" s="700" t="str">
        <f t="shared" si="146"/>
        <v/>
      </c>
      <c r="M1185" s="712" t="str">
        <f t="shared" si="147"/>
        <v/>
      </c>
      <c r="N1185" s="713"/>
      <c r="O1185" s="714"/>
      <c r="P1185" s="233"/>
      <c r="Q1185" s="233"/>
      <c r="R1185" s="816" t="str">
        <f t="shared" si="148"/>
        <v/>
      </c>
      <c r="S1185" s="711" t="str">
        <f t="shared" si="141"/>
        <v/>
      </c>
      <c r="T1185" s="573"/>
      <c r="U1185" s="573"/>
      <c r="V1185" s="147"/>
      <c r="W1185" s="707"/>
    </row>
    <row r="1186" spans="2:23" ht="14.25" customHeight="1">
      <c r="B1186" s="395"/>
      <c r="D1186" s="529">
        <f t="shared" si="142"/>
        <v>1145</v>
      </c>
      <c r="E1186" s="531"/>
      <c r="F1186" s="574"/>
      <c r="G1186" s="531"/>
      <c r="H1186" s="575"/>
      <c r="I1186" s="700" t="str">
        <f t="shared" si="143"/>
        <v/>
      </c>
      <c r="J1186" s="700" t="str">
        <f t="shared" si="144"/>
        <v/>
      </c>
      <c r="K1186" s="700" t="str">
        <f t="shared" si="145"/>
        <v/>
      </c>
      <c r="L1186" s="700" t="str">
        <f t="shared" si="146"/>
        <v/>
      </c>
      <c r="M1186" s="712" t="str">
        <f t="shared" si="147"/>
        <v/>
      </c>
      <c r="N1186" s="713"/>
      <c r="O1186" s="714"/>
      <c r="P1186" s="233"/>
      <c r="Q1186" s="233"/>
      <c r="R1186" s="816" t="str">
        <f t="shared" si="148"/>
        <v/>
      </c>
      <c r="S1186" s="711" t="str">
        <f t="shared" ref="S1186:S1249" si="149">IF(OR(H1186="",R1186=""),"",R1186/H1186)</f>
        <v/>
      </c>
      <c r="T1186" s="573"/>
      <c r="U1186" s="573"/>
      <c r="V1186" s="147"/>
      <c r="W1186" s="707"/>
    </row>
    <row r="1187" spans="2:23" ht="14.25" customHeight="1">
      <c r="B1187" s="395"/>
      <c r="D1187" s="529">
        <f t="shared" si="142"/>
        <v>1146</v>
      </c>
      <c r="E1187" s="531"/>
      <c r="F1187" s="574"/>
      <c r="G1187" s="531"/>
      <c r="H1187" s="575"/>
      <c r="I1187" s="700" t="str">
        <f t="shared" si="143"/>
        <v/>
      </c>
      <c r="J1187" s="700" t="str">
        <f t="shared" si="144"/>
        <v/>
      </c>
      <c r="K1187" s="700" t="str">
        <f t="shared" si="145"/>
        <v/>
      </c>
      <c r="L1187" s="700" t="str">
        <f t="shared" si="146"/>
        <v/>
      </c>
      <c r="M1187" s="712" t="str">
        <f t="shared" si="147"/>
        <v/>
      </c>
      <c r="N1187" s="713"/>
      <c r="O1187" s="714"/>
      <c r="P1187" s="233"/>
      <c r="Q1187" s="233"/>
      <c r="R1187" s="816" t="str">
        <f t="shared" si="148"/>
        <v/>
      </c>
      <c r="S1187" s="711" t="str">
        <f t="shared" si="149"/>
        <v/>
      </c>
      <c r="T1187" s="573"/>
      <c r="U1187" s="573"/>
      <c r="V1187" s="147"/>
      <c r="W1187" s="707"/>
    </row>
    <row r="1188" spans="2:23" ht="14.25" customHeight="1">
      <c r="B1188" s="395"/>
      <c r="D1188" s="529">
        <f t="shared" ref="D1188:D1251" si="150">D1187+1</f>
        <v>1147</v>
      </c>
      <c r="E1188" s="531"/>
      <c r="F1188" s="574"/>
      <c r="G1188" s="531"/>
      <c r="H1188" s="575"/>
      <c r="I1188" s="700" t="str">
        <f t="shared" si="143"/>
        <v/>
      </c>
      <c r="J1188" s="700" t="str">
        <f t="shared" si="144"/>
        <v/>
      </c>
      <c r="K1188" s="700" t="str">
        <f t="shared" si="145"/>
        <v/>
      </c>
      <c r="L1188" s="700" t="str">
        <f t="shared" si="146"/>
        <v/>
      </c>
      <c r="M1188" s="712" t="str">
        <f t="shared" si="147"/>
        <v/>
      </c>
      <c r="N1188" s="713"/>
      <c r="O1188" s="714"/>
      <c r="P1188" s="233"/>
      <c r="Q1188" s="233"/>
      <c r="R1188" s="816" t="str">
        <f t="shared" si="148"/>
        <v/>
      </c>
      <c r="S1188" s="711" t="str">
        <f t="shared" si="149"/>
        <v/>
      </c>
      <c r="T1188" s="573"/>
      <c r="U1188" s="573"/>
      <c r="V1188" s="147"/>
      <c r="W1188" s="707"/>
    </row>
    <row r="1189" spans="2:23" ht="14.25" customHeight="1">
      <c r="B1189" s="395"/>
      <c r="D1189" s="529">
        <f t="shared" si="150"/>
        <v>1148</v>
      </c>
      <c r="E1189" s="531"/>
      <c r="F1189" s="574"/>
      <c r="G1189" s="531"/>
      <c r="H1189" s="575"/>
      <c r="I1189" s="700" t="str">
        <f t="shared" si="143"/>
        <v/>
      </c>
      <c r="J1189" s="700" t="str">
        <f t="shared" si="144"/>
        <v/>
      </c>
      <c r="K1189" s="700" t="str">
        <f t="shared" si="145"/>
        <v/>
      </c>
      <c r="L1189" s="700" t="str">
        <f t="shared" si="146"/>
        <v/>
      </c>
      <c r="M1189" s="712" t="str">
        <f t="shared" si="147"/>
        <v/>
      </c>
      <c r="N1189" s="713"/>
      <c r="O1189" s="714"/>
      <c r="P1189" s="233"/>
      <c r="Q1189" s="233"/>
      <c r="R1189" s="816" t="str">
        <f t="shared" si="148"/>
        <v/>
      </c>
      <c r="S1189" s="711" t="str">
        <f t="shared" si="149"/>
        <v/>
      </c>
      <c r="T1189" s="573"/>
      <c r="U1189" s="573"/>
      <c r="V1189" s="147"/>
      <c r="W1189" s="707"/>
    </row>
    <row r="1190" spans="2:23" ht="14.25" customHeight="1">
      <c r="B1190" s="395"/>
      <c r="D1190" s="529">
        <f t="shared" si="150"/>
        <v>1149</v>
      </c>
      <c r="E1190" s="531"/>
      <c r="F1190" s="574"/>
      <c r="G1190" s="531"/>
      <c r="H1190" s="575"/>
      <c r="I1190" s="700" t="str">
        <f t="shared" si="143"/>
        <v/>
      </c>
      <c r="J1190" s="700" t="str">
        <f t="shared" si="144"/>
        <v/>
      </c>
      <c r="K1190" s="700" t="str">
        <f t="shared" si="145"/>
        <v/>
      </c>
      <c r="L1190" s="700" t="str">
        <f t="shared" si="146"/>
        <v/>
      </c>
      <c r="M1190" s="712" t="str">
        <f t="shared" si="147"/>
        <v/>
      </c>
      <c r="N1190" s="713"/>
      <c r="O1190" s="714"/>
      <c r="P1190" s="233"/>
      <c r="Q1190" s="233"/>
      <c r="R1190" s="816" t="str">
        <f t="shared" si="148"/>
        <v/>
      </c>
      <c r="S1190" s="711" t="str">
        <f t="shared" si="149"/>
        <v/>
      </c>
      <c r="T1190" s="573"/>
      <c r="U1190" s="573"/>
      <c r="V1190" s="147"/>
      <c r="W1190" s="707"/>
    </row>
    <row r="1191" spans="2:23" ht="14.25" customHeight="1">
      <c r="B1191" s="395"/>
      <c r="D1191" s="529">
        <f t="shared" si="150"/>
        <v>1150</v>
      </c>
      <c r="E1191" s="531"/>
      <c r="F1191" s="574"/>
      <c r="G1191" s="531"/>
      <c r="H1191" s="575"/>
      <c r="I1191" s="700" t="str">
        <f t="shared" si="143"/>
        <v/>
      </c>
      <c r="J1191" s="700" t="str">
        <f t="shared" si="144"/>
        <v/>
      </c>
      <c r="K1191" s="700" t="str">
        <f t="shared" si="145"/>
        <v/>
      </c>
      <c r="L1191" s="700" t="str">
        <f t="shared" si="146"/>
        <v/>
      </c>
      <c r="M1191" s="712" t="str">
        <f t="shared" si="147"/>
        <v/>
      </c>
      <c r="N1191" s="713"/>
      <c r="O1191" s="714"/>
      <c r="P1191" s="233"/>
      <c r="Q1191" s="233"/>
      <c r="R1191" s="816" t="str">
        <f t="shared" si="148"/>
        <v/>
      </c>
      <c r="S1191" s="711" t="str">
        <f t="shared" si="149"/>
        <v/>
      </c>
      <c r="T1191" s="573"/>
      <c r="U1191" s="573"/>
      <c r="V1191" s="147"/>
      <c r="W1191" s="707"/>
    </row>
    <row r="1192" spans="2:23" ht="14.25" customHeight="1">
      <c r="B1192" s="395"/>
      <c r="D1192" s="529">
        <f t="shared" si="150"/>
        <v>1151</v>
      </c>
      <c r="E1192" s="531"/>
      <c r="F1192" s="574"/>
      <c r="G1192" s="531"/>
      <c r="H1192" s="575"/>
      <c r="I1192" s="700" t="str">
        <f t="shared" si="143"/>
        <v/>
      </c>
      <c r="J1192" s="700" t="str">
        <f t="shared" si="144"/>
        <v/>
      </c>
      <c r="K1192" s="700" t="str">
        <f t="shared" si="145"/>
        <v/>
      </c>
      <c r="L1192" s="700" t="str">
        <f t="shared" si="146"/>
        <v/>
      </c>
      <c r="M1192" s="712" t="str">
        <f t="shared" si="147"/>
        <v/>
      </c>
      <c r="N1192" s="713"/>
      <c r="O1192" s="714"/>
      <c r="P1192" s="233"/>
      <c r="Q1192" s="233"/>
      <c r="R1192" s="816" t="str">
        <f t="shared" si="148"/>
        <v/>
      </c>
      <c r="S1192" s="711" t="str">
        <f t="shared" si="149"/>
        <v/>
      </c>
      <c r="T1192" s="573"/>
      <c r="U1192" s="573"/>
      <c r="V1192" s="147"/>
      <c r="W1192" s="707"/>
    </row>
    <row r="1193" spans="2:23" ht="14.25" customHeight="1">
      <c r="B1193" s="395"/>
      <c r="D1193" s="529">
        <f t="shared" si="150"/>
        <v>1152</v>
      </c>
      <c r="E1193" s="531"/>
      <c r="F1193" s="574"/>
      <c r="G1193" s="531"/>
      <c r="H1193" s="575"/>
      <c r="I1193" s="700" t="str">
        <f t="shared" si="143"/>
        <v/>
      </c>
      <c r="J1193" s="700" t="str">
        <f t="shared" si="144"/>
        <v/>
      </c>
      <c r="K1193" s="700" t="str">
        <f t="shared" si="145"/>
        <v/>
      </c>
      <c r="L1193" s="700" t="str">
        <f t="shared" si="146"/>
        <v/>
      </c>
      <c r="M1193" s="712" t="str">
        <f t="shared" si="147"/>
        <v/>
      </c>
      <c r="N1193" s="713"/>
      <c r="O1193" s="714"/>
      <c r="P1193" s="233"/>
      <c r="Q1193" s="233"/>
      <c r="R1193" s="816" t="str">
        <f t="shared" si="148"/>
        <v/>
      </c>
      <c r="S1193" s="711" t="str">
        <f t="shared" si="149"/>
        <v/>
      </c>
      <c r="T1193" s="573"/>
      <c r="U1193" s="573"/>
      <c r="V1193" s="147"/>
      <c r="W1193" s="707"/>
    </row>
    <row r="1194" spans="2:23" ht="14.25" customHeight="1">
      <c r="B1194" s="395"/>
      <c r="D1194" s="529">
        <f t="shared" si="150"/>
        <v>1153</v>
      </c>
      <c r="E1194" s="531"/>
      <c r="F1194" s="574"/>
      <c r="G1194" s="531"/>
      <c r="H1194" s="575"/>
      <c r="I1194" s="700" t="str">
        <f t="shared" si="143"/>
        <v/>
      </c>
      <c r="J1194" s="700" t="str">
        <f t="shared" si="144"/>
        <v/>
      </c>
      <c r="K1194" s="700" t="str">
        <f t="shared" si="145"/>
        <v/>
      </c>
      <c r="L1194" s="700" t="str">
        <f t="shared" si="146"/>
        <v/>
      </c>
      <c r="M1194" s="712" t="str">
        <f t="shared" si="147"/>
        <v/>
      </c>
      <c r="N1194" s="713"/>
      <c r="O1194" s="714"/>
      <c r="P1194" s="233"/>
      <c r="Q1194" s="233"/>
      <c r="R1194" s="816" t="str">
        <f t="shared" si="148"/>
        <v/>
      </c>
      <c r="S1194" s="711" t="str">
        <f t="shared" si="149"/>
        <v/>
      </c>
      <c r="T1194" s="573"/>
      <c r="U1194" s="573"/>
      <c r="V1194" s="147"/>
      <c r="W1194" s="707"/>
    </row>
    <row r="1195" spans="2:23" ht="14.25" customHeight="1">
      <c r="B1195" s="395"/>
      <c r="D1195" s="529">
        <f t="shared" si="150"/>
        <v>1154</v>
      </c>
      <c r="E1195" s="531"/>
      <c r="F1195" s="574"/>
      <c r="G1195" s="531"/>
      <c r="H1195" s="575"/>
      <c r="I1195" s="700" t="str">
        <f t="shared" ref="I1195:I1258" si="151">IF(OR(F1195=$AE$4,F1195=$AF$4),"○","")</f>
        <v/>
      </c>
      <c r="J1195" s="700" t="str">
        <f t="shared" si="144"/>
        <v/>
      </c>
      <c r="K1195" s="700" t="str">
        <f t="shared" si="145"/>
        <v/>
      </c>
      <c r="L1195" s="700" t="str">
        <f t="shared" si="146"/>
        <v/>
      </c>
      <c r="M1195" s="712" t="str">
        <f t="shared" si="147"/>
        <v/>
      </c>
      <c r="N1195" s="713"/>
      <c r="O1195" s="714"/>
      <c r="P1195" s="233"/>
      <c r="Q1195" s="233"/>
      <c r="R1195" s="816" t="str">
        <f t="shared" si="148"/>
        <v/>
      </c>
      <c r="S1195" s="711" t="str">
        <f t="shared" si="149"/>
        <v/>
      </c>
      <c r="T1195" s="573"/>
      <c r="U1195" s="573"/>
      <c r="V1195" s="147"/>
      <c r="W1195" s="707"/>
    </row>
    <row r="1196" spans="2:23" ht="14.25" customHeight="1">
      <c r="B1196" s="395"/>
      <c r="D1196" s="529">
        <f t="shared" si="150"/>
        <v>1155</v>
      </c>
      <c r="E1196" s="531"/>
      <c r="F1196" s="574"/>
      <c r="G1196" s="531"/>
      <c r="H1196" s="575"/>
      <c r="I1196" s="700" t="str">
        <f t="shared" si="151"/>
        <v/>
      </c>
      <c r="J1196" s="700" t="str">
        <f t="shared" si="144"/>
        <v/>
      </c>
      <c r="K1196" s="700" t="str">
        <f t="shared" si="145"/>
        <v/>
      </c>
      <c r="L1196" s="700" t="str">
        <f t="shared" si="146"/>
        <v/>
      </c>
      <c r="M1196" s="712" t="str">
        <f t="shared" si="147"/>
        <v/>
      </c>
      <c r="N1196" s="713"/>
      <c r="O1196" s="714"/>
      <c r="P1196" s="233"/>
      <c r="Q1196" s="233"/>
      <c r="R1196" s="816" t="str">
        <f t="shared" si="148"/>
        <v/>
      </c>
      <c r="S1196" s="711" t="str">
        <f t="shared" si="149"/>
        <v/>
      </c>
      <c r="T1196" s="573"/>
      <c r="U1196" s="573"/>
      <c r="V1196" s="147"/>
      <c r="W1196" s="707"/>
    </row>
    <row r="1197" spans="2:23" ht="14.25" customHeight="1">
      <c r="B1197" s="395"/>
      <c r="D1197" s="529">
        <f t="shared" si="150"/>
        <v>1156</v>
      </c>
      <c r="E1197" s="531"/>
      <c r="F1197" s="574"/>
      <c r="G1197" s="531"/>
      <c r="H1197" s="575"/>
      <c r="I1197" s="700" t="str">
        <f t="shared" si="151"/>
        <v/>
      </c>
      <c r="J1197" s="700" t="str">
        <f t="shared" si="144"/>
        <v/>
      </c>
      <c r="K1197" s="700" t="str">
        <f t="shared" si="145"/>
        <v/>
      </c>
      <c r="L1197" s="700" t="str">
        <f t="shared" si="146"/>
        <v/>
      </c>
      <c r="M1197" s="712" t="str">
        <f t="shared" si="147"/>
        <v/>
      </c>
      <c r="N1197" s="713"/>
      <c r="O1197" s="714"/>
      <c r="P1197" s="233"/>
      <c r="Q1197" s="233"/>
      <c r="R1197" s="816" t="str">
        <f t="shared" si="148"/>
        <v/>
      </c>
      <c r="S1197" s="711" t="str">
        <f t="shared" si="149"/>
        <v/>
      </c>
      <c r="T1197" s="573"/>
      <c r="U1197" s="573"/>
      <c r="V1197" s="147"/>
      <c r="W1197" s="707"/>
    </row>
    <row r="1198" spans="2:23" ht="14.25" customHeight="1">
      <c r="B1198" s="395"/>
      <c r="D1198" s="529">
        <f t="shared" si="150"/>
        <v>1157</v>
      </c>
      <c r="E1198" s="531"/>
      <c r="F1198" s="574"/>
      <c r="G1198" s="531"/>
      <c r="H1198" s="575"/>
      <c r="I1198" s="700" t="str">
        <f t="shared" si="151"/>
        <v/>
      </c>
      <c r="J1198" s="700" t="str">
        <f t="shared" si="144"/>
        <v/>
      </c>
      <c r="K1198" s="700" t="str">
        <f t="shared" si="145"/>
        <v/>
      </c>
      <c r="L1198" s="700" t="str">
        <f t="shared" si="146"/>
        <v/>
      </c>
      <c r="M1198" s="712" t="str">
        <f t="shared" si="147"/>
        <v/>
      </c>
      <c r="N1198" s="713"/>
      <c r="O1198" s="714"/>
      <c r="P1198" s="233"/>
      <c r="Q1198" s="233"/>
      <c r="R1198" s="816" t="str">
        <f t="shared" si="148"/>
        <v/>
      </c>
      <c r="S1198" s="711" t="str">
        <f t="shared" si="149"/>
        <v/>
      </c>
      <c r="T1198" s="573"/>
      <c r="U1198" s="573"/>
      <c r="V1198" s="147"/>
      <c r="W1198" s="707"/>
    </row>
    <row r="1199" spans="2:23" ht="14.25" customHeight="1">
      <c r="B1199" s="395"/>
      <c r="D1199" s="529">
        <f t="shared" si="150"/>
        <v>1158</v>
      </c>
      <c r="E1199" s="531"/>
      <c r="F1199" s="574"/>
      <c r="G1199" s="531"/>
      <c r="H1199" s="575"/>
      <c r="I1199" s="700" t="str">
        <f t="shared" si="151"/>
        <v/>
      </c>
      <c r="J1199" s="700" t="str">
        <f t="shared" si="144"/>
        <v/>
      </c>
      <c r="K1199" s="700" t="str">
        <f t="shared" si="145"/>
        <v/>
      </c>
      <c r="L1199" s="700" t="str">
        <f t="shared" si="146"/>
        <v/>
      </c>
      <c r="M1199" s="712" t="str">
        <f t="shared" si="147"/>
        <v/>
      </c>
      <c r="N1199" s="713"/>
      <c r="O1199" s="714"/>
      <c r="P1199" s="233"/>
      <c r="Q1199" s="233"/>
      <c r="R1199" s="816" t="str">
        <f t="shared" si="148"/>
        <v/>
      </c>
      <c r="S1199" s="711" t="str">
        <f t="shared" si="149"/>
        <v/>
      </c>
      <c r="T1199" s="573"/>
      <c r="U1199" s="573"/>
      <c r="V1199" s="147"/>
      <c r="W1199" s="707"/>
    </row>
    <row r="1200" spans="2:23" ht="14.25" customHeight="1">
      <c r="B1200" s="395"/>
      <c r="D1200" s="529">
        <f t="shared" si="150"/>
        <v>1159</v>
      </c>
      <c r="E1200" s="531"/>
      <c r="F1200" s="574"/>
      <c r="G1200" s="531"/>
      <c r="H1200" s="575"/>
      <c r="I1200" s="700" t="str">
        <f t="shared" si="151"/>
        <v/>
      </c>
      <c r="J1200" s="700" t="str">
        <f t="shared" si="144"/>
        <v/>
      </c>
      <c r="K1200" s="700" t="str">
        <f t="shared" si="145"/>
        <v/>
      </c>
      <c r="L1200" s="700" t="str">
        <f t="shared" si="146"/>
        <v/>
      </c>
      <c r="M1200" s="712" t="str">
        <f t="shared" si="147"/>
        <v/>
      </c>
      <c r="N1200" s="713"/>
      <c r="O1200" s="714"/>
      <c r="P1200" s="233"/>
      <c r="Q1200" s="233"/>
      <c r="R1200" s="816" t="str">
        <f t="shared" si="148"/>
        <v/>
      </c>
      <c r="S1200" s="711" t="str">
        <f t="shared" si="149"/>
        <v/>
      </c>
      <c r="T1200" s="573"/>
      <c r="U1200" s="573"/>
      <c r="V1200" s="147"/>
      <c r="W1200" s="707"/>
    </row>
    <row r="1201" spans="2:23" ht="14.25" customHeight="1">
      <c r="B1201" s="395"/>
      <c r="D1201" s="529">
        <f t="shared" si="150"/>
        <v>1160</v>
      </c>
      <c r="E1201" s="531"/>
      <c r="F1201" s="574"/>
      <c r="G1201" s="531"/>
      <c r="H1201" s="575"/>
      <c r="I1201" s="700" t="str">
        <f t="shared" si="151"/>
        <v/>
      </c>
      <c r="J1201" s="700" t="str">
        <f t="shared" si="144"/>
        <v/>
      </c>
      <c r="K1201" s="700" t="str">
        <f t="shared" si="145"/>
        <v/>
      </c>
      <c r="L1201" s="700" t="str">
        <f t="shared" si="146"/>
        <v/>
      </c>
      <c r="M1201" s="712" t="str">
        <f t="shared" si="147"/>
        <v/>
      </c>
      <c r="N1201" s="713"/>
      <c r="O1201" s="714"/>
      <c r="P1201" s="233"/>
      <c r="Q1201" s="233"/>
      <c r="R1201" s="816" t="str">
        <f t="shared" si="148"/>
        <v/>
      </c>
      <c r="S1201" s="711" t="str">
        <f t="shared" si="149"/>
        <v/>
      </c>
      <c r="T1201" s="573"/>
      <c r="U1201" s="573"/>
      <c r="V1201" s="147"/>
      <c r="W1201" s="707"/>
    </row>
    <row r="1202" spans="2:23" ht="14.25" customHeight="1">
      <c r="B1202" s="395"/>
      <c r="D1202" s="529">
        <f t="shared" si="150"/>
        <v>1161</v>
      </c>
      <c r="E1202" s="531"/>
      <c r="F1202" s="574"/>
      <c r="G1202" s="531"/>
      <c r="H1202" s="575"/>
      <c r="I1202" s="700" t="str">
        <f t="shared" si="151"/>
        <v/>
      </c>
      <c r="J1202" s="700" t="str">
        <f t="shared" ref="J1202:J1265" si="152">IF(F1202=$AN$4,"○","")</f>
        <v/>
      </c>
      <c r="K1202" s="700" t="str">
        <f t="shared" ref="K1202:K1265" si="153">IF(OR(F1202=$AQ$4,F1202=$AR$4),"○","")</f>
        <v/>
      </c>
      <c r="L1202" s="700" t="str">
        <f t="shared" ref="L1202:L1265" si="154">IF(F1202=$AS$4,"○","")</f>
        <v/>
      </c>
      <c r="M1202" s="712" t="str">
        <f t="shared" ref="M1202:M1265" si="155">IF(H1202="","",H1202/$H$10)</f>
        <v/>
      </c>
      <c r="N1202" s="713"/>
      <c r="O1202" s="714"/>
      <c r="P1202" s="233"/>
      <c r="Q1202" s="233"/>
      <c r="R1202" s="816" t="str">
        <f t="shared" si="148"/>
        <v/>
      </c>
      <c r="S1202" s="711" t="str">
        <f t="shared" si="149"/>
        <v/>
      </c>
      <c r="T1202" s="573"/>
      <c r="U1202" s="573"/>
      <c r="V1202" s="147"/>
      <c r="W1202" s="707"/>
    </row>
    <row r="1203" spans="2:23" ht="14.25" customHeight="1">
      <c r="B1203" s="395"/>
      <c r="D1203" s="529">
        <f t="shared" si="150"/>
        <v>1162</v>
      </c>
      <c r="E1203" s="531"/>
      <c r="F1203" s="574"/>
      <c r="G1203" s="531"/>
      <c r="H1203" s="575"/>
      <c r="I1203" s="700" t="str">
        <f t="shared" si="151"/>
        <v/>
      </c>
      <c r="J1203" s="700" t="str">
        <f t="shared" si="152"/>
        <v/>
      </c>
      <c r="K1203" s="700" t="str">
        <f t="shared" si="153"/>
        <v/>
      </c>
      <c r="L1203" s="700" t="str">
        <f t="shared" si="154"/>
        <v/>
      </c>
      <c r="M1203" s="712" t="str">
        <f t="shared" si="155"/>
        <v/>
      </c>
      <c r="N1203" s="713"/>
      <c r="O1203" s="714"/>
      <c r="P1203" s="233"/>
      <c r="Q1203" s="233"/>
      <c r="R1203" s="816" t="str">
        <f t="shared" si="148"/>
        <v/>
      </c>
      <c r="S1203" s="711" t="str">
        <f t="shared" si="149"/>
        <v/>
      </c>
      <c r="T1203" s="573"/>
      <c r="U1203" s="573"/>
      <c r="V1203" s="147"/>
      <c r="W1203" s="707"/>
    </row>
    <row r="1204" spans="2:23" ht="14.25" customHeight="1">
      <c r="B1204" s="395"/>
      <c r="D1204" s="529">
        <f t="shared" si="150"/>
        <v>1163</v>
      </c>
      <c r="E1204" s="531"/>
      <c r="F1204" s="574"/>
      <c r="G1204" s="531"/>
      <c r="H1204" s="575"/>
      <c r="I1204" s="700" t="str">
        <f t="shared" si="151"/>
        <v/>
      </c>
      <c r="J1204" s="700" t="str">
        <f t="shared" si="152"/>
        <v/>
      </c>
      <c r="K1204" s="700" t="str">
        <f t="shared" si="153"/>
        <v/>
      </c>
      <c r="L1204" s="700" t="str">
        <f t="shared" si="154"/>
        <v/>
      </c>
      <c r="M1204" s="712" t="str">
        <f t="shared" si="155"/>
        <v/>
      </c>
      <c r="N1204" s="713"/>
      <c r="O1204" s="714"/>
      <c r="P1204" s="233"/>
      <c r="Q1204" s="233"/>
      <c r="R1204" s="816" t="str">
        <f t="shared" si="148"/>
        <v/>
      </c>
      <c r="S1204" s="711" t="str">
        <f t="shared" si="149"/>
        <v/>
      </c>
      <c r="T1204" s="573"/>
      <c r="U1204" s="573"/>
      <c r="V1204" s="147"/>
      <c r="W1204" s="707"/>
    </row>
    <row r="1205" spans="2:23" ht="14.25" customHeight="1">
      <c r="B1205" s="395"/>
      <c r="D1205" s="529">
        <f t="shared" si="150"/>
        <v>1164</v>
      </c>
      <c r="E1205" s="531"/>
      <c r="F1205" s="574"/>
      <c r="G1205" s="531"/>
      <c r="H1205" s="575"/>
      <c r="I1205" s="700" t="str">
        <f t="shared" si="151"/>
        <v/>
      </c>
      <c r="J1205" s="700" t="str">
        <f t="shared" si="152"/>
        <v/>
      </c>
      <c r="K1205" s="700" t="str">
        <f t="shared" si="153"/>
        <v/>
      </c>
      <c r="L1205" s="700" t="str">
        <f t="shared" si="154"/>
        <v/>
      </c>
      <c r="M1205" s="712" t="str">
        <f t="shared" si="155"/>
        <v/>
      </c>
      <c r="N1205" s="713"/>
      <c r="O1205" s="714"/>
      <c r="P1205" s="233"/>
      <c r="Q1205" s="233"/>
      <c r="R1205" s="816" t="str">
        <f t="shared" si="148"/>
        <v/>
      </c>
      <c r="S1205" s="711" t="str">
        <f t="shared" si="149"/>
        <v/>
      </c>
      <c r="T1205" s="573"/>
      <c r="U1205" s="573"/>
      <c r="V1205" s="147"/>
      <c r="W1205" s="707"/>
    </row>
    <row r="1206" spans="2:23" ht="14.25" customHeight="1">
      <c r="B1206" s="395"/>
      <c r="D1206" s="529">
        <f t="shared" si="150"/>
        <v>1165</v>
      </c>
      <c r="E1206" s="531"/>
      <c r="F1206" s="574"/>
      <c r="G1206" s="531"/>
      <c r="H1206" s="575"/>
      <c r="I1206" s="700" t="str">
        <f t="shared" si="151"/>
        <v/>
      </c>
      <c r="J1206" s="700" t="str">
        <f t="shared" si="152"/>
        <v/>
      </c>
      <c r="K1206" s="700" t="str">
        <f t="shared" si="153"/>
        <v/>
      </c>
      <c r="L1206" s="700" t="str">
        <f t="shared" si="154"/>
        <v/>
      </c>
      <c r="M1206" s="712" t="str">
        <f t="shared" si="155"/>
        <v/>
      </c>
      <c r="N1206" s="713"/>
      <c r="O1206" s="714"/>
      <c r="P1206" s="233"/>
      <c r="Q1206" s="233"/>
      <c r="R1206" s="816" t="str">
        <f t="shared" si="148"/>
        <v/>
      </c>
      <c r="S1206" s="711" t="str">
        <f t="shared" si="149"/>
        <v/>
      </c>
      <c r="T1206" s="573"/>
      <c r="U1206" s="573"/>
      <c r="V1206" s="147"/>
      <c r="W1206" s="707"/>
    </row>
    <row r="1207" spans="2:23" ht="14.25" customHeight="1">
      <c r="B1207" s="395"/>
      <c r="D1207" s="529">
        <f t="shared" si="150"/>
        <v>1166</v>
      </c>
      <c r="E1207" s="531"/>
      <c r="F1207" s="574"/>
      <c r="G1207" s="531"/>
      <c r="H1207" s="575"/>
      <c r="I1207" s="700" t="str">
        <f t="shared" si="151"/>
        <v/>
      </c>
      <c r="J1207" s="700" t="str">
        <f t="shared" si="152"/>
        <v/>
      </c>
      <c r="K1207" s="700" t="str">
        <f t="shared" si="153"/>
        <v/>
      </c>
      <c r="L1207" s="700" t="str">
        <f t="shared" si="154"/>
        <v/>
      </c>
      <c r="M1207" s="712" t="str">
        <f t="shared" si="155"/>
        <v/>
      </c>
      <c r="N1207" s="713"/>
      <c r="O1207" s="714"/>
      <c r="P1207" s="233"/>
      <c r="Q1207" s="233"/>
      <c r="R1207" s="816" t="str">
        <f t="shared" si="148"/>
        <v/>
      </c>
      <c r="S1207" s="711" t="str">
        <f t="shared" si="149"/>
        <v/>
      </c>
      <c r="T1207" s="573"/>
      <c r="U1207" s="573"/>
      <c r="V1207" s="147"/>
      <c r="W1207" s="707"/>
    </row>
    <row r="1208" spans="2:23" ht="14.25" customHeight="1">
      <c r="B1208" s="395"/>
      <c r="D1208" s="529">
        <f t="shared" si="150"/>
        <v>1167</v>
      </c>
      <c r="E1208" s="531"/>
      <c r="F1208" s="574"/>
      <c r="G1208" s="531"/>
      <c r="H1208" s="575"/>
      <c r="I1208" s="700" t="str">
        <f t="shared" si="151"/>
        <v/>
      </c>
      <c r="J1208" s="700" t="str">
        <f t="shared" si="152"/>
        <v/>
      </c>
      <c r="K1208" s="700" t="str">
        <f t="shared" si="153"/>
        <v/>
      </c>
      <c r="L1208" s="700" t="str">
        <f t="shared" si="154"/>
        <v/>
      </c>
      <c r="M1208" s="712" t="str">
        <f t="shared" si="155"/>
        <v/>
      </c>
      <c r="N1208" s="713"/>
      <c r="O1208" s="714"/>
      <c r="P1208" s="233"/>
      <c r="Q1208" s="233"/>
      <c r="R1208" s="816" t="str">
        <f t="shared" si="148"/>
        <v/>
      </c>
      <c r="S1208" s="711" t="str">
        <f t="shared" si="149"/>
        <v/>
      </c>
      <c r="T1208" s="573"/>
      <c r="U1208" s="573"/>
      <c r="V1208" s="147"/>
      <c r="W1208" s="707"/>
    </row>
    <row r="1209" spans="2:23" ht="14.25" customHeight="1">
      <c r="B1209" s="395"/>
      <c r="D1209" s="529">
        <f t="shared" si="150"/>
        <v>1168</v>
      </c>
      <c r="E1209" s="531"/>
      <c r="F1209" s="574"/>
      <c r="G1209" s="531"/>
      <c r="H1209" s="575"/>
      <c r="I1209" s="700" t="str">
        <f t="shared" si="151"/>
        <v/>
      </c>
      <c r="J1209" s="700" t="str">
        <f t="shared" si="152"/>
        <v/>
      </c>
      <c r="K1209" s="700" t="str">
        <f t="shared" si="153"/>
        <v/>
      </c>
      <c r="L1209" s="700" t="str">
        <f t="shared" si="154"/>
        <v/>
      </c>
      <c r="M1209" s="712" t="str">
        <f t="shared" si="155"/>
        <v/>
      </c>
      <c r="N1209" s="713"/>
      <c r="O1209" s="714"/>
      <c r="P1209" s="233"/>
      <c r="Q1209" s="233"/>
      <c r="R1209" s="816" t="str">
        <f t="shared" si="148"/>
        <v/>
      </c>
      <c r="S1209" s="711" t="str">
        <f t="shared" si="149"/>
        <v/>
      </c>
      <c r="T1209" s="573"/>
      <c r="U1209" s="573"/>
      <c r="V1209" s="147"/>
      <c r="W1209" s="707"/>
    </row>
    <row r="1210" spans="2:23" ht="14.25" customHeight="1">
      <c r="B1210" s="395"/>
      <c r="D1210" s="529">
        <f t="shared" si="150"/>
        <v>1169</v>
      </c>
      <c r="E1210" s="531"/>
      <c r="F1210" s="574"/>
      <c r="G1210" s="531"/>
      <c r="H1210" s="575"/>
      <c r="I1210" s="700" t="str">
        <f t="shared" si="151"/>
        <v/>
      </c>
      <c r="J1210" s="700" t="str">
        <f t="shared" si="152"/>
        <v/>
      </c>
      <c r="K1210" s="700" t="str">
        <f t="shared" si="153"/>
        <v/>
      </c>
      <c r="L1210" s="700" t="str">
        <f t="shared" si="154"/>
        <v/>
      </c>
      <c r="M1210" s="712" t="str">
        <f t="shared" si="155"/>
        <v/>
      </c>
      <c r="N1210" s="713"/>
      <c r="O1210" s="714"/>
      <c r="P1210" s="233"/>
      <c r="Q1210" s="233"/>
      <c r="R1210" s="816" t="str">
        <f t="shared" si="148"/>
        <v/>
      </c>
      <c r="S1210" s="711" t="str">
        <f t="shared" si="149"/>
        <v/>
      </c>
      <c r="T1210" s="573"/>
      <c r="U1210" s="573"/>
      <c r="V1210" s="147"/>
      <c r="W1210" s="707"/>
    </row>
    <row r="1211" spans="2:23" ht="14.25" customHeight="1">
      <c r="B1211" s="395"/>
      <c r="D1211" s="529">
        <f t="shared" si="150"/>
        <v>1170</v>
      </c>
      <c r="E1211" s="531"/>
      <c r="F1211" s="574"/>
      <c r="G1211" s="531"/>
      <c r="H1211" s="575"/>
      <c r="I1211" s="700" t="str">
        <f t="shared" si="151"/>
        <v/>
      </c>
      <c r="J1211" s="700" t="str">
        <f t="shared" si="152"/>
        <v/>
      </c>
      <c r="K1211" s="700" t="str">
        <f t="shared" si="153"/>
        <v/>
      </c>
      <c r="L1211" s="700" t="str">
        <f t="shared" si="154"/>
        <v/>
      </c>
      <c r="M1211" s="712" t="str">
        <f t="shared" si="155"/>
        <v/>
      </c>
      <c r="N1211" s="713"/>
      <c r="O1211" s="714"/>
      <c r="P1211" s="233"/>
      <c r="Q1211" s="233"/>
      <c r="R1211" s="816" t="str">
        <f t="shared" si="148"/>
        <v/>
      </c>
      <c r="S1211" s="711" t="str">
        <f t="shared" si="149"/>
        <v/>
      </c>
      <c r="T1211" s="573"/>
      <c r="U1211" s="573"/>
      <c r="V1211" s="147"/>
      <c r="W1211" s="707"/>
    </row>
    <row r="1212" spans="2:23" ht="14.25" customHeight="1">
      <c r="B1212" s="395"/>
      <c r="D1212" s="529">
        <f t="shared" si="150"/>
        <v>1171</v>
      </c>
      <c r="E1212" s="531"/>
      <c r="F1212" s="574"/>
      <c r="G1212" s="531"/>
      <c r="H1212" s="575"/>
      <c r="I1212" s="700" t="str">
        <f t="shared" si="151"/>
        <v/>
      </c>
      <c r="J1212" s="700" t="str">
        <f t="shared" si="152"/>
        <v/>
      </c>
      <c r="K1212" s="700" t="str">
        <f t="shared" si="153"/>
        <v/>
      </c>
      <c r="L1212" s="700" t="str">
        <f t="shared" si="154"/>
        <v/>
      </c>
      <c r="M1212" s="712" t="str">
        <f t="shared" si="155"/>
        <v/>
      </c>
      <c r="N1212" s="713"/>
      <c r="O1212" s="714"/>
      <c r="P1212" s="233"/>
      <c r="Q1212" s="233"/>
      <c r="R1212" s="816" t="str">
        <f t="shared" si="148"/>
        <v/>
      </c>
      <c r="S1212" s="711" t="str">
        <f t="shared" si="149"/>
        <v/>
      </c>
      <c r="T1212" s="573"/>
      <c r="U1212" s="573"/>
      <c r="V1212" s="147"/>
      <c r="W1212" s="707"/>
    </row>
    <row r="1213" spans="2:23" ht="14.25" customHeight="1">
      <c r="B1213" s="395"/>
      <c r="D1213" s="529">
        <f t="shared" si="150"/>
        <v>1172</v>
      </c>
      <c r="E1213" s="531"/>
      <c r="F1213" s="574"/>
      <c r="G1213" s="531"/>
      <c r="H1213" s="575"/>
      <c r="I1213" s="700" t="str">
        <f t="shared" si="151"/>
        <v/>
      </c>
      <c r="J1213" s="700" t="str">
        <f t="shared" si="152"/>
        <v/>
      </c>
      <c r="K1213" s="700" t="str">
        <f t="shared" si="153"/>
        <v/>
      </c>
      <c r="L1213" s="700" t="str">
        <f t="shared" si="154"/>
        <v/>
      </c>
      <c r="M1213" s="712" t="str">
        <f t="shared" si="155"/>
        <v/>
      </c>
      <c r="N1213" s="713"/>
      <c r="O1213" s="714"/>
      <c r="P1213" s="233"/>
      <c r="Q1213" s="233"/>
      <c r="R1213" s="816" t="str">
        <f t="shared" si="148"/>
        <v/>
      </c>
      <c r="S1213" s="711" t="str">
        <f t="shared" si="149"/>
        <v/>
      </c>
      <c r="T1213" s="573"/>
      <c r="U1213" s="573"/>
      <c r="V1213" s="147"/>
      <c r="W1213" s="707"/>
    </row>
    <row r="1214" spans="2:23" ht="14.25" customHeight="1">
      <c r="B1214" s="395"/>
      <c r="D1214" s="529">
        <f t="shared" si="150"/>
        <v>1173</v>
      </c>
      <c r="E1214" s="531"/>
      <c r="F1214" s="574"/>
      <c r="G1214" s="531"/>
      <c r="H1214" s="575"/>
      <c r="I1214" s="700" t="str">
        <f t="shared" si="151"/>
        <v/>
      </c>
      <c r="J1214" s="700" t="str">
        <f t="shared" si="152"/>
        <v/>
      </c>
      <c r="K1214" s="700" t="str">
        <f t="shared" si="153"/>
        <v/>
      </c>
      <c r="L1214" s="700" t="str">
        <f t="shared" si="154"/>
        <v/>
      </c>
      <c r="M1214" s="712" t="str">
        <f t="shared" si="155"/>
        <v/>
      </c>
      <c r="N1214" s="713"/>
      <c r="O1214" s="714"/>
      <c r="P1214" s="233"/>
      <c r="Q1214" s="233"/>
      <c r="R1214" s="816" t="str">
        <f t="shared" si="148"/>
        <v/>
      </c>
      <c r="S1214" s="711" t="str">
        <f t="shared" si="149"/>
        <v/>
      </c>
      <c r="T1214" s="573"/>
      <c r="U1214" s="573"/>
      <c r="V1214" s="147"/>
      <c r="W1214" s="707"/>
    </row>
    <row r="1215" spans="2:23" ht="14.25" customHeight="1">
      <c r="B1215" s="395"/>
      <c r="D1215" s="529">
        <f t="shared" si="150"/>
        <v>1174</v>
      </c>
      <c r="E1215" s="531"/>
      <c r="F1215" s="574"/>
      <c r="G1215" s="531"/>
      <c r="H1215" s="575"/>
      <c r="I1215" s="700" t="str">
        <f t="shared" si="151"/>
        <v/>
      </c>
      <c r="J1215" s="700" t="str">
        <f t="shared" si="152"/>
        <v/>
      </c>
      <c r="K1215" s="700" t="str">
        <f t="shared" si="153"/>
        <v/>
      </c>
      <c r="L1215" s="700" t="str">
        <f t="shared" si="154"/>
        <v/>
      </c>
      <c r="M1215" s="712" t="str">
        <f t="shared" si="155"/>
        <v/>
      </c>
      <c r="N1215" s="713"/>
      <c r="O1215" s="714"/>
      <c r="P1215" s="233"/>
      <c r="Q1215" s="233"/>
      <c r="R1215" s="816" t="str">
        <f t="shared" si="148"/>
        <v/>
      </c>
      <c r="S1215" s="711" t="str">
        <f t="shared" si="149"/>
        <v/>
      </c>
      <c r="T1215" s="573"/>
      <c r="U1215" s="573"/>
      <c r="V1215" s="147"/>
      <c r="W1215" s="707"/>
    </row>
    <row r="1216" spans="2:23" ht="14.25" customHeight="1">
      <c r="B1216" s="395"/>
      <c r="D1216" s="529">
        <f t="shared" si="150"/>
        <v>1175</v>
      </c>
      <c r="E1216" s="531"/>
      <c r="F1216" s="574"/>
      <c r="G1216" s="531"/>
      <c r="H1216" s="575"/>
      <c r="I1216" s="700" t="str">
        <f t="shared" si="151"/>
        <v/>
      </c>
      <c r="J1216" s="700" t="str">
        <f t="shared" si="152"/>
        <v/>
      </c>
      <c r="K1216" s="700" t="str">
        <f t="shared" si="153"/>
        <v/>
      </c>
      <c r="L1216" s="700" t="str">
        <f t="shared" si="154"/>
        <v/>
      </c>
      <c r="M1216" s="712" t="str">
        <f t="shared" si="155"/>
        <v/>
      </c>
      <c r="N1216" s="713"/>
      <c r="O1216" s="714"/>
      <c r="P1216" s="233"/>
      <c r="Q1216" s="233"/>
      <c r="R1216" s="816" t="str">
        <f t="shared" ref="R1216:R1279" si="156">IF(Q1216="","",P1216*Q1216)</f>
        <v/>
      </c>
      <c r="S1216" s="711" t="str">
        <f t="shared" si="149"/>
        <v/>
      </c>
      <c r="T1216" s="573"/>
      <c r="U1216" s="573"/>
      <c r="V1216" s="147"/>
      <c r="W1216" s="707"/>
    </row>
    <row r="1217" spans="2:23" ht="14.25" customHeight="1">
      <c r="B1217" s="395"/>
      <c r="D1217" s="529">
        <f t="shared" si="150"/>
        <v>1176</v>
      </c>
      <c r="E1217" s="531"/>
      <c r="F1217" s="574"/>
      <c r="G1217" s="531"/>
      <c r="H1217" s="575"/>
      <c r="I1217" s="700" t="str">
        <f t="shared" si="151"/>
        <v/>
      </c>
      <c r="J1217" s="700" t="str">
        <f t="shared" si="152"/>
        <v/>
      </c>
      <c r="K1217" s="700" t="str">
        <f t="shared" si="153"/>
        <v/>
      </c>
      <c r="L1217" s="700" t="str">
        <f t="shared" si="154"/>
        <v/>
      </c>
      <c r="M1217" s="712" t="str">
        <f t="shared" si="155"/>
        <v/>
      </c>
      <c r="N1217" s="713"/>
      <c r="O1217" s="714"/>
      <c r="P1217" s="233"/>
      <c r="Q1217" s="233"/>
      <c r="R1217" s="816" t="str">
        <f t="shared" si="156"/>
        <v/>
      </c>
      <c r="S1217" s="711" t="str">
        <f t="shared" si="149"/>
        <v/>
      </c>
      <c r="T1217" s="573"/>
      <c r="U1217" s="573"/>
      <c r="V1217" s="147"/>
      <c r="W1217" s="707"/>
    </row>
    <row r="1218" spans="2:23" ht="14.25" customHeight="1">
      <c r="B1218" s="395"/>
      <c r="D1218" s="529">
        <f t="shared" si="150"/>
        <v>1177</v>
      </c>
      <c r="E1218" s="531"/>
      <c r="F1218" s="574"/>
      <c r="G1218" s="531"/>
      <c r="H1218" s="575"/>
      <c r="I1218" s="700" t="str">
        <f t="shared" si="151"/>
        <v/>
      </c>
      <c r="J1218" s="700" t="str">
        <f t="shared" si="152"/>
        <v/>
      </c>
      <c r="K1218" s="700" t="str">
        <f t="shared" si="153"/>
        <v/>
      </c>
      <c r="L1218" s="700" t="str">
        <f t="shared" si="154"/>
        <v/>
      </c>
      <c r="M1218" s="712" t="str">
        <f t="shared" si="155"/>
        <v/>
      </c>
      <c r="N1218" s="713"/>
      <c r="O1218" s="714"/>
      <c r="P1218" s="233"/>
      <c r="Q1218" s="233"/>
      <c r="R1218" s="816" t="str">
        <f t="shared" si="156"/>
        <v/>
      </c>
      <c r="S1218" s="711" t="str">
        <f t="shared" si="149"/>
        <v/>
      </c>
      <c r="T1218" s="573"/>
      <c r="U1218" s="573"/>
      <c r="V1218" s="147"/>
      <c r="W1218" s="707"/>
    </row>
    <row r="1219" spans="2:23" ht="14.25" customHeight="1">
      <c r="B1219" s="395"/>
      <c r="D1219" s="529">
        <f t="shared" si="150"/>
        <v>1178</v>
      </c>
      <c r="E1219" s="531"/>
      <c r="F1219" s="574"/>
      <c r="G1219" s="531"/>
      <c r="H1219" s="575"/>
      <c r="I1219" s="700" t="str">
        <f t="shared" si="151"/>
        <v/>
      </c>
      <c r="J1219" s="700" t="str">
        <f t="shared" si="152"/>
        <v/>
      </c>
      <c r="K1219" s="700" t="str">
        <f t="shared" si="153"/>
        <v/>
      </c>
      <c r="L1219" s="700" t="str">
        <f t="shared" si="154"/>
        <v/>
      </c>
      <c r="M1219" s="712" t="str">
        <f t="shared" si="155"/>
        <v/>
      </c>
      <c r="N1219" s="713"/>
      <c r="O1219" s="714"/>
      <c r="P1219" s="233"/>
      <c r="Q1219" s="233"/>
      <c r="R1219" s="816" t="str">
        <f t="shared" si="156"/>
        <v/>
      </c>
      <c r="S1219" s="711" t="str">
        <f t="shared" si="149"/>
        <v/>
      </c>
      <c r="T1219" s="573"/>
      <c r="U1219" s="573"/>
      <c r="V1219" s="147"/>
      <c r="W1219" s="707"/>
    </row>
    <row r="1220" spans="2:23" ht="14.25" customHeight="1">
      <c r="B1220" s="395"/>
      <c r="D1220" s="529">
        <f t="shared" si="150"/>
        <v>1179</v>
      </c>
      <c r="E1220" s="531"/>
      <c r="F1220" s="574"/>
      <c r="G1220" s="531"/>
      <c r="H1220" s="575"/>
      <c r="I1220" s="700" t="str">
        <f t="shared" si="151"/>
        <v/>
      </c>
      <c r="J1220" s="700" t="str">
        <f t="shared" si="152"/>
        <v/>
      </c>
      <c r="K1220" s="700" t="str">
        <f t="shared" si="153"/>
        <v/>
      </c>
      <c r="L1220" s="700" t="str">
        <f t="shared" si="154"/>
        <v/>
      </c>
      <c r="M1220" s="712" t="str">
        <f t="shared" si="155"/>
        <v/>
      </c>
      <c r="N1220" s="713"/>
      <c r="O1220" s="714"/>
      <c r="P1220" s="233"/>
      <c r="Q1220" s="233"/>
      <c r="R1220" s="816" t="str">
        <f t="shared" si="156"/>
        <v/>
      </c>
      <c r="S1220" s="711" t="str">
        <f t="shared" si="149"/>
        <v/>
      </c>
      <c r="T1220" s="573"/>
      <c r="U1220" s="573"/>
      <c r="V1220" s="147"/>
      <c r="W1220" s="707"/>
    </row>
    <row r="1221" spans="2:23" ht="14.25" customHeight="1">
      <c r="B1221" s="395"/>
      <c r="D1221" s="529">
        <f t="shared" si="150"/>
        <v>1180</v>
      </c>
      <c r="E1221" s="531"/>
      <c r="F1221" s="574"/>
      <c r="G1221" s="531"/>
      <c r="H1221" s="575"/>
      <c r="I1221" s="700" t="str">
        <f t="shared" si="151"/>
        <v/>
      </c>
      <c r="J1221" s="700" t="str">
        <f t="shared" si="152"/>
        <v/>
      </c>
      <c r="K1221" s="700" t="str">
        <f t="shared" si="153"/>
        <v/>
      </c>
      <c r="L1221" s="700" t="str">
        <f t="shared" si="154"/>
        <v/>
      </c>
      <c r="M1221" s="712" t="str">
        <f t="shared" si="155"/>
        <v/>
      </c>
      <c r="N1221" s="713"/>
      <c r="O1221" s="714"/>
      <c r="P1221" s="233"/>
      <c r="Q1221" s="233"/>
      <c r="R1221" s="816" t="str">
        <f t="shared" si="156"/>
        <v/>
      </c>
      <c r="S1221" s="711" t="str">
        <f t="shared" si="149"/>
        <v/>
      </c>
      <c r="T1221" s="573"/>
      <c r="U1221" s="573"/>
      <c r="V1221" s="147"/>
      <c r="W1221" s="707"/>
    </row>
    <row r="1222" spans="2:23" ht="14.25" customHeight="1">
      <c r="B1222" s="395"/>
      <c r="D1222" s="529">
        <f t="shared" si="150"/>
        <v>1181</v>
      </c>
      <c r="E1222" s="531"/>
      <c r="F1222" s="574"/>
      <c r="G1222" s="531"/>
      <c r="H1222" s="575"/>
      <c r="I1222" s="700" t="str">
        <f t="shared" si="151"/>
        <v/>
      </c>
      <c r="J1222" s="700" t="str">
        <f t="shared" si="152"/>
        <v/>
      </c>
      <c r="K1222" s="700" t="str">
        <f t="shared" si="153"/>
        <v/>
      </c>
      <c r="L1222" s="700" t="str">
        <f t="shared" si="154"/>
        <v/>
      </c>
      <c r="M1222" s="712" t="str">
        <f t="shared" si="155"/>
        <v/>
      </c>
      <c r="N1222" s="713"/>
      <c r="O1222" s="714"/>
      <c r="P1222" s="233"/>
      <c r="Q1222" s="233"/>
      <c r="R1222" s="816" t="str">
        <f t="shared" si="156"/>
        <v/>
      </c>
      <c r="S1222" s="711" t="str">
        <f t="shared" si="149"/>
        <v/>
      </c>
      <c r="T1222" s="573"/>
      <c r="U1222" s="573"/>
      <c r="V1222" s="147"/>
      <c r="W1222" s="707"/>
    </row>
    <row r="1223" spans="2:23" ht="14.25" customHeight="1">
      <c r="B1223" s="395"/>
      <c r="D1223" s="529">
        <f t="shared" si="150"/>
        <v>1182</v>
      </c>
      <c r="E1223" s="531"/>
      <c r="F1223" s="574"/>
      <c r="G1223" s="531"/>
      <c r="H1223" s="575"/>
      <c r="I1223" s="700" t="str">
        <f t="shared" si="151"/>
        <v/>
      </c>
      <c r="J1223" s="700" t="str">
        <f t="shared" si="152"/>
        <v/>
      </c>
      <c r="K1223" s="700" t="str">
        <f t="shared" si="153"/>
        <v/>
      </c>
      <c r="L1223" s="700" t="str">
        <f t="shared" si="154"/>
        <v/>
      </c>
      <c r="M1223" s="712" t="str">
        <f t="shared" si="155"/>
        <v/>
      </c>
      <c r="N1223" s="713"/>
      <c r="O1223" s="714"/>
      <c r="P1223" s="233"/>
      <c r="Q1223" s="233"/>
      <c r="R1223" s="816" t="str">
        <f t="shared" si="156"/>
        <v/>
      </c>
      <c r="S1223" s="711" t="str">
        <f t="shared" si="149"/>
        <v/>
      </c>
      <c r="T1223" s="573"/>
      <c r="U1223" s="573"/>
      <c r="V1223" s="147"/>
      <c r="W1223" s="707"/>
    </row>
    <row r="1224" spans="2:23" ht="14.25" customHeight="1">
      <c r="B1224" s="395"/>
      <c r="D1224" s="529">
        <f t="shared" si="150"/>
        <v>1183</v>
      </c>
      <c r="E1224" s="531"/>
      <c r="F1224" s="574"/>
      <c r="G1224" s="531"/>
      <c r="H1224" s="575"/>
      <c r="I1224" s="700" t="str">
        <f t="shared" si="151"/>
        <v/>
      </c>
      <c r="J1224" s="700" t="str">
        <f t="shared" si="152"/>
        <v/>
      </c>
      <c r="K1224" s="700" t="str">
        <f t="shared" si="153"/>
        <v/>
      </c>
      <c r="L1224" s="700" t="str">
        <f t="shared" si="154"/>
        <v/>
      </c>
      <c r="M1224" s="712" t="str">
        <f t="shared" si="155"/>
        <v/>
      </c>
      <c r="N1224" s="713"/>
      <c r="O1224" s="714"/>
      <c r="P1224" s="233"/>
      <c r="Q1224" s="233"/>
      <c r="R1224" s="816" t="str">
        <f t="shared" si="156"/>
        <v/>
      </c>
      <c r="S1224" s="711" t="str">
        <f t="shared" si="149"/>
        <v/>
      </c>
      <c r="T1224" s="573"/>
      <c r="U1224" s="573"/>
      <c r="V1224" s="147"/>
      <c r="W1224" s="707"/>
    </row>
    <row r="1225" spans="2:23" ht="14.25" customHeight="1">
      <c r="B1225" s="395"/>
      <c r="D1225" s="529">
        <f t="shared" si="150"/>
        <v>1184</v>
      </c>
      <c r="E1225" s="531"/>
      <c r="F1225" s="574"/>
      <c r="G1225" s="531"/>
      <c r="H1225" s="575"/>
      <c r="I1225" s="700" t="str">
        <f t="shared" si="151"/>
        <v/>
      </c>
      <c r="J1225" s="700" t="str">
        <f t="shared" si="152"/>
        <v/>
      </c>
      <c r="K1225" s="700" t="str">
        <f t="shared" si="153"/>
        <v/>
      </c>
      <c r="L1225" s="700" t="str">
        <f t="shared" si="154"/>
        <v/>
      </c>
      <c r="M1225" s="712" t="str">
        <f t="shared" si="155"/>
        <v/>
      </c>
      <c r="N1225" s="713"/>
      <c r="O1225" s="714"/>
      <c r="P1225" s="233"/>
      <c r="Q1225" s="233"/>
      <c r="R1225" s="816" t="str">
        <f t="shared" si="156"/>
        <v/>
      </c>
      <c r="S1225" s="711" t="str">
        <f t="shared" si="149"/>
        <v/>
      </c>
      <c r="T1225" s="573"/>
      <c r="U1225" s="573"/>
      <c r="V1225" s="147"/>
      <c r="W1225" s="707"/>
    </row>
    <row r="1226" spans="2:23" ht="14.25" customHeight="1">
      <c r="B1226" s="395"/>
      <c r="D1226" s="529">
        <f t="shared" si="150"/>
        <v>1185</v>
      </c>
      <c r="E1226" s="531"/>
      <c r="F1226" s="574"/>
      <c r="G1226" s="531"/>
      <c r="H1226" s="575"/>
      <c r="I1226" s="700" t="str">
        <f t="shared" si="151"/>
        <v/>
      </c>
      <c r="J1226" s="700" t="str">
        <f t="shared" si="152"/>
        <v/>
      </c>
      <c r="K1226" s="700" t="str">
        <f t="shared" si="153"/>
        <v/>
      </c>
      <c r="L1226" s="700" t="str">
        <f t="shared" si="154"/>
        <v/>
      </c>
      <c r="M1226" s="712" t="str">
        <f t="shared" si="155"/>
        <v/>
      </c>
      <c r="N1226" s="713"/>
      <c r="O1226" s="714"/>
      <c r="P1226" s="233"/>
      <c r="Q1226" s="233"/>
      <c r="R1226" s="816" t="str">
        <f t="shared" si="156"/>
        <v/>
      </c>
      <c r="S1226" s="711" t="str">
        <f t="shared" si="149"/>
        <v/>
      </c>
      <c r="T1226" s="573"/>
      <c r="U1226" s="573"/>
      <c r="V1226" s="147"/>
      <c r="W1226" s="707"/>
    </row>
    <row r="1227" spans="2:23" ht="14.25" customHeight="1">
      <c r="B1227" s="395"/>
      <c r="D1227" s="529">
        <f t="shared" si="150"/>
        <v>1186</v>
      </c>
      <c r="E1227" s="531"/>
      <c r="F1227" s="574"/>
      <c r="G1227" s="531"/>
      <c r="H1227" s="575"/>
      <c r="I1227" s="700" t="str">
        <f t="shared" si="151"/>
        <v/>
      </c>
      <c r="J1227" s="700" t="str">
        <f t="shared" si="152"/>
        <v/>
      </c>
      <c r="K1227" s="700" t="str">
        <f t="shared" si="153"/>
        <v/>
      </c>
      <c r="L1227" s="700" t="str">
        <f t="shared" si="154"/>
        <v/>
      </c>
      <c r="M1227" s="712" t="str">
        <f t="shared" si="155"/>
        <v/>
      </c>
      <c r="N1227" s="713"/>
      <c r="O1227" s="714"/>
      <c r="P1227" s="233"/>
      <c r="Q1227" s="233"/>
      <c r="R1227" s="816" t="str">
        <f t="shared" si="156"/>
        <v/>
      </c>
      <c r="S1227" s="711" t="str">
        <f t="shared" si="149"/>
        <v/>
      </c>
      <c r="T1227" s="573"/>
      <c r="U1227" s="573"/>
      <c r="V1227" s="147"/>
      <c r="W1227" s="707"/>
    </row>
    <row r="1228" spans="2:23" ht="14.25" customHeight="1">
      <c r="B1228" s="395"/>
      <c r="D1228" s="529">
        <f t="shared" si="150"/>
        <v>1187</v>
      </c>
      <c r="E1228" s="531"/>
      <c r="F1228" s="574"/>
      <c r="G1228" s="531"/>
      <c r="H1228" s="575"/>
      <c r="I1228" s="700" t="str">
        <f t="shared" si="151"/>
        <v/>
      </c>
      <c r="J1228" s="700" t="str">
        <f t="shared" si="152"/>
        <v/>
      </c>
      <c r="K1228" s="700" t="str">
        <f t="shared" si="153"/>
        <v/>
      </c>
      <c r="L1228" s="700" t="str">
        <f t="shared" si="154"/>
        <v/>
      </c>
      <c r="M1228" s="712" t="str">
        <f t="shared" si="155"/>
        <v/>
      </c>
      <c r="N1228" s="713"/>
      <c r="O1228" s="714"/>
      <c r="P1228" s="233"/>
      <c r="Q1228" s="233"/>
      <c r="R1228" s="816" t="str">
        <f t="shared" si="156"/>
        <v/>
      </c>
      <c r="S1228" s="711" t="str">
        <f t="shared" si="149"/>
        <v/>
      </c>
      <c r="T1228" s="573"/>
      <c r="U1228" s="573"/>
      <c r="V1228" s="147"/>
      <c r="W1228" s="707"/>
    </row>
    <row r="1229" spans="2:23" ht="14.25" customHeight="1">
      <c r="B1229" s="395"/>
      <c r="D1229" s="529">
        <f t="shared" si="150"/>
        <v>1188</v>
      </c>
      <c r="E1229" s="531"/>
      <c r="F1229" s="574"/>
      <c r="G1229" s="531"/>
      <c r="H1229" s="575"/>
      <c r="I1229" s="700" t="str">
        <f t="shared" si="151"/>
        <v/>
      </c>
      <c r="J1229" s="700" t="str">
        <f t="shared" si="152"/>
        <v/>
      </c>
      <c r="K1229" s="700" t="str">
        <f t="shared" si="153"/>
        <v/>
      </c>
      <c r="L1229" s="700" t="str">
        <f t="shared" si="154"/>
        <v/>
      </c>
      <c r="M1229" s="712" t="str">
        <f t="shared" si="155"/>
        <v/>
      </c>
      <c r="N1229" s="713"/>
      <c r="O1229" s="714"/>
      <c r="P1229" s="233"/>
      <c r="Q1229" s="233"/>
      <c r="R1229" s="816" t="str">
        <f t="shared" si="156"/>
        <v/>
      </c>
      <c r="S1229" s="711" t="str">
        <f t="shared" si="149"/>
        <v/>
      </c>
      <c r="T1229" s="573"/>
      <c r="U1229" s="573"/>
      <c r="V1229" s="147"/>
      <c r="W1229" s="707"/>
    </row>
    <row r="1230" spans="2:23" ht="14.25" customHeight="1">
      <c r="B1230" s="395"/>
      <c r="D1230" s="529">
        <f t="shared" si="150"/>
        <v>1189</v>
      </c>
      <c r="E1230" s="531"/>
      <c r="F1230" s="574"/>
      <c r="G1230" s="531"/>
      <c r="H1230" s="575"/>
      <c r="I1230" s="700" t="str">
        <f t="shared" si="151"/>
        <v/>
      </c>
      <c r="J1230" s="700" t="str">
        <f t="shared" si="152"/>
        <v/>
      </c>
      <c r="K1230" s="700" t="str">
        <f t="shared" si="153"/>
        <v/>
      </c>
      <c r="L1230" s="700" t="str">
        <f t="shared" si="154"/>
        <v/>
      </c>
      <c r="M1230" s="712" t="str">
        <f t="shared" si="155"/>
        <v/>
      </c>
      <c r="N1230" s="713"/>
      <c r="O1230" s="714"/>
      <c r="P1230" s="233"/>
      <c r="Q1230" s="233"/>
      <c r="R1230" s="816" t="str">
        <f t="shared" si="156"/>
        <v/>
      </c>
      <c r="S1230" s="711" t="str">
        <f t="shared" si="149"/>
        <v/>
      </c>
      <c r="T1230" s="573"/>
      <c r="U1230" s="573"/>
      <c r="V1230" s="147"/>
      <c r="W1230" s="707"/>
    </row>
    <row r="1231" spans="2:23" ht="14.25" customHeight="1">
      <c r="B1231" s="395"/>
      <c r="D1231" s="529">
        <f t="shared" si="150"/>
        <v>1190</v>
      </c>
      <c r="E1231" s="531"/>
      <c r="F1231" s="574"/>
      <c r="G1231" s="531"/>
      <c r="H1231" s="575"/>
      <c r="I1231" s="700" t="str">
        <f t="shared" si="151"/>
        <v/>
      </c>
      <c r="J1231" s="700" t="str">
        <f t="shared" si="152"/>
        <v/>
      </c>
      <c r="K1231" s="700" t="str">
        <f t="shared" si="153"/>
        <v/>
      </c>
      <c r="L1231" s="700" t="str">
        <f t="shared" si="154"/>
        <v/>
      </c>
      <c r="M1231" s="712" t="str">
        <f t="shared" si="155"/>
        <v/>
      </c>
      <c r="N1231" s="713"/>
      <c r="O1231" s="714"/>
      <c r="P1231" s="233"/>
      <c r="Q1231" s="233"/>
      <c r="R1231" s="816" t="str">
        <f t="shared" si="156"/>
        <v/>
      </c>
      <c r="S1231" s="711" t="str">
        <f t="shared" si="149"/>
        <v/>
      </c>
      <c r="T1231" s="573"/>
      <c r="U1231" s="573"/>
      <c r="V1231" s="147"/>
      <c r="W1231" s="707"/>
    </row>
    <row r="1232" spans="2:23" ht="14.25" customHeight="1">
      <c r="B1232" s="395"/>
      <c r="D1232" s="529">
        <f t="shared" si="150"/>
        <v>1191</v>
      </c>
      <c r="E1232" s="531"/>
      <c r="F1232" s="574"/>
      <c r="G1232" s="531"/>
      <c r="H1232" s="575"/>
      <c r="I1232" s="700" t="str">
        <f t="shared" si="151"/>
        <v/>
      </c>
      <c r="J1232" s="700" t="str">
        <f t="shared" si="152"/>
        <v/>
      </c>
      <c r="K1232" s="700" t="str">
        <f t="shared" si="153"/>
        <v/>
      </c>
      <c r="L1232" s="700" t="str">
        <f t="shared" si="154"/>
        <v/>
      </c>
      <c r="M1232" s="712" t="str">
        <f t="shared" si="155"/>
        <v/>
      </c>
      <c r="N1232" s="713"/>
      <c r="O1232" s="714"/>
      <c r="P1232" s="233"/>
      <c r="Q1232" s="233"/>
      <c r="R1232" s="816" t="str">
        <f t="shared" si="156"/>
        <v/>
      </c>
      <c r="S1232" s="711" t="str">
        <f t="shared" si="149"/>
        <v/>
      </c>
      <c r="T1232" s="573"/>
      <c r="U1232" s="573"/>
      <c r="V1232" s="147"/>
      <c r="W1232" s="707"/>
    </row>
    <row r="1233" spans="2:23" ht="14.25" customHeight="1">
      <c r="B1233" s="395"/>
      <c r="D1233" s="529">
        <f t="shared" si="150"/>
        <v>1192</v>
      </c>
      <c r="E1233" s="531"/>
      <c r="F1233" s="574"/>
      <c r="G1233" s="531"/>
      <c r="H1233" s="575"/>
      <c r="I1233" s="700" t="str">
        <f t="shared" si="151"/>
        <v/>
      </c>
      <c r="J1233" s="700" t="str">
        <f t="shared" si="152"/>
        <v/>
      </c>
      <c r="K1233" s="700" t="str">
        <f t="shared" si="153"/>
        <v/>
      </c>
      <c r="L1233" s="700" t="str">
        <f t="shared" si="154"/>
        <v/>
      </c>
      <c r="M1233" s="712" t="str">
        <f t="shared" si="155"/>
        <v/>
      </c>
      <c r="N1233" s="713"/>
      <c r="O1233" s="714"/>
      <c r="P1233" s="233"/>
      <c r="Q1233" s="233"/>
      <c r="R1233" s="816" t="str">
        <f t="shared" si="156"/>
        <v/>
      </c>
      <c r="S1233" s="711" t="str">
        <f t="shared" si="149"/>
        <v/>
      </c>
      <c r="T1233" s="573"/>
      <c r="U1233" s="573"/>
      <c r="V1233" s="147"/>
      <c r="W1233" s="707"/>
    </row>
    <row r="1234" spans="2:23" ht="14.25" customHeight="1">
      <c r="B1234" s="395"/>
      <c r="D1234" s="529">
        <f t="shared" si="150"/>
        <v>1193</v>
      </c>
      <c r="E1234" s="531"/>
      <c r="F1234" s="574"/>
      <c r="G1234" s="531"/>
      <c r="H1234" s="575"/>
      <c r="I1234" s="700" t="str">
        <f t="shared" si="151"/>
        <v/>
      </c>
      <c r="J1234" s="700" t="str">
        <f t="shared" si="152"/>
        <v/>
      </c>
      <c r="K1234" s="700" t="str">
        <f t="shared" si="153"/>
        <v/>
      </c>
      <c r="L1234" s="700" t="str">
        <f t="shared" si="154"/>
        <v/>
      </c>
      <c r="M1234" s="712" t="str">
        <f t="shared" si="155"/>
        <v/>
      </c>
      <c r="N1234" s="713"/>
      <c r="O1234" s="714"/>
      <c r="P1234" s="233"/>
      <c r="Q1234" s="233"/>
      <c r="R1234" s="816" t="str">
        <f t="shared" si="156"/>
        <v/>
      </c>
      <c r="S1234" s="711" t="str">
        <f t="shared" si="149"/>
        <v/>
      </c>
      <c r="T1234" s="573"/>
      <c r="U1234" s="573"/>
      <c r="V1234" s="147"/>
      <c r="W1234" s="707"/>
    </row>
    <row r="1235" spans="2:23" ht="14.25" customHeight="1">
      <c r="B1235" s="395"/>
      <c r="D1235" s="529">
        <f t="shared" si="150"/>
        <v>1194</v>
      </c>
      <c r="E1235" s="531"/>
      <c r="F1235" s="574"/>
      <c r="G1235" s="531"/>
      <c r="H1235" s="575"/>
      <c r="I1235" s="700" t="str">
        <f t="shared" si="151"/>
        <v/>
      </c>
      <c r="J1235" s="700" t="str">
        <f t="shared" si="152"/>
        <v/>
      </c>
      <c r="K1235" s="700" t="str">
        <f t="shared" si="153"/>
        <v/>
      </c>
      <c r="L1235" s="700" t="str">
        <f t="shared" si="154"/>
        <v/>
      </c>
      <c r="M1235" s="712" t="str">
        <f t="shared" si="155"/>
        <v/>
      </c>
      <c r="N1235" s="713"/>
      <c r="O1235" s="714"/>
      <c r="P1235" s="233"/>
      <c r="Q1235" s="233"/>
      <c r="R1235" s="816" t="str">
        <f t="shared" si="156"/>
        <v/>
      </c>
      <c r="S1235" s="711" t="str">
        <f t="shared" si="149"/>
        <v/>
      </c>
      <c r="T1235" s="573"/>
      <c r="U1235" s="573"/>
      <c r="V1235" s="147"/>
      <c r="W1235" s="707"/>
    </row>
    <row r="1236" spans="2:23" ht="14.25" customHeight="1">
      <c r="B1236" s="395"/>
      <c r="D1236" s="529">
        <f t="shared" si="150"/>
        <v>1195</v>
      </c>
      <c r="E1236" s="531"/>
      <c r="F1236" s="574"/>
      <c r="G1236" s="531"/>
      <c r="H1236" s="575"/>
      <c r="I1236" s="700" t="str">
        <f t="shared" si="151"/>
        <v/>
      </c>
      <c r="J1236" s="700" t="str">
        <f t="shared" si="152"/>
        <v/>
      </c>
      <c r="K1236" s="700" t="str">
        <f t="shared" si="153"/>
        <v/>
      </c>
      <c r="L1236" s="700" t="str">
        <f t="shared" si="154"/>
        <v/>
      </c>
      <c r="M1236" s="712" t="str">
        <f t="shared" si="155"/>
        <v/>
      </c>
      <c r="N1236" s="713"/>
      <c r="O1236" s="714"/>
      <c r="P1236" s="233"/>
      <c r="Q1236" s="233"/>
      <c r="R1236" s="816" t="str">
        <f t="shared" si="156"/>
        <v/>
      </c>
      <c r="S1236" s="711" t="str">
        <f t="shared" si="149"/>
        <v/>
      </c>
      <c r="T1236" s="573"/>
      <c r="U1236" s="573"/>
      <c r="V1236" s="147"/>
      <c r="W1236" s="707"/>
    </row>
    <row r="1237" spans="2:23" ht="14.25" customHeight="1">
      <c r="B1237" s="395"/>
      <c r="D1237" s="529">
        <f t="shared" si="150"/>
        <v>1196</v>
      </c>
      <c r="E1237" s="531"/>
      <c r="F1237" s="574"/>
      <c r="G1237" s="531"/>
      <c r="H1237" s="575"/>
      <c r="I1237" s="700" t="str">
        <f t="shared" si="151"/>
        <v/>
      </c>
      <c r="J1237" s="700" t="str">
        <f t="shared" si="152"/>
        <v/>
      </c>
      <c r="K1237" s="700" t="str">
        <f t="shared" si="153"/>
        <v/>
      </c>
      <c r="L1237" s="700" t="str">
        <f t="shared" si="154"/>
        <v/>
      </c>
      <c r="M1237" s="712" t="str">
        <f t="shared" si="155"/>
        <v/>
      </c>
      <c r="N1237" s="713"/>
      <c r="O1237" s="714"/>
      <c r="P1237" s="233"/>
      <c r="Q1237" s="233"/>
      <c r="R1237" s="816" t="str">
        <f t="shared" si="156"/>
        <v/>
      </c>
      <c r="S1237" s="711" t="str">
        <f t="shared" si="149"/>
        <v/>
      </c>
      <c r="T1237" s="573"/>
      <c r="U1237" s="573"/>
      <c r="V1237" s="147"/>
      <c r="W1237" s="707"/>
    </row>
    <row r="1238" spans="2:23" ht="14.25" customHeight="1">
      <c r="B1238" s="395"/>
      <c r="D1238" s="529">
        <f t="shared" si="150"/>
        <v>1197</v>
      </c>
      <c r="E1238" s="531"/>
      <c r="F1238" s="574"/>
      <c r="G1238" s="531"/>
      <c r="H1238" s="575"/>
      <c r="I1238" s="700" t="str">
        <f t="shared" si="151"/>
        <v/>
      </c>
      <c r="J1238" s="700" t="str">
        <f t="shared" si="152"/>
        <v/>
      </c>
      <c r="K1238" s="700" t="str">
        <f t="shared" si="153"/>
        <v/>
      </c>
      <c r="L1238" s="700" t="str">
        <f t="shared" si="154"/>
        <v/>
      </c>
      <c r="M1238" s="712" t="str">
        <f t="shared" si="155"/>
        <v/>
      </c>
      <c r="N1238" s="713"/>
      <c r="O1238" s="714"/>
      <c r="P1238" s="233"/>
      <c r="Q1238" s="233"/>
      <c r="R1238" s="816" t="str">
        <f t="shared" si="156"/>
        <v/>
      </c>
      <c r="S1238" s="711" t="str">
        <f t="shared" si="149"/>
        <v/>
      </c>
      <c r="T1238" s="573"/>
      <c r="U1238" s="573"/>
      <c r="V1238" s="147"/>
      <c r="W1238" s="707"/>
    </row>
    <row r="1239" spans="2:23" ht="14.25" customHeight="1">
      <c r="B1239" s="395"/>
      <c r="D1239" s="529">
        <f t="shared" si="150"/>
        <v>1198</v>
      </c>
      <c r="E1239" s="531"/>
      <c r="F1239" s="574"/>
      <c r="G1239" s="531"/>
      <c r="H1239" s="575"/>
      <c r="I1239" s="700" t="str">
        <f t="shared" si="151"/>
        <v/>
      </c>
      <c r="J1239" s="700" t="str">
        <f t="shared" si="152"/>
        <v/>
      </c>
      <c r="K1239" s="700" t="str">
        <f t="shared" si="153"/>
        <v/>
      </c>
      <c r="L1239" s="700" t="str">
        <f t="shared" si="154"/>
        <v/>
      </c>
      <c r="M1239" s="712" t="str">
        <f t="shared" si="155"/>
        <v/>
      </c>
      <c r="N1239" s="713"/>
      <c r="O1239" s="714"/>
      <c r="P1239" s="233"/>
      <c r="Q1239" s="233"/>
      <c r="R1239" s="816" t="str">
        <f t="shared" si="156"/>
        <v/>
      </c>
      <c r="S1239" s="711" t="str">
        <f t="shared" si="149"/>
        <v/>
      </c>
      <c r="T1239" s="573"/>
      <c r="U1239" s="573"/>
      <c r="V1239" s="147"/>
      <c r="W1239" s="707"/>
    </row>
    <row r="1240" spans="2:23" ht="14.25" customHeight="1">
      <c r="B1240" s="395"/>
      <c r="D1240" s="529">
        <f t="shared" si="150"/>
        <v>1199</v>
      </c>
      <c r="E1240" s="531"/>
      <c r="F1240" s="574"/>
      <c r="G1240" s="531"/>
      <c r="H1240" s="575"/>
      <c r="I1240" s="700" t="str">
        <f t="shared" si="151"/>
        <v/>
      </c>
      <c r="J1240" s="700" t="str">
        <f t="shared" si="152"/>
        <v/>
      </c>
      <c r="K1240" s="700" t="str">
        <f t="shared" si="153"/>
        <v/>
      </c>
      <c r="L1240" s="700" t="str">
        <f t="shared" si="154"/>
        <v/>
      </c>
      <c r="M1240" s="712" t="str">
        <f t="shared" si="155"/>
        <v/>
      </c>
      <c r="N1240" s="713"/>
      <c r="O1240" s="714"/>
      <c r="P1240" s="233"/>
      <c r="Q1240" s="233"/>
      <c r="R1240" s="816" t="str">
        <f t="shared" si="156"/>
        <v/>
      </c>
      <c r="S1240" s="711" t="str">
        <f t="shared" si="149"/>
        <v/>
      </c>
      <c r="T1240" s="573"/>
      <c r="U1240" s="573"/>
      <c r="V1240" s="147"/>
      <c r="W1240" s="707"/>
    </row>
    <row r="1241" spans="2:23" ht="14.25" customHeight="1">
      <c r="B1241" s="395"/>
      <c r="D1241" s="529">
        <f t="shared" si="150"/>
        <v>1200</v>
      </c>
      <c r="E1241" s="531"/>
      <c r="F1241" s="574"/>
      <c r="G1241" s="531"/>
      <c r="H1241" s="575"/>
      <c r="I1241" s="700" t="str">
        <f t="shared" si="151"/>
        <v/>
      </c>
      <c r="J1241" s="700" t="str">
        <f t="shared" si="152"/>
        <v/>
      </c>
      <c r="K1241" s="700" t="str">
        <f t="shared" si="153"/>
        <v/>
      </c>
      <c r="L1241" s="700" t="str">
        <f t="shared" si="154"/>
        <v/>
      </c>
      <c r="M1241" s="712" t="str">
        <f t="shared" si="155"/>
        <v/>
      </c>
      <c r="N1241" s="713"/>
      <c r="O1241" s="714"/>
      <c r="P1241" s="233"/>
      <c r="Q1241" s="233"/>
      <c r="R1241" s="816" t="str">
        <f t="shared" si="156"/>
        <v/>
      </c>
      <c r="S1241" s="711" t="str">
        <f t="shared" si="149"/>
        <v/>
      </c>
      <c r="T1241" s="573"/>
      <c r="U1241" s="573"/>
      <c r="V1241" s="147"/>
      <c r="W1241" s="707"/>
    </row>
    <row r="1242" spans="2:23" ht="14.25" customHeight="1">
      <c r="B1242" s="395"/>
      <c r="D1242" s="529">
        <f t="shared" si="150"/>
        <v>1201</v>
      </c>
      <c r="E1242" s="531"/>
      <c r="F1242" s="574"/>
      <c r="G1242" s="531"/>
      <c r="H1242" s="575"/>
      <c r="I1242" s="700" t="str">
        <f t="shared" si="151"/>
        <v/>
      </c>
      <c r="J1242" s="700" t="str">
        <f t="shared" si="152"/>
        <v/>
      </c>
      <c r="K1242" s="700" t="str">
        <f t="shared" si="153"/>
        <v/>
      </c>
      <c r="L1242" s="700" t="str">
        <f t="shared" si="154"/>
        <v/>
      </c>
      <c r="M1242" s="712" t="str">
        <f t="shared" si="155"/>
        <v/>
      </c>
      <c r="N1242" s="713"/>
      <c r="O1242" s="714"/>
      <c r="P1242" s="233"/>
      <c r="Q1242" s="233"/>
      <c r="R1242" s="816" t="str">
        <f t="shared" si="156"/>
        <v/>
      </c>
      <c r="S1242" s="711" t="str">
        <f t="shared" si="149"/>
        <v/>
      </c>
      <c r="T1242" s="573"/>
      <c r="U1242" s="573"/>
      <c r="V1242" s="147"/>
      <c r="W1242" s="707"/>
    </row>
    <row r="1243" spans="2:23" ht="14.25" customHeight="1">
      <c r="B1243" s="395"/>
      <c r="D1243" s="529">
        <f t="shared" si="150"/>
        <v>1202</v>
      </c>
      <c r="E1243" s="531"/>
      <c r="F1243" s="574"/>
      <c r="G1243" s="531"/>
      <c r="H1243" s="575"/>
      <c r="I1243" s="700" t="str">
        <f t="shared" si="151"/>
        <v/>
      </c>
      <c r="J1243" s="700" t="str">
        <f t="shared" si="152"/>
        <v/>
      </c>
      <c r="K1243" s="700" t="str">
        <f t="shared" si="153"/>
        <v/>
      </c>
      <c r="L1243" s="700" t="str">
        <f t="shared" si="154"/>
        <v/>
      </c>
      <c r="M1243" s="712" t="str">
        <f t="shared" si="155"/>
        <v/>
      </c>
      <c r="N1243" s="713"/>
      <c r="O1243" s="714"/>
      <c r="P1243" s="233"/>
      <c r="Q1243" s="233"/>
      <c r="R1243" s="816" t="str">
        <f t="shared" si="156"/>
        <v/>
      </c>
      <c r="S1243" s="711" t="str">
        <f t="shared" si="149"/>
        <v/>
      </c>
      <c r="T1243" s="573"/>
      <c r="U1243" s="573"/>
      <c r="V1243" s="147"/>
      <c r="W1243" s="707"/>
    </row>
    <row r="1244" spans="2:23" ht="14.25" customHeight="1">
      <c r="B1244" s="395"/>
      <c r="D1244" s="529">
        <f t="shared" si="150"/>
        <v>1203</v>
      </c>
      <c r="E1244" s="531"/>
      <c r="F1244" s="574"/>
      <c r="G1244" s="531"/>
      <c r="H1244" s="575"/>
      <c r="I1244" s="700" t="str">
        <f t="shared" si="151"/>
        <v/>
      </c>
      <c r="J1244" s="700" t="str">
        <f t="shared" si="152"/>
        <v/>
      </c>
      <c r="K1244" s="700" t="str">
        <f t="shared" si="153"/>
        <v/>
      </c>
      <c r="L1244" s="700" t="str">
        <f t="shared" si="154"/>
        <v/>
      </c>
      <c r="M1244" s="712" t="str">
        <f t="shared" si="155"/>
        <v/>
      </c>
      <c r="N1244" s="713"/>
      <c r="O1244" s="714"/>
      <c r="P1244" s="233"/>
      <c r="Q1244" s="233"/>
      <c r="R1244" s="816" t="str">
        <f t="shared" si="156"/>
        <v/>
      </c>
      <c r="S1244" s="711" t="str">
        <f t="shared" si="149"/>
        <v/>
      </c>
      <c r="T1244" s="573"/>
      <c r="U1244" s="573"/>
      <c r="V1244" s="147"/>
      <c r="W1244" s="707"/>
    </row>
    <row r="1245" spans="2:23" ht="14.25" customHeight="1">
      <c r="B1245" s="395"/>
      <c r="D1245" s="529">
        <f t="shared" si="150"/>
        <v>1204</v>
      </c>
      <c r="E1245" s="531"/>
      <c r="F1245" s="574"/>
      <c r="G1245" s="531"/>
      <c r="H1245" s="575"/>
      <c r="I1245" s="700" t="str">
        <f t="shared" si="151"/>
        <v/>
      </c>
      <c r="J1245" s="700" t="str">
        <f t="shared" si="152"/>
        <v/>
      </c>
      <c r="K1245" s="700" t="str">
        <f t="shared" si="153"/>
        <v/>
      </c>
      <c r="L1245" s="700" t="str">
        <f t="shared" si="154"/>
        <v/>
      </c>
      <c r="M1245" s="712" t="str">
        <f t="shared" si="155"/>
        <v/>
      </c>
      <c r="N1245" s="713"/>
      <c r="O1245" s="714"/>
      <c r="P1245" s="233"/>
      <c r="Q1245" s="233"/>
      <c r="R1245" s="816" t="str">
        <f t="shared" si="156"/>
        <v/>
      </c>
      <c r="S1245" s="711" t="str">
        <f t="shared" si="149"/>
        <v/>
      </c>
      <c r="T1245" s="573"/>
      <c r="U1245" s="573"/>
      <c r="V1245" s="147"/>
      <c r="W1245" s="707"/>
    </row>
    <row r="1246" spans="2:23" ht="14.25" customHeight="1">
      <c r="B1246" s="395"/>
      <c r="D1246" s="529">
        <f t="shared" si="150"/>
        <v>1205</v>
      </c>
      <c r="E1246" s="531"/>
      <c r="F1246" s="574"/>
      <c r="G1246" s="531"/>
      <c r="H1246" s="575"/>
      <c r="I1246" s="700" t="str">
        <f t="shared" si="151"/>
        <v/>
      </c>
      <c r="J1246" s="700" t="str">
        <f t="shared" si="152"/>
        <v/>
      </c>
      <c r="K1246" s="700" t="str">
        <f t="shared" si="153"/>
        <v/>
      </c>
      <c r="L1246" s="700" t="str">
        <f t="shared" si="154"/>
        <v/>
      </c>
      <c r="M1246" s="712" t="str">
        <f t="shared" si="155"/>
        <v/>
      </c>
      <c r="N1246" s="713"/>
      <c r="O1246" s="714"/>
      <c r="P1246" s="233"/>
      <c r="Q1246" s="233"/>
      <c r="R1246" s="816" t="str">
        <f t="shared" si="156"/>
        <v/>
      </c>
      <c r="S1246" s="711" t="str">
        <f t="shared" si="149"/>
        <v/>
      </c>
      <c r="T1246" s="573"/>
      <c r="U1246" s="573"/>
      <c r="V1246" s="147"/>
      <c r="W1246" s="707"/>
    </row>
    <row r="1247" spans="2:23" ht="14.25" customHeight="1">
      <c r="B1247" s="395"/>
      <c r="D1247" s="529">
        <f t="shared" si="150"/>
        <v>1206</v>
      </c>
      <c r="E1247" s="531"/>
      <c r="F1247" s="574"/>
      <c r="G1247" s="531"/>
      <c r="H1247" s="575"/>
      <c r="I1247" s="700" t="str">
        <f t="shared" si="151"/>
        <v/>
      </c>
      <c r="J1247" s="700" t="str">
        <f t="shared" si="152"/>
        <v/>
      </c>
      <c r="K1247" s="700" t="str">
        <f t="shared" si="153"/>
        <v/>
      </c>
      <c r="L1247" s="700" t="str">
        <f t="shared" si="154"/>
        <v/>
      </c>
      <c r="M1247" s="712" t="str">
        <f t="shared" si="155"/>
        <v/>
      </c>
      <c r="N1247" s="713"/>
      <c r="O1247" s="714"/>
      <c r="P1247" s="233"/>
      <c r="Q1247" s="233"/>
      <c r="R1247" s="816" t="str">
        <f t="shared" si="156"/>
        <v/>
      </c>
      <c r="S1247" s="711" t="str">
        <f t="shared" si="149"/>
        <v/>
      </c>
      <c r="T1247" s="573"/>
      <c r="U1247" s="573"/>
      <c r="V1247" s="147"/>
      <c r="W1247" s="707"/>
    </row>
    <row r="1248" spans="2:23" ht="14.25" customHeight="1">
      <c r="B1248" s="395"/>
      <c r="D1248" s="529">
        <f t="shared" si="150"/>
        <v>1207</v>
      </c>
      <c r="E1248" s="531"/>
      <c r="F1248" s="574"/>
      <c r="G1248" s="531"/>
      <c r="H1248" s="575"/>
      <c r="I1248" s="700" t="str">
        <f t="shared" si="151"/>
        <v/>
      </c>
      <c r="J1248" s="700" t="str">
        <f t="shared" si="152"/>
        <v/>
      </c>
      <c r="K1248" s="700" t="str">
        <f t="shared" si="153"/>
        <v/>
      </c>
      <c r="L1248" s="700" t="str">
        <f t="shared" si="154"/>
        <v/>
      </c>
      <c r="M1248" s="712" t="str">
        <f t="shared" si="155"/>
        <v/>
      </c>
      <c r="N1248" s="713"/>
      <c r="O1248" s="714"/>
      <c r="P1248" s="233"/>
      <c r="Q1248" s="233"/>
      <c r="R1248" s="816" t="str">
        <f t="shared" si="156"/>
        <v/>
      </c>
      <c r="S1248" s="711" t="str">
        <f t="shared" si="149"/>
        <v/>
      </c>
      <c r="T1248" s="573"/>
      <c r="U1248" s="573"/>
      <c r="V1248" s="147"/>
      <c r="W1248" s="707"/>
    </row>
    <row r="1249" spans="2:23" ht="14.25" customHeight="1">
      <c r="B1249" s="395"/>
      <c r="D1249" s="529">
        <f t="shared" si="150"/>
        <v>1208</v>
      </c>
      <c r="E1249" s="531"/>
      <c r="F1249" s="574"/>
      <c r="G1249" s="531"/>
      <c r="H1249" s="575"/>
      <c r="I1249" s="700" t="str">
        <f t="shared" si="151"/>
        <v/>
      </c>
      <c r="J1249" s="700" t="str">
        <f t="shared" si="152"/>
        <v/>
      </c>
      <c r="K1249" s="700" t="str">
        <f t="shared" si="153"/>
        <v/>
      </c>
      <c r="L1249" s="700" t="str">
        <f t="shared" si="154"/>
        <v/>
      </c>
      <c r="M1249" s="712" t="str">
        <f t="shared" si="155"/>
        <v/>
      </c>
      <c r="N1249" s="713"/>
      <c r="O1249" s="714"/>
      <c r="P1249" s="233"/>
      <c r="Q1249" s="233"/>
      <c r="R1249" s="816" t="str">
        <f t="shared" si="156"/>
        <v/>
      </c>
      <c r="S1249" s="711" t="str">
        <f t="shared" si="149"/>
        <v/>
      </c>
      <c r="T1249" s="573"/>
      <c r="U1249" s="573"/>
      <c r="V1249" s="147"/>
      <c r="W1249" s="707"/>
    </row>
    <row r="1250" spans="2:23" ht="14.25" customHeight="1">
      <c r="B1250" s="395"/>
      <c r="D1250" s="529">
        <f t="shared" si="150"/>
        <v>1209</v>
      </c>
      <c r="E1250" s="531"/>
      <c r="F1250" s="574"/>
      <c r="G1250" s="531"/>
      <c r="H1250" s="575"/>
      <c r="I1250" s="700" t="str">
        <f t="shared" si="151"/>
        <v/>
      </c>
      <c r="J1250" s="700" t="str">
        <f t="shared" si="152"/>
        <v/>
      </c>
      <c r="K1250" s="700" t="str">
        <f t="shared" si="153"/>
        <v/>
      </c>
      <c r="L1250" s="700" t="str">
        <f t="shared" si="154"/>
        <v/>
      </c>
      <c r="M1250" s="712" t="str">
        <f t="shared" si="155"/>
        <v/>
      </c>
      <c r="N1250" s="713"/>
      <c r="O1250" s="714"/>
      <c r="P1250" s="233"/>
      <c r="Q1250" s="233"/>
      <c r="R1250" s="816" t="str">
        <f t="shared" si="156"/>
        <v/>
      </c>
      <c r="S1250" s="711" t="str">
        <f t="shared" ref="S1250:S1313" si="157">IF(OR(H1250="",R1250=""),"",R1250/H1250)</f>
        <v/>
      </c>
      <c r="T1250" s="573"/>
      <c r="U1250" s="573"/>
      <c r="V1250" s="147"/>
      <c r="W1250" s="707"/>
    </row>
    <row r="1251" spans="2:23" ht="14.25" customHeight="1">
      <c r="B1251" s="395"/>
      <c r="D1251" s="529">
        <f t="shared" si="150"/>
        <v>1210</v>
      </c>
      <c r="E1251" s="531"/>
      <c r="F1251" s="574"/>
      <c r="G1251" s="531"/>
      <c r="H1251" s="575"/>
      <c r="I1251" s="700" t="str">
        <f t="shared" si="151"/>
        <v/>
      </c>
      <c r="J1251" s="700" t="str">
        <f t="shared" si="152"/>
        <v/>
      </c>
      <c r="K1251" s="700" t="str">
        <f t="shared" si="153"/>
        <v/>
      </c>
      <c r="L1251" s="700" t="str">
        <f t="shared" si="154"/>
        <v/>
      </c>
      <c r="M1251" s="712" t="str">
        <f t="shared" si="155"/>
        <v/>
      </c>
      <c r="N1251" s="713"/>
      <c r="O1251" s="714"/>
      <c r="P1251" s="233"/>
      <c r="Q1251" s="233"/>
      <c r="R1251" s="816" t="str">
        <f t="shared" si="156"/>
        <v/>
      </c>
      <c r="S1251" s="711" t="str">
        <f t="shared" si="157"/>
        <v/>
      </c>
      <c r="T1251" s="573"/>
      <c r="U1251" s="573"/>
      <c r="V1251" s="147"/>
      <c r="W1251" s="707"/>
    </row>
    <row r="1252" spans="2:23" ht="14.25" customHeight="1">
      <c r="B1252" s="395"/>
      <c r="D1252" s="529">
        <f t="shared" ref="D1252:D1315" si="158">D1251+1</f>
        <v>1211</v>
      </c>
      <c r="E1252" s="531"/>
      <c r="F1252" s="574"/>
      <c r="G1252" s="531"/>
      <c r="H1252" s="575"/>
      <c r="I1252" s="700" t="str">
        <f t="shared" si="151"/>
        <v/>
      </c>
      <c r="J1252" s="700" t="str">
        <f t="shared" si="152"/>
        <v/>
      </c>
      <c r="K1252" s="700" t="str">
        <f t="shared" si="153"/>
        <v/>
      </c>
      <c r="L1252" s="700" t="str">
        <f t="shared" si="154"/>
        <v/>
      </c>
      <c r="M1252" s="712" t="str">
        <f t="shared" si="155"/>
        <v/>
      </c>
      <c r="N1252" s="713"/>
      <c r="O1252" s="714"/>
      <c r="P1252" s="233"/>
      <c r="Q1252" s="233"/>
      <c r="R1252" s="816" t="str">
        <f t="shared" si="156"/>
        <v/>
      </c>
      <c r="S1252" s="711" t="str">
        <f t="shared" si="157"/>
        <v/>
      </c>
      <c r="T1252" s="573"/>
      <c r="U1252" s="573"/>
      <c r="V1252" s="147"/>
      <c r="W1252" s="707"/>
    </row>
    <row r="1253" spans="2:23" ht="14.25" customHeight="1">
      <c r="B1253" s="395"/>
      <c r="D1253" s="529">
        <f t="shared" si="158"/>
        <v>1212</v>
      </c>
      <c r="E1253" s="531"/>
      <c r="F1253" s="574"/>
      <c r="G1253" s="531"/>
      <c r="H1253" s="575"/>
      <c r="I1253" s="700" t="str">
        <f t="shared" si="151"/>
        <v/>
      </c>
      <c r="J1253" s="700" t="str">
        <f t="shared" si="152"/>
        <v/>
      </c>
      <c r="K1253" s="700" t="str">
        <f t="shared" si="153"/>
        <v/>
      </c>
      <c r="L1253" s="700" t="str">
        <f t="shared" si="154"/>
        <v/>
      </c>
      <c r="M1253" s="712" t="str">
        <f t="shared" si="155"/>
        <v/>
      </c>
      <c r="N1253" s="713"/>
      <c r="O1253" s="714"/>
      <c r="P1253" s="233"/>
      <c r="Q1253" s="233"/>
      <c r="R1253" s="816" t="str">
        <f t="shared" si="156"/>
        <v/>
      </c>
      <c r="S1253" s="711" t="str">
        <f t="shared" si="157"/>
        <v/>
      </c>
      <c r="T1253" s="573"/>
      <c r="U1253" s="573"/>
      <c r="V1253" s="147"/>
      <c r="W1253" s="707"/>
    </row>
    <row r="1254" spans="2:23" ht="14.25" customHeight="1">
      <c r="B1254" s="395"/>
      <c r="D1254" s="529">
        <f t="shared" si="158"/>
        <v>1213</v>
      </c>
      <c r="E1254" s="531"/>
      <c r="F1254" s="574"/>
      <c r="G1254" s="531"/>
      <c r="H1254" s="575"/>
      <c r="I1254" s="700" t="str">
        <f t="shared" si="151"/>
        <v/>
      </c>
      <c r="J1254" s="700" t="str">
        <f t="shared" si="152"/>
        <v/>
      </c>
      <c r="K1254" s="700" t="str">
        <f t="shared" si="153"/>
        <v/>
      </c>
      <c r="L1254" s="700" t="str">
        <f t="shared" si="154"/>
        <v/>
      </c>
      <c r="M1254" s="712" t="str">
        <f t="shared" si="155"/>
        <v/>
      </c>
      <c r="N1254" s="713"/>
      <c r="O1254" s="714"/>
      <c r="P1254" s="233"/>
      <c r="Q1254" s="233"/>
      <c r="R1254" s="816" t="str">
        <f t="shared" si="156"/>
        <v/>
      </c>
      <c r="S1254" s="711" t="str">
        <f t="shared" si="157"/>
        <v/>
      </c>
      <c r="T1254" s="573"/>
      <c r="U1254" s="573"/>
      <c r="V1254" s="147"/>
      <c r="W1254" s="707"/>
    </row>
    <row r="1255" spans="2:23" ht="14.25" customHeight="1">
      <c r="B1255" s="395"/>
      <c r="D1255" s="529">
        <f t="shared" si="158"/>
        <v>1214</v>
      </c>
      <c r="E1255" s="531"/>
      <c r="F1255" s="574"/>
      <c r="G1255" s="531"/>
      <c r="H1255" s="575"/>
      <c r="I1255" s="700" t="str">
        <f t="shared" si="151"/>
        <v/>
      </c>
      <c r="J1255" s="700" t="str">
        <f t="shared" si="152"/>
        <v/>
      </c>
      <c r="K1255" s="700" t="str">
        <f t="shared" si="153"/>
        <v/>
      </c>
      <c r="L1255" s="700" t="str">
        <f t="shared" si="154"/>
        <v/>
      </c>
      <c r="M1255" s="712" t="str">
        <f t="shared" si="155"/>
        <v/>
      </c>
      <c r="N1255" s="713"/>
      <c r="O1255" s="714"/>
      <c r="P1255" s="233"/>
      <c r="Q1255" s="233"/>
      <c r="R1255" s="816" t="str">
        <f t="shared" si="156"/>
        <v/>
      </c>
      <c r="S1255" s="711" t="str">
        <f t="shared" si="157"/>
        <v/>
      </c>
      <c r="T1255" s="573"/>
      <c r="U1255" s="573"/>
      <c r="V1255" s="147"/>
      <c r="W1255" s="707"/>
    </row>
    <row r="1256" spans="2:23" ht="14.25" customHeight="1">
      <c r="B1256" s="395"/>
      <c r="D1256" s="529">
        <f t="shared" si="158"/>
        <v>1215</v>
      </c>
      <c r="E1256" s="531"/>
      <c r="F1256" s="574"/>
      <c r="G1256" s="531"/>
      <c r="H1256" s="575"/>
      <c r="I1256" s="700" t="str">
        <f t="shared" si="151"/>
        <v/>
      </c>
      <c r="J1256" s="700" t="str">
        <f t="shared" si="152"/>
        <v/>
      </c>
      <c r="K1256" s="700" t="str">
        <f t="shared" si="153"/>
        <v/>
      </c>
      <c r="L1256" s="700" t="str">
        <f t="shared" si="154"/>
        <v/>
      </c>
      <c r="M1256" s="712" t="str">
        <f t="shared" si="155"/>
        <v/>
      </c>
      <c r="N1256" s="713"/>
      <c r="O1256" s="714"/>
      <c r="P1256" s="233"/>
      <c r="Q1256" s="233"/>
      <c r="R1256" s="816" t="str">
        <f t="shared" si="156"/>
        <v/>
      </c>
      <c r="S1256" s="711" t="str">
        <f t="shared" si="157"/>
        <v/>
      </c>
      <c r="T1256" s="573"/>
      <c r="U1256" s="573"/>
      <c r="V1256" s="147"/>
      <c r="W1256" s="707"/>
    </row>
    <row r="1257" spans="2:23" ht="14.25" customHeight="1">
      <c r="B1257" s="395"/>
      <c r="D1257" s="529">
        <f t="shared" si="158"/>
        <v>1216</v>
      </c>
      <c r="E1257" s="531"/>
      <c r="F1257" s="574"/>
      <c r="G1257" s="531"/>
      <c r="H1257" s="575"/>
      <c r="I1257" s="700" t="str">
        <f t="shared" si="151"/>
        <v/>
      </c>
      <c r="J1257" s="700" t="str">
        <f t="shared" si="152"/>
        <v/>
      </c>
      <c r="K1257" s="700" t="str">
        <f t="shared" si="153"/>
        <v/>
      </c>
      <c r="L1257" s="700" t="str">
        <f t="shared" si="154"/>
        <v/>
      </c>
      <c r="M1257" s="712" t="str">
        <f t="shared" si="155"/>
        <v/>
      </c>
      <c r="N1257" s="713"/>
      <c r="O1257" s="714"/>
      <c r="P1257" s="233"/>
      <c r="Q1257" s="233"/>
      <c r="R1257" s="816" t="str">
        <f t="shared" si="156"/>
        <v/>
      </c>
      <c r="S1257" s="711" t="str">
        <f t="shared" si="157"/>
        <v/>
      </c>
      <c r="T1257" s="573"/>
      <c r="U1257" s="573"/>
      <c r="V1257" s="147"/>
      <c r="W1257" s="707"/>
    </row>
    <row r="1258" spans="2:23" ht="14.25" customHeight="1">
      <c r="B1258" s="395"/>
      <c r="D1258" s="529">
        <f t="shared" si="158"/>
        <v>1217</v>
      </c>
      <c r="E1258" s="531"/>
      <c r="F1258" s="574"/>
      <c r="G1258" s="531"/>
      <c r="H1258" s="575"/>
      <c r="I1258" s="700" t="str">
        <f t="shared" si="151"/>
        <v/>
      </c>
      <c r="J1258" s="700" t="str">
        <f t="shared" si="152"/>
        <v/>
      </c>
      <c r="K1258" s="700" t="str">
        <f t="shared" si="153"/>
        <v/>
      </c>
      <c r="L1258" s="700" t="str">
        <f t="shared" si="154"/>
        <v/>
      </c>
      <c r="M1258" s="712" t="str">
        <f t="shared" si="155"/>
        <v/>
      </c>
      <c r="N1258" s="713"/>
      <c r="O1258" s="714"/>
      <c r="P1258" s="233"/>
      <c r="Q1258" s="233"/>
      <c r="R1258" s="816" t="str">
        <f t="shared" si="156"/>
        <v/>
      </c>
      <c r="S1258" s="711" t="str">
        <f t="shared" si="157"/>
        <v/>
      </c>
      <c r="T1258" s="573"/>
      <c r="U1258" s="573"/>
      <c r="V1258" s="147"/>
      <c r="W1258" s="707"/>
    </row>
    <row r="1259" spans="2:23" ht="14.25" customHeight="1">
      <c r="B1259" s="395"/>
      <c r="D1259" s="529">
        <f t="shared" si="158"/>
        <v>1218</v>
      </c>
      <c r="E1259" s="531"/>
      <c r="F1259" s="574"/>
      <c r="G1259" s="531"/>
      <c r="H1259" s="575"/>
      <c r="I1259" s="700" t="str">
        <f t="shared" ref="I1259:I1322" si="159">IF(OR(F1259=$AE$4,F1259=$AF$4),"○","")</f>
        <v/>
      </c>
      <c r="J1259" s="700" t="str">
        <f t="shared" si="152"/>
        <v/>
      </c>
      <c r="K1259" s="700" t="str">
        <f t="shared" si="153"/>
        <v/>
      </c>
      <c r="L1259" s="700" t="str">
        <f t="shared" si="154"/>
        <v/>
      </c>
      <c r="M1259" s="712" t="str">
        <f t="shared" si="155"/>
        <v/>
      </c>
      <c r="N1259" s="713"/>
      <c r="O1259" s="714"/>
      <c r="P1259" s="233"/>
      <c r="Q1259" s="233"/>
      <c r="R1259" s="816" t="str">
        <f t="shared" si="156"/>
        <v/>
      </c>
      <c r="S1259" s="711" t="str">
        <f t="shared" si="157"/>
        <v/>
      </c>
      <c r="T1259" s="573"/>
      <c r="U1259" s="573"/>
      <c r="V1259" s="147"/>
      <c r="W1259" s="707"/>
    </row>
    <row r="1260" spans="2:23" ht="14.25" customHeight="1">
      <c r="B1260" s="395"/>
      <c r="D1260" s="529">
        <f t="shared" si="158"/>
        <v>1219</v>
      </c>
      <c r="E1260" s="531"/>
      <c r="F1260" s="574"/>
      <c r="G1260" s="531"/>
      <c r="H1260" s="575"/>
      <c r="I1260" s="700" t="str">
        <f t="shared" si="159"/>
        <v/>
      </c>
      <c r="J1260" s="700" t="str">
        <f t="shared" si="152"/>
        <v/>
      </c>
      <c r="K1260" s="700" t="str">
        <f t="shared" si="153"/>
        <v/>
      </c>
      <c r="L1260" s="700" t="str">
        <f t="shared" si="154"/>
        <v/>
      </c>
      <c r="M1260" s="712" t="str">
        <f t="shared" si="155"/>
        <v/>
      </c>
      <c r="N1260" s="713"/>
      <c r="O1260" s="714"/>
      <c r="P1260" s="233"/>
      <c r="Q1260" s="233"/>
      <c r="R1260" s="816" t="str">
        <f t="shared" si="156"/>
        <v/>
      </c>
      <c r="S1260" s="711" t="str">
        <f t="shared" si="157"/>
        <v/>
      </c>
      <c r="T1260" s="573"/>
      <c r="U1260" s="573"/>
      <c r="V1260" s="147"/>
      <c r="W1260" s="707"/>
    </row>
    <row r="1261" spans="2:23" ht="14.25" customHeight="1">
      <c r="B1261" s="395"/>
      <c r="D1261" s="529">
        <f t="shared" si="158"/>
        <v>1220</v>
      </c>
      <c r="E1261" s="531"/>
      <c r="F1261" s="574"/>
      <c r="G1261" s="531"/>
      <c r="H1261" s="575"/>
      <c r="I1261" s="700" t="str">
        <f t="shared" si="159"/>
        <v/>
      </c>
      <c r="J1261" s="700" t="str">
        <f t="shared" si="152"/>
        <v/>
      </c>
      <c r="K1261" s="700" t="str">
        <f t="shared" si="153"/>
        <v/>
      </c>
      <c r="L1261" s="700" t="str">
        <f t="shared" si="154"/>
        <v/>
      </c>
      <c r="M1261" s="712" t="str">
        <f t="shared" si="155"/>
        <v/>
      </c>
      <c r="N1261" s="713"/>
      <c r="O1261" s="714"/>
      <c r="P1261" s="233"/>
      <c r="Q1261" s="233"/>
      <c r="R1261" s="816" t="str">
        <f t="shared" si="156"/>
        <v/>
      </c>
      <c r="S1261" s="711" t="str">
        <f t="shared" si="157"/>
        <v/>
      </c>
      <c r="T1261" s="573"/>
      <c r="U1261" s="573"/>
      <c r="V1261" s="147"/>
      <c r="W1261" s="707"/>
    </row>
    <row r="1262" spans="2:23" ht="14.25" customHeight="1">
      <c r="B1262" s="395"/>
      <c r="D1262" s="529">
        <f t="shared" si="158"/>
        <v>1221</v>
      </c>
      <c r="E1262" s="531"/>
      <c r="F1262" s="574"/>
      <c r="G1262" s="531"/>
      <c r="H1262" s="575"/>
      <c r="I1262" s="700" t="str">
        <f t="shared" si="159"/>
        <v/>
      </c>
      <c r="J1262" s="700" t="str">
        <f t="shared" si="152"/>
        <v/>
      </c>
      <c r="K1262" s="700" t="str">
        <f t="shared" si="153"/>
        <v/>
      </c>
      <c r="L1262" s="700" t="str">
        <f t="shared" si="154"/>
        <v/>
      </c>
      <c r="M1262" s="712" t="str">
        <f t="shared" si="155"/>
        <v/>
      </c>
      <c r="N1262" s="713"/>
      <c r="O1262" s="714"/>
      <c r="P1262" s="233"/>
      <c r="Q1262" s="233"/>
      <c r="R1262" s="816" t="str">
        <f t="shared" si="156"/>
        <v/>
      </c>
      <c r="S1262" s="711" t="str">
        <f t="shared" si="157"/>
        <v/>
      </c>
      <c r="T1262" s="573"/>
      <c r="U1262" s="573"/>
      <c r="V1262" s="147"/>
      <c r="W1262" s="707"/>
    </row>
    <row r="1263" spans="2:23" ht="14.25" customHeight="1">
      <c r="B1263" s="395"/>
      <c r="D1263" s="529">
        <f t="shared" si="158"/>
        <v>1222</v>
      </c>
      <c r="E1263" s="531"/>
      <c r="F1263" s="574"/>
      <c r="G1263" s="531"/>
      <c r="H1263" s="575"/>
      <c r="I1263" s="700" t="str">
        <f t="shared" si="159"/>
        <v/>
      </c>
      <c r="J1263" s="700" t="str">
        <f t="shared" si="152"/>
        <v/>
      </c>
      <c r="K1263" s="700" t="str">
        <f t="shared" si="153"/>
        <v/>
      </c>
      <c r="L1263" s="700" t="str">
        <f t="shared" si="154"/>
        <v/>
      </c>
      <c r="M1263" s="712" t="str">
        <f t="shared" si="155"/>
        <v/>
      </c>
      <c r="N1263" s="713"/>
      <c r="O1263" s="714"/>
      <c r="P1263" s="233"/>
      <c r="Q1263" s="233"/>
      <c r="R1263" s="816" t="str">
        <f t="shared" si="156"/>
        <v/>
      </c>
      <c r="S1263" s="711" t="str">
        <f t="shared" si="157"/>
        <v/>
      </c>
      <c r="T1263" s="573"/>
      <c r="U1263" s="573"/>
      <c r="V1263" s="147"/>
      <c r="W1263" s="707"/>
    </row>
    <row r="1264" spans="2:23" ht="14.25" customHeight="1">
      <c r="B1264" s="395"/>
      <c r="D1264" s="529">
        <f t="shared" si="158"/>
        <v>1223</v>
      </c>
      <c r="E1264" s="531"/>
      <c r="F1264" s="574"/>
      <c r="G1264" s="531"/>
      <c r="H1264" s="575"/>
      <c r="I1264" s="700" t="str">
        <f t="shared" si="159"/>
        <v/>
      </c>
      <c r="J1264" s="700" t="str">
        <f t="shared" si="152"/>
        <v/>
      </c>
      <c r="K1264" s="700" t="str">
        <f t="shared" si="153"/>
        <v/>
      </c>
      <c r="L1264" s="700" t="str">
        <f t="shared" si="154"/>
        <v/>
      </c>
      <c r="M1264" s="712" t="str">
        <f t="shared" si="155"/>
        <v/>
      </c>
      <c r="N1264" s="713"/>
      <c r="O1264" s="714"/>
      <c r="P1264" s="233"/>
      <c r="Q1264" s="233"/>
      <c r="R1264" s="816" t="str">
        <f t="shared" si="156"/>
        <v/>
      </c>
      <c r="S1264" s="711" t="str">
        <f t="shared" si="157"/>
        <v/>
      </c>
      <c r="T1264" s="573"/>
      <c r="U1264" s="573"/>
      <c r="V1264" s="147"/>
      <c r="W1264" s="707"/>
    </row>
    <row r="1265" spans="2:23" ht="14.25" customHeight="1">
      <c r="B1265" s="395"/>
      <c r="D1265" s="529">
        <f t="shared" si="158"/>
        <v>1224</v>
      </c>
      <c r="E1265" s="531"/>
      <c r="F1265" s="574"/>
      <c r="G1265" s="531"/>
      <c r="H1265" s="575"/>
      <c r="I1265" s="700" t="str">
        <f t="shared" si="159"/>
        <v/>
      </c>
      <c r="J1265" s="700" t="str">
        <f t="shared" si="152"/>
        <v/>
      </c>
      <c r="K1265" s="700" t="str">
        <f t="shared" si="153"/>
        <v/>
      </c>
      <c r="L1265" s="700" t="str">
        <f t="shared" si="154"/>
        <v/>
      </c>
      <c r="M1265" s="712" t="str">
        <f t="shared" si="155"/>
        <v/>
      </c>
      <c r="N1265" s="713"/>
      <c r="O1265" s="714"/>
      <c r="P1265" s="233"/>
      <c r="Q1265" s="233"/>
      <c r="R1265" s="816" t="str">
        <f t="shared" si="156"/>
        <v/>
      </c>
      <c r="S1265" s="711" t="str">
        <f t="shared" si="157"/>
        <v/>
      </c>
      <c r="T1265" s="573"/>
      <c r="U1265" s="573"/>
      <c r="V1265" s="147"/>
      <c r="W1265" s="707"/>
    </row>
    <row r="1266" spans="2:23" ht="14.25" customHeight="1">
      <c r="B1266" s="395"/>
      <c r="D1266" s="529">
        <f t="shared" si="158"/>
        <v>1225</v>
      </c>
      <c r="E1266" s="531"/>
      <c r="F1266" s="574"/>
      <c r="G1266" s="531"/>
      <c r="H1266" s="575"/>
      <c r="I1266" s="700" t="str">
        <f t="shared" si="159"/>
        <v/>
      </c>
      <c r="J1266" s="700" t="str">
        <f t="shared" ref="J1266:J1328" si="160">IF(F1266=$AN$4,"○","")</f>
        <v/>
      </c>
      <c r="K1266" s="700" t="str">
        <f t="shared" ref="K1266:K1328" si="161">IF(OR(F1266=$AQ$4,F1266=$AR$4),"○","")</f>
        <v/>
      </c>
      <c r="L1266" s="700" t="str">
        <f t="shared" ref="L1266:L1328" si="162">IF(F1266=$AS$4,"○","")</f>
        <v/>
      </c>
      <c r="M1266" s="712" t="str">
        <f t="shared" ref="M1266:M1328" si="163">IF(H1266="","",H1266/$H$10)</f>
        <v/>
      </c>
      <c r="N1266" s="713"/>
      <c r="O1266" s="714"/>
      <c r="P1266" s="233"/>
      <c r="Q1266" s="233"/>
      <c r="R1266" s="816" t="str">
        <f t="shared" si="156"/>
        <v/>
      </c>
      <c r="S1266" s="711" t="str">
        <f t="shared" si="157"/>
        <v/>
      </c>
      <c r="T1266" s="573"/>
      <c r="U1266" s="573"/>
      <c r="V1266" s="147"/>
      <c r="W1266" s="707"/>
    </row>
    <row r="1267" spans="2:23" ht="14.25" customHeight="1">
      <c r="B1267" s="395"/>
      <c r="D1267" s="529">
        <f t="shared" si="158"/>
        <v>1226</v>
      </c>
      <c r="E1267" s="531"/>
      <c r="F1267" s="574"/>
      <c r="G1267" s="531"/>
      <c r="H1267" s="575"/>
      <c r="I1267" s="700" t="str">
        <f t="shared" si="159"/>
        <v/>
      </c>
      <c r="J1267" s="700" t="str">
        <f t="shared" si="160"/>
        <v/>
      </c>
      <c r="K1267" s="700" t="str">
        <f t="shared" si="161"/>
        <v/>
      </c>
      <c r="L1267" s="700" t="str">
        <f t="shared" si="162"/>
        <v/>
      </c>
      <c r="M1267" s="712" t="str">
        <f t="shared" si="163"/>
        <v/>
      </c>
      <c r="N1267" s="713"/>
      <c r="O1267" s="714"/>
      <c r="P1267" s="233"/>
      <c r="Q1267" s="233"/>
      <c r="R1267" s="816" t="str">
        <f t="shared" si="156"/>
        <v/>
      </c>
      <c r="S1267" s="711" t="str">
        <f t="shared" si="157"/>
        <v/>
      </c>
      <c r="T1267" s="573"/>
      <c r="U1267" s="573"/>
      <c r="V1267" s="147"/>
      <c r="W1267" s="707"/>
    </row>
    <row r="1268" spans="2:23" ht="14.25" customHeight="1">
      <c r="B1268" s="395"/>
      <c r="D1268" s="529">
        <f t="shared" si="158"/>
        <v>1227</v>
      </c>
      <c r="E1268" s="531"/>
      <c r="F1268" s="574"/>
      <c r="G1268" s="531"/>
      <c r="H1268" s="575"/>
      <c r="I1268" s="700" t="str">
        <f t="shared" si="159"/>
        <v/>
      </c>
      <c r="J1268" s="700" t="str">
        <f t="shared" si="160"/>
        <v/>
      </c>
      <c r="K1268" s="700" t="str">
        <f t="shared" si="161"/>
        <v/>
      </c>
      <c r="L1268" s="700" t="str">
        <f t="shared" si="162"/>
        <v/>
      </c>
      <c r="M1268" s="712" t="str">
        <f t="shared" si="163"/>
        <v/>
      </c>
      <c r="N1268" s="713"/>
      <c r="O1268" s="714"/>
      <c r="P1268" s="233"/>
      <c r="Q1268" s="233"/>
      <c r="R1268" s="816" t="str">
        <f t="shared" si="156"/>
        <v/>
      </c>
      <c r="S1268" s="711" t="str">
        <f t="shared" si="157"/>
        <v/>
      </c>
      <c r="T1268" s="573"/>
      <c r="U1268" s="573"/>
      <c r="V1268" s="147"/>
      <c r="W1268" s="707"/>
    </row>
    <row r="1269" spans="2:23" ht="14.25" customHeight="1">
      <c r="B1269" s="395"/>
      <c r="D1269" s="529">
        <f t="shared" si="158"/>
        <v>1228</v>
      </c>
      <c r="E1269" s="531"/>
      <c r="F1269" s="574"/>
      <c r="G1269" s="531"/>
      <c r="H1269" s="575"/>
      <c r="I1269" s="700" t="str">
        <f t="shared" si="159"/>
        <v/>
      </c>
      <c r="J1269" s="700" t="str">
        <f t="shared" si="160"/>
        <v/>
      </c>
      <c r="K1269" s="700" t="str">
        <f t="shared" si="161"/>
        <v/>
      </c>
      <c r="L1269" s="700" t="str">
        <f t="shared" si="162"/>
        <v/>
      </c>
      <c r="M1269" s="712" t="str">
        <f t="shared" si="163"/>
        <v/>
      </c>
      <c r="N1269" s="713"/>
      <c r="O1269" s="714"/>
      <c r="P1269" s="233"/>
      <c r="Q1269" s="233"/>
      <c r="R1269" s="816" t="str">
        <f t="shared" si="156"/>
        <v/>
      </c>
      <c r="S1269" s="711" t="str">
        <f t="shared" si="157"/>
        <v/>
      </c>
      <c r="T1269" s="573"/>
      <c r="U1269" s="573"/>
      <c r="V1269" s="147"/>
      <c r="W1269" s="707"/>
    </row>
    <row r="1270" spans="2:23" ht="14.25" customHeight="1">
      <c r="B1270" s="395"/>
      <c r="D1270" s="529">
        <f t="shared" si="158"/>
        <v>1229</v>
      </c>
      <c r="E1270" s="531"/>
      <c r="F1270" s="574"/>
      <c r="G1270" s="531"/>
      <c r="H1270" s="575"/>
      <c r="I1270" s="700" t="str">
        <f t="shared" si="159"/>
        <v/>
      </c>
      <c r="J1270" s="700" t="str">
        <f t="shared" si="160"/>
        <v/>
      </c>
      <c r="K1270" s="700" t="str">
        <f t="shared" si="161"/>
        <v/>
      </c>
      <c r="L1270" s="700" t="str">
        <f t="shared" si="162"/>
        <v/>
      </c>
      <c r="M1270" s="712" t="str">
        <f t="shared" si="163"/>
        <v/>
      </c>
      <c r="N1270" s="713"/>
      <c r="O1270" s="714"/>
      <c r="P1270" s="233"/>
      <c r="Q1270" s="233"/>
      <c r="R1270" s="816" t="str">
        <f t="shared" si="156"/>
        <v/>
      </c>
      <c r="S1270" s="711" t="str">
        <f t="shared" si="157"/>
        <v/>
      </c>
      <c r="T1270" s="573"/>
      <c r="U1270" s="573"/>
      <c r="V1270" s="147"/>
      <c r="W1270" s="707"/>
    </row>
    <row r="1271" spans="2:23" ht="14.25" customHeight="1">
      <c r="B1271" s="395"/>
      <c r="D1271" s="529">
        <f t="shared" si="158"/>
        <v>1230</v>
      </c>
      <c r="E1271" s="531"/>
      <c r="F1271" s="574"/>
      <c r="G1271" s="531"/>
      <c r="H1271" s="575"/>
      <c r="I1271" s="700" t="str">
        <f t="shared" si="159"/>
        <v/>
      </c>
      <c r="J1271" s="700" t="str">
        <f t="shared" si="160"/>
        <v/>
      </c>
      <c r="K1271" s="700" t="str">
        <f t="shared" si="161"/>
        <v/>
      </c>
      <c r="L1271" s="700" t="str">
        <f t="shared" si="162"/>
        <v/>
      </c>
      <c r="M1271" s="712" t="str">
        <f t="shared" si="163"/>
        <v/>
      </c>
      <c r="N1271" s="713"/>
      <c r="O1271" s="714"/>
      <c r="P1271" s="233"/>
      <c r="Q1271" s="233"/>
      <c r="R1271" s="816" t="str">
        <f t="shared" si="156"/>
        <v/>
      </c>
      <c r="S1271" s="711" t="str">
        <f t="shared" si="157"/>
        <v/>
      </c>
      <c r="T1271" s="573"/>
      <c r="U1271" s="573"/>
      <c r="V1271" s="147"/>
      <c r="W1271" s="707"/>
    </row>
    <row r="1272" spans="2:23" ht="14.25" customHeight="1">
      <c r="B1272" s="395"/>
      <c r="D1272" s="529">
        <f t="shared" si="158"/>
        <v>1231</v>
      </c>
      <c r="E1272" s="531"/>
      <c r="F1272" s="574"/>
      <c r="G1272" s="531"/>
      <c r="H1272" s="575"/>
      <c r="I1272" s="700" t="str">
        <f t="shared" si="159"/>
        <v/>
      </c>
      <c r="J1272" s="700" t="str">
        <f t="shared" si="160"/>
        <v/>
      </c>
      <c r="K1272" s="700" t="str">
        <f t="shared" si="161"/>
        <v/>
      </c>
      <c r="L1272" s="700" t="str">
        <f t="shared" si="162"/>
        <v/>
      </c>
      <c r="M1272" s="712" t="str">
        <f t="shared" si="163"/>
        <v/>
      </c>
      <c r="N1272" s="713"/>
      <c r="O1272" s="714"/>
      <c r="P1272" s="233"/>
      <c r="Q1272" s="233"/>
      <c r="R1272" s="816" t="str">
        <f t="shared" si="156"/>
        <v/>
      </c>
      <c r="S1272" s="711" t="str">
        <f t="shared" si="157"/>
        <v/>
      </c>
      <c r="T1272" s="573"/>
      <c r="U1272" s="573"/>
      <c r="V1272" s="147"/>
      <c r="W1272" s="707"/>
    </row>
    <row r="1273" spans="2:23" ht="14.25" customHeight="1">
      <c r="B1273" s="395"/>
      <c r="D1273" s="529">
        <f t="shared" si="158"/>
        <v>1232</v>
      </c>
      <c r="E1273" s="531"/>
      <c r="F1273" s="574"/>
      <c r="G1273" s="531"/>
      <c r="H1273" s="575"/>
      <c r="I1273" s="700" t="str">
        <f t="shared" si="159"/>
        <v/>
      </c>
      <c r="J1273" s="700" t="str">
        <f t="shared" si="160"/>
        <v/>
      </c>
      <c r="K1273" s="700" t="str">
        <f t="shared" si="161"/>
        <v/>
      </c>
      <c r="L1273" s="700" t="str">
        <f t="shared" si="162"/>
        <v/>
      </c>
      <c r="M1273" s="712" t="str">
        <f t="shared" si="163"/>
        <v/>
      </c>
      <c r="N1273" s="713"/>
      <c r="O1273" s="714"/>
      <c r="P1273" s="233"/>
      <c r="Q1273" s="233"/>
      <c r="R1273" s="816" t="str">
        <f t="shared" si="156"/>
        <v/>
      </c>
      <c r="S1273" s="711" t="str">
        <f t="shared" si="157"/>
        <v/>
      </c>
      <c r="T1273" s="573"/>
      <c r="U1273" s="573"/>
      <c r="V1273" s="147"/>
      <c r="W1273" s="707"/>
    </row>
    <row r="1274" spans="2:23" ht="14.25" customHeight="1">
      <c r="B1274" s="395"/>
      <c r="D1274" s="529">
        <f t="shared" si="158"/>
        <v>1233</v>
      </c>
      <c r="E1274" s="531"/>
      <c r="F1274" s="574"/>
      <c r="G1274" s="531"/>
      <c r="H1274" s="575"/>
      <c r="I1274" s="700" t="str">
        <f t="shared" si="159"/>
        <v/>
      </c>
      <c r="J1274" s="700" t="str">
        <f t="shared" si="160"/>
        <v/>
      </c>
      <c r="K1274" s="700" t="str">
        <f t="shared" si="161"/>
        <v/>
      </c>
      <c r="L1274" s="700" t="str">
        <f t="shared" si="162"/>
        <v/>
      </c>
      <c r="M1274" s="712" t="str">
        <f t="shared" si="163"/>
        <v/>
      </c>
      <c r="N1274" s="713"/>
      <c r="O1274" s="714"/>
      <c r="P1274" s="233"/>
      <c r="Q1274" s="233"/>
      <c r="R1274" s="816" t="str">
        <f t="shared" si="156"/>
        <v/>
      </c>
      <c r="S1274" s="711" t="str">
        <f t="shared" si="157"/>
        <v/>
      </c>
      <c r="T1274" s="573"/>
      <c r="U1274" s="573"/>
      <c r="V1274" s="147"/>
      <c r="W1274" s="707"/>
    </row>
    <row r="1275" spans="2:23" ht="14.25" customHeight="1">
      <c r="B1275" s="395"/>
      <c r="D1275" s="529">
        <f t="shared" si="158"/>
        <v>1234</v>
      </c>
      <c r="E1275" s="531"/>
      <c r="F1275" s="574"/>
      <c r="G1275" s="531"/>
      <c r="H1275" s="575"/>
      <c r="I1275" s="700" t="str">
        <f t="shared" si="159"/>
        <v/>
      </c>
      <c r="J1275" s="700" t="str">
        <f t="shared" si="160"/>
        <v/>
      </c>
      <c r="K1275" s="700" t="str">
        <f t="shared" si="161"/>
        <v/>
      </c>
      <c r="L1275" s="700" t="str">
        <f t="shared" si="162"/>
        <v/>
      </c>
      <c r="M1275" s="712" t="str">
        <f t="shared" si="163"/>
        <v/>
      </c>
      <c r="N1275" s="713"/>
      <c r="O1275" s="714"/>
      <c r="P1275" s="233"/>
      <c r="Q1275" s="233"/>
      <c r="R1275" s="816" t="str">
        <f t="shared" si="156"/>
        <v/>
      </c>
      <c r="S1275" s="711" t="str">
        <f t="shared" si="157"/>
        <v/>
      </c>
      <c r="T1275" s="573"/>
      <c r="U1275" s="573"/>
      <c r="V1275" s="147"/>
      <c r="W1275" s="707"/>
    </row>
    <row r="1276" spans="2:23" ht="14.25" customHeight="1">
      <c r="B1276" s="395"/>
      <c r="D1276" s="529">
        <f t="shared" si="158"/>
        <v>1235</v>
      </c>
      <c r="E1276" s="531"/>
      <c r="F1276" s="574"/>
      <c r="G1276" s="531"/>
      <c r="H1276" s="575"/>
      <c r="I1276" s="700" t="str">
        <f t="shared" si="159"/>
        <v/>
      </c>
      <c r="J1276" s="700" t="str">
        <f t="shared" si="160"/>
        <v/>
      </c>
      <c r="K1276" s="700" t="str">
        <f t="shared" si="161"/>
        <v/>
      </c>
      <c r="L1276" s="700" t="str">
        <f t="shared" si="162"/>
        <v/>
      </c>
      <c r="M1276" s="712" t="str">
        <f t="shared" si="163"/>
        <v/>
      </c>
      <c r="N1276" s="713"/>
      <c r="O1276" s="714"/>
      <c r="P1276" s="233"/>
      <c r="Q1276" s="233"/>
      <c r="R1276" s="816" t="str">
        <f t="shared" si="156"/>
        <v/>
      </c>
      <c r="S1276" s="711" t="str">
        <f t="shared" si="157"/>
        <v/>
      </c>
      <c r="T1276" s="573"/>
      <c r="U1276" s="573"/>
      <c r="V1276" s="147"/>
      <c r="W1276" s="707"/>
    </row>
    <row r="1277" spans="2:23" ht="14.25" customHeight="1">
      <c r="B1277" s="395"/>
      <c r="D1277" s="529">
        <f t="shared" si="158"/>
        <v>1236</v>
      </c>
      <c r="E1277" s="531"/>
      <c r="F1277" s="574"/>
      <c r="G1277" s="531"/>
      <c r="H1277" s="575"/>
      <c r="I1277" s="700" t="str">
        <f t="shared" si="159"/>
        <v/>
      </c>
      <c r="J1277" s="700" t="str">
        <f t="shared" si="160"/>
        <v/>
      </c>
      <c r="K1277" s="700" t="str">
        <f t="shared" si="161"/>
        <v/>
      </c>
      <c r="L1277" s="700" t="str">
        <f t="shared" si="162"/>
        <v/>
      </c>
      <c r="M1277" s="712" t="str">
        <f t="shared" si="163"/>
        <v/>
      </c>
      <c r="N1277" s="713"/>
      <c r="O1277" s="714"/>
      <c r="P1277" s="233"/>
      <c r="Q1277" s="233"/>
      <c r="R1277" s="816" t="str">
        <f t="shared" si="156"/>
        <v/>
      </c>
      <c r="S1277" s="711" t="str">
        <f t="shared" si="157"/>
        <v/>
      </c>
      <c r="T1277" s="573"/>
      <c r="U1277" s="573"/>
      <c r="V1277" s="147"/>
      <c r="W1277" s="707"/>
    </row>
    <row r="1278" spans="2:23" ht="14.25" customHeight="1">
      <c r="B1278" s="395"/>
      <c r="D1278" s="529">
        <f t="shared" si="158"/>
        <v>1237</v>
      </c>
      <c r="E1278" s="531"/>
      <c r="F1278" s="574"/>
      <c r="G1278" s="531"/>
      <c r="H1278" s="575"/>
      <c r="I1278" s="700" t="str">
        <f t="shared" si="159"/>
        <v/>
      </c>
      <c r="J1278" s="700" t="str">
        <f t="shared" si="160"/>
        <v/>
      </c>
      <c r="K1278" s="700" t="str">
        <f t="shared" si="161"/>
        <v/>
      </c>
      <c r="L1278" s="700" t="str">
        <f t="shared" si="162"/>
        <v/>
      </c>
      <c r="M1278" s="712" t="str">
        <f t="shared" si="163"/>
        <v/>
      </c>
      <c r="N1278" s="713"/>
      <c r="O1278" s="714"/>
      <c r="P1278" s="233"/>
      <c r="Q1278" s="233"/>
      <c r="R1278" s="816" t="str">
        <f t="shared" si="156"/>
        <v/>
      </c>
      <c r="S1278" s="711" t="str">
        <f t="shared" si="157"/>
        <v/>
      </c>
      <c r="T1278" s="573"/>
      <c r="U1278" s="573"/>
      <c r="V1278" s="147"/>
      <c r="W1278" s="707"/>
    </row>
    <row r="1279" spans="2:23" ht="14.25" customHeight="1">
      <c r="B1279" s="395"/>
      <c r="D1279" s="529">
        <f t="shared" si="158"/>
        <v>1238</v>
      </c>
      <c r="E1279" s="531"/>
      <c r="F1279" s="574"/>
      <c r="G1279" s="531"/>
      <c r="H1279" s="575"/>
      <c r="I1279" s="700" t="str">
        <f t="shared" si="159"/>
        <v/>
      </c>
      <c r="J1279" s="700" t="str">
        <f t="shared" si="160"/>
        <v/>
      </c>
      <c r="K1279" s="700" t="str">
        <f t="shared" si="161"/>
        <v/>
      </c>
      <c r="L1279" s="700" t="str">
        <f t="shared" si="162"/>
        <v/>
      </c>
      <c r="M1279" s="712" t="str">
        <f t="shared" si="163"/>
        <v/>
      </c>
      <c r="N1279" s="713"/>
      <c r="O1279" s="714"/>
      <c r="P1279" s="233"/>
      <c r="Q1279" s="233"/>
      <c r="R1279" s="816" t="str">
        <f t="shared" si="156"/>
        <v/>
      </c>
      <c r="S1279" s="711" t="str">
        <f t="shared" si="157"/>
        <v/>
      </c>
      <c r="T1279" s="573"/>
      <c r="U1279" s="573"/>
      <c r="V1279" s="147"/>
      <c r="W1279" s="707"/>
    </row>
    <row r="1280" spans="2:23" ht="14.25" customHeight="1">
      <c r="B1280" s="395"/>
      <c r="D1280" s="529">
        <f t="shared" si="158"/>
        <v>1239</v>
      </c>
      <c r="E1280" s="531"/>
      <c r="F1280" s="574"/>
      <c r="G1280" s="531"/>
      <c r="H1280" s="575"/>
      <c r="I1280" s="700" t="str">
        <f t="shared" si="159"/>
        <v/>
      </c>
      <c r="J1280" s="700" t="str">
        <f t="shared" si="160"/>
        <v/>
      </c>
      <c r="K1280" s="700" t="str">
        <f t="shared" si="161"/>
        <v/>
      </c>
      <c r="L1280" s="700" t="str">
        <f t="shared" si="162"/>
        <v/>
      </c>
      <c r="M1280" s="712" t="str">
        <f t="shared" si="163"/>
        <v/>
      </c>
      <c r="N1280" s="713"/>
      <c r="O1280" s="714"/>
      <c r="P1280" s="233"/>
      <c r="Q1280" s="233"/>
      <c r="R1280" s="816" t="str">
        <f t="shared" ref="R1280:R1330" si="164">IF(Q1280="","",P1280*Q1280)</f>
        <v/>
      </c>
      <c r="S1280" s="711" t="str">
        <f t="shared" si="157"/>
        <v/>
      </c>
      <c r="T1280" s="573"/>
      <c r="U1280" s="573"/>
      <c r="V1280" s="147"/>
      <c r="W1280" s="707"/>
    </row>
    <row r="1281" spans="2:23" ht="14.25" customHeight="1">
      <c r="B1281" s="395"/>
      <c r="D1281" s="529">
        <f t="shared" si="158"/>
        <v>1240</v>
      </c>
      <c r="E1281" s="531"/>
      <c r="F1281" s="574"/>
      <c r="G1281" s="531"/>
      <c r="H1281" s="575"/>
      <c r="I1281" s="700" t="str">
        <f t="shared" si="159"/>
        <v/>
      </c>
      <c r="J1281" s="700" t="str">
        <f t="shared" si="160"/>
        <v/>
      </c>
      <c r="K1281" s="700" t="str">
        <f t="shared" si="161"/>
        <v/>
      </c>
      <c r="L1281" s="700" t="str">
        <f t="shared" si="162"/>
        <v/>
      </c>
      <c r="M1281" s="712" t="str">
        <f t="shared" si="163"/>
        <v/>
      </c>
      <c r="N1281" s="713"/>
      <c r="O1281" s="714"/>
      <c r="P1281" s="233"/>
      <c r="Q1281" s="233"/>
      <c r="R1281" s="816" t="str">
        <f t="shared" si="164"/>
        <v/>
      </c>
      <c r="S1281" s="711" t="str">
        <f t="shared" si="157"/>
        <v/>
      </c>
      <c r="T1281" s="573"/>
      <c r="U1281" s="573"/>
      <c r="V1281" s="147"/>
      <c r="W1281" s="707"/>
    </row>
    <row r="1282" spans="2:23" ht="14.25" customHeight="1">
      <c r="B1282" s="395"/>
      <c r="D1282" s="529">
        <f t="shared" si="158"/>
        <v>1241</v>
      </c>
      <c r="E1282" s="531"/>
      <c r="F1282" s="574"/>
      <c r="G1282" s="531"/>
      <c r="H1282" s="575"/>
      <c r="I1282" s="700" t="str">
        <f t="shared" si="159"/>
        <v/>
      </c>
      <c r="J1282" s="700" t="str">
        <f t="shared" si="160"/>
        <v/>
      </c>
      <c r="K1282" s="700" t="str">
        <f t="shared" si="161"/>
        <v/>
      </c>
      <c r="L1282" s="700" t="str">
        <f t="shared" si="162"/>
        <v/>
      </c>
      <c r="M1282" s="712" t="str">
        <f t="shared" si="163"/>
        <v/>
      </c>
      <c r="N1282" s="713"/>
      <c r="O1282" s="714"/>
      <c r="P1282" s="233"/>
      <c r="Q1282" s="233"/>
      <c r="R1282" s="816" t="str">
        <f t="shared" si="164"/>
        <v/>
      </c>
      <c r="S1282" s="711" t="str">
        <f t="shared" si="157"/>
        <v/>
      </c>
      <c r="T1282" s="573"/>
      <c r="U1282" s="573"/>
      <c r="V1282" s="147"/>
      <c r="W1282" s="707"/>
    </row>
    <row r="1283" spans="2:23" ht="14.25" customHeight="1">
      <c r="B1283" s="395"/>
      <c r="D1283" s="529">
        <f t="shared" si="158"/>
        <v>1242</v>
      </c>
      <c r="E1283" s="531"/>
      <c r="F1283" s="574"/>
      <c r="G1283" s="531"/>
      <c r="H1283" s="575"/>
      <c r="I1283" s="700" t="str">
        <f t="shared" si="159"/>
        <v/>
      </c>
      <c r="J1283" s="700" t="str">
        <f t="shared" si="160"/>
        <v/>
      </c>
      <c r="K1283" s="700" t="str">
        <f t="shared" si="161"/>
        <v/>
      </c>
      <c r="L1283" s="700" t="str">
        <f t="shared" si="162"/>
        <v/>
      </c>
      <c r="M1283" s="712" t="str">
        <f t="shared" si="163"/>
        <v/>
      </c>
      <c r="N1283" s="713"/>
      <c r="O1283" s="714"/>
      <c r="P1283" s="233"/>
      <c r="Q1283" s="233"/>
      <c r="R1283" s="816" t="str">
        <f t="shared" si="164"/>
        <v/>
      </c>
      <c r="S1283" s="711" t="str">
        <f t="shared" si="157"/>
        <v/>
      </c>
      <c r="T1283" s="573"/>
      <c r="U1283" s="573"/>
      <c r="V1283" s="147"/>
      <c r="W1283" s="707"/>
    </row>
    <row r="1284" spans="2:23" ht="14.25" customHeight="1">
      <c r="B1284" s="395"/>
      <c r="D1284" s="529">
        <f t="shared" si="158"/>
        <v>1243</v>
      </c>
      <c r="E1284" s="531"/>
      <c r="F1284" s="574"/>
      <c r="G1284" s="531"/>
      <c r="H1284" s="575"/>
      <c r="I1284" s="700" t="str">
        <f t="shared" si="159"/>
        <v/>
      </c>
      <c r="J1284" s="700" t="str">
        <f t="shared" si="160"/>
        <v/>
      </c>
      <c r="K1284" s="700" t="str">
        <f t="shared" si="161"/>
        <v/>
      </c>
      <c r="L1284" s="700" t="str">
        <f t="shared" si="162"/>
        <v/>
      </c>
      <c r="M1284" s="712" t="str">
        <f t="shared" si="163"/>
        <v/>
      </c>
      <c r="N1284" s="713"/>
      <c r="O1284" s="714"/>
      <c r="P1284" s="233"/>
      <c r="Q1284" s="233"/>
      <c r="R1284" s="816" t="str">
        <f t="shared" si="164"/>
        <v/>
      </c>
      <c r="S1284" s="711" t="str">
        <f t="shared" si="157"/>
        <v/>
      </c>
      <c r="T1284" s="573"/>
      <c r="U1284" s="573"/>
      <c r="V1284" s="147"/>
      <c r="W1284" s="707"/>
    </row>
    <row r="1285" spans="2:23" ht="14.25" customHeight="1">
      <c r="B1285" s="395"/>
      <c r="D1285" s="529">
        <f t="shared" si="158"/>
        <v>1244</v>
      </c>
      <c r="E1285" s="531"/>
      <c r="F1285" s="574"/>
      <c r="G1285" s="531"/>
      <c r="H1285" s="575"/>
      <c r="I1285" s="700" t="str">
        <f t="shared" si="159"/>
        <v/>
      </c>
      <c r="J1285" s="700" t="str">
        <f t="shared" si="160"/>
        <v/>
      </c>
      <c r="K1285" s="700" t="str">
        <f t="shared" si="161"/>
        <v/>
      </c>
      <c r="L1285" s="700" t="str">
        <f t="shared" si="162"/>
        <v/>
      </c>
      <c r="M1285" s="712" t="str">
        <f t="shared" si="163"/>
        <v/>
      </c>
      <c r="N1285" s="713"/>
      <c r="O1285" s="714"/>
      <c r="P1285" s="233"/>
      <c r="Q1285" s="233"/>
      <c r="R1285" s="816" t="str">
        <f t="shared" si="164"/>
        <v/>
      </c>
      <c r="S1285" s="711" t="str">
        <f t="shared" si="157"/>
        <v/>
      </c>
      <c r="T1285" s="573"/>
      <c r="U1285" s="573"/>
      <c r="V1285" s="147"/>
      <c r="W1285" s="707"/>
    </row>
    <row r="1286" spans="2:23" ht="14.25" customHeight="1">
      <c r="B1286" s="395"/>
      <c r="D1286" s="529">
        <f t="shared" si="158"/>
        <v>1245</v>
      </c>
      <c r="E1286" s="531"/>
      <c r="F1286" s="574"/>
      <c r="G1286" s="531"/>
      <c r="H1286" s="575"/>
      <c r="I1286" s="700" t="str">
        <f t="shared" si="159"/>
        <v/>
      </c>
      <c r="J1286" s="700" t="str">
        <f t="shared" si="160"/>
        <v/>
      </c>
      <c r="K1286" s="700" t="str">
        <f t="shared" si="161"/>
        <v/>
      </c>
      <c r="L1286" s="700" t="str">
        <f t="shared" si="162"/>
        <v/>
      </c>
      <c r="M1286" s="712" t="str">
        <f t="shared" si="163"/>
        <v/>
      </c>
      <c r="N1286" s="713"/>
      <c r="O1286" s="714"/>
      <c r="P1286" s="233"/>
      <c r="Q1286" s="233"/>
      <c r="R1286" s="816" t="str">
        <f t="shared" si="164"/>
        <v/>
      </c>
      <c r="S1286" s="711" t="str">
        <f t="shared" si="157"/>
        <v/>
      </c>
      <c r="T1286" s="573"/>
      <c r="U1286" s="573"/>
      <c r="V1286" s="147"/>
      <c r="W1286" s="707"/>
    </row>
    <row r="1287" spans="2:23" ht="14.25" customHeight="1">
      <c r="B1287" s="395"/>
      <c r="D1287" s="529">
        <f t="shared" si="158"/>
        <v>1246</v>
      </c>
      <c r="E1287" s="531"/>
      <c r="F1287" s="574"/>
      <c r="G1287" s="531"/>
      <c r="H1287" s="575"/>
      <c r="I1287" s="700" t="str">
        <f t="shared" si="159"/>
        <v/>
      </c>
      <c r="J1287" s="700" t="str">
        <f t="shared" si="160"/>
        <v/>
      </c>
      <c r="K1287" s="700" t="str">
        <f t="shared" si="161"/>
        <v/>
      </c>
      <c r="L1287" s="700" t="str">
        <f t="shared" si="162"/>
        <v/>
      </c>
      <c r="M1287" s="712" t="str">
        <f t="shared" si="163"/>
        <v/>
      </c>
      <c r="N1287" s="713"/>
      <c r="O1287" s="714"/>
      <c r="P1287" s="233"/>
      <c r="Q1287" s="233"/>
      <c r="R1287" s="816" t="str">
        <f t="shared" si="164"/>
        <v/>
      </c>
      <c r="S1287" s="711" t="str">
        <f t="shared" si="157"/>
        <v/>
      </c>
      <c r="T1287" s="573"/>
      <c r="U1287" s="573"/>
      <c r="V1287" s="147"/>
      <c r="W1287" s="707"/>
    </row>
    <row r="1288" spans="2:23" ht="14.25" customHeight="1">
      <c r="B1288" s="395"/>
      <c r="D1288" s="529">
        <f t="shared" si="158"/>
        <v>1247</v>
      </c>
      <c r="E1288" s="531"/>
      <c r="F1288" s="574"/>
      <c r="G1288" s="531"/>
      <c r="H1288" s="575"/>
      <c r="I1288" s="700" t="str">
        <f t="shared" si="159"/>
        <v/>
      </c>
      <c r="J1288" s="700" t="str">
        <f t="shared" si="160"/>
        <v/>
      </c>
      <c r="K1288" s="700" t="str">
        <f t="shared" si="161"/>
        <v/>
      </c>
      <c r="L1288" s="700" t="str">
        <f t="shared" si="162"/>
        <v/>
      </c>
      <c r="M1288" s="712" t="str">
        <f t="shared" si="163"/>
        <v/>
      </c>
      <c r="N1288" s="713"/>
      <c r="O1288" s="714"/>
      <c r="P1288" s="233"/>
      <c r="Q1288" s="233"/>
      <c r="R1288" s="816" t="str">
        <f t="shared" si="164"/>
        <v/>
      </c>
      <c r="S1288" s="711" t="str">
        <f t="shared" si="157"/>
        <v/>
      </c>
      <c r="T1288" s="573"/>
      <c r="U1288" s="573"/>
      <c r="V1288" s="147"/>
      <c r="W1288" s="707"/>
    </row>
    <row r="1289" spans="2:23" ht="14.25" customHeight="1">
      <c r="B1289" s="395"/>
      <c r="D1289" s="529">
        <f t="shared" si="158"/>
        <v>1248</v>
      </c>
      <c r="E1289" s="531"/>
      <c r="F1289" s="574"/>
      <c r="G1289" s="531"/>
      <c r="H1289" s="575"/>
      <c r="I1289" s="700" t="str">
        <f t="shared" si="159"/>
        <v/>
      </c>
      <c r="J1289" s="700" t="str">
        <f t="shared" si="160"/>
        <v/>
      </c>
      <c r="K1289" s="700" t="str">
        <f t="shared" si="161"/>
        <v/>
      </c>
      <c r="L1289" s="700" t="str">
        <f t="shared" si="162"/>
        <v/>
      </c>
      <c r="M1289" s="712" t="str">
        <f t="shared" si="163"/>
        <v/>
      </c>
      <c r="N1289" s="713"/>
      <c r="O1289" s="714"/>
      <c r="P1289" s="233"/>
      <c r="Q1289" s="233"/>
      <c r="R1289" s="816" t="str">
        <f t="shared" si="164"/>
        <v/>
      </c>
      <c r="S1289" s="711" t="str">
        <f t="shared" si="157"/>
        <v/>
      </c>
      <c r="T1289" s="573"/>
      <c r="U1289" s="573"/>
      <c r="V1289" s="147"/>
      <c r="W1289" s="707"/>
    </row>
    <row r="1290" spans="2:23" ht="14.25" customHeight="1">
      <c r="B1290" s="395"/>
      <c r="D1290" s="529">
        <f t="shared" si="158"/>
        <v>1249</v>
      </c>
      <c r="E1290" s="531"/>
      <c r="F1290" s="574"/>
      <c r="G1290" s="531"/>
      <c r="H1290" s="575"/>
      <c r="I1290" s="700" t="str">
        <f t="shared" si="159"/>
        <v/>
      </c>
      <c r="J1290" s="700" t="str">
        <f t="shared" si="160"/>
        <v/>
      </c>
      <c r="K1290" s="700" t="str">
        <f t="shared" si="161"/>
        <v/>
      </c>
      <c r="L1290" s="700" t="str">
        <f t="shared" si="162"/>
        <v/>
      </c>
      <c r="M1290" s="712" t="str">
        <f t="shared" si="163"/>
        <v/>
      </c>
      <c r="N1290" s="713"/>
      <c r="O1290" s="714"/>
      <c r="P1290" s="233"/>
      <c r="Q1290" s="233"/>
      <c r="R1290" s="816" t="str">
        <f t="shared" si="164"/>
        <v/>
      </c>
      <c r="S1290" s="711" t="str">
        <f t="shared" si="157"/>
        <v/>
      </c>
      <c r="T1290" s="573"/>
      <c r="U1290" s="573"/>
      <c r="V1290" s="147"/>
      <c r="W1290" s="707"/>
    </row>
    <row r="1291" spans="2:23" ht="14.25" customHeight="1">
      <c r="B1291" s="395"/>
      <c r="D1291" s="529">
        <f t="shared" si="158"/>
        <v>1250</v>
      </c>
      <c r="E1291" s="531"/>
      <c r="F1291" s="574"/>
      <c r="G1291" s="531"/>
      <c r="H1291" s="575"/>
      <c r="I1291" s="700" t="str">
        <f t="shared" si="159"/>
        <v/>
      </c>
      <c r="J1291" s="700" t="str">
        <f t="shared" si="160"/>
        <v/>
      </c>
      <c r="K1291" s="700" t="str">
        <f t="shared" si="161"/>
        <v/>
      </c>
      <c r="L1291" s="700" t="str">
        <f t="shared" si="162"/>
        <v/>
      </c>
      <c r="M1291" s="712" t="str">
        <f t="shared" si="163"/>
        <v/>
      </c>
      <c r="N1291" s="713"/>
      <c r="O1291" s="714"/>
      <c r="P1291" s="233"/>
      <c r="Q1291" s="233"/>
      <c r="R1291" s="816" t="str">
        <f t="shared" si="164"/>
        <v/>
      </c>
      <c r="S1291" s="711" t="str">
        <f t="shared" si="157"/>
        <v/>
      </c>
      <c r="T1291" s="573"/>
      <c r="U1291" s="573"/>
      <c r="V1291" s="147"/>
      <c r="W1291" s="707"/>
    </row>
    <row r="1292" spans="2:23" ht="14.25" customHeight="1">
      <c r="B1292" s="395"/>
      <c r="D1292" s="529">
        <f t="shared" si="158"/>
        <v>1251</v>
      </c>
      <c r="E1292" s="531"/>
      <c r="F1292" s="574"/>
      <c r="G1292" s="531"/>
      <c r="H1292" s="575"/>
      <c r="I1292" s="700" t="str">
        <f t="shared" si="159"/>
        <v/>
      </c>
      <c r="J1292" s="700" t="str">
        <f t="shared" si="160"/>
        <v/>
      </c>
      <c r="K1292" s="700" t="str">
        <f t="shared" si="161"/>
        <v/>
      </c>
      <c r="L1292" s="700" t="str">
        <f t="shared" si="162"/>
        <v/>
      </c>
      <c r="M1292" s="712" t="str">
        <f t="shared" si="163"/>
        <v/>
      </c>
      <c r="N1292" s="713"/>
      <c r="O1292" s="714"/>
      <c r="P1292" s="233"/>
      <c r="Q1292" s="233"/>
      <c r="R1292" s="816" t="str">
        <f t="shared" si="164"/>
        <v/>
      </c>
      <c r="S1292" s="711" t="str">
        <f t="shared" si="157"/>
        <v/>
      </c>
      <c r="T1292" s="573"/>
      <c r="U1292" s="573"/>
      <c r="V1292" s="147"/>
      <c r="W1292" s="707"/>
    </row>
    <row r="1293" spans="2:23" ht="14.25" customHeight="1">
      <c r="B1293" s="395"/>
      <c r="D1293" s="529">
        <f t="shared" si="158"/>
        <v>1252</v>
      </c>
      <c r="E1293" s="531"/>
      <c r="F1293" s="574"/>
      <c r="G1293" s="531"/>
      <c r="H1293" s="575"/>
      <c r="I1293" s="700" t="str">
        <f t="shared" si="159"/>
        <v/>
      </c>
      <c r="J1293" s="700" t="str">
        <f t="shared" si="160"/>
        <v/>
      </c>
      <c r="K1293" s="700" t="str">
        <f t="shared" si="161"/>
        <v/>
      </c>
      <c r="L1293" s="700" t="str">
        <f t="shared" si="162"/>
        <v/>
      </c>
      <c r="M1293" s="712" t="str">
        <f t="shared" si="163"/>
        <v/>
      </c>
      <c r="N1293" s="713"/>
      <c r="O1293" s="714"/>
      <c r="P1293" s="233"/>
      <c r="Q1293" s="233"/>
      <c r="R1293" s="816" t="str">
        <f t="shared" si="164"/>
        <v/>
      </c>
      <c r="S1293" s="711" t="str">
        <f t="shared" si="157"/>
        <v/>
      </c>
      <c r="T1293" s="573"/>
      <c r="U1293" s="573"/>
      <c r="V1293" s="147"/>
      <c r="W1293" s="707"/>
    </row>
    <row r="1294" spans="2:23" ht="14.25" customHeight="1">
      <c r="B1294" s="395"/>
      <c r="D1294" s="529">
        <f t="shared" si="158"/>
        <v>1253</v>
      </c>
      <c r="E1294" s="531"/>
      <c r="F1294" s="574"/>
      <c r="G1294" s="531"/>
      <c r="H1294" s="575"/>
      <c r="I1294" s="700" t="str">
        <f t="shared" si="159"/>
        <v/>
      </c>
      <c r="J1294" s="700" t="str">
        <f t="shared" si="160"/>
        <v/>
      </c>
      <c r="K1294" s="700" t="str">
        <f t="shared" si="161"/>
        <v/>
      </c>
      <c r="L1294" s="700" t="str">
        <f t="shared" si="162"/>
        <v/>
      </c>
      <c r="M1294" s="712" t="str">
        <f t="shared" si="163"/>
        <v/>
      </c>
      <c r="N1294" s="713"/>
      <c r="O1294" s="714"/>
      <c r="P1294" s="233"/>
      <c r="Q1294" s="233"/>
      <c r="R1294" s="816" t="str">
        <f t="shared" si="164"/>
        <v/>
      </c>
      <c r="S1294" s="711" t="str">
        <f t="shared" si="157"/>
        <v/>
      </c>
      <c r="T1294" s="573"/>
      <c r="U1294" s="573"/>
      <c r="V1294" s="147"/>
      <c r="W1294" s="707"/>
    </row>
    <row r="1295" spans="2:23" ht="14.25" customHeight="1">
      <c r="B1295" s="395"/>
      <c r="D1295" s="529">
        <f t="shared" si="158"/>
        <v>1254</v>
      </c>
      <c r="E1295" s="531"/>
      <c r="F1295" s="574"/>
      <c r="G1295" s="531"/>
      <c r="H1295" s="575"/>
      <c r="I1295" s="700" t="str">
        <f t="shared" si="159"/>
        <v/>
      </c>
      <c r="J1295" s="700" t="str">
        <f t="shared" si="160"/>
        <v/>
      </c>
      <c r="K1295" s="700" t="str">
        <f t="shared" si="161"/>
        <v/>
      </c>
      <c r="L1295" s="700" t="str">
        <f t="shared" si="162"/>
        <v/>
      </c>
      <c r="M1295" s="712" t="str">
        <f t="shared" si="163"/>
        <v/>
      </c>
      <c r="N1295" s="713"/>
      <c r="O1295" s="714"/>
      <c r="P1295" s="233"/>
      <c r="Q1295" s="233"/>
      <c r="R1295" s="816" t="str">
        <f t="shared" si="164"/>
        <v/>
      </c>
      <c r="S1295" s="711" t="str">
        <f t="shared" si="157"/>
        <v/>
      </c>
      <c r="T1295" s="573"/>
      <c r="U1295" s="573"/>
      <c r="V1295" s="147"/>
      <c r="W1295" s="707"/>
    </row>
    <row r="1296" spans="2:23" ht="14.25" customHeight="1">
      <c r="B1296" s="395"/>
      <c r="D1296" s="529">
        <f t="shared" si="158"/>
        <v>1255</v>
      </c>
      <c r="E1296" s="531"/>
      <c r="F1296" s="574"/>
      <c r="G1296" s="531"/>
      <c r="H1296" s="575"/>
      <c r="I1296" s="700" t="str">
        <f t="shared" si="159"/>
        <v/>
      </c>
      <c r="J1296" s="700" t="str">
        <f t="shared" si="160"/>
        <v/>
      </c>
      <c r="K1296" s="700" t="str">
        <f t="shared" si="161"/>
        <v/>
      </c>
      <c r="L1296" s="700" t="str">
        <f t="shared" si="162"/>
        <v/>
      </c>
      <c r="M1296" s="712" t="str">
        <f t="shared" si="163"/>
        <v/>
      </c>
      <c r="N1296" s="713"/>
      <c r="O1296" s="714"/>
      <c r="P1296" s="233"/>
      <c r="Q1296" s="233"/>
      <c r="R1296" s="816" t="str">
        <f t="shared" si="164"/>
        <v/>
      </c>
      <c r="S1296" s="711" t="str">
        <f t="shared" si="157"/>
        <v/>
      </c>
      <c r="T1296" s="573"/>
      <c r="U1296" s="573"/>
      <c r="V1296" s="147"/>
      <c r="W1296" s="707"/>
    </row>
    <row r="1297" spans="2:23" ht="14.25" customHeight="1">
      <c r="B1297" s="395"/>
      <c r="D1297" s="529">
        <f t="shared" si="158"/>
        <v>1256</v>
      </c>
      <c r="E1297" s="531"/>
      <c r="F1297" s="574"/>
      <c r="G1297" s="531"/>
      <c r="H1297" s="575"/>
      <c r="I1297" s="700" t="str">
        <f t="shared" si="159"/>
        <v/>
      </c>
      <c r="J1297" s="700" t="str">
        <f t="shared" si="160"/>
        <v/>
      </c>
      <c r="K1297" s="700" t="str">
        <f t="shared" si="161"/>
        <v/>
      </c>
      <c r="L1297" s="700" t="str">
        <f t="shared" si="162"/>
        <v/>
      </c>
      <c r="M1297" s="712" t="str">
        <f t="shared" si="163"/>
        <v/>
      </c>
      <c r="N1297" s="713"/>
      <c r="O1297" s="714"/>
      <c r="P1297" s="233"/>
      <c r="Q1297" s="233"/>
      <c r="R1297" s="816" t="str">
        <f t="shared" si="164"/>
        <v/>
      </c>
      <c r="S1297" s="711" t="str">
        <f t="shared" si="157"/>
        <v/>
      </c>
      <c r="T1297" s="573"/>
      <c r="U1297" s="573"/>
      <c r="V1297" s="147"/>
      <c r="W1297" s="707"/>
    </row>
    <row r="1298" spans="2:23" ht="14.25" customHeight="1">
      <c r="B1298" s="395"/>
      <c r="D1298" s="529">
        <f t="shared" si="158"/>
        <v>1257</v>
      </c>
      <c r="E1298" s="531"/>
      <c r="F1298" s="574"/>
      <c r="G1298" s="531"/>
      <c r="H1298" s="575"/>
      <c r="I1298" s="700" t="str">
        <f t="shared" si="159"/>
        <v/>
      </c>
      <c r="J1298" s="700" t="str">
        <f t="shared" si="160"/>
        <v/>
      </c>
      <c r="K1298" s="700" t="str">
        <f t="shared" si="161"/>
        <v/>
      </c>
      <c r="L1298" s="700" t="str">
        <f t="shared" si="162"/>
        <v/>
      </c>
      <c r="M1298" s="712" t="str">
        <f t="shared" si="163"/>
        <v/>
      </c>
      <c r="N1298" s="713"/>
      <c r="O1298" s="714"/>
      <c r="P1298" s="233"/>
      <c r="Q1298" s="233"/>
      <c r="R1298" s="816" t="str">
        <f t="shared" si="164"/>
        <v/>
      </c>
      <c r="S1298" s="711" t="str">
        <f t="shared" si="157"/>
        <v/>
      </c>
      <c r="T1298" s="573"/>
      <c r="U1298" s="573"/>
      <c r="V1298" s="147"/>
      <c r="W1298" s="707"/>
    </row>
    <row r="1299" spans="2:23" ht="14.25" customHeight="1">
      <c r="B1299" s="395"/>
      <c r="D1299" s="529">
        <f t="shared" si="158"/>
        <v>1258</v>
      </c>
      <c r="E1299" s="531"/>
      <c r="F1299" s="574"/>
      <c r="G1299" s="531"/>
      <c r="H1299" s="575"/>
      <c r="I1299" s="700" t="str">
        <f t="shared" si="159"/>
        <v/>
      </c>
      <c r="J1299" s="700" t="str">
        <f t="shared" si="160"/>
        <v/>
      </c>
      <c r="K1299" s="700" t="str">
        <f t="shared" si="161"/>
        <v/>
      </c>
      <c r="L1299" s="700" t="str">
        <f t="shared" si="162"/>
        <v/>
      </c>
      <c r="M1299" s="712" t="str">
        <f t="shared" si="163"/>
        <v/>
      </c>
      <c r="N1299" s="713"/>
      <c r="O1299" s="714"/>
      <c r="P1299" s="233"/>
      <c r="Q1299" s="233"/>
      <c r="R1299" s="816" t="str">
        <f t="shared" si="164"/>
        <v/>
      </c>
      <c r="S1299" s="711" t="str">
        <f t="shared" si="157"/>
        <v/>
      </c>
      <c r="T1299" s="573"/>
      <c r="U1299" s="573"/>
      <c r="V1299" s="147"/>
      <c r="W1299" s="707"/>
    </row>
    <row r="1300" spans="2:23" ht="14.25" customHeight="1">
      <c r="B1300" s="395"/>
      <c r="D1300" s="529">
        <f t="shared" si="158"/>
        <v>1259</v>
      </c>
      <c r="E1300" s="531"/>
      <c r="F1300" s="574"/>
      <c r="G1300" s="531"/>
      <c r="H1300" s="575"/>
      <c r="I1300" s="700" t="str">
        <f t="shared" si="159"/>
        <v/>
      </c>
      <c r="J1300" s="700" t="str">
        <f t="shared" si="160"/>
        <v/>
      </c>
      <c r="K1300" s="700" t="str">
        <f t="shared" si="161"/>
        <v/>
      </c>
      <c r="L1300" s="700" t="str">
        <f t="shared" si="162"/>
        <v/>
      </c>
      <c r="M1300" s="712" t="str">
        <f t="shared" si="163"/>
        <v/>
      </c>
      <c r="N1300" s="713"/>
      <c r="O1300" s="714"/>
      <c r="P1300" s="233"/>
      <c r="Q1300" s="233"/>
      <c r="R1300" s="816" t="str">
        <f t="shared" si="164"/>
        <v/>
      </c>
      <c r="S1300" s="711" t="str">
        <f t="shared" si="157"/>
        <v/>
      </c>
      <c r="T1300" s="573"/>
      <c r="U1300" s="573"/>
      <c r="V1300" s="147"/>
      <c r="W1300" s="707"/>
    </row>
    <row r="1301" spans="2:23" ht="14.25" customHeight="1">
      <c r="B1301" s="395"/>
      <c r="D1301" s="529">
        <f t="shared" si="158"/>
        <v>1260</v>
      </c>
      <c r="E1301" s="531"/>
      <c r="F1301" s="574"/>
      <c r="G1301" s="531"/>
      <c r="H1301" s="575"/>
      <c r="I1301" s="700" t="str">
        <f t="shared" si="159"/>
        <v/>
      </c>
      <c r="J1301" s="700" t="str">
        <f t="shared" si="160"/>
        <v/>
      </c>
      <c r="K1301" s="700" t="str">
        <f t="shared" si="161"/>
        <v/>
      </c>
      <c r="L1301" s="700" t="str">
        <f t="shared" si="162"/>
        <v/>
      </c>
      <c r="M1301" s="712" t="str">
        <f t="shared" si="163"/>
        <v/>
      </c>
      <c r="N1301" s="713"/>
      <c r="O1301" s="714"/>
      <c r="P1301" s="233"/>
      <c r="Q1301" s="233"/>
      <c r="R1301" s="816" t="str">
        <f t="shared" si="164"/>
        <v/>
      </c>
      <c r="S1301" s="711" t="str">
        <f t="shared" si="157"/>
        <v/>
      </c>
      <c r="T1301" s="573"/>
      <c r="U1301" s="573"/>
      <c r="V1301" s="147"/>
      <c r="W1301" s="707"/>
    </row>
    <row r="1302" spans="2:23" ht="14.25" customHeight="1">
      <c r="B1302" s="395"/>
      <c r="D1302" s="529">
        <f t="shared" si="158"/>
        <v>1261</v>
      </c>
      <c r="E1302" s="531"/>
      <c r="F1302" s="574"/>
      <c r="G1302" s="531"/>
      <c r="H1302" s="575"/>
      <c r="I1302" s="700" t="str">
        <f t="shared" si="159"/>
        <v/>
      </c>
      <c r="J1302" s="700" t="str">
        <f t="shared" si="160"/>
        <v/>
      </c>
      <c r="K1302" s="700" t="str">
        <f t="shared" si="161"/>
        <v/>
      </c>
      <c r="L1302" s="700" t="str">
        <f t="shared" si="162"/>
        <v/>
      </c>
      <c r="M1302" s="712" t="str">
        <f t="shared" si="163"/>
        <v/>
      </c>
      <c r="N1302" s="713"/>
      <c r="O1302" s="714"/>
      <c r="P1302" s="233"/>
      <c r="Q1302" s="233"/>
      <c r="R1302" s="816" t="str">
        <f t="shared" si="164"/>
        <v/>
      </c>
      <c r="S1302" s="711" t="str">
        <f t="shared" si="157"/>
        <v/>
      </c>
      <c r="T1302" s="573"/>
      <c r="U1302" s="573"/>
      <c r="V1302" s="147"/>
      <c r="W1302" s="707"/>
    </row>
    <row r="1303" spans="2:23" ht="14.25" customHeight="1">
      <c r="B1303" s="395"/>
      <c r="D1303" s="529">
        <f t="shared" si="158"/>
        <v>1262</v>
      </c>
      <c r="E1303" s="531"/>
      <c r="F1303" s="574"/>
      <c r="G1303" s="531"/>
      <c r="H1303" s="575"/>
      <c r="I1303" s="700" t="str">
        <f t="shared" si="159"/>
        <v/>
      </c>
      <c r="J1303" s="700" t="str">
        <f t="shared" si="160"/>
        <v/>
      </c>
      <c r="K1303" s="700" t="str">
        <f t="shared" si="161"/>
        <v/>
      </c>
      <c r="L1303" s="700" t="str">
        <f t="shared" si="162"/>
        <v/>
      </c>
      <c r="M1303" s="712" t="str">
        <f t="shared" si="163"/>
        <v/>
      </c>
      <c r="N1303" s="713"/>
      <c r="O1303" s="714"/>
      <c r="P1303" s="233"/>
      <c r="Q1303" s="233"/>
      <c r="R1303" s="816" t="str">
        <f t="shared" si="164"/>
        <v/>
      </c>
      <c r="S1303" s="711" t="str">
        <f t="shared" si="157"/>
        <v/>
      </c>
      <c r="T1303" s="573"/>
      <c r="U1303" s="573"/>
      <c r="V1303" s="147"/>
      <c r="W1303" s="707"/>
    </row>
    <row r="1304" spans="2:23" ht="14.25" customHeight="1">
      <c r="B1304" s="395"/>
      <c r="D1304" s="529">
        <f t="shared" si="158"/>
        <v>1263</v>
      </c>
      <c r="E1304" s="531"/>
      <c r="F1304" s="574"/>
      <c r="G1304" s="531"/>
      <c r="H1304" s="575"/>
      <c r="I1304" s="700" t="str">
        <f t="shared" si="159"/>
        <v/>
      </c>
      <c r="J1304" s="700" t="str">
        <f t="shared" si="160"/>
        <v/>
      </c>
      <c r="K1304" s="700" t="str">
        <f t="shared" si="161"/>
        <v/>
      </c>
      <c r="L1304" s="700" t="str">
        <f t="shared" si="162"/>
        <v/>
      </c>
      <c r="M1304" s="712" t="str">
        <f t="shared" si="163"/>
        <v/>
      </c>
      <c r="N1304" s="713"/>
      <c r="O1304" s="714"/>
      <c r="P1304" s="233"/>
      <c r="Q1304" s="233"/>
      <c r="R1304" s="816" t="str">
        <f t="shared" si="164"/>
        <v/>
      </c>
      <c r="S1304" s="711" t="str">
        <f t="shared" si="157"/>
        <v/>
      </c>
      <c r="T1304" s="573"/>
      <c r="U1304" s="573"/>
      <c r="V1304" s="147"/>
      <c r="W1304" s="707"/>
    </row>
    <row r="1305" spans="2:23" ht="14.25" customHeight="1">
      <c r="B1305" s="395"/>
      <c r="D1305" s="529">
        <f t="shared" si="158"/>
        <v>1264</v>
      </c>
      <c r="E1305" s="531"/>
      <c r="F1305" s="574"/>
      <c r="G1305" s="531"/>
      <c r="H1305" s="575"/>
      <c r="I1305" s="700" t="str">
        <f t="shared" si="159"/>
        <v/>
      </c>
      <c r="J1305" s="700" t="str">
        <f t="shared" si="160"/>
        <v/>
      </c>
      <c r="K1305" s="700" t="str">
        <f t="shared" si="161"/>
        <v/>
      </c>
      <c r="L1305" s="700" t="str">
        <f t="shared" si="162"/>
        <v/>
      </c>
      <c r="M1305" s="712" t="str">
        <f t="shared" si="163"/>
        <v/>
      </c>
      <c r="N1305" s="713"/>
      <c r="O1305" s="714"/>
      <c r="P1305" s="233"/>
      <c r="Q1305" s="233"/>
      <c r="R1305" s="816" t="str">
        <f t="shared" si="164"/>
        <v/>
      </c>
      <c r="S1305" s="711" t="str">
        <f t="shared" si="157"/>
        <v/>
      </c>
      <c r="T1305" s="573"/>
      <c r="U1305" s="573"/>
      <c r="V1305" s="147"/>
      <c r="W1305" s="707"/>
    </row>
    <row r="1306" spans="2:23" ht="14.25" customHeight="1">
      <c r="B1306" s="395"/>
      <c r="D1306" s="529">
        <f t="shared" si="158"/>
        <v>1265</v>
      </c>
      <c r="E1306" s="531"/>
      <c r="F1306" s="574"/>
      <c r="G1306" s="531"/>
      <c r="H1306" s="575"/>
      <c r="I1306" s="700" t="str">
        <f t="shared" si="159"/>
        <v/>
      </c>
      <c r="J1306" s="700" t="str">
        <f t="shared" si="160"/>
        <v/>
      </c>
      <c r="K1306" s="700" t="str">
        <f t="shared" si="161"/>
        <v/>
      </c>
      <c r="L1306" s="700" t="str">
        <f t="shared" si="162"/>
        <v/>
      </c>
      <c r="M1306" s="712" t="str">
        <f t="shared" si="163"/>
        <v/>
      </c>
      <c r="N1306" s="713"/>
      <c r="O1306" s="714"/>
      <c r="P1306" s="233"/>
      <c r="Q1306" s="233"/>
      <c r="R1306" s="816" t="str">
        <f t="shared" si="164"/>
        <v/>
      </c>
      <c r="S1306" s="711" t="str">
        <f t="shared" si="157"/>
        <v/>
      </c>
      <c r="T1306" s="573"/>
      <c r="U1306" s="573"/>
      <c r="V1306" s="147"/>
      <c r="W1306" s="707"/>
    </row>
    <row r="1307" spans="2:23" ht="14.25" customHeight="1">
      <c r="B1307" s="395"/>
      <c r="D1307" s="529">
        <f t="shared" si="158"/>
        <v>1266</v>
      </c>
      <c r="E1307" s="531"/>
      <c r="F1307" s="574"/>
      <c r="G1307" s="531"/>
      <c r="H1307" s="575"/>
      <c r="I1307" s="700" t="str">
        <f t="shared" si="159"/>
        <v/>
      </c>
      <c r="J1307" s="700" t="str">
        <f t="shared" si="160"/>
        <v/>
      </c>
      <c r="K1307" s="700" t="str">
        <f t="shared" si="161"/>
        <v/>
      </c>
      <c r="L1307" s="700" t="str">
        <f t="shared" si="162"/>
        <v/>
      </c>
      <c r="M1307" s="712" t="str">
        <f t="shared" si="163"/>
        <v/>
      </c>
      <c r="N1307" s="713"/>
      <c r="O1307" s="714"/>
      <c r="P1307" s="233"/>
      <c r="Q1307" s="233"/>
      <c r="R1307" s="816" t="str">
        <f t="shared" si="164"/>
        <v/>
      </c>
      <c r="S1307" s="711" t="str">
        <f t="shared" si="157"/>
        <v/>
      </c>
      <c r="T1307" s="573"/>
      <c r="U1307" s="573"/>
      <c r="V1307" s="147"/>
      <c r="W1307" s="707"/>
    </row>
    <row r="1308" spans="2:23" ht="14.25" customHeight="1">
      <c r="B1308" s="395"/>
      <c r="D1308" s="529">
        <f t="shared" si="158"/>
        <v>1267</v>
      </c>
      <c r="E1308" s="531"/>
      <c r="F1308" s="574"/>
      <c r="G1308" s="531"/>
      <c r="H1308" s="575"/>
      <c r="I1308" s="700" t="str">
        <f t="shared" si="159"/>
        <v/>
      </c>
      <c r="J1308" s="700" t="str">
        <f t="shared" si="160"/>
        <v/>
      </c>
      <c r="K1308" s="700" t="str">
        <f t="shared" si="161"/>
        <v/>
      </c>
      <c r="L1308" s="700" t="str">
        <f t="shared" si="162"/>
        <v/>
      </c>
      <c r="M1308" s="712" t="str">
        <f t="shared" si="163"/>
        <v/>
      </c>
      <c r="N1308" s="713"/>
      <c r="O1308" s="714"/>
      <c r="P1308" s="233"/>
      <c r="Q1308" s="233"/>
      <c r="R1308" s="816" t="str">
        <f t="shared" si="164"/>
        <v/>
      </c>
      <c r="S1308" s="711" t="str">
        <f t="shared" si="157"/>
        <v/>
      </c>
      <c r="T1308" s="573"/>
      <c r="U1308" s="573"/>
      <c r="V1308" s="147"/>
      <c r="W1308" s="707"/>
    </row>
    <row r="1309" spans="2:23" ht="14.25" customHeight="1">
      <c r="B1309" s="395"/>
      <c r="D1309" s="529">
        <f t="shared" si="158"/>
        <v>1268</v>
      </c>
      <c r="E1309" s="531"/>
      <c r="F1309" s="574"/>
      <c r="G1309" s="531"/>
      <c r="H1309" s="575"/>
      <c r="I1309" s="700" t="str">
        <f t="shared" si="159"/>
        <v/>
      </c>
      <c r="J1309" s="700" t="str">
        <f t="shared" si="160"/>
        <v/>
      </c>
      <c r="K1309" s="700" t="str">
        <f t="shared" si="161"/>
        <v/>
      </c>
      <c r="L1309" s="700" t="str">
        <f t="shared" si="162"/>
        <v/>
      </c>
      <c r="M1309" s="712" t="str">
        <f t="shared" si="163"/>
        <v/>
      </c>
      <c r="N1309" s="713"/>
      <c r="O1309" s="714"/>
      <c r="P1309" s="233"/>
      <c r="Q1309" s="233"/>
      <c r="R1309" s="816" t="str">
        <f t="shared" si="164"/>
        <v/>
      </c>
      <c r="S1309" s="711" t="str">
        <f t="shared" si="157"/>
        <v/>
      </c>
      <c r="T1309" s="573"/>
      <c r="U1309" s="573"/>
      <c r="V1309" s="147"/>
      <c r="W1309" s="707"/>
    </row>
    <row r="1310" spans="2:23" ht="14.25" customHeight="1">
      <c r="B1310" s="395"/>
      <c r="D1310" s="529">
        <f t="shared" si="158"/>
        <v>1269</v>
      </c>
      <c r="E1310" s="531"/>
      <c r="F1310" s="574"/>
      <c r="G1310" s="531"/>
      <c r="H1310" s="575"/>
      <c r="I1310" s="700" t="str">
        <f t="shared" si="159"/>
        <v/>
      </c>
      <c r="J1310" s="700" t="str">
        <f t="shared" si="160"/>
        <v/>
      </c>
      <c r="K1310" s="700" t="str">
        <f t="shared" si="161"/>
        <v/>
      </c>
      <c r="L1310" s="700" t="str">
        <f t="shared" si="162"/>
        <v/>
      </c>
      <c r="M1310" s="712" t="str">
        <f t="shared" si="163"/>
        <v/>
      </c>
      <c r="N1310" s="713"/>
      <c r="O1310" s="714"/>
      <c r="P1310" s="233"/>
      <c r="Q1310" s="233"/>
      <c r="R1310" s="816" t="str">
        <f t="shared" si="164"/>
        <v/>
      </c>
      <c r="S1310" s="711" t="str">
        <f t="shared" si="157"/>
        <v/>
      </c>
      <c r="T1310" s="573"/>
      <c r="U1310" s="573"/>
      <c r="V1310" s="147"/>
      <c r="W1310" s="707"/>
    </row>
    <row r="1311" spans="2:23" ht="14.25" customHeight="1">
      <c r="B1311" s="395"/>
      <c r="D1311" s="529">
        <f t="shared" si="158"/>
        <v>1270</v>
      </c>
      <c r="E1311" s="531"/>
      <c r="F1311" s="574"/>
      <c r="G1311" s="531"/>
      <c r="H1311" s="575"/>
      <c r="I1311" s="700" t="str">
        <f t="shared" si="159"/>
        <v/>
      </c>
      <c r="J1311" s="700" t="str">
        <f t="shared" si="160"/>
        <v/>
      </c>
      <c r="K1311" s="700" t="str">
        <f t="shared" si="161"/>
        <v/>
      </c>
      <c r="L1311" s="700" t="str">
        <f t="shared" si="162"/>
        <v/>
      </c>
      <c r="M1311" s="712" t="str">
        <f t="shared" si="163"/>
        <v/>
      </c>
      <c r="N1311" s="713"/>
      <c r="O1311" s="714"/>
      <c r="P1311" s="233"/>
      <c r="Q1311" s="233"/>
      <c r="R1311" s="816" t="str">
        <f t="shared" si="164"/>
        <v/>
      </c>
      <c r="S1311" s="711" t="str">
        <f t="shared" si="157"/>
        <v/>
      </c>
      <c r="T1311" s="573"/>
      <c r="U1311" s="573"/>
      <c r="V1311" s="147"/>
      <c r="W1311" s="707"/>
    </row>
    <row r="1312" spans="2:23" ht="14.25" customHeight="1">
      <c r="B1312" s="395"/>
      <c r="D1312" s="529">
        <f t="shared" si="158"/>
        <v>1271</v>
      </c>
      <c r="E1312" s="531"/>
      <c r="F1312" s="574"/>
      <c r="G1312" s="531"/>
      <c r="H1312" s="575"/>
      <c r="I1312" s="700" t="str">
        <f t="shared" si="159"/>
        <v/>
      </c>
      <c r="J1312" s="700" t="str">
        <f t="shared" si="160"/>
        <v/>
      </c>
      <c r="K1312" s="700" t="str">
        <f t="shared" si="161"/>
        <v/>
      </c>
      <c r="L1312" s="700" t="str">
        <f t="shared" si="162"/>
        <v/>
      </c>
      <c r="M1312" s="712" t="str">
        <f t="shared" si="163"/>
        <v/>
      </c>
      <c r="N1312" s="713"/>
      <c r="O1312" s="714"/>
      <c r="P1312" s="233"/>
      <c r="Q1312" s="233"/>
      <c r="R1312" s="816" t="str">
        <f t="shared" si="164"/>
        <v/>
      </c>
      <c r="S1312" s="711" t="str">
        <f t="shared" si="157"/>
        <v/>
      </c>
      <c r="T1312" s="573"/>
      <c r="U1312" s="573"/>
      <c r="V1312" s="147"/>
      <c r="W1312" s="707"/>
    </row>
    <row r="1313" spans="2:23" ht="14.25" customHeight="1">
      <c r="B1313" s="395"/>
      <c r="D1313" s="529">
        <f t="shared" si="158"/>
        <v>1272</v>
      </c>
      <c r="E1313" s="531"/>
      <c r="F1313" s="574"/>
      <c r="G1313" s="531"/>
      <c r="H1313" s="575"/>
      <c r="I1313" s="700" t="str">
        <f t="shared" si="159"/>
        <v/>
      </c>
      <c r="J1313" s="700" t="str">
        <f t="shared" si="160"/>
        <v/>
      </c>
      <c r="K1313" s="700" t="str">
        <f t="shared" si="161"/>
        <v/>
      </c>
      <c r="L1313" s="700" t="str">
        <f t="shared" si="162"/>
        <v/>
      </c>
      <c r="M1313" s="712" t="str">
        <f t="shared" si="163"/>
        <v/>
      </c>
      <c r="N1313" s="713"/>
      <c r="O1313" s="714"/>
      <c r="P1313" s="233"/>
      <c r="Q1313" s="233"/>
      <c r="R1313" s="816" t="str">
        <f t="shared" si="164"/>
        <v/>
      </c>
      <c r="S1313" s="711" t="str">
        <f t="shared" si="157"/>
        <v/>
      </c>
      <c r="T1313" s="573"/>
      <c r="U1313" s="573"/>
      <c r="V1313" s="147"/>
      <c r="W1313" s="707"/>
    </row>
    <row r="1314" spans="2:23" ht="14.25" customHeight="1">
      <c r="B1314" s="395"/>
      <c r="D1314" s="529">
        <f t="shared" si="158"/>
        <v>1273</v>
      </c>
      <c r="E1314" s="531"/>
      <c r="F1314" s="574"/>
      <c r="G1314" s="531"/>
      <c r="H1314" s="575"/>
      <c r="I1314" s="700" t="str">
        <f t="shared" si="159"/>
        <v/>
      </c>
      <c r="J1314" s="700" t="str">
        <f t="shared" si="160"/>
        <v/>
      </c>
      <c r="K1314" s="700" t="str">
        <f t="shared" si="161"/>
        <v/>
      </c>
      <c r="L1314" s="700" t="str">
        <f t="shared" si="162"/>
        <v/>
      </c>
      <c r="M1314" s="712" t="str">
        <f t="shared" si="163"/>
        <v/>
      </c>
      <c r="N1314" s="713"/>
      <c r="O1314" s="714"/>
      <c r="P1314" s="233"/>
      <c r="Q1314" s="233"/>
      <c r="R1314" s="816" t="str">
        <f t="shared" si="164"/>
        <v/>
      </c>
      <c r="S1314" s="711" t="str">
        <f t="shared" ref="S1314:S1377" si="165">IF(OR(H1314="",R1314=""),"",R1314/H1314)</f>
        <v/>
      </c>
      <c r="T1314" s="573"/>
      <c r="U1314" s="573"/>
      <c r="V1314" s="147"/>
      <c r="W1314" s="707"/>
    </row>
    <row r="1315" spans="2:23" ht="14.25" customHeight="1">
      <c r="B1315" s="395"/>
      <c r="D1315" s="529">
        <f t="shared" si="158"/>
        <v>1274</v>
      </c>
      <c r="E1315" s="531"/>
      <c r="F1315" s="574"/>
      <c r="G1315" s="531"/>
      <c r="H1315" s="575"/>
      <c r="I1315" s="700" t="str">
        <f t="shared" si="159"/>
        <v/>
      </c>
      <c r="J1315" s="700" t="str">
        <f t="shared" si="160"/>
        <v/>
      </c>
      <c r="K1315" s="700" t="str">
        <f t="shared" si="161"/>
        <v/>
      </c>
      <c r="L1315" s="700" t="str">
        <f t="shared" si="162"/>
        <v/>
      </c>
      <c r="M1315" s="712" t="str">
        <f t="shared" si="163"/>
        <v/>
      </c>
      <c r="N1315" s="713"/>
      <c r="O1315" s="714"/>
      <c r="P1315" s="233"/>
      <c r="Q1315" s="233"/>
      <c r="R1315" s="816" t="str">
        <f t="shared" si="164"/>
        <v/>
      </c>
      <c r="S1315" s="711" t="str">
        <f t="shared" si="165"/>
        <v/>
      </c>
      <c r="T1315" s="573"/>
      <c r="U1315" s="573"/>
      <c r="V1315" s="147"/>
      <c r="W1315" s="707"/>
    </row>
    <row r="1316" spans="2:23" ht="14.25" customHeight="1">
      <c r="B1316" s="395"/>
      <c r="D1316" s="529">
        <f t="shared" ref="D1316:D1379" si="166">D1315+1</f>
        <v>1275</v>
      </c>
      <c r="E1316" s="531"/>
      <c r="F1316" s="574"/>
      <c r="G1316" s="531"/>
      <c r="H1316" s="575"/>
      <c r="I1316" s="700" t="str">
        <f t="shared" si="159"/>
        <v/>
      </c>
      <c r="J1316" s="700" t="str">
        <f t="shared" si="160"/>
        <v/>
      </c>
      <c r="K1316" s="700" t="str">
        <f t="shared" si="161"/>
        <v/>
      </c>
      <c r="L1316" s="700" t="str">
        <f t="shared" si="162"/>
        <v/>
      </c>
      <c r="M1316" s="712" t="str">
        <f t="shared" si="163"/>
        <v/>
      </c>
      <c r="N1316" s="713"/>
      <c r="O1316" s="714"/>
      <c r="P1316" s="233"/>
      <c r="Q1316" s="233"/>
      <c r="R1316" s="816" t="str">
        <f t="shared" si="164"/>
        <v/>
      </c>
      <c r="S1316" s="711" t="str">
        <f t="shared" si="165"/>
        <v/>
      </c>
      <c r="T1316" s="573"/>
      <c r="U1316" s="573"/>
      <c r="V1316" s="147"/>
      <c r="W1316" s="707"/>
    </row>
    <row r="1317" spans="2:23" ht="14.25" customHeight="1">
      <c r="B1317" s="395"/>
      <c r="D1317" s="529">
        <f t="shared" si="166"/>
        <v>1276</v>
      </c>
      <c r="E1317" s="531"/>
      <c r="F1317" s="574"/>
      <c r="G1317" s="531"/>
      <c r="H1317" s="575"/>
      <c r="I1317" s="700" t="str">
        <f t="shared" si="159"/>
        <v/>
      </c>
      <c r="J1317" s="700" t="str">
        <f t="shared" si="160"/>
        <v/>
      </c>
      <c r="K1317" s="700" t="str">
        <f t="shared" si="161"/>
        <v/>
      </c>
      <c r="L1317" s="700" t="str">
        <f t="shared" si="162"/>
        <v/>
      </c>
      <c r="M1317" s="712" t="str">
        <f t="shared" si="163"/>
        <v/>
      </c>
      <c r="N1317" s="713"/>
      <c r="O1317" s="714"/>
      <c r="P1317" s="233"/>
      <c r="Q1317" s="233"/>
      <c r="R1317" s="816" t="str">
        <f t="shared" si="164"/>
        <v/>
      </c>
      <c r="S1317" s="711" t="str">
        <f t="shared" si="165"/>
        <v/>
      </c>
      <c r="T1317" s="573"/>
      <c r="U1317" s="573"/>
      <c r="V1317" s="147"/>
      <c r="W1317" s="707"/>
    </row>
    <row r="1318" spans="2:23" ht="14.25" customHeight="1">
      <c r="B1318" s="395"/>
      <c r="D1318" s="529">
        <f t="shared" si="166"/>
        <v>1277</v>
      </c>
      <c r="E1318" s="531"/>
      <c r="F1318" s="574"/>
      <c r="G1318" s="531"/>
      <c r="H1318" s="575"/>
      <c r="I1318" s="700" t="str">
        <f t="shared" si="159"/>
        <v/>
      </c>
      <c r="J1318" s="700" t="str">
        <f t="shared" si="160"/>
        <v/>
      </c>
      <c r="K1318" s="700" t="str">
        <f t="shared" si="161"/>
        <v/>
      </c>
      <c r="L1318" s="700" t="str">
        <f t="shared" si="162"/>
        <v/>
      </c>
      <c r="M1318" s="712" t="str">
        <f t="shared" si="163"/>
        <v/>
      </c>
      <c r="N1318" s="713"/>
      <c r="O1318" s="714"/>
      <c r="P1318" s="233"/>
      <c r="Q1318" s="233"/>
      <c r="R1318" s="816" t="str">
        <f t="shared" si="164"/>
        <v/>
      </c>
      <c r="S1318" s="711" t="str">
        <f t="shared" si="165"/>
        <v/>
      </c>
      <c r="T1318" s="573"/>
      <c r="U1318" s="573"/>
      <c r="V1318" s="147"/>
      <c r="W1318" s="707"/>
    </row>
    <row r="1319" spans="2:23" ht="14.25" customHeight="1">
      <c r="B1319" s="395"/>
      <c r="D1319" s="529">
        <f t="shared" si="166"/>
        <v>1278</v>
      </c>
      <c r="E1319" s="531"/>
      <c r="F1319" s="574"/>
      <c r="G1319" s="531"/>
      <c r="H1319" s="575"/>
      <c r="I1319" s="700" t="str">
        <f t="shared" si="159"/>
        <v/>
      </c>
      <c r="J1319" s="700" t="str">
        <f t="shared" si="160"/>
        <v/>
      </c>
      <c r="K1319" s="700" t="str">
        <f t="shared" si="161"/>
        <v/>
      </c>
      <c r="L1319" s="700" t="str">
        <f t="shared" si="162"/>
        <v/>
      </c>
      <c r="M1319" s="712" t="str">
        <f t="shared" si="163"/>
        <v/>
      </c>
      <c r="N1319" s="713"/>
      <c r="O1319" s="714"/>
      <c r="P1319" s="233"/>
      <c r="Q1319" s="233"/>
      <c r="R1319" s="816" t="str">
        <f t="shared" si="164"/>
        <v/>
      </c>
      <c r="S1319" s="711" t="str">
        <f t="shared" si="165"/>
        <v/>
      </c>
      <c r="T1319" s="573"/>
      <c r="U1319" s="573"/>
      <c r="V1319" s="147"/>
      <c r="W1319" s="707"/>
    </row>
    <row r="1320" spans="2:23" ht="14.25" customHeight="1">
      <c r="B1320" s="395"/>
      <c r="D1320" s="529">
        <f t="shared" si="166"/>
        <v>1279</v>
      </c>
      <c r="E1320" s="531"/>
      <c r="F1320" s="574"/>
      <c r="G1320" s="531"/>
      <c r="H1320" s="575"/>
      <c r="I1320" s="700" t="str">
        <f t="shared" si="159"/>
        <v/>
      </c>
      <c r="J1320" s="700" t="str">
        <f t="shared" si="160"/>
        <v/>
      </c>
      <c r="K1320" s="700" t="str">
        <f t="shared" si="161"/>
        <v/>
      </c>
      <c r="L1320" s="700" t="str">
        <f t="shared" si="162"/>
        <v/>
      </c>
      <c r="M1320" s="712" t="str">
        <f t="shared" si="163"/>
        <v/>
      </c>
      <c r="N1320" s="713"/>
      <c r="O1320" s="714"/>
      <c r="P1320" s="233"/>
      <c r="Q1320" s="233"/>
      <c r="R1320" s="816" t="str">
        <f t="shared" si="164"/>
        <v/>
      </c>
      <c r="S1320" s="711" t="str">
        <f t="shared" si="165"/>
        <v/>
      </c>
      <c r="T1320" s="573"/>
      <c r="U1320" s="573"/>
      <c r="V1320" s="147"/>
      <c r="W1320" s="707"/>
    </row>
    <row r="1321" spans="2:23" ht="14.25" customHeight="1">
      <c r="B1321" s="395"/>
      <c r="D1321" s="529">
        <f t="shared" si="166"/>
        <v>1280</v>
      </c>
      <c r="E1321" s="531"/>
      <c r="F1321" s="574"/>
      <c r="G1321" s="531"/>
      <c r="H1321" s="575"/>
      <c r="I1321" s="700" t="str">
        <f t="shared" si="159"/>
        <v/>
      </c>
      <c r="J1321" s="700" t="str">
        <f t="shared" si="160"/>
        <v/>
      </c>
      <c r="K1321" s="700" t="str">
        <f t="shared" si="161"/>
        <v/>
      </c>
      <c r="L1321" s="700" t="str">
        <f t="shared" si="162"/>
        <v/>
      </c>
      <c r="M1321" s="712" t="str">
        <f t="shared" si="163"/>
        <v/>
      </c>
      <c r="N1321" s="713"/>
      <c r="O1321" s="714"/>
      <c r="P1321" s="233"/>
      <c r="Q1321" s="233"/>
      <c r="R1321" s="816" t="str">
        <f t="shared" si="164"/>
        <v/>
      </c>
      <c r="S1321" s="711" t="str">
        <f t="shared" si="165"/>
        <v/>
      </c>
      <c r="T1321" s="573"/>
      <c r="U1321" s="573"/>
      <c r="V1321" s="147"/>
      <c r="W1321" s="707"/>
    </row>
    <row r="1322" spans="2:23" ht="14.25" customHeight="1">
      <c r="B1322" s="395"/>
      <c r="D1322" s="529">
        <f t="shared" si="166"/>
        <v>1281</v>
      </c>
      <c r="E1322" s="531"/>
      <c r="F1322" s="574"/>
      <c r="G1322" s="531"/>
      <c r="H1322" s="575"/>
      <c r="I1322" s="700" t="str">
        <f t="shared" si="159"/>
        <v/>
      </c>
      <c r="J1322" s="700" t="str">
        <f t="shared" si="160"/>
        <v/>
      </c>
      <c r="K1322" s="700" t="str">
        <f t="shared" si="161"/>
        <v/>
      </c>
      <c r="L1322" s="700" t="str">
        <f t="shared" si="162"/>
        <v/>
      </c>
      <c r="M1322" s="712" t="str">
        <f t="shared" si="163"/>
        <v/>
      </c>
      <c r="N1322" s="713"/>
      <c r="O1322" s="714"/>
      <c r="P1322" s="233"/>
      <c r="Q1322" s="233"/>
      <c r="R1322" s="816" t="str">
        <f t="shared" si="164"/>
        <v/>
      </c>
      <c r="S1322" s="711" t="str">
        <f t="shared" si="165"/>
        <v/>
      </c>
      <c r="T1322" s="573"/>
      <c r="U1322" s="573"/>
      <c r="V1322" s="147"/>
      <c r="W1322" s="707"/>
    </row>
    <row r="1323" spans="2:23" ht="14.25" customHeight="1">
      <c r="B1323" s="395"/>
      <c r="D1323" s="529">
        <f t="shared" si="166"/>
        <v>1282</v>
      </c>
      <c r="E1323" s="531"/>
      <c r="F1323" s="574"/>
      <c r="G1323" s="531"/>
      <c r="H1323" s="575"/>
      <c r="I1323" s="700" t="str">
        <f t="shared" ref="I1323:I1386" si="167">IF(OR(F1323=$AE$4,F1323=$AF$4),"○","")</f>
        <v/>
      </c>
      <c r="J1323" s="700" t="str">
        <f t="shared" si="160"/>
        <v/>
      </c>
      <c r="K1323" s="700" t="str">
        <f t="shared" si="161"/>
        <v/>
      </c>
      <c r="L1323" s="700" t="str">
        <f t="shared" si="162"/>
        <v/>
      </c>
      <c r="M1323" s="712" t="str">
        <f t="shared" si="163"/>
        <v/>
      </c>
      <c r="N1323" s="713"/>
      <c r="O1323" s="714"/>
      <c r="P1323" s="233"/>
      <c r="Q1323" s="233"/>
      <c r="R1323" s="816" t="str">
        <f t="shared" si="164"/>
        <v/>
      </c>
      <c r="S1323" s="711" t="str">
        <f t="shared" si="165"/>
        <v/>
      </c>
      <c r="T1323" s="573"/>
      <c r="U1323" s="573"/>
      <c r="V1323" s="147"/>
      <c r="W1323" s="707"/>
    </row>
    <row r="1324" spans="2:23" ht="14.25" customHeight="1">
      <c r="B1324" s="395"/>
      <c r="D1324" s="529">
        <f t="shared" si="166"/>
        <v>1283</v>
      </c>
      <c r="E1324" s="531"/>
      <c r="F1324" s="574"/>
      <c r="G1324" s="531"/>
      <c r="H1324" s="575"/>
      <c r="I1324" s="700" t="str">
        <f t="shared" si="167"/>
        <v/>
      </c>
      <c r="J1324" s="700" t="str">
        <f t="shared" si="160"/>
        <v/>
      </c>
      <c r="K1324" s="700" t="str">
        <f t="shared" si="161"/>
        <v/>
      </c>
      <c r="L1324" s="700" t="str">
        <f t="shared" si="162"/>
        <v/>
      </c>
      <c r="M1324" s="712" t="str">
        <f t="shared" si="163"/>
        <v/>
      </c>
      <c r="N1324" s="713"/>
      <c r="O1324" s="714"/>
      <c r="P1324" s="233"/>
      <c r="Q1324" s="233"/>
      <c r="R1324" s="816" t="str">
        <f t="shared" si="164"/>
        <v/>
      </c>
      <c r="S1324" s="711" t="str">
        <f t="shared" si="165"/>
        <v/>
      </c>
      <c r="T1324" s="573"/>
      <c r="U1324" s="573"/>
      <c r="V1324" s="147"/>
      <c r="W1324" s="707"/>
    </row>
    <row r="1325" spans="2:23" ht="14.25" customHeight="1">
      <c r="B1325" s="395"/>
      <c r="D1325" s="529">
        <f t="shared" si="166"/>
        <v>1284</v>
      </c>
      <c r="E1325" s="531"/>
      <c r="F1325" s="574"/>
      <c r="G1325" s="531"/>
      <c r="H1325" s="575"/>
      <c r="I1325" s="700" t="str">
        <f t="shared" si="167"/>
        <v/>
      </c>
      <c r="J1325" s="700" t="str">
        <f t="shared" si="160"/>
        <v/>
      </c>
      <c r="K1325" s="700" t="str">
        <f t="shared" si="161"/>
        <v/>
      </c>
      <c r="L1325" s="700" t="str">
        <f t="shared" si="162"/>
        <v/>
      </c>
      <c r="M1325" s="712" t="str">
        <f t="shared" si="163"/>
        <v/>
      </c>
      <c r="N1325" s="713"/>
      <c r="O1325" s="714"/>
      <c r="P1325" s="233"/>
      <c r="Q1325" s="233"/>
      <c r="R1325" s="816" t="str">
        <f t="shared" si="164"/>
        <v/>
      </c>
      <c r="S1325" s="711" t="str">
        <f t="shared" si="165"/>
        <v/>
      </c>
      <c r="T1325" s="573"/>
      <c r="U1325" s="573"/>
      <c r="V1325" s="147"/>
      <c r="W1325" s="707"/>
    </row>
    <row r="1326" spans="2:23" ht="14.25" customHeight="1">
      <c r="B1326" s="395"/>
      <c r="D1326" s="529">
        <f t="shared" si="166"/>
        <v>1285</v>
      </c>
      <c r="E1326" s="531"/>
      <c r="F1326" s="574"/>
      <c r="G1326" s="531"/>
      <c r="H1326" s="575"/>
      <c r="I1326" s="700" t="str">
        <f t="shared" si="167"/>
        <v/>
      </c>
      <c r="J1326" s="700" t="str">
        <f t="shared" si="160"/>
        <v/>
      </c>
      <c r="K1326" s="700" t="str">
        <f t="shared" si="161"/>
        <v/>
      </c>
      <c r="L1326" s="700" t="str">
        <f t="shared" si="162"/>
        <v/>
      </c>
      <c r="M1326" s="712" t="str">
        <f t="shared" si="163"/>
        <v/>
      </c>
      <c r="N1326" s="713"/>
      <c r="O1326" s="714"/>
      <c r="P1326" s="233"/>
      <c r="Q1326" s="233"/>
      <c r="R1326" s="816" t="str">
        <f t="shared" si="164"/>
        <v/>
      </c>
      <c r="S1326" s="711" t="str">
        <f t="shared" si="165"/>
        <v/>
      </c>
      <c r="T1326" s="573"/>
      <c r="U1326" s="573"/>
      <c r="V1326" s="147"/>
      <c r="W1326" s="707"/>
    </row>
    <row r="1327" spans="2:23" ht="14.25" customHeight="1">
      <c r="B1327" s="395"/>
      <c r="D1327" s="529">
        <f t="shared" si="166"/>
        <v>1286</v>
      </c>
      <c r="E1327" s="531"/>
      <c r="F1327" s="574"/>
      <c r="G1327" s="531"/>
      <c r="H1327" s="575"/>
      <c r="I1327" s="700" t="str">
        <f t="shared" si="167"/>
        <v/>
      </c>
      <c r="J1327" s="700" t="str">
        <f t="shared" si="160"/>
        <v/>
      </c>
      <c r="K1327" s="700" t="str">
        <f t="shared" si="161"/>
        <v/>
      </c>
      <c r="L1327" s="700" t="str">
        <f t="shared" si="162"/>
        <v/>
      </c>
      <c r="M1327" s="712" t="str">
        <f t="shared" si="163"/>
        <v/>
      </c>
      <c r="N1327" s="713"/>
      <c r="O1327" s="714"/>
      <c r="P1327" s="233"/>
      <c r="Q1327" s="233"/>
      <c r="R1327" s="816" t="str">
        <f t="shared" si="164"/>
        <v/>
      </c>
      <c r="S1327" s="711" t="str">
        <f t="shared" si="165"/>
        <v/>
      </c>
      <c r="T1327" s="573"/>
      <c r="U1327" s="573"/>
      <c r="V1327" s="147"/>
      <c r="W1327" s="707"/>
    </row>
    <row r="1328" spans="2:23" ht="14.25" customHeight="1">
      <c r="B1328" s="395"/>
      <c r="D1328" s="529">
        <f t="shared" si="166"/>
        <v>1287</v>
      </c>
      <c r="E1328" s="531"/>
      <c r="F1328" s="574"/>
      <c r="G1328" s="531"/>
      <c r="H1328" s="575"/>
      <c r="I1328" s="700" t="str">
        <f t="shared" si="167"/>
        <v/>
      </c>
      <c r="J1328" s="700" t="str">
        <f t="shared" si="160"/>
        <v/>
      </c>
      <c r="K1328" s="700" t="str">
        <f t="shared" si="161"/>
        <v/>
      </c>
      <c r="L1328" s="700" t="str">
        <f t="shared" si="162"/>
        <v/>
      </c>
      <c r="M1328" s="712" t="str">
        <f t="shared" si="163"/>
        <v/>
      </c>
      <c r="N1328" s="713"/>
      <c r="O1328" s="714"/>
      <c r="P1328" s="233"/>
      <c r="Q1328" s="233"/>
      <c r="R1328" s="816" t="str">
        <f t="shared" si="164"/>
        <v/>
      </c>
      <c r="S1328" s="711" t="str">
        <f t="shared" si="165"/>
        <v/>
      </c>
      <c r="T1328" s="573"/>
      <c r="U1328" s="573"/>
      <c r="V1328" s="147"/>
      <c r="W1328" s="707"/>
    </row>
    <row r="1329" spans="2:23" ht="14.25" customHeight="1">
      <c r="B1329" s="395"/>
      <c r="D1329" s="529">
        <f t="shared" si="166"/>
        <v>1288</v>
      </c>
      <c r="E1329" s="531"/>
      <c r="F1329" s="574"/>
      <c r="G1329" s="531"/>
      <c r="H1329" s="575"/>
      <c r="I1329" s="700" t="str">
        <f t="shared" si="167"/>
        <v/>
      </c>
      <c r="J1329" s="700" t="str">
        <f t="shared" ref="J1329:J1392" si="168">IF(F1329=$AN$4,"○","")</f>
        <v/>
      </c>
      <c r="K1329" s="700" t="str">
        <f t="shared" ref="K1329:K1392" si="169">IF(OR(F1329=$AQ$4,F1329=$AR$4),"○","")</f>
        <v/>
      </c>
      <c r="L1329" s="700" t="str">
        <f t="shared" ref="L1329:L1392" si="170">IF(F1329=$AS$4,"○","")</f>
        <v/>
      </c>
      <c r="M1329" s="712" t="str">
        <f t="shared" ref="M1329:M1392" si="171">IF(H1329="","",H1329/$H$10)</f>
        <v/>
      </c>
      <c r="N1329" s="713"/>
      <c r="O1329" s="714"/>
      <c r="P1329" s="233"/>
      <c r="Q1329" s="233"/>
      <c r="R1329" s="816" t="str">
        <f t="shared" si="164"/>
        <v/>
      </c>
      <c r="S1329" s="711" t="str">
        <f t="shared" si="165"/>
        <v/>
      </c>
      <c r="T1329" s="573"/>
      <c r="U1329" s="573"/>
      <c r="V1329" s="147"/>
      <c r="W1329" s="707"/>
    </row>
    <row r="1330" spans="2:23" ht="14.25" customHeight="1">
      <c r="B1330" s="395"/>
      <c r="D1330" s="529">
        <f t="shared" si="166"/>
        <v>1289</v>
      </c>
      <c r="E1330" s="531"/>
      <c r="F1330" s="574"/>
      <c r="G1330" s="531"/>
      <c r="H1330" s="575"/>
      <c r="I1330" s="700" t="str">
        <f t="shared" si="167"/>
        <v/>
      </c>
      <c r="J1330" s="700" t="str">
        <f t="shared" si="168"/>
        <v/>
      </c>
      <c r="K1330" s="700" t="str">
        <f t="shared" si="169"/>
        <v/>
      </c>
      <c r="L1330" s="700" t="str">
        <f t="shared" si="170"/>
        <v/>
      </c>
      <c r="M1330" s="712" t="str">
        <f t="shared" si="171"/>
        <v/>
      </c>
      <c r="N1330" s="713"/>
      <c r="O1330" s="714"/>
      <c r="P1330" s="233"/>
      <c r="Q1330" s="233"/>
      <c r="R1330" s="816" t="str">
        <f t="shared" si="164"/>
        <v/>
      </c>
      <c r="S1330" s="711" t="str">
        <f t="shared" si="165"/>
        <v/>
      </c>
      <c r="T1330" s="573"/>
      <c r="U1330" s="573"/>
      <c r="V1330" s="147"/>
      <c r="W1330" s="707"/>
    </row>
    <row r="1331" spans="2:23" ht="14.25" customHeight="1">
      <c r="B1331" s="395"/>
      <c r="D1331" s="529">
        <f t="shared" si="166"/>
        <v>1290</v>
      </c>
      <c r="E1331" s="531"/>
      <c r="F1331" s="574"/>
      <c r="G1331" s="531"/>
      <c r="H1331" s="575"/>
      <c r="I1331" s="700" t="str">
        <f t="shared" si="167"/>
        <v/>
      </c>
      <c r="J1331" s="700" t="str">
        <f t="shared" si="168"/>
        <v/>
      </c>
      <c r="K1331" s="700" t="str">
        <f t="shared" si="169"/>
        <v/>
      </c>
      <c r="L1331" s="700" t="str">
        <f t="shared" si="170"/>
        <v/>
      </c>
      <c r="M1331" s="712" t="str">
        <f t="shared" si="171"/>
        <v/>
      </c>
      <c r="N1331" s="713"/>
      <c r="O1331" s="714"/>
      <c r="P1331" s="233"/>
      <c r="Q1331" s="233"/>
      <c r="R1331" s="816" t="str">
        <f>IF(Q1331="","",P1331*Q1331)</f>
        <v/>
      </c>
      <c r="S1331" s="711" t="str">
        <f t="shared" si="165"/>
        <v/>
      </c>
      <c r="T1331" s="573"/>
      <c r="U1331" s="573"/>
      <c r="V1331" s="147"/>
      <c r="W1331" s="707"/>
    </row>
    <row r="1332" spans="2:23" ht="14.25" customHeight="1">
      <c r="B1332" s="395"/>
      <c r="D1332" s="529">
        <f t="shared" si="166"/>
        <v>1291</v>
      </c>
      <c r="E1332" s="531"/>
      <c r="F1332" s="574"/>
      <c r="G1332" s="531"/>
      <c r="H1332" s="575"/>
      <c r="I1332" s="700" t="str">
        <f t="shared" si="167"/>
        <v/>
      </c>
      <c r="J1332" s="700" t="str">
        <f t="shared" si="168"/>
        <v/>
      </c>
      <c r="K1332" s="700" t="str">
        <f t="shared" si="169"/>
        <v/>
      </c>
      <c r="L1332" s="700" t="str">
        <f t="shared" si="170"/>
        <v/>
      </c>
      <c r="M1332" s="712" t="str">
        <f t="shared" si="171"/>
        <v/>
      </c>
      <c r="N1332" s="713"/>
      <c r="O1332" s="714"/>
      <c r="P1332" s="233"/>
      <c r="Q1332" s="233"/>
      <c r="R1332" s="816" t="str">
        <f t="shared" ref="R1332:R1395" si="172">IF(Q1332="","",P1332*Q1332)</f>
        <v/>
      </c>
      <c r="S1332" s="711" t="str">
        <f t="shared" si="165"/>
        <v/>
      </c>
      <c r="T1332" s="573"/>
      <c r="U1332" s="573"/>
      <c r="V1332" s="147"/>
      <c r="W1332" s="707"/>
    </row>
    <row r="1333" spans="2:23" ht="14.25" customHeight="1">
      <c r="B1333" s="395"/>
      <c r="D1333" s="529">
        <f t="shared" si="166"/>
        <v>1292</v>
      </c>
      <c r="E1333" s="531"/>
      <c r="F1333" s="574"/>
      <c r="G1333" s="531"/>
      <c r="H1333" s="575"/>
      <c r="I1333" s="700" t="str">
        <f t="shared" si="167"/>
        <v/>
      </c>
      <c r="J1333" s="700" t="str">
        <f t="shared" si="168"/>
        <v/>
      </c>
      <c r="K1333" s="700" t="str">
        <f t="shared" si="169"/>
        <v/>
      </c>
      <c r="L1333" s="700" t="str">
        <f t="shared" si="170"/>
        <v/>
      </c>
      <c r="M1333" s="712" t="str">
        <f t="shared" si="171"/>
        <v/>
      </c>
      <c r="N1333" s="713"/>
      <c r="O1333" s="714"/>
      <c r="P1333" s="233"/>
      <c r="Q1333" s="233"/>
      <c r="R1333" s="816" t="str">
        <f t="shared" si="172"/>
        <v/>
      </c>
      <c r="S1333" s="711" t="str">
        <f t="shared" si="165"/>
        <v/>
      </c>
      <c r="T1333" s="573"/>
      <c r="U1333" s="573"/>
      <c r="V1333" s="147"/>
      <c r="W1333" s="707"/>
    </row>
    <row r="1334" spans="2:23" ht="14.25" customHeight="1">
      <c r="B1334" s="395"/>
      <c r="D1334" s="529">
        <f t="shared" si="166"/>
        <v>1293</v>
      </c>
      <c r="E1334" s="531"/>
      <c r="F1334" s="574"/>
      <c r="G1334" s="531"/>
      <c r="H1334" s="575"/>
      <c r="I1334" s="700" t="str">
        <f t="shared" si="167"/>
        <v/>
      </c>
      <c r="J1334" s="700" t="str">
        <f t="shared" si="168"/>
        <v/>
      </c>
      <c r="K1334" s="700" t="str">
        <f t="shared" si="169"/>
        <v/>
      </c>
      <c r="L1334" s="700" t="str">
        <f t="shared" si="170"/>
        <v/>
      </c>
      <c r="M1334" s="712" t="str">
        <f t="shared" si="171"/>
        <v/>
      </c>
      <c r="N1334" s="713"/>
      <c r="O1334" s="714"/>
      <c r="P1334" s="233"/>
      <c r="Q1334" s="233"/>
      <c r="R1334" s="816" t="str">
        <f t="shared" si="172"/>
        <v/>
      </c>
      <c r="S1334" s="711" t="str">
        <f t="shared" si="165"/>
        <v/>
      </c>
      <c r="T1334" s="573"/>
      <c r="U1334" s="573"/>
      <c r="V1334" s="147"/>
      <c r="W1334" s="707"/>
    </row>
    <row r="1335" spans="2:23" ht="14.25" customHeight="1">
      <c r="B1335" s="395"/>
      <c r="D1335" s="529">
        <f t="shared" si="166"/>
        <v>1294</v>
      </c>
      <c r="E1335" s="531"/>
      <c r="F1335" s="574"/>
      <c r="G1335" s="531"/>
      <c r="H1335" s="575"/>
      <c r="I1335" s="700" t="str">
        <f t="shared" si="167"/>
        <v/>
      </c>
      <c r="J1335" s="700" t="str">
        <f t="shared" si="168"/>
        <v/>
      </c>
      <c r="K1335" s="700" t="str">
        <f t="shared" si="169"/>
        <v/>
      </c>
      <c r="L1335" s="700" t="str">
        <f t="shared" si="170"/>
        <v/>
      </c>
      <c r="M1335" s="712" t="str">
        <f t="shared" si="171"/>
        <v/>
      </c>
      <c r="N1335" s="713"/>
      <c r="O1335" s="714"/>
      <c r="P1335" s="233"/>
      <c r="Q1335" s="233"/>
      <c r="R1335" s="816" t="str">
        <f t="shared" si="172"/>
        <v/>
      </c>
      <c r="S1335" s="711" t="str">
        <f t="shared" si="165"/>
        <v/>
      </c>
      <c r="T1335" s="573"/>
      <c r="U1335" s="573"/>
      <c r="V1335" s="147"/>
      <c r="W1335" s="707"/>
    </row>
    <row r="1336" spans="2:23" ht="14.25" customHeight="1">
      <c r="B1336" s="395"/>
      <c r="D1336" s="529">
        <f t="shared" si="166"/>
        <v>1295</v>
      </c>
      <c r="E1336" s="531"/>
      <c r="F1336" s="574"/>
      <c r="G1336" s="531"/>
      <c r="H1336" s="575"/>
      <c r="I1336" s="700" t="str">
        <f t="shared" si="167"/>
        <v/>
      </c>
      <c r="J1336" s="700" t="str">
        <f t="shared" si="168"/>
        <v/>
      </c>
      <c r="K1336" s="700" t="str">
        <f t="shared" si="169"/>
        <v/>
      </c>
      <c r="L1336" s="700" t="str">
        <f t="shared" si="170"/>
        <v/>
      </c>
      <c r="M1336" s="712" t="str">
        <f t="shared" si="171"/>
        <v/>
      </c>
      <c r="N1336" s="713"/>
      <c r="O1336" s="714"/>
      <c r="P1336" s="233"/>
      <c r="Q1336" s="233"/>
      <c r="R1336" s="816" t="str">
        <f t="shared" si="172"/>
        <v/>
      </c>
      <c r="S1336" s="711" t="str">
        <f t="shared" si="165"/>
        <v/>
      </c>
      <c r="T1336" s="573"/>
      <c r="U1336" s="573"/>
      <c r="V1336" s="147"/>
      <c r="W1336" s="707"/>
    </row>
    <row r="1337" spans="2:23" ht="14.25" customHeight="1">
      <c r="B1337" s="395"/>
      <c r="D1337" s="529">
        <f t="shared" si="166"/>
        <v>1296</v>
      </c>
      <c r="E1337" s="531"/>
      <c r="F1337" s="574"/>
      <c r="G1337" s="531"/>
      <c r="H1337" s="575"/>
      <c r="I1337" s="700" t="str">
        <f t="shared" si="167"/>
        <v/>
      </c>
      <c r="J1337" s="700" t="str">
        <f t="shared" si="168"/>
        <v/>
      </c>
      <c r="K1337" s="700" t="str">
        <f t="shared" si="169"/>
        <v/>
      </c>
      <c r="L1337" s="700" t="str">
        <f t="shared" si="170"/>
        <v/>
      </c>
      <c r="M1337" s="712" t="str">
        <f t="shared" si="171"/>
        <v/>
      </c>
      <c r="N1337" s="713"/>
      <c r="O1337" s="714"/>
      <c r="P1337" s="233"/>
      <c r="Q1337" s="233"/>
      <c r="R1337" s="816" t="str">
        <f t="shared" si="172"/>
        <v/>
      </c>
      <c r="S1337" s="711" t="str">
        <f t="shared" si="165"/>
        <v/>
      </c>
      <c r="T1337" s="573"/>
      <c r="U1337" s="573"/>
      <c r="V1337" s="147"/>
      <c r="W1337" s="707"/>
    </row>
    <row r="1338" spans="2:23" ht="14.25" customHeight="1">
      <c r="B1338" s="395"/>
      <c r="D1338" s="529">
        <f t="shared" si="166"/>
        <v>1297</v>
      </c>
      <c r="E1338" s="531"/>
      <c r="F1338" s="574"/>
      <c r="G1338" s="531"/>
      <c r="H1338" s="575"/>
      <c r="I1338" s="700" t="str">
        <f t="shared" si="167"/>
        <v/>
      </c>
      <c r="J1338" s="700" t="str">
        <f t="shared" si="168"/>
        <v/>
      </c>
      <c r="K1338" s="700" t="str">
        <f t="shared" si="169"/>
        <v/>
      </c>
      <c r="L1338" s="700" t="str">
        <f t="shared" si="170"/>
        <v/>
      </c>
      <c r="M1338" s="712" t="str">
        <f t="shared" si="171"/>
        <v/>
      </c>
      <c r="N1338" s="713"/>
      <c r="O1338" s="714"/>
      <c r="P1338" s="233"/>
      <c r="Q1338" s="233"/>
      <c r="R1338" s="816" t="str">
        <f t="shared" si="172"/>
        <v/>
      </c>
      <c r="S1338" s="711" t="str">
        <f t="shared" si="165"/>
        <v/>
      </c>
      <c r="T1338" s="573"/>
      <c r="U1338" s="573"/>
      <c r="V1338" s="147"/>
      <c r="W1338" s="707"/>
    </row>
    <row r="1339" spans="2:23" ht="14.25" customHeight="1">
      <c r="B1339" s="395"/>
      <c r="D1339" s="529">
        <f t="shared" si="166"/>
        <v>1298</v>
      </c>
      <c r="E1339" s="531"/>
      <c r="F1339" s="574"/>
      <c r="G1339" s="531"/>
      <c r="H1339" s="575"/>
      <c r="I1339" s="700" t="str">
        <f t="shared" si="167"/>
        <v/>
      </c>
      <c r="J1339" s="700" t="str">
        <f t="shared" si="168"/>
        <v/>
      </c>
      <c r="K1339" s="700" t="str">
        <f t="shared" si="169"/>
        <v/>
      </c>
      <c r="L1339" s="700" t="str">
        <f t="shared" si="170"/>
        <v/>
      </c>
      <c r="M1339" s="712" t="str">
        <f t="shared" si="171"/>
        <v/>
      </c>
      <c r="N1339" s="713"/>
      <c r="O1339" s="714"/>
      <c r="P1339" s="233"/>
      <c r="Q1339" s="233"/>
      <c r="R1339" s="816" t="str">
        <f t="shared" si="172"/>
        <v/>
      </c>
      <c r="S1339" s="711" t="str">
        <f t="shared" si="165"/>
        <v/>
      </c>
      <c r="T1339" s="573"/>
      <c r="U1339" s="573"/>
      <c r="V1339" s="147"/>
      <c r="W1339" s="707"/>
    </row>
    <row r="1340" spans="2:23" ht="14.25" customHeight="1">
      <c r="B1340" s="395"/>
      <c r="D1340" s="529">
        <f t="shared" si="166"/>
        <v>1299</v>
      </c>
      <c r="E1340" s="531"/>
      <c r="F1340" s="574"/>
      <c r="G1340" s="531"/>
      <c r="H1340" s="575"/>
      <c r="I1340" s="700" t="str">
        <f t="shared" si="167"/>
        <v/>
      </c>
      <c r="J1340" s="700" t="str">
        <f t="shared" si="168"/>
        <v/>
      </c>
      <c r="K1340" s="700" t="str">
        <f t="shared" si="169"/>
        <v/>
      </c>
      <c r="L1340" s="700" t="str">
        <f t="shared" si="170"/>
        <v/>
      </c>
      <c r="M1340" s="712" t="str">
        <f t="shared" si="171"/>
        <v/>
      </c>
      <c r="N1340" s="713"/>
      <c r="O1340" s="714"/>
      <c r="P1340" s="233"/>
      <c r="Q1340" s="233"/>
      <c r="R1340" s="816" t="str">
        <f t="shared" si="172"/>
        <v/>
      </c>
      <c r="S1340" s="711" t="str">
        <f t="shared" si="165"/>
        <v/>
      </c>
      <c r="T1340" s="573"/>
      <c r="U1340" s="573"/>
      <c r="V1340" s="147"/>
      <c r="W1340" s="707"/>
    </row>
    <row r="1341" spans="2:23" ht="14.25" customHeight="1">
      <c r="B1341" s="395"/>
      <c r="D1341" s="529">
        <f t="shared" si="166"/>
        <v>1300</v>
      </c>
      <c r="E1341" s="531"/>
      <c r="F1341" s="574"/>
      <c r="G1341" s="531"/>
      <c r="H1341" s="575"/>
      <c r="I1341" s="700" t="str">
        <f t="shared" si="167"/>
        <v/>
      </c>
      <c r="J1341" s="700" t="str">
        <f t="shared" si="168"/>
        <v/>
      </c>
      <c r="K1341" s="700" t="str">
        <f t="shared" si="169"/>
        <v/>
      </c>
      <c r="L1341" s="700" t="str">
        <f t="shared" si="170"/>
        <v/>
      </c>
      <c r="M1341" s="712" t="str">
        <f t="shared" si="171"/>
        <v/>
      </c>
      <c r="N1341" s="713"/>
      <c r="O1341" s="714"/>
      <c r="P1341" s="233"/>
      <c r="Q1341" s="233"/>
      <c r="R1341" s="816" t="str">
        <f t="shared" si="172"/>
        <v/>
      </c>
      <c r="S1341" s="711" t="str">
        <f t="shared" si="165"/>
        <v/>
      </c>
      <c r="T1341" s="573"/>
      <c r="U1341" s="573"/>
      <c r="V1341" s="147"/>
      <c r="W1341" s="707"/>
    </row>
    <row r="1342" spans="2:23" ht="14.25" customHeight="1">
      <c r="B1342" s="395"/>
      <c r="D1342" s="529">
        <f t="shared" si="166"/>
        <v>1301</v>
      </c>
      <c r="E1342" s="531"/>
      <c r="F1342" s="574"/>
      <c r="G1342" s="531"/>
      <c r="H1342" s="575"/>
      <c r="I1342" s="700" t="str">
        <f t="shared" si="167"/>
        <v/>
      </c>
      <c r="J1342" s="700" t="str">
        <f t="shared" si="168"/>
        <v/>
      </c>
      <c r="K1342" s="700" t="str">
        <f t="shared" si="169"/>
        <v/>
      </c>
      <c r="L1342" s="700" t="str">
        <f t="shared" si="170"/>
        <v/>
      </c>
      <c r="M1342" s="712" t="str">
        <f t="shared" si="171"/>
        <v/>
      </c>
      <c r="N1342" s="713"/>
      <c r="O1342" s="714"/>
      <c r="P1342" s="233"/>
      <c r="Q1342" s="233"/>
      <c r="R1342" s="816" t="str">
        <f t="shared" si="172"/>
        <v/>
      </c>
      <c r="S1342" s="711" t="str">
        <f t="shared" si="165"/>
        <v/>
      </c>
      <c r="T1342" s="573"/>
      <c r="U1342" s="573"/>
      <c r="V1342" s="147"/>
      <c r="W1342" s="707"/>
    </row>
    <row r="1343" spans="2:23" ht="14.25" customHeight="1">
      <c r="B1343" s="395"/>
      <c r="D1343" s="529">
        <f t="shared" si="166"/>
        <v>1302</v>
      </c>
      <c r="E1343" s="531"/>
      <c r="F1343" s="574"/>
      <c r="G1343" s="531"/>
      <c r="H1343" s="575"/>
      <c r="I1343" s="700" t="str">
        <f t="shared" si="167"/>
        <v/>
      </c>
      <c r="J1343" s="700" t="str">
        <f t="shared" si="168"/>
        <v/>
      </c>
      <c r="K1343" s="700" t="str">
        <f t="shared" si="169"/>
        <v/>
      </c>
      <c r="L1343" s="700" t="str">
        <f t="shared" si="170"/>
        <v/>
      </c>
      <c r="M1343" s="712" t="str">
        <f t="shared" si="171"/>
        <v/>
      </c>
      <c r="N1343" s="713"/>
      <c r="O1343" s="714"/>
      <c r="P1343" s="233"/>
      <c r="Q1343" s="233"/>
      <c r="R1343" s="816" t="str">
        <f t="shared" si="172"/>
        <v/>
      </c>
      <c r="S1343" s="711" t="str">
        <f t="shared" si="165"/>
        <v/>
      </c>
      <c r="T1343" s="573"/>
      <c r="U1343" s="573"/>
      <c r="V1343" s="147"/>
      <c r="W1343" s="707"/>
    </row>
    <row r="1344" spans="2:23" ht="14.25" customHeight="1">
      <c r="B1344" s="395"/>
      <c r="D1344" s="529">
        <f t="shared" si="166"/>
        <v>1303</v>
      </c>
      <c r="E1344" s="531"/>
      <c r="F1344" s="574"/>
      <c r="G1344" s="531"/>
      <c r="H1344" s="575"/>
      <c r="I1344" s="700" t="str">
        <f t="shared" si="167"/>
        <v/>
      </c>
      <c r="J1344" s="700" t="str">
        <f t="shared" si="168"/>
        <v/>
      </c>
      <c r="K1344" s="700" t="str">
        <f t="shared" si="169"/>
        <v/>
      </c>
      <c r="L1344" s="700" t="str">
        <f t="shared" si="170"/>
        <v/>
      </c>
      <c r="M1344" s="712" t="str">
        <f t="shared" si="171"/>
        <v/>
      </c>
      <c r="N1344" s="713"/>
      <c r="O1344" s="714"/>
      <c r="P1344" s="233"/>
      <c r="Q1344" s="233"/>
      <c r="R1344" s="816" t="str">
        <f t="shared" si="172"/>
        <v/>
      </c>
      <c r="S1344" s="711" t="str">
        <f t="shared" si="165"/>
        <v/>
      </c>
      <c r="T1344" s="573"/>
      <c r="U1344" s="573"/>
      <c r="V1344" s="147"/>
      <c r="W1344" s="707"/>
    </row>
    <row r="1345" spans="2:23" ht="14.25" customHeight="1">
      <c r="B1345" s="395"/>
      <c r="D1345" s="529">
        <f t="shared" si="166"/>
        <v>1304</v>
      </c>
      <c r="E1345" s="531"/>
      <c r="F1345" s="574"/>
      <c r="G1345" s="531"/>
      <c r="H1345" s="575"/>
      <c r="I1345" s="700" t="str">
        <f t="shared" si="167"/>
        <v/>
      </c>
      <c r="J1345" s="700" t="str">
        <f t="shared" si="168"/>
        <v/>
      </c>
      <c r="K1345" s="700" t="str">
        <f t="shared" si="169"/>
        <v/>
      </c>
      <c r="L1345" s="700" t="str">
        <f t="shared" si="170"/>
        <v/>
      </c>
      <c r="M1345" s="712" t="str">
        <f t="shared" si="171"/>
        <v/>
      </c>
      <c r="N1345" s="713"/>
      <c r="O1345" s="714"/>
      <c r="P1345" s="233"/>
      <c r="Q1345" s="233"/>
      <c r="R1345" s="816" t="str">
        <f t="shared" si="172"/>
        <v/>
      </c>
      <c r="S1345" s="711" t="str">
        <f t="shared" si="165"/>
        <v/>
      </c>
      <c r="T1345" s="573"/>
      <c r="U1345" s="573"/>
      <c r="V1345" s="147"/>
      <c r="W1345" s="707"/>
    </row>
    <row r="1346" spans="2:23" ht="14.25" customHeight="1">
      <c r="B1346" s="395"/>
      <c r="D1346" s="529">
        <f t="shared" si="166"/>
        <v>1305</v>
      </c>
      <c r="E1346" s="531"/>
      <c r="F1346" s="574"/>
      <c r="G1346" s="531"/>
      <c r="H1346" s="575"/>
      <c r="I1346" s="700" t="str">
        <f t="shared" si="167"/>
        <v/>
      </c>
      <c r="J1346" s="700" t="str">
        <f t="shared" si="168"/>
        <v/>
      </c>
      <c r="K1346" s="700" t="str">
        <f t="shared" si="169"/>
        <v/>
      </c>
      <c r="L1346" s="700" t="str">
        <f t="shared" si="170"/>
        <v/>
      </c>
      <c r="M1346" s="712" t="str">
        <f t="shared" si="171"/>
        <v/>
      </c>
      <c r="N1346" s="713"/>
      <c r="O1346" s="714"/>
      <c r="P1346" s="233"/>
      <c r="Q1346" s="233"/>
      <c r="R1346" s="816" t="str">
        <f t="shared" si="172"/>
        <v/>
      </c>
      <c r="S1346" s="711" t="str">
        <f t="shared" si="165"/>
        <v/>
      </c>
      <c r="T1346" s="573"/>
      <c r="U1346" s="573"/>
      <c r="V1346" s="147"/>
      <c r="W1346" s="707"/>
    </row>
    <row r="1347" spans="2:23" ht="14.25" customHeight="1">
      <c r="B1347" s="395"/>
      <c r="D1347" s="529">
        <f t="shared" si="166"/>
        <v>1306</v>
      </c>
      <c r="E1347" s="531"/>
      <c r="F1347" s="574"/>
      <c r="G1347" s="531"/>
      <c r="H1347" s="575"/>
      <c r="I1347" s="700" t="str">
        <f t="shared" si="167"/>
        <v/>
      </c>
      <c r="J1347" s="700" t="str">
        <f t="shared" si="168"/>
        <v/>
      </c>
      <c r="K1347" s="700" t="str">
        <f t="shared" si="169"/>
        <v/>
      </c>
      <c r="L1347" s="700" t="str">
        <f t="shared" si="170"/>
        <v/>
      </c>
      <c r="M1347" s="712" t="str">
        <f t="shared" si="171"/>
        <v/>
      </c>
      <c r="N1347" s="713"/>
      <c r="O1347" s="714"/>
      <c r="P1347" s="233"/>
      <c r="Q1347" s="233"/>
      <c r="R1347" s="816" t="str">
        <f t="shared" si="172"/>
        <v/>
      </c>
      <c r="S1347" s="711" t="str">
        <f t="shared" si="165"/>
        <v/>
      </c>
      <c r="T1347" s="573"/>
      <c r="U1347" s="573"/>
      <c r="V1347" s="147"/>
      <c r="W1347" s="707"/>
    </row>
    <row r="1348" spans="2:23" ht="14.25" customHeight="1">
      <c r="B1348" s="395"/>
      <c r="D1348" s="529">
        <f t="shared" si="166"/>
        <v>1307</v>
      </c>
      <c r="E1348" s="531"/>
      <c r="F1348" s="574"/>
      <c r="G1348" s="531"/>
      <c r="H1348" s="575"/>
      <c r="I1348" s="700" t="str">
        <f t="shared" si="167"/>
        <v/>
      </c>
      <c r="J1348" s="700" t="str">
        <f t="shared" si="168"/>
        <v/>
      </c>
      <c r="K1348" s="700" t="str">
        <f t="shared" si="169"/>
        <v/>
      </c>
      <c r="L1348" s="700" t="str">
        <f t="shared" si="170"/>
        <v/>
      </c>
      <c r="M1348" s="712" t="str">
        <f t="shared" si="171"/>
        <v/>
      </c>
      <c r="N1348" s="713"/>
      <c r="O1348" s="714"/>
      <c r="P1348" s="233"/>
      <c r="Q1348" s="233"/>
      <c r="R1348" s="816" t="str">
        <f t="shared" si="172"/>
        <v/>
      </c>
      <c r="S1348" s="711" t="str">
        <f t="shared" si="165"/>
        <v/>
      </c>
      <c r="T1348" s="573"/>
      <c r="U1348" s="573"/>
      <c r="V1348" s="147"/>
      <c r="W1348" s="707"/>
    </row>
    <row r="1349" spans="2:23" ht="14.25" customHeight="1">
      <c r="B1349" s="395"/>
      <c r="D1349" s="529">
        <f t="shared" si="166"/>
        <v>1308</v>
      </c>
      <c r="E1349" s="531"/>
      <c r="F1349" s="574"/>
      <c r="G1349" s="531"/>
      <c r="H1349" s="575"/>
      <c r="I1349" s="700" t="str">
        <f t="shared" si="167"/>
        <v/>
      </c>
      <c r="J1349" s="700" t="str">
        <f t="shared" si="168"/>
        <v/>
      </c>
      <c r="K1349" s="700" t="str">
        <f t="shared" si="169"/>
        <v/>
      </c>
      <c r="L1349" s="700" t="str">
        <f t="shared" si="170"/>
        <v/>
      </c>
      <c r="M1349" s="712" t="str">
        <f t="shared" si="171"/>
        <v/>
      </c>
      <c r="N1349" s="713"/>
      <c r="O1349" s="714"/>
      <c r="P1349" s="233"/>
      <c r="Q1349" s="233"/>
      <c r="R1349" s="816" t="str">
        <f t="shared" si="172"/>
        <v/>
      </c>
      <c r="S1349" s="711" t="str">
        <f t="shared" si="165"/>
        <v/>
      </c>
      <c r="T1349" s="573"/>
      <c r="U1349" s="573"/>
      <c r="V1349" s="147"/>
      <c r="W1349" s="707"/>
    </row>
    <row r="1350" spans="2:23" ht="14.25" customHeight="1">
      <c r="B1350" s="395"/>
      <c r="D1350" s="529">
        <f t="shared" si="166"/>
        <v>1309</v>
      </c>
      <c r="E1350" s="531"/>
      <c r="F1350" s="574"/>
      <c r="G1350" s="531"/>
      <c r="H1350" s="575"/>
      <c r="I1350" s="700" t="str">
        <f t="shared" si="167"/>
        <v/>
      </c>
      <c r="J1350" s="700" t="str">
        <f t="shared" si="168"/>
        <v/>
      </c>
      <c r="K1350" s="700" t="str">
        <f t="shared" si="169"/>
        <v/>
      </c>
      <c r="L1350" s="700" t="str">
        <f t="shared" si="170"/>
        <v/>
      </c>
      <c r="M1350" s="712" t="str">
        <f t="shared" si="171"/>
        <v/>
      </c>
      <c r="N1350" s="713"/>
      <c r="O1350" s="714"/>
      <c r="P1350" s="233"/>
      <c r="Q1350" s="233"/>
      <c r="R1350" s="816" t="str">
        <f t="shared" si="172"/>
        <v/>
      </c>
      <c r="S1350" s="711" t="str">
        <f t="shared" si="165"/>
        <v/>
      </c>
      <c r="T1350" s="573"/>
      <c r="U1350" s="573"/>
      <c r="V1350" s="147"/>
      <c r="W1350" s="707"/>
    </row>
    <row r="1351" spans="2:23" ht="14.25" customHeight="1">
      <c r="B1351" s="395"/>
      <c r="D1351" s="529">
        <f t="shared" si="166"/>
        <v>1310</v>
      </c>
      <c r="E1351" s="531"/>
      <c r="F1351" s="574"/>
      <c r="G1351" s="531"/>
      <c r="H1351" s="575"/>
      <c r="I1351" s="700" t="str">
        <f t="shared" si="167"/>
        <v/>
      </c>
      <c r="J1351" s="700" t="str">
        <f t="shared" si="168"/>
        <v/>
      </c>
      <c r="K1351" s="700" t="str">
        <f t="shared" si="169"/>
        <v/>
      </c>
      <c r="L1351" s="700" t="str">
        <f t="shared" si="170"/>
        <v/>
      </c>
      <c r="M1351" s="712" t="str">
        <f t="shared" si="171"/>
        <v/>
      </c>
      <c r="N1351" s="713"/>
      <c r="O1351" s="714"/>
      <c r="P1351" s="233"/>
      <c r="Q1351" s="233"/>
      <c r="R1351" s="816" t="str">
        <f t="shared" si="172"/>
        <v/>
      </c>
      <c r="S1351" s="711" t="str">
        <f t="shared" si="165"/>
        <v/>
      </c>
      <c r="T1351" s="573"/>
      <c r="U1351" s="573"/>
      <c r="V1351" s="147"/>
      <c r="W1351" s="707"/>
    </row>
    <row r="1352" spans="2:23" ht="14.25" customHeight="1">
      <c r="B1352" s="395"/>
      <c r="D1352" s="529">
        <f t="shared" si="166"/>
        <v>1311</v>
      </c>
      <c r="E1352" s="531"/>
      <c r="F1352" s="574"/>
      <c r="G1352" s="531"/>
      <c r="H1352" s="575"/>
      <c r="I1352" s="700" t="str">
        <f t="shared" si="167"/>
        <v/>
      </c>
      <c r="J1352" s="700" t="str">
        <f t="shared" si="168"/>
        <v/>
      </c>
      <c r="K1352" s="700" t="str">
        <f t="shared" si="169"/>
        <v/>
      </c>
      <c r="L1352" s="700" t="str">
        <f t="shared" si="170"/>
        <v/>
      </c>
      <c r="M1352" s="712" t="str">
        <f t="shared" si="171"/>
        <v/>
      </c>
      <c r="N1352" s="713"/>
      <c r="O1352" s="714"/>
      <c r="P1352" s="233"/>
      <c r="Q1352" s="233"/>
      <c r="R1352" s="816" t="str">
        <f t="shared" si="172"/>
        <v/>
      </c>
      <c r="S1352" s="711" t="str">
        <f t="shared" si="165"/>
        <v/>
      </c>
      <c r="T1352" s="573"/>
      <c r="U1352" s="573"/>
      <c r="V1352" s="147"/>
      <c r="W1352" s="707"/>
    </row>
    <row r="1353" spans="2:23" ht="14.25" customHeight="1">
      <c r="B1353" s="395"/>
      <c r="D1353" s="529">
        <f t="shared" si="166"/>
        <v>1312</v>
      </c>
      <c r="E1353" s="531"/>
      <c r="F1353" s="574"/>
      <c r="G1353" s="531"/>
      <c r="H1353" s="575"/>
      <c r="I1353" s="700" t="str">
        <f t="shared" si="167"/>
        <v/>
      </c>
      <c r="J1353" s="700" t="str">
        <f t="shared" si="168"/>
        <v/>
      </c>
      <c r="K1353" s="700" t="str">
        <f t="shared" si="169"/>
        <v/>
      </c>
      <c r="L1353" s="700" t="str">
        <f t="shared" si="170"/>
        <v/>
      </c>
      <c r="M1353" s="712" t="str">
        <f t="shared" si="171"/>
        <v/>
      </c>
      <c r="N1353" s="713"/>
      <c r="O1353" s="714"/>
      <c r="P1353" s="233"/>
      <c r="Q1353" s="233"/>
      <c r="R1353" s="816" t="str">
        <f t="shared" si="172"/>
        <v/>
      </c>
      <c r="S1353" s="711" t="str">
        <f t="shared" si="165"/>
        <v/>
      </c>
      <c r="T1353" s="573"/>
      <c r="U1353" s="573"/>
      <c r="V1353" s="147"/>
      <c r="W1353" s="707"/>
    </row>
    <row r="1354" spans="2:23" ht="14.25" customHeight="1">
      <c r="B1354" s="395"/>
      <c r="D1354" s="529">
        <f t="shared" si="166"/>
        <v>1313</v>
      </c>
      <c r="E1354" s="531"/>
      <c r="F1354" s="574"/>
      <c r="G1354" s="531"/>
      <c r="H1354" s="575"/>
      <c r="I1354" s="700" t="str">
        <f t="shared" si="167"/>
        <v/>
      </c>
      <c r="J1354" s="700" t="str">
        <f t="shared" si="168"/>
        <v/>
      </c>
      <c r="K1354" s="700" t="str">
        <f t="shared" si="169"/>
        <v/>
      </c>
      <c r="L1354" s="700" t="str">
        <f t="shared" si="170"/>
        <v/>
      </c>
      <c r="M1354" s="712" t="str">
        <f t="shared" si="171"/>
        <v/>
      </c>
      <c r="N1354" s="713"/>
      <c r="O1354" s="714"/>
      <c r="P1354" s="233"/>
      <c r="Q1354" s="233"/>
      <c r="R1354" s="816" t="str">
        <f t="shared" si="172"/>
        <v/>
      </c>
      <c r="S1354" s="711" t="str">
        <f t="shared" si="165"/>
        <v/>
      </c>
      <c r="T1354" s="573"/>
      <c r="U1354" s="573"/>
      <c r="V1354" s="147"/>
      <c r="W1354" s="707"/>
    </row>
    <row r="1355" spans="2:23" ht="14.25" customHeight="1">
      <c r="B1355" s="395"/>
      <c r="D1355" s="529">
        <f t="shared" si="166"/>
        <v>1314</v>
      </c>
      <c r="E1355" s="531"/>
      <c r="F1355" s="574"/>
      <c r="G1355" s="531"/>
      <c r="H1355" s="575"/>
      <c r="I1355" s="700" t="str">
        <f t="shared" si="167"/>
        <v/>
      </c>
      <c r="J1355" s="700" t="str">
        <f t="shared" si="168"/>
        <v/>
      </c>
      <c r="K1355" s="700" t="str">
        <f t="shared" si="169"/>
        <v/>
      </c>
      <c r="L1355" s="700" t="str">
        <f t="shared" si="170"/>
        <v/>
      </c>
      <c r="M1355" s="712" t="str">
        <f t="shared" si="171"/>
        <v/>
      </c>
      <c r="N1355" s="713"/>
      <c r="O1355" s="714"/>
      <c r="P1355" s="233"/>
      <c r="Q1355" s="233"/>
      <c r="R1355" s="816" t="str">
        <f t="shared" si="172"/>
        <v/>
      </c>
      <c r="S1355" s="711" t="str">
        <f t="shared" si="165"/>
        <v/>
      </c>
      <c r="T1355" s="573"/>
      <c r="U1355" s="573"/>
      <c r="V1355" s="147"/>
      <c r="W1355" s="707"/>
    </row>
    <row r="1356" spans="2:23" ht="14.25" customHeight="1">
      <c r="B1356" s="395"/>
      <c r="D1356" s="529">
        <f t="shared" si="166"/>
        <v>1315</v>
      </c>
      <c r="E1356" s="531"/>
      <c r="F1356" s="574"/>
      <c r="G1356" s="531"/>
      <c r="H1356" s="575"/>
      <c r="I1356" s="700" t="str">
        <f t="shared" si="167"/>
        <v/>
      </c>
      <c r="J1356" s="700" t="str">
        <f t="shared" si="168"/>
        <v/>
      </c>
      <c r="K1356" s="700" t="str">
        <f t="shared" si="169"/>
        <v/>
      </c>
      <c r="L1356" s="700" t="str">
        <f t="shared" si="170"/>
        <v/>
      </c>
      <c r="M1356" s="712" t="str">
        <f t="shared" si="171"/>
        <v/>
      </c>
      <c r="N1356" s="713"/>
      <c r="O1356" s="714"/>
      <c r="P1356" s="233"/>
      <c r="Q1356" s="233"/>
      <c r="R1356" s="816" t="str">
        <f t="shared" si="172"/>
        <v/>
      </c>
      <c r="S1356" s="711" t="str">
        <f t="shared" si="165"/>
        <v/>
      </c>
      <c r="T1356" s="573"/>
      <c r="U1356" s="573"/>
      <c r="V1356" s="147"/>
      <c r="W1356" s="707"/>
    </row>
    <row r="1357" spans="2:23" ht="14.25" customHeight="1">
      <c r="B1357" s="395"/>
      <c r="D1357" s="529">
        <f t="shared" si="166"/>
        <v>1316</v>
      </c>
      <c r="E1357" s="531"/>
      <c r="F1357" s="574"/>
      <c r="G1357" s="531"/>
      <c r="H1357" s="575"/>
      <c r="I1357" s="700" t="str">
        <f t="shared" si="167"/>
        <v/>
      </c>
      <c r="J1357" s="700" t="str">
        <f t="shared" si="168"/>
        <v/>
      </c>
      <c r="K1357" s="700" t="str">
        <f t="shared" si="169"/>
        <v/>
      </c>
      <c r="L1357" s="700" t="str">
        <f t="shared" si="170"/>
        <v/>
      </c>
      <c r="M1357" s="712" t="str">
        <f t="shared" si="171"/>
        <v/>
      </c>
      <c r="N1357" s="713"/>
      <c r="O1357" s="714"/>
      <c r="P1357" s="233"/>
      <c r="Q1357" s="233"/>
      <c r="R1357" s="816" t="str">
        <f t="shared" si="172"/>
        <v/>
      </c>
      <c r="S1357" s="711" t="str">
        <f t="shared" si="165"/>
        <v/>
      </c>
      <c r="T1357" s="573"/>
      <c r="U1357" s="573"/>
      <c r="V1357" s="147"/>
      <c r="W1357" s="707"/>
    </row>
    <row r="1358" spans="2:23" ht="14.25" customHeight="1">
      <c r="B1358" s="395"/>
      <c r="D1358" s="529">
        <f t="shared" si="166"/>
        <v>1317</v>
      </c>
      <c r="E1358" s="531"/>
      <c r="F1358" s="574"/>
      <c r="G1358" s="531"/>
      <c r="H1358" s="575"/>
      <c r="I1358" s="700" t="str">
        <f t="shared" si="167"/>
        <v/>
      </c>
      <c r="J1358" s="700" t="str">
        <f t="shared" si="168"/>
        <v/>
      </c>
      <c r="K1358" s="700" t="str">
        <f t="shared" si="169"/>
        <v/>
      </c>
      <c r="L1358" s="700" t="str">
        <f t="shared" si="170"/>
        <v/>
      </c>
      <c r="M1358" s="712" t="str">
        <f t="shared" si="171"/>
        <v/>
      </c>
      <c r="N1358" s="713"/>
      <c r="O1358" s="714"/>
      <c r="P1358" s="233"/>
      <c r="Q1358" s="233"/>
      <c r="R1358" s="816" t="str">
        <f t="shared" si="172"/>
        <v/>
      </c>
      <c r="S1358" s="711" t="str">
        <f t="shared" si="165"/>
        <v/>
      </c>
      <c r="T1358" s="573"/>
      <c r="U1358" s="573"/>
      <c r="V1358" s="147"/>
      <c r="W1358" s="707"/>
    </row>
    <row r="1359" spans="2:23" ht="14.25" customHeight="1">
      <c r="B1359" s="395"/>
      <c r="D1359" s="529">
        <f t="shared" si="166"/>
        <v>1318</v>
      </c>
      <c r="E1359" s="531"/>
      <c r="F1359" s="574"/>
      <c r="G1359" s="531"/>
      <c r="H1359" s="575"/>
      <c r="I1359" s="700" t="str">
        <f t="shared" si="167"/>
        <v/>
      </c>
      <c r="J1359" s="700" t="str">
        <f t="shared" si="168"/>
        <v/>
      </c>
      <c r="K1359" s="700" t="str">
        <f t="shared" si="169"/>
        <v/>
      </c>
      <c r="L1359" s="700" t="str">
        <f t="shared" si="170"/>
        <v/>
      </c>
      <c r="M1359" s="712" t="str">
        <f t="shared" si="171"/>
        <v/>
      </c>
      <c r="N1359" s="713"/>
      <c r="O1359" s="714"/>
      <c r="P1359" s="233"/>
      <c r="Q1359" s="233"/>
      <c r="R1359" s="816" t="str">
        <f t="shared" si="172"/>
        <v/>
      </c>
      <c r="S1359" s="711" t="str">
        <f t="shared" si="165"/>
        <v/>
      </c>
      <c r="T1359" s="573"/>
      <c r="U1359" s="573"/>
      <c r="V1359" s="147"/>
      <c r="W1359" s="707"/>
    </row>
    <row r="1360" spans="2:23" ht="14.25" customHeight="1">
      <c r="B1360" s="395"/>
      <c r="D1360" s="529">
        <f t="shared" si="166"/>
        <v>1319</v>
      </c>
      <c r="E1360" s="531"/>
      <c r="F1360" s="574"/>
      <c r="G1360" s="531"/>
      <c r="H1360" s="575"/>
      <c r="I1360" s="700" t="str">
        <f t="shared" si="167"/>
        <v/>
      </c>
      <c r="J1360" s="700" t="str">
        <f t="shared" si="168"/>
        <v/>
      </c>
      <c r="K1360" s="700" t="str">
        <f t="shared" si="169"/>
        <v/>
      </c>
      <c r="L1360" s="700" t="str">
        <f t="shared" si="170"/>
        <v/>
      </c>
      <c r="M1360" s="712" t="str">
        <f t="shared" si="171"/>
        <v/>
      </c>
      <c r="N1360" s="713"/>
      <c r="O1360" s="714"/>
      <c r="P1360" s="233"/>
      <c r="Q1360" s="233"/>
      <c r="R1360" s="816" t="str">
        <f t="shared" si="172"/>
        <v/>
      </c>
      <c r="S1360" s="711" t="str">
        <f t="shared" si="165"/>
        <v/>
      </c>
      <c r="T1360" s="573"/>
      <c r="U1360" s="573"/>
      <c r="V1360" s="147"/>
      <c r="W1360" s="707"/>
    </row>
    <row r="1361" spans="2:23" ht="14.25" customHeight="1">
      <c r="B1361" s="395"/>
      <c r="D1361" s="529">
        <f t="shared" si="166"/>
        <v>1320</v>
      </c>
      <c r="E1361" s="531"/>
      <c r="F1361" s="574"/>
      <c r="G1361" s="531"/>
      <c r="H1361" s="575"/>
      <c r="I1361" s="700" t="str">
        <f t="shared" si="167"/>
        <v/>
      </c>
      <c r="J1361" s="700" t="str">
        <f t="shared" si="168"/>
        <v/>
      </c>
      <c r="K1361" s="700" t="str">
        <f t="shared" si="169"/>
        <v/>
      </c>
      <c r="L1361" s="700" t="str">
        <f t="shared" si="170"/>
        <v/>
      </c>
      <c r="M1361" s="712" t="str">
        <f t="shared" si="171"/>
        <v/>
      </c>
      <c r="N1361" s="713"/>
      <c r="O1361" s="714"/>
      <c r="P1361" s="233"/>
      <c r="Q1361" s="233"/>
      <c r="R1361" s="816" t="str">
        <f t="shared" si="172"/>
        <v/>
      </c>
      <c r="S1361" s="711" t="str">
        <f t="shared" si="165"/>
        <v/>
      </c>
      <c r="T1361" s="573"/>
      <c r="U1361" s="573"/>
      <c r="V1361" s="147"/>
      <c r="W1361" s="707"/>
    </row>
    <row r="1362" spans="2:23" ht="14.25" customHeight="1">
      <c r="B1362" s="395"/>
      <c r="D1362" s="529">
        <f t="shared" si="166"/>
        <v>1321</v>
      </c>
      <c r="E1362" s="531"/>
      <c r="F1362" s="574"/>
      <c r="G1362" s="531"/>
      <c r="H1362" s="575"/>
      <c r="I1362" s="700" t="str">
        <f t="shared" si="167"/>
        <v/>
      </c>
      <c r="J1362" s="700" t="str">
        <f t="shared" si="168"/>
        <v/>
      </c>
      <c r="K1362" s="700" t="str">
        <f t="shared" si="169"/>
        <v/>
      </c>
      <c r="L1362" s="700" t="str">
        <f t="shared" si="170"/>
        <v/>
      </c>
      <c r="M1362" s="712" t="str">
        <f t="shared" si="171"/>
        <v/>
      </c>
      <c r="N1362" s="713"/>
      <c r="O1362" s="714"/>
      <c r="P1362" s="233"/>
      <c r="Q1362" s="233"/>
      <c r="R1362" s="816" t="str">
        <f t="shared" si="172"/>
        <v/>
      </c>
      <c r="S1362" s="711" t="str">
        <f t="shared" si="165"/>
        <v/>
      </c>
      <c r="T1362" s="573"/>
      <c r="U1362" s="573"/>
      <c r="V1362" s="147"/>
      <c r="W1362" s="707"/>
    </row>
    <row r="1363" spans="2:23" ht="14.25" customHeight="1">
      <c r="B1363" s="395"/>
      <c r="D1363" s="529">
        <f t="shared" si="166"/>
        <v>1322</v>
      </c>
      <c r="E1363" s="531"/>
      <c r="F1363" s="574"/>
      <c r="G1363" s="531"/>
      <c r="H1363" s="575"/>
      <c r="I1363" s="700" t="str">
        <f t="shared" si="167"/>
        <v/>
      </c>
      <c r="J1363" s="700" t="str">
        <f t="shared" si="168"/>
        <v/>
      </c>
      <c r="K1363" s="700" t="str">
        <f t="shared" si="169"/>
        <v/>
      </c>
      <c r="L1363" s="700" t="str">
        <f t="shared" si="170"/>
        <v/>
      </c>
      <c r="M1363" s="712" t="str">
        <f t="shared" si="171"/>
        <v/>
      </c>
      <c r="N1363" s="713"/>
      <c r="O1363" s="714"/>
      <c r="P1363" s="233"/>
      <c r="Q1363" s="233"/>
      <c r="R1363" s="816" t="str">
        <f t="shared" si="172"/>
        <v/>
      </c>
      <c r="S1363" s="711" t="str">
        <f t="shared" si="165"/>
        <v/>
      </c>
      <c r="T1363" s="573"/>
      <c r="U1363" s="573"/>
      <c r="V1363" s="147"/>
      <c r="W1363" s="707"/>
    </row>
    <row r="1364" spans="2:23" ht="14.25" customHeight="1">
      <c r="B1364" s="395"/>
      <c r="D1364" s="529">
        <f t="shared" si="166"/>
        <v>1323</v>
      </c>
      <c r="E1364" s="531"/>
      <c r="F1364" s="574"/>
      <c r="G1364" s="531"/>
      <c r="H1364" s="575"/>
      <c r="I1364" s="700" t="str">
        <f t="shared" si="167"/>
        <v/>
      </c>
      <c r="J1364" s="700" t="str">
        <f t="shared" si="168"/>
        <v/>
      </c>
      <c r="K1364" s="700" t="str">
        <f t="shared" si="169"/>
        <v/>
      </c>
      <c r="L1364" s="700" t="str">
        <f t="shared" si="170"/>
        <v/>
      </c>
      <c r="M1364" s="712" t="str">
        <f t="shared" si="171"/>
        <v/>
      </c>
      <c r="N1364" s="713"/>
      <c r="O1364" s="714"/>
      <c r="P1364" s="233"/>
      <c r="Q1364" s="233"/>
      <c r="R1364" s="816" t="str">
        <f t="shared" si="172"/>
        <v/>
      </c>
      <c r="S1364" s="711" t="str">
        <f t="shared" si="165"/>
        <v/>
      </c>
      <c r="T1364" s="573"/>
      <c r="U1364" s="573"/>
      <c r="V1364" s="147"/>
      <c r="W1364" s="707"/>
    </row>
    <row r="1365" spans="2:23" ht="14.25" customHeight="1">
      <c r="B1365" s="395"/>
      <c r="D1365" s="529">
        <f t="shared" si="166"/>
        <v>1324</v>
      </c>
      <c r="E1365" s="531"/>
      <c r="F1365" s="574"/>
      <c r="G1365" s="531"/>
      <c r="H1365" s="575"/>
      <c r="I1365" s="700" t="str">
        <f t="shared" si="167"/>
        <v/>
      </c>
      <c r="J1365" s="700" t="str">
        <f t="shared" si="168"/>
        <v/>
      </c>
      <c r="K1365" s="700" t="str">
        <f t="shared" si="169"/>
        <v/>
      </c>
      <c r="L1365" s="700" t="str">
        <f t="shared" si="170"/>
        <v/>
      </c>
      <c r="M1365" s="712" t="str">
        <f t="shared" si="171"/>
        <v/>
      </c>
      <c r="N1365" s="713"/>
      <c r="O1365" s="714"/>
      <c r="P1365" s="233"/>
      <c r="Q1365" s="233"/>
      <c r="R1365" s="816" t="str">
        <f t="shared" si="172"/>
        <v/>
      </c>
      <c r="S1365" s="711" t="str">
        <f t="shared" si="165"/>
        <v/>
      </c>
      <c r="T1365" s="573"/>
      <c r="U1365" s="573"/>
      <c r="V1365" s="147"/>
      <c r="W1365" s="707"/>
    </row>
    <row r="1366" spans="2:23" ht="14.25" customHeight="1">
      <c r="B1366" s="395"/>
      <c r="D1366" s="529">
        <f t="shared" si="166"/>
        <v>1325</v>
      </c>
      <c r="E1366" s="531"/>
      <c r="F1366" s="574"/>
      <c r="G1366" s="531"/>
      <c r="H1366" s="575"/>
      <c r="I1366" s="700" t="str">
        <f t="shared" si="167"/>
        <v/>
      </c>
      <c r="J1366" s="700" t="str">
        <f t="shared" si="168"/>
        <v/>
      </c>
      <c r="K1366" s="700" t="str">
        <f t="shared" si="169"/>
        <v/>
      </c>
      <c r="L1366" s="700" t="str">
        <f t="shared" si="170"/>
        <v/>
      </c>
      <c r="M1366" s="712" t="str">
        <f t="shared" si="171"/>
        <v/>
      </c>
      <c r="N1366" s="713"/>
      <c r="O1366" s="714"/>
      <c r="P1366" s="233"/>
      <c r="Q1366" s="233"/>
      <c r="R1366" s="816" t="str">
        <f t="shared" si="172"/>
        <v/>
      </c>
      <c r="S1366" s="711" t="str">
        <f t="shared" si="165"/>
        <v/>
      </c>
      <c r="T1366" s="573"/>
      <c r="U1366" s="573"/>
      <c r="V1366" s="147"/>
      <c r="W1366" s="707"/>
    </row>
    <row r="1367" spans="2:23" ht="14.25" customHeight="1">
      <c r="B1367" s="395"/>
      <c r="D1367" s="529">
        <f t="shared" si="166"/>
        <v>1326</v>
      </c>
      <c r="E1367" s="531"/>
      <c r="F1367" s="574"/>
      <c r="G1367" s="531"/>
      <c r="H1367" s="575"/>
      <c r="I1367" s="700" t="str">
        <f t="shared" si="167"/>
        <v/>
      </c>
      <c r="J1367" s="700" t="str">
        <f t="shared" si="168"/>
        <v/>
      </c>
      <c r="K1367" s="700" t="str">
        <f t="shared" si="169"/>
        <v/>
      </c>
      <c r="L1367" s="700" t="str">
        <f t="shared" si="170"/>
        <v/>
      </c>
      <c r="M1367" s="712" t="str">
        <f t="shared" si="171"/>
        <v/>
      </c>
      <c r="N1367" s="713"/>
      <c r="O1367" s="714"/>
      <c r="P1367" s="233"/>
      <c r="Q1367" s="233"/>
      <c r="R1367" s="816" t="str">
        <f t="shared" si="172"/>
        <v/>
      </c>
      <c r="S1367" s="711" t="str">
        <f t="shared" si="165"/>
        <v/>
      </c>
      <c r="T1367" s="573"/>
      <c r="U1367" s="573"/>
      <c r="V1367" s="147"/>
      <c r="W1367" s="707"/>
    </row>
    <row r="1368" spans="2:23" ht="14.25" customHeight="1">
      <c r="B1368" s="395"/>
      <c r="D1368" s="529">
        <f t="shared" si="166"/>
        <v>1327</v>
      </c>
      <c r="E1368" s="531"/>
      <c r="F1368" s="574"/>
      <c r="G1368" s="531"/>
      <c r="H1368" s="575"/>
      <c r="I1368" s="700" t="str">
        <f t="shared" si="167"/>
        <v/>
      </c>
      <c r="J1368" s="700" t="str">
        <f t="shared" si="168"/>
        <v/>
      </c>
      <c r="K1368" s="700" t="str">
        <f t="shared" si="169"/>
        <v/>
      </c>
      <c r="L1368" s="700" t="str">
        <f t="shared" si="170"/>
        <v/>
      </c>
      <c r="M1368" s="712" t="str">
        <f t="shared" si="171"/>
        <v/>
      </c>
      <c r="N1368" s="713"/>
      <c r="O1368" s="714"/>
      <c r="P1368" s="233"/>
      <c r="Q1368" s="233"/>
      <c r="R1368" s="816" t="str">
        <f t="shared" si="172"/>
        <v/>
      </c>
      <c r="S1368" s="711" t="str">
        <f t="shared" si="165"/>
        <v/>
      </c>
      <c r="T1368" s="573"/>
      <c r="U1368" s="573"/>
      <c r="V1368" s="147"/>
      <c r="W1368" s="707"/>
    </row>
    <row r="1369" spans="2:23" ht="14.25" customHeight="1">
      <c r="B1369" s="395"/>
      <c r="D1369" s="529">
        <f t="shared" si="166"/>
        <v>1328</v>
      </c>
      <c r="E1369" s="531"/>
      <c r="F1369" s="574"/>
      <c r="G1369" s="531"/>
      <c r="H1369" s="575"/>
      <c r="I1369" s="700" t="str">
        <f t="shared" si="167"/>
        <v/>
      </c>
      <c r="J1369" s="700" t="str">
        <f t="shared" si="168"/>
        <v/>
      </c>
      <c r="K1369" s="700" t="str">
        <f t="shared" si="169"/>
        <v/>
      </c>
      <c r="L1369" s="700" t="str">
        <f t="shared" si="170"/>
        <v/>
      </c>
      <c r="M1369" s="712" t="str">
        <f t="shared" si="171"/>
        <v/>
      </c>
      <c r="N1369" s="713"/>
      <c r="O1369" s="714"/>
      <c r="P1369" s="233"/>
      <c r="Q1369" s="233"/>
      <c r="R1369" s="816" t="str">
        <f t="shared" si="172"/>
        <v/>
      </c>
      <c r="S1369" s="711" t="str">
        <f t="shared" si="165"/>
        <v/>
      </c>
      <c r="T1369" s="573"/>
      <c r="U1369" s="573"/>
      <c r="V1369" s="147"/>
      <c r="W1369" s="707"/>
    </row>
    <row r="1370" spans="2:23" ht="14.25" customHeight="1">
      <c r="B1370" s="395"/>
      <c r="D1370" s="529">
        <f t="shared" si="166"/>
        <v>1329</v>
      </c>
      <c r="E1370" s="531"/>
      <c r="F1370" s="574"/>
      <c r="G1370" s="531"/>
      <c r="H1370" s="575"/>
      <c r="I1370" s="700" t="str">
        <f t="shared" si="167"/>
        <v/>
      </c>
      <c r="J1370" s="700" t="str">
        <f t="shared" si="168"/>
        <v/>
      </c>
      <c r="K1370" s="700" t="str">
        <f t="shared" si="169"/>
        <v/>
      </c>
      <c r="L1370" s="700" t="str">
        <f t="shared" si="170"/>
        <v/>
      </c>
      <c r="M1370" s="712" t="str">
        <f t="shared" si="171"/>
        <v/>
      </c>
      <c r="N1370" s="713"/>
      <c r="O1370" s="714"/>
      <c r="P1370" s="233"/>
      <c r="Q1370" s="233"/>
      <c r="R1370" s="816" t="str">
        <f t="shared" si="172"/>
        <v/>
      </c>
      <c r="S1370" s="711" t="str">
        <f t="shared" si="165"/>
        <v/>
      </c>
      <c r="T1370" s="573"/>
      <c r="U1370" s="573"/>
      <c r="V1370" s="147"/>
      <c r="W1370" s="707"/>
    </row>
    <row r="1371" spans="2:23" ht="14.25" customHeight="1">
      <c r="B1371" s="395"/>
      <c r="D1371" s="529">
        <f t="shared" si="166"/>
        <v>1330</v>
      </c>
      <c r="E1371" s="531"/>
      <c r="F1371" s="574"/>
      <c r="G1371" s="531"/>
      <c r="H1371" s="575"/>
      <c r="I1371" s="700" t="str">
        <f t="shared" si="167"/>
        <v/>
      </c>
      <c r="J1371" s="700" t="str">
        <f t="shared" si="168"/>
        <v/>
      </c>
      <c r="K1371" s="700" t="str">
        <f t="shared" si="169"/>
        <v/>
      </c>
      <c r="L1371" s="700" t="str">
        <f t="shared" si="170"/>
        <v/>
      </c>
      <c r="M1371" s="712" t="str">
        <f t="shared" si="171"/>
        <v/>
      </c>
      <c r="N1371" s="713"/>
      <c r="O1371" s="714"/>
      <c r="P1371" s="233"/>
      <c r="Q1371" s="233"/>
      <c r="R1371" s="816" t="str">
        <f t="shared" si="172"/>
        <v/>
      </c>
      <c r="S1371" s="711" t="str">
        <f t="shared" si="165"/>
        <v/>
      </c>
      <c r="T1371" s="573"/>
      <c r="U1371" s="573"/>
      <c r="V1371" s="147"/>
      <c r="W1371" s="707"/>
    </row>
    <row r="1372" spans="2:23" ht="14.25" customHeight="1">
      <c r="B1372" s="395"/>
      <c r="D1372" s="529">
        <f t="shared" si="166"/>
        <v>1331</v>
      </c>
      <c r="E1372" s="531"/>
      <c r="F1372" s="574"/>
      <c r="G1372" s="531"/>
      <c r="H1372" s="575"/>
      <c r="I1372" s="700" t="str">
        <f t="shared" si="167"/>
        <v/>
      </c>
      <c r="J1372" s="700" t="str">
        <f t="shared" si="168"/>
        <v/>
      </c>
      <c r="K1372" s="700" t="str">
        <f t="shared" si="169"/>
        <v/>
      </c>
      <c r="L1372" s="700" t="str">
        <f t="shared" si="170"/>
        <v/>
      </c>
      <c r="M1372" s="712" t="str">
        <f t="shared" si="171"/>
        <v/>
      </c>
      <c r="N1372" s="713"/>
      <c r="O1372" s="714"/>
      <c r="P1372" s="233"/>
      <c r="Q1372" s="233"/>
      <c r="R1372" s="816" t="str">
        <f t="shared" si="172"/>
        <v/>
      </c>
      <c r="S1372" s="711" t="str">
        <f t="shared" si="165"/>
        <v/>
      </c>
      <c r="T1372" s="573"/>
      <c r="U1372" s="573"/>
      <c r="V1372" s="147"/>
      <c r="W1372" s="707"/>
    </row>
    <row r="1373" spans="2:23" ht="14.25" customHeight="1">
      <c r="B1373" s="395"/>
      <c r="D1373" s="529">
        <f t="shared" si="166"/>
        <v>1332</v>
      </c>
      <c r="E1373" s="531"/>
      <c r="F1373" s="574"/>
      <c r="G1373" s="531"/>
      <c r="H1373" s="575"/>
      <c r="I1373" s="700" t="str">
        <f t="shared" si="167"/>
        <v/>
      </c>
      <c r="J1373" s="700" t="str">
        <f t="shared" si="168"/>
        <v/>
      </c>
      <c r="K1373" s="700" t="str">
        <f t="shared" si="169"/>
        <v/>
      </c>
      <c r="L1373" s="700" t="str">
        <f t="shared" si="170"/>
        <v/>
      </c>
      <c r="M1373" s="712" t="str">
        <f t="shared" si="171"/>
        <v/>
      </c>
      <c r="N1373" s="713"/>
      <c r="O1373" s="714"/>
      <c r="P1373" s="233"/>
      <c r="Q1373" s="233"/>
      <c r="R1373" s="816" t="str">
        <f t="shared" si="172"/>
        <v/>
      </c>
      <c r="S1373" s="711" t="str">
        <f t="shared" si="165"/>
        <v/>
      </c>
      <c r="T1373" s="573"/>
      <c r="U1373" s="573"/>
      <c r="V1373" s="147"/>
      <c r="W1373" s="707"/>
    </row>
    <row r="1374" spans="2:23" ht="14.25" customHeight="1">
      <c r="B1374" s="395"/>
      <c r="D1374" s="529">
        <f t="shared" si="166"/>
        <v>1333</v>
      </c>
      <c r="E1374" s="531"/>
      <c r="F1374" s="574"/>
      <c r="G1374" s="531"/>
      <c r="H1374" s="575"/>
      <c r="I1374" s="700" t="str">
        <f t="shared" si="167"/>
        <v/>
      </c>
      <c r="J1374" s="700" t="str">
        <f t="shared" si="168"/>
        <v/>
      </c>
      <c r="K1374" s="700" t="str">
        <f t="shared" si="169"/>
        <v/>
      </c>
      <c r="L1374" s="700" t="str">
        <f t="shared" si="170"/>
        <v/>
      </c>
      <c r="M1374" s="712" t="str">
        <f t="shared" si="171"/>
        <v/>
      </c>
      <c r="N1374" s="713"/>
      <c r="O1374" s="714"/>
      <c r="P1374" s="233"/>
      <c r="Q1374" s="233"/>
      <c r="R1374" s="816" t="str">
        <f t="shared" si="172"/>
        <v/>
      </c>
      <c r="S1374" s="711" t="str">
        <f t="shared" si="165"/>
        <v/>
      </c>
      <c r="T1374" s="573"/>
      <c r="U1374" s="573"/>
      <c r="V1374" s="147"/>
      <c r="W1374" s="707"/>
    </row>
    <row r="1375" spans="2:23" ht="14.25" customHeight="1">
      <c r="B1375" s="395"/>
      <c r="D1375" s="529">
        <f t="shared" si="166"/>
        <v>1334</v>
      </c>
      <c r="E1375" s="531"/>
      <c r="F1375" s="574"/>
      <c r="G1375" s="531"/>
      <c r="H1375" s="575"/>
      <c r="I1375" s="700" t="str">
        <f t="shared" si="167"/>
        <v/>
      </c>
      <c r="J1375" s="700" t="str">
        <f t="shared" si="168"/>
        <v/>
      </c>
      <c r="K1375" s="700" t="str">
        <f t="shared" si="169"/>
        <v/>
      </c>
      <c r="L1375" s="700" t="str">
        <f t="shared" si="170"/>
        <v/>
      </c>
      <c r="M1375" s="712" t="str">
        <f t="shared" si="171"/>
        <v/>
      </c>
      <c r="N1375" s="713"/>
      <c r="O1375" s="714"/>
      <c r="P1375" s="233"/>
      <c r="Q1375" s="233"/>
      <c r="R1375" s="816" t="str">
        <f t="shared" si="172"/>
        <v/>
      </c>
      <c r="S1375" s="711" t="str">
        <f t="shared" si="165"/>
        <v/>
      </c>
      <c r="T1375" s="573"/>
      <c r="U1375" s="573"/>
      <c r="V1375" s="147"/>
      <c r="W1375" s="707"/>
    </row>
    <row r="1376" spans="2:23" ht="14.25" customHeight="1">
      <c r="B1376" s="395"/>
      <c r="D1376" s="529">
        <f t="shared" si="166"/>
        <v>1335</v>
      </c>
      <c r="E1376" s="531"/>
      <c r="F1376" s="574"/>
      <c r="G1376" s="531"/>
      <c r="H1376" s="575"/>
      <c r="I1376" s="700" t="str">
        <f t="shared" si="167"/>
        <v/>
      </c>
      <c r="J1376" s="700" t="str">
        <f t="shared" si="168"/>
        <v/>
      </c>
      <c r="K1376" s="700" t="str">
        <f t="shared" si="169"/>
        <v/>
      </c>
      <c r="L1376" s="700" t="str">
        <f t="shared" si="170"/>
        <v/>
      </c>
      <c r="M1376" s="712" t="str">
        <f t="shared" si="171"/>
        <v/>
      </c>
      <c r="N1376" s="713"/>
      <c r="O1376" s="714"/>
      <c r="P1376" s="233"/>
      <c r="Q1376" s="233"/>
      <c r="R1376" s="816" t="str">
        <f t="shared" si="172"/>
        <v/>
      </c>
      <c r="S1376" s="711" t="str">
        <f t="shared" si="165"/>
        <v/>
      </c>
      <c r="T1376" s="573"/>
      <c r="U1376" s="573"/>
      <c r="V1376" s="147"/>
      <c r="W1376" s="707"/>
    </row>
    <row r="1377" spans="2:23" ht="14.25" customHeight="1">
      <c r="B1377" s="395"/>
      <c r="D1377" s="529">
        <f t="shared" si="166"/>
        <v>1336</v>
      </c>
      <c r="E1377" s="531"/>
      <c r="F1377" s="574"/>
      <c r="G1377" s="531"/>
      <c r="H1377" s="575"/>
      <c r="I1377" s="700" t="str">
        <f t="shared" si="167"/>
        <v/>
      </c>
      <c r="J1377" s="700" t="str">
        <f t="shared" si="168"/>
        <v/>
      </c>
      <c r="K1377" s="700" t="str">
        <f t="shared" si="169"/>
        <v/>
      </c>
      <c r="L1377" s="700" t="str">
        <f t="shared" si="170"/>
        <v/>
      </c>
      <c r="M1377" s="712" t="str">
        <f t="shared" si="171"/>
        <v/>
      </c>
      <c r="N1377" s="713"/>
      <c r="O1377" s="714"/>
      <c r="P1377" s="233"/>
      <c r="Q1377" s="233"/>
      <c r="R1377" s="816" t="str">
        <f t="shared" si="172"/>
        <v/>
      </c>
      <c r="S1377" s="711" t="str">
        <f t="shared" si="165"/>
        <v/>
      </c>
      <c r="T1377" s="573"/>
      <c r="U1377" s="573"/>
      <c r="V1377" s="147"/>
      <c r="W1377" s="707"/>
    </row>
    <row r="1378" spans="2:23" ht="14.25" customHeight="1">
      <c r="B1378" s="395"/>
      <c r="D1378" s="529">
        <f t="shared" si="166"/>
        <v>1337</v>
      </c>
      <c r="E1378" s="531"/>
      <c r="F1378" s="574"/>
      <c r="G1378" s="531"/>
      <c r="H1378" s="575"/>
      <c r="I1378" s="700" t="str">
        <f t="shared" si="167"/>
        <v/>
      </c>
      <c r="J1378" s="700" t="str">
        <f t="shared" si="168"/>
        <v/>
      </c>
      <c r="K1378" s="700" t="str">
        <f t="shared" si="169"/>
        <v/>
      </c>
      <c r="L1378" s="700" t="str">
        <f t="shared" si="170"/>
        <v/>
      </c>
      <c r="M1378" s="712" t="str">
        <f t="shared" si="171"/>
        <v/>
      </c>
      <c r="N1378" s="713"/>
      <c r="O1378" s="714"/>
      <c r="P1378" s="233"/>
      <c r="Q1378" s="233"/>
      <c r="R1378" s="816" t="str">
        <f t="shared" si="172"/>
        <v/>
      </c>
      <c r="S1378" s="711" t="str">
        <f t="shared" ref="S1378:S1441" si="173">IF(OR(H1378="",R1378=""),"",R1378/H1378)</f>
        <v/>
      </c>
      <c r="T1378" s="573"/>
      <c r="U1378" s="573"/>
      <c r="V1378" s="147"/>
      <c r="W1378" s="707"/>
    </row>
    <row r="1379" spans="2:23" ht="14.25" customHeight="1">
      <c r="B1379" s="395"/>
      <c r="D1379" s="529">
        <f t="shared" si="166"/>
        <v>1338</v>
      </c>
      <c r="E1379" s="531"/>
      <c r="F1379" s="574"/>
      <c r="G1379" s="531"/>
      <c r="H1379" s="575"/>
      <c r="I1379" s="700" t="str">
        <f t="shared" si="167"/>
        <v/>
      </c>
      <c r="J1379" s="700" t="str">
        <f t="shared" si="168"/>
        <v/>
      </c>
      <c r="K1379" s="700" t="str">
        <f t="shared" si="169"/>
        <v/>
      </c>
      <c r="L1379" s="700" t="str">
        <f t="shared" si="170"/>
        <v/>
      </c>
      <c r="M1379" s="712" t="str">
        <f t="shared" si="171"/>
        <v/>
      </c>
      <c r="N1379" s="713"/>
      <c r="O1379" s="714"/>
      <c r="P1379" s="233"/>
      <c r="Q1379" s="233"/>
      <c r="R1379" s="816" t="str">
        <f t="shared" si="172"/>
        <v/>
      </c>
      <c r="S1379" s="711" t="str">
        <f t="shared" si="173"/>
        <v/>
      </c>
      <c r="T1379" s="573"/>
      <c r="U1379" s="573"/>
      <c r="V1379" s="147"/>
      <c r="W1379" s="707"/>
    </row>
    <row r="1380" spans="2:23" ht="14.25" customHeight="1">
      <c r="B1380" s="395"/>
      <c r="D1380" s="529">
        <f t="shared" ref="D1380:D1441" si="174">D1379+1</f>
        <v>1339</v>
      </c>
      <c r="E1380" s="531"/>
      <c r="F1380" s="574"/>
      <c r="G1380" s="531"/>
      <c r="H1380" s="575"/>
      <c r="I1380" s="700" t="str">
        <f t="shared" si="167"/>
        <v/>
      </c>
      <c r="J1380" s="700" t="str">
        <f t="shared" si="168"/>
        <v/>
      </c>
      <c r="K1380" s="700" t="str">
        <f t="shared" si="169"/>
        <v/>
      </c>
      <c r="L1380" s="700" t="str">
        <f t="shared" si="170"/>
        <v/>
      </c>
      <c r="M1380" s="712" t="str">
        <f t="shared" si="171"/>
        <v/>
      </c>
      <c r="N1380" s="713"/>
      <c r="O1380" s="714"/>
      <c r="P1380" s="233"/>
      <c r="Q1380" s="233"/>
      <c r="R1380" s="816" t="str">
        <f t="shared" si="172"/>
        <v/>
      </c>
      <c r="S1380" s="711" t="str">
        <f t="shared" si="173"/>
        <v/>
      </c>
      <c r="T1380" s="573"/>
      <c r="U1380" s="573"/>
      <c r="V1380" s="147"/>
      <c r="W1380" s="707"/>
    </row>
    <row r="1381" spans="2:23" ht="14.25" customHeight="1">
      <c r="B1381" s="395"/>
      <c r="D1381" s="529">
        <f t="shared" si="174"/>
        <v>1340</v>
      </c>
      <c r="E1381" s="531"/>
      <c r="F1381" s="574"/>
      <c r="G1381" s="531"/>
      <c r="H1381" s="575"/>
      <c r="I1381" s="700" t="str">
        <f t="shared" si="167"/>
        <v/>
      </c>
      <c r="J1381" s="700" t="str">
        <f t="shared" si="168"/>
        <v/>
      </c>
      <c r="K1381" s="700" t="str">
        <f t="shared" si="169"/>
        <v/>
      </c>
      <c r="L1381" s="700" t="str">
        <f t="shared" si="170"/>
        <v/>
      </c>
      <c r="M1381" s="712" t="str">
        <f t="shared" si="171"/>
        <v/>
      </c>
      <c r="N1381" s="713"/>
      <c r="O1381" s="714"/>
      <c r="P1381" s="233"/>
      <c r="Q1381" s="233"/>
      <c r="R1381" s="816" t="str">
        <f t="shared" si="172"/>
        <v/>
      </c>
      <c r="S1381" s="711" t="str">
        <f t="shared" si="173"/>
        <v/>
      </c>
      <c r="T1381" s="573"/>
      <c r="U1381" s="573"/>
      <c r="V1381" s="147"/>
      <c r="W1381" s="707"/>
    </row>
    <row r="1382" spans="2:23" ht="14.25" customHeight="1">
      <c r="B1382" s="395"/>
      <c r="D1382" s="529">
        <f t="shared" si="174"/>
        <v>1341</v>
      </c>
      <c r="E1382" s="531"/>
      <c r="F1382" s="574"/>
      <c r="G1382" s="531"/>
      <c r="H1382" s="575"/>
      <c r="I1382" s="700" t="str">
        <f t="shared" si="167"/>
        <v/>
      </c>
      <c r="J1382" s="700" t="str">
        <f t="shared" si="168"/>
        <v/>
      </c>
      <c r="K1382" s="700" t="str">
        <f t="shared" si="169"/>
        <v/>
      </c>
      <c r="L1382" s="700" t="str">
        <f t="shared" si="170"/>
        <v/>
      </c>
      <c r="M1382" s="712" t="str">
        <f t="shared" si="171"/>
        <v/>
      </c>
      <c r="N1382" s="713"/>
      <c r="O1382" s="714"/>
      <c r="P1382" s="233"/>
      <c r="Q1382" s="233"/>
      <c r="R1382" s="816" t="str">
        <f t="shared" si="172"/>
        <v/>
      </c>
      <c r="S1382" s="711" t="str">
        <f t="shared" si="173"/>
        <v/>
      </c>
      <c r="T1382" s="573"/>
      <c r="U1382" s="573"/>
      <c r="V1382" s="147"/>
      <c r="W1382" s="707"/>
    </row>
    <row r="1383" spans="2:23" ht="14.25" customHeight="1">
      <c r="B1383" s="395"/>
      <c r="D1383" s="529">
        <f t="shared" si="174"/>
        <v>1342</v>
      </c>
      <c r="E1383" s="531"/>
      <c r="F1383" s="574"/>
      <c r="G1383" s="531"/>
      <c r="H1383" s="575"/>
      <c r="I1383" s="700" t="str">
        <f t="shared" si="167"/>
        <v/>
      </c>
      <c r="J1383" s="700" t="str">
        <f t="shared" si="168"/>
        <v/>
      </c>
      <c r="K1383" s="700" t="str">
        <f t="shared" si="169"/>
        <v/>
      </c>
      <c r="L1383" s="700" t="str">
        <f t="shared" si="170"/>
        <v/>
      </c>
      <c r="M1383" s="712" t="str">
        <f t="shared" si="171"/>
        <v/>
      </c>
      <c r="N1383" s="713"/>
      <c r="O1383" s="714"/>
      <c r="P1383" s="233"/>
      <c r="Q1383" s="233"/>
      <c r="R1383" s="816" t="str">
        <f t="shared" si="172"/>
        <v/>
      </c>
      <c r="S1383" s="711" t="str">
        <f t="shared" si="173"/>
        <v/>
      </c>
      <c r="T1383" s="573"/>
      <c r="U1383" s="573"/>
      <c r="V1383" s="147"/>
      <c r="W1383" s="707"/>
    </row>
    <row r="1384" spans="2:23" ht="14.25" customHeight="1">
      <c r="B1384" s="395"/>
      <c r="D1384" s="529">
        <f t="shared" si="174"/>
        <v>1343</v>
      </c>
      <c r="E1384" s="531"/>
      <c r="F1384" s="574"/>
      <c r="G1384" s="531"/>
      <c r="H1384" s="575"/>
      <c r="I1384" s="700" t="str">
        <f t="shared" si="167"/>
        <v/>
      </c>
      <c r="J1384" s="700" t="str">
        <f t="shared" si="168"/>
        <v/>
      </c>
      <c r="K1384" s="700" t="str">
        <f t="shared" si="169"/>
        <v/>
      </c>
      <c r="L1384" s="700" t="str">
        <f t="shared" si="170"/>
        <v/>
      </c>
      <c r="M1384" s="712" t="str">
        <f t="shared" si="171"/>
        <v/>
      </c>
      <c r="N1384" s="713"/>
      <c r="O1384" s="714"/>
      <c r="P1384" s="233"/>
      <c r="Q1384" s="233"/>
      <c r="R1384" s="816" t="str">
        <f t="shared" si="172"/>
        <v/>
      </c>
      <c r="S1384" s="711" t="str">
        <f t="shared" si="173"/>
        <v/>
      </c>
      <c r="T1384" s="573"/>
      <c r="U1384" s="573"/>
      <c r="V1384" s="147"/>
      <c r="W1384" s="707"/>
    </row>
    <row r="1385" spans="2:23" ht="14.25" customHeight="1">
      <c r="B1385" s="395"/>
      <c r="D1385" s="529">
        <f t="shared" si="174"/>
        <v>1344</v>
      </c>
      <c r="E1385" s="531"/>
      <c r="F1385" s="574"/>
      <c r="G1385" s="531"/>
      <c r="H1385" s="575"/>
      <c r="I1385" s="700" t="str">
        <f t="shared" si="167"/>
        <v/>
      </c>
      <c r="J1385" s="700" t="str">
        <f t="shared" si="168"/>
        <v/>
      </c>
      <c r="K1385" s="700" t="str">
        <f t="shared" si="169"/>
        <v/>
      </c>
      <c r="L1385" s="700" t="str">
        <f t="shared" si="170"/>
        <v/>
      </c>
      <c r="M1385" s="712" t="str">
        <f t="shared" si="171"/>
        <v/>
      </c>
      <c r="N1385" s="713"/>
      <c r="O1385" s="714"/>
      <c r="P1385" s="233"/>
      <c r="Q1385" s="233"/>
      <c r="R1385" s="816" t="str">
        <f t="shared" si="172"/>
        <v/>
      </c>
      <c r="S1385" s="711" t="str">
        <f t="shared" si="173"/>
        <v/>
      </c>
      <c r="T1385" s="573"/>
      <c r="U1385" s="573"/>
      <c r="V1385" s="147"/>
      <c r="W1385" s="707"/>
    </row>
    <row r="1386" spans="2:23" ht="14.25" customHeight="1">
      <c r="B1386" s="395"/>
      <c r="D1386" s="529">
        <f t="shared" si="174"/>
        <v>1345</v>
      </c>
      <c r="E1386" s="531"/>
      <c r="F1386" s="574"/>
      <c r="G1386" s="531"/>
      <c r="H1386" s="575"/>
      <c r="I1386" s="700" t="str">
        <f t="shared" si="167"/>
        <v/>
      </c>
      <c r="J1386" s="700" t="str">
        <f t="shared" si="168"/>
        <v/>
      </c>
      <c r="K1386" s="700" t="str">
        <f t="shared" si="169"/>
        <v/>
      </c>
      <c r="L1386" s="700" t="str">
        <f t="shared" si="170"/>
        <v/>
      </c>
      <c r="M1386" s="712" t="str">
        <f t="shared" si="171"/>
        <v/>
      </c>
      <c r="N1386" s="713"/>
      <c r="O1386" s="714"/>
      <c r="P1386" s="233"/>
      <c r="Q1386" s="233"/>
      <c r="R1386" s="816" t="str">
        <f t="shared" si="172"/>
        <v/>
      </c>
      <c r="S1386" s="711" t="str">
        <f t="shared" si="173"/>
        <v/>
      </c>
      <c r="T1386" s="573"/>
      <c r="U1386" s="573"/>
      <c r="V1386" s="147"/>
      <c r="W1386" s="707"/>
    </row>
    <row r="1387" spans="2:23" ht="14.25" customHeight="1">
      <c r="B1387" s="395"/>
      <c r="D1387" s="529">
        <f t="shared" si="174"/>
        <v>1346</v>
      </c>
      <c r="E1387" s="531"/>
      <c r="F1387" s="574"/>
      <c r="G1387" s="531"/>
      <c r="H1387" s="575"/>
      <c r="I1387" s="700" t="str">
        <f t="shared" ref="I1387:I1450" si="175">IF(OR(F1387=$AE$4,F1387=$AF$4),"○","")</f>
        <v/>
      </c>
      <c r="J1387" s="700" t="str">
        <f t="shared" si="168"/>
        <v/>
      </c>
      <c r="K1387" s="700" t="str">
        <f t="shared" si="169"/>
        <v/>
      </c>
      <c r="L1387" s="700" t="str">
        <f t="shared" si="170"/>
        <v/>
      </c>
      <c r="M1387" s="712" t="str">
        <f t="shared" si="171"/>
        <v/>
      </c>
      <c r="N1387" s="713"/>
      <c r="O1387" s="714"/>
      <c r="P1387" s="233"/>
      <c r="Q1387" s="233"/>
      <c r="R1387" s="816" t="str">
        <f t="shared" si="172"/>
        <v/>
      </c>
      <c r="S1387" s="711" t="str">
        <f t="shared" si="173"/>
        <v/>
      </c>
      <c r="T1387" s="573"/>
      <c r="U1387" s="573"/>
      <c r="V1387" s="147"/>
      <c r="W1387" s="707"/>
    </row>
    <row r="1388" spans="2:23" ht="14.25" customHeight="1">
      <c r="B1388" s="395"/>
      <c r="D1388" s="529">
        <f t="shared" si="174"/>
        <v>1347</v>
      </c>
      <c r="E1388" s="531"/>
      <c r="F1388" s="574"/>
      <c r="G1388" s="531"/>
      <c r="H1388" s="575"/>
      <c r="I1388" s="700" t="str">
        <f t="shared" si="175"/>
        <v/>
      </c>
      <c r="J1388" s="700" t="str">
        <f t="shared" si="168"/>
        <v/>
      </c>
      <c r="K1388" s="700" t="str">
        <f t="shared" si="169"/>
        <v/>
      </c>
      <c r="L1388" s="700" t="str">
        <f t="shared" si="170"/>
        <v/>
      </c>
      <c r="M1388" s="712" t="str">
        <f t="shared" si="171"/>
        <v/>
      </c>
      <c r="N1388" s="713"/>
      <c r="O1388" s="714"/>
      <c r="P1388" s="233"/>
      <c r="Q1388" s="233"/>
      <c r="R1388" s="816" t="str">
        <f t="shared" si="172"/>
        <v/>
      </c>
      <c r="S1388" s="711" t="str">
        <f t="shared" si="173"/>
        <v/>
      </c>
      <c r="T1388" s="573"/>
      <c r="U1388" s="573"/>
      <c r="V1388" s="147"/>
      <c r="W1388" s="707"/>
    </row>
    <row r="1389" spans="2:23" ht="14.25" customHeight="1">
      <c r="B1389" s="395"/>
      <c r="D1389" s="529">
        <f t="shared" si="174"/>
        <v>1348</v>
      </c>
      <c r="E1389" s="531"/>
      <c r="F1389" s="574"/>
      <c r="G1389" s="531"/>
      <c r="H1389" s="575"/>
      <c r="I1389" s="700" t="str">
        <f t="shared" si="175"/>
        <v/>
      </c>
      <c r="J1389" s="700" t="str">
        <f t="shared" si="168"/>
        <v/>
      </c>
      <c r="K1389" s="700" t="str">
        <f t="shared" si="169"/>
        <v/>
      </c>
      <c r="L1389" s="700" t="str">
        <f t="shared" si="170"/>
        <v/>
      </c>
      <c r="M1389" s="712" t="str">
        <f t="shared" si="171"/>
        <v/>
      </c>
      <c r="N1389" s="713"/>
      <c r="O1389" s="714"/>
      <c r="P1389" s="233"/>
      <c r="Q1389" s="233"/>
      <c r="R1389" s="816" t="str">
        <f t="shared" si="172"/>
        <v/>
      </c>
      <c r="S1389" s="711" t="str">
        <f t="shared" si="173"/>
        <v/>
      </c>
      <c r="T1389" s="573"/>
      <c r="U1389" s="573"/>
      <c r="V1389" s="147"/>
      <c r="W1389" s="707"/>
    </row>
    <row r="1390" spans="2:23" ht="14.25" customHeight="1">
      <c r="B1390" s="395"/>
      <c r="D1390" s="529">
        <f t="shared" si="174"/>
        <v>1349</v>
      </c>
      <c r="E1390" s="531"/>
      <c r="F1390" s="574"/>
      <c r="G1390" s="531"/>
      <c r="H1390" s="575"/>
      <c r="I1390" s="700" t="str">
        <f t="shared" si="175"/>
        <v/>
      </c>
      <c r="J1390" s="700" t="str">
        <f t="shared" si="168"/>
        <v/>
      </c>
      <c r="K1390" s="700" t="str">
        <f t="shared" si="169"/>
        <v/>
      </c>
      <c r="L1390" s="700" t="str">
        <f t="shared" si="170"/>
        <v/>
      </c>
      <c r="M1390" s="712" t="str">
        <f t="shared" si="171"/>
        <v/>
      </c>
      <c r="N1390" s="713"/>
      <c r="O1390" s="714"/>
      <c r="P1390" s="233"/>
      <c r="Q1390" s="233"/>
      <c r="R1390" s="816" t="str">
        <f t="shared" si="172"/>
        <v/>
      </c>
      <c r="S1390" s="711" t="str">
        <f t="shared" si="173"/>
        <v/>
      </c>
      <c r="T1390" s="573"/>
      <c r="U1390" s="573"/>
      <c r="V1390" s="147"/>
      <c r="W1390" s="707"/>
    </row>
    <row r="1391" spans="2:23" ht="14.25" customHeight="1">
      <c r="B1391" s="395"/>
      <c r="D1391" s="529">
        <f t="shared" si="174"/>
        <v>1350</v>
      </c>
      <c r="E1391" s="531"/>
      <c r="F1391" s="574"/>
      <c r="G1391" s="531"/>
      <c r="H1391" s="575"/>
      <c r="I1391" s="700" t="str">
        <f t="shared" si="175"/>
        <v/>
      </c>
      <c r="J1391" s="700" t="str">
        <f t="shared" si="168"/>
        <v/>
      </c>
      <c r="K1391" s="700" t="str">
        <f t="shared" si="169"/>
        <v/>
      </c>
      <c r="L1391" s="700" t="str">
        <f t="shared" si="170"/>
        <v/>
      </c>
      <c r="M1391" s="712" t="str">
        <f t="shared" si="171"/>
        <v/>
      </c>
      <c r="N1391" s="713"/>
      <c r="O1391" s="714"/>
      <c r="P1391" s="233"/>
      <c r="Q1391" s="233"/>
      <c r="R1391" s="816" t="str">
        <f t="shared" si="172"/>
        <v/>
      </c>
      <c r="S1391" s="711" t="str">
        <f t="shared" si="173"/>
        <v/>
      </c>
      <c r="T1391" s="573"/>
      <c r="U1391" s="573"/>
      <c r="V1391" s="147"/>
      <c r="W1391" s="707"/>
    </row>
    <row r="1392" spans="2:23" ht="14.25" customHeight="1">
      <c r="B1392" s="395"/>
      <c r="D1392" s="529">
        <f t="shared" si="174"/>
        <v>1351</v>
      </c>
      <c r="E1392" s="531"/>
      <c r="F1392" s="574"/>
      <c r="G1392" s="531"/>
      <c r="H1392" s="575"/>
      <c r="I1392" s="700" t="str">
        <f t="shared" si="175"/>
        <v/>
      </c>
      <c r="J1392" s="700" t="str">
        <f t="shared" si="168"/>
        <v/>
      </c>
      <c r="K1392" s="700" t="str">
        <f t="shared" si="169"/>
        <v/>
      </c>
      <c r="L1392" s="700" t="str">
        <f t="shared" si="170"/>
        <v/>
      </c>
      <c r="M1392" s="712" t="str">
        <f t="shared" si="171"/>
        <v/>
      </c>
      <c r="N1392" s="713"/>
      <c r="O1392" s="714"/>
      <c r="P1392" s="233"/>
      <c r="Q1392" s="233"/>
      <c r="R1392" s="816" t="str">
        <f t="shared" si="172"/>
        <v/>
      </c>
      <c r="S1392" s="711" t="str">
        <f t="shared" si="173"/>
        <v/>
      </c>
      <c r="T1392" s="573"/>
      <c r="U1392" s="573"/>
      <c r="V1392" s="147"/>
      <c r="W1392" s="707"/>
    </row>
    <row r="1393" spans="2:23" ht="14.25" customHeight="1">
      <c r="B1393" s="395"/>
      <c r="D1393" s="529">
        <f t="shared" si="174"/>
        <v>1352</v>
      </c>
      <c r="E1393" s="531"/>
      <c r="F1393" s="574"/>
      <c r="G1393" s="531"/>
      <c r="H1393" s="575"/>
      <c r="I1393" s="700" t="str">
        <f t="shared" si="175"/>
        <v/>
      </c>
      <c r="J1393" s="700" t="str">
        <f t="shared" ref="J1393:J1456" si="176">IF(F1393=$AN$4,"○","")</f>
        <v/>
      </c>
      <c r="K1393" s="700" t="str">
        <f t="shared" ref="K1393:K1456" si="177">IF(OR(F1393=$AQ$4,F1393=$AR$4),"○","")</f>
        <v/>
      </c>
      <c r="L1393" s="700" t="str">
        <f t="shared" ref="L1393:L1456" si="178">IF(F1393=$AS$4,"○","")</f>
        <v/>
      </c>
      <c r="M1393" s="712" t="str">
        <f t="shared" ref="M1393:M1456" si="179">IF(H1393="","",H1393/$H$10)</f>
        <v/>
      </c>
      <c r="N1393" s="713"/>
      <c r="O1393" s="714"/>
      <c r="P1393" s="233"/>
      <c r="Q1393" s="233"/>
      <c r="R1393" s="816" t="str">
        <f t="shared" si="172"/>
        <v/>
      </c>
      <c r="S1393" s="711" t="str">
        <f t="shared" si="173"/>
        <v/>
      </c>
      <c r="T1393" s="573"/>
      <c r="U1393" s="573"/>
      <c r="V1393" s="147"/>
      <c r="W1393" s="707"/>
    </row>
    <row r="1394" spans="2:23" ht="14.25" customHeight="1">
      <c r="B1394" s="395"/>
      <c r="D1394" s="529">
        <f t="shared" si="174"/>
        <v>1353</v>
      </c>
      <c r="E1394" s="531"/>
      <c r="F1394" s="574"/>
      <c r="G1394" s="531"/>
      <c r="H1394" s="575"/>
      <c r="I1394" s="700" t="str">
        <f t="shared" si="175"/>
        <v/>
      </c>
      <c r="J1394" s="700" t="str">
        <f t="shared" si="176"/>
        <v/>
      </c>
      <c r="K1394" s="700" t="str">
        <f t="shared" si="177"/>
        <v/>
      </c>
      <c r="L1394" s="700" t="str">
        <f t="shared" si="178"/>
        <v/>
      </c>
      <c r="M1394" s="712" t="str">
        <f t="shared" si="179"/>
        <v/>
      </c>
      <c r="N1394" s="713"/>
      <c r="O1394" s="714"/>
      <c r="P1394" s="233"/>
      <c r="Q1394" s="233"/>
      <c r="R1394" s="816" t="str">
        <f t="shared" si="172"/>
        <v/>
      </c>
      <c r="S1394" s="711" t="str">
        <f t="shared" si="173"/>
        <v/>
      </c>
      <c r="T1394" s="573"/>
      <c r="U1394" s="573"/>
      <c r="V1394" s="147"/>
      <c r="W1394" s="707"/>
    </row>
    <row r="1395" spans="2:23" ht="14.25" customHeight="1">
      <c r="B1395" s="395"/>
      <c r="D1395" s="529">
        <f t="shared" si="174"/>
        <v>1354</v>
      </c>
      <c r="E1395" s="531"/>
      <c r="F1395" s="574"/>
      <c r="G1395" s="531"/>
      <c r="H1395" s="575"/>
      <c r="I1395" s="700" t="str">
        <f t="shared" si="175"/>
        <v/>
      </c>
      <c r="J1395" s="700" t="str">
        <f t="shared" si="176"/>
        <v/>
      </c>
      <c r="K1395" s="700" t="str">
        <f t="shared" si="177"/>
        <v/>
      </c>
      <c r="L1395" s="700" t="str">
        <f t="shared" si="178"/>
        <v/>
      </c>
      <c r="M1395" s="712" t="str">
        <f t="shared" si="179"/>
        <v/>
      </c>
      <c r="N1395" s="713"/>
      <c r="O1395" s="714"/>
      <c r="P1395" s="233"/>
      <c r="Q1395" s="233"/>
      <c r="R1395" s="816" t="str">
        <f t="shared" si="172"/>
        <v/>
      </c>
      <c r="S1395" s="711" t="str">
        <f t="shared" si="173"/>
        <v/>
      </c>
      <c r="T1395" s="573"/>
      <c r="U1395" s="573"/>
      <c r="V1395" s="147"/>
      <c r="W1395" s="707"/>
    </row>
    <row r="1396" spans="2:23" ht="14.25" customHeight="1">
      <c r="B1396" s="395"/>
      <c r="D1396" s="529">
        <f t="shared" si="174"/>
        <v>1355</v>
      </c>
      <c r="E1396" s="531"/>
      <c r="F1396" s="574"/>
      <c r="G1396" s="531"/>
      <c r="H1396" s="575"/>
      <c r="I1396" s="700" t="str">
        <f t="shared" si="175"/>
        <v/>
      </c>
      <c r="J1396" s="700" t="str">
        <f t="shared" si="176"/>
        <v/>
      </c>
      <c r="K1396" s="700" t="str">
        <f t="shared" si="177"/>
        <v/>
      </c>
      <c r="L1396" s="700" t="str">
        <f t="shared" si="178"/>
        <v/>
      </c>
      <c r="M1396" s="712" t="str">
        <f t="shared" si="179"/>
        <v/>
      </c>
      <c r="N1396" s="713"/>
      <c r="O1396" s="714"/>
      <c r="P1396" s="233"/>
      <c r="Q1396" s="233"/>
      <c r="R1396" s="816" t="str">
        <f t="shared" ref="R1396:R1427" si="180">IF(Q1396="","",P1396*Q1396)</f>
        <v/>
      </c>
      <c r="S1396" s="711" t="str">
        <f t="shared" si="173"/>
        <v/>
      </c>
      <c r="T1396" s="573"/>
      <c r="U1396" s="573"/>
      <c r="V1396" s="147"/>
      <c r="W1396" s="707"/>
    </row>
    <row r="1397" spans="2:23" ht="14.25" customHeight="1">
      <c r="B1397" s="395"/>
      <c r="D1397" s="529">
        <f t="shared" si="174"/>
        <v>1356</v>
      </c>
      <c r="E1397" s="531"/>
      <c r="F1397" s="574"/>
      <c r="G1397" s="531"/>
      <c r="H1397" s="575"/>
      <c r="I1397" s="700" t="str">
        <f t="shared" si="175"/>
        <v/>
      </c>
      <c r="J1397" s="700" t="str">
        <f t="shared" si="176"/>
        <v/>
      </c>
      <c r="K1397" s="700" t="str">
        <f t="shared" si="177"/>
        <v/>
      </c>
      <c r="L1397" s="700" t="str">
        <f t="shared" si="178"/>
        <v/>
      </c>
      <c r="M1397" s="712" t="str">
        <f t="shared" si="179"/>
        <v/>
      </c>
      <c r="N1397" s="713"/>
      <c r="O1397" s="714"/>
      <c r="P1397" s="233"/>
      <c r="Q1397" s="233"/>
      <c r="R1397" s="816" t="str">
        <f t="shared" si="180"/>
        <v/>
      </c>
      <c r="S1397" s="711" t="str">
        <f t="shared" si="173"/>
        <v/>
      </c>
      <c r="T1397" s="573"/>
      <c r="U1397" s="573"/>
      <c r="V1397" s="147"/>
      <c r="W1397" s="707"/>
    </row>
    <row r="1398" spans="2:23" ht="14.25" customHeight="1">
      <c r="B1398" s="395"/>
      <c r="D1398" s="529">
        <f t="shared" si="174"/>
        <v>1357</v>
      </c>
      <c r="E1398" s="531"/>
      <c r="F1398" s="574"/>
      <c r="G1398" s="531"/>
      <c r="H1398" s="575"/>
      <c r="I1398" s="700" t="str">
        <f t="shared" si="175"/>
        <v/>
      </c>
      <c r="J1398" s="700" t="str">
        <f t="shared" si="176"/>
        <v/>
      </c>
      <c r="K1398" s="700" t="str">
        <f t="shared" si="177"/>
        <v/>
      </c>
      <c r="L1398" s="700" t="str">
        <f t="shared" si="178"/>
        <v/>
      </c>
      <c r="M1398" s="712" t="str">
        <f t="shared" si="179"/>
        <v/>
      </c>
      <c r="N1398" s="713"/>
      <c r="O1398" s="714"/>
      <c r="P1398" s="233"/>
      <c r="Q1398" s="233"/>
      <c r="R1398" s="816" t="str">
        <f t="shared" si="180"/>
        <v/>
      </c>
      <c r="S1398" s="711" t="str">
        <f t="shared" si="173"/>
        <v/>
      </c>
      <c r="T1398" s="573"/>
      <c r="U1398" s="573"/>
      <c r="V1398" s="147"/>
      <c r="W1398" s="707"/>
    </row>
    <row r="1399" spans="2:23" ht="14.25" customHeight="1">
      <c r="B1399" s="395"/>
      <c r="D1399" s="529">
        <f t="shared" si="174"/>
        <v>1358</v>
      </c>
      <c r="E1399" s="531"/>
      <c r="F1399" s="574"/>
      <c r="G1399" s="531"/>
      <c r="H1399" s="575"/>
      <c r="I1399" s="700" t="str">
        <f t="shared" si="175"/>
        <v/>
      </c>
      <c r="J1399" s="700" t="str">
        <f t="shared" si="176"/>
        <v/>
      </c>
      <c r="K1399" s="700" t="str">
        <f t="shared" si="177"/>
        <v/>
      </c>
      <c r="L1399" s="700" t="str">
        <f t="shared" si="178"/>
        <v/>
      </c>
      <c r="M1399" s="712" t="str">
        <f t="shared" si="179"/>
        <v/>
      </c>
      <c r="N1399" s="713"/>
      <c r="O1399" s="714"/>
      <c r="P1399" s="233"/>
      <c r="Q1399" s="233"/>
      <c r="R1399" s="816" t="str">
        <f t="shared" si="180"/>
        <v/>
      </c>
      <c r="S1399" s="711" t="str">
        <f t="shared" si="173"/>
        <v/>
      </c>
      <c r="T1399" s="573"/>
      <c r="U1399" s="573"/>
      <c r="V1399" s="147"/>
      <c r="W1399" s="707"/>
    </row>
    <row r="1400" spans="2:23" ht="14.25" customHeight="1">
      <c r="B1400" s="395"/>
      <c r="D1400" s="529">
        <f t="shared" si="174"/>
        <v>1359</v>
      </c>
      <c r="E1400" s="531"/>
      <c r="F1400" s="574"/>
      <c r="G1400" s="531"/>
      <c r="H1400" s="575"/>
      <c r="I1400" s="700" t="str">
        <f t="shared" si="175"/>
        <v/>
      </c>
      <c r="J1400" s="700" t="str">
        <f t="shared" si="176"/>
        <v/>
      </c>
      <c r="K1400" s="700" t="str">
        <f t="shared" si="177"/>
        <v/>
      </c>
      <c r="L1400" s="700" t="str">
        <f t="shared" si="178"/>
        <v/>
      </c>
      <c r="M1400" s="712" t="str">
        <f t="shared" si="179"/>
        <v/>
      </c>
      <c r="N1400" s="713"/>
      <c r="O1400" s="714"/>
      <c r="P1400" s="233"/>
      <c r="Q1400" s="233"/>
      <c r="R1400" s="816" t="str">
        <f t="shared" si="180"/>
        <v/>
      </c>
      <c r="S1400" s="711" t="str">
        <f t="shared" si="173"/>
        <v/>
      </c>
      <c r="T1400" s="573"/>
      <c r="U1400" s="573"/>
      <c r="V1400" s="147"/>
      <c r="W1400" s="707"/>
    </row>
    <row r="1401" spans="2:23" ht="14.25" customHeight="1">
      <c r="B1401" s="395"/>
      <c r="D1401" s="529">
        <f t="shared" si="174"/>
        <v>1360</v>
      </c>
      <c r="E1401" s="531"/>
      <c r="F1401" s="574"/>
      <c r="G1401" s="531"/>
      <c r="H1401" s="575"/>
      <c r="I1401" s="700" t="str">
        <f t="shared" si="175"/>
        <v/>
      </c>
      <c r="J1401" s="700" t="str">
        <f t="shared" si="176"/>
        <v/>
      </c>
      <c r="K1401" s="700" t="str">
        <f t="shared" si="177"/>
        <v/>
      </c>
      <c r="L1401" s="700" t="str">
        <f t="shared" si="178"/>
        <v/>
      </c>
      <c r="M1401" s="712" t="str">
        <f t="shared" si="179"/>
        <v/>
      </c>
      <c r="N1401" s="713"/>
      <c r="O1401" s="714"/>
      <c r="P1401" s="233"/>
      <c r="Q1401" s="233"/>
      <c r="R1401" s="816" t="str">
        <f t="shared" si="180"/>
        <v/>
      </c>
      <c r="S1401" s="711" t="str">
        <f t="shared" si="173"/>
        <v/>
      </c>
      <c r="T1401" s="573"/>
      <c r="U1401" s="573"/>
      <c r="V1401" s="147"/>
      <c r="W1401" s="707"/>
    </row>
    <row r="1402" spans="2:23" ht="14.25" customHeight="1">
      <c r="B1402" s="395"/>
      <c r="D1402" s="529">
        <f t="shared" si="174"/>
        <v>1361</v>
      </c>
      <c r="E1402" s="531"/>
      <c r="F1402" s="574"/>
      <c r="G1402" s="531"/>
      <c r="H1402" s="575"/>
      <c r="I1402" s="700" t="str">
        <f t="shared" si="175"/>
        <v/>
      </c>
      <c r="J1402" s="700" t="str">
        <f t="shared" si="176"/>
        <v/>
      </c>
      <c r="K1402" s="700" t="str">
        <f t="shared" si="177"/>
        <v/>
      </c>
      <c r="L1402" s="700" t="str">
        <f t="shared" si="178"/>
        <v/>
      </c>
      <c r="M1402" s="712" t="str">
        <f t="shared" si="179"/>
        <v/>
      </c>
      <c r="N1402" s="713"/>
      <c r="O1402" s="714"/>
      <c r="P1402" s="233"/>
      <c r="Q1402" s="233"/>
      <c r="R1402" s="816" t="str">
        <f t="shared" si="180"/>
        <v/>
      </c>
      <c r="S1402" s="711" t="str">
        <f t="shared" si="173"/>
        <v/>
      </c>
      <c r="T1402" s="573"/>
      <c r="U1402" s="573"/>
      <c r="V1402" s="147"/>
      <c r="W1402" s="707"/>
    </row>
    <row r="1403" spans="2:23" ht="14.25" customHeight="1">
      <c r="B1403" s="395"/>
      <c r="D1403" s="529">
        <f t="shared" si="174"/>
        <v>1362</v>
      </c>
      <c r="E1403" s="531"/>
      <c r="F1403" s="574"/>
      <c r="G1403" s="531"/>
      <c r="H1403" s="575"/>
      <c r="I1403" s="700" t="str">
        <f t="shared" si="175"/>
        <v/>
      </c>
      <c r="J1403" s="700" t="str">
        <f t="shared" si="176"/>
        <v/>
      </c>
      <c r="K1403" s="700" t="str">
        <f t="shared" si="177"/>
        <v/>
      </c>
      <c r="L1403" s="700" t="str">
        <f t="shared" si="178"/>
        <v/>
      </c>
      <c r="M1403" s="712" t="str">
        <f t="shared" si="179"/>
        <v/>
      </c>
      <c r="N1403" s="713"/>
      <c r="O1403" s="714"/>
      <c r="P1403" s="233"/>
      <c r="Q1403" s="233"/>
      <c r="R1403" s="816" t="str">
        <f t="shared" si="180"/>
        <v/>
      </c>
      <c r="S1403" s="711" t="str">
        <f t="shared" si="173"/>
        <v/>
      </c>
      <c r="T1403" s="573"/>
      <c r="U1403" s="573"/>
      <c r="V1403" s="147"/>
      <c r="W1403" s="707"/>
    </row>
    <row r="1404" spans="2:23" ht="14.25" customHeight="1">
      <c r="B1404" s="395"/>
      <c r="D1404" s="529">
        <f t="shared" si="174"/>
        <v>1363</v>
      </c>
      <c r="E1404" s="531"/>
      <c r="F1404" s="574"/>
      <c r="G1404" s="531"/>
      <c r="H1404" s="575"/>
      <c r="I1404" s="700" t="str">
        <f t="shared" si="175"/>
        <v/>
      </c>
      <c r="J1404" s="700" t="str">
        <f t="shared" si="176"/>
        <v/>
      </c>
      <c r="K1404" s="700" t="str">
        <f t="shared" si="177"/>
        <v/>
      </c>
      <c r="L1404" s="700" t="str">
        <f t="shared" si="178"/>
        <v/>
      </c>
      <c r="M1404" s="712" t="str">
        <f t="shared" si="179"/>
        <v/>
      </c>
      <c r="N1404" s="713"/>
      <c r="O1404" s="714"/>
      <c r="P1404" s="233"/>
      <c r="Q1404" s="233"/>
      <c r="R1404" s="816" t="str">
        <f t="shared" si="180"/>
        <v/>
      </c>
      <c r="S1404" s="711" t="str">
        <f t="shared" si="173"/>
        <v/>
      </c>
      <c r="T1404" s="573"/>
      <c r="U1404" s="573"/>
      <c r="V1404" s="147"/>
      <c r="W1404" s="707"/>
    </row>
    <row r="1405" spans="2:23" ht="14.25" customHeight="1">
      <c r="B1405" s="395"/>
      <c r="D1405" s="529">
        <f t="shared" si="174"/>
        <v>1364</v>
      </c>
      <c r="E1405" s="531"/>
      <c r="F1405" s="574"/>
      <c r="G1405" s="531"/>
      <c r="H1405" s="575"/>
      <c r="I1405" s="700" t="str">
        <f t="shared" si="175"/>
        <v/>
      </c>
      <c r="J1405" s="700" t="str">
        <f t="shared" si="176"/>
        <v/>
      </c>
      <c r="K1405" s="700" t="str">
        <f t="shared" si="177"/>
        <v/>
      </c>
      <c r="L1405" s="700" t="str">
        <f t="shared" si="178"/>
        <v/>
      </c>
      <c r="M1405" s="712" t="str">
        <f t="shared" si="179"/>
        <v/>
      </c>
      <c r="N1405" s="713"/>
      <c r="O1405" s="714"/>
      <c r="P1405" s="233"/>
      <c r="Q1405" s="233"/>
      <c r="R1405" s="816" t="str">
        <f t="shared" si="180"/>
        <v/>
      </c>
      <c r="S1405" s="711" t="str">
        <f t="shared" si="173"/>
        <v/>
      </c>
      <c r="T1405" s="573"/>
      <c r="U1405" s="573"/>
      <c r="V1405" s="147"/>
      <c r="W1405" s="707"/>
    </row>
    <row r="1406" spans="2:23" ht="14.25" customHeight="1">
      <c r="B1406" s="395"/>
      <c r="D1406" s="529">
        <f t="shared" si="174"/>
        <v>1365</v>
      </c>
      <c r="E1406" s="531"/>
      <c r="F1406" s="574"/>
      <c r="G1406" s="531"/>
      <c r="H1406" s="575"/>
      <c r="I1406" s="700" t="str">
        <f t="shared" si="175"/>
        <v/>
      </c>
      <c r="J1406" s="700" t="str">
        <f t="shared" si="176"/>
        <v/>
      </c>
      <c r="K1406" s="700" t="str">
        <f t="shared" si="177"/>
        <v/>
      </c>
      <c r="L1406" s="700" t="str">
        <f t="shared" si="178"/>
        <v/>
      </c>
      <c r="M1406" s="712" t="str">
        <f t="shared" si="179"/>
        <v/>
      </c>
      <c r="N1406" s="713"/>
      <c r="O1406" s="714"/>
      <c r="P1406" s="233"/>
      <c r="Q1406" s="233"/>
      <c r="R1406" s="816" t="str">
        <f t="shared" si="180"/>
        <v/>
      </c>
      <c r="S1406" s="711" t="str">
        <f t="shared" si="173"/>
        <v/>
      </c>
      <c r="T1406" s="573"/>
      <c r="U1406" s="573"/>
      <c r="V1406" s="147"/>
      <c r="W1406" s="707"/>
    </row>
    <row r="1407" spans="2:23" ht="14.25" customHeight="1">
      <c r="B1407" s="395"/>
      <c r="D1407" s="529">
        <f t="shared" si="174"/>
        <v>1366</v>
      </c>
      <c r="E1407" s="531"/>
      <c r="F1407" s="574"/>
      <c r="G1407" s="531"/>
      <c r="H1407" s="575"/>
      <c r="I1407" s="700" t="str">
        <f t="shared" si="175"/>
        <v/>
      </c>
      <c r="J1407" s="700" t="str">
        <f t="shared" si="176"/>
        <v/>
      </c>
      <c r="K1407" s="700" t="str">
        <f t="shared" si="177"/>
        <v/>
      </c>
      <c r="L1407" s="700" t="str">
        <f t="shared" si="178"/>
        <v/>
      </c>
      <c r="M1407" s="712" t="str">
        <f t="shared" si="179"/>
        <v/>
      </c>
      <c r="N1407" s="713"/>
      <c r="O1407" s="714"/>
      <c r="P1407" s="233"/>
      <c r="Q1407" s="233"/>
      <c r="R1407" s="816" t="str">
        <f t="shared" si="180"/>
        <v/>
      </c>
      <c r="S1407" s="711" t="str">
        <f t="shared" si="173"/>
        <v/>
      </c>
      <c r="T1407" s="573"/>
      <c r="U1407" s="573"/>
      <c r="V1407" s="147"/>
      <c r="W1407" s="707"/>
    </row>
    <row r="1408" spans="2:23" ht="14.25" customHeight="1">
      <c r="B1408" s="395"/>
      <c r="D1408" s="529">
        <f t="shared" si="174"/>
        <v>1367</v>
      </c>
      <c r="E1408" s="531"/>
      <c r="F1408" s="574"/>
      <c r="G1408" s="531"/>
      <c r="H1408" s="575"/>
      <c r="I1408" s="700" t="str">
        <f t="shared" si="175"/>
        <v/>
      </c>
      <c r="J1408" s="700" t="str">
        <f t="shared" si="176"/>
        <v/>
      </c>
      <c r="K1408" s="700" t="str">
        <f t="shared" si="177"/>
        <v/>
      </c>
      <c r="L1408" s="700" t="str">
        <f t="shared" si="178"/>
        <v/>
      </c>
      <c r="M1408" s="712" t="str">
        <f t="shared" si="179"/>
        <v/>
      </c>
      <c r="N1408" s="713"/>
      <c r="O1408" s="714"/>
      <c r="P1408" s="233"/>
      <c r="Q1408" s="233"/>
      <c r="R1408" s="816" t="str">
        <f t="shared" si="180"/>
        <v/>
      </c>
      <c r="S1408" s="711" t="str">
        <f t="shared" si="173"/>
        <v/>
      </c>
      <c r="T1408" s="573"/>
      <c r="U1408" s="573"/>
      <c r="V1408" s="147"/>
      <c r="W1408" s="707"/>
    </row>
    <row r="1409" spans="2:23" ht="14.25" customHeight="1">
      <c r="B1409" s="395"/>
      <c r="D1409" s="529">
        <f t="shared" si="174"/>
        <v>1368</v>
      </c>
      <c r="E1409" s="531"/>
      <c r="F1409" s="574"/>
      <c r="G1409" s="531"/>
      <c r="H1409" s="575"/>
      <c r="I1409" s="700" t="str">
        <f t="shared" si="175"/>
        <v/>
      </c>
      <c r="J1409" s="700" t="str">
        <f t="shared" si="176"/>
        <v/>
      </c>
      <c r="K1409" s="700" t="str">
        <f t="shared" si="177"/>
        <v/>
      </c>
      <c r="L1409" s="700" t="str">
        <f t="shared" si="178"/>
        <v/>
      </c>
      <c r="M1409" s="712" t="str">
        <f t="shared" si="179"/>
        <v/>
      </c>
      <c r="N1409" s="713"/>
      <c r="O1409" s="714"/>
      <c r="P1409" s="233"/>
      <c r="Q1409" s="233"/>
      <c r="R1409" s="816" t="str">
        <f t="shared" si="180"/>
        <v/>
      </c>
      <c r="S1409" s="711" t="str">
        <f t="shared" si="173"/>
        <v/>
      </c>
      <c r="T1409" s="573"/>
      <c r="U1409" s="573"/>
      <c r="V1409" s="147"/>
      <c r="W1409" s="707"/>
    </row>
    <row r="1410" spans="2:23" ht="14.25" customHeight="1">
      <c r="B1410" s="395"/>
      <c r="D1410" s="529">
        <f t="shared" si="174"/>
        <v>1369</v>
      </c>
      <c r="E1410" s="531"/>
      <c r="F1410" s="574"/>
      <c r="G1410" s="531"/>
      <c r="H1410" s="575"/>
      <c r="I1410" s="700" t="str">
        <f t="shared" si="175"/>
        <v/>
      </c>
      <c r="J1410" s="700" t="str">
        <f t="shared" si="176"/>
        <v/>
      </c>
      <c r="K1410" s="700" t="str">
        <f t="shared" si="177"/>
        <v/>
      </c>
      <c r="L1410" s="700" t="str">
        <f t="shared" si="178"/>
        <v/>
      </c>
      <c r="M1410" s="712" t="str">
        <f t="shared" si="179"/>
        <v/>
      </c>
      <c r="N1410" s="713"/>
      <c r="O1410" s="714"/>
      <c r="P1410" s="233"/>
      <c r="Q1410" s="233"/>
      <c r="R1410" s="816" t="str">
        <f t="shared" si="180"/>
        <v/>
      </c>
      <c r="S1410" s="711" t="str">
        <f t="shared" si="173"/>
        <v/>
      </c>
      <c r="T1410" s="573"/>
      <c r="U1410" s="573"/>
      <c r="V1410" s="147"/>
      <c r="W1410" s="707"/>
    </row>
    <row r="1411" spans="2:23" ht="14.25" customHeight="1">
      <c r="B1411" s="395"/>
      <c r="D1411" s="529">
        <f t="shared" si="174"/>
        <v>1370</v>
      </c>
      <c r="E1411" s="531"/>
      <c r="F1411" s="574"/>
      <c r="G1411" s="531"/>
      <c r="H1411" s="575"/>
      <c r="I1411" s="700" t="str">
        <f t="shared" si="175"/>
        <v/>
      </c>
      <c r="J1411" s="700" t="str">
        <f t="shared" si="176"/>
        <v/>
      </c>
      <c r="K1411" s="700" t="str">
        <f t="shared" si="177"/>
        <v/>
      </c>
      <c r="L1411" s="700" t="str">
        <f t="shared" si="178"/>
        <v/>
      </c>
      <c r="M1411" s="712" t="str">
        <f t="shared" si="179"/>
        <v/>
      </c>
      <c r="N1411" s="713"/>
      <c r="O1411" s="714"/>
      <c r="P1411" s="233"/>
      <c r="Q1411" s="233"/>
      <c r="R1411" s="816" t="str">
        <f t="shared" si="180"/>
        <v/>
      </c>
      <c r="S1411" s="711" t="str">
        <f t="shared" si="173"/>
        <v/>
      </c>
      <c r="T1411" s="573"/>
      <c r="U1411" s="573"/>
      <c r="V1411" s="147"/>
      <c r="W1411" s="707"/>
    </row>
    <row r="1412" spans="2:23" ht="14.25" customHeight="1">
      <c r="B1412" s="395"/>
      <c r="D1412" s="529">
        <f t="shared" si="174"/>
        <v>1371</v>
      </c>
      <c r="E1412" s="531"/>
      <c r="F1412" s="574"/>
      <c r="G1412" s="531"/>
      <c r="H1412" s="575"/>
      <c r="I1412" s="700" t="str">
        <f t="shared" si="175"/>
        <v/>
      </c>
      <c r="J1412" s="700" t="str">
        <f t="shared" si="176"/>
        <v/>
      </c>
      <c r="K1412" s="700" t="str">
        <f t="shared" si="177"/>
        <v/>
      </c>
      <c r="L1412" s="700" t="str">
        <f t="shared" si="178"/>
        <v/>
      </c>
      <c r="M1412" s="712" t="str">
        <f t="shared" si="179"/>
        <v/>
      </c>
      <c r="N1412" s="713"/>
      <c r="O1412" s="714"/>
      <c r="P1412" s="233"/>
      <c r="Q1412" s="233"/>
      <c r="R1412" s="816" t="str">
        <f t="shared" si="180"/>
        <v/>
      </c>
      <c r="S1412" s="711" t="str">
        <f t="shared" si="173"/>
        <v/>
      </c>
      <c r="T1412" s="573"/>
      <c r="U1412" s="573"/>
      <c r="V1412" s="147"/>
      <c r="W1412" s="707"/>
    </row>
    <row r="1413" spans="2:23" ht="14.25" customHeight="1">
      <c r="B1413" s="395"/>
      <c r="D1413" s="529">
        <f t="shared" si="174"/>
        <v>1372</v>
      </c>
      <c r="E1413" s="531"/>
      <c r="F1413" s="574"/>
      <c r="G1413" s="531"/>
      <c r="H1413" s="575"/>
      <c r="I1413" s="700" t="str">
        <f t="shared" si="175"/>
        <v/>
      </c>
      <c r="J1413" s="700" t="str">
        <f t="shared" si="176"/>
        <v/>
      </c>
      <c r="K1413" s="700" t="str">
        <f t="shared" si="177"/>
        <v/>
      </c>
      <c r="L1413" s="700" t="str">
        <f t="shared" si="178"/>
        <v/>
      </c>
      <c r="M1413" s="712" t="str">
        <f t="shared" si="179"/>
        <v/>
      </c>
      <c r="N1413" s="713"/>
      <c r="O1413" s="714"/>
      <c r="P1413" s="233"/>
      <c r="Q1413" s="233"/>
      <c r="R1413" s="816" t="str">
        <f t="shared" si="180"/>
        <v/>
      </c>
      <c r="S1413" s="711" t="str">
        <f t="shared" si="173"/>
        <v/>
      </c>
      <c r="T1413" s="573"/>
      <c r="U1413" s="573"/>
      <c r="V1413" s="147"/>
      <c r="W1413" s="707"/>
    </row>
    <row r="1414" spans="2:23" ht="14.25" customHeight="1">
      <c r="B1414" s="395"/>
      <c r="D1414" s="529">
        <f t="shared" si="174"/>
        <v>1373</v>
      </c>
      <c r="E1414" s="531"/>
      <c r="F1414" s="574"/>
      <c r="G1414" s="531"/>
      <c r="H1414" s="575"/>
      <c r="I1414" s="700" t="str">
        <f t="shared" si="175"/>
        <v/>
      </c>
      <c r="J1414" s="700" t="str">
        <f t="shared" si="176"/>
        <v/>
      </c>
      <c r="K1414" s="700" t="str">
        <f t="shared" si="177"/>
        <v/>
      </c>
      <c r="L1414" s="700" t="str">
        <f t="shared" si="178"/>
        <v/>
      </c>
      <c r="M1414" s="712" t="str">
        <f t="shared" si="179"/>
        <v/>
      </c>
      <c r="N1414" s="713"/>
      <c r="O1414" s="714"/>
      <c r="P1414" s="233"/>
      <c r="Q1414" s="233"/>
      <c r="R1414" s="816" t="str">
        <f t="shared" si="180"/>
        <v/>
      </c>
      <c r="S1414" s="711" t="str">
        <f t="shared" si="173"/>
        <v/>
      </c>
      <c r="T1414" s="573"/>
      <c r="U1414" s="573"/>
      <c r="V1414" s="147"/>
      <c r="W1414" s="707"/>
    </row>
    <row r="1415" spans="2:23" ht="14.25" customHeight="1">
      <c r="B1415" s="395"/>
      <c r="D1415" s="529">
        <f t="shared" si="174"/>
        <v>1374</v>
      </c>
      <c r="E1415" s="531"/>
      <c r="F1415" s="574"/>
      <c r="G1415" s="531"/>
      <c r="H1415" s="575"/>
      <c r="I1415" s="700" t="str">
        <f t="shared" si="175"/>
        <v/>
      </c>
      <c r="J1415" s="700" t="str">
        <f t="shared" si="176"/>
        <v/>
      </c>
      <c r="K1415" s="700" t="str">
        <f t="shared" si="177"/>
        <v/>
      </c>
      <c r="L1415" s="700" t="str">
        <f t="shared" si="178"/>
        <v/>
      </c>
      <c r="M1415" s="712" t="str">
        <f t="shared" si="179"/>
        <v/>
      </c>
      <c r="N1415" s="713"/>
      <c r="O1415" s="714"/>
      <c r="P1415" s="233"/>
      <c r="Q1415" s="233"/>
      <c r="R1415" s="816" t="str">
        <f t="shared" si="180"/>
        <v/>
      </c>
      <c r="S1415" s="711" t="str">
        <f t="shared" si="173"/>
        <v/>
      </c>
      <c r="T1415" s="573"/>
      <c r="U1415" s="573"/>
      <c r="V1415" s="147"/>
      <c r="W1415" s="707"/>
    </row>
    <row r="1416" spans="2:23" ht="14.25" customHeight="1">
      <c r="B1416" s="395"/>
      <c r="D1416" s="529">
        <f t="shared" si="174"/>
        <v>1375</v>
      </c>
      <c r="E1416" s="531"/>
      <c r="F1416" s="574"/>
      <c r="G1416" s="531"/>
      <c r="H1416" s="575"/>
      <c r="I1416" s="700" t="str">
        <f t="shared" si="175"/>
        <v/>
      </c>
      <c r="J1416" s="700" t="str">
        <f t="shared" si="176"/>
        <v/>
      </c>
      <c r="K1416" s="700" t="str">
        <f t="shared" si="177"/>
        <v/>
      </c>
      <c r="L1416" s="700" t="str">
        <f t="shared" si="178"/>
        <v/>
      </c>
      <c r="M1416" s="712" t="str">
        <f t="shared" si="179"/>
        <v/>
      </c>
      <c r="N1416" s="713"/>
      <c r="O1416" s="714"/>
      <c r="P1416" s="233"/>
      <c r="Q1416" s="233"/>
      <c r="R1416" s="816" t="str">
        <f t="shared" si="180"/>
        <v/>
      </c>
      <c r="S1416" s="711" t="str">
        <f t="shared" si="173"/>
        <v/>
      </c>
      <c r="T1416" s="573"/>
      <c r="U1416" s="573"/>
      <c r="V1416" s="147"/>
      <c r="W1416" s="707"/>
    </row>
    <row r="1417" spans="2:23" ht="14.25" customHeight="1">
      <c r="B1417" s="395"/>
      <c r="D1417" s="529">
        <f t="shared" si="174"/>
        <v>1376</v>
      </c>
      <c r="E1417" s="531"/>
      <c r="F1417" s="574"/>
      <c r="G1417" s="531"/>
      <c r="H1417" s="575"/>
      <c r="I1417" s="700" t="str">
        <f t="shared" si="175"/>
        <v/>
      </c>
      <c r="J1417" s="700" t="str">
        <f t="shared" si="176"/>
        <v/>
      </c>
      <c r="K1417" s="700" t="str">
        <f t="shared" si="177"/>
        <v/>
      </c>
      <c r="L1417" s="700" t="str">
        <f t="shared" si="178"/>
        <v/>
      </c>
      <c r="M1417" s="712" t="str">
        <f t="shared" si="179"/>
        <v/>
      </c>
      <c r="N1417" s="713"/>
      <c r="O1417" s="714"/>
      <c r="P1417" s="233"/>
      <c r="Q1417" s="233"/>
      <c r="R1417" s="816" t="str">
        <f t="shared" si="180"/>
        <v/>
      </c>
      <c r="S1417" s="711" t="str">
        <f t="shared" si="173"/>
        <v/>
      </c>
      <c r="T1417" s="573"/>
      <c r="U1417" s="573"/>
      <c r="V1417" s="147"/>
      <c r="W1417" s="707"/>
    </row>
    <row r="1418" spans="2:23" ht="14.25" customHeight="1">
      <c r="B1418" s="395"/>
      <c r="D1418" s="529">
        <f t="shared" si="174"/>
        <v>1377</v>
      </c>
      <c r="E1418" s="531"/>
      <c r="F1418" s="574"/>
      <c r="G1418" s="531"/>
      <c r="H1418" s="575"/>
      <c r="I1418" s="700" t="str">
        <f t="shared" si="175"/>
        <v/>
      </c>
      <c r="J1418" s="700" t="str">
        <f t="shared" si="176"/>
        <v/>
      </c>
      <c r="K1418" s="700" t="str">
        <f t="shared" si="177"/>
        <v/>
      </c>
      <c r="L1418" s="700" t="str">
        <f t="shared" si="178"/>
        <v/>
      </c>
      <c r="M1418" s="712" t="str">
        <f t="shared" si="179"/>
        <v/>
      </c>
      <c r="N1418" s="713"/>
      <c r="O1418" s="714"/>
      <c r="P1418" s="233"/>
      <c r="Q1418" s="233"/>
      <c r="R1418" s="816" t="str">
        <f t="shared" si="180"/>
        <v/>
      </c>
      <c r="S1418" s="711" t="str">
        <f t="shared" si="173"/>
        <v/>
      </c>
      <c r="T1418" s="573"/>
      <c r="U1418" s="573"/>
      <c r="V1418" s="147"/>
      <c r="W1418" s="707"/>
    </row>
    <row r="1419" spans="2:23" ht="14.25" customHeight="1">
      <c r="B1419" s="395"/>
      <c r="D1419" s="529">
        <f t="shared" si="174"/>
        <v>1378</v>
      </c>
      <c r="E1419" s="531"/>
      <c r="F1419" s="574"/>
      <c r="G1419" s="531"/>
      <c r="H1419" s="575"/>
      <c r="I1419" s="700" t="str">
        <f t="shared" si="175"/>
        <v/>
      </c>
      <c r="J1419" s="700" t="str">
        <f t="shared" si="176"/>
        <v/>
      </c>
      <c r="K1419" s="700" t="str">
        <f t="shared" si="177"/>
        <v/>
      </c>
      <c r="L1419" s="700" t="str">
        <f t="shared" si="178"/>
        <v/>
      </c>
      <c r="M1419" s="712" t="str">
        <f t="shared" si="179"/>
        <v/>
      </c>
      <c r="N1419" s="713"/>
      <c r="O1419" s="714"/>
      <c r="P1419" s="233"/>
      <c r="Q1419" s="233"/>
      <c r="R1419" s="816" t="str">
        <f t="shared" si="180"/>
        <v/>
      </c>
      <c r="S1419" s="711" t="str">
        <f t="shared" si="173"/>
        <v/>
      </c>
      <c r="T1419" s="573"/>
      <c r="U1419" s="573"/>
      <c r="V1419" s="147"/>
      <c r="W1419" s="707"/>
    </row>
    <row r="1420" spans="2:23" ht="14.25" customHeight="1">
      <c r="B1420" s="395"/>
      <c r="D1420" s="529">
        <f t="shared" si="174"/>
        <v>1379</v>
      </c>
      <c r="E1420" s="531"/>
      <c r="F1420" s="574"/>
      <c r="G1420" s="531"/>
      <c r="H1420" s="575"/>
      <c r="I1420" s="700" t="str">
        <f t="shared" si="175"/>
        <v/>
      </c>
      <c r="J1420" s="700" t="str">
        <f t="shared" si="176"/>
        <v/>
      </c>
      <c r="K1420" s="700" t="str">
        <f t="shared" si="177"/>
        <v/>
      </c>
      <c r="L1420" s="700" t="str">
        <f t="shared" si="178"/>
        <v/>
      </c>
      <c r="M1420" s="712" t="str">
        <f t="shared" si="179"/>
        <v/>
      </c>
      <c r="N1420" s="713"/>
      <c r="O1420" s="714"/>
      <c r="P1420" s="233"/>
      <c r="Q1420" s="233"/>
      <c r="R1420" s="816" t="str">
        <f t="shared" si="180"/>
        <v/>
      </c>
      <c r="S1420" s="711" t="str">
        <f t="shared" si="173"/>
        <v/>
      </c>
      <c r="T1420" s="573"/>
      <c r="U1420" s="573"/>
      <c r="V1420" s="147"/>
      <c r="W1420" s="707"/>
    </row>
    <row r="1421" spans="2:23" ht="14.25" customHeight="1">
      <c r="B1421" s="395"/>
      <c r="D1421" s="529">
        <f t="shared" si="174"/>
        <v>1380</v>
      </c>
      <c r="E1421" s="531"/>
      <c r="F1421" s="574"/>
      <c r="G1421" s="531"/>
      <c r="H1421" s="575"/>
      <c r="I1421" s="700" t="str">
        <f t="shared" si="175"/>
        <v/>
      </c>
      <c r="J1421" s="700" t="str">
        <f t="shared" si="176"/>
        <v/>
      </c>
      <c r="K1421" s="700" t="str">
        <f t="shared" si="177"/>
        <v/>
      </c>
      <c r="L1421" s="700" t="str">
        <f t="shared" si="178"/>
        <v/>
      </c>
      <c r="M1421" s="712" t="str">
        <f t="shared" si="179"/>
        <v/>
      </c>
      <c r="N1421" s="713"/>
      <c r="O1421" s="714"/>
      <c r="P1421" s="233"/>
      <c r="Q1421" s="233"/>
      <c r="R1421" s="816" t="str">
        <f t="shared" si="180"/>
        <v/>
      </c>
      <c r="S1421" s="711" t="str">
        <f t="shared" si="173"/>
        <v/>
      </c>
      <c r="T1421" s="573"/>
      <c r="U1421" s="573"/>
      <c r="V1421" s="147"/>
      <c r="W1421" s="707"/>
    </row>
    <row r="1422" spans="2:23" ht="14.25" customHeight="1">
      <c r="B1422" s="395"/>
      <c r="D1422" s="529">
        <f t="shared" si="174"/>
        <v>1381</v>
      </c>
      <c r="E1422" s="531"/>
      <c r="F1422" s="574"/>
      <c r="G1422" s="531"/>
      <c r="H1422" s="575"/>
      <c r="I1422" s="700" t="str">
        <f t="shared" si="175"/>
        <v/>
      </c>
      <c r="J1422" s="700" t="str">
        <f t="shared" si="176"/>
        <v/>
      </c>
      <c r="K1422" s="700" t="str">
        <f t="shared" si="177"/>
        <v/>
      </c>
      <c r="L1422" s="700" t="str">
        <f t="shared" si="178"/>
        <v/>
      </c>
      <c r="M1422" s="712" t="str">
        <f t="shared" si="179"/>
        <v/>
      </c>
      <c r="N1422" s="713"/>
      <c r="O1422" s="714"/>
      <c r="P1422" s="233"/>
      <c r="Q1422" s="233"/>
      <c r="R1422" s="816" t="str">
        <f t="shared" si="180"/>
        <v/>
      </c>
      <c r="S1422" s="711" t="str">
        <f t="shared" si="173"/>
        <v/>
      </c>
      <c r="T1422" s="573"/>
      <c r="U1422" s="573"/>
      <c r="V1422" s="147"/>
      <c r="W1422" s="707"/>
    </row>
    <row r="1423" spans="2:23" ht="14.25" customHeight="1">
      <c r="B1423" s="395"/>
      <c r="D1423" s="529">
        <f t="shared" si="174"/>
        <v>1382</v>
      </c>
      <c r="E1423" s="531"/>
      <c r="F1423" s="574"/>
      <c r="G1423" s="531"/>
      <c r="H1423" s="575"/>
      <c r="I1423" s="700" t="str">
        <f t="shared" si="175"/>
        <v/>
      </c>
      <c r="J1423" s="700" t="str">
        <f t="shared" si="176"/>
        <v/>
      </c>
      <c r="K1423" s="700" t="str">
        <f t="shared" si="177"/>
        <v/>
      </c>
      <c r="L1423" s="700" t="str">
        <f t="shared" si="178"/>
        <v/>
      </c>
      <c r="M1423" s="712" t="str">
        <f t="shared" si="179"/>
        <v/>
      </c>
      <c r="N1423" s="713"/>
      <c r="O1423" s="714"/>
      <c r="P1423" s="233"/>
      <c r="Q1423" s="233"/>
      <c r="R1423" s="816" t="str">
        <f t="shared" si="180"/>
        <v/>
      </c>
      <c r="S1423" s="711" t="str">
        <f t="shared" si="173"/>
        <v/>
      </c>
      <c r="T1423" s="573"/>
      <c r="U1423" s="573"/>
      <c r="V1423" s="147"/>
      <c r="W1423" s="707"/>
    </row>
    <row r="1424" spans="2:23" ht="14.25" customHeight="1">
      <c r="B1424" s="395"/>
      <c r="D1424" s="529">
        <f t="shared" si="174"/>
        <v>1383</v>
      </c>
      <c r="E1424" s="531"/>
      <c r="F1424" s="574"/>
      <c r="G1424" s="531"/>
      <c r="H1424" s="575"/>
      <c r="I1424" s="700" t="str">
        <f t="shared" si="175"/>
        <v/>
      </c>
      <c r="J1424" s="700" t="str">
        <f t="shared" si="176"/>
        <v/>
      </c>
      <c r="K1424" s="700" t="str">
        <f t="shared" si="177"/>
        <v/>
      </c>
      <c r="L1424" s="700" t="str">
        <f t="shared" si="178"/>
        <v/>
      </c>
      <c r="M1424" s="712" t="str">
        <f t="shared" si="179"/>
        <v/>
      </c>
      <c r="N1424" s="713"/>
      <c r="O1424" s="714"/>
      <c r="P1424" s="233"/>
      <c r="Q1424" s="233"/>
      <c r="R1424" s="816" t="str">
        <f t="shared" si="180"/>
        <v/>
      </c>
      <c r="S1424" s="711" t="str">
        <f t="shared" si="173"/>
        <v/>
      </c>
      <c r="T1424" s="573"/>
      <c r="U1424" s="573"/>
      <c r="V1424" s="147"/>
      <c r="W1424" s="707"/>
    </row>
    <row r="1425" spans="2:23" ht="14.25" customHeight="1">
      <c r="B1425" s="395"/>
      <c r="D1425" s="529">
        <f t="shared" si="174"/>
        <v>1384</v>
      </c>
      <c r="E1425" s="531"/>
      <c r="F1425" s="574"/>
      <c r="G1425" s="531"/>
      <c r="H1425" s="575"/>
      <c r="I1425" s="700" t="str">
        <f t="shared" si="175"/>
        <v/>
      </c>
      <c r="J1425" s="700" t="str">
        <f t="shared" si="176"/>
        <v/>
      </c>
      <c r="K1425" s="700" t="str">
        <f t="shared" si="177"/>
        <v/>
      </c>
      <c r="L1425" s="700" t="str">
        <f t="shared" si="178"/>
        <v/>
      </c>
      <c r="M1425" s="712" t="str">
        <f t="shared" si="179"/>
        <v/>
      </c>
      <c r="N1425" s="713"/>
      <c r="O1425" s="714"/>
      <c r="P1425" s="233"/>
      <c r="Q1425" s="233"/>
      <c r="R1425" s="816" t="str">
        <f t="shared" si="180"/>
        <v/>
      </c>
      <c r="S1425" s="711" t="str">
        <f t="shared" si="173"/>
        <v/>
      </c>
      <c r="T1425" s="573"/>
      <c r="U1425" s="573"/>
      <c r="V1425" s="147"/>
      <c r="W1425" s="707"/>
    </row>
    <row r="1426" spans="2:23" ht="14.25" customHeight="1">
      <c r="B1426" s="395"/>
      <c r="D1426" s="529">
        <f t="shared" si="174"/>
        <v>1385</v>
      </c>
      <c r="E1426" s="531"/>
      <c r="F1426" s="574"/>
      <c r="G1426" s="531"/>
      <c r="H1426" s="575"/>
      <c r="I1426" s="700" t="str">
        <f t="shared" si="175"/>
        <v/>
      </c>
      <c r="J1426" s="700" t="str">
        <f t="shared" si="176"/>
        <v/>
      </c>
      <c r="K1426" s="700" t="str">
        <f t="shared" si="177"/>
        <v/>
      </c>
      <c r="L1426" s="700" t="str">
        <f t="shared" si="178"/>
        <v/>
      </c>
      <c r="M1426" s="712" t="str">
        <f t="shared" si="179"/>
        <v/>
      </c>
      <c r="N1426" s="713"/>
      <c r="O1426" s="714"/>
      <c r="P1426" s="233"/>
      <c r="Q1426" s="233"/>
      <c r="R1426" s="816" t="str">
        <f t="shared" si="180"/>
        <v/>
      </c>
      <c r="S1426" s="711" t="str">
        <f t="shared" si="173"/>
        <v/>
      </c>
      <c r="T1426" s="573"/>
      <c r="U1426" s="573"/>
      <c r="V1426" s="147"/>
      <c r="W1426" s="707"/>
    </row>
    <row r="1427" spans="2:23" ht="14.25" customHeight="1">
      <c r="B1427" s="395"/>
      <c r="D1427" s="529">
        <f t="shared" si="174"/>
        <v>1386</v>
      </c>
      <c r="E1427" s="531"/>
      <c r="F1427" s="574"/>
      <c r="G1427" s="531"/>
      <c r="H1427" s="575"/>
      <c r="I1427" s="700" t="str">
        <f t="shared" si="175"/>
        <v/>
      </c>
      <c r="J1427" s="700" t="str">
        <f t="shared" si="176"/>
        <v/>
      </c>
      <c r="K1427" s="700" t="str">
        <f t="shared" si="177"/>
        <v/>
      </c>
      <c r="L1427" s="700" t="str">
        <f t="shared" si="178"/>
        <v/>
      </c>
      <c r="M1427" s="712" t="str">
        <f t="shared" si="179"/>
        <v/>
      </c>
      <c r="N1427" s="713"/>
      <c r="O1427" s="714"/>
      <c r="P1427" s="233"/>
      <c r="Q1427" s="233"/>
      <c r="R1427" s="816" t="str">
        <f t="shared" si="180"/>
        <v/>
      </c>
      <c r="S1427" s="711" t="str">
        <f t="shared" si="173"/>
        <v/>
      </c>
      <c r="T1427" s="573"/>
      <c r="U1427" s="573"/>
      <c r="V1427" s="147"/>
      <c r="W1427" s="707"/>
    </row>
    <row r="1428" spans="2:23" ht="14.25" customHeight="1">
      <c r="B1428" s="395"/>
      <c r="D1428" s="529">
        <f t="shared" si="174"/>
        <v>1387</v>
      </c>
      <c r="E1428" s="531"/>
      <c r="F1428" s="574"/>
      <c r="G1428" s="531"/>
      <c r="H1428" s="575"/>
      <c r="I1428" s="700" t="str">
        <f t="shared" si="175"/>
        <v/>
      </c>
      <c r="J1428" s="700" t="str">
        <f t="shared" si="176"/>
        <v/>
      </c>
      <c r="K1428" s="700" t="str">
        <f t="shared" si="177"/>
        <v/>
      </c>
      <c r="L1428" s="700" t="str">
        <f t="shared" si="178"/>
        <v/>
      </c>
      <c r="M1428" s="712" t="str">
        <f t="shared" si="179"/>
        <v/>
      </c>
      <c r="N1428" s="713"/>
      <c r="O1428" s="714"/>
      <c r="P1428" s="233"/>
      <c r="Q1428" s="233"/>
      <c r="R1428" s="816" t="str">
        <f t="shared" ref="R1428:R1459" si="181">IF(Q1428="","",P1428*Q1428)</f>
        <v/>
      </c>
      <c r="S1428" s="711" t="str">
        <f t="shared" si="173"/>
        <v/>
      </c>
      <c r="T1428" s="573"/>
      <c r="U1428" s="573"/>
      <c r="V1428" s="147"/>
      <c r="W1428" s="707"/>
    </row>
    <row r="1429" spans="2:23" ht="14.25" customHeight="1">
      <c r="B1429" s="395"/>
      <c r="D1429" s="529">
        <f t="shared" si="174"/>
        <v>1388</v>
      </c>
      <c r="E1429" s="531"/>
      <c r="F1429" s="574"/>
      <c r="G1429" s="531"/>
      <c r="H1429" s="575"/>
      <c r="I1429" s="700" t="str">
        <f t="shared" si="175"/>
        <v/>
      </c>
      <c r="J1429" s="700" t="str">
        <f t="shared" si="176"/>
        <v/>
      </c>
      <c r="K1429" s="700" t="str">
        <f t="shared" si="177"/>
        <v/>
      </c>
      <c r="L1429" s="700" t="str">
        <f t="shared" si="178"/>
        <v/>
      </c>
      <c r="M1429" s="712" t="str">
        <f t="shared" si="179"/>
        <v/>
      </c>
      <c r="N1429" s="713"/>
      <c r="O1429" s="714"/>
      <c r="P1429" s="233"/>
      <c r="Q1429" s="233"/>
      <c r="R1429" s="816" t="str">
        <f t="shared" si="181"/>
        <v/>
      </c>
      <c r="S1429" s="711" t="str">
        <f t="shared" si="173"/>
        <v/>
      </c>
      <c r="T1429" s="573"/>
      <c r="U1429" s="573"/>
      <c r="V1429" s="147"/>
      <c r="W1429" s="707"/>
    </row>
    <row r="1430" spans="2:23" ht="14.25" customHeight="1">
      <c r="B1430" s="395"/>
      <c r="D1430" s="529">
        <f t="shared" si="174"/>
        <v>1389</v>
      </c>
      <c r="E1430" s="531"/>
      <c r="F1430" s="574"/>
      <c r="G1430" s="531"/>
      <c r="H1430" s="575"/>
      <c r="I1430" s="700" t="str">
        <f t="shared" si="175"/>
        <v/>
      </c>
      <c r="J1430" s="700" t="str">
        <f t="shared" si="176"/>
        <v/>
      </c>
      <c r="K1430" s="700" t="str">
        <f t="shared" si="177"/>
        <v/>
      </c>
      <c r="L1430" s="700" t="str">
        <f t="shared" si="178"/>
        <v/>
      </c>
      <c r="M1430" s="712" t="str">
        <f t="shared" si="179"/>
        <v/>
      </c>
      <c r="N1430" s="713"/>
      <c r="O1430" s="714"/>
      <c r="P1430" s="233"/>
      <c r="Q1430" s="233"/>
      <c r="R1430" s="816" t="str">
        <f t="shared" si="181"/>
        <v/>
      </c>
      <c r="S1430" s="711" t="str">
        <f t="shared" si="173"/>
        <v/>
      </c>
      <c r="T1430" s="573"/>
      <c r="U1430" s="573"/>
      <c r="V1430" s="147"/>
      <c r="W1430" s="707"/>
    </row>
    <row r="1431" spans="2:23" ht="14.25" customHeight="1">
      <c r="B1431" s="395"/>
      <c r="D1431" s="529">
        <f t="shared" si="174"/>
        <v>1390</v>
      </c>
      <c r="E1431" s="531"/>
      <c r="F1431" s="574"/>
      <c r="G1431" s="531"/>
      <c r="H1431" s="575"/>
      <c r="I1431" s="700" t="str">
        <f t="shared" si="175"/>
        <v/>
      </c>
      <c r="J1431" s="700" t="str">
        <f t="shared" si="176"/>
        <v/>
      </c>
      <c r="K1431" s="700" t="str">
        <f t="shared" si="177"/>
        <v/>
      </c>
      <c r="L1431" s="700" t="str">
        <f t="shared" si="178"/>
        <v/>
      </c>
      <c r="M1431" s="712" t="str">
        <f t="shared" si="179"/>
        <v/>
      </c>
      <c r="N1431" s="713"/>
      <c r="O1431" s="714"/>
      <c r="P1431" s="233"/>
      <c r="Q1431" s="233"/>
      <c r="R1431" s="816" t="str">
        <f t="shared" si="181"/>
        <v/>
      </c>
      <c r="S1431" s="711" t="str">
        <f t="shared" si="173"/>
        <v/>
      </c>
      <c r="T1431" s="573"/>
      <c r="U1431" s="573"/>
      <c r="V1431" s="147"/>
      <c r="W1431" s="707"/>
    </row>
    <row r="1432" spans="2:23" ht="14.25" customHeight="1">
      <c r="B1432" s="395"/>
      <c r="D1432" s="529">
        <f t="shared" si="174"/>
        <v>1391</v>
      </c>
      <c r="E1432" s="531"/>
      <c r="F1432" s="574"/>
      <c r="G1432" s="531"/>
      <c r="H1432" s="575"/>
      <c r="I1432" s="700" t="str">
        <f t="shared" si="175"/>
        <v/>
      </c>
      <c r="J1432" s="700" t="str">
        <f t="shared" si="176"/>
        <v/>
      </c>
      <c r="K1432" s="700" t="str">
        <f t="shared" si="177"/>
        <v/>
      </c>
      <c r="L1432" s="700" t="str">
        <f t="shared" si="178"/>
        <v/>
      </c>
      <c r="M1432" s="712" t="str">
        <f t="shared" si="179"/>
        <v/>
      </c>
      <c r="N1432" s="713"/>
      <c r="O1432" s="714"/>
      <c r="P1432" s="233"/>
      <c r="Q1432" s="233"/>
      <c r="R1432" s="816" t="str">
        <f t="shared" si="181"/>
        <v/>
      </c>
      <c r="S1432" s="711" t="str">
        <f t="shared" si="173"/>
        <v/>
      </c>
      <c r="T1432" s="573"/>
      <c r="U1432" s="573"/>
      <c r="V1432" s="147"/>
      <c r="W1432" s="707"/>
    </row>
    <row r="1433" spans="2:23" ht="14.25" customHeight="1">
      <c r="B1433" s="395"/>
      <c r="D1433" s="529">
        <f t="shared" si="174"/>
        <v>1392</v>
      </c>
      <c r="E1433" s="531"/>
      <c r="F1433" s="574"/>
      <c r="G1433" s="531"/>
      <c r="H1433" s="575"/>
      <c r="I1433" s="700" t="str">
        <f t="shared" si="175"/>
        <v/>
      </c>
      <c r="J1433" s="700" t="str">
        <f t="shared" si="176"/>
        <v/>
      </c>
      <c r="K1433" s="700" t="str">
        <f t="shared" si="177"/>
        <v/>
      </c>
      <c r="L1433" s="700" t="str">
        <f t="shared" si="178"/>
        <v/>
      </c>
      <c r="M1433" s="712" t="str">
        <f t="shared" si="179"/>
        <v/>
      </c>
      <c r="N1433" s="713"/>
      <c r="O1433" s="714"/>
      <c r="P1433" s="233"/>
      <c r="Q1433" s="233"/>
      <c r="R1433" s="816" t="str">
        <f t="shared" si="181"/>
        <v/>
      </c>
      <c r="S1433" s="711" t="str">
        <f t="shared" si="173"/>
        <v/>
      </c>
      <c r="T1433" s="573"/>
      <c r="U1433" s="573"/>
      <c r="V1433" s="147"/>
      <c r="W1433" s="707"/>
    </row>
    <row r="1434" spans="2:23" ht="14.25" customHeight="1">
      <c r="B1434" s="395"/>
      <c r="D1434" s="529">
        <f t="shared" si="174"/>
        <v>1393</v>
      </c>
      <c r="E1434" s="531"/>
      <c r="F1434" s="574"/>
      <c r="G1434" s="531"/>
      <c r="H1434" s="575"/>
      <c r="I1434" s="700" t="str">
        <f t="shared" si="175"/>
        <v/>
      </c>
      <c r="J1434" s="700" t="str">
        <f t="shared" si="176"/>
        <v/>
      </c>
      <c r="K1434" s="700" t="str">
        <f t="shared" si="177"/>
        <v/>
      </c>
      <c r="L1434" s="700" t="str">
        <f t="shared" si="178"/>
        <v/>
      </c>
      <c r="M1434" s="712" t="str">
        <f t="shared" si="179"/>
        <v/>
      </c>
      <c r="N1434" s="713"/>
      <c r="O1434" s="714"/>
      <c r="P1434" s="233"/>
      <c r="Q1434" s="233"/>
      <c r="R1434" s="816" t="str">
        <f t="shared" si="181"/>
        <v/>
      </c>
      <c r="S1434" s="711" t="str">
        <f t="shared" si="173"/>
        <v/>
      </c>
      <c r="T1434" s="573"/>
      <c r="U1434" s="573"/>
      <c r="V1434" s="147"/>
      <c r="W1434" s="707"/>
    </row>
    <row r="1435" spans="2:23" ht="14.25" customHeight="1">
      <c r="B1435" s="395"/>
      <c r="D1435" s="529">
        <f t="shared" si="174"/>
        <v>1394</v>
      </c>
      <c r="E1435" s="531"/>
      <c r="F1435" s="574"/>
      <c r="G1435" s="531"/>
      <c r="H1435" s="575"/>
      <c r="I1435" s="700" t="str">
        <f t="shared" si="175"/>
        <v/>
      </c>
      <c r="J1435" s="700" t="str">
        <f t="shared" si="176"/>
        <v/>
      </c>
      <c r="K1435" s="700" t="str">
        <f t="shared" si="177"/>
        <v/>
      </c>
      <c r="L1435" s="700" t="str">
        <f t="shared" si="178"/>
        <v/>
      </c>
      <c r="M1435" s="712" t="str">
        <f t="shared" si="179"/>
        <v/>
      </c>
      <c r="N1435" s="713"/>
      <c r="O1435" s="714"/>
      <c r="P1435" s="233"/>
      <c r="Q1435" s="233"/>
      <c r="R1435" s="816" t="str">
        <f t="shared" si="181"/>
        <v/>
      </c>
      <c r="S1435" s="711" t="str">
        <f t="shared" si="173"/>
        <v/>
      </c>
      <c r="T1435" s="573"/>
      <c r="U1435" s="573"/>
      <c r="V1435" s="147"/>
      <c r="W1435" s="707"/>
    </row>
    <row r="1436" spans="2:23" ht="14.25" customHeight="1">
      <c r="B1436" s="395"/>
      <c r="D1436" s="529">
        <f t="shared" si="174"/>
        <v>1395</v>
      </c>
      <c r="E1436" s="531"/>
      <c r="F1436" s="574"/>
      <c r="G1436" s="531"/>
      <c r="H1436" s="575"/>
      <c r="I1436" s="700" t="str">
        <f t="shared" si="175"/>
        <v/>
      </c>
      <c r="J1436" s="700" t="str">
        <f t="shared" si="176"/>
        <v/>
      </c>
      <c r="K1436" s="700" t="str">
        <f t="shared" si="177"/>
        <v/>
      </c>
      <c r="L1436" s="700" t="str">
        <f t="shared" si="178"/>
        <v/>
      </c>
      <c r="M1436" s="712" t="str">
        <f t="shared" si="179"/>
        <v/>
      </c>
      <c r="N1436" s="713"/>
      <c r="O1436" s="714"/>
      <c r="P1436" s="233"/>
      <c r="Q1436" s="233"/>
      <c r="R1436" s="816" t="str">
        <f t="shared" si="181"/>
        <v/>
      </c>
      <c r="S1436" s="711" t="str">
        <f t="shared" si="173"/>
        <v/>
      </c>
      <c r="T1436" s="573"/>
      <c r="U1436" s="573"/>
      <c r="V1436" s="147"/>
      <c r="W1436" s="707"/>
    </row>
    <row r="1437" spans="2:23" ht="14.25" customHeight="1">
      <c r="B1437" s="395"/>
      <c r="D1437" s="529">
        <f t="shared" si="174"/>
        <v>1396</v>
      </c>
      <c r="E1437" s="531"/>
      <c r="F1437" s="574"/>
      <c r="G1437" s="531"/>
      <c r="H1437" s="575"/>
      <c r="I1437" s="700" t="str">
        <f t="shared" si="175"/>
        <v/>
      </c>
      <c r="J1437" s="700" t="str">
        <f t="shared" si="176"/>
        <v/>
      </c>
      <c r="K1437" s="700" t="str">
        <f t="shared" si="177"/>
        <v/>
      </c>
      <c r="L1437" s="700" t="str">
        <f t="shared" si="178"/>
        <v/>
      </c>
      <c r="M1437" s="712" t="str">
        <f t="shared" si="179"/>
        <v/>
      </c>
      <c r="N1437" s="713"/>
      <c r="O1437" s="714"/>
      <c r="P1437" s="233"/>
      <c r="Q1437" s="233"/>
      <c r="R1437" s="816" t="str">
        <f t="shared" si="181"/>
        <v/>
      </c>
      <c r="S1437" s="711" t="str">
        <f t="shared" si="173"/>
        <v/>
      </c>
      <c r="T1437" s="573"/>
      <c r="U1437" s="573"/>
      <c r="V1437" s="147"/>
      <c r="W1437" s="707"/>
    </row>
    <row r="1438" spans="2:23" ht="14.25" customHeight="1">
      <c r="B1438" s="395"/>
      <c r="D1438" s="529">
        <f t="shared" si="174"/>
        <v>1397</v>
      </c>
      <c r="E1438" s="531"/>
      <c r="F1438" s="574"/>
      <c r="G1438" s="531"/>
      <c r="H1438" s="575"/>
      <c r="I1438" s="700" t="str">
        <f t="shared" si="175"/>
        <v/>
      </c>
      <c r="J1438" s="700" t="str">
        <f t="shared" si="176"/>
        <v/>
      </c>
      <c r="K1438" s="700" t="str">
        <f t="shared" si="177"/>
        <v/>
      </c>
      <c r="L1438" s="700" t="str">
        <f t="shared" si="178"/>
        <v/>
      </c>
      <c r="M1438" s="712" t="str">
        <f t="shared" si="179"/>
        <v/>
      </c>
      <c r="N1438" s="713"/>
      <c r="O1438" s="714"/>
      <c r="P1438" s="233"/>
      <c r="Q1438" s="233"/>
      <c r="R1438" s="816" t="str">
        <f t="shared" si="181"/>
        <v/>
      </c>
      <c r="S1438" s="711" t="str">
        <f t="shared" si="173"/>
        <v/>
      </c>
      <c r="T1438" s="573"/>
      <c r="U1438" s="573"/>
      <c r="V1438" s="147"/>
      <c r="W1438" s="707"/>
    </row>
    <row r="1439" spans="2:23" ht="14.25" customHeight="1">
      <c r="B1439" s="395"/>
      <c r="D1439" s="529">
        <f t="shared" si="174"/>
        <v>1398</v>
      </c>
      <c r="E1439" s="531"/>
      <c r="F1439" s="574"/>
      <c r="G1439" s="531"/>
      <c r="H1439" s="575"/>
      <c r="I1439" s="700" t="str">
        <f t="shared" si="175"/>
        <v/>
      </c>
      <c r="J1439" s="700" t="str">
        <f t="shared" si="176"/>
        <v/>
      </c>
      <c r="K1439" s="700" t="str">
        <f t="shared" si="177"/>
        <v/>
      </c>
      <c r="L1439" s="700" t="str">
        <f t="shared" si="178"/>
        <v/>
      </c>
      <c r="M1439" s="712" t="str">
        <f t="shared" si="179"/>
        <v/>
      </c>
      <c r="N1439" s="713"/>
      <c r="O1439" s="714"/>
      <c r="P1439" s="233"/>
      <c r="Q1439" s="233"/>
      <c r="R1439" s="816" t="str">
        <f t="shared" si="181"/>
        <v/>
      </c>
      <c r="S1439" s="711" t="str">
        <f t="shared" si="173"/>
        <v/>
      </c>
      <c r="T1439" s="573"/>
      <c r="U1439" s="573"/>
      <c r="V1439" s="147"/>
      <c r="W1439" s="707"/>
    </row>
    <row r="1440" spans="2:23" ht="14.25" customHeight="1">
      <c r="B1440" s="395"/>
      <c r="D1440" s="529">
        <f t="shared" si="174"/>
        <v>1399</v>
      </c>
      <c r="E1440" s="531"/>
      <c r="F1440" s="574"/>
      <c r="G1440" s="531"/>
      <c r="H1440" s="575"/>
      <c r="I1440" s="700" t="str">
        <f t="shared" si="175"/>
        <v/>
      </c>
      <c r="J1440" s="700" t="str">
        <f t="shared" si="176"/>
        <v/>
      </c>
      <c r="K1440" s="700" t="str">
        <f t="shared" si="177"/>
        <v/>
      </c>
      <c r="L1440" s="700" t="str">
        <f t="shared" si="178"/>
        <v/>
      </c>
      <c r="M1440" s="712" t="str">
        <f t="shared" si="179"/>
        <v/>
      </c>
      <c r="N1440" s="713"/>
      <c r="O1440" s="714"/>
      <c r="P1440" s="233"/>
      <c r="Q1440" s="233"/>
      <c r="R1440" s="816" t="str">
        <f t="shared" si="181"/>
        <v/>
      </c>
      <c r="S1440" s="711" t="str">
        <f t="shared" si="173"/>
        <v/>
      </c>
      <c r="T1440" s="573"/>
      <c r="U1440" s="573"/>
      <c r="V1440" s="147"/>
      <c r="W1440" s="707"/>
    </row>
    <row r="1441" spans="2:23" ht="14.25" customHeight="1">
      <c r="B1441" s="395"/>
      <c r="D1441" s="529">
        <f t="shared" si="174"/>
        <v>1400</v>
      </c>
      <c r="E1441" s="531"/>
      <c r="F1441" s="574"/>
      <c r="G1441" s="531"/>
      <c r="H1441" s="575"/>
      <c r="I1441" s="700" t="str">
        <f t="shared" si="175"/>
        <v/>
      </c>
      <c r="J1441" s="700" t="str">
        <f t="shared" si="176"/>
        <v/>
      </c>
      <c r="K1441" s="700" t="str">
        <f t="shared" si="177"/>
        <v/>
      </c>
      <c r="L1441" s="700" t="str">
        <f t="shared" si="178"/>
        <v/>
      </c>
      <c r="M1441" s="712" t="str">
        <f t="shared" si="179"/>
        <v/>
      </c>
      <c r="N1441" s="713"/>
      <c r="O1441" s="714"/>
      <c r="P1441" s="233"/>
      <c r="Q1441" s="233"/>
      <c r="R1441" s="816" t="str">
        <f t="shared" si="181"/>
        <v/>
      </c>
      <c r="S1441" s="711" t="str">
        <f t="shared" si="173"/>
        <v/>
      </c>
      <c r="T1441" s="573"/>
      <c r="U1441" s="573"/>
      <c r="V1441" s="147"/>
      <c r="W1441" s="707"/>
    </row>
    <row r="1442" spans="2:23" ht="14.25" customHeight="1">
      <c r="B1442" s="395"/>
      <c r="D1442" s="529">
        <f t="shared" ref="D1442:D1505" si="182">D1441+1</f>
        <v>1401</v>
      </c>
      <c r="E1442" s="531"/>
      <c r="F1442" s="574"/>
      <c r="G1442" s="531"/>
      <c r="H1442" s="575"/>
      <c r="I1442" s="700" t="str">
        <f t="shared" si="175"/>
        <v/>
      </c>
      <c r="J1442" s="700" t="str">
        <f t="shared" si="176"/>
        <v/>
      </c>
      <c r="K1442" s="700" t="str">
        <f t="shared" si="177"/>
        <v/>
      </c>
      <c r="L1442" s="700" t="str">
        <f t="shared" si="178"/>
        <v/>
      </c>
      <c r="M1442" s="712" t="str">
        <f t="shared" si="179"/>
        <v/>
      </c>
      <c r="N1442" s="713"/>
      <c r="O1442" s="714"/>
      <c r="P1442" s="233"/>
      <c r="Q1442" s="233"/>
      <c r="R1442" s="816" t="str">
        <f t="shared" si="181"/>
        <v/>
      </c>
      <c r="S1442" s="711" t="str">
        <f t="shared" ref="S1442:S1505" si="183">IF(OR(H1442="",R1442=""),"",R1442/H1442)</f>
        <v/>
      </c>
      <c r="T1442" s="573"/>
      <c r="U1442" s="573"/>
      <c r="V1442" s="147"/>
      <c r="W1442" s="707"/>
    </row>
    <row r="1443" spans="2:23" ht="14.25" customHeight="1">
      <c r="B1443" s="395"/>
      <c r="D1443" s="529">
        <f t="shared" si="182"/>
        <v>1402</v>
      </c>
      <c r="E1443" s="531"/>
      <c r="F1443" s="574"/>
      <c r="G1443" s="531"/>
      <c r="H1443" s="575"/>
      <c r="I1443" s="700" t="str">
        <f t="shared" si="175"/>
        <v/>
      </c>
      <c r="J1443" s="700" t="str">
        <f t="shared" si="176"/>
        <v/>
      </c>
      <c r="K1443" s="700" t="str">
        <f t="shared" si="177"/>
        <v/>
      </c>
      <c r="L1443" s="700" t="str">
        <f t="shared" si="178"/>
        <v/>
      </c>
      <c r="M1443" s="712" t="str">
        <f t="shared" si="179"/>
        <v/>
      </c>
      <c r="N1443" s="713"/>
      <c r="O1443" s="714"/>
      <c r="P1443" s="233"/>
      <c r="Q1443" s="233"/>
      <c r="R1443" s="816" t="str">
        <f t="shared" si="181"/>
        <v/>
      </c>
      <c r="S1443" s="711" t="str">
        <f t="shared" si="183"/>
        <v/>
      </c>
      <c r="T1443" s="573"/>
      <c r="U1443" s="573"/>
      <c r="V1443" s="147"/>
      <c r="W1443" s="707"/>
    </row>
    <row r="1444" spans="2:23" ht="14.25" customHeight="1">
      <c r="B1444" s="395"/>
      <c r="D1444" s="529">
        <f t="shared" si="182"/>
        <v>1403</v>
      </c>
      <c r="E1444" s="531"/>
      <c r="F1444" s="574"/>
      <c r="G1444" s="531"/>
      <c r="H1444" s="575"/>
      <c r="I1444" s="700" t="str">
        <f t="shared" si="175"/>
        <v/>
      </c>
      <c r="J1444" s="700" t="str">
        <f t="shared" si="176"/>
        <v/>
      </c>
      <c r="K1444" s="700" t="str">
        <f t="shared" si="177"/>
        <v/>
      </c>
      <c r="L1444" s="700" t="str">
        <f t="shared" si="178"/>
        <v/>
      </c>
      <c r="M1444" s="712" t="str">
        <f t="shared" si="179"/>
        <v/>
      </c>
      <c r="N1444" s="713"/>
      <c r="O1444" s="714"/>
      <c r="P1444" s="233"/>
      <c r="Q1444" s="233"/>
      <c r="R1444" s="816" t="str">
        <f t="shared" si="181"/>
        <v/>
      </c>
      <c r="S1444" s="711" t="str">
        <f t="shared" si="183"/>
        <v/>
      </c>
      <c r="T1444" s="573"/>
      <c r="U1444" s="573"/>
      <c r="V1444" s="147"/>
      <c r="W1444" s="707"/>
    </row>
    <row r="1445" spans="2:23" ht="14.25" customHeight="1">
      <c r="B1445" s="395"/>
      <c r="D1445" s="529">
        <f t="shared" si="182"/>
        <v>1404</v>
      </c>
      <c r="E1445" s="531"/>
      <c r="F1445" s="574"/>
      <c r="G1445" s="531"/>
      <c r="H1445" s="575"/>
      <c r="I1445" s="700" t="str">
        <f t="shared" si="175"/>
        <v/>
      </c>
      <c r="J1445" s="700" t="str">
        <f t="shared" si="176"/>
        <v/>
      </c>
      <c r="K1445" s="700" t="str">
        <f t="shared" si="177"/>
        <v/>
      </c>
      <c r="L1445" s="700" t="str">
        <f t="shared" si="178"/>
        <v/>
      </c>
      <c r="M1445" s="712" t="str">
        <f t="shared" si="179"/>
        <v/>
      </c>
      <c r="N1445" s="713"/>
      <c r="O1445" s="714"/>
      <c r="P1445" s="233"/>
      <c r="Q1445" s="233"/>
      <c r="R1445" s="816" t="str">
        <f t="shared" si="181"/>
        <v/>
      </c>
      <c r="S1445" s="711" t="str">
        <f t="shared" si="183"/>
        <v/>
      </c>
      <c r="T1445" s="573"/>
      <c r="U1445" s="573"/>
      <c r="V1445" s="147"/>
      <c r="W1445" s="707"/>
    </row>
    <row r="1446" spans="2:23" ht="14.25" customHeight="1">
      <c r="B1446" s="395"/>
      <c r="D1446" s="529">
        <f t="shared" si="182"/>
        <v>1405</v>
      </c>
      <c r="E1446" s="531"/>
      <c r="F1446" s="574"/>
      <c r="G1446" s="531"/>
      <c r="H1446" s="575"/>
      <c r="I1446" s="700" t="str">
        <f t="shared" si="175"/>
        <v/>
      </c>
      <c r="J1446" s="700" t="str">
        <f t="shared" si="176"/>
        <v/>
      </c>
      <c r="K1446" s="700" t="str">
        <f t="shared" si="177"/>
        <v/>
      </c>
      <c r="L1446" s="700" t="str">
        <f t="shared" si="178"/>
        <v/>
      </c>
      <c r="M1446" s="712" t="str">
        <f t="shared" si="179"/>
        <v/>
      </c>
      <c r="N1446" s="713"/>
      <c r="O1446" s="714"/>
      <c r="P1446" s="233"/>
      <c r="Q1446" s="233"/>
      <c r="R1446" s="816" t="str">
        <f t="shared" si="181"/>
        <v/>
      </c>
      <c r="S1446" s="711" t="str">
        <f t="shared" si="183"/>
        <v/>
      </c>
      <c r="T1446" s="573"/>
      <c r="U1446" s="573"/>
      <c r="V1446" s="147"/>
      <c r="W1446" s="707"/>
    </row>
    <row r="1447" spans="2:23" ht="14.25" customHeight="1">
      <c r="B1447" s="395"/>
      <c r="D1447" s="529">
        <f t="shared" si="182"/>
        <v>1406</v>
      </c>
      <c r="E1447" s="531"/>
      <c r="F1447" s="574"/>
      <c r="G1447" s="531"/>
      <c r="H1447" s="575"/>
      <c r="I1447" s="700" t="str">
        <f t="shared" si="175"/>
        <v/>
      </c>
      <c r="J1447" s="700" t="str">
        <f t="shared" si="176"/>
        <v/>
      </c>
      <c r="K1447" s="700" t="str">
        <f t="shared" si="177"/>
        <v/>
      </c>
      <c r="L1447" s="700" t="str">
        <f t="shared" si="178"/>
        <v/>
      </c>
      <c r="M1447" s="712" t="str">
        <f t="shared" si="179"/>
        <v/>
      </c>
      <c r="N1447" s="713"/>
      <c r="O1447" s="714"/>
      <c r="P1447" s="233"/>
      <c r="Q1447" s="233"/>
      <c r="R1447" s="816" t="str">
        <f t="shared" si="181"/>
        <v/>
      </c>
      <c r="S1447" s="711" t="str">
        <f t="shared" si="183"/>
        <v/>
      </c>
      <c r="T1447" s="573"/>
      <c r="U1447" s="573"/>
      <c r="V1447" s="147"/>
      <c r="W1447" s="707"/>
    </row>
    <row r="1448" spans="2:23" ht="14.25" customHeight="1">
      <c r="B1448" s="395"/>
      <c r="D1448" s="529">
        <f t="shared" si="182"/>
        <v>1407</v>
      </c>
      <c r="E1448" s="531"/>
      <c r="F1448" s="574"/>
      <c r="G1448" s="531"/>
      <c r="H1448" s="575"/>
      <c r="I1448" s="700" t="str">
        <f t="shared" si="175"/>
        <v/>
      </c>
      <c r="J1448" s="700" t="str">
        <f t="shared" si="176"/>
        <v/>
      </c>
      <c r="K1448" s="700" t="str">
        <f t="shared" si="177"/>
        <v/>
      </c>
      <c r="L1448" s="700" t="str">
        <f t="shared" si="178"/>
        <v/>
      </c>
      <c r="M1448" s="712" t="str">
        <f t="shared" si="179"/>
        <v/>
      </c>
      <c r="N1448" s="713"/>
      <c r="O1448" s="714"/>
      <c r="P1448" s="233"/>
      <c r="Q1448" s="233"/>
      <c r="R1448" s="816" t="str">
        <f t="shared" si="181"/>
        <v/>
      </c>
      <c r="S1448" s="711" t="str">
        <f t="shared" si="183"/>
        <v/>
      </c>
      <c r="T1448" s="573"/>
      <c r="U1448" s="573"/>
      <c r="V1448" s="147"/>
      <c r="W1448" s="707"/>
    </row>
    <row r="1449" spans="2:23" ht="14.25" customHeight="1">
      <c r="B1449" s="395"/>
      <c r="D1449" s="529">
        <f t="shared" si="182"/>
        <v>1408</v>
      </c>
      <c r="E1449" s="531"/>
      <c r="F1449" s="574"/>
      <c r="G1449" s="531"/>
      <c r="H1449" s="575"/>
      <c r="I1449" s="700" t="str">
        <f t="shared" si="175"/>
        <v/>
      </c>
      <c r="J1449" s="700" t="str">
        <f t="shared" si="176"/>
        <v/>
      </c>
      <c r="K1449" s="700" t="str">
        <f t="shared" si="177"/>
        <v/>
      </c>
      <c r="L1449" s="700" t="str">
        <f t="shared" si="178"/>
        <v/>
      </c>
      <c r="M1449" s="712" t="str">
        <f t="shared" si="179"/>
        <v/>
      </c>
      <c r="N1449" s="713"/>
      <c r="O1449" s="714"/>
      <c r="P1449" s="233"/>
      <c r="Q1449" s="233"/>
      <c r="R1449" s="816" t="str">
        <f t="shared" si="181"/>
        <v/>
      </c>
      <c r="S1449" s="711" t="str">
        <f t="shared" si="183"/>
        <v/>
      </c>
      <c r="T1449" s="573"/>
      <c r="U1449" s="573"/>
      <c r="V1449" s="147"/>
      <c r="W1449" s="707"/>
    </row>
    <row r="1450" spans="2:23" ht="14.25" customHeight="1">
      <c r="B1450" s="395"/>
      <c r="D1450" s="529">
        <f t="shared" si="182"/>
        <v>1409</v>
      </c>
      <c r="E1450" s="531"/>
      <c r="F1450" s="574"/>
      <c r="G1450" s="531"/>
      <c r="H1450" s="575"/>
      <c r="I1450" s="700" t="str">
        <f t="shared" si="175"/>
        <v/>
      </c>
      <c r="J1450" s="700" t="str">
        <f t="shared" si="176"/>
        <v/>
      </c>
      <c r="K1450" s="700" t="str">
        <f t="shared" si="177"/>
        <v/>
      </c>
      <c r="L1450" s="700" t="str">
        <f t="shared" si="178"/>
        <v/>
      </c>
      <c r="M1450" s="712" t="str">
        <f t="shared" si="179"/>
        <v/>
      </c>
      <c r="N1450" s="713"/>
      <c r="O1450" s="714"/>
      <c r="P1450" s="233"/>
      <c r="Q1450" s="233"/>
      <c r="R1450" s="816" t="str">
        <f t="shared" si="181"/>
        <v/>
      </c>
      <c r="S1450" s="711" t="str">
        <f t="shared" si="183"/>
        <v/>
      </c>
      <c r="T1450" s="573"/>
      <c r="U1450" s="573"/>
      <c r="V1450" s="147"/>
      <c r="W1450" s="707"/>
    </row>
    <row r="1451" spans="2:23" ht="14.25" customHeight="1">
      <c r="B1451" s="395"/>
      <c r="D1451" s="529">
        <f t="shared" si="182"/>
        <v>1410</v>
      </c>
      <c r="E1451" s="531"/>
      <c r="F1451" s="574"/>
      <c r="G1451" s="531"/>
      <c r="H1451" s="575"/>
      <c r="I1451" s="700" t="str">
        <f t="shared" ref="I1451:I1514" si="184">IF(OR(F1451=$AE$4,F1451=$AF$4),"○","")</f>
        <v/>
      </c>
      <c r="J1451" s="700" t="str">
        <f t="shared" si="176"/>
        <v/>
      </c>
      <c r="K1451" s="700" t="str">
        <f t="shared" si="177"/>
        <v/>
      </c>
      <c r="L1451" s="700" t="str">
        <f t="shared" si="178"/>
        <v/>
      </c>
      <c r="M1451" s="712" t="str">
        <f t="shared" si="179"/>
        <v/>
      </c>
      <c r="N1451" s="713"/>
      <c r="O1451" s="714"/>
      <c r="P1451" s="233"/>
      <c r="Q1451" s="233"/>
      <c r="R1451" s="816" t="str">
        <f t="shared" si="181"/>
        <v/>
      </c>
      <c r="S1451" s="711" t="str">
        <f t="shared" si="183"/>
        <v/>
      </c>
      <c r="T1451" s="573"/>
      <c r="U1451" s="573"/>
      <c r="V1451" s="147"/>
      <c r="W1451" s="707"/>
    </row>
    <row r="1452" spans="2:23" ht="14.25" customHeight="1">
      <c r="B1452" s="395"/>
      <c r="D1452" s="529">
        <f t="shared" si="182"/>
        <v>1411</v>
      </c>
      <c r="E1452" s="531"/>
      <c r="F1452" s="574"/>
      <c r="G1452" s="531"/>
      <c r="H1452" s="575"/>
      <c r="I1452" s="700" t="str">
        <f t="shared" si="184"/>
        <v/>
      </c>
      <c r="J1452" s="700" t="str">
        <f t="shared" si="176"/>
        <v/>
      </c>
      <c r="K1452" s="700" t="str">
        <f t="shared" si="177"/>
        <v/>
      </c>
      <c r="L1452" s="700" t="str">
        <f t="shared" si="178"/>
        <v/>
      </c>
      <c r="M1452" s="712" t="str">
        <f t="shared" si="179"/>
        <v/>
      </c>
      <c r="N1452" s="713"/>
      <c r="O1452" s="714"/>
      <c r="P1452" s="233"/>
      <c r="Q1452" s="233"/>
      <c r="R1452" s="816" t="str">
        <f t="shared" si="181"/>
        <v/>
      </c>
      <c r="S1452" s="711" t="str">
        <f t="shared" si="183"/>
        <v/>
      </c>
      <c r="T1452" s="573"/>
      <c r="U1452" s="573"/>
      <c r="V1452" s="147"/>
      <c r="W1452" s="707"/>
    </row>
    <row r="1453" spans="2:23" ht="14.25" customHeight="1">
      <c r="B1453" s="395"/>
      <c r="D1453" s="529">
        <f t="shared" si="182"/>
        <v>1412</v>
      </c>
      <c r="E1453" s="531"/>
      <c r="F1453" s="574"/>
      <c r="G1453" s="531"/>
      <c r="H1453" s="575"/>
      <c r="I1453" s="700" t="str">
        <f t="shared" si="184"/>
        <v/>
      </c>
      <c r="J1453" s="700" t="str">
        <f t="shared" si="176"/>
        <v/>
      </c>
      <c r="K1453" s="700" t="str">
        <f t="shared" si="177"/>
        <v/>
      </c>
      <c r="L1453" s="700" t="str">
        <f t="shared" si="178"/>
        <v/>
      </c>
      <c r="M1453" s="712" t="str">
        <f t="shared" si="179"/>
        <v/>
      </c>
      <c r="N1453" s="713"/>
      <c r="O1453" s="714"/>
      <c r="P1453" s="233"/>
      <c r="Q1453" s="233"/>
      <c r="R1453" s="816" t="str">
        <f t="shared" si="181"/>
        <v/>
      </c>
      <c r="S1453" s="711" t="str">
        <f t="shared" si="183"/>
        <v/>
      </c>
      <c r="T1453" s="573"/>
      <c r="U1453" s="573"/>
      <c r="V1453" s="147"/>
      <c r="W1453" s="707"/>
    </row>
    <row r="1454" spans="2:23" ht="14.25" customHeight="1">
      <c r="B1454" s="395"/>
      <c r="D1454" s="529">
        <f t="shared" si="182"/>
        <v>1413</v>
      </c>
      <c r="E1454" s="531"/>
      <c r="F1454" s="574"/>
      <c r="G1454" s="531"/>
      <c r="H1454" s="575"/>
      <c r="I1454" s="700" t="str">
        <f t="shared" si="184"/>
        <v/>
      </c>
      <c r="J1454" s="700" t="str">
        <f t="shared" si="176"/>
        <v/>
      </c>
      <c r="K1454" s="700" t="str">
        <f t="shared" si="177"/>
        <v/>
      </c>
      <c r="L1454" s="700" t="str">
        <f t="shared" si="178"/>
        <v/>
      </c>
      <c r="M1454" s="712" t="str">
        <f t="shared" si="179"/>
        <v/>
      </c>
      <c r="N1454" s="713"/>
      <c r="O1454" s="714"/>
      <c r="P1454" s="233"/>
      <c r="Q1454" s="233"/>
      <c r="R1454" s="816" t="str">
        <f t="shared" si="181"/>
        <v/>
      </c>
      <c r="S1454" s="711" t="str">
        <f t="shared" si="183"/>
        <v/>
      </c>
      <c r="T1454" s="573"/>
      <c r="U1454" s="573"/>
      <c r="V1454" s="147"/>
      <c r="W1454" s="707"/>
    </row>
    <row r="1455" spans="2:23" ht="14.25" customHeight="1">
      <c r="B1455" s="395"/>
      <c r="D1455" s="529">
        <f t="shared" si="182"/>
        <v>1414</v>
      </c>
      <c r="E1455" s="531"/>
      <c r="F1455" s="574"/>
      <c r="G1455" s="531"/>
      <c r="H1455" s="575"/>
      <c r="I1455" s="700" t="str">
        <f t="shared" si="184"/>
        <v/>
      </c>
      <c r="J1455" s="700" t="str">
        <f t="shared" si="176"/>
        <v/>
      </c>
      <c r="K1455" s="700" t="str">
        <f t="shared" si="177"/>
        <v/>
      </c>
      <c r="L1455" s="700" t="str">
        <f t="shared" si="178"/>
        <v/>
      </c>
      <c r="M1455" s="712" t="str">
        <f t="shared" si="179"/>
        <v/>
      </c>
      <c r="N1455" s="713"/>
      <c r="O1455" s="714"/>
      <c r="P1455" s="233"/>
      <c r="Q1455" s="233"/>
      <c r="R1455" s="816" t="str">
        <f t="shared" si="181"/>
        <v/>
      </c>
      <c r="S1455" s="711" t="str">
        <f t="shared" si="183"/>
        <v/>
      </c>
      <c r="T1455" s="573"/>
      <c r="U1455" s="573"/>
      <c r="V1455" s="147"/>
      <c r="W1455" s="707"/>
    </row>
    <row r="1456" spans="2:23" ht="14.25" customHeight="1">
      <c r="B1456" s="395"/>
      <c r="D1456" s="529">
        <f t="shared" si="182"/>
        <v>1415</v>
      </c>
      <c r="E1456" s="531"/>
      <c r="F1456" s="574"/>
      <c r="G1456" s="531"/>
      <c r="H1456" s="575"/>
      <c r="I1456" s="700" t="str">
        <f t="shared" si="184"/>
        <v/>
      </c>
      <c r="J1456" s="700" t="str">
        <f t="shared" si="176"/>
        <v/>
      </c>
      <c r="K1456" s="700" t="str">
        <f t="shared" si="177"/>
        <v/>
      </c>
      <c r="L1456" s="700" t="str">
        <f t="shared" si="178"/>
        <v/>
      </c>
      <c r="M1456" s="712" t="str">
        <f t="shared" si="179"/>
        <v/>
      </c>
      <c r="N1456" s="713"/>
      <c r="O1456" s="714"/>
      <c r="P1456" s="233"/>
      <c r="Q1456" s="233"/>
      <c r="R1456" s="816" t="str">
        <f t="shared" si="181"/>
        <v/>
      </c>
      <c r="S1456" s="711" t="str">
        <f t="shared" si="183"/>
        <v/>
      </c>
      <c r="T1456" s="573"/>
      <c r="U1456" s="573"/>
      <c r="V1456" s="147"/>
      <c r="W1456" s="707"/>
    </row>
    <row r="1457" spans="2:23" ht="14.25" customHeight="1">
      <c r="B1457" s="395"/>
      <c r="D1457" s="529">
        <f t="shared" si="182"/>
        <v>1416</v>
      </c>
      <c r="E1457" s="531"/>
      <c r="F1457" s="574"/>
      <c r="G1457" s="531"/>
      <c r="H1457" s="575"/>
      <c r="I1457" s="700" t="str">
        <f t="shared" si="184"/>
        <v/>
      </c>
      <c r="J1457" s="700" t="str">
        <f t="shared" ref="J1457:J1520" si="185">IF(F1457=$AN$4,"○","")</f>
        <v/>
      </c>
      <c r="K1457" s="700" t="str">
        <f t="shared" ref="K1457:K1520" si="186">IF(OR(F1457=$AQ$4,F1457=$AR$4),"○","")</f>
        <v/>
      </c>
      <c r="L1457" s="700" t="str">
        <f t="shared" ref="L1457:L1520" si="187">IF(F1457=$AS$4,"○","")</f>
        <v/>
      </c>
      <c r="M1457" s="712" t="str">
        <f t="shared" ref="M1457:M1520" si="188">IF(H1457="","",H1457/$H$10)</f>
        <v/>
      </c>
      <c r="N1457" s="713"/>
      <c r="O1457" s="714"/>
      <c r="P1457" s="233"/>
      <c r="Q1457" s="233"/>
      <c r="R1457" s="816" t="str">
        <f t="shared" si="181"/>
        <v/>
      </c>
      <c r="S1457" s="711" t="str">
        <f t="shared" si="183"/>
        <v/>
      </c>
      <c r="T1457" s="573"/>
      <c r="U1457" s="573"/>
      <c r="V1457" s="147"/>
      <c r="W1457" s="707"/>
    </row>
    <row r="1458" spans="2:23" ht="14.25" customHeight="1">
      <c r="B1458" s="395"/>
      <c r="D1458" s="529">
        <f t="shared" si="182"/>
        <v>1417</v>
      </c>
      <c r="E1458" s="531"/>
      <c r="F1458" s="574"/>
      <c r="G1458" s="531"/>
      <c r="H1458" s="575"/>
      <c r="I1458" s="700" t="str">
        <f t="shared" si="184"/>
        <v/>
      </c>
      <c r="J1458" s="700" t="str">
        <f t="shared" si="185"/>
        <v/>
      </c>
      <c r="K1458" s="700" t="str">
        <f t="shared" si="186"/>
        <v/>
      </c>
      <c r="L1458" s="700" t="str">
        <f t="shared" si="187"/>
        <v/>
      </c>
      <c r="M1458" s="712" t="str">
        <f t="shared" si="188"/>
        <v/>
      </c>
      <c r="N1458" s="713"/>
      <c r="O1458" s="714"/>
      <c r="P1458" s="233"/>
      <c r="Q1458" s="233"/>
      <c r="R1458" s="816" t="str">
        <f t="shared" si="181"/>
        <v/>
      </c>
      <c r="S1458" s="711" t="str">
        <f t="shared" si="183"/>
        <v/>
      </c>
      <c r="T1458" s="573"/>
      <c r="U1458" s="573"/>
      <c r="V1458" s="147"/>
      <c r="W1458" s="707"/>
    </row>
    <row r="1459" spans="2:23" ht="14.25" customHeight="1">
      <c r="B1459" s="395"/>
      <c r="D1459" s="529">
        <f t="shared" si="182"/>
        <v>1418</v>
      </c>
      <c r="E1459" s="531"/>
      <c r="F1459" s="574"/>
      <c r="G1459" s="531"/>
      <c r="H1459" s="575"/>
      <c r="I1459" s="700" t="str">
        <f t="shared" si="184"/>
        <v/>
      </c>
      <c r="J1459" s="700" t="str">
        <f t="shared" si="185"/>
        <v/>
      </c>
      <c r="K1459" s="700" t="str">
        <f t="shared" si="186"/>
        <v/>
      </c>
      <c r="L1459" s="700" t="str">
        <f t="shared" si="187"/>
        <v/>
      </c>
      <c r="M1459" s="712" t="str">
        <f t="shared" si="188"/>
        <v/>
      </c>
      <c r="N1459" s="713"/>
      <c r="O1459" s="714"/>
      <c r="P1459" s="233"/>
      <c r="Q1459" s="233"/>
      <c r="R1459" s="816" t="str">
        <f t="shared" si="181"/>
        <v/>
      </c>
      <c r="S1459" s="711" t="str">
        <f t="shared" si="183"/>
        <v/>
      </c>
      <c r="T1459" s="573"/>
      <c r="U1459" s="573"/>
      <c r="V1459" s="147"/>
      <c r="W1459" s="707"/>
    </row>
    <row r="1460" spans="2:23" ht="14.25" customHeight="1">
      <c r="B1460" s="395"/>
      <c r="D1460" s="529">
        <f t="shared" si="182"/>
        <v>1419</v>
      </c>
      <c r="E1460" s="531"/>
      <c r="F1460" s="574"/>
      <c r="G1460" s="531"/>
      <c r="H1460" s="575"/>
      <c r="I1460" s="700" t="str">
        <f t="shared" si="184"/>
        <v/>
      </c>
      <c r="J1460" s="700" t="str">
        <f t="shared" si="185"/>
        <v/>
      </c>
      <c r="K1460" s="700" t="str">
        <f t="shared" si="186"/>
        <v/>
      </c>
      <c r="L1460" s="700" t="str">
        <f t="shared" si="187"/>
        <v/>
      </c>
      <c r="M1460" s="712" t="str">
        <f t="shared" si="188"/>
        <v/>
      </c>
      <c r="N1460" s="713"/>
      <c r="O1460" s="714"/>
      <c r="P1460" s="233"/>
      <c r="Q1460" s="233"/>
      <c r="R1460" s="816" t="str">
        <f t="shared" ref="R1460:R1491" si="189">IF(Q1460="","",P1460*Q1460)</f>
        <v/>
      </c>
      <c r="S1460" s="711" t="str">
        <f t="shared" si="183"/>
        <v/>
      </c>
      <c r="T1460" s="573"/>
      <c r="U1460" s="573"/>
      <c r="V1460" s="147"/>
      <c r="W1460" s="707"/>
    </row>
    <row r="1461" spans="2:23" ht="14.25" customHeight="1">
      <c r="B1461" s="395"/>
      <c r="D1461" s="529">
        <f t="shared" si="182"/>
        <v>1420</v>
      </c>
      <c r="E1461" s="531"/>
      <c r="F1461" s="574"/>
      <c r="G1461" s="531"/>
      <c r="H1461" s="575"/>
      <c r="I1461" s="700" t="str">
        <f t="shared" si="184"/>
        <v/>
      </c>
      <c r="J1461" s="700" t="str">
        <f t="shared" si="185"/>
        <v/>
      </c>
      <c r="K1461" s="700" t="str">
        <f t="shared" si="186"/>
        <v/>
      </c>
      <c r="L1461" s="700" t="str">
        <f t="shared" si="187"/>
        <v/>
      </c>
      <c r="M1461" s="712" t="str">
        <f t="shared" si="188"/>
        <v/>
      </c>
      <c r="N1461" s="713"/>
      <c r="O1461" s="714"/>
      <c r="P1461" s="233" t="s">
        <v>439</v>
      </c>
      <c r="Q1461" s="233" t="s">
        <v>439</v>
      </c>
      <c r="R1461" s="816" t="str">
        <f t="shared" si="189"/>
        <v/>
      </c>
      <c r="S1461" s="711" t="str">
        <f t="shared" si="183"/>
        <v/>
      </c>
      <c r="T1461" s="573"/>
      <c r="U1461" s="573"/>
      <c r="V1461" s="147"/>
      <c r="W1461" s="707"/>
    </row>
    <row r="1462" spans="2:23" ht="14.25" customHeight="1">
      <c r="B1462" s="395"/>
      <c r="D1462" s="529">
        <f t="shared" si="182"/>
        <v>1421</v>
      </c>
      <c r="E1462" s="531"/>
      <c r="F1462" s="574"/>
      <c r="G1462" s="531"/>
      <c r="H1462" s="575"/>
      <c r="I1462" s="700" t="str">
        <f t="shared" si="184"/>
        <v/>
      </c>
      <c r="J1462" s="700" t="str">
        <f t="shared" si="185"/>
        <v/>
      </c>
      <c r="K1462" s="700" t="str">
        <f t="shared" si="186"/>
        <v/>
      </c>
      <c r="L1462" s="700" t="str">
        <f t="shared" si="187"/>
        <v/>
      </c>
      <c r="M1462" s="712" t="str">
        <f t="shared" si="188"/>
        <v/>
      </c>
      <c r="N1462" s="713"/>
      <c r="O1462" s="714"/>
      <c r="P1462" s="233" t="s">
        <v>439</v>
      </c>
      <c r="Q1462" s="233" t="s">
        <v>439</v>
      </c>
      <c r="R1462" s="816" t="str">
        <f t="shared" si="189"/>
        <v/>
      </c>
      <c r="S1462" s="711" t="str">
        <f t="shared" si="183"/>
        <v/>
      </c>
      <c r="T1462" s="573"/>
      <c r="U1462" s="573"/>
      <c r="V1462" s="147"/>
      <c r="W1462" s="707"/>
    </row>
    <row r="1463" spans="2:23" ht="14.25" customHeight="1">
      <c r="B1463" s="395"/>
      <c r="D1463" s="529">
        <f t="shared" si="182"/>
        <v>1422</v>
      </c>
      <c r="E1463" s="531"/>
      <c r="F1463" s="574"/>
      <c r="G1463" s="531"/>
      <c r="H1463" s="575"/>
      <c r="I1463" s="700" t="str">
        <f t="shared" si="184"/>
        <v/>
      </c>
      <c r="J1463" s="700" t="str">
        <f t="shared" si="185"/>
        <v/>
      </c>
      <c r="K1463" s="700" t="str">
        <f t="shared" si="186"/>
        <v/>
      </c>
      <c r="L1463" s="700" t="str">
        <f t="shared" si="187"/>
        <v/>
      </c>
      <c r="M1463" s="712" t="str">
        <f t="shared" si="188"/>
        <v/>
      </c>
      <c r="N1463" s="713"/>
      <c r="O1463" s="714"/>
      <c r="P1463" s="233" t="s">
        <v>439</v>
      </c>
      <c r="Q1463" s="233" t="s">
        <v>439</v>
      </c>
      <c r="R1463" s="816" t="str">
        <f t="shared" si="189"/>
        <v/>
      </c>
      <c r="S1463" s="711" t="str">
        <f t="shared" si="183"/>
        <v/>
      </c>
      <c r="T1463" s="573"/>
      <c r="U1463" s="573"/>
      <c r="V1463" s="147"/>
      <c r="W1463" s="707"/>
    </row>
    <row r="1464" spans="2:23" ht="14.25" customHeight="1">
      <c r="B1464" s="395"/>
      <c r="D1464" s="529">
        <f t="shared" si="182"/>
        <v>1423</v>
      </c>
      <c r="E1464" s="531"/>
      <c r="F1464" s="574"/>
      <c r="G1464" s="531"/>
      <c r="H1464" s="575"/>
      <c r="I1464" s="700" t="str">
        <f t="shared" si="184"/>
        <v/>
      </c>
      <c r="J1464" s="700" t="str">
        <f t="shared" si="185"/>
        <v/>
      </c>
      <c r="K1464" s="700" t="str">
        <f t="shared" si="186"/>
        <v/>
      </c>
      <c r="L1464" s="700" t="str">
        <f t="shared" si="187"/>
        <v/>
      </c>
      <c r="M1464" s="712" t="str">
        <f t="shared" si="188"/>
        <v/>
      </c>
      <c r="N1464" s="713"/>
      <c r="O1464" s="714"/>
      <c r="P1464" s="233" t="s">
        <v>439</v>
      </c>
      <c r="Q1464" s="233" t="s">
        <v>439</v>
      </c>
      <c r="R1464" s="816" t="str">
        <f t="shared" si="189"/>
        <v/>
      </c>
      <c r="S1464" s="711" t="str">
        <f t="shared" si="183"/>
        <v/>
      </c>
      <c r="T1464" s="573"/>
      <c r="U1464" s="573"/>
      <c r="V1464" s="147"/>
      <c r="W1464" s="707"/>
    </row>
    <row r="1465" spans="2:23" ht="14.25" customHeight="1">
      <c r="B1465" s="395"/>
      <c r="D1465" s="529">
        <f t="shared" si="182"/>
        <v>1424</v>
      </c>
      <c r="E1465" s="531"/>
      <c r="F1465" s="574"/>
      <c r="G1465" s="531"/>
      <c r="H1465" s="575"/>
      <c r="I1465" s="700" t="str">
        <f t="shared" si="184"/>
        <v/>
      </c>
      <c r="J1465" s="700" t="str">
        <f t="shared" si="185"/>
        <v/>
      </c>
      <c r="K1465" s="700" t="str">
        <f t="shared" si="186"/>
        <v/>
      </c>
      <c r="L1465" s="700" t="str">
        <f t="shared" si="187"/>
        <v/>
      </c>
      <c r="M1465" s="712" t="str">
        <f t="shared" si="188"/>
        <v/>
      </c>
      <c r="N1465" s="713"/>
      <c r="O1465" s="714"/>
      <c r="P1465" s="233" t="s">
        <v>439</v>
      </c>
      <c r="Q1465" s="233" t="s">
        <v>439</v>
      </c>
      <c r="R1465" s="816" t="str">
        <f t="shared" si="189"/>
        <v/>
      </c>
      <c r="S1465" s="711" t="str">
        <f t="shared" si="183"/>
        <v/>
      </c>
      <c r="T1465" s="573"/>
      <c r="U1465" s="573"/>
      <c r="V1465" s="147"/>
      <c r="W1465" s="707"/>
    </row>
    <row r="1466" spans="2:23" ht="14.25" customHeight="1">
      <c r="B1466" s="395"/>
      <c r="D1466" s="529">
        <f t="shared" si="182"/>
        <v>1425</v>
      </c>
      <c r="E1466" s="531"/>
      <c r="F1466" s="574"/>
      <c r="G1466" s="531"/>
      <c r="H1466" s="575"/>
      <c r="I1466" s="700" t="str">
        <f t="shared" si="184"/>
        <v/>
      </c>
      <c r="J1466" s="700" t="str">
        <f t="shared" si="185"/>
        <v/>
      </c>
      <c r="K1466" s="700" t="str">
        <f t="shared" si="186"/>
        <v/>
      </c>
      <c r="L1466" s="700" t="str">
        <f t="shared" si="187"/>
        <v/>
      </c>
      <c r="M1466" s="712" t="str">
        <f t="shared" si="188"/>
        <v/>
      </c>
      <c r="N1466" s="713"/>
      <c r="O1466" s="714"/>
      <c r="P1466" s="233" t="s">
        <v>439</v>
      </c>
      <c r="Q1466" s="233" t="s">
        <v>439</v>
      </c>
      <c r="R1466" s="816" t="str">
        <f t="shared" si="189"/>
        <v/>
      </c>
      <c r="S1466" s="711" t="str">
        <f t="shared" si="183"/>
        <v/>
      </c>
      <c r="T1466" s="573"/>
      <c r="U1466" s="573"/>
      <c r="V1466" s="147"/>
      <c r="W1466" s="707"/>
    </row>
    <row r="1467" spans="2:23" ht="14.25" customHeight="1">
      <c r="B1467" s="395"/>
      <c r="D1467" s="529">
        <f t="shared" si="182"/>
        <v>1426</v>
      </c>
      <c r="E1467" s="531"/>
      <c r="F1467" s="574"/>
      <c r="G1467" s="531"/>
      <c r="H1467" s="575"/>
      <c r="I1467" s="700" t="str">
        <f t="shared" si="184"/>
        <v/>
      </c>
      <c r="J1467" s="700" t="str">
        <f t="shared" si="185"/>
        <v/>
      </c>
      <c r="K1467" s="700" t="str">
        <f t="shared" si="186"/>
        <v/>
      </c>
      <c r="L1467" s="700" t="str">
        <f t="shared" si="187"/>
        <v/>
      </c>
      <c r="M1467" s="712" t="str">
        <f t="shared" si="188"/>
        <v/>
      </c>
      <c r="N1467" s="713"/>
      <c r="O1467" s="714"/>
      <c r="P1467" s="233" t="s">
        <v>439</v>
      </c>
      <c r="Q1467" s="233" t="s">
        <v>439</v>
      </c>
      <c r="R1467" s="816" t="str">
        <f t="shared" si="189"/>
        <v/>
      </c>
      <c r="S1467" s="711" t="str">
        <f t="shared" si="183"/>
        <v/>
      </c>
      <c r="T1467" s="573"/>
      <c r="U1467" s="573"/>
      <c r="V1467" s="147"/>
      <c r="W1467" s="707"/>
    </row>
    <row r="1468" spans="2:23" ht="14.25" customHeight="1">
      <c r="B1468" s="395"/>
      <c r="D1468" s="529">
        <f t="shared" si="182"/>
        <v>1427</v>
      </c>
      <c r="E1468" s="531"/>
      <c r="F1468" s="574"/>
      <c r="G1468" s="531"/>
      <c r="H1468" s="575"/>
      <c r="I1468" s="700" t="str">
        <f t="shared" si="184"/>
        <v/>
      </c>
      <c r="J1468" s="700" t="str">
        <f t="shared" si="185"/>
        <v/>
      </c>
      <c r="K1468" s="700" t="str">
        <f t="shared" si="186"/>
        <v/>
      </c>
      <c r="L1468" s="700" t="str">
        <f t="shared" si="187"/>
        <v/>
      </c>
      <c r="M1468" s="712" t="str">
        <f t="shared" si="188"/>
        <v/>
      </c>
      <c r="N1468" s="713"/>
      <c r="O1468" s="714"/>
      <c r="P1468" s="233" t="s">
        <v>439</v>
      </c>
      <c r="Q1468" s="233" t="s">
        <v>439</v>
      </c>
      <c r="R1468" s="816" t="str">
        <f t="shared" si="189"/>
        <v/>
      </c>
      <c r="S1468" s="711" t="str">
        <f t="shared" si="183"/>
        <v/>
      </c>
      <c r="T1468" s="573"/>
      <c r="U1468" s="573"/>
      <c r="V1468" s="147"/>
      <c r="W1468" s="707"/>
    </row>
    <row r="1469" spans="2:23" ht="14.25" customHeight="1">
      <c r="B1469" s="395"/>
      <c r="D1469" s="529">
        <f t="shared" si="182"/>
        <v>1428</v>
      </c>
      <c r="E1469" s="531"/>
      <c r="F1469" s="574"/>
      <c r="G1469" s="531"/>
      <c r="H1469" s="575"/>
      <c r="I1469" s="700" t="str">
        <f t="shared" si="184"/>
        <v/>
      </c>
      <c r="J1469" s="700" t="str">
        <f t="shared" si="185"/>
        <v/>
      </c>
      <c r="K1469" s="700" t="str">
        <f t="shared" si="186"/>
        <v/>
      </c>
      <c r="L1469" s="700" t="str">
        <f t="shared" si="187"/>
        <v/>
      </c>
      <c r="M1469" s="712" t="str">
        <f t="shared" si="188"/>
        <v/>
      </c>
      <c r="N1469" s="713"/>
      <c r="O1469" s="714"/>
      <c r="P1469" s="233" t="s">
        <v>439</v>
      </c>
      <c r="Q1469" s="233" t="s">
        <v>439</v>
      </c>
      <c r="R1469" s="816" t="str">
        <f t="shared" si="189"/>
        <v/>
      </c>
      <c r="S1469" s="711" t="str">
        <f t="shared" si="183"/>
        <v/>
      </c>
      <c r="T1469" s="573"/>
      <c r="U1469" s="573"/>
      <c r="V1469" s="147"/>
      <c r="W1469" s="707"/>
    </row>
    <row r="1470" spans="2:23" ht="14.25" customHeight="1">
      <c r="B1470" s="395"/>
      <c r="D1470" s="529">
        <f t="shared" si="182"/>
        <v>1429</v>
      </c>
      <c r="E1470" s="531"/>
      <c r="F1470" s="574"/>
      <c r="G1470" s="531"/>
      <c r="H1470" s="575"/>
      <c r="I1470" s="700" t="str">
        <f t="shared" si="184"/>
        <v/>
      </c>
      <c r="J1470" s="700" t="str">
        <f t="shared" si="185"/>
        <v/>
      </c>
      <c r="K1470" s="700" t="str">
        <f t="shared" si="186"/>
        <v/>
      </c>
      <c r="L1470" s="700" t="str">
        <f t="shared" si="187"/>
        <v/>
      </c>
      <c r="M1470" s="712" t="str">
        <f t="shared" si="188"/>
        <v/>
      </c>
      <c r="N1470" s="713"/>
      <c r="O1470" s="714"/>
      <c r="P1470" s="233" t="s">
        <v>439</v>
      </c>
      <c r="Q1470" s="233" t="s">
        <v>439</v>
      </c>
      <c r="R1470" s="816" t="str">
        <f t="shared" si="189"/>
        <v/>
      </c>
      <c r="S1470" s="711" t="str">
        <f t="shared" si="183"/>
        <v/>
      </c>
      <c r="T1470" s="573"/>
      <c r="U1470" s="573"/>
      <c r="V1470" s="147"/>
      <c r="W1470" s="707"/>
    </row>
    <row r="1471" spans="2:23" ht="14.25" customHeight="1">
      <c r="B1471" s="395"/>
      <c r="D1471" s="529">
        <f t="shared" si="182"/>
        <v>1430</v>
      </c>
      <c r="E1471" s="531"/>
      <c r="F1471" s="574"/>
      <c r="G1471" s="531"/>
      <c r="H1471" s="575"/>
      <c r="I1471" s="700" t="str">
        <f t="shared" si="184"/>
        <v/>
      </c>
      <c r="J1471" s="700" t="str">
        <f t="shared" si="185"/>
        <v/>
      </c>
      <c r="K1471" s="700" t="str">
        <f t="shared" si="186"/>
        <v/>
      </c>
      <c r="L1471" s="700" t="str">
        <f t="shared" si="187"/>
        <v/>
      </c>
      <c r="M1471" s="712" t="str">
        <f t="shared" si="188"/>
        <v/>
      </c>
      <c r="N1471" s="713"/>
      <c r="O1471" s="714"/>
      <c r="P1471" s="233" t="s">
        <v>439</v>
      </c>
      <c r="Q1471" s="233" t="s">
        <v>439</v>
      </c>
      <c r="R1471" s="816" t="str">
        <f t="shared" si="189"/>
        <v/>
      </c>
      <c r="S1471" s="711" t="str">
        <f t="shared" si="183"/>
        <v/>
      </c>
      <c r="T1471" s="573"/>
      <c r="U1471" s="573"/>
      <c r="V1471" s="147"/>
      <c r="W1471" s="707"/>
    </row>
    <row r="1472" spans="2:23" ht="14.25" customHeight="1">
      <c r="B1472" s="395"/>
      <c r="D1472" s="529">
        <f t="shared" si="182"/>
        <v>1431</v>
      </c>
      <c r="E1472" s="531"/>
      <c r="F1472" s="574"/>
      <c r="G1472" s="531"/>
      <c r="H1472" s="575"/>
      <c r="I1472" s="700" t="str">
        <f t="shared" si="184"/>
        <v/>
      </c>
      <c r="J1472" s="700" t="str">
        <f t="shared" si="185"/>
        <v/>
      </c>
      <c r="K1472" s="700" t="str">
        <f t="shared" si="186"/>
        <v/>
      </c>
      <c r="L1472" s="700" t="str">
        <f t="shared" si="187"/>
        <v/>
      </c>
      <c r="M1472" s="712" t="str">
        <f t="shared" si="188"/>
        <v/>
      </c>
      <c r="N1472" s="713"/>
      <c r="O1472" s="714"/>
      <c r="P1472" s="233" t="s">
        <v>439</v>
      </c>
      <c r="Q1472" s="233" t="s">
        <v>439</v>
      </c>
      <c r="R1472" s="816" t="str">
        <f t="shared" si="189"/>
        <v/>
      </c>
      <c r="S1472" s="711" t="str">
        <f t="shared" si="183"/>
        <v/>
      </c>
      <c r="T1472" s="573"/>
      <c r="U1472" s="573"/>
      <c r="V1472" s="147"/>
      <c r="W1472" s="707"/>
    </row>
    <row r="1473" spans="2:23" ht="14.25" customHeight="1">
      <c r="B1473" s="395"/>
      <c r="D1473" s="529">
        <f t="shared" si="182"/>
        <v>1432</v>
      </c>
      <c r="E1473" s="531"/>
      <c r="F1473" s="574"/>
      <c r="G1473" s="531"/>
      <c r="H1473" s="575"/>
      <c r="I1473" s="700" t="str">
        <f t="shared" si="184"/>
        <v/>
      </c>
      <c r="J1473" s="700" t="str">
        <f t="shared" si="185"/>
        <v/>
      </c>
      <c r="K1473" s="700" t="str">
        <f t="shared" si="186"/>
        <v/>
      </c>
      <c r="L1473" s="700" t="str">
        <f t="shared" si="187"/>
        <v/>
      </c>
      <c r="M1473" s="712" t="str">
        <f t="shared" si="188"/>
        <v/>
      </c>
      <c r="N1473" s="713"/>
      <c r="O1473" s="714"/>
      <c r="P1473" s="233" t="s">
        <v>439</v>
      </c>
      <c r="Q1473" s="233" t="s">
        <v>439</v>
      </c>
      <c r="R1473" s="816" t="str">
        <f t="shared" si="189"/>
        <v/>
      </c>
      <c r="S1473" s="711" t="str">
        <f t="shared" si="183"/>
        <v/>
      </c>
      <c r="T1473" s="573"/>
      <c r="U1473" s="573"/>
      <c r="V1473" s="147"/>
      <c r="W1473" s="707"/>
    </row>
    <row r="1474" spans="2:23" ht="14.25" customHeight="1">
      <c r="B1474" s="395"/>
      <c r="D1474" s="529">
        <f t="shared" si="182"/>
        <v>1433</v>
      </c>
      <c r="E1474" s="531"/>
      <c r="F1474" s="574"/>
      <c r="G1474" s="531"/>
      <c r="H1474" s="575"/>
      <c r="I1474" s="700" t="str">
        <f t="shared" si="184"/>
        <v/>
      </c>
      <c r="J1474" s="700" t="str">
        <f t="shared" si="185"/>
        <v/>
      </c>
      <c r="K1474" s="700" t="str">
        <f t="shared" si="186"/>
        <v/>
      </c>
      <c r="L1474" s="700" t="str">
        <f t="shared" si="187"/>
        <v/>
      </c>
      <c r="M1474" s="712" t="str">
        <f t="shared" si="188"/>
        <v/>
      </c>
      <c r="N1474" s="713"/>
      <c r="O1474" s="714"/>
      <c r="P1474" s="233" t="s">
        <v>439</v>
      </c>
      <c r="Q1474" s="233" t="s">
        <v>439</v>
      </c>
      <c r="R1474" s="816" t="str">
        <f t="shared" si="189"/>
        <v/>
      </c>
      <c r="S1474" s="711" t="str">
        <f t="shared" si="183"/>
        <v/>
      </c>
      <c r="T1474" s="573"/>
      <c r="U1474" s="573"/>
      <c r="V1474" s="147"/>
      <c r="W1474" s="707"/>
    </row>
    <row r="1475" spans="2:23" ht="14.25" customHeight="1">
      <c r="B1475" s="395"/>
      <c r="D1475" s="529">
        <f t="shared" si="182"/>
        <v>1434</v>
      </c>
      <c r="E1475" s="531"/>
      <c r="F1475" s="574"/>
      <c r="G1475" s="531"/>
      <c r="H1475" s="575"/>
      <c r="I1475" s="700" t="str">
        <f t="shared" si="184"/>
        <v/>
      </c>
      <c r="J1475" s="700" t="str">
        <f t="shared" si="185"/>
        <v/>
      </c>
      <c r="K1475" s="700" t="str">
        <f t="shared" si="186"/>
        <v/>
      </c>
      <c r="L1475" s="700" t="str">
        <f t="shared" si="187"/>
        <v/>
      </c>
      <c r="M1475" s="712" t="str">
        <f t="shared" si="188"/>
        <v/>
      </c>
      <c r="N1475" s="713"/>
      <c r="O1475" s="714"/>
      <c r="P1475" s="233" t="s">
        <v>439</v>
      </c>
      <c r="Q1475" s="233" t="s">
        <v>439</v>
      </c>
      <c r="R1475" s="816" t="str">
        <f t="shared" si="189"/>
        <v/>
      </c>
      <c r="S1475" s="711" t="str">
        <f t="shared" si="183"/>
        <v/>
      </c>
      <c r="T1475" s="573"/>
      <c r="U1475" s="573"/>
      <c r="V1475" s="147"/>
      <c r="W1475" s="707"/>
    </row>
    <row r="1476" spans="2:23" ht="14.25" customHeight="1">
      <c r="B1476" s="395"/>
      <c r="D1476" s="529">
        <f t="shared" si="182"/>
        <v>1435</v>
      </c>
      <c r="E1476" s="531"/>
      <c r="F1476" s="574"/>
      <c r="G1476" s="531"/>
      <c r="H1476" s="575"/>
      <c r="I1476" s="700" t="str">
        <f t="shared" si="184"/>
        <v/>
      </c>
      <c r="J1476" s="700" t="str">
        <f t="shared" si="185"/>
        <v/>
      </c>
      <c r="K1476" s="700" t="str">
        <f t="shared" si="186"/>
        <v/>
      </c>
      <c r="L1476" s="700" t="str">
        <f t="shared" si="187"/>
        <v/>
      </c>
      <c r="M1476" s="712" t="str">
        <f t="shared" si="188"/>
        <v/>
      </c>
      <c r="N1476" s="713"/>
      <c r="O1476" s="714"/>
      <c r="P1476" s="233" t="s">
        <v>439</v>
      </c>
      <c r="Q1476" s="233" t="s">
        <v>439</v>
      </c>
      <c r="R1476" s="816" t="str">
        <f t="shared" si="189"/>
        <v/>
      </c>
      <c r="S1476" s="711" t="str">
        <f t="shared" si="183"/>
        <v/>
      </c>
      <c r="T1476" s="573"/>
      <c r="U1476" s="573"/>
      <c r="V1476" s="147"/>
      <c r="W1476" s="707"/>
    </row>
    <row r="1477" spans="2:23" ht="14.25" customHeight="1">
      <c r="B1477" s="395"/>
      <c r="D1477" s="529">
        <f t="shared" si="182"/>
        <v>1436</v>
      </c>
      <c r="E1477" s="531"/>
      <c r="F1477" s="574"/>
      <c r="G1477" s="531"/>
      <c r="H1477" s="575"/>
      <c r="I1477" s="700" t="str">
        <f t="shared" si="184"/>
        <v/>
      </c>
      <c r="J1477" s="700" t="str">
        <f t="shared" si="185"/>
        <v/>
      </c>
      <c r="K1477" s="700" t="str">
        <f t="shared" si="186"/>
        <v/>
      </c>
      <c r="L1477" s="700" t="str">
        <f t="shared" si="187"/>
        <v/>
      </c>
      <c r="M1477" s="712" t="str">
        <f t="shared" si="188"/>
        <v/>
      </c>
      <c r="N1477" s="713"/>
      <c r="O1477" s="714"/>
      <c r="P1477" s="233" t="s">
        <v>439</v>
      </c>
      <c r="Q1477" s="233" t="s">
        <v>439</v>
      </c>
      <c r="R1477" s="816" t="str">
        <f t="shared" si="189"/>
        <v/>
      </c>
      <c r="S1477" s="711" t="str">
        <f t="shared" si="183"/>
        <v/>
      </c>
      <c r="T1477" s="573"/>
      <c r="U1477" s="573"/>
      <c r="V1477" s="147"/>
      <c r="W1477" s="707"/>
    </row>
    <row r="1478" spans="2:23" ht="14.25" customHeight="1">
      <c r="B1478" s="395"/>
      <c r="D1478" s="529">
        <f t="shared" si="182"/>
        <v>1437</v>
      </c>
      <c r="E1478" s="531"/>
      <c r="F1478" s="574"/>
      <c r="G1478" s="531"/>
      <c r="H1478" s="575"/>
      <c r="I1478" s="700" t="str">
        <f t="shared" si="184"/>
        <v/>
      </c>
      <c r="J1478" s="700" t="str">
        <f t="shared" si="185"/>
        <v/>
      </c>
      <c r="K1478" s="700" t="str">
        <f t="shared" si="186"/>
        <v/>
      </c>
      <c r="L1478" s="700" t="str">
        <f t="shared" si="187"/>
        <v/>
      </c>
      <c r="M1478" s="712" t="str">
        <f t="shared" si="188"/>
        <v/>
      </c>
      <c r="N1478" s="713"/>
      <c r="O1478" s="714"/>
      <c r="P1478" s="233" t="s">
        <v>439</v>
      </c>
      <c r="Q1478" s="233" t="s">
        <v>439</v>
      </c>
      <c r="R1478" s="816" t="str">
        <f t="shared" si="189"/>
        <v/>
      </c>
      <c r="S1478" s="711" t="str">
        <f t="shared" si="183"/>
        <v/>
      </c>
      <c r="T1478" s="573"/>
      <c r="U1478" s="573"/>
      <c r="V1478" s="147"/>
      <c r="W1478" s="707"/>
    </row>
    <row r="1479" spans="2:23" ht="14.25" customHeight="1">
      <c r="B1479" s="395"/>
      <c r="D1479" s="529">
        <f t="shared" si="182"/>
        <v>1438</v>
      </c>
      <c r="E1479" s="531"/>
      <c r="F1479" s="574"/>
      <c r="G1479" s="531"/>
      <c r="H1479" s="575"/>
      <c r="I1479" s="700" t="str">
        <f t="shared" si="184"/>
        <v/>
      </c>
      <c r="J1479" s="700" t="str">
        <f t="shared" si="185"/>
        <v/>
      </c>
      <c r="K1479" s="700" t="str">
        <f t="shared" si="186"/>
        <v/>
      </c>
      <c r="L1479" s="700" t="str">
        <f t="shared" si="187"/>
        <v/>
      </c>
      <c r="M1479" s="712" t="str">
        <f t="shared" si="188"/>
        <v/>
      </c>
      <c r="N1479" s="713"/>
      <c r="O1479" s="714"/>
      <c r="P1479" s="233" t="s">
        <v>439</v>
      </c>
      <c r="Q1479" s="233" t="s">
        <v>439</v>
      </c>
      <c r="R1479" s="816" t="str">
        <f t="shared" si="189"/>
        <v/>
      </c>
      <c r="S1479" s="711" t="str">
        <f t="shared" si="183"/>
        <v/>
      </c>
      <c r="T1479" s="573"/>
      <c r="U1479" s="573"/>
      <c r="V1479" s="147"/>
      <c r="W1479" s="707"/>
    </row>
    <row r="1480" spans="2:23" ht="14.25" customHeight="1">
      <c r="B1480" s="395"/>
      <c r="D1480" s="529">
        <f t="shared" si="182"/>
        <v>1439</v>
      </c>
      <c r="E1480" s="531"/>
      <c r="F1480" s="574"/>
      <c r="G1480" s="531"/>
      <c r="H1480" s="575"/>
      <c r="I1480" s="700" t="str">
        <f t="shared" si="184"/>
        <v/>
      </c>
      <c r="J1480" s="700" t="str">
        <f t="shared" si="185"/>
        <v/>
      </c>
      <c r="K1480" s="700" t="str">
        <f t="shared" si="186"/>
        <v/>
      </c>
      <c r="L1480" s="700" t="str">
        <f t="shared" si="187"/>
        <v/>
      </c>
      <c r="M1480" s="712" t="str">
        <f t="shared" si="188"/>
        <v/>
      </c>
      <c r="N1480" s="713"/>
      <c r="O1480" s="714"/>
      <c r="P1480" s="233" t="s">
        <v>439</v>
      </c>
      <c r="Q1480" s="233" t="s">
        <v>439</v>
      </c>
      <c r="R1480" s="816" t="str">
        <f t="shared" si="189"/>
        <v/>
      </c>
      <c r="S1480" s="711" t="str">
        <f t="shared" si="183"/>
        <v/>
      </c>
      <c r="T1480" s="573"/>
      <c r="U1480" s="573"/>
      <c r="V1480" s="147"/>
      <c r="W1480" s="707"/>
    </row>
    <row r="1481" spans="2:23" ht="14.25" customHeight="1">
      <c r="B1481" s="395"/>
      <c r="D1481" s="529">
        <f t="shared" si="182"/>
        <v>1440</v>
      </c>
      <c r="E1481" s="531"/>
      <c r="F1481" s="574"/>
      <c r="G1481" s="531"/>
      <c r="H1481" s="575"/>
      <c r="I1481" s="700" t="str">
        <f t="shared" si="184"/>
        <v/>
      </c>
      <c r="J1481" s="700" t="str">
        <f t="shared" si="185"/>
        <v/>
      </c>
      <c r="K1481" s="700" t="str">
        <f t="shared" si="186"/>
        <v/>
      </c>
      <c r="L1481" s="700" t="str">
        <f t="shared" si="187"/>
        <v/>
      </c>
      <c r="M1481" s="712" t="str">
        <f t="shared" si="188"/>
        <v/>
      </c>
      <c r="N1481" s="713"/>
      <c r="O1481" s="714"/>
      <c r="P1481" s="233" t="s">
        <v>439</v>
      </c>
      <c r="Q1481" s="233" t="s">
        <v>439</v>
      </c>
      <c r="R1481" s="816" t="str">
        <f t="shared" si="189"/>
        <v/>
      </c>
      <c r="S1481" s="711" t="str">
        <f t="shared" si="183"/>
        <v/>
      </c>
      <c r="T1481" s="573"/>
      <c r="U1481" s="573"/>
      <c r="V1481" s="147"/>
      <c r="W1481" s="707"/>
    </row>
    <row r="1482" spans="2:23" ht="14.25" customHeight="1">
      <c r="B1482" s="395"/>
      <c r="D1482" s="529">
        <f t="shared" si="182"/>
        <v>1441</v>
      </c>
      <c r="E1482" s="531"/>
      <c r="F1482" s="574"/>
      <c r="G1482" s="531"/>
      <c r="H1482" s="575"/>
      <c r="I1482" s="700" t="str">
        <f t="shared" si="184"/>
        <v/>
      </c>
      <c r="J1482" s="700" t="str">
        <f t="shared" si="185"/>
        <v/>
      </c>
      <c r="K1482" s="700" t="str">
        <f t="shared" si="186"/>
        <v/>
      </c>
      <c r="L1482" s="700" t="str">
        <f t="shared" si="187"/>
        <v/>
      </c>
      <c r="M1482" s="712" t="str">
        <f t="shared" si="188"/>
        <v/>
      </c>
      <c r="N1482" s="713"/>
      <c r="O1482" s="714"/>
      <c r="P1482" s="233" t="s">
        <v>439</v>
      </c>
      <c r="Q1482" s="233" t="s">
        <v>439</v>
      </c>
      <c r="R1482" s="816" t="str">
        <f t="shared" si="189"/>
        <v/>
      </c>
      <c r="S1482" s="711" t="str">
        <f t="shared" si="183"/>
        <v/>
      </c>
      <c r="T1482" s="573"/>
      <c r="U1482" s="573"/>
      <c r="V1482" s="147"/>
      <c r="W1482" s="707"/>
    </row>
    <row r="1483" spans="2:23" ht="14.25" customHeight="1">
      <c r="B1483" s="395"/>
      <c r="D1483" s="529">
        <f t="shared" si="182"/>
        <v>1442</v>
      </c>
      <c r="E1483" s="531"/>
      <c r="F1483" s="574"/>
      <c r="G1483" s="531"/>
      <c r="H1483" s="575"/>
      <c r="I1483" s="700" t="str">
        <f t="shared" si="184"/>
        <v/>
      </c>
      <c r="J1483" s="700" t="str">
        <f t="shared" si="185"/>
        <v/>
      </c>
      <c r="K1483" s="700" t="str">
        <f t="shared" si="186"/>
        <v/>
      </c>
      <c r="L1483" s="700" t="str">
        <f t="shared" si="187"/>
        <v/>
      </c>
      <c r="M1483" s="712" t="str">
        <f t="shared" si="188"/>
        <v/>
      </c>
      <c r="N1483" s="713"/>
      <c r="O1483" s="714"/>
      <c r="P1483" s="233" t="s">
        <v>439</v>
      </c>
      <c r="Q1483" s="233" t="s">
        <v>439</v>
      </c>
      <c r="R1483" s="816" t="str">
        <f t="shared" si="189"/>
        <v/>
      </c>
      <c r="S1483" s="711" t="str">
        <f t="shared" si="183"/>
        <v/>
      </c>
      <c r="T1483" s="573"/>
      <c r="U1483" s="573"/>
      <c r="V1483" s="147"/>
      <c r="W1483" s="707"/>
    </row>
    <row r="1484" spans="2:23" ht="14.25" customHeight="1">
      <c r="B1484" s="395"/>
      <c r="D1484" s="529">
        <f t="shared" si="182"/>
        <v>1443</v>
      </c>
      <c r="E1484" s="531"/>
      <c r="F1484" s="574"/>
      <c r="G1484" s="531"/>
      <c r="H1484" s="575"/>
      <c r="I1484" s="700" t="str">
        <f t="shared" si="184"/>
        <v/>
      </c>
      <c r="J1484" s="700" t="str">
        <f t="shared" si="185"/>
        <v/>
      </c>
      <c r="K1484" s="700" t="str">
        <f t="shared" si="186"/>
        <v/>
      </c>
      <c r="L1484" s="700" t="str">
        <f t="shared" si="187"/>
        <v/>
      </c>
      <c r="M1484" s="712" t="str">
        <f t="shared" si="188"/>
        <v/>
      </c>
      <c r="N1484" s="713"/>
      <c r="O1484" s="714"/>
      <c r="P1484" s="233" t="s">
        <v>439</v>
      </c>
      <c r="Q1484" s="233" t="s">
        <v>439</v>
      </c>
      <c r="R1484" s="816" t="str">
        <f t="shared" si="189"/>
        <v/>
      </c>
      <c r="S1484" s="711" t="str">
        <f t="shared" si="183"/>
        <v/>
      </c>
      <c r="T1484" s="573"/>
      <c r="U1484" s="573"/>
      <c r="V1484" s="147"/>
      <c r="W1484" s="707"/>
    </row>
    <row r="1485" spans="2:23" ht="14.25" customHeight="1">
      <c r="B1485" s="395"/>
      <c r="D1485" s="529">
        <f t="shared" si="182"/>
        <v>1444</v>
      </c>
      <c r="E1485" s="531"/>
      <c r="F1485" s="574"/>
      <c r="G1485" s="531"/>
      <c r="H1485" s="575"/>
      <c r="I1485" s="700" t="str">
        <f t="shared" si="184"/>
        <v/>
      </c>
      <c r="J1485" s="700" t="str">
        <f t="shared" si="185"/>
        <v/>
      </c>
      <c r="K1485" s="700" t="str">
        <f t="shared" si="186"/>
        <v/>
      </c>
      <c r="L1485" s="700" t="str">
        <f t="shared" si="187"/>
        <v/>
      </c>
      <c r="M1485" s="712" t="str">
        <f t="shared" si="188"/>
        <v/>
      </c>
      <c r="N1485" s="713"/>
      <c r="O1485" s="714"/>
      <c r="P1485" s="233" t="s">
        <v>439</v>
      </c>
      <c r="Q1485" s="233" t="s">
        <v>439</v>
      </c>
      <c r="R1485" s="816" t="str">
        <f t="shared" si="189"/>
        <v/>
      </c>
      <c r="S1485" s="711" t="str">
        <f t="shared" si="183"/>
        <v/>
      </c>
      <c r="T1485" s="573"/>
      <c r="U1485" s="573"/>
      <c r="V1485" s="147"/>
      <c r="W1485" s="707"/>
    </row>
    <row r="1486" spans="2:23" ht="14.25" customHeight="1">
      <c r="B1486" s="395"/>
      <c r="D1486" s="529">
        <f t="shared" si="182"/>
        <v>1445</v>
      </c>
      <c r="E1486" s="531"/>
      <c r="F1486" s="574"/>
      <c r="G1486" s="531"/>
      <c r="H1486" s="575"/>
      <c r="I1486" s="700" t="str">
        <f t="shared" si="184"/>
        <v/>
      </c>
      <c r="J1486" s="700" t="str">
        <f t="shared" si="185"/>
        <v/>
      </c>
      <c r="K1486" s="700" t="str">
        <f t="shared" si="186"/>
        <v/>
      </c>
      <c r="L1486" s="700" t="str">
        <f t="shared" si="187"/>
        <v/>
      </c>
      <c r="M1486" s="712" t="str">
        <f t="shared" si="188"/>
        <v/>
      </c>
      <c r="N1486" s="713"/>
      <c r="O1486" s="714"/>
      <c r="P1486" s="233" t="s">
        <v>439</v>
      </c>
      <c r="Q1486" s="233" t="s">
        <v>439</v>
      </c>
      <c r="R1486" s="816" t="str">
        <f t="shared" si="189"/>
        <v/>
      </c>
      <c r="S1486" s="711" t="str">
        <f t="shared" si="183"/>
        <v/>
      </c>
      <c r="T1486" s="573"/>
      <c r="U1486" s="573"/>
      <c r="V1486" s="147"/>
      <c r="W1486" s="707"/>
    </row>
    <row r="1487" spans="2:23" ht="14.25" customHeight="1">
      <c r="B1487" s="395"/>
      <c r="D1487" s="529">
        <f t="shared" si="182"/>
        <v>1446</v>
      </c>
      <c r="E1487" s="531"/>
      <c r="F1487" s="574"/>
      <c r="G1487" s="531"/>
      <c r="H1487" s="575"/>
      <c r="I1487" s="700" t="str">
        <f t="shared" si="184"/>
        <v/>
      </c>
      <c r="J1487" s="700" t="str">
        <f t="shared" si="185"/>
        <v/>
      </c>
      <c r="K1487" s="700" t="str">
        <f t="shared" si="186"/>
        <v/>
      </c>
      <c r="L1487" s="700" t="str">
        <f t="shared" si="187"/>
        <v/>
      </c>
      <c r="M1487" s="712" t="str">
        <f t="shared" si="188"/>
        <v/>
      </c>
      <c r="N1487" s="713"/>
      <c r="O1487" s="714"/>
      <c r="P1487" s="233" t="s">
        <v>439</v>
      </c>
      <c r="Q1487" s="233" t="s">
        <v>439</v>
      </c>
      <c r="R1487" s="816" t="str">
        <f t="shared" si="189"/>
        <v/>
      </c>
      <c r="S1487" s="711" t="str">
        <f t="shared" si="183"/>
        <v/>
      </c>
      <c r="T1487" s="573"/>
      <c r="U1487" s="573"/>
      <c r="V1487" s="147"/>
      <c r="W1487" s="707"/>
    </row>
    <row r="1488" spans="2:23" ht="14.25" customHeight="1">
      <c r="B1488" s="395"/>
      <c r="D1488" s="529">
        <f t="shared" si="182"/>
        <v>1447</v>
      </c>
      <c r="E1488" s="531"/>
      <c r="F1488" s="574"/>
      <c r="G1488" s="531"/>
      <c r="H1488" s="575"/>
      <c r="I1488" s="700" t="str">
        <f t="shared" si="184"/>
        <v/>
      </c>
      <c r="J1488" s="700" t="str">
        <f t="shared" si="185"/>
        <v/>
      </c>
      <c r="K1488" s="700" t="str">
        <f t="shared" si="186"/>
        <v/>
      </c>
      <c r="L1488" s="700" t="str">
        <f t="shared" si="187"/>
        <v/>
      </c>
      <c r="M1488" s="712" t="str">
        <f t="shared" si="188"/>
        <v/>
      </c>
      <c r="N1488" s="713"/>
      <c r="O1488" s="714"/>
      <c r="P1488" s="233" t="s">
        <v>439</v>
      </c>
      <c r="Q1488" s="233" t="s">
        <v>439</v>
      </c>
      <c r="R1488" s="816" t="str">
        <f t="shared" si="189"/>
        <v/>
      </c>
      <c r="S1488" s="711" t="str">
        <f t="shared" si="183"/>
        <v/>
      </c>
      <c r="T1488" s="573"/>
      <c r="U1488" s="573"/>
      <c r="V1488" s="147"/>
      <c r="W1488" s="707"/>
    </row>
    <row r="1489" spans="2:23" ht="14.25" customHeight="1">
      <c r="B1489" s="395"/>
      <c r="D1489" s="529">
        <f t="shared" si="182"/>
        <v>1448</v>
      </c>
      <c r="E1489" s="531"/>
      <c r="F1489" s="574"/>
      <c r="G1489" s="531"/>
      <c r="H1489" s="575"/>
      <c r="I1489" s="700" t="str">
        <f t="shared" si="184"/>
        <v/>
      </c>
      <c r="J1489" s="700" t="str">
        <f t="shared" si="185"/>
        <v/>
      </c>
      <c r="K1489" s="700" t="str">
        <f t="shared" si="186"/>
        <v/>
      </c>
      <c r="L1489" s="700" t="str">
        <f t="shared" si="187"/>
        <v/>
      </c>
      <c r="M1489" s="712" t="str">
        <f t="shared" si="188"/>
        <v/>
      </c>
      <c r="N1489" s="713"/>
      <c r="O1489" s="714"/>
      <c r="P1489" s="233" t="s">
        <v>439</v>
      </c>
      <c r="Q1489" s="233" t="s">
        <v>439</v>
      </c>
      <c r="R1489" s="816" t="str">
        <f t="shared" si="189"/>
        <v/>
      </c>
      <c r="S1489" s="711" t="str">
        <f t="shared" si="183"/>
        <v/>
      </c>
      <c r="T1489" s="573"/>
      <c r="U1489" s="573"/>
      <c r="V1489" s="147"/>
      <c r="W1489" s="707"/>
    </row>
    <row r="1490" spans="2:23" ht="14.25" customHeight="1">
      <c r="B1490" s="395"/>
      <c r="D1490" s="529">
        <f t="shared" si="182"/>
        <v>1449</v>
      </c>
      <c r="E1490" s="531"/>
      <c r="F1490" s="574"/>
      <c r="G1490" s="531"/>
      <c r="H1490" s="575"/>
      <c r="I1490" s="700" t="str">
        <f t="shared" si="184"/>
        <v/>
      </c>
      <c r="J1490" s="700" t="str">
        <f t="shared" si="185"/>
        <v/>
      </c>
      <c r="K1490" s="700" t="str">
        <f t="shared" si="186"/>
        <v/>
      </c>
      <c r="L1490" s="700" t="str">
        <f t="shared" si="187"/>
        <v/>
      </c>
      <c r="M1490" s="712" t="str">
        <f t="shared" si="188"/>
        <v/>
      </c>
      <c r="N1490" s="713"/>
      <c r="O1490" s="714"/>
      <c r="P1490" s="233" t="s">
        <v>439</v>
      </c>
      <c r="Q1490" s="233" t="s">
        <v>439</v>
      </c>
      <c r="R1490" s="816" t="str">
        <f t="shared" si="189"/>
        <v/>
      </c>
      <c r="S1490" s="711" t="str">
        <f t="shared" si="183"/>
        <v/>
      </c>
      <c r="T1490" s="573"/>
      <c r="U1490" s="573"/>
      <c r="V1490" s="147"/>
      <c r="W1490" s="707"/>
    </row>
    <row r="1491" spans="2:23" ht="14.25" customHeight="1">
      <c r="B1491" s="395"/>
      <c r="D1491" s="529">
        <f t="shared" si="182"/>
        <v>1450</v>
      </c>
      <c r="E1491" s="531"/>
      <c r="F1491" s="574"/>
      <c r="G1491" s="531"/>
      <c r="H1491" s="575"/>
      <c r="I1491" s="700" t="str">
        <f t="shared" si="184"/>
        <v/>
      </c>
      <c r="J1491" s="700" t="str">
        <f t="shared" si="185"/>
        <v/>
      </c>
      <c r="K1491" s="700" t="str">
        <f t="shared" si="186"/>
        <v/>
      </c>
      <c r="L1491" s="700" t="str">
        <f t="shared" si="187"/>
        <v/>
      </c>
      <c r="M1491" s="712" t="str">
        <f t="shared" si="188"/>
        <v/>
      </c>
      <c r="N1491" s="713"/>
      <c r="O1491" s="714"/>
      <c r="P1491" s="233" t="s">
        <v>439</v>
      </c>
      <c r="Q1491" s="233" t="s">
        <v>439</v>
      </c>
      <c r="R1491" s="816" t="str">
        <f t="shared" si="189"/>
        <v/>
      </c>
      <c r="S1491" s="711" t="str">
        <f t="shared" si="183"/>
        <v/>
      </c>
      <c r="T1491" s="573"/>
      <c r="U1491" s="573"/>
      <c r="V1491" s="147"/>
      <c r="W1491" s="707"/>
    </row>
    <row r="1492" spans="2:23" ht="14.25" customHeight="1">
      <c r="B1492" s="395"/>
      <c r="D1492" s="529">
        <f t="shared" si="182"/>
        <v>1451</v>
      </c>
      <c r="E1492" s="531"/>
      <c r="F1492" s="574"/>
      <c r="G1492" s="531"/>
      <c r="H1492" s="575"/>
      <c r="I1492" s="700" t="str">
        <f t="shared" si="184"/>
        <v/>
      </c>
      <c r="J1492" s="700" t="str">
        <f t="shared" si="185"/>
        <v/>
      </c>
      <c r="K1492" s="700" t="str">
        <f t="shared" si="186"/>
        <v/>
      </c>
      <c r="L1492" s="700" t="str">
        <f t="shared" si="187"/>
        <v/>
      </c>
      <c r="M1492" s="712" t="str">
        <f t="shared" si="188"/>
        <v/>
      </c>
      <c r="N1492" s="713"/>
      <c r="O1492" s="714"/>
      <c r="P1492" s="233" t="s">
        <v>439</v>
      </c>
      <c r="Q1492" s="233" t="s">
        <v>439</v>
      </c>
      <c r="R1492" s="816" t="str">
        <f t="shared" ref="R1492:R1511" si="190">IF(Q1492="","",P1492*Q1492)</f>
        <v/>
      </c>
      <c r="S1492" s="711" t="str">
        <f t="shared" si="183"/>
        <v/>
      </c>
      <c r="T1492" s="573"/>
      <c r="U1492" s="573"/>
      <c r="V1492" s="147"/>
      <c r="W1492" s="707"/>
    </row>
    <row r="1493" spans="2:23" ht="14.25" customHeight="1">
      <c r="B1493" s="395"/>
      <c r="D1493" s="529">
        <f t="shared" si="182"/>
        <v>1452</v>
      </c>
      <c r="E1493" s="531"/>
      <c r="F1493" s="574"/>
      <c r="G1493" s="531"/>
      <c r="H1493" s="575"/>
      <c r="I1493" s="700" t="str">
        <f t="shared" si="184"/>
        <v/>
      </c>
      <c r="J1493" s="700" t="str">
        <f t="shared" si="185"/>
        <v/>
      </c>
      <c r="K1493" s="700" t="str">
        <f t="shared" si="186"/>
        <v/>
      </c>
      <c r="L1493" s="700" t="str">
        <f t="shared" si="187"/>
        <v/>
      </c>
      <c r="M1493" s="712" t="str">
        <f t="shared" si="188"/>
        <v/>
      </c>
      <c r="N1493" s="713"/>
      <c r="O1493" s="714"/>
      <c r="P1493" s="233" t="s">
        <v>439</v>
      </c>
      <c r="Q1493" s="233" t="s">
        <v>439</v>
      </c>
      <c r="R1493" s="816" t="str">
        <f t="shared" si="190"/>
        <v/>
      </c>
      <c r="S1493" s="711" t="str">
        <f t="shared" si="183"/>
        <v/>
      </c>
      <c r="T1493" s="573"/>
      <c r="U1493" s="573"/>
      <c r="V1493" s="147"/>
      <c r="W1493" s="707"/>
    </row>
    <row r="1494" spans="2:23" ht="14.25" customHeight="1">
      <c r="B1494" s="395"/>
      <c r="D1494" s="529">
        <f t="shared" si="182"/>
        <v>1453</v>
      </c>
      <c r="E1494" s="531"/>
      <c r="F1494" s="574"/>
      <c r="G1494" s="531"/>
      <c r="H1494" s="575"/>
      <c r="I1494" s="700" t="str">
        <f t="shared" si="184"/>
        <v/>
      </c>
      <c r="J1494" s="700" t="str">
        <f t="shared" si="185"/>
        <v/>
      </c>
      <c r="K1494" s="700" t="str">
        <f t="shared" si="186"/>
        <v/>
      </c>
      <c r="L1494" s="700" t="str">
        <f t="shared" si="187"/>
        <v/>
      </c>
      <c r="M1494" s="712" t="str">
        <f t="shared" si="188"/>
        <v/>
      </c>
      <c r="N1494" s="713"/>
      <c r="O1494" s="714"/>
      <c r="P1494" s="233" t="s">
        <v>439</v>
      </c>
      <c r="Q1494" s="233" t="s">
        <v>439</v>
      </c>
      <c r="R1494" s="816" t="str">
        <f t="shared" si="190"/>
        <v/>
      </c>
      <c r="S1494" s="711" t="str">
        <f t="shared" si="183"/>
        <v/>
      </c>
      <c r="T1494" s="573"/>
      <c r="U1494" s="573"/>
      <c r="V1494" s="147"/>
      <c r="W1494" s="707"/>
    </row>
    <row r="1495" spans="2:23" ht="14.25" customHeight="1">
      <c r="B1495" s="395"/>
      <c r="D1495" s="529">
        <f t="shared" si="182"/>
        <v>1454</v>
      </c>
      <c r="E1495" s="531"/>
      <c r="F1495" s="574"/>
      <c r="G1495" s="531"/>
      <c r="H1495" s="575"/>
      <c r="I1495" s="700" t="str">
        <f t="shared" si="184"/>
        <v/>
      </c>
      <c r="J1495" s="700" t="str">
        <f t="shared" si="185"/>
        <v/>
      </c>
      <c r="K1495" s="700" t="str">
        <f t="shared" si="186"/>
        <v/>
      </c>
      <c r="L1495" s="700" t="str">
        <f t="shared" si="187"/>
        <v/>
      </c>
      <c r="M1495" s="712" t="str">
        <f t="shared" si="188"/>
        <v/>
      </c>
      <c r="N1495" s="713"/>
      <c r="O1495" s="714"/>
      <c r="P1495" s="233" t="s">
        <v>439</v>
      </c>
      <c r="Q1495" s="233" t="s">
        <v>439</v>
      </c>
      <c r="R1495" s="816" t="str">
        <f t="shared" si="190"/>
        <v/>
      </c>
      <c r="S1495" s="711" t="str">
        <f t="shared" si="183"/>
        <v/>
      </c>
      <c r="T1495" s="573"/>
      <c r="U1495" s="573"/>
      <c r="V1495" s="147"/>
      <c r="W1495" s="707"/>
    </row>
    <row r="1496" spans="2:23" ht="14.25" customHeight="1">
      <c r="B1496" s="395"/>
      <c r="D1496" s="529">
        <f t="shared" si="182"/>
        <v>1455</v>
      </c>
      <c r="E1496" s="531"/>
      <c r="F1496" s="574"/>
      <c r="G1496" s="531"/>
      <c r="H1496" s="575"/>
      <c r="I1496" s="700" t="str">
        <f t="shared" si="184"/>
        <v/>
      </c>
      <c r="J1496" s="700" t="str">
        <f t="shared" si="185"/>
        <v/>
      </c>
      <c r="K1496" s="700" t="str">
        <f t="shared" si="186"/>
        <v/>
      </c>
      <c r="L1496" s="700" t="str">
        <f t="shared" si="187"/>
        <v/>
      </c>
      <c r="M1496" s="712" t="str">
        <f t="shared" si="188"/>
        <v/>
      </c>
      <c r="N1496" s="713"/>
      <c r="O1496" s="714"/>
      <c r="P1496" s="233" t="s">
        <v>439</v>
      </c>
      <c r="Q1496" s="233" t="s">
        <v>439</v>
      </c>
      <c r="R1496" s="816" t="str">
        <f t="shared" si="190"/>
        <v/>
      </c>
      <c r="S1496" s="711" t="str">
        <f t="shared" si="183"/>
        <v/>
      </c>
      <c r="T1496" s="573"/>
      <c r="U1496" s="573"/>
      <c r="V1496" s="147"/>
      <c r="W1496" s="707"/>
    </row>
    <row r="1497" spans="2:23" ht="14.25" customHeight="1">
      <c r="B1497" s="395"/>
      <c r="D1497" s="529">
        <f t="shared" si="182"/>
        <v>1456</v>
      </c>
      <c r="E1497" s="531"/>
      <c r="F1497" s="574"/>
      <c r="G1497" s="531"/>
      <c r="H1497" s="575"/>
      <c r="I1497" s="700" t="str">
        <f t="shared" si="184"/>
        <v/>
      </c>
      <c r="J1497" s="700" t="str">
        <f t="shared" si="185"/>
        <v/>
      </c>
      <c r="K1497" s="700" t="str">
        <f t="shared" si="186"/>
        <v/>
      </c>
      <c r="L1497" s="700" t="str">
        <f t="shared" si="187"/>
        <v/>
      </c>
      <c r="M1497" s="712" t="str">
        <f t="shared" si="188"/>
        <v/>
      </c>
      <c r="N1497" s="713"/>
      <c r="O1497" s="714"/>
      <c r="P1497" s="233" t="s">
        <v>439</v>
      </c>
      <c r="Q1497" s="233" t="s">
        <v>439</v>
      </c>
      <c r="R1497" s="816" t="str">
        <f t="shared" si="190"/>
        <v/>
      </c>
      <c r="S1497" s="711" t="str">
        <f t="shared" si="183"/>
        <v/>
      </c>
      <c r="T1497" s="573"/>
      <c r="U1497" s="573"/>
      <c r="V1497" s="147"/>
      <c r="W1497" s="707"/>
    </row>
    <row r="1498" spans="2:23" ht="14.25" customHeight="1">
      <c r="B1498" s="395"/>
      <c r="D1498" s="529">
        <f t="shared" si="182"/>
        <v>1457</v>
      </c>
      <c r="E1498" s="531"/>
      <c r="F1498" s="574"/>
      <c r="G1498" s="531"/>
      <c r="H1498" s="575"/>
      <c r="I1498" s="700" t="str">
        <f t="shared" si="184"/>
        <v/>
      </c>
      <c r="J1498" s="700" t="str">
        <f t="shared" si="185"/>
        <v/>
      </c>
      <c r="K1498" s="700" t="str">
        <f t="shared" si="186"/>
        <v/>
      </c>
      <c r="L1498" s="700" t="str">
        <f t="shared" si="187"/>
        <v/>
      </c>
      <c r="M1498" s="712" t="str">
        <f t="shared" si="188"/>
        <v/>
      </c>
      <c r="N1498" s="713"/>
      <c r="O1498" s="714"/>
      <c r="P1498" s="233" t="s">
        <v>439</v>
      </c>
      <c r="Q1498" s="233" t="s">
        <v>439</v>
      </c>
      <c r="R1498" s="816" t="str">
        <f t="shared" si="190"/>
        <v/>
      </c>
      <c r="S1498" s="711" t="str">
        <f t="shared" si="183"/>
        <v/>
      </c>
      <c r="T1498" s="573"/>
      <c r="U1498" s="573"/>
      <c r="V1498" s="147"/>
      <c r="W1498" s="707"/>
    </row>
    <row r="1499" spans="2:23" ht="14.25" customHeight="1">
      <c r="B1499" s="395"/>
      <c r="D1499" s="529">
        <f t="shared" si="182"/>
        <v>1458</v>
      </c>
      <c r="E1499" s="531"/>
      <c r="F1499" s="574"/>
      <c r="G1499" s="531"/>
      <c r="H1499" s="575"/>
      <c r="I1499" s="700" t="str">
        <f t="shared" si="184"/>
        <v/>
      </c>
      <c r="J1499" s="700" t="str">
        <f t="shared" si="185"/>
        <v/>
      </c>
      <c r="K1499" s="700" t="str">
        <f t="shared" si="186"/>
        <v/>
      </c>
      <c r="L1499" s="700" t="str">
        <f t="shared" si="187"/>
        <v/>
      </c>
      <c r="M1499" s="712" t="str">
        <f t="shared" si="188"/>
        <v/>
      </c>
      <c r="N1499" s="713"/>
      <c r="O1499" s="714"/>
      <c r="P1499" s="233" t="s">
        <v>439</v>
      </c>
      <c r="Q1499" s="233" t="s">
        <v>439</v>
      </c>
      <c r="R1499" s="816" t="str">
        <f t="shared" si="190"/>
        <v/>
      </c>
      <c r="S1499" s="711" t="str">
        <f t="shared" si="183"/>
        <v/>
      </c>
      <c r="T1499" s="573"/>
      <c r="U1499" s="573"/>
      <c r="V1499" s="147"/>
      <c r="W1499" s="707"/>
    </row>
    <row r="1500" spans="2:23" ht="14.25" customHeight="1">
      <c r="B1500" s="395"/>
      <c r="D1500" s="529">
        <f t="shared" si="182"/>
        <v>1459</v>
      </c>
      <c r="E1500" s="531"/>
      <c r="F1500" s="574"/>
      <c r="G1500" s="531"/>
      <c r="H1500" s="575"/>
      <c r="I1500" s="700" t="str">
        <f t="shared" si="184"/>
        <v/>
      </c>
      <c r="J1500" s="700" t="str">
        <f t="shared" si="185"/>
        <v/>
      </c>
      <c r="K1500" s="700" t="str">
        <f t="shared" si="186"/>
        <v/>
      </c>
      <c r="L1500" s="700" t="str">
        <f t="shared" si="187"/>
        <v/>
      </c>
      <c r="M1500" s="712" t="str">
        <f t="shared" si="188"/>
        <v/>
      </c>
      <c r="N1500" s="713"/>
      <c r="O1500" s="714"/>
      <c r="P1500" s="233" t="s">
        <v>439</v>
      </c>
      <c r="Q1500" s="233" t="s">
        <v>439</v>
      </c>
      <c r="R1500" s="816" t="str">
        <f t="shared" si="190"/>
        <v/>
      </c>
      <c r="S1500" s="711" t="str">
        <f t="shared" si="183"/>
        <v/>
      </c>
      <c r="T1500" s="573"/>
      <c r="U1500" s="573"/>
      <c r="V1500" s="147"/>
      <c r="W1500" s="707"/>
    </row>
    <row r="1501" spans="2:23" ht="14.25" customHeight="1">
      <c r="B1501" s="395"/>
      <c r="D1501" s="529">
        <f t="shared" si="182"/>
        <v>1460</v>
      </c>
      <c r="E1501" s="531"/>
      <c r="F1501" s="574"/>
      <c r="G1501" s="531"/>
      <c r="H1501" s="575"/>
      <c r="I1501" s="700" t="str">
        <f t="shared" si="184"/>
        <v/>
      </c>
      <c r="J1501" s="700" t="str">
        <f t="shared" si="185"/>
        <v/>
      </c>
      <c r="K1501" s="700" t="str">
        <f t="shared" si="186"/>
        <v/>
      </c>
      <c r="L1501" s="700" t="str">
        <f t="shared" si="187"/>
        <v/>
      </c>
      <c r="M1501" s="712" t="str">
        <f t="shared" si="188"/>
        <v/>
      </c>
      <c r="N1501" s="713"/>
      <c r="O1501" s="714"/>
      <c r="P1501" s="233" t="s">
        <v>439</v>
      </c>
      <c r="Q1501" s="233" t="s">
        <v>439</v>
      </c>
      <c r="R1501" s="816" t="str">
        <f t="shared" si="190"/>
        <v/>
      </c>
      <c r="S1501" s="711" t="str">
        <f t="shared" si="183"/>
        <v/>
      </c>
      <c r="T1501" s="573"/>
      <c r="U1501" s="573"/>
      <c r="V1501" s="147"/>
      <c r="W1501" s="707"/>
    </row>
    <row r="1502" spans="2:23" ht="14.25" customHeight="1">
      <c r="B1502" s="395"/>
      <c r="D1502" s="529">
        <f t="shared" si="182"/>
        <v>1461</v>
      </c>
      <c r="E1502" s="531"/>
      <c r="F1502" s="574"/>
      <c r="G1502" s="531"/>
      <c r="H1502" s="575"/>
      <c r="I1502" s="700" t="str">
        <f t="shared" si="184"/>
        <v/>
      </c>
      <c r="J1502" s="700" t="str">
        <f t="shared" si="185"/>
        <v/>
      </c>
      <c r="K1502" s="700" t="str">
        <f t="shared" si="186"/>
        <v/>
      </c>
      <c r="L1502" s="700" t="str">
        <f t="shared" si="187"/>
        <v/>
      </c>
      <c r="M1502" s="712" t="str">
        <f t="shared" si="188"/>
        <v/>
      </c>
      <c r="N1502" s="713"/>
      <c r="O1502" s="714"/>
      <c r="P1502" s="233" t="s">
        <v>439</v>
      </c>
      <c r="Q1502" s="233" t="s">
        <v>439</v>
      </c>
      <c r="R1502" s="816" t="str">
        <f t="shared" si="190"/>
        <v/>
      </c>
      <c r="S1502" s="711" t="str">
        <f t="shared" si="183"/>
        <v/>
      </c>
      <c r="T1502" s="573"/>
      <c r="U1502" s="573"/>
      <c r="V1502" s="147"/>
      <c r="W1502" s="707"/>
    </row>
    <row r="1503" spans="2:23" ht="14.25" customHeight="1">
      <c r="B1503" s="395"/>
      <c r="D1503" s="529">
        <f t="shared" si="182"/>
        <v>1462</v>
      </c>
      <c r="E1503" s="531"/>
      <c r="F1503" s="574"/>
      <c r="G1503" s="531"/>
      <c r="H1503" s="575"/>
      <c r="I1503" s="700" t="str">
        <f t="shared" si="184"/>
        <v/>
      </c>
      <c r="J1503" s="700" t="str">
        <f t="shared" si="185"/>
        <v/>
      </c>
      <c r="K1503" s="700" t="str">
        <f t="shared" si="186"/>
        <v/>
      </c>
      <c r="L1503" s="700" t="str">
        <f t="shared" si="187"/>
        <v/>
      </c>
      <c r="M1503" s="712" t="str">
        <f t="shared" si="188"/>
        <v/>
      </c>
      <c r="N1503" s="713"/>
      <c r="O1503" s="714"/>
      <c r="P1503" s="233" t="s">
        <v>439</v>
      </c>
      <c r="Q1503" s="233" t="s">
        <v>439</v>
      </c>
      <c r="R1503" s="816" t="str">
        <f t="shared" si="190"/>
        <v/>
      </c>
      <c r="S1503" s="711" t="str">
        <f t="shared" si="183"/>
        <v/>
      </c>
      <c r="T1503" s="573"/>
      <c r="U1503" s="573"/>
      <c r="V1503" s="147"/>
      <c r="W1503" s="707"/>
    </row>
    <row r="1504" spans="2:23" ht="14.25" customHeight="1">
      <c r="B1504" s="395"/>
      <c r="D1504" s="529">
        <f t="shared" si="182"/>
        <v>1463</v>
      </c>
      <c r="E1504" s="531"/>
      <c r="F1504" s="574"/>
      <c r="G1504" s="531"/>
      <c r="H1504" s="575"/>
      <c r="I1504" s="700" t="str">
        <f t="shared" si="184"/>
        <v/>
      </c>
      <c r="J1504" s="700" t="str">
        <f t="shared" si="185"/>
        <v/>
      </c>
      <c r="K1504" s="700" t="str">
        <f t="shared" si="186"/>
        <v/>
      </c>
      <c r="L1504" s="700" t="str">
        <f t="shared" si="187"/>
        <v/>
      </c>
      <c r="M1504" s="712" t="str">
        <f t="shared" si="188"/>
        <v/>
      </c>
      <c r="N1504" s="713"/>
      <c r="O1504" s="714"/>
      <c r="P1504" s="233" t="s">
        <v>439</v>
      </c>
      <c r="Q1504" s="233" t="s">
        <v>439</v>
      </c>
      <c r="R1504" s="816" t="str">
        <f t="shared" si="190"/>
        <v/>
      </c>
      <c r="S1504" s="711" t="str">
        <f t="shared" si="183"/>
        <v/>
      </c>
      <c r="T1504" s="573"/>
      <c r="U1504" s="573"/>
      <c r="V1504" s="147"/>
      <c r="W1504" s="707"/>
    </row>
    <row r="1505" spans="2:23" ht="14.25" customHeight="1">
      <c r="B1505" s="395"/>
      <c r="D1505" s="529">
        <f t="shared" si="182"/>
        <v>1464</v>
      </c>
      <c r="E1505" s="531"/>
      <c r="F1505" s="574"/>
      <c r="G1505" s="531"/>
      <c r="H1505" s="575"/>
      <c r="I1505" s="700" t="str">
        <f t="shared" si="184"/>
        <v/>
      </c>
      <c r="J1505" s="700" t="str">
        <f t="shared" si="185"/>
        <v/>
      </c>
      <c r="K1505" s="700" t="str">
        <f t="shared" si="186"/>
        <v/>
      </c>
      <c r="L1505" s="700" t="str">
        <f t="shared" si="187"/>
        <v/>
      </c>
      <c r="M1505" s="712" t="str">
        <f t="shared" si="188"/>
        <v/>
      </c>
      <c r="N1505" s="713"/>
      <c r="O1505" s="714"/>
      <c r="P1505" s="233" t="s">
        <v>439</v>
      </c>
      <c r="Q1505" s="233" t="s">
        <v>439</v>
      </c>
      <c r="R1505" s="816" t="str">
        <f t="shared" si="190"/>
        <v/>
      </c>
      <c r="S1505" s="711" t="str">
        <f t="shared" si="183"/>
        <v/>
      </c>
      <c r="T1505" s="573"/>
      <c r="U1505" s="573"/>
      <c r="V1505" s="147"/>
      <c r="W1505" s="707"/>
    </row>
    <row r="1506" spans="2:23" ht="14.25" customHeight="1">
      <c r="B1506" s="395"/>
      <c r="D1506" s="529">
        <f t="shared" ref="D1506:D1569" si="191">D1505+1</f>
        <v>1465</v>
      </c>
      <c r="E1506" s="531"/>
      <c r="F1506" s="574"/>
      <c r="G1506" s="531"/>
      <c r="H1506" s="575"/>
      <c r="I1506" s="700" t="str">
        <f t="shared" si="184"/>
        <v/>
      </c>
      <c r="J1506" s="700" t="str">
        <f t="shared" si="185"/>
        <v/>
      </c>
      <c r="K1506" s="700" t="str">
        <f t="shared" si="186"/>
        <v/>
      </c>
      <c r="L1506" s="700" t="str">
        <f t="shared" si="187"/>
        <v/>
      </c>
      <c r="M1506" s="712" t="str">
        <f t="shared" si="188"/>
        <v/>
      </c>
      <c r="N1506" s="713"/>
      <c r="O1506" s="714"/>
      <c r="P1506" s="233" t="s">
        <v>439</v>
      </c>
      <c r="Q1506" s="233" t="s">
        <v>439</v>
      </c>
      <c r="R1506" s="816" t="str">
        <f t="shared" si="190"/>
        <v/>
      </c>
      <c r="S1506" s="711" t="str">
        <f t="shared" ref="S1506:S1760" si="192">IF(OR(H1506="",R1506=""),"",R1506/H1506)</f>
        <v/>
      </c>
      <c r="T1506" s="573"/>
      <c r="U1506" s="573"/>
      <c r="V1506" s="147"/>
      <c r="W1506" s="707"/>
    </row>
    <row r="1507" spans="2:23" ht="14.25" customHeight="1">
      <c r="B1507" s="395"/>
      <c r="D1507" s="529">
        <f t="shared" si="191"/>
        <v>1466</v>
      </c>
      <c r="E1507" s="531"/>
      <c r="F1507" s="574"/>
      <c r="G1507" s="531"/>
      <c r="H1507" s="575"/>
      <c r="I1507" s="700" t="str">
        <f t="shared" si="184"/>
        <v/>
      </c>
      <c r="J1507" s="700" t="str">
        <f t="shared" si="185"/>
        <v/>
      </c>
      <c r="K1507" s="700" t="str">
        <f t="shared" si="186"/>
        <v/>
      </c>
      <c r="L1507" s="700" t="str">
        <f t="shared" si="187"/>
        <v/>
      </c>
      <c r="M1507" s="712" t="str">
        <f t="shared" si="188"/>
        <v/>
      </c>
      <c r="N1507" s="713"/>
      <c r="O1507" s="714"/>
      <c r="P1507" s="233" t="s">
        <v>439</v>
      </c>
      <c r="Q1507" s="233" t="s">
        <v>439</v>
      </c>
      <c r="R1507" s="816" t="str">
        <f t="shared" si="190"/>
        <v/>
      </c>
      <c r="S1507" s="711" t="str">
        <f t="shared" si="192"/>
        <v/>
      </c>
      <c r="T1507" s="573"/>
      <c r="U1507" s="573"/>
      <c r="V1507" s="147"/>
      <c r="W1507" s="707"/>
    </row>
    <row r="1508" spans="2:23" ht="14.25" customHeight="1">
      <c r="B1508" s="395"/>
      <c r="D1508" s="529">
        <f t="shared" si="191"/>
        <v>1467</v>
      </c>
      <c r="E1508" s="531"/>
      <c r="F1508" s="574"/>
      <c r="G1508" s="531"/>
      <c r="H1508" s="575"/>
      <c r="I1508" s="700" t="str">
        <f t="shared" si="184"/>
        <v/>
      </c>
      <c r="J1508" s="700" t="str">
        <f t="shared" si="185"/>
        <v/>
      </c>
      <c r="K1508" s="700" t="str">
        <f t="shared" si="186"/>
        <v/>
      </c>
      <c r="L1508" s="700" t="str">
        <f t="shared" si="187"/>
        <v/>
      </c>
      <c r="M1508" s="712" t="str">
        <f t="shared" si="188"/>
        <v/>
      </c>
      <c r="N1508" s="713"/>
      <c r="O1508" s="714"/>
      <c r="P1508" s="233" t="s">
        <v>439</v>
      </c>
      <c r="Q1508" s="233" t="s">
        <v>439</v>
      </c>
      <c r="R1508" s="816" t="str">
        <f t="shared" si="190"/>
        <v/>
      </c>
      <c r="S1508" s="711" t="str">
        <f t="shared" si="192"/>
        <v/>
      </c>
      <c r="T1508" s="573"/>
      <c r="U1508" s="573"/>
      <c r="V1508" s="147"/>
      <c r="W1508" s="707"/>
    </row>
    <row r="1509" spans="2:23" ht="14.25" customHeight="1">
      <c r="B1509" s="395"/>
      <c r="D1509" s="529">
        <f t="shared" si="191"/>
        <v>1468</v>
      </c>
      <c r="E1509" s="531"/>
      <c r="F1509" s="574"/>
      <c r="G1509" s="531"/>
      <c r="H1509" s="575"/>
      <c r="I1509" s="700" t="str">
        <f t="shared" si="184"/>
        <v/>
      </c>
      <c r="J1509" s="700" t="str">
        <f t="shared" si="185"/>
        <v/>
      </c>
      <c r="K1509" s="700" t="str">
        <f t="shared" si="186"/>
        <v/>
      </c>
      <c r="L1509" s="700" t="str">
        <f t="shared" si="187"/>
        <v/>
      </c>
      <c r="M1509" s="712" t="str">
        <f t="shared" si="188"/>
        <v/>
      </c>
      <c r="N1509" s="713"/>
      <c r="O1509" s="714"/>
      <c r="P1509" s="233" t="s">
        <v>439</v>
      </c>
      <c r="Q1509" s="233" t="s">
        <v>439</v>
      </c>
      <c r="R1509" s="816" t="str">
        <f t="shared" si="190"/>
        <v/>
      </c>
      <c r="S1509" s="711" t="str">
        <f t="shared" si="192"/>
        <v/>
      </c>
      <c r="T1509" s="573"/>
      <c r="U1509" s="573"/>
      <c r="V1509" s="147"/>
      <c r="W1509" s="707"/>
    </row>
    <row r="1510" spans="2:23" ht="14.25" customHeight="1">
      <c r="B1510" s="395"/>
      <c r="D1510" s="529">
        <f t="shared" si="191"/>
        <v>1469</v>
      </c>
      <c r="E1510" s="531"/>
      <c r="F1510" s="574"/>
      <c r="G1510" s="531"/>
      <c r="H1510" s="575"/>
      <c r="I1510" s="700" t="str">
        <f t="shared" si="184"/>
        <v/>
      </c>
      <c r="J1510" s="700" t="str">
        <f t="shared" si="185"/>
        <v/>
      </c>
      <c r="K1510" s="700" t="str">
        <f t="shared" si="186"/>
        <v/>
      </c>
      <c r="L1510" s="700" t="str">
        <f t="shared" si="187"/>
        <v/>
      </c>
      <c r="M1510" s="712" t="str">
        <f t="shared" si="188"/>
        <v/>
      </c>
      <c r="N1510" s="713"/>
      <c r="O1510" s="714"/>
      <c r="P1510" s="233" t="s">
        <v>439</v>
      </c>
      <c r="Q1510" s="233" t="s">
        <v>439</v>
      </c>
      <c r="R1510" s="816" t="str">
        <f t="shared" si="190"/>
        <v/>
      </c>
      <c r="S1510" s="711" t="str">
        <f t="shared" si="192"/>
        <v/>
      </c>
      <c r="T1510" s="573"/>
      <c r="U1510" s="573"/>
      <c r="V1510" s="147"/>
      <c r="W1510" s="707"/>
    </row>
    <row r="1511" spans="2:23" ht="14.25" customHeight="1">
      <c r="B1511" s="395"/>
      <c r="D1511" s="529">
        <f t="shared" si="191"/>
        <v>1470</v>
      </c>
      <c r="E1511" s="531"/>
      <c r="F1511" s="574"/>
      <c r="G1511" s="531"/>
      <c r="H1511" s="575"/>
      <c r="I1511" s="700" t="str">
        <f t="shared" si="184"/>
        <v/>
      </c>
      <c r="J1511" s="700" t="str">
        <f t="shared" si="185"/>
        <v/>
      </c>
      <c r="K1511" s="700" t="str">
        <f t="shared" si="186"/>
        <v/>
      </c>
      <c r="L1511" s="700" t="str">
        <f t="shared" si="187"/>
        <v/>
      </c>
      <c r="M1511" s="712" t="str">
        <f t="shared" si="188"/>
        <v/>
      </c>
      <c r="N1511" s="713"/>
      <c r="O1511" s="714"/>
      <c r="P1511" s="233" t="s">
        <v>439</v>
      </c>
      <c r="Q1511" s="233" t="s">
        <v>439</v>
      </c>
      <c r="R1511" s="816" t="str">
        <f t="shared" si="190"/>
        <v/>
      </c>
      <c r="S1511" s="711" t="str">
        <f t="shared" si="192"/>
        <v/>
      </c>
      <c r="T1511" s="573"/>
      <c r="U1511" s="573"/>
      <c r="V1511" s="147"/>
      <c r="W1511" s="707"/>
    </row>
    <row r="1512" spans="2:23" ht="14.25" customHeight="1">
      <c r="B1512" s="395"/>
      <c r="D1512" s="529">
        <f t="shared" si="191"/>
        <v>1471</v>
      </c>
      <c r="E1512" s="531"/>
      <c r="F1512" s="574"/>
      <c r="G1512" s="531"/>
      <c r="H1512" s="575"/>
      <c r="I1512" s="700" t="str">
        <f t="shared" si="184"/>
        <v/>
      </c>
      <c r="J1512" s="700" t="str">
        <f t="shared" si="185"/>
        <v/>
      </c>
      <c r="K1512" s="700" t="str">
        <f t="shared" si="186"/>
        <v/>
      </c>
      <c r="L1512" s="700" t="str">
        <f t="shared" si="187"/>
        <v/>
      </c>
      <c r="M1512" s="712" t="str">
        <f t="shared" si="188"/>
        <v/>
      </c>
      <c r="N1512" s="713"/>
      <c r="O1512" s="714"/>
      <c r="P1512" s="233" t="s">
        <v>439</v>
      </c>
      <c r="Q1512" s="233" t="s">
        <v>439</v>
      </c>
      <c r="R1512" s="816" t="str">
        <f t="shared" ref="R1512:R1570" si="193">IF(Q1512="","",P1512*Q1512)</f>
        <v/>
      </c>
      <c r="S1512" s="711" t="str">
        <f t="shared" si="192"/>
        <v/>
      </c>
      <c r="T1512" s="573"/>
      <c r="U1512" s="573"/>
      <c r="V1512" s="147"/>
      <c r="W1512" s="707"/>
    </row>
    <row r="1513" spans="2:23" ht="14.25" customHeight="1">
      <c r="B1513" s="395"/>
      <c r="D1513" s="529">
        <f t="shared" si="191"/>
        <v>1472</v>
      </c>
      <c r="E1513" s="531"/>
      <c r="F1513" s="574"/>
      <c r="G1513" s="531"/>
      <c r="H1513" s="575"/>
      <c r="I1513" s="700" t="str">
        <f t="shared" si="184"/>
        <v/>
      </c>
      <c r="J1513" s="700" t="str">
        <f t="shared" si="185"/>
        <v/>
      </c>
      <c r="K1513" s="700" t="str">
        <f t="shared" si="186"/>
        <v/>
      </c>
      <c r="L1513" s="700" t="str">
        <f t="shared" si="187"/>
        <v/>
      </c>
      <c r="M1513" s="712" t="str">
        <f t="shared" si="188"/>
        <v/>
      </c>
      <c r="N1513" s="713"/>
      <c r="O1513" s="714"/>
      <c r="P1513" s="233" t="s">
        <v>439</v>
      </c>
      <c r="Q1513" s="233" t="s">
        <v>439</v>
      </c>
      <c r="R1513" s="816" t="str">
        <f t="shared" si="193"/>
        <v/>
      </c>
      <c r="S1513" s="711" t="str">
        <f t="shared" si="192"/>
        <v/>
      </c>
      <c r="T1513" s="573"/>
      <c r="U1513" s="573"/>
      <c r="V1513" s="147"/>
      <c r="W1513" s="707"/>
    </row>
    <row r="1514" spans="2:23" ht="14.25" customHeight="1">
      <c r="B1514" s="395"/>
      <c r="D1514" s="529">
        <f t="shared" si="191"/>
        <v>1473</v>
      </c>
      <c r="E1514" s="531"/>
      <c r="F1514" s="574"/>
      <c r="G1514" s="531"/>
      <c r="H1514" s="575"/>
      <c r="I1514" s="700" t="str">
        <f t="shared" si="184"/>
        <v/>
      </c>
      <c r="J1514" s="700" t="str">
        <f t="shared" si="185"/>
        <v/>
      </c>
      <c r="K1514" s="700" t="str">
        <f t="shared" si="186"/>
        <v/>
      </c>
      <c r="L1514" s="700" t="str">
        <f t="shared" si="187"/>
        <v/>
      </c>
      <c r="M1514" s="712" t="str">
        <f t="shared" si="188"/>
        <v/>
      </c>
      <c r="N1514" s="713"/>
      <c r="O1514" s="714"/>
      <c r="P1514" s="233" t="s">
        <v>439</v>
      </c>
      <c r="Q1514" s="233" t="s">
        <v>439</v>
      </c>
      <c r="R1514" s="816" t="str">
        <f t="shared" si="193"/>
        <v/>
      </c>
      <c r="S1514" s="711" t="str">
        <f t="shared" si="192"/>
        <v/>
      </c>
      <c r="T1514" s="573"/>
      <c r="U1514" s="573"/>
      <c r="V1514" s="147"/>
      <c r="W1514" s="707"/>
    </row>
    <row r="1515" spans="2:23" ht="14.25" customHeight="1">
      <c r="B1515" s="395"/>
      <c r="D1515" s="529">
        <f t="shared" si="191"/>
        <v>1474</v>
      </c>
      <c r="E1515" s="531"/>
      <c r="F1515" s="574"/>
      <c r="G1515" s="531"/>
      <c r="H1515" s="575"/>
      <c r="I1515" s="700" t="str">
        <f t="shared" ref="I1515:I1578" si="194">IF(OR(F1515=$AE$4,F1515=$AF$4),"○","")</f>
        <v/>
      </c>
      <c r="J1515" s="700" t="str">
        <f t="shared" si="185"/>
        <v/>
      </c>
      <c r="K1515" s="700" t="str">
        <f t="shared" si="186"/>
        <v/>
      </c>
      <c r="L1515" s="700" t="str">
        <f t="shared" si="187"/>
        <v/>
      </c>
      <c r="M1515" s="712" t="str">
        <f t="shared" si="188"/>
        <v/>
      </c>
      <c r="N1515" s="713"/>
      <c r="O1515" s="714"/>
      <c r="P1515" s="233" t="s">
        <v>439</v>
      </c>
      <c r="Q1515" s="233" t="s">
        <v>439</v>
      </c>
      <c r="R1515" s="816" t="str">
        <f t="shared" si="193"/>
        <v/>
      </c>
      <c r="S1515" s="711" t="str">
        <f t="shared" si="192"/>
        <v/>
      </c>
      <c r="T1515" s="573"/>
      <c r="U1515" s="573"/>
      <c r="V1515" s="147"/>
      <c r="W1515" s="707"/>
    </row>
    <row r="1516" spans="2:23" ht="14.25" customHeight="1">
      <c r="B1516" s="395"/>
      <c r="D1516" s="529">
        <f t="shared" si="191"/>
        <v>1475</v>
      </c>
      <c r="E1516" s="531"/>
      <c r="F1516" s="574"/>
      <c r="G1516" s="531"/>
      <c r="H1516" s="575"/>
      <c r="I1516" s="700" t="str">
        <f t="shared" si="194"/>
        <v/>
      </c>
      <c r="J1516" s="700" t="str">
        <f t="shared" si="185"/>
        <v/>
      </c>
      <c r="K1516" s="700" t="str">
        <f t="shared" si="186"/>
        <v/>
      </c>
      <c r="L1516" s="700" t="str">
        <f t="shared" si="187"/>
        <v/>
      </c>
      <c r="M1516" s="712" t="str">
        <f t="shared" si="188"/>
        <v/>
      </c>
      <c r="N1516" s="713"/>
      <c r="O1516" s="714"/>
      <c r="P1516" s="233" t="s">
        <v>439</v>
      </c>
      <c r="Q1516" s="233" t="s">
        <v>439</v>
      </c>
      <c r="R1516" s="816" t="str">
        <f t="shared" si="193"/>
        <v/>
      </c>
      <c r="S1516" s="711" t="str">
        <f t="shared" si="192"/>
        <v/>
      </c>
      <c r="T1516" s="573"/>
      <c r="U1516" s="573"/>
      <c r="V1516" s="147"/>
      <c r="W1516" s="707"/>
    </row>
    <row r="1517" spans="2:23" ht="14.25" customHeight="1">
      <c r="B1517" s="395"/>
      <c r="D1517" s="529">
        <f t="shared" si="191"/>
        <v>1476</v>
      </c>
      <c r="E1517" s="531"/>
      <c r="F1517" s="574"/>
      <c r="G1517" s="531"/>
      <c r="H1517" s="575"/>
      <c r="I1517" s="700" t="str">
        <f t="shared" si="194"/>
        <v/>
      </c>
      <c r="J1517" s="700" t="str">
        <f t="shared" si="185"/>
        <v/>
      </c>
      <c r="K1517" s="700" t="str">
        <f t="shared" si="186"/>
        <v/>
      </c>
      <c r="L1517" s="700" t="str">
        <f t="shared" si="187"/>
        <v/>
      </c>
      <c r="M1517" s="712" t="str">
        <f t="shared" si="188"/>
        <v/>
      </c>
      <c r="N1517" s="713"/>
      <c r="O1517" s="714"/>
      <c r="P1517" s="233" t="s">
        <v>439</v>
      </c>
      <c r="Q1517" s="233" t="s">
        <v>439</v>
      </c>
      <c r="R1517" s="816" t="str">
        <f t="shared" si="193"/>
        <v/>
      </c>
      <c r="S1517" s="711" t="str">
        <f t="shared" si="192"/>
        <v/>
      </c>
      <c r="T1517" s="573"/>
      <c r="U1517" s="573"/>
      <c r="V1517" s="147"/>
      <c r="W1517" s="707"/>
    </row>
    <row r="1518" spans="2:23" ht="14.25" customHeight="1">
      <c r="B1518" s="395"/>
      <c r="D1518" s="529">
        <f t="shared" si="191"/>
        <v>1477</v>
      </c>
      <c r="E1518" s="531"/>
      <c r="F1518" s="574"/>
      <c r="G1518" s="531"/>
      <c r="H1518" s="575"/>
      <c r="I1518" s="700" t="str">
        <f t="shared" si="194"/>
        <v/>
      </c>
      <c r="J1518" s="700" t="str">
        <f t="shared" si="185"/>
        <v/>
      </c>
      <c r="K1518" s="700" t="str">
        <f t="shared" si="186"/>
        <v/>
      </c>
      <c r="L1518" s="700" t="str">
        <f t="shared" si="187"/>
        <v/>
      </c>
      <c r="M1518" s="712" t="str">
        <f t="shared" si="188"/>
        <v/>
      </c>
      <c r="N1518" s="713"/>
      <c r="O1518" s="714"/>
      <c r="P1518" s="233" t="s">
        <v>439</v>
      </c>
      <c r="Q1518" s="233" t="s">
        <v>439</v>
      </c>
      <c r="R1518" s="816" t="str">
        <f t="shared" si="193"/>
        <v/>
      </c>
      <c r="S1518" s="711" t="str">
        <f t="shared" si="192"/>
        <v/>
      </c>
      <c r="T1518" s="573"/>
      <c r="U1518" s="573"/>
      <c r="V1518" s="147"/>
      <c r="W1518" s="707"/>
    </row>
    <row r="1519" spans="2:23" ht="14.25" customHeight="1">
      <c r="B1519" s="395"/>
      <c r="D1519" s="529">
        <f t="shared" si="191"/>
        <v>1478</v>
      </c>
      <c r="E1519" s="531"/>
      <c r="F1519" s="574"/>
      <c r="G1519" s="531"/>
      <c r="H1519" s="575"/>
      <c r="I1519" s="700" t="str">
        <f t="shared" si="194"/>
        <v/>
      </c>
      <c r="J1519" s="700" t="str">
        <f t="shared" si="185"/>
        <v/>
      </c>
      <c r="K1519" s="700" t="str">
        <f t="shared" si="186"/>
        <v/>
      </c>
      <c r="L1519" s="700" t="str">
        <f t="shared" si="187"/>
        <v/>
      </c>
      <c r="M1519" s="712" t="str">
        <f t="shared" si="188"/>
        <v/>
      </c>
      <c r="N1519" s="713"/>
      <c r="O1519" s="714"/>
      <c r="P1519" s="233" t="s">
        <v>439</v>
      </c>
      <c r="Q1519" s="233" t="s">
        <v>439</v>
      </c>
      <c r="R1519" s="816" t="str">
        <f t="shared" si="193"/>
        <v/>
      </c>
      <c r="S1519" s="711" t="str">
        <f t="shared" si="192"/>
        <v/>
      </c>
      <c r="T1519" s="573"/>
      <c r="U1519" s="573"/>
      <c r="V1519" s="147"/>
      <c r="W1519" s="707"/>
    </row>
    <row r="1520" spans="2:23" ht="14.25" customHeight="1">
      <c r="B1520" s="395"/>
      <c r="D1520" s="529">
        <f t="shared" si="191"/>
        <v>1479</v>
      </c>
      <c r="E1520" s="531"/>
      <c r="F1520" s="574"/>
      <c r="G1520" s="531"/>
      <c r="H1520" s="575"/>
      <c r="I1520" s="700" t="str">
        <f t="shared" si="194"/>
        <v/>
      </c>
      <c r="J1520" s="700" t="str">
        <f t="shared" si="185"/>
        <v/>
      </c>
      <c r="K1520" s="700" t="str">
        <f t="shared" si="186"/>
        <v/>
      </c>
      <c r="L1520" s="700" t="str">
        <f t="shared" si="187"/>
        <v/>
      </c>
      <c r="M1520" s="712" t="str">
        <f t="shared" si="188"/>
        <v/>
      </c>
      <c r="N1520" s="713"/>
      <c r="O1520" s="714"/>
      <c r="P1520" s="233" t="s">
        <v>439</v>
      </c>
      <c r="Q1520" s="233" t="s">
        <v>439</v>
      </c>
      <c r="R1520" s="816" t="str">
        <f t="shared" si="193"/>
        <v/>
      </c>
      <c r="S1520" s="711" t="str">
        <f t="shared" si="192"/>
        <v/>
      </c>
      <c r="T1520" s="573"/>
      <c r="U1520" s="573"/>
      <c r="V1520" s="147"/>
      <c r="W1520" s="707"/>
    </row>
    <row r="1521" spans="2:23" ht="14.25" customHeight="1">
      <c r="B1521" s="395"/>
      <c r="D1521" s="529">
        <f t="shared" si="191"/>
        <v>1480</v>
      </c>
      <c r="E1521" s="531"/>
      <c r="F1521" s="574"/>
      <c r="G1521" s="531"/>
      <c r="H1521" s="575"/>
      <c r="I1521" s="700" t="str">
        <f t="shared" si="194"/>
        <v/>
      </c>
      <c r="J1521" s="700" t="str">
        <f t="shared" ref="J1521:J1584" si="195">IF(F1521=$AN$4,"○","")</f>
        <v/>
      </c>
      <c r="K1521" s="700" t="str">
        <f t="shared" ref="K1521:K1584" si="196">IF(OR(F1521=$AQ$4,F1521=$AR$4),"○","")</f>
        <v/>
      </c>
      <c r="L1521" s="700" t="str">
        <f t="shared" ref="L1521:L1584" si="197">IF(F1521=$AS$4,"○","")</f>
        <v/>
      </c>
      <c r="M1521" s="712" t="str">
        <f t="shared" ref="M1521:M1584" si="198">IF(H1521="","",H1521/$H$10)</f>
        <v/>
      </c>
      <c r="N1521" s="713"/>
      <c r="O1521" s="714"/>
      <c r="P1521" s="233" t="s">
        <v>439</v>
      </c>
      <c r="Q1521" s="233" t="s">
        <v>439</v>
      </c>
      <c r="R1521" s="816" t="str">
        <f t="shared" si="193"/>
        <v/>
      </c>
      <c r="S1521" s="711" t="str">
        <f t="shared" si="192"/>
        <v/>
      </c>
      <c r="T1521" s="573"/>
      <c r="U1521" s="573"/>
      <c r="V1521" s="147"/>
      <c r="W1521" s="707"/>
    </row>
    <row r="1522" spans="2:23" ht="14.25" customHeight="1">
      <c r="B1522" s="395"/>
      <c r="D1522" s="529">
        <f t="shared" si="191"/>
        <v>1481</v>
      </c>
      <c r="E1522" s="531"/>
      <c r="F1522" s="574"/>
      <c r="G1522" s="531"/>
      <c r="H1522" s="575"/>
      <c r="I1522" s="700" t="str">
        <f t="shared" si="194"/>
        <v/>
      </c>
      <c r="J1522" s="700" t="str">
        <f t="shared" si="195"/>
        <v/>
      </c>
      <c r="K1522" s="700" t="str">
        <f t="shared" si="196"/>
        <v/>
      </c>
      <c r="L1522" s="700" t="str">
        <f t="shared" si="197"/>
        <v/>
      </c>
      <c r="M1522" s="712" t="str">
        <f t="shared" si="198"/>
        <v/>
      </c>
      <c r="N1522" s="713"/>
      <c r="O1522" s="714"/>
      <c r="P1522" s="233" t="s">
        <v>439</v>
      </c>
      <c r="Q1522" s="233" t="s">
        <v>439</v>
      </c>
      <c r="R1522" s="816" t="str">
        <f t="shared" si="193"/>
        <v/>
      </c>
      <c r="S1522" s="711" t="str">
        <f t="shared" si="192"/>
        <v/>
      </c>
      <c r="T1522" s="573"/>
      <c r="U1522" s="573"/>
      <c r="V1522" s="147"/>
      <c r="W1522" s="707"/>
    </row>
    <row r="1523" spans="2:23" ht="14.25" customHeight="1">
      <c r="B1523" s="395"/>
      <c r="D1523" s="529">
        <f t="shared" si="191"/>
        <v>1482</v>
      </c>
      <c r="E1523" s="531"/>
      <c r="F1523" s="574"/>
      <c r="G1523" s="531"/>
      <c r="H1523" s="575"/>
      <c r="I1523" s="700" t="str">
        <f t="shared" si="194"/>
        <v/>
      </c>
      <c r="J1523" s="700" t="str">
        <f t="shared" si="195"/>
        <v/>
      </c>
      <c r="K1523" s="700" t="str">
        <f t="shared" si="196"/>
        <v/>
      </c>
      <c r="L1523" s="700" t="str">
        <f t="shared" si="197"/>
        <v/>
      </c>
      <c r="M1523" s="712" t="str">
        <f t="shared" si="198"/>
        <v/>
      </c>
      <c r="N1523" s="713"/>
      <c r="O1523" s="714"/>
      <c r="P1523" s="233" t="s">
        <v>439</v>
      </c>
      <c r="Q1523" s="233" t="s">
        <v>439</v>
      </c>
      <c r="R1523" s="816" t="str">
        <f t="shared" si="193"/>
        <v/>
      </c>
      <c r="S1523" s="711" t="str">
        <f t="shared" si="192"/>
        <v/>
      </c>
      <c r="T1523" s="573"/>
      <c r="U1523" s="573"/>
      <c r="V1523" s="147"/>
      <c r="W1523" s="707"/>
    </row>
    <row r="1524" spans="2:23" ht="14.25" customHeight="1">
      <c r="B1524" s="395"/>
      <c r="D1524" s="529">
        <f t="shared" si="191"/>
        <v>1483</v>
      </c>
      <c r="E1524" s="531"/>
      <c r="F1524" s="574"/>
      <c r="G1524" s="531"/>
      <c r="H1524" s="575"/>
      <c r="I1524" s="700" t="str">
        <f t="shared" si="194"/>
        <v/>
      </c>
      <c r="J1524" s="700" t="str">
        <f t="shared" si="195"/>
        <v/>
      </c>
      <c r="K1524" s="700" t="str">
        <f t="shared" si="196"/>
        <v/>
      </c>
      <c r="L1524" s="700" t="str">
        <f t="shared" si="197"/>
        <v/>
      </c>
      <c r="M1524" s="712" t="str">
        <f t="shared" si="198"/>
        <v/>
      </c>
      <c r="N1524" s="713"/>
      <c r="O1524" s="714"/>
      <c r="P1524" s="233" t="s">
        <v>439</v>
      </c>
      <c r="Q1524" s="233" t="s">
        <v>439</v>
      </c>
      <c r="R1524" s="816" t="str">
        <f t="shared" si="193"/>
        <v/>
      </c>
      <c r="S1524" s="711" t="str">
        <f t="shared" si="192"/>
        <v/>
      </c>
      <c r="T1524" s="573"/>
      <c r="U1524" s="573"/>
      <c r="V1524" s="147"/>
      <c r="W1524" s="707"/>
    </row>
    <row r="1525" spans="2:23" ht="14.25" customHeight="1">
      <c r="B1525" s="395"/>
      <c r="D1525" s="529">
        <f t="shared" si="191"/>
        <v>1484</v>
      </c>
      <c r="E1525" s="531"/>
      <c r="F1525" s="574"/>
      <c r="G1525" s="531"/>
      <c r="H1525" s="575"/>
      <c r="I1525" s="700" t="str">
        <f t="shared" si="194"/>
        <v/>
      </c>
      <c r="J1525" s="700" t="str">
        <f t="shared" si="195"/>
        <v/>
      </c>
      <c r="K1525" s="700" t="str">
        <f t="shared" si="196"/>
        <v/>
      </c>
      <c r="L1525" s="700" t="str">
        <f t="shared" si="197"/>
        <v/>
      </c>
      <c r="M1525" s="712" t="str">
        <f t="shared" si="198"/>
        <v/>
      </c>
      <c r="N1525" s="713"/>
      <c r="O1525" s="714"/>
      <c r="P1525" s="233" t="s">
        <v>439</v>
      </c>
      <c r="Q1525" s="233" t="s">
        <v>439</v>
      </c>
      <c r="R1525" s="816" t="str">
        <f t="shared" si="193"/>
        <v/>
      </c>
      <c r="S1525" s="711" t="str">
        <f t="shared" si="192"/>
        <v/>
      </c>
      <c r="T1525" s="573"/>
      <c r="U1525" s="573"/>
      <c r="V1525" s="147"/>
      <c r="W1525" s="707"/>
    </row>
    <row r="1526" spans="2:23" ht="14.25" customHeight="1">
      <c r="B1526" s="395"/>
      <c r="D1526" s="529">
        <f t="shared" si="191"/>
        <v>1485</v>
      </c>
      <c r="E1526" s="531"/>
      <c r="F1526" s="574"/>
      <c r="G1526" s="531"/>
      <c r="H1526" s="575"/>
      <c r="I1526" s="700" t="str">
        <f t="shared" si="194"/>
        <v/>
      </c>
      <c r="J1526" s="700" t="str">
        <f t="shared" si="195"/>
        <v/>
      </c>
      <c r="K1526" s="700" t="str">
        <f t="shared" si="196"/>
        <v/>
      </c>
      <c r="L1526" s="700" t="str">
        <f t="shared" si="197"/>
        <v/>
      </c>
      <c r="M1526" s="712" t="str">
        <f t="shared" si="198"/>
        <v/>
      </c>
      <c r="N1526" s="713"/>
      <c r="O1526" s="714"/>
      <c r="P1526" s="233" t="s">
        <v>439</v>
      </c>
      <c r="Q1526" s="233" t="s">
        <v>439</v>
      </c>
      <c r="R1526" s="816" t="str">
        <f t="shared" si="193"/>
        <v/>
      </c>
      <c r="S1526" s="711" t="str">
        <f t="shared" si="192"/>
        <v/>
      </c>
      <c r="T1526" s="573"/>
      <c r="U1526" s="573"/>
      <c r="V1526" s="147"/>
      <c r="W1526" s="707"/>
    </row>
    <row r="1527" spans="2:23" ht="14.25" customHeight="1">
      <c r="B1527" s="395"/>
      <c r="D1527" s="529">
        <f t="shared" si="191"/>
        <v>1486</v>
      </c>
      <c r="E1527" s="531"/>
      <c r="F1527" s="574"/>
      <c r="G1527" s="531"/>
      <c r="H1527" s="575"/>
      <c r="I1527" s="700" t="str">
        <f t="shared" si="194"/>
        <v/>
      </c>
      <c r="J1527" s="700" t="str">
        <f t="shared" si="195"/>
        <v/>
      </c>
      <c r="K1527" s="700" t="str">
        <f t="shared" si="196"/>
        <v/>
      </c>
      <c r="L1527" s="700" t="str">
        <f t="shared" si="197"/>
        <v/>
      </c>
      <c r="M1527" s="712" t="str">
        <f t="shared" si="198"/>
        <v/>
      </c>
      <c r="N1527" s="713"/>
      <c r="O1527" s="714"/>
      <c r="P1527" s="233" t="s">
        <v>439</v>
      </c>
      <c r="Q1527" s="233" t="s">
        <v>439</v>
      </c>
      <c r="R1527" s="816" t="str">
        <f t="shared" si="193"/>
        <v/>
      </c>
      <c r="S1527" s="711" t="str">
        <f t="shared" si="192"/>
        <v/>
      </c>
      <c r="T1527" s="573"/>
      <c r="U1527" s="573"/>
      <c r="V1527" s="147"/>
      <c r="W1527" s="707"/>
    </row>
    <row r="1528" spans="2:23" ht="14.25" customHeight="1">
      <c r="B1528" s="395"/>
      <c r="D1528" s="529">
        <f t="shared" si="191"/>
        <v>1487</v>
      </c>
      <c r="E1528" s="531"/>
      <c r="F1528" s="574"/>
      <c r="G1528" s="531"/>
      <c r="H1528" s="575"/>
      <c r="I1528" s="700" t="str">
        <f t="shared" si="194"/>
        <v/>
      </c>
      <c r="J1528" s="700" t="str">
        <f t="shared" si="195"/>
        <v/>
      </c>
      <c r="K1528" s="700" t="str">
        <f t="shared" si="196"/>
        <v/>
      </c>
      <c r="L1528" s="700" t="str">
        <f t="shared" si="197"/>
        <v/>
      </c>
      <c r="M1528" s="712" t="str">
        <f t="shared" si="198"/>
        <v/>
      </c>
      <c r="N1528" s="713"/>
      <c r="O1528" s="714"/>
      <c r="P1528" s="233" t="s">
        <v>439</v>
      </c>
      <c r="Q1528" s="233" t="s">
        <v>439</v>
      </c>
      <c r="R1528" s="816" t="str">
        <f t="shared" si="193"/>
        <v/>
      </c>
      <c r="S1528" s="711" t="str">
        <f t="shared" si="192"/>
        <v/>
      </c>
      <c r="T1528" s="573"/>
      <c r="U1528" s="573"/>
      <c r="V1528" s="147"/>
      <c r="W1528" s="707"/>
    </row>
    <row r="1529" spans="2:23" ht="14.25" customHeight="1">
      <c r="B1529" s="395"/>
      <c r="D1529" s="529">
        <f t="shared" si="191"/>
        <v>1488</v>
      </c>
      <c r="E1529" s="531"/>
      <c r="F1529" s="574"/>
      <c r="G1529" s="531"/>
      <c r="H1529" s="575"/>
      <c r="I1529" s="700" t="str">
        <f t="shared" si="194"/>
        <v/>
      </c>
      <c r="J1529" s="700" t="str">
        <f t="shared" si="195"/>
        <v/>
      </c>
      <c r="K1529" s="700" t="str">
        <f t="shared" si="196"/>
        <v/>
      </c>
      <c r="L1529" s="700" t="str">
        <f t="shared" si="197"/>
        <v/>
      </c>
      <c r="M1529" s="712" t="str">
        <f t="shared" si="198"/>
        <v/>
      </c>
      <c r="N1529" s="713"/>
      <c r="O1529" s="714"/>
      <c r="P1529" s="233" t="s">
        <v>439</v>
      </c>
      <c r="Q1529" s="233" t="s">
        <v>439</v>
      </c>
      <c r="R1529" s="816" t="str">
        <f t="shared" si="193"/>
        <v/>
      </c>
      <c r="S1529" s="711" t="str">
        <f t="shared" si="192"/>
        <v/>
      </c>
      <c r="T1529" s="573"/>
      <c r="U1529" s="573"/>
      <c r="V1529" s="147"/>
      <c r="W1529" s="707"/>
    </row>
    <row r="1530" spans="2:23" ht="14.25" customHeight="1">
      <c r="B1530" s="395"/>
      <c r="D1530" s="529">
        <f t="shared" si="191"/>
        <v>1489</v>
      </c>
      <c r="E1530" s="531"/>
      <c r="F1530" s="574"/>
      <c r="G1530" s="531"/>
      <c r="H1530" s="575"/>
      <c r="I1530" s="700" t="str">
        <f t="shared" si="194"/>
        <v/>
      </c>
      <c r="J1530" s="700" t="str">
        <f t="shared" si="195"/>
        <v/>
      </c>
      <c r="K1530" s="700" t="str">
        <f t="shared" si="196"/>
        <v/>
      </c>
      <c r="L1530" s="700" t="str">
        <f t="shared" si="197"/>
        <v/>
      </c>
      <c r="M1530" s="712" t="str">
        <f t="shared" si="198"/>
        <v/>
      </c>
      <c r="N1530" s="713"/>
      <c r="O1530" s="714"/>
      <c r="P1530" s="233" t="s">
        <v>439</v>
      </c>
      <c r="Q1530" s="233" t="s">
        <v>439</v>
      </c>
      <c r="R1530" s="816" t="str">
        <f t="shared" si="193"/>
        <v/>
      </c>
      <c r="S1530" s="711" t="str">
        <f t="shared" si="192"/>
        <v/>
      </c>
      <c r="T1530" s="573"/>
      <c r="U1530" s="573"/>
      <c r="V1530" s="147"/>
      <c r="W1530" s="707"/>
    </row>
    <row r="1531" spans="2:23" ht="14.25" customHeight="1">
      <c r="B1531" s="395"/>
      <c r="D1531" s="529">
        <f t="shared" si="191"/>
        <v>1490</v>
      </c>
      <c r="E1531" s="531"/>
      <c r="F1531" s="574"/>
      <c r="G1531" s="531"/>
      <c r="H1531" s="575"/>
      <c r="I1531" s="700" t="str">
        <f t="shared" si="194"/>
        <v/>
      </c>
      <c r="J1531" s="700" t="str">
        <f t="shared" si="195"/>
        <v/>
      </c>
      <c r="K1531" s="700" t="str">
        <f t="shared" si="196"/>
        <v/>
      </c>
      <c r="L1531" s="700" t="str">
        <f t="shared" si="197"/>
        <v/>
      </c>
      <c r="M1531" s="712" t="str">
        <f t="shared" si="198"/>
        <v/>
      </c>
      <c r="N1531" s="713"/>
      <c r="O1531" s="714"/>
      <c r="P1531" s="233" t="s">
        <v>439</v>
      </c>
      <c r="Q1531" s="233" t="s">
        <v>439</v>
      </c>
      <c r="R1531" s="816" t="str">
        <f t="shared" si="193"/>
        <v/>
      </c>
      <c r="S1531" s="711" t="str">
        <f t="shared" si="192"/>
        <v/>
      </c>
      <c r="T1531" s="573"/>
      <c r="U1531" s="573"/>
      <c r="V1531" s="147"/>
      <c r="W1531" s="707"/>
    </row>
    <row r="1532" spans="2:23" ht="14.25" customHeight="1">
      <c r="B1532" s="395"/>
      <c r="D1532" s="529">
        <f t="shared" si="191"/>
        <v>1491</v>
      </c>
      <c r="E1532" s="531"/>
      <c r="F1532" s="574"/>
      <c r="G1532" s="531"/>
      <c r="H1532" s="575"/>
      <c r="I1532" s="700" t="str">
        <f t="shared" si="194"/>
        <v/>
      </c>
      <c r="J1532" s="700" t="str">
        <f t="shared" si="195"/>
        <v/>
      </c>
      <c r="K1532" s="700" t="str">
        <f t="shared" si="196"/>
        <v/>
      </c>
      <c r="L1532" s="700" t="str">
        <f t="shared" si="197"/>
        <v/>
      </c>
      <c r="M1532" s="712" t="str">
        <f t="shared" si="198"/>
        <v/>
      </c>
      <c r="N1532" s="713"/>
      <c r="O1532" s="714"/>
      <c r="P1532" s="233" t="s">
        <v>439</v>
      </c>
      <c r="Q1532" s="233" t="s">
        <v>439</v>
      </c>
      <c r="R1532" s="816" t="str">
        <f t="shared" si="193"/>
        <v/>
      </c>
      <c r="S1532" s="711" t="str">
        <f t="shared" si="192"/>
        <v/>
      </c>
      <c r="T1532" s="573"/>
      <c r="U1532" s="573"/>
      <c r="V1532" s="147"/>
      <c r="W1532" s="707"/>
    </row>
    <row r="1533" spans="2:23" ht="14.25" customHeight="1">
      <c r="B1533" s="395"/>
      <c r="D1533" s="529">
        <f t="shared" si="191"/>
        <v>1492</v>
      </c>
      <c r="E1533" s="531"/>
      <c r="F1533" s="574"/>
      <c r="G1533" s="531"/>
      <c r="H1533" s="575"/>
      <c r="I1533" s="700" t="str">
        <f t="shared" si="194"/>
        <v/>
      </c>
      <c r="J1533" s="700" t="str">
        <f t="shared" si="195"/>
        <v/>
      </c>
      <c r="K1533" s="700" t="str">
        <f t="shared" si="196"/>
        <v/>
      </c>
      <c r="L1533" s="700" t="str">
        <f t="shared" si="197"/>
        <v/>
      </c>
      <c r="M1533" s="712" t="str">
        <f t="shared" si="198"/>
        <v/>
      </c>
      <c r="N1533" s="713"/>
      <c r="O1533" s="714"/>
      <c r="P1533" s="233" t="s">
        <v>439</v>
      </c>
      <c r="Q1533" s="233" t="s">
        <v>439</v>
      </c>
      <c r="R1533" s="816" t="str">
        <f t="shared" si="193"/>
        <v/>
      </c>
      <c r="S1533" s="711" t="str">
        <f t="shared" si="192"/>
        <v/>
      </c>
      <c r="T1533" s="573"/>
      <c r="U1533" s="573"/>
      <c r="V1533" s="147"/>
      <c r="W1533" s="707"/>
    </row>
    <row r="1534" spans="2:23" ht="14.25" customHeight="1">
      <c r="B1534" s="395"/>
      <c r="D1534" s="529">
        <f t="shared" si="191"/>
        <v>1493</v>
      </c>
      <c r="E1534" s="531"/>
      <c r="F1534" s="574"/>
      <c r="G1534" s="531"/>
      <c r="H1534" s="575"/>
      <c r="I1534" s="700" t="str">
        <f t="shared" si="194"/>
        <v/>
      </c>
      <c r="J1534" s="700" t="str">
        <f t="shared" si="195"/>
        <v/>
      </c>
      <c r="K1534" s="700" t="str">
        <f t="shared" si="196"/>
        <v/>
      </c>
      <c r="L1534" s="700" t="str">
        <f t="shared" si="197"/>
        <v/>
      </c>
      <c r="M1534" s="712" t="str">
        <f t="shared" si="198"/>
        <v/>
      </c>
      <c r="N1534" s="713"/>
      <c r="O1534" s="714"/>
      <c r="P1534" s="233" t="s">
        <v>439</v>
      </c>
      <c r="Q1534" s="233" t="s">
        <v>439</v>
      </c>
      <c r="R1534" s="816" t="str">
        <f t="shared" si="193"/>
        <v/>
      </c>
      <c r="S1534" s="711" t="str">
        <f t="shared" si="192"/>
        <v/>
      </c>
      <c r="T1534" s="573"/>
      <c r="U1534" s="573"/>
      <c r="V1534" s="147"/>
      <c r="W1534" s="707"/>
    </row>
    <row r="1535" spans="2:23" ht="14.25" customHeight="1">
      <c r="B1535" s="395"/>
      <c r="D1535" s="529">
        <f t="shared" si="191"/>
        <v>1494</v>
      </c>
      <c r="E1535" s="531"/>
      <c r="F1535" s="574"/>
      <c r="G1535" s="531"/>
      <c r="H1535" s="575"/>
      <c r="I1535" s="700" t="str">
        <f t="shared" si="194"/>
        <v/>
      </c>
      <c r="J1535" s="700" t="str">
        <f t="shared" si="195"/>
        <v/>
      </c>
      <c r="K1535" s="700" t="str">
        <f t="shared" si="196"/>
        <v/>
      </c>
      <c r="L1535" s="700" t="str">
        <f t="shared" si="197"/>
        <v/>
      </c>
      <c r="M1535" s="712" t="str">
        <f t="shared" si="198"/>
        <v/>
      </c>
      <c r="N1535" s="713"/>
      <c r="O1535" s="714"/>
      <c r="P1535" s="233" t="s">
        <v>439</v>
      </c>
      <c r="Q1535" s="233" t="s">
        <v>439</v>
      </c>
      <c r="R1535" s="816" t="str">
        <f t="shared" si="193"/>
        <v/>
      </c>
      <c r="S1535" s="711" t="str">
        <f t="shared" si="192"/>
        <v/>
      </c>
      <c r="T1535" s="573"/>
      <c r="U1535" s="573"/>
      <c r="V1535" s="147"/>
      <c r="W1535" s="707"/>
    </row>
    <row r="1536" spans="2:23" ht="14.25" customHeight="1">
      <c r="B1536" s="395"/>
      <c r="D1536" s="529">
        <f t="shared" si="191"/>
        <v>1495</v>
      </c>
      <c r="E1536" s="531"/>
      <c r="F1536" s="574"/>
      <c r="G1536" s="531"/>
      <c r="H1536" s="575"/>
      <c r="I1536" s="700" t="str">
        <f t="shared" si="194"/>
        <v/>
      </c>
      <c r="J1536" s="700" t="str">
        <f t="shared" si="195"/>
        <v/>
      </c>
      <c r="K1536" s="700" t="str">
        <f t="shared" si="196"/>
        <v/>
      </c>
      <c r="L1536" s="700" t="str">
        <f t="shared" si="197"/>
        <v/>
      </c>
      <c r="M1536" s="712" t="str">
        <f t="shared" si="198"/>
        <v/>
      </c>
      <c r="N1536" s="713"/>
      <c r="O1536" s="714"/>
      <c r="P1536" s="233" t="s">
        <v>439</v>
      </c>
      <c r="Q1536" s="233" t="s">
        <v>439</v>
      </c>
      <c r="R1536" s="816" t="str">
        <f t="shared" si="193"/>
        <v/>
      </c>
      <c r="S1536" s="711" t="str">
        <f t="shared" si="192"/>
        <v/>
      </c>
      <c r="T1536" s="573"/>
      <c r="U1536" s="573"/>
      <c r="V1536" s="147"/>
      <c r="W1536" s="707"/>
    </row>
    <row r="1537" spans="2:23" ht="14.25" customHeight="1">
      <c r="B1537" s="395"/>
      <c r="D1537" s="529">
        <f t="shared" si="191"/>
        <v>1496</v>
      </c>
      <c r="E1537" s="531"/>
      <c r="F1537" s="574"/>
      <c r="G1537" s="531"/>
      <c r="H1537" s="575"/>
      <c r="I1537" s="700" t="str">
        <f t="shared" si="194"/>
        <v/>
      </c>
      <c r="J1537" s="700" t="str">
        <f t="shared" si="195"/>
        <v/>
      </c>
      <c r="K1537" s="700" t="str">
        <f t="shared" si="196"/>
        <v/>
      </c>
      <c r="L1537" s="700" t="str">
        <f t="shared" si="197"/>
        <v/>
      </c>
      <c r="M1537" s="712" t="str">
        <f t="shared" si="198"/>
        <v/>
      </c>
      <c r="N1537" s="713"/>
      <c r="O1537" s="714"/>
      <c r="P1537" s="233" t="s">
        <v>439</v>
      </c>
      <c r="Q1537" s="233" t="s">
        <v>439</v>
      </c>
      <c r="R1537" s="816" t="str">
        <f t="shared" si="193"/>
        <v/>
      </c>
      <c r="S1537" s="711" t="str">
        <f t="shared" si="192"/>
        <v/>
      </c>
      <c r="T1537" s="573"/>
      <c r="U1537" s="573"/>
      <c r="V1537" s="147"/>
      <c r="W1537" s="707"/>
    </row>
    <row r="1538" spans="2:23" ht="14.25" customHeight="1">
      <c r="B1538" s="395"/>
      <c r="D1538" s="529">
        <f t="shared" si="191"/>
        <v>1497</v>
      </c>
      <c r="E1538" s="531"/>
      <c r="F1538" s="574"/>
      <c r="G1538" s="531"/>
      <c r="H1538" s="575"/>
      <c r="I1538" s="700" t="str">
        <f t="shared" si="194"/>
        <v/>
      </c>
      <c r="J1538" s="700" t="str">
        <f t="shared" si="195"/>
        <v/>
      </c>
      <c r="K1538" s="700" t="str">
        <f t="shared" si="196"/>
        <v/>
      </c>
      <c r="L1538" s="700" t="str">
        <f t="shared" si="197"/>
        <v/>
      </c>
      <c r="M1538" s="712" t="str">
        <f t="shared" si="198"/>
        <v/>
      </c>
      <c r="N1538" s="713"/>
      <c r="O1538" s="714"/>
      <c r="P1538" s="233" t="s">
        <v>439</v>
      </c>
      <c r="Q1538" s="233" t="s">
        <v>439</v>
      </c>
      <c r="R1538" s="816" t="str">
        <f t="shared" si="193"/>
        <v/>
      </c>
      <c r="S1538" s="711" t="str">
        <f t="shared" si="192"/>
        <v/>
      </c>
      <c r="T1538" s="573"/>
      <c r="U1538" s="573"/>
      <c r="V1538" s="147"/>
      <c r="W1538" s="707"/>
    </row>
    <row r="1539" spans="2:23" ht="14.25" customHeight="1">
      <c r="B1539" s="395"/>
      <c r="D1539" s="529">
        <f t="shared" si="191"/>
        <v>1498</v>
      </c>
      <c r="E1539" s="531"/>
      <c r="F1539" s="574"/>
      <c r="G1539" s="531"/>
      <c r="H1539" s="575"/>
      <c r="I1539" s="700" t="str">
        <f t="shared" si="194"/>
        <v/>
      </c>
      <c r="J1539" s="700" t="str">
        <f t="shared" si="195"/>
        <v/>
      </c>
      <c r="K1539" s="700" t="str">
        <f t="shared" si="196"/>
        <v/>
      </c>
      <c r="L1539" s="700" t="str">
        <f t="shared" si="197"/>
        <v/>
      </c>
      <c r="M1539" s="712" t="str">
        <f t="shared" si="198"/>
        <v/>
      </c>
      <c r="N1539" s="713"/>
      <c r="O1539" s="714"/>
      <c r="P1539" s="233" t="s">
        <v>439</v>
      </c>
      <c r="Q1539" s="233" t="s">
        <v>439</v>
      </c>
      <c r="R1539" s="816" t="str">
        <f t="shared" si="193"/>
        <v/>
      </c>
      <c r="S1539" s="711" t="str">
        <f t="shared" si="192"/>
        <v/>
      </c>
      <c r="T1539" s="573"/>
      <c r="U1539" s="573"/>
      <c r="V1539" s="147"/>
      <c r="W1539" s="707"/>
    </row>
    <row r="1540" spans="2:23" ht="14.25" customHeight="1">
      <c r="B1540" s="395"/>
      <c r="D1540" s="529">
        <f t="shared" si="191"/>
        <v>1499</v>
      </c>
      <c r="E1540" s="531"/>
      <c r="F1540" s="574"/>
      <c r="G1540" s="531"/>
      <c r="H1540" s="575"/>
      <c r="I1540" s="700" t="str">
        <f t="shared" si="194"/>
        <v/>
      </c>
      <c r="J1540" s="700" t="str">
        <f t="shared" si="195"/>
        <v/>
      </c>
      <c r="K1540" s="700" t="str">
        <f t="shared" si="196"/>
        <v/>
      </c>
      <c r="L1540" s="700" t="str">
        <f t="shared" si="197"/>
        <v/>
      </c>
      <c r="M1540" s="712" t="str">
        <f t="shared" si="198"/>
        <v/>
      </c>
      <c r="N1540" s="713"/>
      <c r="O1540" s="714"/>
      <c r="P1540" s="233" t="s">
        <v>439</v>
      </c>
      <c r="Q1540" s="233" t="s">
        <v>439</v>
      </c>
      <c r="R1540" s="816" t="str">
        <f t="shared" si="193"/>
        <v/>
      </c>
      <c r="S1540" s="711" t="str">
        <f t="shared" si="192"/>
        <v/>
      </c>
      <c r="T1540" s="573"/>
      <c r="U1540" s="573"/>
      <c r="V1540" s="147"/>
      <c r="W1540" s="707"/>
    </row>
    <row r="1541" spans="2:23" ht="14.25" customHeight="1">
      <c r="B1541" s="395"/>
      <c r="D1541" s="529">
        <f t="shared" si="191"/>
        <v>1500</v>
      </c>
      <c r="E1541" s="531"/>
      <c r="F1541" s="574"/>
      <c r="G1541" s="531"/>
      <c r="H1541" s="575"/>
      <c r="I1541" s="700" t="str">
        <f t="shared" si="194"/>
        <v/>
      </c>
      <c r="J1541" s="700" t="str">
        <f t="shared" si="195"/>
        <v/>
      </c>
      <c r="K1541" s="700" t="str">
        <f t="shared" si="196"/>
        <v/>
      </c>
      <c r="L1541" s="700" t="str">
        <f t="shared" si="197"/>
        <v/>
      </c>
      <c r="M1541" s="712" t="str">
        <f t="shared" si="198"/>
        <v/>
      </c>
      <c r="N1541" s="713"/>
      <c r="O1541" s="714"/>
      <c r="P1541" s="233" t="s">
        <v>439</v>
      </c>
      <c r="Q1541" s="233" t="s">
        <v>439</v>
      </c>
      <c r="R1541" s="816" t="str">
        <f t="shared" si="193"/>
        <v/>
      </c>
      <c r="S1541" s="711" t="str">
        <f t="shared" si="192"/>
        <v/>
      </c>
      <c r="T1541" s="573"/>
      <c r="U1541" s="573"/>
      <c r="V1541" s="147"/>
      <c r="W1541" s="707"/>
    </row>
    <row r="1542" spans="2:23" ht="14.25" customHeight="1">
      <c r="B1542" s="395"/>
      <c r="D1542" s="529">
        <f t="shared" si="191"/>
        <v>1501</v>
      </c>
      <c r="E1542" s="531"/>
      <c r="F1542" s="574"/>
      <c r="G1542" s="531"/>
      <c r="H1542" s="575"/>
      <c r="I1542" s="700" t="str">
        <f t="shared" si="194"/>
        <v/>
      </c>
      <c r="J1542" s="700" t="str">
        <f t="shared" si="195"/>
        <v/>
      </c>
      <c r="K1542" s="700" t="str">
        <f t="shared" si="196"/>
        <v/>
      </c>
      <c r="L1542" s="700" t="str">
        <f t="shared" si="197"/>
        <v/>
      </c>
      <c r="M1542" s="712" t="str">
        <f t="shared" si="198"/>
        <v/>
      </c>
      <c r="N1542" s="713"/>
      <c r="O1542" s="714"/>
      <c r="P1542" s="233" t="s">
        <v>439</v>
      </c>
      <c r="Q1542" s="233" t="s">
        <v>439</v>
      </c>
      <c r="R1542" s="816" t="str">
        <f t="shared" si="193"/>
        <v/>
      </c>
      <c r="S1542" s="711" t="str">
        <f t="shared" si="192"/>
        <v/>
      </c>
      <c r="T1542" s="573"/>
      <c r="U1542" s="573"/>
      <c r="V1542" s="147"/>
      <c r="W1542" s="707"/>
    </row>
    <row r="1543" spans="2:23" ht="14.25" customHeight="1">
      <c r="B1543" s="395"/>
      <c r="D1543" s="529">
        <f t="shared" si="191"/>
        <v>1502</v>
      </c>
      <c r="E1543" s="531"/>
      <c r="F1543" s="574"/>
      <c r="G1543" s="531"/>
      <c r="H1543" s="575"/>
      <c r="I1543" s="700" t="str">
        <f t="shared" si="194"/>
        <v/>
      </c>
      <c r="J1543" s="700" t="str">
        <f t="shared" si="195"/>
        <v/>
      </c>
      <c r="K1543" s="700" t="str">
        <f t="shared" si="196"/>
        <v/>
      </c>
      <c r="L1543" s="700" t="str">
        <f t="shared" si="197"/>
        <v/>
      </c>
      <c r="M1543" s="712" t="str">
        <f t="shared" si="198"/>
        <v/>
      </c>
      <c r="N1543" s="713"/>
      <c r="O1543" s="714"/>
      <c r="P1543" s="233" t="s">
        <v>439</v>
      </c>
      <c r="Q1543" s="233" t="s">
        <v>439</v>
      </c>
      <c r="R1543" s="816" t="str">
        <f t="shared" si="193"/>
        <v/>
      </c>
      <c r="S1543" s="711" t="str">
        <f t="shared" si="192"/>
        <v/>
      </c>
      <c r="T1543" s="573"/>
      <c r="U1543" s="573"/>
      <c r="V1543" s="147"/>
      <c r="W1543" s="707"/>
    </row>
    <row r="1544" spans="2:23" ht="14.25" customHeight="1">
      <c r="B1544" s="395"/>
      <c r="D1544" s="529">
        <f t="shared" si="191"/>
        <v>1503</v>
      </c>
      <c r="E1544" s="531"/>
      <c r="F1544" s="574"/>
      <c r="G1544" s="531"/>
      <c r="H1544" s="575"/>
      <c r="I1544" s="700" t="str">
        <f t="shared" si="194"/>
        <v/>
      </c>
      <c r="J1544" s="700" t="str">
        <f t="shared" si="195"/>
        <v/>
      </c>
      <c r="K1544" s="700" t="str">
        <f t="shared" si="196"/>
        <v/>
      </c>
      <c r="L1544" s="700" t="str">
        <f t="shared" si="197"/>
        <v/>
      </c>
      <c r="M1544" s="712" t="str">
        <f t="shared" si="198"/>
        <v/>
      </c>
      <c r="N1544" s="713"/>
      <c r="O1544" s="714"/>
      <c r="P1544" s="233" t="s">
        <v>439</v>
      </c>
      <c r="Q1544" s="233" t="s">
        <v>439</v>
      </c>
      <c r="R1544" s="816" t="str">
        <f t="shared" si="193"/>
        <v/>
      </c>
      <c r="S1544" s="711" t="str">
        <f t="shared" si="192"/>
        <v/>
      </c>
      <c r="T1544" s="573"/>
      <c r="U1544" s="573"/>
      <c r="V1544" s="147"/>
      <c r="W1544" s="707"/>
    </row>
    <row r="1545" spans="2:23" ht="14.25" customHeight="1">
      <c r="B1545" s="395"/>
      <c r="D1545" s="529">
        <f t="shared" si="191"/>
        <v>1504</v>
      </c>
      <c r="E1545" s="531"/>
      <c r="F1545" s="574"/>
      <c r="G1545" s="531"/>
      <c r="H1545" s="575"/>
      <c r="I1545" s="700" t="str">
        <f t="shared" si="194"/>
        <v/>
      </c>
      <c r="J1545" s="700" t="str">
        <f t="shared" si="195"/>
        <v/>
      </c>
      <c r="K1545" s="700" t="str">
        <f t="shared" si="196"/>
        <v/>
      </c>
      <c r="L1545" s="700" t="str">
        <f t="shared" si="197"/>
        <v/>
      </c>
      <c r="M1545" s="712" t="str">
        <f t="shared" si="198"/>
        <v/>
      </c>
      <c r="N1545" s="713"/>
      <c r="O1545" s="714"/>
      <c r="P1545" s="233" t="s">
        <v>439</v>
      </c>
      <c r="Q1545" s="233" t="s">
        <v>439</v>
      </c>
      <c r="R1545" s="816" t="str">
        <f t="shared" si="193"/>
        <v/>
      </c>
      <c r="S1545" s="711" t="str">
        <f t="shared" si="192"/>
        <v/>
      </c>
      <c r="T1545" s="573"/>
      <c r="U1545" s="573"/>
      <c r="V1545" s="147"/>
      <c r="W1545" s="707"/>
    </row>
    <row r="1546" spans="2:23" ht="14.25" customHeight="1">
      <c r="B1546" s="395"/>
      <c r="D1546" s="529">
        <f t="shared" si="191"/>
        <v>1505</v>
      </c>
      <c r="E1546" s="531"/>
      <c r="F1546" s="574"/>
      <c r="G1546" s="531"/>
      <c r="H1546" s="575"/>
      <c r="I1546" s="700" t="str">
        <f t="shared" si="194"/>
        <v/>
      </c>
      <c r="J1546" s="700" t="str">
        <f t="shared" si="195"/>
        <v/>
      </c>
      <c r="K1546" s="700" t="str">
        <f t="shared" si="196"/>
        <v/>
      </c>
      <c r="L1546" s="700" t="str">
        <f t="shared" si="197"/>
        <v/>
      </c>
      <c r="M1546" s="712" t="str">
        <f t="shared" si="198"/>
        <v/>
      </c>
      <c r="N1546" s="713"/>
      <c r="O1546" s="714"/>
      <c r="P1546" s="233" t="s">
        <v>439</v>
      </c>
      <c r="Q1546" s="233" t="s">
        <v>439</v>
      </c>
      <c r="R1546" s="816" t="str">
        <f t="shared" si="193"/>
        <v/>
      </c>
      <c r="S1546" s="711" t="str">
        <f t="shared" si="192"/>
        <v/>
      </c>
      <c r="T1546" s="573"/>
      <c r="U1546" s="573"/>
      <c r="V1546" s="147"/>
      <c r="W1546" s="707"/>
    </row>
    <row r="1547" spans="2:23" ht="14.25" customHeight="1">
      <c r="B1547" s="395"/>
      <c r="D1547" s="529">
        <f t="shared" si="191"/>
        <v>1506</v>
      </c>
      <c r="E1547" s="531"/>
      <c r="F1547" s="574"/>
      <c r="G1547" s="531"/>
      <c r="H1547" s="575"/>
      <c r="I1547" s="700" t="str">
        <f t="shared" si="194"/>
        <v/>
      </c>
      <c r="J1547" s="700" t="str">
        <f t="shared" si="195"/>
        <v/>
      </c>
      <c r="K1547" s="700" t="str">
        <f t="shared" si="196"/>
        <v/>
      </c>
      <c r="L1547" s="700" t="str">
        <f t="shared" si="197"/>
        <v/>
      </c>
      <c r="M1547" s="712" t="str">
        <f t="shared" si="198"/>
        <v/>
      </c>
      <c r="N1547" s="713"/>
      <c r="O1547" s="714"/>
      <c r="P1547" s="233" t="s">
        <v>439</v>
      </c>
      <c r="Q1547" s="233" t="s">
        <v>439</v>
      </c>
      <c r="R1547" s="816" t="str">
        <f t="shared" si="193"/>
        <v/>
      </c>
      <c r="S1547" s="711" t="str">
        <f t="shared" si="192"/>
        <v/>
      </c>
      <c r="T1547" s="573"/>
      <c r="U1547" s="573"/>
      <c r="V1547" s="147"/>
      <c r="W1547" s="707"/>
    </row>
    <row r="1548" spans="2:23" ht="14.25" customHeight="1">
      <c r="B1548" s="395"/>
      <c r="D1548" s="529">
        <f t="shared" si="191"/>
        <v>1507</v>
      </c>
      <c r="E1548" s="531"/>
      <c r="F1548" s="574"/>
      <c r="G1548" s="531"/>
      <c r="H1548" s="575"/>
      <c r="I1548" s="700" t="str">
        <f t="shared" si="194"/>
        <v/>
      </c>
      <c r="J1548" s="700" t="str">
        <f t="shared" si="195"/>
        <v/>
      </c>
      <c r="K1548" s="700" t="str">
        <f t="shared" si="196"/>
        <v/>
      </c>
      <c r="L1548" s="700" t="str">
        <f t="shared" si="197"/>
        <v/>
      </c>
      <c r="M1548" s="712" t="str">
        <f t="shared" si="198"/>
        <v/>
      </c>
      <c r="N1548" s="713"/>
      <c r="O1548" s="714"/>
      <c r="P1548" s="233" t="s">
        <v>439</v>
      </c>
      <c r="Q1548" s="233" t="s">
        <v>439</v>
      </c>
      <c r="R1548" s="816" t="str">
        <f t="shared" si="193"/>
        <v/>
      </c>
      <c r="S1548" s="711" t="str">
        <f t="shared" si="192"/>
        <v/>
      </c>
      <c r="T1548" s="573"/>
      <c r="U1548" s="573"/>
      <c r="V1548" s="147"/>
      <c r="W1548" s="707"/>
    </row>
    <row r="1549" spans="2:23" ht="14.25" customHeight="1">
      <c r="B1549" s="395"/>
      <c r="D1549" s="529">
        <f t="shared" si="191"/>
        <v>1508</v>
      </c>
      <c r="E1549" s="531"/>
      <c r="F1549" s="574"/>
      <c r="G1549" s="531"/>
      <c r="H1549" s="575"/>
      <c r="I1549" s="700" t="str">
        <f t="shared" si="194"/>
        <v/>
      </c>
      <c r="J1549" s="700" t="str">
        <f t="shared" si="195"/>
        <v/>
      </c>
      <c r="K1549" s="700" t="str">
        <f t="shared" si="196"/>
        <v/>
      </c>
      <c r="L1549" s="700" t="str">
        <f t="shared" si="197"/>
        <v/>
      </c>
      <c r="M1549" s="712" t="str">
        <f t="shared" si="198"/>
        <v/>
      </c>
      <c r="N1549" s="713"/>
      <c r="O1549" s="714"/>
      <c r="P1549" s="233" t="s">
        <v>439</v>
      </c>
      <c r="Q1549" s="233" t="s">
        <v>439</v>
      </c>
      <c r="R1549" s="816" t="str">
        <f t="shared" si="193"/>
        <v/>
      </c>
      <c r="S1549" s="711" t="str">
        <f t="shared" si="192"/>
        <v/>
      </c>
      <c r="T1549" s="573"/>
      <c r="U1549" s="573"/>
      <c r="V1549" s="147"/>
      <c r="W1549" s="707"/>
    </row>
    <row r="1550" spans="2:23" ht="14.25" customHeight="1">
      <c r="B1550" s="395"/>
      <c r="D1550" s="529">
        <f t="shared" si="191"/>
        <v>1509</v>
      </c>
      <c r="E1550" s="531"/>
      <c r="F1550" s="574"/>
      <c r="G1550" s="531"/>
      <c r="H1550" s="575"/>
      <c r="I1550" s="700" t="str">
        <f t="shared" si="194"/>
        <v/>
      </c>
      <c r="J1550" s="700" t="str">
        <f t="shared" si="195"/>
        <v/>
      </c>
      <c r="K1550" s="700" t="str">
        <f t="shared" si="196"/>
        <v/>
      </c>
      <c r="L1550" s="700" t="str">
        <f t="shared" si="197"/>
        <v/>
      </c>
      <c r="M1550" s="712" t="str">
        <f t="shared" si="198"/>
        <v/>
      </c>
      <c r="N1550" s="713"/>
      <c r="O1550" s="714"/>
      <c r="P1550" s="233" t="s">
        <v>439</v>
      </c>
      <c r="Q1550" s="233" t="s">
        <v>439</v>
      </c>
      <c r="R1550" s="816" t="str">
        <f t="shared" si="193"/>
        <v/>
      </c>
      <c r="S1550" s="711" t="str">
        <f t="shared" si="192"/>
        <v/>
      </c>
      <c r="T1550" s="573"/>
      <c r="U1550" s="573"/>
      <c r="V1550" s="147"/>
      <c r="W1550" s="707"/>
    </row>
    <row r="1551" spans="2:23" ht="14.25" customHeight="1">
      <c r="B1551" s="395"/>
      <c r="D1551" s="529">
        <f t="shared" si="191"/>
        <v>1510</v>
      </c>
      <c r="E1551" s="531"/>
      <c r="F1551" s="574"/>
      <c r="G1551" s="531"/>
      <c r="H1551" s="575"/>
      <c r="I1551" s="700" t="str">
        <f t="shared" si="194"/>
        <v/>
      </c>
      <c r="J1551" s="700" t="str">
        <f t="shared" si="195"/>
        <v/>
      </c>
      <c r="K1551" s="700" t="str">
        <f t="shared" si="196"/>
        <v/>
      </c>
      <c r="L1551" s="700" t="str">
        <f t="shared" si="197"/>
        <v/>
      </c>
      <c r="M1551" s="712" t="str">
        <f t="shared" si="198"/>
        <v/>
      </c>
      <c r="N1551" s="713"/>
      <c r="O1551" s="714"/>
      <c r="P1551" s="233" t="s">
        <v>439</v>
      </c>
      <c r="Q1551" s="233" t="s">
        <v>439</v>
      </c>
      <c r="R1551" s="816" t="str">
        <f t="shared" si="193"/>
        <v/>
      </c>
      <c r="S1551" s="711" t="str">
        <f t="shared" si="192"/>
        <v/>
      </c>
      <c r="T1551" s="573"/>
      <c r="U1551" s="573"/>
      <c r="V1551" s="147"/>
      <c r="W1551" s="707"/>
    </row>
    <row r="1552" spans="2:23" ht="14.25" customHeight="1">
      <c r="B1552" s="395"/>
      <c r="D1552" s="529">
        <f t="shared" si="191"/>
        <v>1511</v>
      </c>
      <c r="E1552" s="531"/>
      <c r="F1552" s="574"/>
      <c r="G1552" s="531"/>
      <c r="H1552" s="575"/>
      <c r="I1552" s="700" t="str">
        <f t="shared" si="194"/>
        <v/>
      </c>
      <c r="J1552" s="700" t="str">
        <f t="shared" si="195"/>
        <v/>
      </c>
      <c r="K1552" s="700" t="str">
        <f t="shared" si="196"/>
        <v/>
      </c>
      <c r="L1552" s="700" t="str">
        <f t="shared" si="197"/>
        <v/>
      </c>
      <c r="M1552" s="712" t="str">
        <f t="shared" si="198"/>
        <v/>
      </c>
      <c r="N1552" s="713"/>
      <c r="O1552" s="714"/>
      <c r="P1552" s="233" t="s">
        <v>439</v>
      </c>
      <c r="Q1552" s="233" t="s">
        <v>439</v>
      </c>
      <c r="R1552" s="816" t="str">
        <f t="shared" si="193"/>
        <v/>
      </c>
      <c r="S1552" s="711" t="str">
        <f t="shared" si="192"/>
        <v/>
      </c>
      <c r="T1552" s="573"/>
      <c r="U1552" s="573"/>
      <c r="V1552" s="147"/>
      <c r="W1552" s="707"/>
    </row>
    <row r="1553" spans="2:23" ht="14.25" customHeight="1">
      <c r="B1553" s="395"/>
      <c r="D1553" s="529">
        <f t="shared" si="191"/>
        <v>1512</v>
      </c>
      <c r="E1553" s="531"/>
      <c r="F1553" s="574"/>
      <c r="G1553" s="531"/>
      <c r="H1553" s="575"/>
      <c r="I1553" s="700" t="str">
        <f t="shared" si="194"/>
        <v/>
      </c>
      <c r="J1553" s="700" t="str">
        <f t="shared" si="195"/>
        <v/>
      </c>
      <c r="K1553" s="700" t="str">
        <f t="shared" si="196"/>
        <v/>
      </c>
      <c r="L1553" s="700" t="str">
        <f t="shared" si="197"/>
        <v/>
      </c>
      <c r="M1553" s="712" t="str">
        <f t="shared" si="198"/>
        <v/>
      </c>
      <c r="N1553" s="713"/>
      <c r="O1553" s="714"/>
      <c r="P1553" s="233" t="s">
        <v>439</v>
      </c>
      <c r="Q1553" s="233" t="s">
        <v>439</v>
      </c>
      <c r="R1553" s="816" t="str">
        <f t="shared" si="193"/>
        <v/>
      </c>
      <c r="S1553" s="711" t="str">
        <f t="shared" si="192"/>
        <v/>
      </c>
      <c r="T1553" s="573"/>
      <c r="U1553" s="573"/>
      <c r="V1553" s="147"/>
      <c r="W1553" s="707"/>
    </row>
    <row r="1554" spans="2:23" ht="14.25" customHeight="1">
      <c r="B1554" s="395"/>
      <c r="D1554" s="529">
        <f t="shared" si="191"/>
        <v>1513</v>
      </c>
      <c r="E1554" s="531"/>
      <c r="F1554" s="574"/>
      <c r="G1554" s="531"/>
      <c r="H1554" s="575"/>
      <c r="I1554" s="700" t="str">
        <f t="shared" si="194"/>
        <v/>
      </c>
      <c r="J1554" s="700" t="str">
        <f t="shared" si="195"/>
        <v/>
      </c>
      <c r="K1554" s="700" t="str">
        <f t="shared" si="196"/>
        <v/>
      </c>
      <c r="L1554" s="700" t="str">
        <f t="shared" si="197"/>
        <v/>
      </c>
      <c r="M1554" s="712" t="str">
        <f t="shared" si="198"/>
        <v/>
      </c>
      <c r="N1554" s="713"/>
      <c r="O1554" s="714"/>
      <c r="P1554" s="233" t="s">
        <v>439</v>
      </c>
      <c r="Q1554" s="233" t="s">
        <v>439</v>
      </c>
      <c r="R1554" s="816" t="str">
        <f t="shared" si="193"/>
        <v/>
      </c>
      <c r="S1554" s="711" t="str">
        <f t="shared" si="192"/>
        <v/>
      </c>
      <c r="T1554" s="573"/>
      <c r="U1554" s="573"/>
      <c r="V1554" s="147"/>
      <c r="W1554" s="707"/>
    </row>
    <row r="1555" spans="2:23" ht="14.25" customHeight="1">
      <c r="B1555" s="395"/>
      <c r="D1555" s="529">
        <f t="shared" si="191"/>
        <v>1514</v>
      </c>
      <c r="E1555" s="531"/>
      <c r="F1555" s="574"/>
      <c r="G1555" s="531"/>
      <c r="H1555" s="575"/>
      <c r="I1555" s="700" t="str">
        <f t="shared" si="194"/>
        <v/>
      </c>
      <c r="J1555" s="700" t="str">
        <f t="shared" si="195"/>
        <v/>
      </c>
      <c r="K1555" s="700" t="str">
        <f t="shared" si="196"/>
        <v/>
      </c>
      <c r="L1555" s="700" t="str">
        <f t="shared" si="197"/>
        <v/>
      </c>
      <c r="M1555" s="712" t="str">
        <f t="shared" si="198"/>
        <v/>
      </c>
      <c r="N1555" s="713"/>
      <c r="O1555" s="714"/>
      <c r="P1555" s="233" t="s">
        <v>439</v>
      </c>
      <c r="Q1555" s="233" t="s">
        <v>439</v>
      </c>
      <c r="R1555" s="816" t="str">
        <f t="shared" si="193"/>
        <v/>
      </c>
      <c r="S1555" s="711" t="str">
        <f t="shared" si="192"/>
        <v/>
      </c>
      <c r="T1555" s="573"/>
      <c r="U1555" s="573"/>
      <c r="V1555" s="147"/>
      <c r="W1555" s="707"/>
    </row>
    <row r="1556" spans="2:23" ht="14.25" customHeight="1">
      <c r="B1556" s="395"/>
      <c r="D1556" s="529">
        <f t="shared" si="191"/>
        <v>1515</v>
      </c>
      <c r="E1556" s="531"/>
      <c r="F1556" s="574"/>
      <c r="G1556" s="531"/>
      <c r="H1556" s="575"/>
      <c r="I1556" s="700" t="str">
        <f t="shared" si="194"/>
        <v/>
      </c>
      <c r="J1556" s="700" t="str">
        <f t="shared" si="195"/>
        <v/>
      </c>
      <c r="K1556" s="700" t="str">
        <f t="shared" si="196"/>
        <v/>
      </c>
      <c r="L1556" s="700" t="str">
        <f t="shared" si="197"/>
        <v/>
      </c>
      <c r="M1556" s="712" t="str">
        <f t="shared" si="198"/>
        <v/>
      </c>
      <c r="N1556" s="713"/>
      <c r="O1556" s="714"/>
      <c r="P1556" s="233" t="s">
        <v>439</v>
      </c>
      <c r="Q1556" s="233" t="s">
        <v>439</v>
      </c>
      <c r="R1556" s="816" t="str">
        <f t="shared" si="193"/>
        <v/>
      </c>
      <c r="S1556" s="711" t="str">
        <f t="shared" si="192"/>
        <v/>
      </c>
      <c r="T1556" s="573"/>
      <c r="U1556" s="573"/>
      <c r="V1556" s="147"/>
      <c r="W1556" s="707"/>
    </row>
    <row r="1557" spans="2:23" ht="14.25" customHeight="1">
      <c r="B1557" s="395"/>
      <c r="D1557" s="529">
        <f t="shared" si="191"/>
        <v>1516</v>
      </c>
      <c r="E1557" s="531"/>
      <c r="F1557" s="574"/>
      <c r="G1557" s="531"/>
      <c r="H1557" s="575"/>
      <c r="I1557" s="700" t="str">
        <f t="shared" si="194"/>
        <v/>
      </c>
      <c r="J1557" s="700" t="str">
        <f t="shared" si="195"/>
        <v/>
      </c>
      <c r="K1557" s="700" t="str">
        <f t="shared" si="196"/>
        <v/>
      </c>
      <c r="L1557" s="700" t="str">
        <f t="shared" si="197"/>
        <v/>
      </c>
      <c r="M1557" s="712" t="str">
        <f t="shared" si="198"/>
        <v/>
      </c>
      <c r="N1557" s="713"/>
      <c r="O1557" s="714"/>
      <c r="P1557" s="233" t="s">
        <v>439</v>
      </c>
      <c r="Q1557" s="233" t="s">
        <v>439</v>
      </c>
      <c r="R1557" s="816" t="str">
        <f t="shared" si="193"/>
        <v/>
      </c>
      <c r="S1557" s="711" t="str">
        <f t="shared" si="192"/>
        <v/>
      </c>
      <c r="T1557" s="573"/>
      <c r="U1557" s="573"/>
      <c r="V1557" s="147"/>
      <c r="W1557" s="707"/>
    </row>
    <row r="1558" spans="2:23" ht="14.25" customHeight="1">
      <c r="B1558" s="395"/>
      <c r="D1558" s="529">
        <f t="shared" si="191"/>
        <v>1517</v>
      </c>
      <c r="E1558" s="531"/>
      <c r="F1558" s="574"/>
      <c r="G1558" s="531"/>
      <c r="H1558" s="575"/>
      <c r="I1558" s="700" t="str">
        <f t="shared" si="194"/>
        <v/>
      </c>
      <c r="J1558" s="700" t="str">
        <f t="shared" si="195"/>
        <v/>
      </c>
      <c r="K1558" s="700" t="str">
        <f t="shared" si="196"/>
        <v/>
      </c>
      <c r="L1558" s="700" t="str">
        <f t="shared" si="197"/>
        <v/>
      </c>
      <c r="M1558" s="712" t="str">
        <f t="shared" si="198"/>
        <v/>
      </c>
      <c r="N1558" s="713"/>
      <c r="O1558" s="714"/>
      <c r="P1558" s="233" t="s">
        <v>439</v>
      </c>
      <c r="Q1558" s="233" t="s">
        <v>439</v>
      </c>
      <c r="R1558" s="816" t="str">
        <f t="shared" si="193"/>
        <v/>
      </c>
      <c r="S1558" s="711" t="str">
        <f t="shared" si="192"/>
        <v/>
      </c>
      <c r="T1558" s="573"/>
      <c r="U1558" s="573"/>
      <c r="V1558" s="147"/>
      <c r="W1558" s="707"/>
    </row>
    <row r="1559" spans="2:23" ht="14.25" customHeight="1">
      <c r="B1559" s="395"/>
      <c r="D1559" s="529">
        <f t="shared" si="191"/>
        <v>1518</v>
      </c>
      <c r="E1559" s="531"/>
      <c r="F1559" s="574"/>
      <c r="G1559" s="531"/>
      <c r="H1559" s="575"/>
      <c r="I1559" s="700" t="str">
        <f t="shared" si="194"/>
        <v/>
      </c>
      <c r="J1559" s="700" t="str">
        <f t="shared" si="195"/>
        <v/>
      </c>
      <c r="K1559" s="700" t="str">
        <f t="shared" si="196"/>
        <v/>
      </c>
      <c r="L1559" s="700" t="str">
        <f t="shared" si="197"/>
        <v/>
      </c>
      <c r="M1559" s="712" t="str">
        <f t="shared" si="198"/>
        <v/>
      </c>
      <c r="N1559" s="713"/>
      <c r="O1559" s="714"/>
      <c r="P1559" s="233" t="s">
        <v>439</v>
      </c>
      <c r="Q1559" s="233" t="s">
        <v>439</v>
      </c>
      <c r="R1559" s="816" t="str">
        <f t="shared" si="193"/>
        <v/>
      </c>
      <c r="S1559" s="711" t="str">
        <f t="shared" si="192"/>
        <v/>
      </c>
      <c r="T1559" s="573"/>
      <c r="U1559" s="573"/>
      <c r="V1559" s="147"/>
      <c r="W1559" s="707"/>
    </row>
    <row r="1560" spans="2:23" ht="14.25" customHeight="1">
      <c r="B1560" s="395"/>
      <c r="D1560" s="529">
        <f t="shared" si="191"/>
        <v>1519</v>
      </c>
      <c r="E1560" s="531"/>
      <c r="F1560" s="574"/>
      <c r="G1560" s="531"/>
      <c r="H1560" s="575"/>
      <c r="I1560" s="700" t="str">
        <f t="shared" si="194"/>
        <v/>
      </c>
      <c r="J1560" s="700" t="str">
        <f t="shared" si="195"/>
        <v/>
      </c>
      <c r="K1560" s="700" t="str">
        <f t="shared" si="196"/>
        <v/>
      </c>
      <c r="L1560" s="700" t="str">
        <f t="shared" si="197"/>
        <v/>
      </c>
      <c r="M1560" s="712" t="str">
        <f t="shared" si="198"/>
        <v/>
      </c>
      <c r="N1560" s="713"/>
      <c r="O1560" s="714"/>
      <c r="P1560" s="233" t="s">
        <v>439</v>
      </c>
      <c r="Q1560" s="233" t="s">
        <v>439</v>
      </c>
      <c r="R1560" s="816" t="str">
        <f t="shared" si="193"/>
        <v/>
      </c>
      <c r="S1560" s="711" t="str">
        <f t="shared" si="192"/>
        <v/>
      </c>
      <c r="T1560" s="573"/>
      <c r="U1560" s="573"/>
      <c r="V1560" s="147"/>
      <c r="W1560" s="707"/>
    </row>
    <row r="1561" spans="2:23" ht="14.25" customHeight="1">
      <c r="B1561" s="395"/>
      <c r="D1561" s="529">
        <f t="shared" si="191"/>
        <v>1520</v>
      </c>
      <c r="E1561" s="531"/>
      <c r="F1561" s="574"/>
      <c r="G1561" s="531"/>
      <c r="H1561" s="575"/>
      <c r="I1561" s="700" t="str">
        <f t="shared" si="194"/>
        <v/>
      </c>
      <c r="J1561" s="700" t="str">
        <f t="shared" si="195"/>
        <v/>
      </c>
      <c r="K1561" s="700" t="str">
        <f t="shared" si="196"/>
        <v/>
      </c>
      <c r="L1561" s="700" t="str">
        <f t="shared" si="197"/>
        <v/>
      </c>
      <c r="M1561" s="712" t="str">
        <f t="shared" si="198"/>
        <v/>
      </c>
      <c r="N1561" s="713"/>
      <c r="O1561" s="714"/>
      <c r="P1561" s="233" t="s">
        <v>439</v>
      </c>
      <c r="Q1561" s="233" t="s">
        <v>439</v>
      </c>
      <c r="R1561" s="816" t="str">
        <f t="shared" si="193"/>
        <v/>
      </c>
      <c r="S1561" s="711" t="str">
        <f t="shared" si="192"/>
        <v/>
      </c>
      <c r="T1561" s="573"/>
      <c r="U1561" s="573"/>
      <c r="V1561" s="147"/>
      <c r="W1561" s="707"/>
    </row>
    <row r="1562" spans="2:23" ht="14.25" customHeight="1">
      <c r="B1562" s="395"/>
      <c r="D1562" s="529">
        <f t="shared" si="191"/>
        <v>1521</v>
      </c>
      <c r="E1562" s="531"/>
      <c r="F1562" s="574"/>
      <c r="G1562" s="531"/>
      <c r="H1562" s="575"/>
      <c r="I1562" s="700" t="str">
        <f t="shared" si="194"/>
        <v/>
      </c>
      <c r="J1562" s="700" t="str">
        <f t="shared" si="195"/>
        <v/>
      </c>
      <c r="K1562" s="700" t="str">
        <f t="shared" si="196"/>
        <v/>
      </c>
      <c r="L1562" s="700" t="str">
        <f t="shared" si="197"/>
        <v/>
      </c>
      <c r="M1562" s="712" t="str">
        <f t="shared" si="198"/>
        <v/>
      </c>
      <c r="N1562" s="713"/>
      <c r="O1562" s="714"/>
      <c r="P1562" s="233" t="s">
        <v>439</v>
      </c>
      <c r="Q1562" s="233" t="s">
        <v>439</v>
      </c>
      <c r="R1562" s="816" t="str">
        <f t="shared" si="193"/>
        <v/>
      </c>
      <c r="S1562" s="711" t="str">
        <f t="shared" si="192"/>
        <v/>
      </c>
      <c r="T1562" s="573"/>
      <c r="U1562" s="573"/>
      <c r="V1562" s="147"/>
      <c r="W1562" s="707"/>
    </row>
    <row r="1563" spans="2:23" ht="14.25" customHeight="1">
      <c r="B1563" s="395"/>
      <c r="D1563" s="529">
        <f t="shared" si="191"/>
        <v>1522</v>
      </c>
      <c r="E1563" s="531"/>
      <c r="F1563" s="574"/>
      <c r="G1563" s="531"/>
      <c r="H1563" s="575"/>
      <c r="I1563" s="700" t="str">
        <f t="shared" si="194"/>
        <v/>
      </c>
      <c r="J1563" s="700" t="str">
        <f t="shared" si="195"/>
        <v/>
      </c>
      <c r="K1563" s="700" t="str">
        <f t="shared" si="196"/>
        <v/>
      </c>
      <c r="L1563" s="700" t="str">
        <f t="shared" si="197"/>
        <v/>
      </c>
      <c r="M1563" s="712" t="str">
        <f t="shared" si="198"/>
        <v/>
      </c>
      <c r="N1563" s="713"/>
      <c r="O1563" s="714"/>
      <c r="P1563" s="233" t="s">
        <v>439</v>
      </c>
      <c r="Q1563" s="233" t="s">
        <v>439</v>
      </c>
      <c r="R1563" s="816" t="str">
        <f t="shared" si="193"/>
        <v/>
      </c>
      <c r="S1563" s="711" t="str">
        <f t="shared" si="192"/>
        <v/>
      </c>
      <c r="T1563" s="573"/>
      <c r="U1563" s="573"/>
      <c r="V1563" s="147"/>
      <c r="W1563" s="707"/>
    </row>
    <row r="1564" spans="2:23" ht="14.25" customHeight="1">
      <c r="B1564" s="395"/>
      <c r="D1564" s="529">
        <f t="shared" si="191"/>
        <v>1523</v>
      </c>
      <c r="E1564" s="531"/>
      <c r="F1564" s="574"/>
      <c r="G1564" s="531"/>
      <c r="H1564" s="575"/>
      <c r="I1564" s="700" t="str">
        <f t="shared" si="194"/>
        <v/>
      </c>
      <c r="J1564" s="700" t="str">
        <f t="shared" si="195"/>
        <v/>
      </c>
      <c r="K1564" s="700" t="str">
        <f t="shared" si="196"/>
        <v/>
      </c>
      <c r="L1564" s="700" t="str">
        <f t="shared" si="197"/>
        <v/>
      </c>
      <c r="M1564" s="712" t="str">
        <f t="shared" si="198"/>
        <v/>
      </c>
      <c r="N1564" s="713"/>
      <c r="O1564" s="714"/>
      <c r="P1564" s="233" t="s">
        <v>439</v>
      </c>
      <c r="Q1564" s="233" t="s">
        <v>439</v>
      </c>
      <c r="R1564" s="816" t="str">
        <f t="shared" si="193"/>
        <v/>
      </c>
      <c r="S1564" s="711" t="str">
        <f t="shared" si="192"/>
        <v/>
      </c>
      <c r="T1564" s="573"/>
      <c r="U1564" s="573"/>
      <c r="V1564" s="147"/>
      <c r="W1564" s="707"/>
    </row>
    <row r="1565" spans="2:23" ht="14.25" customHeight="1">
      <c r="B1565" s="395"/>
      <c r="D1565" s="529">
        <f t="shared" si="191"/>
        <v>1524</v>
      </c>
      <c r="E1565" s="531"/>
      <c r="F1565" s="574"/>
      <c r="G1565" s="531"/>
      <c r="H1565" s="575"/>
      <c r="I1565" s="700" t="str">
        <f t="shared" si="194"/>
        <v/>
      </c>
      <c r="J1565" s="700" t="str">
        <f t="shared" si="195"/>
        <v/>
      </c>
      <c r="K1565" s="700" t="str">
        <f t="shared" si="196"/>
        <v/>
      </c>
      <c r="L1565" s="700" t="str">
        <f t="shared" si="197"/>
        <v/>
      </c>
      <c r="M1565" s="712" t="str">
        <f t="shared" si="198"/>
        <v/>
      </c>
      <c r="N1565" s="713"/>
      <c r="O1565" s="714"/>
      <c r="P1565" s="233" t="s">
        <v>439</v>
      </c>
      <c r="Q1565" s="233" t="s">
        <v>439</v>
      </c>
      <c r="R1565" s="816" t="str">
        <f t="shared" si="193"/>
        <v/>
      </c>
      <c r="S1565" s="711" t="str">
        <f t="shared" si="192"/>
        <v/>
      </c>
      <c r="T1565" s="573"/>
      <c r="U1565" s="573"/>
      <c r="V1565" s="147"/>
      <c r="W1565" s="707"/>
    </row>
    <row r="1566" spans="2:23" ht="14.25" customHeight="1">
      <c r="B1566" s="395"/>
      <c r="D1566" s="529">
        <f t="shared" si="191"/>
        <v>1525</v>
      </c>
      <c r="E1566" s="531"/>
      <c r="F1566" s="574"/>
      <c r="G1566" s="531"/>
      <c r="H1566" s="575"/>
      <c r="I1566" s="700" t="str">
        <f t="shared" si="194"/>
        <v/>
      </c>
      <c r="J1566" s="700" t="str">
        <f t="shared" si="195"/>
        <v/>
      </c>
      <c r="K1566" s="700" t="str">
        <f t="shared" si="196"/>
        <v/>
      </c>
      <c r="L1566" s="700" t="str">
        <f t="shared" si="197"/>
        <v/>
      </c>
      <c r="M1566" s="712" t="str">
        <f t="shared" si="198"/>
        <v/>
      </c>
      <c r="N1566" s="713"/>
      <c r="O1566" s="714"/>
      <c r="P1566" s="233" t="s">
        <v>439</v>
      </c>
      <c r="Q1566" s="233" t="s">
        <v>439</v>
      </c>
      <c r="R1566" s="816" t="str">
        <f t="shared" si="193"/>
        <v/>
      </c>
      <c r="S1566" s="711" t="str">
        <f t="shared" si="192"/>
        <v/>
      </c>
      <c r="T1566" s="573"/>
      <c r="U1566" s="573"/>
      <c r="V1566" s="147"/>
      <c r="W1566" s="707"/>
    </row>
    <row r="1567" spans="2:23" ht="14.25" customHeight="1">
      <c r="B1567" s="395"/>
      <c r="D1567" s="529">
        <f t="shared" si="191"/>
        <v>1526</v>
      </c>
      <c r="E1567" s="531"/>
      <c r="F1567" s="574"/>
      <c r="G1567" s="531"/>
      <c r="H1567" s="575"/>
      <c r="I1567" s="700" t="str">
        <f t="shared" si="194"/>
        <v/>
      </c>
      <c r="J1567" s="700" t="str">
        <f t="shared" si="195"/>
        <v/>
      </c>
      <c r="K1567" s="700" t="str">
        <f t="shared" si="196"/>
        <v/>
      </c>
      <c r="L1567" s="700" t="str">
        <f t="shared" si="197"/>
        <v/>
      </c>
      <c r="M1567" s="712" t="str">
        <f t="shared" si="198"/>
        <v/>
      </c>
      <c r="N1567" s="713"/>
      <c r="O1567" s="714"/>
      <c r="P1567" s="233" t="s">
        <v>439</v>
      </c>
      <c r="Q1567" s="233" t="s">
        <v>439</v>
      </c>
      <c r="R1567" s="816" t="str">
        <f t="shared" si="193"/>
        <v/>
      </c>
      <c r="S1567" s="711" t="str">
        <f t="shared" si="192"/>
        <v/>
      </c>
      <c r="T1567" s="573"/>
      <c r="U1567" s="573"/>
      <c r="V1567" s="147"/>
      <c r="W1567" s="707"/>
    </row>
    <row r="1568" spans="2:23" ht="14.25" customHeight="1">
      <c r="B1568" s="395"/>
      <c r="D1568" s="529">
        <f t="shared" si="191"/>
        <v>1527</v>
      </c>
      <c r="E1568" s="531"/>
      <c r="F1568" s="574"/>
      <c r="G1568" s="531"/>
      <c r="H1568" s="575"/>
      <c r="I1568" s="700" t="str">
        <f t="shared" si="194"/>
        <v/>
      </c>
      <c r="J1568" s="700" t="str">
        <f t="shared" si="195"/>
        <v/>
      </c>
      <c r="K1568" s="700" t="str">
        <f t="shared" si="196"/>
        <v/>
      </c>
      <c r="L1568" s="700" t="str">
        <f t="shared" si="197"/>
        <v/>
      </c>
      <c r="M1568" s="712" t="str">
        <f t="shared" si="198"/>
        <v/>
      </c>
      <c r="N1568" s="713"/>
      <c r="O1568" s="714"/>
      <c r="P1568" s="233" t="s">
        <v>439</v>
      </c>
      <c r="Q1568" s="233" t="s">
        <v>439</v>
      </c>
      <c r="R1568" s="816" t="str">
        <f t="shared" si="193"/>
        <v/>
      </c>
      <c r="S1568" s="711" t="str">
        <f t="shared" si="192"/>
        <v/>
      </c>
      <c r="T1568" s="573"/>
      <c r="U1568" s="573"/>
      <c r="V1568" s="147"/>
      <c r="W1568" s="707"/>
    </row>
    <row r="1569" spans="2:23" ht="14.25" customHeight="1">
      <c r="B1569" s="395"/>
      <c r="D1569" s="529">
        <f t="shared" si="191"/>
        <v>1528</v>
      </c>
      <c r="E1569" s="531"/>
      <c r="F1569" s="574"/>
      <c r="G1569" s="531"/>
      <c r="H1569" s="575"/>
      <c r="I1569" s="700" t="str">
        <f t="shared" si="194"/>
        <v/>
      </c>
      <c r="J1569" s="700" t="str">
        <f t="shared" si="195"/>
        <v/>
      </c>
      <c r="K1569" s="700" t="str">
        <f t="shared" si="196"/>
        <v/>
      </c>
      <c r="L1569" s="700" t="str">
        <f t="shared" si="197"/>
        <v/>
      </c>
      <c r="M1569" s="712" t="str">
        <f t="shared" si="198"/>
        <v/>
      </c>
      <c r="N1569" s="713"/>
      <c r="O1569" s="714"/>
      <c r="P1569" s="233" t="s">
        <v>439</v>
      </c>
      <c r="Q1569" s="233" t="s">
        <v>439</v>
      </c>
      <c r="R1569" s="816" t="str">
        <f t="shared" si="193"/>
        <v/>
      </c>
      <c r="S1569" s="711" t="str">
        <f t="shared" si="192"/>
        <v/>
      </c>
      <c r="T1569" s="573"/>
      <c r="U1569" s="573"/>
      <c r="V1569" s="147"/>
      <c r="W1569" s="707"/>
    </row>
    <row r="1570" spans="2:23" ht="14.25" customHeight="1">
      <c r="B1570" s="395"/>
      <c r="D1570" s="529">
        <f t="shared" ref="D1570:D1633" si="199">D1569+1</f>
        <v>1529</v>
      </c>
      <c r="E1570" s="531"/>
      <c r="F1570" s="574"/>
      <c r="G1570" s="531"/>
      <c r="H1570" s="575"/>
      <c r="I1570" s="700" t="str">
        <f t="shared" si="194"/>
        <v/>
      </c>
      <c r="J1570" s="700" t="str">
        <f t="shared" si="195"/>
        <v/>
      </c>
      <c r="K1570" s="700" t="str">
        <f t="shared" si="196"/>
        <v/>
      </c>
      <c r="L1570" s="700" t="str">
        <f t="shared" si="197"/>
        <v/>
      </c>
      <c r="M1570" s="712" t="str">
        <f t="shared" si="198"/>
        <v/>
      </c>
      <c r="N1570" s="713"/>
      <c r="O1570" s="714"/>
      <c r="P1570" s="233" t="s">
        <v>439</v>
      </c>
      <c r="Q1570" s="233" t="s">
        <v>439</v>
      </c>
      <c r="R1570" s="816" t="str">
        <f t="shared" si="193"/>
        <v/>
      </c>
      <c r="S1570" s="711" t="str">
        <f t="shared" si="192"/>
        <v/>
      </c>
      <c r="T1570" s="573"/>
      <c r="U1570" s="573"/>
      <c r="V1570" s="147"/>
      <c r="W1570" s="707"/>
    </row>
    <row r="1571" spans="2:23" ht="14.25" customHeight="1">
      <c r="B1571" s="395"/>
      <c r="D1571" s="529">
        <f t="shared" si="199"/>
        <v>1530</v>
      </c>
      <c r="E1571" s="531"/>
      <c r="F1571" s="574"/>
      <c r="G1571" s="531"/>
      <c r="H1571" s="575"/>
      <c r="I1571" s="700" t="str">
        <f t="shared" si="194"/>
        <v/>
      </c>
      <c r="J1571" s="700" t="str">
        <f t="shared" si="195"/>
        <v/>
      </c>
      <c r="K1571" s="700" t="str">
        <f t="shared" si="196"/>
        <v/>
      </c>
      <c r="L1571" s="700" t="str">
        <f t="shared" si="197"/>
        <v/>
      </c>
      <c r="M1571" s="712" t="str">
        <f t="shared" si="198"/>
        <v/>
      </c>
      <c r="N1571" s="713"/>
      <c r="O1571" s="714"/>
      <c r="P1571" s="233" t="s">
        <v>439</v>
      </c>
      <c r="Q1571" s="233" t="s">
        <v>439</v>
      </c>
      <c r="R1571" s="816" t="str">
        <f>IF(Q1571="","",P1571*Q1571)</f>
        <v/>
      </c>
      <c r="S1571" s="711" t="str">
        <f t="shared" si="192"/>
        <v/>
      </c>
      <c r="T1571" s="573"/>
      <c r="U1571" s="573"/>
      <c r="V1571" s="147"/>
      <c r="W1571" s="707"/>
    </row>
    <row r="1572" spans="2:23" ht="14.25" customHeight="1">
      <c r="B1572" s="395"/>
      <c r="D1572" s="529">
        <f t="shared" si="199"/>
        <v>1531</v>
      </c>
      <c r="E1572" s="531"/>
      <c r="F1572" s="574"/>
      <c r="G1572" s="531"/>
      <c r="H1572" s="575"/>
      <c r="I1572" s="700" t="str">
        <f t="shared" si="194"/>
        <v/>
      </c>
      <c r="J1572" s="700" t="str">
        <f t="shared" si="195"/>
        <v/>
      </c>
      <c r="K1572" s="700" t="str">
        <f t="shared" si="196"/>
        <v/>
      </c>
      <c r="L1572" s="700" t="str">
        <f t="shared" si="197"/>
        <v/>
      </c>
      <c r="M1572" s="712" t="str">
        <f t="shared" si="198"/>
        <v/>
      </c>
      <c r="N1572" s="713"/>
      <c r="O1572" s="714"/>
      <c r="P1572" s="233" t="s">
        <v>439</v>
      </c>
      <c r="Q1572" s="233" t="s">
        <v>439</v>
      </c>
      <c r="R1572" s="816" t="str">
        <f t="shared" ref="R1572:R1635" si="200">IF(Q1572="","",P1572*Q1572)</f>
        <v/>
      </c>
      <c r="S1572" s="711" t="str">
        <f t="shared" si="192"/>
        <v/>
      </c>
      <c r="T1572" s="573"/>
      <c r="U1572" s="573"/>
      <c r="V1572" s="147"/>
      <c r="W1572" s="707"/>
    </row>
    <row r="1573" spans="2:23" ht="14.25" customHeight="1">
      <c r="B1573" s="395"/>
      <c r="D1573" s="529">
        <f t="shared" si="199"/>
        <v>1532</v>
      </c>
      <c r="E1573" s="531"/>
      <c r="F1573" s="574"/>
      <c r="G1573" s="531"/>
      <c r="H1573" s="575"/>
      <c r="I1573" s="700" t="str">
        <f t="shared" si="194"/>
        <v/>
      </c>
      <c r="J1573" s="700" t="str">
        <f t="shared" si="195"/>
        <v/>
      </c>
      <c r="K1573" s="700" t="str">
        <f t="shared" si="196"/>
        <v/>
      </c>
      <c r="L1573" s="700" t="str">
        <f t="shared" si="197"/>
        <v/>
      </c>
      <c r="M1573" s="712" t="str">
        <f t="shared" si="198"/>
        <v/>
      </c>
      <c r="N1573" s="713"/>
      <c r="O1573" s="714"/>
      <c r="P1573" s="233" t="s">
        <v>439</v>
      </c>
      <c r="Q1573" s="233" t="s">
        <v>439</v>
      </c>
      <c r="R1573" s="816" t="str">
        <f t="shared" si="200"/>
        <v/>
      </c>
      <c r="S1573" s="711" t="str">
        <f t="shared" si="192"/>
        <v/>
      </c>
      <c r="T1573" s="573"/>
      <c r="U1573" s="573"/>
      <c r="V1573" s="147"/>
      <c r="W1573" s="707"/>
    </row>
    <row r="1574" spans="2:23" ht="14.25" customHeight="1">
      <c r="B1574" s="395"/>
      <c r="D1574" s="529">
        <f t="shared" si="199"/>
        <v>1533</v>
      </c>
      <c r="E1574" s="531"/>
      <c r="F1574" s="574"/>
      <c r="G1574" s="531"/>
      <c r="H1574" s="575"/>
      <c r="I1574" s="700" t="str">
        <f t="shared" si="194"/>
        <v/>
      </c>
      <c r="J1574" s="700" t="str">
        <f t="shared" si="195"/>
        <v/>
      </c>
      <c r="K1574" s="700" t="str">
        <f t="shared" si="196"/>
        <v/>
      </c>
      <c r="L1574" s="700" t="str">
        <f t="shared" si="197"/>
        <v/>
      </c>
      <c r="M1574" s="712" t="str">
        <f t="shared" si="198"/>
        <v/>
      </c>
      <c r="N1574" s="713"/>
      <c r="O1574" s="714"/>
      <c r="P1574" s="233" t="s">
        <v>439</v>
      </c>
      <c r="Q1574" s="233" t="s">
        <v>439</v>
      </c>
      <c r="R1574" s="816" t="str">
        <f t="shared" si="200"/>
        <v/>
      </c>
      <c r="S1574" s="711" t="str">
        <f t="shared" si="192"/>
        <v/>
      </c>
      <c r="T1574" s="573"/>
      <c r="U1574" s="573"/>
      <c r="V1574" s="147"/>
      <c r="W1574" s="707"/>
    </row>
    <row r="1575" spans="2:23" ht="14.25" customHeight="1">
      <c r="B1575" s="395"/>
      <c r="D1575" s="529">
        <f t="shared" si="199"/>
        <v>1534</v>
      </c>
      <c r="E1575" s="531"/>
      <c r="F1575" s="574"/>
      <c r="G1575" s="531"/>
      <c r="H1575" s="575"/>
      <c r="I1575" s="700" t="str">
        <f t="shared" si="194"/>
        <v/>
      </c>
      <c r="J1575" s="700" t="str">
        <f t="shared" si="195"/>
        <v/>
      </c>
      <c r="K1575" s="700" t="str">
        <f t="shared" si="196"/>
        <v/>
      </c>
      <c r="L1575" s="700" t="str">
        <f t="shared" si="197"/>
        <v/>
      </c>
      <c r="M1575" s="712" t="str">
        <f t="shared" si="198"/>
        <v/>
      </c>
      <c r="N1575" s="713"/>
      <c r="O1575" s="714"/>
      <c r="P1575" s="233" t="s">
        <v>439</v>
      </c>
      <c r="Q1575" s="233" t="s">
        <v>439</v>
      </c>
      <c r="R1575" s="816" t="str">
        <f t="shared" si="200"/>
        <v/>
      </c>
      <c r="S1575" s="711" t="str">
        <f t="shared" si="192"/>
        <v/>
      </c>
      <c r="T1575" s="573"/>
      <c r="U1575" s="573"/>
      <c r="V1575" s="147"/>
      <c r="W1575" s="707"/>
    </row>
    <row r="1576" spans="2:23" ht="14.25" customHeight="1">
      <c r="B1576" s="395"/>
      <c r="D1576" s="529">
        <f t="shared" si="199"/>
        <v>1535</v>
      </c>
      <c r="E1576" s="531"/>
      <c r="F1576" s="574"/>
      <c r="G1576" s="531"/>
      <c r="H1576" s="575"/>
      <c r="I1576" s="700" t="str">
        <f t="shared" si="194"/>
        <v/>
      </c>
      <c r="J1576" s="700" t="str">
        <f t="shared" si="195"/>
        <v/>
      </c>
      <c r="K1576" s="700" t="str">
        <f t="shared" si="196"/>
        <v/>
      </c>
      <c r="L1576" s="700" t="str">
        <f t="shared" si="197"/>
        <v/>
      </c>
      <c r="M1576" s="712" t="str">
        <f t="shared" si="198"/>
        <v/>
      </c>
      <c r="N1576" s="713"/>
      <c r="O1576" s="714"/>
      <c r="P1576" s="233" t="s">
        <v>439</v>
      </c>
      <c r="Q1576" s="233" t="s">
        <v>439</v>
      </c>
      <c r="R1576" s="816" t="str">
        <f t="shared" si="200"/>
        <v/>
      </c>
      <c r="S1576" s="711" t="str">
        <f t="shared" si="192"/>
        <v/>
      </c>
      <c r="T1576" s="573"/>
      <c r="U1576" s="573"/>
      <c r="V1576" s="147"/>
      <c r="W1576" s="707"/>
    </row>
    <row r="1577" spans="2:23" ht="14.25" customHeight="1">
      <c r="B1577" s="395"/>
      <c r="D1577" s="529">
        <f t="shared" si="199"/>
        <v>1536</v>
      </c>
      <c r="E1577" s="531"/>
      <c r="F1577" s="574"/>
      <c r="G1577" s="531"/>
      <c r="H1577" s="575"/>
      <c r="I1577" s="700" t="str">
        <f t="shared" si="194"/>
        <v/>
      </c>
      <c r="J1577" s="700" t="str">
        <f t="shared" si="195"/>
        <v/>
      </c>
      <c r="K1577" s="700" t="str">
        <f t="shared" si="196"/>
        <v/>
      </c>
      <c r="L1577" s="700" t="str">
        <f t="shared" si="197"/>
        <v/>
      </c>
      <c r="M1577" s="712" t="str">
        <f t="shared" si="198"/>
        <v/>
      </c>
      <c r="N1577" s="713"/>
      <c r="O1577" s="714"/>
      <c r="P1577" s="233" t="s">
        <v>439</v>
      </c>
      <c r="Q1577" s="233" t="s">
        <v>439</v>
      </c>
      <c r="R1577" s="816" t="str">
        <f t="shared" si="200"/>
        <v/>
      </c>
      <c r="S1577" s="711" t="str">
        <f t="shared" si="192"/>
        <v/>
      </c>
      <c r="T1577" s="573"/>
      <c r="U1577" s="573"/>
      <c r="V1577" s="147"/>
      <c r="W1577" s="707"/>
    </row>
    <row r="1578" spans="2:23" ht="14.25" customHeight="1">
      <c r="B1578" s="395"/>
      <c r="D1578" s="529">
        <f t="shared" si="199"/>
        <v>1537</v>
      </c>
      <c r="E1578" s="531"/>
      <c r="F1578" s="574"/>
      <c r="G1578" s="531"/>
      <c r="H1578" s="575"/>
      <c r="I1578" s="700" t="str">
        <f t="shared" si="194"/>
        <v/>
      </c>
      <c r="J1578" s="700" t="str">
        <f t="shared" si="195"/>
        <v/>
      </c>
      <c r="K1578" s="700" t="str">
        <f t="shared" si="196"/>
        <v/>
      </c>
      <c r="L1578" s="700" t="str">
        <f t="shared" si="197"/>
        <v/>
      </c>
      <c r="M1578" s="712" t="str">
        <f t="shared" si="198"/>
        <v/>
      </c>
      <c r="N1578" s="713"/>
      <c r="O1578" s="714"/>
      <c r="P1578" s="233" t="s">
        <v>439</v>
      </c>
      <c r="Q1578" s="233" t="s">
        <v>439</v>
      </c>
      <c r="R1578" s="816" t="str">
        <f t="shared" si="200"/>
        <v/>
      </c>
      <c r="S1578" s="711" t="str">
        <f t="shared" si="192"/>
        <v/>
      </c>
      <c r="T1578" s="573"/>
      <c r="U1578" s="573"/>
      <c r="V1578" s="147"/>
      <c r="W1578" s="707"/>
    </row>
    <row r="1579" spans="2:23" ht="14.25" customHeight="1">
      <c r="B1579" s="395"/>
      <c r="D1579" s="529">
        <f t="shared" si="199"/>
        <v>1538</v>
      </c>
      <c r="E1579" s="531"/>
      <c r="F1579" s="574"/>
      <c r="G1579" s="531"/>
      <c r="H1579" s="575"/>
      <c r="I1579" s="700" t="str">
        <f t="shared" ref="I1579:I1642" si="201">IF(OR(F1579=$AE$4,F1579=$AF$4),"○","")</f>
        <v/>
      </c>
      <c r="J1579" s="700" t="str">
        <f t="shared" si="195"/>
        <v/>
      </c>
      <c r="K1579" s="700" t="str">
        <f t="shared" si="196"/>
        <v/>
      </c>
      <c r="L1579" s="700" t="str">
        <f t="shared" si="197"/>
        <v/>
      </c>
      <c r="M1579" s="712" t="str">
        <f t="shared" si="198"/>
        <v/>
      </c>
      <c r="N1579" s="713"/>
      <c r="O1579" s="714"/>
      <c r="P1579" s="233" t="s">
        <v>439</v>
      </c>
      <c r="Q1579" s="233" t="s">
        <v>439</v>
      </c>
      <c r="R1579" s="816" t="str">
        <f t="shared" si="200"/>
        <v/>
      </c>
      <c r="S1579" s="711" t="str">
        <f t="shared" si="192"/>
        <v/>
      </c>
      <c r="T1579" s="573"/>
      <c r="U1579" s="573"/>
      <c r="V1579" s="147"/>
      <c r="W1579" s="707"/>
    </row>
    <row r="1580" spans="2:23" ht="14.25" customHeight="1">
      <c r="B1580" s="395"/>
      <c r="D1580" s="529">
        <f t="shared" si="199"/>
        <v>1539</v>
      </c>
      <c r="E1580" s="531"/>
      <c r="F1580" s="574"/>
      <c r="G1580" s="531"/>
      <c r="H1580" s="575"/>
      <c r="I1580" s="700" t="str">
        <f t="shared" si="201"/>
        <v/>
      </c>
      <c r="J1580" s="700" t="str">
        <f t="shared" si="195"/>
        <v/>
      </c>
      <c r="K1580" s="700" t="str">
        <f t="shared" si="196"/>
        <v/>
      </c>
      <c r="L1580" s="700" t="str">
        <f t="shared" si="197"/>
        <v/>
      </c>
      <c r="M1580" s="712" t="str">
        <f t="shared" si="198"/>
        <v/>
      </c>
      <c r="N1580" s="713"/>
      <c r="O1580" s="714"/>
      <c r="P1580" s="233" t="s">
        <v>439</v>
      </c>
      <c r="Q1580" s="233" t="s">
        <v>439</v>
      </c>
      <c r="R1580" s="816" t="str">
        <f t="shared" si="200"/>
        <v/>
      </c>
      <c r="S1580" s="711" t="str">
        <f t="shared" si="192"/>
        <v/>
      </c>
      <c r="T1580" s="573"/>
      <c r="U1580" s="573"/>
      <c r="V1580" s="147"/>
      <c r="W1580" s="707"/>
    </row>
    <row r="1581" spans="2:23" ht="14.25" customHeight="1">
      <c r="B1581" s="395"/>
      <c r="D1581" s="529">
        <f t="shared" si="199"/>
        <v>1540</v>
      </c>
      <c r="E1581" s="531"/>
      <c r="F1581" s="574"/>
      <c r="G1581" s="531"/>
      <c r="H1581" s="575"/>
      <c r="I1581" s="700" t="str">
        <f t="shared" si="201"/>
        <v/>
      </c>
      <c r="J1581" s="700" t="str">
        <f t="shared" si="195"/>
        <v/>
      </c>
      <c r="K1581" s="700" t="str">
        <f t="shared" si="196"/>
        <v/>
      </c>
      <c r="L1581" s="700" t="str">
        <f t="shared" si="197"/>
        <v/>
      </c>
      <c r="M1581" s="712" t="str">
        <f t="shared" si="198"/>
        <v/>
      </c>
      <c r="N1581" s="713"/>
      <c r="O1581" s="714"/>
      <c r="P1581" s="233" t="s">
        <v>439</v>
      </c>
      <c r="Q1581" s="233" t="s">
        <v>439</v>
      </c>
      <c r="R1581" s="816" t="str">
        <f t="shared" si="200"/>
        <v/>
      </c>
      <c r="S1581" s="711" t="str">
        <f t="shared" si="192"/>
        <v/>
      </c>
      <c r="T1581" s="573"/>
      <c r="U1581" s="573"/>
      <c r="V1581" s="147"/>
      <c r="W1581" s="707"/>
    </row>
    <row r="1582" spans="2:23" ht="14.25" customHeight="1">
      <c r="B1582" s="395"/>
      <c r="D1582" s="529">
        <f t="shared" si="199"/>
        <v>1541</v>
      </c>
      <c r="E1582" s="531"/>
      <c r="F1582" s="574"/>
      <c r="G1582" s="531"/>
      <c r="H1582" s="575"/>
      <c r="I1582" s="700" t="str">
        <f t="shared" si="201"/>
        <v/>
      </c>
      <c r="J1582" s="700" t="str">
        <f t="shared" si="195"/>
        <v/>
      </c>
      <c r="K1582" s="700" t="str">
        <f t="shared" si="196"/>
        <v/>
      </c>
      <c r="L1582" s="700" t="str">
        <f t="shared" si="197"/>
        <v/>
      </c>
      <c r="M1582" s="712" t="str">
        <f t="shared" si="198"/>
        <v/>
      </c>
      <c r="N1582" s="713"/>
      <c r="O1582" s="714"/>
      <c r="P1582" s="233" t="s">
        <v>439</v>
      </c>
      <c r="Q1582" s="233" t="s">
        <v>439</v>
      </c>
      <c r="R1582" s="816" t="str">
        <f t="shared" si="200"/>
        <v/>
      </c>
      <c r="S1582" s="711" t="str">
        <f t="shared" si="192"/>
        <v/>
      </c>
      <c r="T1582" s="573"/>
      <c r="U1582" s="573"/>
      <c r="V1582" s="147"/>
      <c r="W1582" s="707"/>
    </row>
    <row r="1583" spans="2:23" ht="14.25" customHeight="1">
      <c r="B1583" s="395"/>
      <c r="D1583" s="529">
        <f t="shared" si="199"/>
        <v>1542</v>
      </c>
      <c r="E1583" s="531"/>
      <c r="F1583" s="574"/>
      <c r="G1583" s="531"/>
      <c r="H1583" s="575"/>
      <c r="I1583" s="700" t="str">
        <f t="shared" si="201"/>
        <v/>
      </c>
      <c r="J1583" s="700" t="str">
        <f t="shared" si="195"/>
        <v/>
      </c>
      <c r="K1583" s="700" t="str">
        <f t="shared" si="196"/>
        <v/>
      </c>
      <c r="L1583" s="700" t="str">
        <f t="shared" si="197"/>
        <v/>
      </c>
      <c r="M1583" s="712" t="str">
        <f t="shared" si="198"/>
        <v/>
      </c>
      <c r="N1583" s="713"/>
      <c r="O1583" s="714"/>
      <c r="P1583" s="233" t="s">
        <v>439</v>
      </c>
      <c r="Q1583" s="233" t="s">
        <v>439</v>
      </c>
      <c r="R1583" s="816" t="str">
        <f t="shared" si="200"/>
        <v/>
      </c>
      <c r="S1583" s="711" t="str">
        <f t="shared" si="192"/>
        <v/>
      </c>
      <c r="T1583" s="573"/>
      <c r="U1583" s="573"/>
      <c r="V1583" s="147"/>
      <c r="W1583" s="707"/>
    </row>
    <row r="1584" spans="2:23" ht="14.25" customHeight="1">
      <c r="B1584" s="395"/>
      <c r="D1584" s="529">
        <f t="shared" si="199"/>
        <v>1543</v>
      </c>
      <c r="E1584" s="531"/>
      <c r="F1584" s="574"/>
      <c r="G1584" s="531"/>
      <c r="H1584" s="575"/>
      <c r="I1584" s="700" t="str">
        <f t="shared" si="201"/>
        <v/>
      </c>
      <c r="J1584" s="700" t="str">
        <f t="shared" si="195"/>
        <v/>
      </c>
      <c r="K1584" s="700" t="str">
        <f t="shared" si="196"/>
        <v/>
      </c>
      <c r="L1584" s="700" t="str">
        <f t="shared" si="197"/>
        <v/>
      </c>
      <c r="M1584" s="712" t="str">
        <f t="shared" si="198"/>
        <v/>
      </c>
      <c r="N1584" s="713"/>
      <c r="O1584" s="714"/>
      <c r="P1584" s="233" t="s">
        <v>439</v>
      </c>
      <c r="Q1584" s="233" t="s">
        <v>439</v>
      </c>
      <c r="R1584" s="816" t="str">
        <f t="shared" si="200"/>
        <v/>
      </c>
      <c r="S1584" s="711" t="str">
        <f t="shared" si="192"/>
        <v/>
      </c>
      <c r="T1584" s="573"/>
      <c r="U1584" s="573"/>
      <c r="V1584" s="147"/>
      <c r="W1584" s="707"/>
    </row>
    <row r="1585" spans="2:23" ht="14.25" customHeight="1">
      <c r="B1585" s="395"/>
      <c r="D1585" s="529">
        <f t="shared" si="199"/>
        <v>1544</v>
      </c>
      <c r="E1585" s="531"/>
      <c r="F1585" s="574"/>
      <c r="G1585" s="531"/>
      <c r="H1585" s="575"/>
      <c r="I1585" s="700" t="str">
        <f t="shared" si="201"/>
        <v/>
      </c>
      <c r="J1585" s="700" t="str">
        <f t="shared" ref="J1585:J1648" si="202">IF(F1585=$AN$4,"○","")</f>
        <v/>
      </c>
      <c r="K1585" s="700" t="str">
        <f t="shared" ref="K1585:K1648" si="203">IF(OR(F1585=$AQ$4,F1585=$AR$4),"○","")</f>
        <v/>
      </c>
      <c r="L1585" s="700" t="str">
        <f t="shared" ref="L1585:L1648" si="204">IF(F1585=$AS$4,"○","")</f>
        <v/>
      </c>
      <c r="M1585" s="712" t="str">
        <f t="shared" ref="M1585:M1648" si="205">IF(H1585="","",H1585/$H$10)</f>
        <v/>
      </c>
      <c r="N1585" s="713"/>
      <c r="O1585" s="714"/>
      <c r="P1585" s="233" t="s">
        <v>439</v>
      </c>
      <c r="Q1585" s="233" t="s">
        <v>439</v>
      </c>
      <c r="R1585" s="816" t="str">
        <f t="shared" si="200"/>
        <v/>
      </c>
      <c r="S1585" s="711" t="str">
        <f t="shared" si="192"/>
        <v/>
      </c>
      <c r="T1585" s="573"/>
      <c r="U1585" s="573"/>
      <c r="V1585" s="147"/>
      <c r="W1585" s="707"/>
    </row>
    <row r="1586" spans="2:23" ht="14.25" customHeight="1">
      <c r="B1586" s="395"/>
      <c r="D1586" s="529">
        <f t="shared" si="199"/>
        <v>1545</v>
      </c>
      <c r="E1586" s="531"/>
      <c r="F1586" s="574"/>
      <c r="G1586" s="531"/>
      <c r="H1586" s="575"/>
      <c r="I1586" s="700" t="str">
        <f t="shared" si="201"/>
        <v/>
      </c>
      <c r="J1586" s="700" t="str">
        <f t="shared" si="202"/>
        <v/>
      </c>
      <c r="K1586" s="700" t="str">
        <f t="shared" si="203"/>
        <v/>
      </c>
      <c r="L1586" s="700" t="str">
        <f t="shared" si="204"/>
        <v/>
      </c>
      <c r="M1586" s="712" t="str">
        <f t="shared" si="205"/>
        <v/>
      </c>
      <c r="N1586" s="713"/>
      <c r="O1586" s="714"/>
      <c r="P1586" s="233" t="s">
        <v>439</v>
      </c>
      <c r="Q1586" s="233" t="s">
        <v>439</v>
      </c>
      <c r="R1586" s="816" t="str">
        <f t="shared" si="200"/>
        <v/>
      </c>
      <c r="S1586" s="711" t="str">
        <f t="shared" si="192"/>
        <v/>
      </c>
      <c r="T1586" s="573"/>
      <c r="U1586" s="573"/>
      <c r="V1586" s="147"/>
      <c r="W1586" s="707"/>
    </row>
    <row r="1587" spans="2:23" ht="14.25" customHeight="1">
      <c r="B1587" s="395"/>
      <c r="D1587" s="529">
        <f t="shared" si="199"/>
        <v>1546</v>
      </c>
      <c r="E1587" s="531"/>
      <c r="F1587" s="574"/>
      <c r="G1587" s="531"/>
      <c r="H1587" s="575"/>
      <c r="I1587" s="700" t="str">
        <f t="shared" si="201"/>
        <v/>
      </c>
      <c r="J1587" s="700" t="str">
        <f t="shared" si="202"/>
        <v/>
      </c>
      <c r="K1587" s="700" t="str">
        <f t="shared" si="203"/>
        <v/>
      </c>
      <c r="L1587" s="700" t="str">
        <f t="shared" si="204"/>
        <v/>
      </c>
      <c r="M1587" s="712" t="str">
        <f t="shared" si="205"/>
        <v/>
      </c>
      <c r="N1587" s="713"/>
      <c r="O1587" s="714"/>
      <c r="P1587" s="233" t="s">
        <v>439</v>
      </c>
      <c r="Q1587" s="233" t="s">
        <v>439</v>
      </c>
      <c r="R1587" s="816" t="str">
        <f t="shared" si="200"/>
        <v/>
      </c>
      <c r="S1587" s="711" t="str">
        <f t="shared" si="192"/>
        <v/>
      </c>
      <c r="T1587" s="573"/>
      <c r="U1587" s="573"/>
      <c r="V1587" s="147"/>
      <c r="W1587" s="707"/>
    </row>
    <row r="1588" spans="2:23" ht="14.25" customHeight="1">
      <c r="B1588" s="395"/>
      <c r="D1588" s="529">
        <f t="shared" si="199"/>
        <v>1547</v>
      </c>
      <c r="E1588" s="531"/>
      <c r="F1588" s="574"/>
      <c r="G1588" s="531"/>
      <c r="H1588" s="575"/>
      <c r="I1588" s="700" t="str">
        <f t="shared" si="201"/>
        <v/>
      </c>
      <c r="J1588" s="700" t="str">
        <f t="shared" si="202"/>
        <v/>
      </c>
      <c r="K1588" s="700" t="str">
        <f t="shared" si="203"/>
        <v/>
      </c>
      <c r="L1588" s="700" t="str">
        <f t="shared" si="204"/>
        <v/>
      </c>
      <c r="M1588" s="712" t="str">
        <f t="shared" si="205"/>
        <v/>
      </c>
      <c r="N1588" s="713"/>
      <c r="O1588" s="714"/>
      <c r="P1588" s="233" t="s">
        <v>439</v>
      </c>
      <c r="Q1588" s="233" t="s">
        <v>439</v>
      </c>
      <c r="R1588" s="816" t="str">
        <f t="shared" si="200"/>
        <v/>
      </c>
      <c r="S1588" s="711" t="str">
        <f t="shared" si="192"/>
        <v/>
      </c>
      <c r="T1588" s="573"/>
      <c r="U1588" s="573"/>
      <c r="V1588" s="147"/>
      <c r="W1588" s="707"/>
    </row>
    <row r="1589" spans="2:23" ht="14.25" customHeight="1">
      <c r="B1589" s="395"/>
      <c r="D1589" s="529">
        <f t="shared" si="199"/>
        <v>1548</v>
      </c>
      <c r="E1589" s="531"/>
      <c r="F1589" s="574"/>
      <c r="G1589" s="531"/>
      <c r="H1589" s="575"/>
      <c r="I1589" s="700" t="str">
        <f t="shared" si="201"/>
        <v/>
      </c>
      <c r="J1589" s="700" t="str">
        <f t="shared" si="202"/>
        <v/>
      </c>
      <c r="K1589" s="700" t="str">
        <f t="shared" si="203"/>
        <v/>
      </c>
      <c r="L1589" s="700" t="str">
        <f t="shared" si="204"/>
        <v/>
      </c>
      <c r="M1589" s="712" t="str">
        <f t="shared" si="205"/>
        <v/>
      </c>
      <c r="N1589" s="713"/>
      <c r="O1589" s="714"/>
      <c r="P1589" s="233" t="s">
        <v>439</v>
      </c>
      <c r="Q1589" s="233" t="s">
        <v>439</v>
      </c>
      <c r="R1589" s="816" t="str">
        <f t="shared" si="200"/>
        <v/>
      </c>
      <c r="S1589" s="711" t="str">
        <f t="shared" si="192"/>
        <v/>
      </c>
      <c r="T1589" s="573"/>
      <c r="U1589" s="573"/>
      <c r="V1589" s="147"/>
      <c r="W1589" s="707"/>
    </row>
    <row r="1590" spans="2:23" ht="14.25" customHeight="1">
      <c r="B1590" s="395"/>
      <c r="D1590" s="529">
        <f t="shared" si="199"/>
        <v>1549</v>
      </c>
      <c r="E1590" s="531"/>
      <c r="F1590" s="574"/>
      <c r="G1590" s="531"/>
      <c r="H1590" s="575"/>
      <c r="I1590" s="700" t="str">
        <f t="shared" si="201"/>
        <v/>
      </c>
      <c r="J1590" s="700" t="str">
        <f t="shared" si="202"/>
        <v/>
      </c>
      <c r="K1590" s="700" t="str">
        <f t="shared" si="203"/>
        <v/>
      </c>
      <c r="L1590" s="700" t="str">
        <f t="shared" si="204"/>
        <v/>
      </c>
      <c r="M1590" s="712" t="str">
        <f t="shared" si="205"/>
        <v/>
      </c>
      <c r="N1590" s="713"/>
      <c r="O1590" s="714"/>
      <c r="P1590" s="233" t="s">
        <v>439</v>
      </c>
      <c r="Q1590" s="233" t="s">
        <v>439</v>
      </c>
      <c r="R1590" s="816" t="str">
        <f t="shared" si="200"/>
        <v/>
      </c>
      <c r="S1590" s="711" t="str">
        <f t="shared" si="192"/>
        <v/>
      </c>
      <c r="T1590" s="573"/>
      <c r="U1590" s="573"/>
      <c r="V1590" s="147"/>
      <c r="W1590" s="707"/>
    </row>
    <row r="1591" spans="2:23" ht="14.25" customHeight="1">
      <c r="B1591" s="395"/>
      <c r="D1591" s="529">
        <f t="shared" si="199"/>
        <v>1550</v>
      </c>
      <c r="E1591" s="531"/>
      <c r="F1591" s="574"/>
      <c r="G1591" s="531"/>
      <c r="H1591" s="575"/>
      <c r="I1591" s="700" t="str">
        <f t="shared" si="201"/>
        <v/>
      </c>
      <c r="J1591" s="700" t="str">
        <f t="shared" si="202"/>
        <v/>
      </c>
      <c r="K1591" s="700" t="str">
        <f t="shared" si="203"/>
        <v/>
      </c>
      <c r="L1591" s="700" t="str">
        <f t="shared" si="204"/>
        <v/>
      </c>
      <c r="M1591" s="712" t="str">
        <f t="shared" si="205"/>
        <v/>
      </c>
      <c r="N1591" s="713"/>
      <c r="O1591" s="714"/>
      <c r="P1591" s="233" t="s">
        <v>439</v>
      </c>
      <c r="Q1591" s="233" t="s">
        <v>439</v>
      </c>
      <c r="R1591" s="816" t="str">
        <f t="shared" si="200"/>
        <v/>
      </c>
      <c r="S1591" s="711" t="str">
        <f t="shared" si="192"/>
        <v/>
      </c>
      <c r="T1591" s="573"/>
      <c r="U1591" s="573"/>
      <c r="V1591" s="147"/>
      <c r="W1591" s="707"/>
    </row>
    <row r="1592" spans="2:23" ht="14.25" customHeight="1">
      <c r="B1592" s="395"/>
      <c r="D1592" s="529">
        <f t="shared" si="199"/>
        <v>1551</v>
      </c>
      <c r="E1592" s="531"/>
      <c r="F1592" s="574"/>
      <c r="G1592" s="531"/>
      <c r="H1592" s="575"/>
      <c r="I1592" s="700" t="str">
        <f t="shared" si="201"/>
        <v/>
      </c>
      <c r="J1592" s="700" t="str">
        <f t="shared" si="202"/>
        <v/>
      </c>
      <c r="K1592" s="700" t="str">
        <f t="shared" si="203"/>
        <v/>
      </c>
      <c r="L1592" s="700" t="str">
        <f t="shared" si="204"/>
        <v/>
      </c>
      <c r="M1592" s="712" t="str">
        <f t="shared" si="205"/>
        <v/>
      </c>
      <c r="N1592" s="713"/>
      <c r="O1592" s="714"/>
      <c r="P1592" s="233" t="s">
        <v>439</v>
      </c>
      <c r="Q1592" s="233" t="s">
        <v>439</v>
      </c>
      <c r="R1592" s="816" t="str">
        <f t="shared" si="200"/>
        <v/>
      </c>
      <c r="S1592" s="711" t="str">
        <f t="shared" si="192"/>
        <v/>
      </c>
      <c r="T1592" s="573"/>
      <c r="U1592" s="573"/>
      <c r="V1592" s="147"/>
      <c r="W1592" s="707"/>
    </row>
    <row r="1593" spans="2:23" ht="14.25" customHeight="1">
      <c r="B1593" s="395"/>
      <c r="D1593" s="529">
        <f t="shared" si="199"/>
        <v>1552</v>
      </c>
      <c r="E1593" s="531"/>
      <c r="F1593" s="574"/>
      <c r="G1593" s="531"/>
      <c r="H1593" s="575"/>
      <c r="I1593" s="700" t="str">
        <f t="shared" si="201"/>
        <v/>
      </c>
      <c r="J1593" s="700" t="str">
        <f t="shared" si="202"/>
        <v/>
      </c>
      <c r="K1593" s="700" t="str">
        <f t="shared" si="203"/>
        <v/>
      </c>
      <c r="L1593" s="700" t="str">
        <f t="shared" si="204"/>
        <v/>
      </c>
      <c r="M1593" s="712" t="str">
        <f t="shared" si="205"/>
        <v/>
      </c>
      <c r="N1593" s="713"/>
      <c r="O1593" s="714"/>
      <c r="P1593" s="233" t="s">
        <v>439</v>
      </c>
      <c r="Q1593" s="233" t="s">
        <v>439</v>
      </c>
      <c r="R1593" s="816" t="str">
        <f t="shared" si="200"/>
        <v/>
      </c>
      <c r="S1593" s="711" t="str">
        <f t="shared" si="192"/>
        <v/>
      </c>
      <c r="T1593" s="573"/>
      <c r="U1593" s="573"/>
      <c r="V1593" s="147"/>
      <c r="W1593" s="707"/>
    </row>
    <row r="1594" spans="2:23" ht="14.25" customHeight="1">
      <c r="B1594" s="395"/>
      <c r="D1594" s="529">
        <f t="shared" si="199"/>
        <v>1553</v>
      </c>
      <c r="E1594" s="531"/>
      <c r="F1594" s="574"/>
      <c r="G1594" s="531"/>
      <c r="H1594" s="575"/>
      <c r="I1594" s="700" t="str">
        <f t="shared" si="201"/>
        <v/>
      </c>
      <c r="J1594" s="700" t="str">
        <f t="shared" si="202"/>
        <v/>
      </c>
      <c r="K1594" s="700" t="str">
        <f t="shared" si="203"/>
        <v/>
      </c>
      <c r="L1594" s="700" t="str">
        <f t="shared" si="204"/>
        <v/>
      </c>
      <c r="M1594" s="712" t="str">
        <f t="shared" si="205"/>
        <v/>
      </c>
      <c r="N1594" s="713"/>
      <c r="O1594" s="714"/>
      <c r="P1594" s="233" t="s">
        <v>439</v>
      </c>
      <c r="Q1594" s="233" t="s">
        <v>439</v>
      </c>
      <c r="R1594" s="816" t="str">
        <f t="shared" si="200"/>
        <v/>
      </c>
      <c r="S1594" s="711" t="str">
        <f t="shared" si="192"/>
        <v/>
      </c>
      <c r="T1594" s="573"/>
      <c r="U1594" s="573"/>
      <c r="V1594" s="147"/>
      <c r="W1594" s="707"/>
    </row>
    <row r="1595" spans="2:23" ht="14.25" customHeight="1">
      <c r="B1595" s="395"/>
      <c r="D1595" s="529">
        <f t="shared" si="199"/>
        <v>1554</v>
      </c>
      <c r="E1595" s="531"/>
      <c r="F1595" s="574"/>
      <c r="G1595" s="531"/>
      <c r="H1595" s="575"/>
      <c r="I1595" s="700" t="str">
        <f t="shared" si="201"/>
        <v/>
      </c>
      <c r="J1595" s="700" t="str">
        <f t="shared" si="202"/>
        <v/>
      </c>
      <c r="K1595" s="700" t="str">
        <f t="shared" si="203"/>
        <v/>
      </c>
      <c r="L1595" s="700" t="str">
        <f t="shared" si="204"/>
        <v/>
      </c>
      <c r="M1595" s="712" t="str">
        <f t="shared" si="205"/>
        <v/>
      </c>
      <c r="N1595" s="713"/>
      <c r="O1595" s="714"/>
      <c r="P1595" s="233" t="s">
        <v>439</v>
      </c>
      <c r="Q1595" s="233" t="s">
        <v>439</v>
      </c>
      <c r="R1595" s="816" t="str">
        <f t="shared" si="200"/>
        <v/>
      </c>
      <c r="S1595" s="711" t="str">
        <f t="shared" si="192"/>
        <v/>
      </c>
      <c r="T1595" s="573"/>
      <c r="U1595" s="573"/>
      <c r="V1595" s="147"/>
      <c r="W1595" s="707"/>
    </row>
    <row r="1596" spans="2:23" ht="14.25" customHeight="1">
      <c r="B1596" s="395"/>
      <c r="D1596" s="529">
        <f t="shared" si="199"/>
        <v>1555</v>
      </c>
      <c r="E1596" s="531"/>
      <c r="F1596" s="574"/>
      <c r="G1596" s="531"/>
      <c r="H1596" s="575"/>
      <c r="I1596" s="700" t="str">
        <f t="shared" si="201"/>
        <v/>
      </c>
      <c r="J1596" s="700" t="str">
        <f t="shared" si="202"/>
        <v/>
      </c>
      <c r="K1596" s="700" t="str">
        <f t="shared" si="203"/>
        <v/>
      </c>
      <c r="L1596" s="700" t="str">
        <f t="shared" si="204"/>
        <v/>
      </c>
      <c r="M1596" s="712" t="str">
        <f t="shared" si="205"/>
        <v/>
      </c>
      <c r="N1596" s="713"/>
      <c r="O1596" s="714"/>
      <c r="P1596" s="233" t="s">
        <v>439</v>
      </c>
      <c r="Q1596" s="233" t="s">
        <v>439</v>
      </c>
      <c r="R1596" s="816" t="str">
        <f t="shared" si="200"/>
        <v/>
      </c>
      <c r="S1596" s="711" t="str">
        <f t="shared" si="192"/>
        <v/>
      </c>
      <c r="T1596" s="573"/>
      <c r="U1596" s="573"/>
      <c r="V1596" s="147"/>
      <c r="W1596" s="707"/>
    </row>
    <row r="1597" spans="2:23" ht="14.25" customHeight="1">
      <c r="B1597" s="395"/>
      <c r="D1597" s="529">
        <f t="shared" si="199"/>
        <v>1556</v>
      </c>
      <c r="E1597" s="531"/>
      <c r="F1597" s="574"/>
      <c r="G1597" s="531"/>
      <c r="H1597" s="575"/>
      <c r="I1597" s="700" t="str">
        <f t="shared" si="201"/>
        <v/>
      </c>
      <c r="J1597" s="700" t="str">
        <f t="shared" si="202"/>
        <v/>
      </c>
      <c r="K1597" s="700" t="str">
        <f t="shared" si="203"/>
        <v/>
      </c>
      <c r="L1597" s="700" t="str">
        <f t="shared" si="204"/>
        <v/>
      </c>
      <c r="M1597" s="712" t="str">
        <f t="shared" si="205"/>
        <v/>
      </c>
      <c r="N1597" s="713"/>
      <c r="O1597" s="714"/>
      <c r="P1597" s="233" t="s">
        <v>439</v>
      </c>
      <c r="Q1597" s="233" t="s">
        <v>439</v>
      </c>
      <c r="R1597" s="816" t="str">
        <f t="shared" si="200"/>
        <v/>
      </c>
      <c r="S1597" s="711" t="str">
        <f t="shared" si="192"/>
        <v/>
      </c>
      <c r="T1597" s="573"/>
      <c r="U1597" s="573"/>
      <c r="V1597" s="147"/>
      <c r="W1597" s="707"/>
    </row>
    <row r="1598" spans="2:23" ht="14.25" customHeight="1">
      <c r="B1598" s="395"/>
      <c r="D1598" s="529">
        <f t="shared" si="199"/>
        <v>1557</v>
      </c>
      <c r="E1598" s="531"/>
      <c r="F1598" s="574"/>
      <c r="G1598" s="531"/>
      <c r="H1598" s="575"/>
      <c r="I1598" s="700" t="str">
        <f t="shared" si="201"/>
        <v/>
      </c>
      <c r="J1598" s="700" t="str">
        <f t="shared" si="202"/>
        <v/>
      </c>
      <c r="K1598" s="700" t="str">
        <f t="shared" si="203"/>
        <v/>
      </c>
      <c r="L1598" s="700" t="str">
        <f t="shared" si="204"/>
        <v/>
      </c>
      <c r="M1598" s="712" t="str">
        <f t="shared" si="205"/>
        <v/>
      </c>
      <c r="N1598" s="713"/>
      <c r="O1598" s="714"/>
      <c r="P1598" s="233" t="s">
        <v>439</v>
      </c>
      <c r="Q1598" s="233" t="s">
        <v>439</v>
      </c>
      <c r="R1598" s="816" t="str">
        <f t="shared" si="200"/>
        <v/>
      </c>
      <c r="S1598" s="711" t="str">
        <f t="shared" si="192"/>
        <v/>
      </c>
      <c r="T1598" s="573"/>
      <c r="U1598" s="573"/>
      <c r="V1598" s="147"/>
      <c r="W1598" s="707"/>
    </row>
    <row r="1599" spans="2:23" ht="14.25" customHeight="1">
      <c r="B1599" s="395"/>
      <c r="D1599" s="529">
        <f t="shared" si="199"/>
        <v>1558</v>
      </c>
      <c r="E1599" s="531"/>
      <c r="F1599" s="574"/>
      <c r="G1599" s="531"/>
      <c r="H1599" s="575"/>
      <c r="I1599" s="700" t="str">
        <f t="shared" si="201"/>
        <v/>
      </c>
      <c r="J1599" s="700" t="str">
        <f t="shared" si="202"/>
        <v/>
      </c>
      <c r="K1599" s="700" t="str">
        <f t="shared" si="203"/>
        <v/>
      </c>
      <c r="L1599" s="700" t="str">
        <f t="shared" si="204"/>
        <v/>
      </c>
      <c r="M1599" s="712" t="str">
        <f t="shared" si="205"/>
        <v/>
      </c>
      <c r="N1599" s="713"/>
      <c r="O1599" s="714"/>
      <c r="P1599" s="233" t="s">
        <v>439</v>
      </c>
      <c r="Q1599" s="233" t="s">
        <v>439</v>
      </c>
      <c r="R1599" s="816" t="str">
        <f t="shared" si="200"/>
        <v/>
      </c>
      <c r="S1599" s="711" t="str">
        <f t="shared" si="192"/>
        <v/>
      </c>
      <c r="T1599" s="573"/>
      <c r="U1599" s="573"/>
      <c r="V1599" s="147"/>
      <c r="W1599" s="707"/>
    </row>
    <row r="1600" spans="2:23" ht="14.25" customHeight="1">
      <c r="B1600" s="395"/>
      <c r="D1600" s="529">
        <f t="shared" si="199"/>
        <v>1559</v>
      </c>
      <c r="E1600" s="531"/>
      <c r="F1600" s="574"/>
      <c r="G1600" s="531"/>
      <c r="H1600" s="575"/>
      <c r="I1600" s="700" t="str">
        <f t="shared" si="201"/>
        <v/>
      </c>
      <c r="J1600" s="700" t="str">
        <f t="shared" si="202"/>
        <v/>
      </c>
      <c r="K1600" s="700" t="str">
        <f t="shared" si="203"/>
        <v/>
      </c>
      <c r="L1600" s="700" t="str">
        <f t="shared" si="204"/>
        <v/>
      </c>
      <c r="M1600" s="712" t="str">
        <f t="shared" si="205"/>
        <v/>
      </c>
      <c r="N1600" s="713"/>
      <c r="O1600" s="714"/>
      <c r="P1600" s="233" t="s">
        <v>439</v>
      </c>
      <c r="Q1600" s="233" t="s">
        <v>439</v>
      </c>
      <c r="R1600" s="816" t="str">
        <f t="shared" si="200"/>
        <v/>
      </c>
      <c r="S1600" s="711" t="str">
        <f t="shared" si="192"/>
        <v/>
      </c>
      <c r="T1600" s="573"/>
      <c r="U1600" s="573"/>
      <c r="V1600" s="147"/>
      <c r="W1600" s="707"/>
    </row>
    <row r="1601" spans="2:23" ht="14.25" customHeight="1">
      <c r="B1601" s="395"/>
      <c r="D1601" s="529">
        <f t="shared" si="199"/>
        <v>1560</v>
      </c>
      <c r="E1601" s="531"/>
      <c r="F1601" s="574"/>
      <c r="G1601" s="531"/>
      <c r="H1601" s="575"/>
      <c r="I1601" s="700" t="str">
        <f t="shared" si="201"/>
        <v/>
      </c>
      <c r="J1601" s="700" t="str">
        <f t="shared" si="202"/>
        <v/>
      </c>
      <c r="K1601" s="700" t="str">
        <f t="shared" si="203"/>
        <v/>
      </c>
      <c r="L1601" s="700" t="str">
        <f t="shared" si="204"/>
        <v/>
      </c>
      <c r="M1601" s="712" t="str">
        <f t="shared" si="205"/>
        <v/>
      </c>
      <c r="N1601" s="713"/>
      <c r="O1601" s="714"/>
      <c r="P1601" s="233" t="s">
        <v>439</v>
      </c>
      <c r="Q1601" s="233" t="s">
        <v>439</v>
      </c>
      <c r="R1601" s="816" t="str">
        <f t="shared" si="200"/>
        <v/>
      </c>
      <c r="S1601" s="711" t="str">
        <f t="shared" si="192"/>
        <v/>
      </c>
      <c r="T1601" s="573"/>
      <c r="U1601" s="573"/>
      <c r="V1601" s="147"/>
      <c r="W1601" s="707"/>
    </row>
    <row r="1602" spans="2:23" ht="14.25" customHeight="1">
      <c r="B1602" s="395"/>
      <c r="D1602" s="529">
        <f t="shared" si="199"/>
        <v>1561</v>
      </c>
      <c r="E1602" s="531"/>
      <c r="F1602" s="574"/>
      <c r="G1602" s="531"/>
      <c r="H1602" s="575"/>
      <c r="I1602" s="700" t="str">
        <f t="shared" si="201"/>
        <v/>
      </c>
      <c r="J1602" s="700" t="str">
        <f t="shared" si="202"/>
        <v/>
      </c>
      <c r="K1602" s="700" t="str">
        <f t="shared" si="203"/>
        <v/>
      </c>
      <c r="L1602" s="700" t="str">
        <f t="shared" si="204"/>
        <v/>
      </c>
      <c r="M1602" s="712" t="str">
        <f t="shared" si="205"/>
        <v/>
      </c>
      <c r="N1602" s="713"/>
      <c r="O1602" s="714"/>
      <c r="P1602" s="233" t="s">
        <v>439</v>
      </c>
      <c r="Q1602" s="233" t="s">
        <v>439</v>
      </c>
      <c r="R1602" s="816" t="str">
        <f t="shared" si="200"/>
        <v/>
      </c>
      <c r="S1602" s="711" t="str">
        <f t="shared" si="192"/>
        <v/>
      </c>
      <c r="T1602" s="573"/>
      <c r="U1602" s="573"/>
      <c r="V1602" s="147"/>
      <c r="W1602" s="707"/>
    </row>
    <row r="1603" spans="2:23" ht="14.25" customHeight="1">
      <c r="B1603" s="395"/>
      <c r="D1603" s="529">
        <f t="shared" si="199"/>
        <v>1562</v>
      </c>
      <c r="E1603" s="531"/>
      <c r="F1603" s="574"/>
      <c r="G1603" s="531"/>
      <c r="H1603" s="575"/>
      <c r="I1603" s="700" t="str">
        <f t="shared" si="201"/>
        <v/>
      </c>
      <c r="J1603" s="700" t="str">
        <f t="shared" si="202"/>
        <v/>
      </c>
      <c r="K1603" s="700" t="str">
        <f t="shared" si="203"/>
        <v/>
      </c>
      <c r="L1603" s="700" t="str">
        <f t="shared" si="204"/>
        <v/>
      </c>
      <c r="M1603" s="712" t="str">
        <f t="shared" si="205"/>
        <v/>
      </c>
      <c r="N1603" s="713"/>
      <c r="O1603" s="714"/>
      <c r="P1603" s="233" t="s">
        <v>439</v>
      </c>
      <c r="Q1603" s="233" t="s">
        <v>439</v>
      </c>
      <c r="R1603" s="816" t="str">
        <f t="shared" si="200"/>
        <v/>
      </c>
      <c r="S1603" s="711" t="str">
        <f t="shared" si="192"/>
        <v/>
      </c>
      <c r="T1603" s="573"/>
      <c r="U1603" s="573"/>
      <c r="V1603" s="147"/>
      <c r="W1603" s="707"/>
    </row>
    <row r="1604" spans="2:23" ht="14.25" customHeight="1">
      <c r="B1604" s="395"/>
      <c r="D1604" s="529">
        <f t="shared" si="199"/>
        <v>1563</v>
      </c>
      <c r="E1604" s="531"/>
      <c r="F1604" s="574"/>
      <c r="G1604" s="531"/>
      <c r="H1604" s="575"/>
      <c r="I1604" s="700" t="str">
        <f t="shared" si="201"/>
        <v/>
      </c>
      <c r="J1604" s="700" t="str">
        <f t="shared" si="202"/>
        <v/>
      </c>
      <c r="K1604" s="700" t="str">
        <f t="shared" si="203"/>
        <v/>
      </c>
      <c r="L1604" s="700" t="str">
        <f t="shared" si="204"/>
        <v/>
      </c>
      <c r="M1604" s="712" t="str">
        <f t="shared" si="205"/>
        <v/>
      </c>
      <c r="N1604" s="713"/>
      <c r="O1604" s="714"/>
      <c r="P1604" s="233" t="s">
        <v>439</v>
      </c>
      <c r="Q1604" s="233" t="s">
        <v>439</v>
      </c>
      <c r="R1604" s="816" t="str">
        <f t="shared" si="200"/>
        <v/>
      </c>
      <c r="S1604" s="711" t="str">
        <f t="shared" si="192"/>
        <v/>
      </c>
      <c r="T1604" s="573"/>
      <c r="U1604" s="573"/>
      <c r="V1604" s="147"/>
      <c r="W1604" s="707"/>
    </row>
    <row r="1605" spans="2:23" ht="14.25" customHeight="1">
      <c r="B1605" s="395"/>
      <c r="D1605" s="529">
        <f t="shared" si="199"/>
        <v>1564</v>
      </c>
      <c r="E1605" s="531"/>
      <c r="F1605" s="574"/>
      <c r="G1605" s="531"/>
      <c r="H1605" s="575"/>
      <c r="I1605" s="700" t="str">
        <f t="shared" si="201"/>
        <v/>
      </c>
      <c r="J1605" s="700" t="str">
        <f t="shared" si="202"/>
        <v/>
      </c>
      <c r="K1605" s="700" t="str">
        <f t="shared" si="203"/>
        <v/>
      </c>
      <c r="L1605" s="700" t="str">
        <f t="shared" si="204"/>
        <v/>
      </c>
      <c r="M1605" s="712" t="str">
        <f t="shared" si="205"/>
        <v/>
      </c>
      <c r="N1605" s="713"/>
      <c r="O1605" s="714"/>
      <c r="P1605" s="233" t="s">
        <v>439</v>
      </c>
      <c r="Q1605" s="233" t="s">
        <v>439</v>
      </c>
      <c r="R1605" s="816" t="str">
        <f t="shared" si="200"/>
        <v/>
      </c>
      <c r="S1605" s="711" t="str">
        <f t="shared" si="192"/>
        <v/>
      </c>
      <c r="T1605" s="573"/>
      <c r="U1605" s="573"/>
      <c r="V1605" s="147"/>
      <c r="W1605" s="707"/>
    </row>
    <row r="1606" spans="2:23" ht="14.25" customHeight="1">
      <c r="B1606" s="395"/>
      <c r="D1606" s="529">
        <f t="shared" si="199"/>
        <v>1565</v>
      </c>
      <c r="E1606" s="531"/>
      <c r="F1606" s="574"/>
      <c r="G1606" s="531"/>
      <c r="H1606" s="575"/>
      <c r="I1606" s="700" t="str">
        <f t="shared" si="201"/>
        <v/>
      </c>
      <c r="J1606" s="700" t="str">
        <f t="shared" si="202"/>
        <v/>
      </c>
      <c r="K1606" s="700" t="str">
        <f t="shared" si="203"/>
        <v/>
      </c>
      <c r="L1606" s="700" t="str">
        <f t="shared" si="204"/>
        <v/>
      </c>
      <c r="M1606" s="712" t="str">
        <f t="shared" si="205"/>
        <v/>
      </c>
      <c r="N1606" s="713"/>
      <c r="O1606" s="714"/>
      <c r="P1606" s="233" t="s">
        <v>439</v>
      </c>
      <c r="Q1606" s="233" t="s">
        <v>439</v>
      </c>
      <c r="R1606" s="816" t="str">
        <f t="shared" si="200"/>
        <v/>
      </c>
      <c r="S1606" s="711" t="str">
        <f t="shared" si="192"/>
        <v/>
      </c>
      <c r="T1606" s="573"/>
      <c r="U1606" s="573"/>
      <c r="V1606" s="147"/>
      <c r="W1606" s="707"/>
    </row>
    <row r="1607" spans="2:23" ht="14.25" customHeight="1">
      <c r="B1607" s="395"/>
      <c r="D1607" s="529">
        <f t="shared" si="199"/>
        <v>1566</v>
      </c>
      <c r="E1607" s="531"/>
      <c r="F1607" s="574"/>
      <c r="G1607" s="531"/>
      <c r="H1607" s="575"/>
      <c r="I1607" s="700" t="str">
        <f t="shared" si="201"/>
        <v/>
      </c>
      <c r="J1607" s="700" t="str">
        <f t="shared" si="202"/>
        <v/>
      </c>
      <c r="K1607" s="700" t="str">
        <f t="shared" si="203"/>
        <v/>
      </c>
      <c r="L1607" s="700" t="str">
        <f t="shared" si="204"/>
        <v/>
      </c>
      <c r="M1607" s="712" t="str">
        <f t="shared" si="205"/>
        <v/>
      </c>
      <c r="N1607" s="713"/>
      <c r="O1607" s="714"/>
      <c r="P1607" s="233" t="s">
        <v>439</v>
      </c>
      <c r="Q1607" s="233" t="s">
        <v>439</v>
      </c>
      <c r="R1607" s="816" t="str">
        <f t="shared" si="200"/>
        <v/>
      </c>
      <c r="S1607" s="711" t="str">
        <f t="shared" si="192"/>
        <v/>
      </c>
      <c r="T1607" s="573"/>
      <c r="U1607" s="573"/>
      <c r="V1607" s="147"/>
      <c r="W1607" s="707"/>
    </row>
    <row r="1608" spans="2:23" ht="14.25" customHeight="1">
      <c r="B1608" s="395"/>
      <c r="D1608" s="529">
        <f t="shared" si="199"/>
        <v>1567</v>
      </c>
      <c r="E1608" s="531"/>
      <c r="F1608" s="574"/>
      <c r="G1608" s="531"/>
      <c r="H1608" s="575"/>
      <c r="I1608" s="700" t="str">
        <f t="shared" si="201"/>
        <v/>
      </c>
      <c r="J1608" s="700" t="str">
        <f t="shared" si="202"/>
        <v/>
      </c>
      <c r="K1608" s="700" t="str">
        <f t="shared" si="203"/>
        <v/>
      </c>
      <c r="L1608" s="700" t="str">
        <f t="shared" si="204"/>
        <v/>
      </c>
      <c r="M1608" s="712" t="str">
        <f t="shared" si="205"/>
        <v/>
      </c>
      <c r="N1608" s="713"/>
      <c r="O1608" s="714"/>
      <c r="P1608" s="233" t="s">
        <v>439</v>
      </c>
      <c r="Q1608" s="233" t="s">
        <v>439</v>
      </c>
      <c r="R1608" s="816" t="str">
        <f t="shared" si="200"/>
        <v/>
      </c>
      <c r="S1608" s="711" t="str">
        <f t="shared" si="192"/>
        <v/>
      </c>
      <c r="T1608" s="573"/>
      <c r="U1608" s="573"/>
      <c r="V1608" s="147"/>
      <c r="W1608" s="707"/>
    </row>
    <row r="1609" spans="2:23" ht="14.25" customHeight="1">
      <c r="B1609" s="395"/>
      <c r="D1609" s="529">
        <f t="shared" si="199"/>
        <v>1568</v>
      </c>
      <c r="E1609" s="531"/>
      <c r="F1609" s="574"/>
      <c r="G1609" s="531"/>
      <c r="H1609" s="575"/>
      <c r="I1609" s="700" t="str">
        <f t="shared" si="201"/>
        <v/>
      </c>
      <c r="J1609" s="700" t="str">
        <f t="shared" si="202"/>
        <v/>
      </c>
      <c r="K1609" s="700" t="str">
        <f t="shared" si="203"/>
        <v/>
      </c>
      <c r="L1609" s="700" t="str">
        <f t="shared" si="204"/>
        <v/>
      </c>
      <c r="M1609" s="712" t="str">
        <f t="shared" si="205"/>
        <v/>
      </c>
      <c r="N1609" s="713"/>
      <c r="O1609" s="714"/>
      <c r="P1609" s="233" t="s">
        <v>439</v>
      </c>
      <c r="Q1609" s="233" t="s">
        <v>439</v>
      </c>
      <c r="R1609" s="816" t="str">
        <f t="shared" si="200"/>
        <v/>
      </c>
      <c r="S1609" s="711" t="str">
        <f t="shared" si="192"/>
        <v/>
      </c>
      <c r="T1609" s="573"/>
      <c r="U1609" s="573"/>
      <c r="V1609" s="147"/>
      <c r="W1609" s="707"/>
    </row>
    <row r="1610" spans="2:23" ht="14.25" customHeight="1">
      <c r="B1610" s="395"/>
      <c r="D1610" s="529">
        <f t="shared" si="199"/>
        <v>1569</v>
      </c>
      <c r="E1610" s="531"/>
      <c r="F1610" s="574"/>
      <c r="G1610" s="531"/>
      <c r="H1610" s="575"/>
      <c r="I1610" s="700" t="str">
        <f t="shared" si="201"/>
        <v/>
      </c>
      <c r="J1610" s="700" t="str">
        <f t="shared" si="202"/>
        <v/>
      </c>
      <c r="K1610" s="700" t="str">
        <f t="shared" si="203"/>
        <v/>
      </c>
      <c r="L1610" s="700" t="str">
        <f t="shared" si="204"/>
        <v/>
      </c>
      <c r="M1610" s="712" t="str">
        <f t="shared" si="205"/>
        <v/>
      </c>
      <c r="N1610" s="713"/>
      <c r="O1610" s="714"/>
      <c r="P1610" s="233" t="s">
        <v>439</v>
      </c>
      <c r="Q1610" s="233" t="s">
        <v>439</v>
      </c>
      <c r="R1610" s="816" t="str">
        <f t="shared" si="200"/>
        <v/>
      </c>
      <c r="S1610" s="711" t="str">
        <f t="shared" si="192"/>
        <v/>
      </c>
      <c r="T1610" s="573"/>
      <c r="U1610" s="573"/>
      <c r="V1610" s="147"/>
      <c r="W1610" s="707"/>
    </row>
    <row r="1611" spans="2:23" ht="14.25" customHeight="1">
      <c r="B1611" s="395"/>
      <c r="D1611" s="529">
        <f t="shared" si="199"/>
        <v>1570</v>
      </c>
      <c r="E1611" s="531"/>
      <c r="F1611" s="574"/>
      <c r="G1611" s="531"/>
      <c r="H1611" s="575"/>
      <c r="I1611" s="700" t="str">
        <f t="shared" si="201"/>
        <v/>
      </c>
      <c r="J1611" s="700" t="str">
        <f t="shared" si="202"/>
        <v/>
      </c>
      <c r="K1611" s="700" t="str">
        <f t="shared" si="203"/>
        <v/>
      </c>
      <c r="L1611" s="700" t="str">
        <f t="shared" si="204"/>
        <v/>
      </c>
      <c r="M1611" s="712" t="str">
        <f t="shared" si="205"/>
        <v/>
      </c>
      <c r="N1611" s="713"/>
      <c r="O1611" s="714"/>
      <c r="P1611" s="233" t="s">
        <v>439</v>
      </c>
      <c r="Q1611" s="233" t="s">
        <v>439</v>
      </c>
      <c r="R1611" s="816" t="str">
        <f t="shared" si="200"/>
        <v/>
      </c>
      <c r="S1611" s="711" t="str">
        <f t="shared" si="192"/>
        <v/>
      </c>
      <c r="T1611" s="573"/>
      <c r="U1611" s="573"/>
      <c r="V1611" s="147"/>
      <c r="W1611" s="707"/>
    </row>
    <row r="1612" spans="2:23" ht="14.25" customHeight="1">
      <c r="B1612" s="395"/>
      <c r="D1612" s="529">
        <f t="shared" si="199"/>
        <v>1571</v>
      </c>
      <c r="E1612" s="531"/>
      <c r="F1612" s="574"/>
      <c r="G1612" s="531"/>
      <c r="H1612" s="575"/>
      <c r="I1612" s="700" t="str">
        <f t="shared" si="201"/>
        <v/>
      </c>
      <c r="J1612" s="700" t="str">
        <f t="shared" si="202"/>
        <v/>
      </c>
      <c r="K1612" s="700" t="str">
        <f t="shared" si="203"/>
        <v/>
      </c>
      <c r="L1612" s="700" t="str">
        <f t="shared" si="204"/>
        <v/>
      </c>
      <c r="M1612" s="712" t="str">
        <f t="shared" si="205"/>
        <v/>
      </c>
      <c r="N1612" s="713"/>
      <c r="O1612" s="714"/>
      <c r="P1612" s="233" t="s">
        <v>439</v>
      </c>
      <c r="Q1612" s="233" t="s">
        <v>439</v>
      </c>
      <c r="R1612" s="816" t="str">
        <f t="shared" si="200"/>
        <v/>
      </c>
      <c r="S1612" s="711" t="str">
        <f t="shared" si="192"/>
        <v/>
      </c>
      <c r="T1612" s="573"/>
      <c r="U1612" s="573"/>
      <c r="V1612" s="147"/>
      <c r="W1612" s="707"/>
    </row>
    <row r="1613" spans="2:23" ht="14.25" customHeight="1">
      <c r="B1613" s="395"/>
      <c r="D1613" s="529">
        <f t="shared" si="199"/>
        <v>1572</v>
      </c>
      <c r="E1613" s="531"/>
      <c r="F1613" s="574"/>
      <c r="G1613" s="531"/>
      <c r="H1613" s="575"/>
      <c r="I1613" s="700" t="str">
        <f t="shared" si="201"/>
        <v/>
      </c>
      <c r="J1613" s="700" t="str">
        <f t="shared" si="202"/>
        <v/>
      </c>
      <c r="K1613" s="700" t="str">
        <f t="shared" si="203"/>
        <v/>
      </c>
      <c r="L1613" s="700" t="str">
        <f t="shared" si="204"/>
        <v/>
      </c>
      <c r="M1613" s="712" t="str">
        <f t="shared" si="205"/>
        <v/>
      </c>
      <c r="N1613" s="713"/>
      <c r="O1613" s="714"/>
      <c r="P1613" s="233" t="s">
        <v>439</v>
      </c>
      <c r="Q1613" s="233" t="s">
        <v>439</v>
      </c>
      <c r="R1613" s="816" t="str">
        <f t="shared" si="200"/>
        <v/>
      </c>
      <c r="S1613" s="711" t="str">
        <f t="shared" si="192"/>
        <v/>
      </c>
      <c r="T1613" s="573"/>
      <c r="U1613" s="573"/>
      <c r="V1613" s="147"/>
      <c r="W1613" s="707"/>
    </row>
    <row r="1614" spans="2:23" ht="14.25" customHeight="1">
      <c r="B1614" s="395"/>
      <c r="D1614" s="529">
        <f t="shared" si="199"/>
        <v>1573</v>
      </c>
      <c r="E1614" s="531"/>
      <c r="F1614" s="574"/>
      <c r="G1614" s="531"/>
      <c r="H1614" s="575"/>
      <c r="I1614" s="700" t="str">
        <f t="shared" si="201"/>
        <v/>
      </c>
      <c r="J1614" s="700" t="str">
        <f t="shared" si="202"/>
        <v/>
      </c>
      <c r="K1614" s="700" t="str">
        <f t="shared" si="203"/>
        <v/>
      </c>
      <c r="L1614" s="700" t="str">
        <f t="shared" si="204"/>
        <v/>
      </c>
      <c r="M1614" s="712" t="str">
        <f t="shared" si="205"/>
        <v/>
      </c>
      <c r="N1614" s="713"/>
      <c r="O1614" s="714"/>
      <c r="P1614" s="233" t="s">
        <v>439</v>
      </c>
      <c r="Q1614" s="233" t="s">
        <v>439</v>
      </c>
      <c r="R1614" s="816" t="str">
        <f t="shared" si="200"/>
        <v/>
      </c>
      <c r="S1614" s="711" t="str">
        <f t="shared" si="192"/>
        <v/>
      </c>
      <c r="T1614" s="573"/>
      <c r="U1614" s="573"/>
      <c r="V1614" s="147"/>
      <c r="W1614" s="707"/>
    </row>
    <row r="1615" spans="2:23" ht="14.25" customHeight="1">
      <c r="B1615" s="395"/>
      <c r="D1615" s="529">
        <f t="shared" si="199"/>
        <v>1574</v>
      </c>
      <c r="E1615" s="531"/>
      <c r="F1615" s="574"/>
      <c r="G1615" s="531"/>
      <c r="H1615" s="575"/>
      <c r="I1615" s="700" t="str">
        <f t="shared" si="201"/>
        <v/>
      </c>
      <c r="J1615" s="700" t="str">
        <f t="shared" si="202"/>
        <v/>
      </c>
      <c r="K1615" s="700" t="str">
        <f t="shared" si="203"/>
        <v/>
      </c>
      <c r="L1615" s="700" t="str">
        <f t="shared" si="204"/>
        <v/>
      </c>
      <c r="M1615" s="712" t="str">
        <f t="shared" si="205"/>
        <v/>
      </c>
      <c r="N1615" s="713"/>
      <c r="O1615" s="714"/>
      <c r="P1615" s="233" t="s">
        <v>439</v>
      </c>
      <c r="Q1615" s="233" t="s">
        <v>439</v>
      </c>
      <c r="R1615" s="816" t="str">
        <f t="shared" si="200"/>
        <v/>
      </c>
      <c r="S1615" s="711" t="str">
        <f t="shared" si="192"/>
        <v/>
      </c>
      <c r="T1615" s="573"/>
      <c r="U1615" s="573"/>
      <c r="V1615" s="147"/>
      <c r="W1615" s="707"/>
    </row>
    <row r="1616" spans="2:23" ht="14.25" customHeight="1">
      <c r="B1616" s="395"/>
      <c r="D1616" s="529">
        <f t="shared" si="199"/>
        <v>1575</v>
      </c>
      <c r="E1616" s="531"/>
      <c r="F1616" s="574"/>
      <c r="G1616" s="531"/>
      <c r="H1616" s="575"/>
      <c r="I1616" s="700" t="str">
        <f t="shared" si="201"/>
        <v/>
      </c>
      <c r="J1616" s="700" t="str">
        <f t="shared" si="202"/>
        <v/>
      </c>
      <c r="K1616" s="700" t="str">
        <f t="shared" si="203"/>
        <v/>
      </c>
      <c r="L1616" s="700" t="str">
        <f t="shared" si="204"/>
        <v/>
      </c>
      <c r="M1616" s="712" t="str">
        <f t="shared" si="205"/>
        <v/>
      </c>
      <c r="N1616" s="713"/>
      <c r="O1616" s="714"/>
      <c r="P1616" s="233" t="s">
        <v>439</v>
      </c>
      <c r="Q1616" s="233" t="s">
        <v>439</v>
      </c>
      <c r="R1616" s="816" t="str">
        <f t="shared" si="200"/>
        <v/>
      </c>
      <c r="S1616" s="711" t="str">
        <f t="shared" si="192"/>
        <v/>
      </c>
      <c r="T1616" s="573"/>
      <c r="U1616" s="573"/>
      <c r="V1616" s="147"/>
      <c r="W1616" s="707"/>
    </row>
    <row r="1617" spans="2:23" ht="14.25" customHeight="1">
      <c r="B1617" s="395"/>
      <c r="D1617" s="529">
        <f t="shared" si="199"/>
        <v>1576</v>
      </c>
      <c r="E1617" s="531"/>
      <c r="F1617" s="574"/>
      <c r="G1617" s="531"/>
      <c r="H1617" s="575"/>
      <c r="I1617" s="700" t="str">
        <f t="shared" si="201"/>
        <v/>
      </c>
      <c r="J1617" s="700" t="str">
        <f t="shared" si="202"/>
        <v/>
      </c>
      <c r="K1617" s="700" t="str">
        <f t="shared" si="203"/>
        <v/>
      </c>
      <c r="L1617" s="700" t="str">
        <f t="shared" si="204"/>
        <v/>
      </c>
      <c r="M1617" s="712" t="str">
        <f t="shared" si="205"/>
        <v/>
      </c>
      <c r="N1617" s="713"/>
      <c r="O1617" s="714"/>
      <c r="P1617" s="233" t="s">
        <v>439</v>
      </c>
      <c r="Q1617" s="233" t="s">
        <v>439</v>
      </c>
      <c r="R1617" s="816" t="str">
        <f t="shared" si="200"/>
        <v/>
      </c>
      <c r="S1617" s="711" t="str">
        <f t="shared" si="192"/>
        <v/>
      </c>
      <c r="T1617" s="573"/>
      <c r="U1617" s="573"/>
      <c r="V1617" s="147"/>
      <c r="W1617" s="707"/>
    </row>
    <row r="1618" spans="2:23" ht="14.25" customHeight="1">
      <c r="B1618" s="395"/>
      <c r="D1618" s="529">
        <f t="shared" si="199"/>
        <v>1577</v>
      </c>
      <c r="E1618" s="531"/>
      <c r="F1618" s="574"/>
      <c r="G1618" s="531"/>
      <c r="H1618" s="575"/>
      <c r="I1618" s="700" t="str">
        <f t="shared" si="201"/>
        <v/>
      </c>
      <c r="J1618" s="700" t="str">
        <f t="shared" si="202"/>
        <v/>
      </c>
      <c r="K1618" s="700" t="str">
        <f t="shared" si="203"/>
        <v/>
      </c>
      <c r="L1618" s="700" t="str">
        <f t="shared" si="204"/>
        <v/>
      </c>
      <c r="M1618" s="712" t="str">
        <f t="shared" si="205"/>
        <v/>
      </c>
      <c r="N1618" s="713"/>
      <c r="O1618" s="714"/>
      <c r="P1618" s="233" t="s">
        <v>439</v>
      </c>
      <c r="Q1618" s="233" t="s">
        <v>439</v>
      </c>
      <c r="R1618" s="816" t="str">
        <f t="shared" si="200"/>
        <v/>
      </c>
      <c r="S1618" s="711" t="str">
        <f t="shared" si="192"/>
        <v/>
      </c>
      <c r="T1618" s="573"/>
      <c r="U1618" s="573"/>
      <c r="V1618" s="147"/>
      <c r="W1618" s="707"/>
    </row>
    <row r="1619" spans="2:23" ht="14.25" customHeight="1">
      <c r="B1619" s="395"/>
      <c r="D1619" s="529">
        <f t="shared" si="199"/>
        <v>1578</v>
      </c>
      <c r="E1619" s="531"/>
      <c r="F1619" s="574"/>
      <c r="G1619" s="531"/>
      <c r="H1619" s="575"/>
      <c r="I1619" s="700" t="str">
        <f t="shared" si="201"/>
        <v/>
      </c>
      <c r="J1619" s="700" t="str">
        <f t="shared" si="202"/>
        <v/>
      </c>
      <c r="K1619" s="700" t="str">
        <f t="shared" si="203"/>
        <v/>
      </c>
      <c r="L1619" s="700" t="str">
        <f t="shared" si="204"/>
        <v/>
      </c>
      <c r="M1619" s="712" t="str">
        <f t="shared" si="205"/>
        <v/>
      </c>
      <c r="N1619" s="713"/>
      <c r="O1619" s="714"/>
      <c r="P1619" s="233" t="s">
        <v>439</v>
      </c>
      <c r="Q1619" s="233" t="s">
        <v>439</v>
      </c>
      <c r="R1619" s="816" t="str">
        <f t="shared" si="200"/>
        <v/>
      </c>
      <c r="S1619" s="711" t="str">
        <f t="shared" si="192"/>
        <v/>
      </c>
      <c r="T1619" s="573"/>
      <c r="U1619" s="573"/>
      <c r="V1619" s="147"/>
      <c r="W1619" s="707"/>
    </row>
    <row r="1620" spans="2:23" ht="14.25" customHeight="1">
      <c r="B1620" s="395"/>
      <c r="D1620" s="529">
        <f t="shared" si="199"/>
        <v>1579</v>
      </c>
      <c r="E1620" s="531"/>
      <c r="F1620" s="574"/>
      <c r="G1620" s="531"/>
      <c r="H1620" s="575"/>
      <c r="I1620" s="700" t="str">
        <f t="shared" si="201"/>
        <v/>
      </c>
      <c r="J1620" s="700" t="str">
        <f t="shared" si="202"/>
        <v/>
      </c>
      <c r="K1620" s="700" t="str">
        <f t="shared" si="203"/>
        <v/>
      </c>
      <c r="L1620" s="700" t="str">
        <f t="shared" si="204"/>
        <v/>
      </c>
      <c r="M1620" s="712" t="str">
        <f t="shared" si="205"/>
        <v/>
      </c>
      <c r="N1620" s="713"/>
      <c r="O1620" s="714"/>
      <c r="P1620" s="233" t="s">
        <v>439</v>
      </c>
      <c r="Q1620" s="233" t="s">
        <v>439</v>
      </c>
      <c r="R1620" s="816" t="str">
        <f t="shared" si="200"/>
        <v/>
      </c>
      <c r="S1620" s="711" t="str">
        <f t="shared" si="192"/>
        <v/>
      </c>
      <c r="T1620" s="573"/>
      <c r="U1620" s="573"/>
      <c r="V1620" s="147"/>
      <c r="W1620" s="707"/>
    </row>
    <row r="1621" spans="2:23" ht="14.25" customHeight="1">
      <c r="B1621" s="395"/>
      <c r="D1621" s="529">
        <f t="shared" si="199"/>
        <v>1580</v>
      </c>
      <c r="E1621" s="531"/>
      <c r="F1621" s="574"/>
      <c r="G1621" s="531"/>
      <c r="H1621" s="575"/>
      <c r="I1621" s="700" t="str">
        <f t="shared" si="201"/>
        <v/>
      </c>
      <c r="J1621" s="700" t="str">
        <f t="shared" si="202"/>
        <v/>
      </c>
      <c r="K1621" s="700" t="str">
        <f t="shared" si="203"/>
        <v/>
      </c>
      <c r="L1621" s="700" t="str">
        <f t="shared" si="204"/>
        <v/>
      </c>
      <c r="M1621" s="712" t="str">
        <f t="shared" si="205"/>
        <v/>
      </c>
      <c r="N1621" s="713"/>
      <c r="O1621" s="714"/>
      <c r="P1621" s="233" t="s">
        <v>439</v>
      </c>
      <c r="Q1621" s="233" t="s">
        <v>439</v>
      </c>
      <c r="R1621" s="816" t="str">
        <f t="shared" si="200"/>
        <v/>
      </c>
      <c r="S1621" s="711" t="str">
        <f t="shared" si="192"/>
        <v/>
      </c>
      <c r="T1621" s="573"/>
      <c r="U1621" s="573"/>
      <c r="V1621" s="147"/>
      <c r="W1621" s="707"/>
    </row>
    <row r="1622" spans="2:23" ht="14.25" customHeight="1">
      <c r="B1622" s="395"/>
      <c r="D1622" s="529">
        <f t="shared" si="199"/>
        <v>1581</v>
      </c>
      <c r="E1622" s="531"/>
      <c r="F1622" s="574"/>
      <c r="G1622" s="531"/>
      <c r="H1622" s="575"/>
      <c r="I1622" s="700" t="str">
        <f t="shared" si="201"/>
        <v/>
      </c>
      <c r="J1622" s="700" t="str">
        <f t="shared" si="202"/>
        <v/>
      </c>
      <c r="K1622" s="700" t="str">
        <f t="shared" si="203"/>
        <v/>
      </c>
      <c r="L1622" s="700" t="str">
        <f t="shared" si="204"/>
        <v/>
      </c>
      <c r="M1622" s="712" t="str">
        <f t="shared" si="205"/>
        <v/>
      </c>
      <c r="N1622" s="713"/>
      <c r="O1622" s="714"/>
      <c r="P1622" s="233" t="s">
        <v>439</v>
      </c>
      <c r="Q1622" s="233" t="s">
        <v>439</v>
      </c>
      <c r="R1622" s="816" t="str">
        <f t="shared" si="200"/>
        <v/>
      </c>
      <c r="S1622" s="711" t="str">
        <f t="shared" si="192"/>
        <v/>
      </c>
      <c r="T1622" s="573"/>
      <c r="U1622" s="573"/>
      <c r="V1622" s="147"/>
      <c r="W1622" s="707"/>
    </row>
    <row r="1623" spans="2:23" ht="14.25" customHeight="1">
      <c r="B1623" s="395"/>
      <c r="D1623" s="529">
        <f t="shared" si="199"/>
        <v>1582</v>
      </c>
      <c r="E1623" s="531"/>
      <c r="F1623" s="574"/>
      <c r="G1623" s="531"/>
      <c r="H1623" s="575"/>
      <c r="I1623" s="700" t="str">
        <f t="shared" si="201"/>
        <v/>
      </c>
      <c r="J1623" s="700" t="str">
        <f t="shared" si="202"/>
        <v/>
      </c>
      <c r="K1623" s="700" t="str">
        <f t="shared" si="203"/>
        <v/>
      </c>
      <c r="L1623" s="700" t="str">
        <f t="shared" si="204"/>
        <v/>
      </c>
      <c r="M1623" s="712" t="str">
        <f t="shared" si="205"/>
        <v/>
      </c>
      <c r="N1623" s="713"/>
      <c r="O1623" s="714"/>
      <c r="P1623" s="233" t="s">
        <v>439</v>
      </c>
      <c r="Q1623" s="233" t="s">
        <v>439</v>
      </c>
      <c r="R1623" s="816" t="str">
        <f t="shared" si="200"/>
        <v/>
      </c>
      <c r="S1623" s="711" t="str">
        <f t="shared" si="192"/>
        <v/>
      </c>
      <c r="T1623" s="573"/>
      <c r="U1623" s="573"/>
      <c r="V1623" s="147"/>
      <c r="W1623" s="707"/>
    </row>
    <row r="1624" spans="2:23" ht="14.25" customHeight="1">
      <c r="B1624" s="395"/>
      <c r="D1624" s="529">
        <f t="shared" si="199"/>
        <v>1583</v>
      </c>
      <c r="E1624" s="531"/>
      <c r="F1624" s="574"/>
      <c r="G1624" s="531"/>
      <c r="H1624" s="575"/>
      <c r="I1624" s="700" t="str">
        <f t="shared" si="201"/>
        <v/>
      </c>
      <c r="J1624" s="700" t="str">
        <f t="shared" si="202"/>
        <v/>
      </c>
      <c r="K1624" s="700" t="str">
        <f t="shared" si="203"/>
        <v/>
      </c>
      <c r="L1624" s="700" t="str">
        <f t="shared" si="204"/>
        <v/>
      </c>
      <c r="M1624" s="712" t="str">
        <f t="shared" si="205"/>
        <v/>
      </c>
      <c r="N1624" s="713"/>
      <c r="O1624" s="714"/>
      <c r="P1624" s="233" t="s">
        <v>439</v>
      </c>
      <c r="Q1624" s="233" t="s">
        <v>439</v>
      </c>
      <c r="R1624" s="816" t="str">
        <f t="shared" si="200"/>
        <v/>
      </c>
      <c r="S1624" s="711" t="str">
        <f t="shared" si="192"/>
        <v/>
      </c>
      <c r="T1624" s="573"/>
      <c r="U1624" s="573"/>
      <c r="V1624" s="147"/>
      <c r="W1624" s="707"/>
    </row>
    <row r="1625" spans="2:23" ht="14.25" customHeight="1">
      <c r="B1625" s="395"/>
      <c r="D1625" s="529">
        <f t="shared" si="199"/>
        <v>1584</v>
      </c>
      <c r="E1625" s="531"/>
      <c r="F1625" s="574"/>
      <c r="G1625" s="531"/>
      <c r="H1625" s="575"/>
      <c r="I1625" s="700" t="str">
        <f t="shared" si="201"/>
        <v/>
      </c>
      <c r="J1625" s="700" t="str">
        <f t="shared" si="202"/>
        <v/>
      </c>
      <c r="K1625" s="700" t="str">
        <f t="shared" si="203"/>
        <v/>
      </c>
      <c r="L1625" s="700" t="str">
        <f t="shared" si="204"/>
        <v/>
      </c>
      <c r="M1625" s="712" t="str">
        <f t="shared" si="205"/>
        <v/>
      </c>
      <c r="N1625" s="713"/>
      <c r="O1625" s="714"/>
      <c r="P1625" s="233" t="s">
        <v>439</v>
      </c>
      <c r="Q1625" s="233" t="s">
        <v>439</v>
      </c>
      <c r="R1625" s="816" t="str">
        <f t="shared" si="200"/>
        <v/>
      </c>
      <c r="S1625" s="711" t="str">
        <f t="shared" si="192"/>
        <v/>
      </c>
      <c r="T1625" s="573"/>
      <c r="U1625" s="573"/>
      <c r="V1625" s="147"/>
      <c r="W1625" s="707"/>
    </row>
    <row r="1626" spans="2:23" ht="14.25" customHeight="1">
      <c r="B1626" s="395"/>
      <c r="D1626" s="529">
        <f t="shared" si="199"/>
        <v>1585</v>
      </c>
      <c r="E1626" s="531"/>
      <c r="F1626" s="574"/>
      <c r="G1626" s="531"/>
      <c r="H1626" s="575"/>
      <c r="I1626" s="700" t="str">
        <f t="shared" si="201"/>
        <v/>
      </c>
      <c r="J1626" s="700" t="str">
        <f t="shared" si="202"/>
        <v/>
      </c>
      <c r="K1626" s="700" t="str">
        <f t="shared" si="203"/>
        <v/>
      </c>
      <c r="L1626" s="700" t="str">
        <f t="shared" si="204"/>
        <v/>
      </c>
      <c r="M1626" s="712" t="str">
        <f t="shared" si="205"/>
        <v/>
      </c>
      <c r="N1626" s="713"/>
      <c r="O1626" s="714"/>
      <c r="P1626" s="233" t="s">
        <v>439</v>
      </c>
      <c r="Q1626" s="233" t="s">
        <v>439</v>
      </c>
      <c r="R1626" s="816" t="str">
        <f t="shared" si="200"/>
        <v/>
      </c>
      <c r="S1626" s="711" t="str">
        <f t="shared" si="192"/>
        <v/>
      </c>
      <c r="T1626" s="573"/>
      <c r="U1626" s="573"/>
      <c r="V1626" s="147"/>
      <c r="W1626" s="707"/>
    </row>
    <row r="1627" spans="2:23" ht="14.25" customHeight="1">
      <c r="B1627" s="395"/>
      <c r="D1627" s="529">
        <f t="shared" si="199"/>
        <v>1586</v>
      </c>
      <c r="E1627" s="531"/>
      <c r="F1627" s="574"/>
      <c r="G1627" s="531"/>
      <c r="H1627" s="575"/>
      <c r="I1627" s="700" t="str">
        <f t="shared" si="201"/>
        <v/>
      </c>
      <c r="J1627" s="700" t="str">
        <f t="shared" si="202"/>
        <v/>
      </c>
      <c r="K1627" s="700" t="str">
        <f t="shared" si="203"/>
        <v/>
      </c>
      <c r="L1627" s="700" t="str">
        <f t="shared" si="204"/>
        <v/>
      </c>
      <c r="M1627" s="712" t="str">
        <f t="shared" si="205"/>
        <v/>
      </c>
      <c r="N1627" s="713"/>
      <c r="O1627" s="714"/>
      <c r="P1627" s="233" t="s">
        <v>439</v>
      </c>
      <c r="Q1627" s="233" t="s">
        <v>439</v>
      </c>
      <c r="R1627" s="816" t="str">
        <f t="shared" si="200"/>
        <v/>
      </c>
      <c r="S1627" s="711" t="str">
        <f t="shared" si="192"/>
        <v/>
      </c>
      <c r="T1627" s="573"/>
      <c r="U1627" s="573"/>
      <c r="V1627" s="147"/>
      <c r="W1627" s="707"/>
    </row>
    <row r="1628" spans="2:23" ht="14.25" customHeight="1">
      <c r="B1628" s="395"/>
      <c r="D1628" s="529">
        <f t="shared" si="199"/>
        <v>1587</v>
      </c>
      <c r="E1628" s="531"/>
      <c r="F1628" s="574"/>
      <c r="G1628" s="531"/>
      <c r="H1628" s="575"/>
      <c r="I1628" s="700" t="str">
        <f t="shared" si="201"/>
        <v/>
      </c>
      <c r="J1628" s="700" t="str">
        <f t="shared" si="202"/>
        <v/>
      </c>
      <c r="K1628" s="700" t="str">
        <f t="shared" si="203"/>
        <v/>
      </c>
      <c r="L1628" s="700" t="str">
        <f t="shared" si="204"/>
        <v/>
      </c>
      <c r="M1628" s="712" t="str">
        <f t="shared" si="205"/>
        <v/>
      </c>
      <c r="N1628" s="713"/>
      <c r="O1628" s="714"/>
      <c r="P1628" s="233" t="s">
        <v>439</v>
      </c>
      <c r="Q1628" s="233" t="s">
        <v>439</v>
      </c>
      <c r="R1628" s="816" t="str">
        <f t="shared" si="200"/>
        <v/>
      </c>
      <c r="S1628" s="711" t="str">
        <f t="shared" si="192"/>
        <v/>
      </c>
      <c r="T1628" s="573"/>
      <c r="U1628" s="573"/>
      <c r="V1628" s="147"/>
      <c r="W1628" s="707"/>
    </row>
    <row r="1629" spans="2:23" ht="14.25" customHeight="1">
      <c r="B1629" s="395"/>
      <c r="D1629" s="529">
        <f t="shared" si="199"/>
        <v>1588</v>
      </c>
      <c r="E1629" s="531"/>
      <c r="F1629" s="574"/>
      <c r="G1629" s="531"/>
      <c r="H1629" s="575"/>
      <c r="I1629" s="700" t="str">
        <f t="shared" si="201"/>
        <v/>
      </c>
      <c r="J1629" s="700" t="str">
        <f t="shared" si="202"/>
        <v/>
      </c>
      <c r="K1629" s="700" t="str">
        <f t="shared" si="203"/>
        <v/>
      </c>
      <c r="L1629" s="700" t="str">
        <f t="shared" si="204"/>
        <v/>
      </c>
      <c r="M1629" s="712" t="str">
        <f t="shared" si="205"/>
        <v/>
      </c>
      <c r="N1629" s="713"/>
      <c r="O1629" s="714"/>
      <c r="P1629" s="233" t="s">
        <v>439</v>
      </c>
      <c r="Q1629" s="233" t="s">
        <v>439</v>
      </c>
      <c r="R1629" s="816" t="str">
        <f t="shared" si="200"/>
        <v/>
      </c>
      <c r="S1629" s="711" t="str">
        <f t="shared" si="192"/>
        <v/>
      </c>
      <c r="T1629" s="573"/>
      <c r="U1629" s="573"/>
      <c r="V1629" s="147"/>
      <c r="W1629" s="707"/>
    </row>
    <row r="1630" spans="2:23" ht="14.25" customHeight="1">
      <c r="B1630" s="395"/>
      <c r="D1630" s="529">
        <f t="shared" si="199"/>
        <v>1589</v>
      </c>
      <c r="E1630" s="531"/>
      <c r="F1630" s="574"/>
      <c r="G1630" s="531"/>
      <c r="H1630" s="575"/>
      <c r="I1630" s="700" t="str">
        <f t="shared" si="201"/>
        <v/>
      </c>
      <c r="J1630" s="700" t="str">
        <f t="shared" si="202"/>
        <v/>
      </c>
      <c r="K1630" s="700" t="str">
        <f t="shared" si="203"/>
        <v/>
      </c>
      <c r="L1630" s="700" t="str">
        <f t="shared" si="204"/>
        <v/>
      </c>
      <c r="M1630" s="712" t="str">
        <f t="shared" si="205"/>
        <v/>
      </c>
      <c r="N1630" s="713"/>
      <c r="O1630" s="714"/>
      <c r="P1630" s="233" t="s">
        <v>439</v>
      </c>
      <c r="Q1630" s="233" t="s">
        <v>439</v>
      </c>
      <c r="R1630" s="816" t="str">
        <f t="shared" si="200"/>
        <v/>
      </c>
      <c r="S1630" s="711" t="str">
        <f t="shared" si="192"/>
        <v/>
      </c>
      <c r="T1630" s="573"/>
      <c r="U1630" s="573"/>
      <c r="V1630" s="147"/>
      <c r="W1630" s="707"/>
    </row>
    <row r="1631" spans="2:23" ht="14.25" customHeight="1">
      <c r="B1631" s="395"/>
      <c r="D1631" s="529">
        <f t="shared" si="199"/>
        <v>1590</v>
      </c>
      <c r="E1631" s="531"/>
      <c r="F1631" s="574"/>
      <c r="G1631" s="531"/>
      <c r="H1631" s="575"/>
      <c r="I1631" s="700" t="str">
        <f t="shared" si="201"/>
        <v/>
      </c>
      <c r="J1631" s="700" t="str">
        <f t="shared" si="202"/>
        <v/>
      </c>
      <c r="K1631" s="700" t="str">
        <f t="shared" si="203"/>
        <v/>
      </c>
      <c r="L1631" s="700" t="str">
        <f t="shared" si="204"/>
        <v/>
      </c>
      <c r="M1631" s="712" t="str">
        <f t="shared" si="205"/>
        <v/>
      </c>
      <c r="N1631" s="713"/>
      <c r="O1631" s="714"/>
      <c r="P1631" s="233" t="s">
        <v>439</v>
      </c>
      <c r="Q1631" s="233" t="s">
        <v>439</v>
      </c>
      <c r="R1631" s="816" t="str">
        <f t="shared" si="200"/>
        <v/>
      </c>
      <c r="S1631" s="711" t="str">
        <f t="shared" si="192"/>
        <v/>
      </c>
      <c r="T1631" s="573"/>
      <c r="U1631" s="573"/>
      <c r="V1631" s="147"/>
      <c r="W1631" s="707"/>
    </row>
    <row r="1632" spans="2:23" ht="14.25" customHeight="1">
      <c r="B1632" s="395"/>
      <c r="D1632" s="529">
        <f t="shared" si="199"/>
        <v>1591</v>
      </c>
      <c r="E1632" s="531"/>
      <c r="F1632" s="574"/>
      <c r="G1632" s="531"/>
      <c r="H1632" s="575"/>
      <c r="I1632" s="700" t="str">
        <f t="shared" si="201"/>
        <v/>
      </c>
      <c r="J1632" s="700" t="str">
        <f t="shared" si="202"/>
        <v/>
      </c>
      <c r="K1632" s="700" t="str">
        <f t="shared" si="203"/>
        <v/>
      </c>
      <c r="L1632" s="700" t="str">
        <f t="shared" si="204"/>
        <v/>
      </c>
      <c r="M1632" s="712" t="str">
        <f t="shared" si="205"/>
        <v/>
      </c>
      <c r="N1632" s="713"/>
      <c r="O1632" s="714"/>
      <c r="P1632" s="233" t="s">
        <v>439</v>
      </c>
      <c r="Q1632" s="233" t="s">
        <v>439</v>
      </c>
      <c r="R1632" s="816" t="str">
        <f t="shared" si="200"/>
        <v/>
      </c>
      <c r="S1632" s="711" t="str">
        <f t="shared" si="192"/>
        <v/>
      </c>
      <c r="T1632" s="573"/>
      <c r="U1632" s="573"/>
      <c r="V1632" s="147"/>
      <c r="W1632" s="707"/>
    </row>
    <row r="1633" spans="2:23" ht="14.25" customHeight="1">
      <c r="B1633" s="395"/>
      <c r="D1633" s="529">
        <f t="shared" si="199"/>
        <v>1592</v>
      </c>
      <c r="E1633" s="531"/>
      <c r="F1633" s="574"/>
      <c r="G1633" s="531"/>
      <c r="H1633" s="575"/>
      <c r="I1633" s="700" t="str">
        <f t="shared" si="201"/>
        <v/>
      </c>
      <c r="J1633" s="700" t="str">
        <f t="shared" si="202"/>
        <v/>
      </c>
      <c r="K1633" s="700" t="str">
        <f t="shared" si="203"/>
        <v/>
      </c>
      <c r="L1633" s="700" t="str">
        <f t="shared" si="204"/>
        <v/>
      </c>
      <c r="M1633" s="712" t="str">
        <f t="shared" si="205"/>
        <v/>
      </c>
      <c r="N1633" s="713"/>
      <c r="O1633" s="714"/>
      <c r="P1633" s="233" t="s">
        <v>439</v>
      </c>
      <c r="Q1633" s="233" t="s">
        <v>439</v>
      </c>
      <c r="R1633" s="816" t="str">
        <f t="shared" si="200"/>
        <v/>
      </c>
      <c r="S1633" s="711" t="str">
        <f t="shared" si="192"/>
        <v/>
      </c>
      <c r="T1633" s="573"/>
      <c r="U1633" s="573"/>
      <c r="V1633" s="147"/>
      <c r="W1633" s="707"/>
    </row>
    <row r="1634" spans="2:23" ht="14.25" customHeight="1">
      <c r="B1634" s="395"/>
      <c r="D1634" s="529">
        <f t="shared" ref="D1634:D1697" si="206">D1633+1</f>
        <v>1593</v>
      </c>
      <c r="E1634" s="531"/>
      <c r="F1634" s="574"/>
      <c r="G1634" s="531"/>
      <c r="H1634" s="575"/>
      <c r="I1634" s="700" t="str">
        <f t="shared" si="201"/>
        <v/>
      </c>
      <c r="J1634" s="700" t="str">
        <f t="shared" si="202"/>
        <v/>
      </c>
      <c r="K1634" s="700" t="str">
        <f t="shared" si="203"/>
        <v/>
      </c>
      <c r="L1634" s="700" t="str">
        <f t="shared" si="204"/>
        <v/>
      </c>
      <c r="M1634" s="712" t="str">
        <f t="shared" si="205"/>
        <v/>
      </c>
      <c r="N1634" s="713"/>
      <c r="O1634" s="714"/>
      <c r="P1634" s="233" t="s">
        <v>439</v>
      </c>
      <c r="Q1634" s="233" t="s">
        <v>439</v>
      </c>
      <c r="R1634" s="816" t="str">
        <f t="shared" si="200"/>
        <v/>
      </c>
      <c r="S1634" s="711" t="str">
        <f t="shared" si="192"/>
        <v/>
      </c>
      <c r="T1634" s="573"/>
      <c r="U1634" s="573"/>
      <c r="V1634" s="147"/>
      <c r="W1634" s="707"/>
    </row>
    <row r="1635" spans="2:23" ht="14.25" customHeight="1">
      <c r="B1635" s="395"/>
      <c r="D1635" s="529">
        <f t="shared" si="206"/>
        <v>1594</v>
      </c>
      <c r="E1635" s="531"/>
      <c r="F1635" s="574"/>
      <c r="G1635" s="531"/>
      <c r="H1635" s="575"/>
      <c r="I1635" s="700" t="str">
        <f t="shared" si="201"/>
        <v/>
      </c>
      <c r="J1635" s="700" t="str">
        <f t="shared" si="202"/>
        <v/>
      </c>
      <c r="K1635" s="700" t="str">
        <f t="shared" si="203"/>
        <v/>
      </c>
      <c r="L1635" s="700" t="str">
        <f t="shared" si="204"/>
        <v/>
      </c>
      <c r="M1635" s="712" t="str">
        <f t="shared" si="205"/>
        <v/>
      </c>
      <c r="N1635" s="713"/>
      <c r="O1635" s="714"/>
      <c r="P1635" s="233" t="s">
        <v>439</v>
      </c>
      <c r="Q1635" s="233" t="s">
        <v>439</v>
      </c>
      <c r="R1635" s="816" t="str">
        <f t="shared" si="200"/>
        <v/>
      </c>
      <c r="S1635" s="711" t="str">
        <f t="shared" si="192"/>
        <v/>
      </c>
      <c r="T1635" s="573"/>
      <c r="U1635" s="573"/>
      <c r="V1635" s="147"/>
      <c r="W1635" s="707"/>
    </row>
    <row r="1636" spans="2:23" ht="14.25" customHeight="1">
      <c r="B1636" s="395"/>
      <c r="D1636" s="529">
        <f t="shared" si="206"/>
        <v>1595</v>
      </c>
      <c r="E1636" s="531"/>
      <c r="F1636" s="574"/>
      <c r="G1636" s="531"/>
      <c r="H1636" s="575"/>
      <c r="I1636" s="700" t="str">
        <f t="shared" si="201"/>
        <v/>
      </c>
      <c r="J1636" s="700" t="str">
        <f t="shared" si="202"/>
        <v/>
      </c>
      <c r="K1636" s="700" t="str">
        <f t="shared" si="203"/>
        <v/>
      </c>
      <c r="L1636" s="700" t="str">
        <f t="shared" si="204"/>
        <v/>
      </c>
      <c r="M1636" s="712" t="str">
        <f t="shared" si="205"/>
        <v/>
      </c>
      <c r="N1636" s="713"/>
      <c r="O1636" s="714"/>
      <c r="P1636" s="233" t="s">
        <v>439</v>
      </c>
      <c r="Q1636" s="233" t="s">
        <v>439</v>
      </c>
      <c r="R1636" s="816" t="str">
        <f t="shared" ref="R1636:R1699" si="207">IF(Q1636="","",P1636*Q1636)</f>
        <v/>
      </c>
      <c r="S1636" s="711" t="str">
        <f t="shared" si="192"/>
        <v/>
      </c>
      <c r="T1636" s="573"/>
      <c r="U1636" s="573"/>
      <c r="V1636" s="147"/>
      <c r="W1636" s="707"/>
    </row>
    <row r="1637" spans="2:23" ht="14.25" customHeight="1">
      <c r="B1637" s="395"/>
      <c r="D1637" s="529">
        <f t="shared" si="206"/>
        <v>1596</v>
      </c>
      <c r="E1637" s="531"/>
      <c r="F1637" s="574"/>
      <c r="G1637" s="531"/>
      <c r="H1637" s="575"/>
      <c r="I1637" s="700" t="str">
        <f t="shared" si="201"/>
        <v/>
      </c>
      <c r="J1637" s="700" t="str">
        <f t="shared" si="202"/>
        <v/>
      </c>
      <c r="K1637" s="700" t="str">
        <f t="shared" si="203"/>
        <v/>
      </c>
      <c r="L1637" s="700" t="str">
        <f t="shared" si="204"/>
        <v/>
      </c>
      <c r="M1637" s="712" t="str">
        <f t="shared" si="205"/>
        <v/>
      </c>
      <c r="N1637" s="713"/>
      <c r="O1637" s="714"/>
      <c r="P1637" s="233" t="s">
        <v>439</v>
      </c>
      <c r="Q1637" s="233" t="s">
        <v>439</v>
      </c>
      <c r="R1637" s="816" t="str">
        <f t="shared" si="207"/>
        <v/>
      </c>
      <c r="S1637" s="711" t="str">
        <f t="shared" si="192"/>
        <v/>
      </c>
      <c r="T1637" s="573"/>
      <c r="U1637" s="573"/>
      <c r="V1637" s="147"/>
      <c r="W1637" s="707"/>
    </row>
    <row r="1638" spans="2:23" ht="14.25" customHeight="1">
      <c r="B1638" s="395"/>
      <c r="D1638" s="529">
        <f t="shared" si="206"/>
        <v>1597</v>
      </c>
      <c r="E1638" s="531"/>
      <c r="F1638" s="574"/>
      <c r="G1638" s="531"/>
      <c r="H1638" s="575"/>
      <c r="I1638" s="700" t="str">
        <f t="shared" si="201"/>
        <v/>
      </c>
      <c r="J1638" s="700" t="str">
        <f t="shared" si="202"/>
        <v/>
      </c>
      <c r="K1638" s="700" t="str">
        <f t="shared" si="203"/>
        <v/>
      </c>
      <c r="L1638" s="700" t="str">
        <f t="shared" si="204"/>
        <v/>
      </c>
      <c r="M1638" s="712" t="str">
        <f t="shared" si="205"/>
        <v/>
      </c>
      <c r="N1638" s="713"/>
      <c r="O1638" s="714"/>
      <c r="P1638" s="233" t="s">
        <v>439</v>
      </c>
      <c r="Q1638" s="233" t="s">
        <v>439</v>
      </c>
      <c r="R1638" s="816" t="str">
        <f t="shared" si="207"/>
        <v/>
      </c>
      <c r="S1638" s="711" t="str">
        <f t="shared" si="192"/>
        <v/>
      </c>
      <c r="T1638" s="573"/>
      <c r="U1638" s="573"/>
      <c r="V1638" s="147"/>
      <c r="W1638" s="707"/>
    </row>
    <row r="1639" spans="2:23" ht="14.25" customHeight="1">
      <c r="B1639" s="395"/>
      <c r="D1639" s="529">
        <f t="shared" si="206"/>
        <v>1598</v>
      </c>
      <c r="E1639" s="531"/>
      <c r="F1639" s="574"/>
      <c r="G1639" s="531"/>
      <c r="H1639" s="575"/>
      <c r="I1639" s="700" t="str">
        <f t="shared" si="201"/>
        <v/>
      </c>
      <c r="J1639" s="700" t="str">
        <f t="shared" si="202"/>
        <v/>
      </c>
      <c r="K1639" s="700" t="str">
        <f t="shared" si="203"/>
        <v/>
      </c>
      <c r="L1639" s="700" t="str">
        <f t="shared" si="204"/>
        <v/>
      </c>
      <c r="M1639" s="712" t="str">
        <f t="shared" si="205"/>
        <v/>
      </c>
      <c r="N1639" s="713"/>
      <c r="O1639" s="714"/>
      <c r="P1639" s="233" t="s">
        <v>439</v>
      </c>
      <c r="Q1639" s="233" t="s">
        <v>439</v>
      </c>
      <c r="R1639" s="816" t="str">
        <f t="shared" si="207"/>
        <v/>
      </c>
      <c r="S1639" s="711" t="str">
        <f t="shared" si="192"/>
        <v/>
      </c>
      <c r="T1639" s="573"/>
      <c r="U1639" s="573"/>
      <c r="V1639" s="147"/>
      <c r="W1639" s="707"/>
    </row>
    <row r="1640" spans="2:23" ht="14.25" customHeight="1">
      <c r="B1640" s="395"/>
      <c r="D1640" s="529">
        <f t="shared" si="206"/>
        <v>1599</v>
      </c>
      <c r="E1640" s="531"/>
      <c r="F1640" s="574"/>
      <c r="G1640" s="531"/>
      <c r="H1640" s="575"/>
      <c r="I1640" s="700" t="str">
        <f t="shared" si="201"/>
        <v/>
      </c>
      <c r="J1640" s="700" t="str">
        <f t="shared" si="202"/>
        <v/>
      </c>
      <c r="K1640" s="700" t="str">
        <f t="shared" si="203"/>
        <v/>
      </c>
      <c r="L1640" s="700" t="str">
        <f t="shared" si="204"/>
        <v/>
      </c>
      <c r="M1640" s="712" t="str">
        <f t="shared" si="205"/>
        <v/>
      </c>
      <c r="N1640" s="713"/>
      <c r="O1640" s="714"/>
      <c r="P1640" s="233" t="s">
        <v>439</v>
      </c>
      <c r="Q1640" s="233" t="s">
        <v>439</v>
      </c>
      <c r="R1640" s="816" t="str">
        <f t="shared" si="207"/>
        <v/>
      </c>
      <c r="S1640" s="711" t="str">
        <f t="shared" si="192"/>
        <v/>
      </c>
      <c r="T1640" s="573"/>
      <c r="U1640" s="573"/>
      <c r="V1640" s="147"/>
      <c r="W1640" s="707"/>
    </row>
    <row r="1641" spans="2:23" ht="14.25" customHeight="1">
      <c r="B1641" s="395"/>
      <c r="D1641" s="529">
        <f t="shared" si="206"/>
        <v>1600</v>
      </c>
      <c r="E1641" s="531"/>
      <c r="F1641" s="574"/>
      <c r="G1641" s="531"/>
      <c r="H1641" s="575"/>
      <c r="I1641" s="700" t="str">
        <f t="shared" si="201"/>
        <v/>
      </c>
      <c r="J1641" s="700" t="str">
        <f t="shared" si="202"/>
        <v/>
      </c>
      <c r="K1641" s="700" t="str">
        <f t="shared" si="203"/>
        <v/>
      </c>
      <c r="L1641" s="700" t="str">
        <f t="shared" si="204"/>
        <v/>
      </c>
      <c r="M1641" s="712" t="str">
        <f t="shared" si="205"/>
        <v/>
      </c>
      <c r="N1641" s="713"/>
      <c r="O1641" s="714"/>
      <c r="P1641" s="233" t="s">
        <v>439</v>
      </c>
      <c r="Q1641" s="233" t="s">
        <v>439</v>
      </c>
      <c r="R1641" s="816" t="str">
        <f t="shared" si="207"/>
        <v/>
      </c>
      <c r="S1641" s="711" t="str">
        <f t="shared" si="192"/>
        <v/>
      </c>
      <c r="T1641" s="573"/>
      <c r="U1641" s="573"/>
      <c r="V1641" s="147"/>
      <c r="W1641" s="707"/>
    </row>
    <row r="1642" spans="2:23" ht="14.25" customHeight="1">
      <c r="B1642" s="395"/>
      <c r="D1642" s="529">
        <f t="shared" si="206"/>
        <v>1601</v>
      </c>
      <c r="E1642" s="531"/>
      <c r="F1642" s="574"/>
      <c r="G1642" s="531"/>
      <c r="H1642" s="575"/>
      <c r="I1642" s="700" t="str">
        <f t="shared" si="201"/>
        <v/>
      </c>
      <c r="J1642" s="700" t="str">
        <f t="shared" si="202"/>
        <v/>
      </c>
      <c r="K1642" s="700" t="str">
        <f t="shared" si="203"/>
        <v/>
      </c>
      <c r="L1642" s="700" t="str">
        <f t="shared" si="204"/>
        <v/>
      </c>
      <c r="M1642" s="712" t="str">
        <f t="shared" si="205"/>
        <v/>
      </c>
      <c r="N1642" s="713"/>
      <c r="O1642" s="714"/>
      <c r="P1642" s="233" t="s">
        <v>439</v>
      </c>
      <c r="Q1642" s="233" t="s">
        <v>439</v>
      </c>
      <c r="R1642" s="816" t="str">
        <f t="shared" si="207"/>
        <v/>
      </c>
      <c r="S1642" s="711" t="str">
        <f t="shared" si="192"/>
        <v/>
      </c>
      <c r="T1642" s="573"/>
      <c r="U1642" s="573"/>
      <c r="V1642" s="147"/>
      <c r="W1642" s="707"/>
    </row>
    <row r="1643" spans="2:23" ht="14.25" customHeight="1">
      <c r="B1643" s="395"/>
      <c r="D1643" s="529">
        <f t="shared" si="206"/>
        <v>1602</v>
      </c>
      <c r="E1643" s="531"/>
      <c r="F1643" s="574"/>
      <c r="G1643" s="531"/>
      <c r="H1643" s="575"/>
      <c r="I1643" s="700" t="str">
        <f t="shared" ref="I1643:I1706" si="208">IF(OR(F1643=$AE$4,F1643=$AF$4),"○","")</f>
        <v/>
      </c>
      <c r="J1643" s="700" t="str">
        <f t="shared" si="202"/>
        <v/>
      </c>
      <c r="K1643" s="700" t="str">
        <f t="shared" si="203"/>
        <v/>
      </c>
      <c r="L1643" s="700" t="str">
        <f t="shared" si="204"/>
        <v/>
      </c>
      <c r="M1643" s="712" t="str">
        <f t="shared" si="205"/>
        <v/>
      </c>
      <c r="N1643" s="713"/>
      <c r="O1643" s="714"/>
      <c r="P1643" s="233" t="s">
        <v>439</v>
      </c>
      <c r="Q1643" s="233" t="s">
        <v>439</v>
      </c>
      <c r="R1643" s="816" t="str">
        <f t="shared" si="207"/>
        <v/>
      </c>
      <c r="S1643" s="711" t="str">
        <f t="shared" si="192"/>
        <v/>
      </c>
      <c r="T1643" s="573"/>
      <c r="U1643" s="573"/>
      <c r="V1643" s="147"/>
      <c r="W1643" s="707"/>
    </row>
    <row r="1644" spans="2:23" ht="14.25" customHeight="1">
      <c r="B1644" s="395"/>
      <c r="D1644" s="529">
        <f t="shared" si="206"/>
        <v>1603</v>
      </c>
      <c r="E1644" s="531"/>
      <c r="F1644" s="574"/>
      <c r="G1644" s="531"/>
      <c r="H1644" s="575"/>
      <c r="I1644" s="700" t="str">
        <f t="shared" si="208"/>
        <v/>
      </c>
      <c r="J1644" s="700" t="str">
        <f t="shared" si="202"/>
        <v/>
      </c>
      <c r="K1644" s="700" t="str">
        <f t="shared" si="203"/>
        <v/>
      </c>
      <c r="L1644" s="700" t="str">
        <f t="shared" si="204"/>
        <v/>
      </c>
      <c r="M1644" s="712" t="str">
        <f t="shared" si="205"/>
        <v/>
      </c>
      <c r="N1644" s="713"/>
      <c r="O1644" s="714"/>
      <c r="P1644" s="233" t="s">
        <v>439</v>
      </c>
      <c r="Q1644" s="233" t="s">
        <v>439</v>
      </c>
      <c r="R1644" s="816" t="str">
        <f t="shared" si="207"/>
        <v/>
      </c>
      <c r="S1644" s="711" t="str">
        <f t="shared" si="192"/>
        <v/>
      </c>
      <c r="T1644" s="573"/>
      <c r="U1644" s="573"/>
      <c r="V1644" s="147"/>
      <c r="W1644" s="707"/>
    </row>
    <row r="1645" spans="2:23" ht="14.25" customHeight="1">
      <c r="B1645" s="395"/>
      <c r="D1645" s="529">
        <f t="shared" si="206"/>
        <v>1604</v>
      </c>
      <c r="E1645" s="531"/>
      <c r="F1645" s="574"/>
      <c r="G1645" s="531"/>
      <c r="H1645" s="575"/>
      <c r="I1645" s="700" t="str">
        <f t="shared" si="208"/>
        <v/>
      </c>
      <c r="J1645" s="700" t="str">
        <f t="shared" si="202"/>
        <v/>
      </c>
      <c r="K1645" s="700" t="str">
        <f t="shared" si="203"/>
        <v/>
      </c>
      <c r="L1645" s="700" t="str">
        <f t="shared" si="204"/>
        <v/>
      </c>
      <c r="M1645" s="712" t="str">
        <f t="shared" si="205"/>
        <v/>
      </c>
      <c r="N1645" s="713"/>
      <c r="O1645" s="714"/>
      <c r="P1645" s="233" t="s">
        <v>439</v>
      </c>
      <c r="Q1645" s="233" t="s">
        <v>439</v>
      </c>
      <c r="R1645" s="816" t="str">
        <f t="shared" si="207"/>
        <v/>
      </c>
      <c r="S1645" s="711" t="str">
        <f t="shared" si="192"/>
        <v/>
      </c>
      <c r="T1645" s="573"/>
      <c r="U1645" s="573"/>
      <c r="V1645" s="147"/>
      <c r="W1645" s="707"/>
    </row>
    <row r="1646" spans="2:23" ht="14.25" customHeight="1">
      <c r="B1646" s="395"/>
      <c r="D1646" s="529">
        <f t="shared" si="206"/>
        <v>1605</v>
      </c>
      <c r="E1646" s="531"/>
      <c r="F1646" s="574"/>
      <c r="G1646" s="531"/>
      <c r="H1646" s="575"/>
      <c r="I1646" s="700" t="str">
        <f t="shared" si="208"/>
        <v/>
      </c>
      <c r="J1646" s="700" t="str">
        <f t="shared" si="202"/>
        <v/>
      </c>
      <c r="K1646" s="700" t="str">
        <f t="shared" si="203"/>
        <v/>
      </c>
      <c r="L1646" s="700" t="str">
        <f t="shared" si="204"/>
        <v/>
      </c>
      <c r="M1646" s="712" t="str">
        <f t="shared" si="205"/>
        <v/>
      </c>
      <c r="N1646" s="713"/>
      <c r="O1646" s="714"/>
      <c r="P1646" s="233" t="s">
        <v>439</v>
      </c>
      <c r="Q1646" s="233" t="s">
        <v>439</v>
      </c>
      <c r="R1646" s="816" t="str">
        <f t="shared" si="207"/>
        <v/>
      </c>
      <c r="S1646" s="711" t="str">
        <f t="shared" si="192"/>
        <v/>
      </c>
      <c r="T1646" s="573"/>
      <c r="U1646" s="573"/>
      <c r="V1646" s="147"/>
      <c r="W1646" s="707"/>
    </row>
    <row r="1647" spans="2:23" ht="14.25" customHeight="1">
      <c r="B1647" s="395"/>
      <c r="D1647" s="529">
        <f t="shared" si="206"/>
        <v>1606</v>
      </c>
      <c r="E1647" s="531"/>
      <c r="F1647" s="574"/>
      <c r="G1647" s="531"/>
      <c r="H1647" s="575"/>
      <c r="I1647" s="700" t="str">
        <f t="shared" si="208"/>
        <v/>
      </c>
      <c r="J1647" s="700" t="str">
        <f t="shared" si="202"/>
        <v/>
      </c>
      <c r="K1647" s="700" t="str">
        <f t="shared" si="203"/>
        <v/>
      </c>
      <c r="L1647" s="700" t="str">
        <f t="shared" si="204"/>
        <v/>
      </c>
      <c r="M1647" s="712" t="str">
        <f t="shared" si="205"/>
        <v/>
      </c>
      <c r="N1647" s="713"/>
      <c r="O1647" s="714"/>
      <c r="P1647" s="233" t="s">
        <v>439</v>
      </c>
      <c r="Q1647" s="233" t="s">
        <v>439</v>
      </c>
      <c r="R1647" s="816" t="str">
        <f t="shared" si="207"/>
        <v/>
      </c>
      <c r="S1647" s="711" t="str">
        <f t="shared" si="192"/>
        <v/>
      </c>
      <c r="T1647" s="573"/>
      <c r="U1647" s="573"/>
      <c r="V1647" s="147"/>
      <c r="W1647" s="707"/>
    </row>
    <row r="1648" spans="2:23" ht="14.25" customHeight="1">
      <c r="B1648" s="395"/>
      <c r="D1648" s="529">
        <f t="shared" si="206"/>
        <v>1607</v>
      </c>
      <c r="E1648" s="531"/>
      <c r="F1648" s="574"/>
      <c r="G1648" s="531"/>
      <c r="H1648" s="575"/>
      <c r="I1648" s="700" t="str">
        <f t="shared" si="208"/>
        <v/>
      </c>
      <c r="J1648" s="700" t="str">
        <f t="shared" si="202"/>
        <v/>
      </c>
      <c r="K1648" s="700" t="str">
        <f t="shared" si="203"/>
        <v/>
      </c>
      <c r="L1648" s="700" t="str">
        <f t="shared" si="204"/>
        <v/>
      </c>
      <c r="M1648" s="712" t="str">
        <f t="shared" si="205"/>
        <v/>
      </c>
      <c r="N1648" s="713"/>
      <c r="O1648" s="714"/>
      <c r="P1648" s="233" t="s">
        <v>439</v>
      </c>
      <c r="Q1648" s="233" t="s">
        <v>439</v>
      </c>
      <c r="R1648" s="816" t="str">
        <f t="shared" si="207"/>
        <v/>
      </c>
      <c r="S1648" s="711" t="str">
        <f t="shared" si="192"/>
        <v/>
      </c>
      <c r="T1648" s="573"/>
      <c r="U1648" s="573"/>
      <c r="V1648" s="147"/>
      <c r="W1648" s="707"/>
    </row>
    <row r="1649" spans="2:23" ht="14.25" customHeight="1">
      <c r="B1649" s="395"/>
      <c r="D1649" s="529">
        <f t="shared" si="206"/>
        <v>1608</v>
      </c>
      <c r="E1649" s="531"/>
      <c r="F1649" s="574"/>
      <c r="G1649" s="531"/>
      <c r="H1649" s="575"/>
      <c r="I1649" s="700" t="str">
        <f t="shared" si="208"/>
        <v/>
      </c>
      <c r="J1649" s="700" t="str">
        <f t="shared" ref="J1649:J1696" si="209">IF(F1649=$AN$4,"○","")</f>
        <v/>
      </c>
      <c r="K1649" s="700" t="str">
        <f t="shared" ref="K1649:K1696" si="210">IF(OR(F1649=$AQ$4,F1649=$AR$4),"○","")</f>
        <v/>
      </c>
      <c r="L1649" s="700" t="str">
        <f t="shared" ref="L1649:L1696" si="211">IF(F1649=$AS$4,"○","")</f>
        <v/>
      </c>
      <c r="M1649" s="712" t="str">
        <f t="shared" ref="M1649:M1696" si="212">IF(H1649="","",H1649/$H$10)</f>
        <v/>
      </c>
      <c r="N1649" s="713"/>
      <c r="O1649" s="714"/>
      <c r="P1649" s="233" t="s">
        <v>439</v>
      </c>
      <c r="Q1649" s="233" t="s">
        <v>439</v>
      </c>
      <c r="R1649" s="816" t="str">
        <f t="shared" si="207"/>
        <v/>
      </c>
      <c r="S1649" s="711" t="str">
        <f t="shared" si="192"/>
        <v/>
      </c>
      <c r="T1649" s="573"/>
      <c r="U1649" s="573"/>
      <c r="V1649" s="147"/>
      <c r="W1649" s="707"/>
    </row>
    <row r="1650" spans="2:23" ht="14.25" customHeight="1">
      <c r="B1650" s="395"/>
      <c r="D1650" s="529">
        <f t="shared" si="206"/>
        <v>1609</v>
      </c>
      <c r="E1650" s="531"/>
      <c r="F1650" s="574"/>
      <c r="G1650" s="531"/>
      <c r="H1650" s="575"/>
      <c r="I1650" s="700" t="str">
        <f t="shared" si="208"/>
        <v/>
      </c>
      <c r="J1650" s="700" t="str">
        <f t="shared" si="209"/>
        <v/>
      </c>
      <c r="K1650" s="700" t="str">
        <f t="shared" si="210"/>
        <v/>
      </c>
      <c r="L1650" s="700" t="str">
        <f t="shared" si="211"/>
        <v/>
      </c>
      <c r="M1650" s="712" t="str">
        <f t="shared" si="212"/>
        <v/>
      </c>
      <c r="N1650" s="713"/>
      <c r="O1650" s="714"/>
      <c r="P1650" s="233" t="s">
        <v>439</v>
      </c>
      <c r="Q1650" s="233" t="s">
        <v>439</v>
      </c>
      <c r="R1650" s="816" t="str">
        <f t="shared" si="207"/>
        <v/>
      </c>
      <c r="S1650" s="711" t="str">
        <f t="shared" si="192"/>
        <v/>
      </c>
      <c r="T1650" s="573"/>
      <c r="U1650" s="573"/>
      <c r="V1650" s="147"/>
      <c r="W1650" s="707"/>
    </row>
    <row r="1651" spans="2:23" ht="14.25" customHeight="1">
      <c r="B1651" s="395"/>
      <c r="D1651" s="529">
        <f t="shared" si="206"/>
        <v>1610</v>
      </c>
      <c r="E1651" s="531"/>
      <c r="F1651" s="574"/>
      <c r="G1651" s="531"/>
      <c r="H1651" s="575"/>
      <c r="I1651" s="700" t="str">
        <f t="shared" si="208"/>
        <v/>
      </c>
      <c r="J1651" s="700" t="str">
        <f t="shared" si="209"/>
        <v/>
      </c>
      <c r="K1651" s="700" t="str">
        <f t="shared" si="210"/>
        <v/>
      </c>
      <c r="L1651" s="700" t="str">
        <f t="shared" si="211"/>
        <v/>
      </c>
      <c r="M1651" s="712" t="str">
        <f t="shared" si="212"/>
        <v/>
      </c>
      <c r="N1651" s="713"/>
      <c r="O1651" s="714"/>
      <c r="P1651" s="233" t="s">
        <v>439</v>
      </c>
      <c r="Q1651" s="233" t="s">
        <v>439</v>
      </c>
      <c r="R1651" s="816" t="str">
        <f t="shared" si="207"/>
        <v/>
      </c>
      <c r="S1651" s="711" t="str">
        <f t="shared" si="192"/>
        <v/>
      </c>
      <c r="T1651" s="573"/>
      <c r="U1651" s="573"/>
      <c r="V1651" s="147"/>
      <c r="W1651" s="707"/>
    </row>
    <row r="1652" spans="2:23" ht="14.25" customHeight="1">
      <c r="B1652" s="395"/>
      <c r="D1652" s="529">
        <f t="shared" si="206"/>
        <v>1611</v>
      </c>
      <c r="E1652" s="531"/>
      <c r="F1652" s="574"/>
      <c r="G1652" s="531"/>
      <c r="H1652" s="575"/>
      <c r="I1652" s="700" t="str">
        <f t="shared" si="208"/>
        <v/>
      </c>
      <c r="J1652" s="700" t="str">
        <f t="shared" si="209"/>
        <v/>
      </c>
      <c r="K1652" s="700" t="str">
        <f t="shared" si="210"/>
        <v/>
      </c>
      <c r="L1652" s="700" t="str">
        <f t="shared" si="211"/>
        <v/>
      </c>
      <c r="M1652" s="712" t="str">
        <f t="shared" si="212"/>
        <v/>
      </c>
      <c r="N1652" s="713"/>
      <c r="O1652" s="714"/>
      <c r="P1652" s="233" t="s">
        <v>439</v>
      </c>
      <c r="Q1652" s="233" t="s">
        <v>439</v>
      </c>
      <c r="R1652" s="816" t="str">
        <f t="shared" si="207"/>
        <v/>
      </c>
      <c r="S1652" s="711" t="str">
        <f t="shared" si="192"/>
        <v/>
      </c>
      <c r="T1652" s="573"/>
      <c r="U1652" s="573"/>
      <c r="V1652" s="147"/>
      <c r="W1652" s="707"/>
    </row>
    <row r="1653" spans="2:23" ht="14.25" customHeight="1">
      <c r="B1653" s="395"/>
      <c r="D1653" s="529">
        <f t="shared" si="206"/>
        <v>1612</v>
      </c>
      <c r="E1653" s="531"/>
      <c r="F1653" s="574"/>
      <c r="G1653" s="531"/>
      <c r="H1653" s="575"/>
      <c r="I1653" s="700" t="str">
        <f t="shared" si="208"/>
        <v/>
      </c>
      <c r="J1653" s="700" t="str">
        <f t="shared" si="209"/>
        <v/>
      </c>
      <c r="K1653" s="700" t="str">
        <f t="shared" si="210"/>
        <v/>
      </c>
      <c r="L1653" s="700" t="str">
        <f t="shared" si="211"/>
        <v/>
      </c>
      <c r="M1653" s="712" t="str">
        <f t="shared" si="212"/>
        <v/>
      </c>
      <c r="N1653" s="713"/>
      <c r="O1653" s="714"/>
      <c r="P1653" s="233" t="s">
        <v>439</v>
      </c>
      <c r="Q1653" s="233" t="s">
        <v>439</v>
      </c>
      <c r="R1653" s="816" t="str">
        <f t="shared" si="207"/>
        <v/>
      </c>
      <c r="S1653" s="711" t="str">
        <f t="shared" si="192"/>
        <v/>
      </c>
      <c r="T1653" s="573"/>
      <c r="U1653" s="573"/>
      <c r="V1653" s="147"/>
      <c r="W1653" s="707"/>
    </row>
    <row r="1654" spans="2:23" ht="14.25" customHeight="1">
      <c r="B1654" s="395"/>
      <c r="D1654" s="529">
        <f t="shared" si="206"/>
        <v>1613</v>
      </c>
      <c r="E1654" s="531"/>
      <c r="F1654" s="574"/>
      <c r="G1654" s="531"/>
      <c r="H1654" s="575"/>
      <c r="I1654" s="700" t="str">
        <f t="shared" si="208"/>
        <v/>
      </c>
      <c r="J1654" s="700" t="str">
        <f t="shared" si="209"/>
        <v/>
      </c>
      <c r="K1654" s="700" t="str">
        <f t="shared" si="210"/>
        <v/>
      </c>
      <c r="L1654" s="700" t="str">
        <f t="shared" si="211"/>
        <v/>
      </c>
      <c r="M1654" s="712" t="str">
        <f t="shared" si="212"/>
        <v/>
      </c>
      <c r="N1654" s="713"/>
      <c r="O1654" s="714"/>
      <c r="P1654" s="233" t="s">
        <v>439</v>
      </c>
      <c r="Q1654" s="233" t="s">
        <v>439</v>
      </c>
      <c r="R1654" s="816" t="str">
        <f t="shared" si="207"/>
        <v/>
      </c>
      <c r="S1654" s="711" t="str">
        <f t="shared" si="192"/>
        <v/>
      </c>
      <c r="T1654" s="573"/>
      <c r="U1654" s="573"/>
      <c r="V1654" s="147"/>
      <c r="W1654" s="707"/>
    </row>
    <row r="1655" spans="2:23" ht="14.25" customHeight="1">
      <c r="B1655" s="395"/>
      <c r="D1655" s="529">
        <f t="shared" si="206"/>
        <v>1614</v>
      </c>
      <c r="E1655" s="531"/>
      <c r="F1655" s="574"/>
      <c r="G1655" s="531"/>
      <c r="H1655" s="575"/>
      <c r="I1655" s="700" t="str">
        <f t="shared" si="208"/>
        <v/>
      </c>
      <c r="J1655" s="700" t="str">
        <f t="shared" si="209"/>
        <v/>
      </c>
      <c r="K1655" s="700" t="str">
        <f t="shared" si="210"/>
        <v/>
      </c>
      <c r="L1655" s="700" t="str">
        <f t="shared" si="211"/>
        <v/>
      </c>
      <c r="M1655" s="712" t="str">
        <f t="shared" si="212"/>
        <v/>
      </c>
      <c r="N1655" s="713"/>
      <c r="O1655" s="714"/>
      <c r="P1655" s="233" t="s">
        <v>439</v>
      </c>
      <c r="Q1655" s="233" t="s">
        <v>439</v>
      </c>
      <c r="R1655" s="816" t="str">
        <f t="shared" si="207"/>
        <v/>
      </c>
      <c r="S1655" s="711" t="str">
        <f t="shared" si="192"/>
        <v/>
      </c>
      <c r="T1655" s="573"/>
      <c r="U1655" s="573"/>
      <c r="V1655" s="147"/>
      <c r="W1655" s="707"/>
    </row>
    <row r="1656" spans="2:23" ht="14.25" customHeight="1">
      <c r="B1656" s="395"/>
      <c r="D1656" s="529">
        <f t="shared" si="206"/>
        <v>1615</v>
      </c>
      <c r="E1656" s="531"/>
      <c r="F1656" s="574"/>
      <c r="G1656" s="531"/>
      <c r="H1656" s="575"/>
      <c r="I1656" s="700" t="str">
        <f t="shared" si="208"/>
        <v/>
      </c>
      <c r="J1656" s="700" t="str">
        <f t="shared" si="209"/>
        <v/>
      </c>
      <c r="K1656" s="700" t="str">
        <f t="shared" si="210"/>
        <v/>
      </c>
      <c r="L1656" s="700" t="str">
        <f t="shared" si="211"/>
        <v/>
      </c>
      <c r="M1656" s="712" t="str">
        <f t="shared" si="212"/>
        <v/>
      </c>
      <c r="N1656" s="713"/>
      <c r="O1656" s="714"/>
      <c r="P1656" s="233" t="s">
        <v>439</v>
      </c>
      <c r="Q1656" s="233" t="s">
        <v>439</v>
      </c>
      <c r="R1656" s="816" t="str">
        <f t="shared" si="207"/>
        <v/>
      </c>
      <c r="S1656" s="711" t="str">
        <f t="shared" si="192"/>
        <v/>
      </c>
      <c r="T1656" s="573"/>
      <c r="U1656" s="573"/>
      <c r="V1656" s="147"/>
      <c r="W1656" s="707"/>
    </row>
    <row r="1657" spans="2:23" ht="14.25" customHeight="1">
      <c r="B1657" s="395"/>
      <c r="D1657" s="529">
        <f t="shared" si="206"/>
        <v>1616</v>
      </c>
      <c r="E1657" s="531"/>
      <c r="F1657" s="574"/>
      <c r="G1657" s="531"/>
      <c r="H1657" s="575"/>
      <c r="I1657" s="700" t="str">
        <f t="shared" si="208"/>
        <v/>
      </c>
      <c r="J1657" s="700" t="str">
        <f t="shared" si="209"/>
        <v/>
      </c>
      <c r="K1657" s="700" t="str">
        <f t="shared" si="210"/>
        <v/>
      </c>
      <c r="L1657" s="700" t="str">
        <f t="shared" si="211"/>
        <v/>
      </c>
      <c r="M1657" s="712" t="str">
        <f t="shared" si="212"/>
        <v/>
      </c>
      <c r="N1657" s="713"/>
      <c r="O1657" s="714"/>
      <c r="P1657" s="233" t="s">
        <v>439</v>
      </c>
      <c r="Q1657" s="233" t="s">
        <v>439</v>
      </c>
      <c r="R1657" s="816" t="str">
        <f t="shared" si="207"/>
        <v/>
      </c>
      <c r="S1657" s="711" t="str">
        <f t="shared" si="192"/>
        <v/>
      </c>
      <c r="T1657" s="573"/>
      <c r="U1657" s="573"/>
      <c r="V1657" s="147"/>
      <c r="W1657" s="707"/>
    </row>
    <row r="1658" spans="2:23" ht="14.25" customHeight="1">
      <c r="B1658" s="395"/>
      <c r="D1658" s="529">
        <f t="shared" si="206"/>
        <v>1617</v>
      </c>
      <c r="E1658" s="531"/>
      <c r="F1658" s="574"/>
      <c r="G1658" s="531"/>
      <c r="H1658" s="575"/>
      <c r="I1658" s="700" t="str">
        <f t="shared" si="208"/>
        <v/>
      </c>
      <c r="J1658" s="700" t="str">
        <f t="shared" si="209"/>
        <v/>
      </c>
      <c r="K1658" s="700" t="str">
        <f t="shared" si="210"/>
        <v/>
      </c>
      <c r="L1658" s="700" t="str">
        <f t="shared" si="211"/>
        <v/>
      </c>
      <c r="M1658" s="712" t="str">
        <f t="shared" si="212"/>
        <v/>
      </c>
      <c r="N1658" s="713"/>
      <c r="O1658" s="714"/>
      <c r="P1658" s="233" t="s">
        <v>439</v>
      </c>
      <c r="Q1658" s="233" t="s">
        <v>439</v>
      </c>
      <c r="R1658" s="816" t="str">
        <f t="shared" si="207"/>
        <v/>
      </c>
      <c r="S1658" s="711" t="str">
        <f t="shared" si="192"/>
        <v/>
      </c>
      <c r="T1658" s="573"/>
      <c r="U1658" s="573"/>
      <c r="V1658" s="147"/>
      <c r="W1658" s="707"/>
    </row>
    <row r="1659" spans="2:23" ht="14.25" customHeight="1">
      <c r="B1659" s="395"/>
      <c r="D1659" s="529">
        <f t="shared" si="206"/>
        <v>1618</v>
      </c>
      <c r="E1659" s="531"/>
      <c r="F1659" s="574"/>
      <c r="G1659" s="531"/>
      <c r="H1659" s="575"/>
      <c r="I1659" s="700" t="str">
        <f t="shared" si="208"/>
        <v/>
      </c>
      <c r="J1659" s="700" t="str">
        <f t="shared" si="209"/>
        <v/>
      </c>
      <c r="K1659" s="700" t="str">
        <f t="shared" si="210"/>
        <v/>
      </c>
      <c r="L1659" s="700" t="str">
        <f t="shared" si="211"/>
        <v/>
      </c>
      <c r="M1659" s="712" t="str">
        <f t="shared" si="212"/>
        <v/>
      </c>
      <c r="N1659" s="713"/>
      <c r="O1659" s="714"/>
      <c r="P1659" s="233" t="s">
        <v>439</v>
      </c>
      <c r="Q1659" s="233" t="s">
        <v>439</v>
      </c>
      <c r="R1659" s="816" t="str">
        <f t="shared" si="207"/>
        <v/>
      </c>
      <c r="S1659" s="711" t="str">
        <f t="shared" si="192"/>
        <v/>
      </c>
      <c r="T1659" s="573"/>
      <c r="U1659" s="573"/>
      <c r="V1659" s="147"/>
      <c r="W1659" s="707"/>
    </row>
    <row r="1660" spans="2:23" ht="14.25" customHeight="1">
      <c r="B1660" s="395"/>
      <c r="D1660" s="529">
        <f t="shared" si="206"/>
        <v>1619</v>
      </c>
      <c r="E1660" s="531"/>
      <c r="F1660" s="574"/>
      <c r="G1660" s="531"/>
      <c r="H1660" s="575"/>
      <c r="I1660" s="700" t="str">
        <f t="shared" si="208"/>
        <v/>
      </c>
      <c r="J1660" s="700" t="str">
        <f t="shared" si="209"/>
        <v/>
      </c>
      <c r="K1660" s="700" t="str">
        <f t="shared" si="210"/>
        <v/>
      </c>
      <c r="L1660" s="700" t="str">
        <f t="shared" si="211"/>
        <v/>
      </c>
      <c r="M1660" s="712" t="str">
        <f t="shared" si="212"/>
        <v/>
      </c>
      <c r="N1660" s="713"/>
      <c r="O1660" s="714"/>
      <c r="P1660" s="233" t="s">
        <v>439</v>
      </c>
      <c r="Q1660" s="233" t="s">
        <v>439</v>
      </c>
      <c r="R1660" s="816" t="str">
        <f t="shared" si="207"/>
        <v/>
      </c>
      <c r="S1660" s="711" t="str">
        <f t="shared" si="192"/>
        <v/>
      </c>
      <c r="T1660" s="573"/>
      <c r="U1660" s="573"/>
      <c r="V1660" s="147"/>
      <c r="W1660" s="707"/>
    </row>
    <row r="1661" spans="2:23" ht="14.25" customHeight="1">
      <c r="B1661" s="395"/>
      <c r="D1661" s="529">
        <f t="shared" si="206"/>
        <v>1620</v>
      </c>
      <c r="E1661" s="531"/>
      <c r="F1661" s="574"/>
      <c r="G1661" s="531"/>
      <c r="H1661" s="575"/>
      <c r="I1661" s="700" t="str">
        <f t="shared" si="208"/>
        <v/>
      </c>
      <c r="J1661" s="700" t="str">
        <f t="shared" si="209"/>
        <v/>
      </c>
      <c r="K1661" s="700" t="str">
        <f t="shared" si="210"/>
        <v/>
      </c>
      <c r="L1661" s="700" t="str">
        <f t="shared" si="211"/>
        <v/>
      </c>
      <c r="M1661" s="712" t="str">
        <f t="shared" si="212"/>
        <v/>
      </c>
      <c r="N1661" s="713"/>
      <c r="O1661" s="714"/>
      <c r="P1661" s="233" t="s">
        <v>439</v>
      </c>
      <c r="Q1661" s="233" t="s">
        <v>439</v>
      </c>
      <c r="R1661" s="816" t="str">
        <f t="shared" si="207"/>
        <v/>
      </c>
      <c r="S1661" s="711" t="str">
        <f t="shared" si="192"/>
        <v/>
      </c>
      <c r="T1661" s="573"/>
      <c r="U1661" s="573"/>
      <c r="V1661" s="147"/>
      <c r="W1661" s="707"/>
    </row>
    <row r="1662" spans="2:23" ht="14.25" customHeight="1">
      <c r="B1662" s="395"/>
      <c r="D1662" s="529">
        <f t="shared" si="206"/>
        <v>1621</v>
      </c>
      <c r="E1662" s="531"/>
      <c r="F1662" s="574"/>
      <c r="G1662" s="531"/>
      <c r="H1662" s="575"/>
      <c r="I1662" s="700" t="str">
        <f t="shared" si="208"/>
        <v/>
      </c>
      <c r="J1662" s="700" t="str">
        <f t="shared" si="209"/>
        <v/>
      </c>
      <c r="K1662" s="700" t="str">
        <f t="shared" si="210"/>
        <v/>
      </c>
      <c r="L1662" s="700" t="str">
        <f t="shared" si="211"/>
        <v/>
      </c>
      <c r="M1662" s="712" t="str">
        <f t="shared" si="212"/>
        <v/>
      </c>
      <c r="N1662" s="713"/>
      <c r="O1662" s="714"/>
      <c r="P1662" s="233" t="s">
        <v>439</v>
      </c>
      <c r="Q1662" s="233" t="s">
        <v>439</v>
      </c>
      <c r="R1662" s="816" t="str">
        <f t="shared" si="207"/>
        <v/>
      </c>
      <c r="S1662" s="711" t="str">
        <f t="shared" si="192"/>
        <v/>
      </c>
      <c r="T1662" s="573"/>
      <c r="U1662" s="573"/>
      <c r="V1662" s="147"/>
      <c r="W1662" s="707"/>
    </row>
    <row r="1663" spans="2:23" ht="14.25" customHeight="1">
      <c r="B1663" s="395"/>
      <c r="D1663" s="529">
        <f t="shared" si="206"/>
        <v>1622</v>
      </c>
      <c r="E1663" s="531"/>
      <c r="F1663" s="574"/>
      <c r="G1663" s="531"/>
      <c r="H1663" s="575"/>
      <c r="I1663" s="700" t="str">
        <f t="shared" si="208"/>
        <v/>
      </c>
      <c r="J1663" s="700" t="str">
        <f t="shared" si="209"/>
        <v/>
      </c>
      <c r="K1663" s="700" t="str">
        <f t="shared" si="210"/>
        <v/>
      </c>
      <c r="L1663" s="700" t="str">
        <f t="shared" si="211"/>
        <v/>
      </c>
      <c r="M1663" s="712" t="str">
        <f t="shared" si="212"/>
        <v/>
      </c>
      <c r="N1663" s="713"/>
      <c r="O1663" s="714"/>
      <c r="P1663" s="233" t="s">
        <v>439</v>
      </c>
      <c r="Q1663" s="233" t="s">
        <v>439</v>
      </c>
      <c r="R1663" s="816" t="str">
        <f t="shared" si="207"/>
        <v/>
      </c>
      <c r="S1663" s="711" t="str">
        <f t="shared" si="192"/>
        <v/>
      </c>
      <c r="T1663" s="573"/>
      <c r="U1663" s="573"/>
      <c r="V1663" s="147"/>
      <c r="W1663" s="707"/>
    </row>
    <row r="1664" spans="2:23" ht="14.25" customHeight="1">
      <c r="B1664" s="395"/>
      <c r="D1664" s="529">
        <f t="shared" si="206"/>
        <v>1623</v>
      </c>
      <c r="E1664" s="531"/>
      <c r="F1664" s="574"/>
      <c r="G1664" s="531"/>
      <c r="H1664" s="575"/>
      <c r="I1664" s="700" t="str">
        <f t="shared" si="208"/>
        <v/>
      </c>
      <c r="J1664" s="700" t="str">
        <f t="shared" si="209"/>
        <v/>
      </c>
      <c r="K1664" s="700" t="str">
        <f t="shared" si="210"/>
        <v/>
      </c>
      <c r="L1664" s="700" t="str">
        <f t="shared" si="211"/>
        <v/>
      </c>
      <c r="M1664" s="712" t="str">
        <f t="shared" si="212"/>
        <v/>
      </c>
      <c r="N1664" s="713"/>
      <c r="O1664" s="714"/>
      <c r="P1664" s="233" t="s">
        <v>439</v>
      </c>
      <c r="Q1664" s="233" t="s">
        <v>439</v>
      </c>
      <c r="R1664" s="816" t="str">
        <f t="shared" si="207"/>
        <v/>
      </c>
      <c r="S1664" s="711" t="str">
        <f t="shared" si="192"/>
        <v/>
      </c>
      <c r="T1664" s="573"/>
      <c r="U1664" s="573"/>
      <c r="V1664" s="147"/>
      <c r="W1664" s="707"/>
    </row>
    <row r="1665" spans="2:23" ht="14.25" customHeight="1">
      <c r="B1665" s="395"/>
      <c r="D1665" s="529">
        <f t="shared" si="206"/>
        <v>1624</v>
      </c>
      <c r="E1665" s="531"/>
      <c r="F1665" s="574"/>
      <c r="G1665" s="531"/>
      <c r="H1665" s="575"/>
      <c r="I1665" s="700" t="str">
        <f t="shared" si="208"/>
        <v/>
      </c>
      <c r="J1665" s="700" t="str">
        <f t="shared" si="209"/>
        <v/>
      </c>
      <c r="K1665" s="700" t="str">
        <f t="shared" si="210"/>
        <v/>
      </c>
      <c r="L1665" s="700" t="str">
        <f t="shared" si="211"/>
        <v/>
      </c>
      <c r="M1665" s="712" t="str">
        <f t="shared" si="212"/>
        <v/>
      </c>
      <c r="N1665" s="713"/>
      <c r="O1665" s="714"/>
      <c r="P1665" s="233" t="s">
        <v>439</v>
      </c>
      <c r="Q1665" s="233" t="s">
        <v>439</v>
      </c>
      <c r="R1665" s="816" t="str">
        <f t="shared" si="207"/>
        <v/>
      </c>
      <c r="S1665" s="711" t="str">
        <f t="shared" si="192"/>
        <v/>
      </c>
      <c r="T1665" s="573"/>
      <c r="U1665" s="573"/>
      <c r="V1665" s="147"/>
      <c r="W1665" s="707"/>
    </row>
    <row r="1666" spans="2:23" ht="14.25" customHeight="1">
      <c r="B1666" s="395"/>
      <c r="D1666" s="529">
        <f t="shared" si="206"/>
        <v>1625</v>
      </c>
      <c r="E1666" s="531"/>
      <c r="F1666" s="574"/>
      <c r="G1666" s="531"/>
      <c r="H1666" s="575"/>
      <c r="I1666" s="700" t="str">
        <f t="shared" si="208"/>
        <v/>
      </c>
      <c r="J1666" s="700" t="str">
        <f t="shared" si="209"/>
        <v/>
      </c>
      <c r="K1666" s="700" t="str">
        <f t="shared" si="210"/>
        <v/>
      </c>
      <c r="L1666" s="700" t="str">
        <f t="shared" si="211"/>
        <v/>
      </c>
      <c r="M1666" s="712" t="str">
        <f t="shared" si="212"/>
        <v/>
      </c>
      <c r="N1666" s="713"/>
      <c r="O1666" s="714"/>
      <c r="P1666" s="233" t="s">
        <v>439</v>
      </c>
      <c r="Q1666" s="233" t="s">
        <v>439</v>
      </c>
      <c r="R1666" s="816" t="str">
        <f t="shared" si="207"/>
        <v/>
      </c>
      <c r="S1666" s="711" t="str">
        <f t="shared" si="192"/>
        <v/>
      </c>
      <c r="T1666" s="573"/>
      <c r="U1666" s="573"/>
      <c r="V1666" s="147"/>
      <c r="W1666" s="707"/>
    </row>
    <row r="1667" spans="2:23" ht="14.25" customHeight="1">
      <c r="B1667" s="395"/>
      <c r="D1667" s="529">
        <f t="shared" si="206"/>
        <v>1626</v>
      </c>
      <c r="E1667" s="531"/>
      <c r="F1667" s="574"/>
      <c r="G1667" s="531"/>
      <c r="H1667" s="575"/>
      <c r="I1667" s="700" t="str">
        <f t="shared" si="208"/>
        <v/>
      </c>
      <c r="J1667" s="700" t="str">
        <f t="shared" si="209"/>
        <v/>
      </c>
      <c r="K1667" s="700" t="str">
        <f t="shared" si="210"/>
        <v/>
      </c>
      <c r="L1667" s="700" t="str">
        <f t="shared" si="211"/>
        <v/>
      </c>
      <c r="M1667" s="712" t="str">
        <f t="shared" si="212"/>
        <v/>
      </c>
      <c r="N1667" s="713"/>
      <c r="O1667" s="714"/>
      <c r="P1667" s="233" t="s">
        <v>439</v>
      </c>
      <c r="Q1667" s="233" t="s">
        <v>439</v>
      </c>
      <c r="R1667" s="816" t="str">
        <f t="shared" si="207"/>
        <v/>
      </c>
      <c r="S1667" s="711" t="str">
        <f t="shared" si="192"/>
        <v/>
      </c>
      <c r="T1667" s="573"/>
      <c r="U1667" s="573"/>
      <c r="V1667" s="147"/>
      <c r="W1667" s="707"/>
    </row>
    <row r="1668" spans="2:23" ht="14.25" customHeight="1">
      <c r="B1668" s="395"/>
      <c r="D1668" s="529">
        <f t="shared" si="206"/>
        <v>1627</v>
      </c>
      <c r="E1668" s="531"/>
      <c r="F1668" s="574"/>
      <c r="G1668" s="531"/>
      <c r="H1668" s="575"/>
      <c r="I1668" s="700" t="str">
        <f t="shared" si="208"/>
        <v/>
      </c>
      <c r="J1668" s="700" t="str">
        <f t="shared" si="209"/>
        <v/>
      </c>
      <c r="K1668" s="700" t="str">
        <f t="shared" si="210"/>
        <v/>
      </c>
      <c r="L1668" s="700" t="str">
        <f t="shared" si="211"/>
        <v/>
      </c>
      <c r="M1668" s="712" t="str">
        <f t="shared" si="212"/>
        <v/>
      </c>
      <c r="N1668" s="713"/>
      <c r="O1668" s="714"/>
      <c r="P1668" s="233" t="s">
        <v>439</v>
      </c>
      <c r="Q1668" s="233" t="s">
        <v>439</v>
      </c>
      <c r="R1668" s="816" t="str">
        <f t="shared" si="207"/>
        <v/>
      </c>
      <c r="S1668" s="711" t="str">
        <f t="shared" si="192"/>
        <v/>
      </c>
      <c r="T1668" s="573"/>
      <c r="U1668" s="573"/>
      <c r="V1668" s="147"/>
      <c r="W1668" s="707"/>
    </row>
    <row r="1669" spans="2:23" ht="14.25" customHeight="1">
      <c r="B1669" s="395"/>
      <c r="D1669" s="529">
        <f t="shared" si="206"/>
        <v>1628</v>
      </c>
      <c r="E1669" s="531"/>
      <c r="F1669" s="574"/>
      <c r="G1669" s="531"/>
      <c r="H1669" s="575"/>
      <c r="I1669" s="700" t="str">
        <f t="shared" si="208"/>
        <v/>
      </c>
      <c r="J1669" s="700" t="str">
        <f t="shared" si="209"/>
        <v/>
      </c>
      <c r="K1669" s="700" t="str">
        <f t="shared" si="210"/>
        <v/>
      </c>
      <c r="L1669" s="700" t="str">
        <f t="shared" si="211"/>
        <v/>
      </c>
      <c r="M1669" s="712" t="str">
        <f t="shared" si="212"/>
        <v/>
      </c>
      <c r="N1669" s="713"/>
      <c r="O1669" s="714"/>
      <c r="P1669" s="233" t="s">
        <v>439</v>
      </c>
      <c r="Q1669" s="233" t="s">
        <v>439</v>
      </c>
      <c r="R1669" s="816" t="str">
        <f t="shared" si="207"/>
        <v/>
      </c>
      <c r="S1669" s="711" t="str">
        <f t="shared" si="192"/>
        <v/>
      </c>
      <c r="T1669" s="573"/>
      <c r="U1669" s="573"/>
      <c r="V1669" s="147"/>
      <c r="W1669" s="707"/>
    </row>
    <row r="1670" spans="2:23" ht="14.25" customHeight="1">
      <c r="B1670" s="395"/>
      <c r="D1670" s="529">
        <f t="shared" si="206"/>
        <v>1629</v>
      </c>
      <c r="E1670" s="531"/>
      <c r="F1670" s="574"/>
      <c r="G1670" s="531"/>
      <c r="H1670" s="575"/>
      <c r="I1670" s="700" t="str">
        <f t="shared" si="208"/>
        <v/>
      </c>
      <c r="J1670" s="700" t="str">
        <f t="shared" si="209"/>
        <v/>
      </c>
      <c r="K1670" s="700" t="str">
        <f t="shared" si="210"/>
        <v/>
      </c>
      <c r="L1670" s="700" t="str">
        <f t="shared" si="211"/>
        <v/>
      </c>
      <c r="M1670" s="712" t="str">
        <f t="shared" si="212"/>
        <v/>
      </c>
      <c r="N1670" s="713"/>
      <c r="O1670" s="714"/>
      <c r="P1670" s="233" t="s">
        <v>439</v>
      </c>
      <c r="Q1670" s="233" t="s">
        <v>439</v>
      </c>
      <c r="R1670" s="816" t="str">
        <f t="shared" si="207"/>
        <v/>
      </c>
      <c r="S1670" s="711" t="str">
        <f t="shared" si="192"/>
        <v/>
      </c>
      <c r="T1670" s="573"/>
      <c r="U1670" s="573"/>
      <c r="V1670" s="147"/>
      <c r="W1670" s="707"/>
    </row>
    <row r="1671" spans="2:23" ht="14.25" customHeight="1">
      <c r="B1671" s="395"/>
      <c r="D1671" s="529">
        <f t="shared" si="206"/>
        <v>1630</v>
      </c>
      <c r="E1671" s="531"/>
      <c r="F1671" s="574"/>
      <c r="G1671" s="531"/>
      <c r="H1671" s="575"/>
      <c r="I1671" s="700" t="str">
        <f t="shared" si="208"/>
        <v/>
      </c>
      <c r="J1671" s="700" t="str">
        <f t="shared" si="209"/>
        <v/>
      </c>
      <c r="K1671" s="700" t="str">
        <f t="shared" si="210"/>
        <v/>
      </c>
      <c r="L1671" s="700" t="str">
        <f t="shared" si="211"/>
        <v/>
      </c>
      <c r="M1671" s="712" t="str">
        <f t="shared" si="212"/>
        <v/>
      </c>
      <c r="N1671" s="713"/>
      <c r="O1671" s="714"/>
      <c r="P1671" s="233" t="s">
        <v>439</v>
      </c>
      <c r="Q1671" s="233" t="s">
        <v>439</v>
      </c>
      <c r="R1671" s="816" t="str">
        <f t="shared" si="207"/>
        <v/>
      </c>
      <c r="S1671" s="711" t="str">
        <f t="shared" si="192"/>
        <v/>
      </c>
      <c r="T1671" s="573"/>
      <c r="U1671" s="573"/>
      <c r="V1671" s="147"/>
      <c r="W1671" s="707"/>
    </row>
    <row r="1672" spans="2:23" ht="14.25" customHeight="1">
      <c r="B1672" s="395"/>
      <c r="D1672" s="529">
        <f t="shared" si="206"/>
        <v>1631</v>
      </c>
      <c r="E1672" s="531"/>
      <c r="F1672" s="574"/>
      <c r="G1672" s="531"/>
      <c r="H1672" s="575"/>
      <c r="I1672" s="700" t="str">
        <f t="shared" si="208"/>
        <v/>
      </c>
      <c r="J1672" s="700" t="str">
        <f t="shared" si="209"/>
        <v/>
      </c>
      <c r="K1672" s="700" t="str">
        <f t="shared" si="210"/>
        <v/>
      </c>
      <c r="L1672" s="700" t="str">
        <f t="shared" si="211"/>
        <v/>
      </c>
      <c r="M1672" s="712" t="str">
        <f t="shared" si="212"/>
        <v/>
      </c>
      <c r="N1672" s="713"/>
      <c r="O1672" s="714"/>
      <c r="P1672" s="233" t="s">
        <v>439</v>
      </c>
      <c r="Q1672" s="233" t="s">
        <v>439</v>
      </c>
      <c r="R1672" s="816" t="str">
        <f t="shared" si="207"/>
        <v/>
      </c>
      <c r="S1672" s="711" t="str">
        <f t="shared" si="192"/>
        <v/>
      </c>
      <c r="T1672" s="573"/>
      <c r="U1672" s="573"/>
      <c r="V1672" s="147"/>
      <c r="W1672" s="707"/>
    </row>
    <row r="1673" spans="2:23" ht="14.25" customHeight="1">
      <c r="B1673" s="395"/>
      <c r="D1673" s="529">
        <f t="shared" si="206"/>
        <v>1632</v>
      </c>
      <c r="E1673" s="531"/>
      <c r="F1673" s="574"/>
      <c r="G1673" s="531"/>
      <c r="H1673" s="575"/>
      <c r="I1673" s="700" t="str">
        <f t="shared" si="208"/>
        <v/>
      </c>
      <c r="J1673" s="700" t="str">
        <f t="shared" si="209"/>
        <v/>
      </c>
      <c r="K1673" s="700" t="str">
        <f t="shared" si="210"/>
        <v/>
      </c>
      <c r="L1673" s="700" t="str">
        <f t="shared" si="211"/>
        <v/>
      </c>
      <c r="M1673" s="712" t="str">
        <f t="shared" si="212"/>
        <v/>
      </c>
      <c r="N1673" s="713"/>
      <c r="O1673" s="714"/>
      <c r="P1673" s="233" t="s">
        <v>439</v>
      </c>
      <c r="Q1673" s="233" t="s">
        <v>439</v>
      </c>
      <c r="R1673" s="816" t="str">
        <f t="shared" si="207"/>
        <v/>
      </c>
      <c r="S1673" s="711" t="str">
        <f t="shared" si="192"/>
        <v/>
      </c>
      <c r="T1673" s="573"/>
      <c r="U1673" s="573"/>
      <c r="V1673" s="147"/>
      <c r="W1673" s="707"/>
    </row>
    <row r="1674" spans="2:23" ht="14.25" customHeight="1">
      <c r="B1674" s="395"/>
      <c r="D1674" s="529">
        <f t="shared" si="206"/>
        <v>1633</v>
      </c>
      <c r="E1674" s="531"/>
      <c r="F1674" s="574"/>
      <c r="G1674" s="531"/>
      <c r="H1674" s="575"/>
      <c r="I1674" s="700" t="str">
        <f t="shared" si="208"/>
        <v/>
      </c>
      <c r="J1674" s="700" t="str">
        <f t="shared" si="209"/>
        <v/>
      </c>
      <c r="K1674" s="700" t="str">
        <f t="shared" si="210"/>
        <v/>
      </c>
      <c r="L1674" s="700" t="str">
        <f t="shared" si="211"/>
        <v/>
      </c>
      <c r="M1674" s="712" t="str">
        <f t="shared" si="212"/>
        <v/>
      </c>
      <c r="N1674" s="713"/>
      <c r="O1674" s="714"/>
      <c r="P1674" s="233" t="s">
        <v>439</v>
      </c>
      <c r="Q1674" s="233" t="s">
        <v>439</v>
      </c>
      <c r="R1674" s="816" t="str">
        <f t="shared" si="207"/>
        <v/>
      </c>
      <c r="S1674" s="711" t="str">
        <f t="shared" si="192"/>
        <v/>
      </c>
      <c r="T1674" s="573"/>
      <c r="U1674" s="573"/>
      <c r="V1674" s="147"/>
      <c r="W1674" s="707"/>
    </row>
    <row r="1675" spans="2:23" ht="14.25" customHeight="1">
      <c r="B1675" s="395"/>
      <c r="D1675" s="529">
        <f t="shared" si="206"/>
        <v>1634</v>
      </c>
      <c r="E1675" s="531"/>
      <c r="F1675" s="574"/>
      <c r="G1675" s="531"/>
      <c r="H1675" s="575"/>
      <c r="I1675" s="700" t="str">
        <f t="shared" si="208"/>
        <v/>
      </c>
      <c r="J1675" s="700" t="str">
        <f t="shared" si="209"/>
        <v/>
      </c>
      <c r="K1675" s="700" t="str">
        <f t="shared" si="210"/>
        <v/>
      </c>
      <c r="L1675" s="700" t="str">
        <f t="shared" si="211"/>
        <v/>
      </c>
      <c r="M1675" s="712" t="str">
        <f t="shared" si="212"/>
        <v/>
      </c>
      <c r="N1675" s="713"/>
      <c r="O1675" s="714"/>
      <c r="P1675" s="233" t="s">
        <v>439</v>
      </c>
      <c r="Q1675" s="233" t="s">
        <v>439</v>
      </c>
      <c r="R1675" s="816" t="str">
        <f t="shared" si="207"/>
        <v/>
      </c>
      <c r="S1675" s="711" t="str">
        <f t="shared" si="192"/>
        <v/>
      </c>
      <c r="T1675" s="573"/>
      <c r="U1675" s="573"/>
      <c r="V1675" s="147"/>
      <c r="W1675" s="707"/>
    </row>
    <row r="1676" spans="2:23" ht="14.25" customHeight="1">
      <c r="B1676" s="395"/>
      <c r="D1676" s="529">
        <f t="shared" si="206"/>
        <v>1635</v>
      </c>
      <c r="E1676" s="531"/>
      <c r="F1676" s="574"/>
      <c r="G1676" s="531"/>
      <c r="H1676" s="575"/>
      <c r="I1676" s="700" t="str">
        <f t="shared" si="208"/>
        <v/>
      </c>
      <c r="J1676" s="700" t="str">
        <f t="shared" si="209"/>
        <v/>
      </c>
      <c r="K1676" s="700" t="str">
        <f t="shared" si="210"/>
        <v/>
      </c>
      <c r="L1676" s="700" t="str">
        <f t="shared" si="211"/>
        <v/>
      </c>
      <c r="M1676" s="712" t="str">
        <f t="shared" si="212"/>
        <v/>
      </c>
      <c r="N1676" s="713"/>
      <c r="O1676" s="714"/>
      <c r="P1676" s="233" t="s">
        <v>439</v>
      </c>
      <c r="Q1676" s="233" t="s">
        <v>439</v>
      </c>
      <c r="R1676" s="816" t="str">
        <f t="shared" si="207"/>
        <v/>
      </c>
      <c r="S1676" s="711" t="str">
        <f t="shared" si="192"/>
        <v/>
      </c>
      <c r="T1676" s="573"/>
      <c r="U1676" s="573"/>
      <c r="V1676" s="147"/>
      <c r="W1676" s="707"/>
    </row>
    <row r="1677" spans="2:23" ht="14.25" customHeight="1">
      <c r="B1677" s="395"/>
      <c r="D1677" s="529">
        <f t="shared" si="206"/>
        <v>1636</v>
      </c>
      <c r="E1677" s="531"/>
      <c r="F1677" s="574"/>
      <c r="G1677" s="531"/>
      <c r="H1677" s="575"/>
      <c r="I1677" s="700" t="str">
        <f t="shared" si="208"/>
        <v/>
      </c>
      <c r="J1677" s="700" t="str">
        <f t="shared" si="209"/>
        <v/>
      </c>
      <c r="K1677" s="700" t="str">
        <f t="shared" si="210"/>
        <v/>
      </c>
      <c r="L1677" s="700" t="str">
        <f t="shared" si="211"/>
        <v/>
      </c>
      <c r="M1677" s="712" t="str">
        <f t="shared" si="212"/>
        <v/>
      </c>
      <c r="N1677" s="713"/>
      <c r="O1677" s="714"/>
      <c r="P1677" s="233" t="s">
        <v>439</v>
      </c>
      <c r="Q1677" s="233" t="s">
        <v>439</v>
      </c>
      <c r="R1677" s="816" t="str">
        <f t="shared" si="207"/>
        <v/>
      </c>
      <c r="S1677" s="711" t="str">
        <f t="shared" si="192"/>
        <v/>
      </c>
      <c r="T1677" s="573"/>
      <c r="U1677" s="573"/>
      <c r="V1677" s="147"/>
      <c r="W1677" s="707"/>
    </row>
    <row r="1678" spans="2:23" ht="14.25" customHeight="1">
      <c r="B1678" s="395"/>
      <c r="D1678" s="529">
        <f t="shared" si="206"/>
        <v>1637</v>
      </c>
      <c r="E1678" s="531"/>
      <c r="F1678" s="574"/>
      <c r="G1678" s="531"/>
      <c r="H1678" s="575"/>
      <c r="I1678" s="700" t="str">
        <f t="shared" si="208"/>
        <v/>
      </c>
      <c r="J1678" s="700" t="str">
        <f t="shared" si="209"/>
        <v/>
      </c>
      <c r="K1678" s="700" t="str">
        <f t="shared" si="210"/>
        <v/>
      </c>
      <c r="L1678" s="700" t="str">
        <f t="shared" si="211"/>
        <v/>
      </c>
      <c r="M1678" s="712" t="str">
        <f t="shared" si="212"/>
        <v/>
      </c>
      <c r="N1678" s="713"/>
      <c r="O1678" s="714"/>
      <c r="P1678" s="233" t="s">
        <v>439</v>
      </c>
      <c r="Q1678" s="233" t="s">
        <v>439</v>
      </c>
      <c r="R1678" s="816" t="str">
        <f t="shared" si="207"/>
        <v/>
      </c>
      <c r="S1678" s="711" t="str">
        <f t="shared" si="192"/>
        <v/>
      </c>
      <c r="T1678" s="573"/>
      <c r="U1678" s="573"/>
      <c r="V1678" s="147"/>
      <c r="W1678" s="707"/>
    </row>
    <row r="1679" spans="2:23" ht="14.25" customHeight="1">
      <c r="B1679" s="395"/>
      <c r="D1679" s="529">
        <f t="shared" si="206"/>
        <v>1638</v>
      </c>
      <c r="E1679" s="531"/>
      <c r="F1679" s="574"/>
      <c r="G1679" s="531"/>
      <c r="H1679" s="575"/>
      <c r="I1679" s="700" t="str">
        <f t="shared" si="208"/>
        <v/>
      </c>
      <c r="J1679" s="700" t="str">
        <f t="shared" si="209"/>
        <v/>
      </c>
      <c r="K1679" s="700" t="str">
        <f t="shared" si="210"/>
        <v/>
      </c>
      <c r="L1679" s="700" t="str">
        <f t="shared" si="211"/>
        <v/>
      </c>
      <c r="M1679" s="712" t="str">
        <f t="shared" si="212"/>
        <v/>
      </c>
      <c r="N1679" s="713"/>
      <c r="O1679" s="714"/>
      <c r="P1679" s="233" t="s">
        <v>439</v>
      </c>
      <c r="Q1679" s="233" t="s">
        <v>439</v>
      </c>
      <c r="R1679" s="816" t="str">
        <f t="shared" si="207"/>
        <v/>
      </c>
      <c r="S1679" s="711" t="str">
        <f t="shared" si="192"/>
        <v/>
      </c>
      <c r="T1679" s="573"/>
      <c r="U1679" s="573"/>
      <c r="V1679" s="147"/>
      <c r="W1679" s="707"/>
    </row>
    <row r="1680" spans="2:23" ht="14.25" customHeight="1">
      <c r="B1680" s="395"/>
      <c r="D1680" s="529">
        <f t="shared" si="206"/>
        <v>1639</v>
      </c>
      <c r="E1680" s="531"/>
      <c r="F1680" s="574"/>
      <c r="G1680" s="531"/>
      <c r="H1680" s="575"/>
      <c r="I1680" s="700" t="str">
        <f t="shared" si="208"/>
        <v/>
      </c>
      <c r="J1680" s="700" t="str">
        <f t="shared" si="209"/>
        <v/>
      </c>
      <c r="K1680" s="700" t="str">
        <f t="shared" si="210"/>
        <v/>
      </c>
      <c r="L1680" s="700" t="str">
        <f t="shared" si="211"/>
        <v/>
      </c>
      <c r="M1680" s="712" t="str">
        <f t="shared" si="212"/>
        <v/>
      </c>
      <c r="N1680" s="713"/>
      <c r="O1680" s="714"/>
      <c r="P1680" s="233" t="s">
        <v>439</v>
      </c>
      <c r="Q1680" s="233" t="s">
        <v>439</v>
      </c>
      <c r="R1680" s="816" t="str">
        <f t="shared" si="207"/>
        <v/>
      </c>
      <c r="S1680" s="711" t="str">
        <f t="shared" si="192"/>
        <v/>
      </c>
      <c r="T1680" s="573"/>
      <c r="U1680" s="573"/>
      <c r="V1680" s="147"/>
      <c r="W1680" s="707"/>
    </row>
    <row r="1681" spans="2:23" ht="14.25" customHeight="1">
      <c r="B1681" s="395"/>
      <c r="D1681" s="529">
        <f t="shared" si="206"/>
        <v>1640</v>
      </c>
      <c r="E1681" s="531"/>
      <c r="F1681" s="574"/>
      <c r="G1681" s="531"/>
      <c r="H1681" s="575"/>
      <c r="I1681" s="700" t="str">
        <f t="shared" si="208"/>
        <v/>
      </c>
      <c r="J1681" s="700" t="str">
        <f t="shared" si="209"/>
        <v/>
      </c>
      <c r="K1681" s="700" t="str">
        <f t="shared" si="210"/>
        <v/>
      </c>
      <c r="L1681" s="700" t="str">
        <f t="shared" si="211"/>
        <v/>
      </c>
      <c r="M1681" s="712" t="str">
        <f t="shared" si="212"/>
        <v/>
      </c>
      <c r="N1681" s="713"/>
      <c r="O1681" s="714"/>
      <c r="P1681" s="233" t="s">
        <v>439</v>
      </c>
      <c r="Q1681" s="233" t="s">
        <v>439</v>
      </c>
      <c r="R1681" s="816" t="str">
        <f t="shared" si="207"/>
        <v/>
      </c>
      <c r="S1681" s="711" t="str">
        <f t="shared" si="192"/>
        <v/>
      </c>
      <c r="T1681" s="573"/>
      <c r="U1681" s="573"/>
      <c r="V1681" s="147"/>
      <c r="W1681" s="707"/>
    </row>
    <row r="1682" spans="2:23" ht="14.25" customHeight="1">
      <c r="B1682" s="395"/>
      <c r="D1682" s="529">
        <f t="shared" si="206"/>
        <v>1641</v>
      </c>
      <c r="E1682" s="531"/>
      <c r="F1682" s="574"/>
      <c r="G1682" s="531"/>
      <c r="H1682" s="575"/>
      <c r="I1682" s="700" t="str">
        <f t="shared" si="208"/>
        <v/>
      </c>
      <c r="J1682" s="700" t="str">
        <f t="shared" si="209"/>
        <v/>
      </c>
      <c r="K1682" s="700" t="str">
        <f t="shared" si="210"/>
        <v/>
      </c>
      <c r="L1682" s="700" t="str">
        <f t="shared" si="211"/>
        <v/>
      </c>
      <c r="M1682" s="712" t="str">
        <f t="shared" si="212"/>
        <v/>
      </c>
      <c r="N1682" s="713"/>
      <c r="O1682" s="714"/>
      <c r="P1682" s="233" t="s">
        <v>439</v>
      </c>
      <c r="Q1682" s="233" t="s">
        <v>439</v>
      </c>
      <c r="R1682" s="816" t="str">
        <f t="shared" si="207"/>
        <v/>
      </c>
      <c r="S1682" s="711" t="str">
        <f t="shared" si="192"/>
        <v/>
      </c>
      <c r="T1682" s="573"/>
      <c r="U1682" s="573"/>
      <c r="V1682" s="147"/>
      <c r="W1682" s="707"/>
    </row>
    <row r="1683" spans="2:23" ht="14.25" customHeight="1">
      <c r="B1683" s="395"/>
      <c r="D1683" s="529">
        <f t="shared" si="206"/>
        <v>1642</v>
      </c>
      <c r="E1683" s="531"/>
      <c r="F1683" s="574"/>
      <c r="G1683" s="531"/>
      <c r="H1683" s="575"/>
      <c r="I1683" s="700" t="str">
        <f t="shared" si="208"/>
        <v/>
      </c>
      <c r="J1683" s="700" t="str">
        <f t="shared" si="209"/>
        <v/>
      </c>
      <c r="K1683" s="700" t="str">
        <f t="shared" si="210"/>
        <v/>
      </c>
      <c r="L1683" s="700" t="str">
        <f t="shared" si="211"/>
        <v/>
      </c>
      <c r="M1683" s="712" t="str">
        <f t="shared" si="212"/>
        <v/>
      </c>
      <c r="N1683" s="713"/>
      <c r="O1683" s="714"/>
      <c r="P1683" s="233" t="s">
        <v>439</v>
      </c>
      <c r="Q1683" s="233" t="s">
        <v>439</v>
      </c>
      <c r="R1683" s="816" t="str">
        <f t="shared" si="207"/>
        <v/>
      </c>
      <c r="S1683" s="711" t="str">
        <f t="shared" si="192"/>
        <v/>
      </c>
      <c r="T1683" s="573"/>
      <c r="U1683" s="573"/>
      <c r="V1683" s="147"/>
      <c r="W1683" s="707"/>
    </row>
    <row r="1684" spans="2:23" ht="14.25" customHeight="1">
      <c r="B1684" s="395"/>
      <c r="D1684" s="529">
        <f t="shared" si="206"/>
        <v>1643</v>
      </c>
      <c r="E1684" s="531"/>
      <c r="F1684" s="574"/>
      <c r="G1684" s="531"/>
      <c r="H1684" s="575"/>
      <c r="I1684" s="700" t="str">
        <f t="shared" si="208"/>
        <v/>
      </c>
      <c r="J1684" s="700" t="str">
        <f t="shared" si="209"/>
        <v/>
      </c>
      <c r="K1684" s="700" t="str">
        <f t="shared" si="210"/>
        <v/>
      </c>
      <c r="L1684" s="700" t="str">
        <f t="shared" si="211"/>
        <v/>
      </c>
      <c r="M1684" s="712" t="str">
        <f t="shared" si="212"/>
        <v/>
      </c>
      <c r="N1684" s="713"/>
      <c r="O1684" s="714"/>
      <c r="P1684" s="233" t="s">
        <v>439</v>
      </c>
      <c r="Q1684" s="233" t="s">
        <v>439</v>
      </c>
      <c r="R1684" s="816" t="str">
        <f t="shared" si="207"/>
        <v/>
      </c>
      <c r="S1684" s="711" t="str">
        <f t="shared" si="192"/>
        <v/>
      </c>
      <c r="T1684" s="573"/>
      <c r="U1684" s="573"/>
      <c r="V1684" s="147"/>
      <c r="W1684" s="707"/>
    </row>
    <row r="1685" spans="2:23" ht="14.25" customHeight="1">
      <c r="B1685" s="395"/>
      <c r="D1685" s="529">
        <f t="shared" si="206"/>
        <v>1644</v>
      </c>
      <c r="E1685" s="531"/>
      <c r="F1685" s="574"/>
      <c r="G1685" s="531"/>
      <c r="H1685" s="575"/>
      <c r="I1685" s="700" t="str">
        <f t="shared" si="208"/>
        <v/>
      </c>
      <c r="J1685" s="700" t="str">
        <f t="shared" si="209"/>
        <v/>
      </c>
      <c r="K1685" s="700" t="str">
        <f t="shared" si="210"/>
        <v/>
      </c>
      <c r="L1685" s="700" t="str">
        <f t="shared" si="211"/>
        <v/>
      </c>
      <c r="M1685" s="712" t="str">
        <f t="shared" si="212"/>
        <v/>
      </c>
      <c r="N1685" s="713"/>
      <c r="O1685" s="714"/>
      <c r="P1685" s="233" t="s">
        <v>439</v>
      </c>
      <c r="Q1685" s="233" t="s">
        <v>439</v>
      </c>
      <c r="R1685" s="816" t="str">
        <f t="shared" si="207"/>
        <v/>
      </c>
      <c r="S1685" s="711" t="str">
        <f t="shared" si="192"/>
        <v/>
      </c>
      <c r="T1685" s="573"/>
      <c r="U1685" s="573"/>
      <c r="V1685" s="147"/>
      <c r="W1685" s="707"/>
    </row>
    <row r="1686" spans="2:23" ht="14.25" customHeight="1">
      <c r="B1686" s="395"/>
      <c r="D1686" s="529">
        <f t="shared" si="206"/>
        <v>1645</v>
      </c>
      <c r="E1686" s="531"/>
      <c r="F1686" s="574"/>
      <c r="G1686" s="531"/>
      <c r="H1686" s="575"/>
      <c r="I1686" s="700" t="str">
        <f t="shared" si="208"/>
        <v/>
      </c>
      <c r="J1686" s="700" t="str">
        <f t="shared" si="209"/>
        <v/>
      </c>
      <c r="K1686" s="700" t="str">
        <f t="shared" si="210"/>
        <v/>
      </c>
      <c r="L1686" s="700" t="str">
        <f t="shared" si="211"/>
        <v/>
      </c>
      <c r="M1686" s="712" t="str">
        <f t="shared" si="212"/>
        <v/>
      </c>
      <c r="N1686" s="713"/>
      <c r="O1686" s="714"/>
      <c r="P1686" s="233" t="s">
        <v>439</v>
      </c>
      <c r="Q1686" s="233" t="s">
        <v>439</v>
      </c>
      <c r="R1686" s="816" t="str">
        <f t="shared" si="207"/>
        <v/>
      </c>
      <c r="S1686" s="711" t="str">
        <f t="shared" si="192"/>
        <v/>
      </c>
      <c r="T1686" s="573"/>
      <c r="U1686" s="573"/>
      <c r="V1686" s="147"/>
      <c r="W1686" s="707"/>
    </row>
    <row r="1687" spans="2:23" ht="14.25" customHeight="1">
      <c r="B1687" s="395"/>
      <c r="D1687" s="529">
        <f t="shared" si="206"/>
        <v>1646</v>
      </c>
      <c r="E1687" s="531"/>
      <c r="F1687" s="574"/>
      <c r="G1687" s="531"/>
      <c r="H1687" s="575"/>
      <c r="I1687" s="700" t="str">
        <f t="shared" si="208"/>
        <v/>
      </c>
      <c r="J1687" s="700" t="str">
        <f t="shared" si="209"/>
        <v/>
      </c>
      <c r="K1687" s="700" t="str">
        <f t="shared" si="210"/>
        <v/>
      </c>
      <c r="L1687" s="700" t="str">
        <f t="shared" si="211"/>
        <v/>
      </c>
      <c r="M1687" s="712" t="str">
        <f t="shared" si="212"/>
        <v/>
      </c>
      <c r="N1687" s="713"/>
      <c r="O1687" s="714"/>
      <c r="P1687" s="233" t="s">
        <v>439</v>
      </c>
      <c r="Q1687" s="233" t="s">
        <v>439</v>
      </c>
      <c r="R1687" s="816" t="str">
        <f t="shared" si="207"/>
        <v/>
      </c>
      <c r="S1687" s="711" t="str">
        <f t="shared" si="192"/>
        <v/>
      </c>
      <c r="T1687" s="573"/>
      <c r="U1687" s="573"/>
      <c r="V1687" s="147"/>
      <c r="W1687" s="707"/>
    </row>
    <row r="1688" spans="2:23" ht="14.25" customHeight="1">
      <c r="B1688" s="395"/>
      <c r="D1688" s="529">
        <f t="shared" si="206"/>
        <v>1647</v>
      </c>
      <c r="E1688" s="531"/>
      <c r="F1688" s="574"/>
      <c r="G1688" s="531"/>
      <c r="H1688" s="575"/>
      <c r="I1688" s="700" t="str">
        <f t="shared" si="208"/>
        <v/>
      </c>
      <c r="J1688" s="700" t="str">
        <f t="shared" si="209"/>
        <v/>
      </c>
      <c r="K1688" s="700" t="str">
        <f t="shared" si="210"/>
        <v/>
      </c>
      <c r="L1688" s="700" t="str">
        <f t="shared" si="211"/>
        <v/>
      </c>
      <c r="M1688" s="712" t="str">
        <f t="shared" si="212"/>
        <v/>
      </c>
      <c r="N1688" s="713"/>
      <c r="O1688" s="714"/>
      <c r="P1688" s="233" t="s">
        <v>439</v>
      </c>
      <c r="Q1688" s="233" t="s">
        <v>439</v>
      </c>
      <c r="R1688" s="816" t="str">
        <f t="shared" si="207"/>
        <v/>
      </c>
      <c r="S1688" s="711" t="str">
        <f t="shared" si="192"/>
        <v/>
      </c>
      <c r="T1688" s="573"/>
      <c r="U1688" s="573"/>
      <c r="V1688" s="147"/>
      <c r="W1688" s="707"/>
    </row>
    <row r="1689" spans="2:23" ht="14.25" customHeight="1">
      <c r="B1689" s="395"/>
      <c r="D1689" s="529">
        <f t="shared" si="206"/>
        <v>1648</v>
      </c>
      <c r="E1689" s="531"/>
      <c r="F1689" s="574"/>
      <c r="G1689" s="531"/>
      <c r="H1689" s="575"/>
      <c r="I1689" s="700" t="str">
        <f t="shared" si="208"/>
        <v/>
      </c>
      <c r="J1689" s="700" t="str">
        <f t="shared" si="209"/>
        <v/>
      </c>
      <c r="K1689" s="700" t="str">
        <f t="shared" si="210"/>
        <v/>
      </c>
      <c r="L1689" s="700" t="str">
        <f t="shared" si="211"/>
        <v/>
      </c>
      <c r="M1689" s="712" t="str">
        <f t="shared" si="212"/>
        <v/>
      </c>
      <c r="N1689" s="713"/>
      <c r="O1689" s="714"/>
      <c r="P1689" s="233" t="s">
        <v>439</v>
      </c>
      <c r="Q1689" s="233" t="s">
        <v>439</v>
      </c>
      <c r="R1689" s="816" t="str">
        <f t="shared" si="207"/>
        <v/>
      </c>
      <c r="S1689" s="711" t="str">
        <f t="shared" si="192"/>
        <v/>
      </c>
      <c r="T1689" s="573"/>
      <c r="U1689" s="573"/>
      <c r="V1689" s="147"/>
      <c r="W1689" s="707"/>
    </row>
    <row r="1690" spans="2:23" ht="14.25" customHeight="1">
      <c r="B1690" s="395"/>
      <c r="D1690" s="529">
        <f t="shared" si="206"/>
        <v>1649</v>
      </c>
      <c r="E1690" s="531"/>
      <c r="F1690" s="574"/>
      <c r="G1690" s="531"/>
      <c r="H1690" s="575"/>
      <c r="I1690" s="700" t="str">
        <f t="shared" si="208"/>
        <v/>
      </c>
      <c r="J1690" s="700" t="str">
        <f t="shared" si="209"/>
        <v/>
      </c>
      <c r="K1690" s="700" t="str">
        <f t="shared" si="210"/>
        <v/>
      </c>
      <c r="L1690" s="700" t="str">
        <f t="shared" si="211"/>
        <v/>
      </c>
      <c r="M1690" s="712" t="str">
        <f t="shared" si="212"/>
        <v/>
      </c>
      <c r="N1690" s="713"/>
      <c r="O1690" s="714"/>
      <c r="P1690" s="233" t="s">
        <v>439</v>
      </c>
      <c r="Q1690" s="233" t="s">
        <v>439</v>
      </c>
      <c r="R1690" s="816" t="str">
        <f t="shared" si="207"/>
        <v/>
      </c>
      <c r="S1690" s="711" t="str">
        <f t="shared" si="192"/>
        <v/>
      </c>
      <c r="T1690" s="573"/>
      <c r="U1690" s="573"/>
      <c r="V1690" s="147"/>
      <c r="W1690" s="707"/>
    </row>
    <row r="1691" spans="2:23" ht="14.25" customHeight="1">
      <c r="B1691" s="395"/>
      <c r="D1691" s="529">
        <f t="shared" si="206"/>
        <v>1650</v>
      </c>
      <c r="E1691" s="531"/>
      <c r="F1691" s="574"/>
      <c r="G1691" s="531"/>
      <c r="H1691" s="575"/>
      <c r="I1691" s="700" t="str">
        <f t="shared" si="208"/>
        <v/>
      </c>
      <c r="J1691" s="700" t="str">
        <f t="shared" si="209"/>
        <v/>
      </c>
      <c r="K1691" s="700" t="str">
        <f t="shared" si="210"/>
        <v/>
      </c>
      <c r="L1691" s="700" t="str">
        <f t="shared" si="211"/>
        <v/>
      </c>
      <c r="M1691" s="712" t="str">
        <f t="shared" si="212"/>
        <v/>
      </c>
      <c r="N1691" s="713"/>
      <c r="O1691" s="714"/>
      <c r="P1691" s="233" t="s">
        <v>439</v>
      </c>
      <c r="Q1691" s="233" t="s">
        <v>439</v>
      </c>
      <c r="R1691" s="816" t="str">
        <f t="shared" si="207"/>
        <v/>
      </c>
      <c r="S1691" s="711" t="str">
        <f t="shared" si="192"/>
        <v/>
      </c>
      <c r="T1691" s="573"/>
      <c r="U1691" s="573"/>
      <c r="V1691" s="147"/>
      <c r="W1691" s="707"/>
    </row>
    <row r="1692" spans="2:23" ht="14.25" customHeight="1">
      <c r="B1692" s="395"/>
      <c r="D1692" s="529">
        <f t="shared" si="206"/>
        <v>1651</v>
      </c>
      <c r="E1692" s="531"/>
      <c r="F1692" s="574"/>
      <c r="G1692" s="531"/>
      <c r="H1692" s="575"/>
      <c r="I1692" s="700" t="str">
        <f t="shared" si="208"/>
        <v/>
      </c>
      <c r="J1692" s="700" t="str">
        <f t="shared" si="209"/>
        <v/>
      </c>
      <c r="K1692" s="700" t="str">
        <f t="shared" si="210"/>
        <v/>
      </c>
      <c r="L1692" s="700" t="str">
        <f t="shared" si="211"/>
        <v/>
      </c>
      <c r="M1692" s="712" t="str">
        <f t="shared" si="212"/>
        <v/>
      </c>
      <c r="N1692" s="713"/>
      <c r="O1692" s="714"/>
      <c r="P1692" s="233" t="s">
        <v>439</v>
      </c>
      <c r="Q1692" s="233" t="s">
        <v>439</v>
      </c>
      <c r="R1692" s="816" t="str">
        <f t="shared" si="207"/>
        <v/>
      </c>
      <c r="S1692" s="711" t="str">
        <f t="shared" si="192"/>
        <v/>
      </c>
      <c r="T1692" s="573"/>
      <c r="U1692" s="573"/>
      <c r="V1692" s="147"/>
      <c r="W1692" s="707"/>
    </row>
    <row r="1693" spans="2:23" ht="14.25" customHeight="1">
      <c r="B1693" s="395"/>
      <c r="D1693" s="529">
        <f t="shared" si="206"/>
        <v>1652</v>
      </c>
      <c r="E1693" s="531"/>
      <c r="F1693" s="574"/>
      <c r="G1693" s="531"/>
      <c r="H1693" s="575"/>
      <c r="I1693" s="700" t="str">
        <f t="shared" si="208"/>
        <v/>
      </c>
      <c r="J1693" s="700" t="str">
        <f t="shared" si="209"/>
        <v/>
      </c>
      <c r="K1693" s="700" t="str">
        <f t="shared" si="210"/>
        <v/>
      </c>
      <c r="L1693" s="700" t="str">
        <f t="shared" si="211"/>
        <v/>
      </c>
      <c r="M1693" s="712" t="str">
        <f t="shared" si="212"/>
        <v/>
      </c>
      <c r="N1693" s="713"/>
      <c r="O1693" s="714"/>
      <c r="P1693" s="233" t="s">
        <v>439</v>
      </c>
      <c r="Q1693" s="233" t="s">
        <v>439</v>
      </c>
      <c r="R1693" s="816" t="str">
        <f t="shared" si="207"/>
        <v/>
      </c>
      <c r="S1693" s="711" t="str">
        <f t="shared" si="192"/>
        <v/>
      </c>
      <c r="T1693" s="573"/>
      <c r="U1693" s="573"/>
      <c r="V1693" s="147"/>
      <c r="W1693" s="707"/>
    </row>
    <row r="1694" spans="2:23" ht="14.25" customHeight="1">
      <c r="B1694" s="395"/>
      <c r="D1694" s="529">
        <f t="shared" si="206"/>
        <v>1653</v>
      </c>
      <c r="E1694" s="531"/>
      <c r="F1694" s="574"/>
      <c r="G1694" s="531"/>
      <c r="H1694" s="575"/>
      <c r="I1694" s="700" t="str">
        <f t="shared" si="208"/>
        <v/>
      </c>
      <c r="J1694" s="700" t="str">
        <f t="shared" si="209"/>
        <v/>
      </c>
      <c r="K1694" s="700" t="str">
        <f t="shared" si="210"/>
        <v/>
      </c>
      <c r="L1694" s="700" t="str">
        <f t="shared" si="211"/>
        <v/>
      </c>
      <c r="M1694" s="712" t="str">
        <f t="shared" si="212"/>
        <v/>
      </c>
      <c r="N1694" s="713"/>
      <c r="O1694" s="714"/>
      <c r="P1694" s="233" t="s">
        <v>439</v>
      </c>
      <c r="Q1694" s="233" t="s">
        <v>439</v>
      </c>
      <c r="R1694" s="816" t="str">
        <f t="shared" si="207"/>
        <v/>
      </c>
      <c r="S1694" s="711" t="str">
        <f t="shared" si="192"/>
        <v/>
      </c>
      <c r="T1694" s="573"/>
      <c r="U1694" s="573"/>
      <c r="V1694" s="147"/>
      <c r="W1694" s="707"/>
    </row>
    <row r="1695" spans="2:23" ht="14.25" customHeight="1">
      <c r="B1695" s="395"/>
      <c r="D1695" s="529">
        <f t="shared" si="206"/>
        <v>1654</v>
      </c>
      <c r="E1695" s="531"/>
      <c r="F1695" s="574"/>
      <c r="G1695" s="531"/>
      <c r="H1695" s="575"/>
      <c r="I1695" s="700" t="str">
        <f t="shared" si="208"/>
        <v/>
      </c>
      <c r="J1695" s="700" t="str">
        <f t="shared" si="209"/>
        <v/>
      </c>
      <c r="K1695" s="700" t="str">
        <f t="shared" si="210"/>
        <v/>
      </c>
      <c r="L1695" s="700" t="str">
        <f t="shared" si="211"/>
        <v/>
      </c>
      <c r="M1695" s="712" t="str">
        <f t="shared" si="212"/>
        <v/>
      </c>
      <c r="N1695" s="713"/>
      <c r="O1695" s="714"/>
      <c r="P1695" s="233" t="s">
        <v>439</v>
      </c>
      <c r="Q1695" s="233" t="s">
        <v>439</v>
      </c>
      <c r="R1695" s="816" t="str">
        <f t="shared" si="207"/>
        <v/>
      </c>
      <c r="S1695" s="711" t="str">
        <f t="shared" si="192"/>
        <v/>
      </c>
      <c r="T1695" s="573"/>
      <c r="U1695" s="573"/>
      <c r="V1695" s="147"/>
      <c r="W1695" s="707"/>
    </row>
    <row r="1696" spans="2:23" ht="14.25" customHeight="1">
      <c r="B1696" s="395"/>
      <c r="D1696" s="529">
        <f t="shared" si="206"/>
        <v>1655</v>
      </c>
      <c r="E1696" s="531"/>
      <c r="F1696" s="574"/>
      <c r="G1696" s="531"/>
      <c r="H1696" s="575"/>
      <c r="I1696" s="700" t="str">
        <f t="shared" si="208"/>
        <v/>
      </c>
      <c r="J1696" s="700" t="str">
        <f t="shared" si="209"/>
        <v/>
      </c>
      <c r="K1696" s="700" t="str">
        <f t="shared" si="210"/>
        <v/>
      </c>
      <c r="L1696" s="700" t="str">
        <f t="shared" si="211"/>
        <v/>
      </c>
      <c r="M1696" s="712" t="str">
        <f t="shared" si="212"/>
        <v/>
      </c>
      <c r="N1696" s="713"/>
      <c r="O1696" s="714"/>
      <c r="P1696" s="233" t="s">
        <v>439</v>
      </c>
      <c r="Q1696" s="233" t="s">
        <v>439</v>
      </c>
      <c r="R1696" s="816" t="str">
        <f t="shared" si="207"/>
        <v/>
      </c>
      <c r="S1696" s="711" t="str">
        <f t="shared" si="192"/>
        <v/>
      </c>
      <c r="T1696" s="573"/>
      <c r="U1696" s="573"/>
      <c r="V1696" s="147"/>
      <c r="W1696" s="707"/>
    </row>
    <row r="1697" spans="2:23" ht="14.25" customHeight="1">
      <c r="B1697" s="395"/>
      <c r="D1697" s="529">
        <f t="shared" si="206"/>
        <v>1656</v>
      </c>
      <c r="E1697" s="531"/>
      <c r="F1697" s="574"/>
      <c r="G1697" s="531"/>
      <c r="H1697" s="575"/>
      <c r="I1697" s="700" t="str">
        <f t="shared" si="208"/>
        <v/>
      </c>
      <c r="J1697" s="700" t="str">
        <f t="shared" ref="J1697:J1951" si="213">IF(F1697=$AN$4,"○","")</f>
        <v/>
      </c>
      <c r="K1697" s="700" t="str">
        <f t="shared" ref="K1697:K1951" si="214">IF(OR(F1697=$AQ$4,F1697=$AR$4),"○","")</f>
        <v/>
      </c>
      <c r="L1697" s="700" t="str">
        <f t="shared" ref="L1697:L1951" si="215">IF(F1697=$AS$4,"○","")</f>
        <v/>
      </c>
      <c r="M1697" s="712" t="str">
        <f t="shared" ref="M1697:M1951" si="216">IF(H1697="","",H1697/$H$10)</f>
        <v/>
      </c>
      <c r="N1697" s="713"/>
      <c r="O1697" s="714"/>
      <c r="P1697" s="233" t="s">
        <v>439</v>
      </c>
      <c r="Q1697" s="233" t="s">
        <v>439</v>
      </c>
      <c r="R1697" s="816" t="str">
        <f t="shared" si="207"/>
        <v/>
      </c>
      <c r="S1697" s="711" t="str">
        <f t="shared" si="192"/>
        <v/>
      </c>
      <c r="T1697" s="573"/>
      <c r="U1697" s="573"/>
      <c r="V1697" s="147"/>
      <c r="W1697" s="707"/>
    </row>
    <row r="1698" spans="2:23" ht="14.25" customHeight="1">
      <c r="B1698" s="395"/>
      <c r="D1698" s="529">
        <f t="shared" ref="D1698:D1761" si="217">D1697+1</f>
        <v>1657</v>
      </c>
      <c r="E1698" s="531"/>
      <c r="F1698" s="574"/>
      <c r="G1698" s="531"/>
      <c r="H1698" s="575"/>
      <c r="I1698" s="700" t="str">
        <f t="shared" si="208"/>
        <v/>
      </c>
      <c r="J1698" s="700" t="str">
        <f t="shared" si="213"/>
        <v/>
      </c>
      <c r="K1698" s="700" t="str">
        <f t="shared" si="214"/>
        <v/>
      </c>
      <c r="L1698" s="700" t="str">
        <f t="shared" si="215"/>
        <v/>
      </c>
      <c r="M1698" s="712" t="str">
        <f t="shared" si="216"/>
        <v/>
      </c>
      <c r="N1698" s="713"/>
      <c r="O1698" s="714"/>
      <c r="P1698" s="233" t="s">
        <v>439</v>
      </c>
      <c r="Q1698" s="233" t="s">
        <v>439</v>
      </c>
      <c r="R1698" s="816" t="str">
        <f t="shared" si="207"/>
        <v/>
      </c>
      <c r="S1698" s="711" t="str">
        <f t="shared" si="192"/>
        <v/>
      </c>
      <c r="T1698" s="573"/>
      <c r="U1698" s="573"/>
      <c r="V1698" s="147"/>
      <c r="W1698" s="707"/>
    </row>
    <row r="1699" spans="2:23" ht="14.25" customHeight="1">
      <c r="B1699" s="395"/>
      <c r="D1699" s="529">
        <f t="shared" si="217"/>
        <v>1658</v>
      </c>
      <c r="E1699" s="531"/>
      <c r="F1699" s="574"/>
      <c r="G1699" s="531"/>
      <c r="H1699" s="575"/>
      <c r="I1699" s="700" t="str">
        <f t="shared" si="208"/>
        <v/>
      </c>
      <c r="J1699" s="700" t="str">
        <f t="shared" si="213"/>
        <v/>
      </c>
      <c r="K1699" s="700" t="str">
        <f t="shared" si="214"/>
        <v/>
      </c>
      <c r="L1699" s="700" t="str">
        <f t="shared" si="215"/>
        <v/>
      </c>
      <c r="M1699" s="712" t="str">
        <f t="shared" si="216"/>
        <v/>
      </c>
      <c r="N1699" s="713"/>
      <c r="O1699" s="714"/>
      <c r="P1699" s="233" t="s">
        <v>439</v>
      </c>
      <c r="Q1699" s="233" t="s">
        <v>439</v>
      </c>
      <c r="R1699" s="816" t="str">
        <f t="shared" si="207"/>
        <v/>
      </c>
      <c r="S1699" s="711" t="str">
        <f t="shared" si="192"/>
        <v/>
      </c>
      <c r="T1699" s="573"/>
      <c r="U1699" s="573"/>
      <c r="V1699" s="147"/>
      <c r="W1699" s="707"/>
    </row>
    <row r="1700" spans="2:23" ht="14.25" customHeight="1">
      <c r="B1700" s="395"/>
      <c r="D1700" s="529">
        <f t="shared" si="217"/>
        <v>1659</v>
      </c>
      <c r="E1700" s="531"/>
      <c r="F1700" s="574"/>
      <c r="G1700" s="531"/>
      <c r="H1700" s="575"/>
      <c r="I1700" s="700" t="str">
        <f t="shared" si="208"/>
        <v/>
      </c>
      <c r="J1700" s="700" t="str">
        <f t="shared" si="213"/>
        <v/>
      </c>
      <c r="K1700" s="700" t="str">
        <f t="shared" si="214"/>
        <v/>
      </c>
      <c r="L1700" s="700" t="str">
        <f t="shared" si="215"/>
        <v/>
      </c>
      <c r="M1700" s="712" t="str">
        <f t="shared" si="216"/>
        <v/>
      </c>
      <c r="N1700" s="713"/>
      <c r="O1700" s="714"/>
      <c r="P1700" s="233" t="s">
        <v>439</v>
      </c>
      <c r="Q1700" s="233" t="s">
        <v>439</v>
      </c>
      <c r="R1700" s="816" t="str">
        <f t="shared" ref="R1700:R1750" si="218">IF(Q1700="","",P1700*Q1700)</f>
        <v/>
      </c>
      <c r="S1700" s="711" t="str">
        <f t="shared" si="192"/>
        <v/>
      </c>
      <c r="T1700" s="573"/>
      <c r="U1700" s="573"/>
      <c r="V1700" s="147"/>
      <c r="W1700" s="707"/>
    </row>
    <row r="1701" spans="2:23" ht="14.25" customHeight="1">
      <c r="B1701" s="395"/>
      <c r="D1701" s="529">
        <f t="shared" si="217"/>
        <v>1660</v>
      </c>
      <c r="E1701" s="531"/>
      <c r="F1701" s="574"/>
      <c r="G1701" s="531"/>
      <c r="H1701" s="575"/>
      <c r="I1701" s="700" t="str">
        <f t="shared" si="208"/>
        <v/>
      </c>
      <c r="J1701" s="700" t="str">
        <f t="shared" si="213"/>
        <v/>
      </c>
      <c r="K1701" s="700" t="str">
        <f t="shared" si="214"/>
        <v/>
      </c>
      <c r="L1701" s="700" t="str">
        <f t="shared" si="215"/>
        <v/>
      </c>
      <c r="M1701" s="712" t="str">
        <f t="shared" si="216"/>
        <v/>
      </c>
      <c r="N1701" s="713"/>
      <c r="O1701" s="714"/>
      <c r="P1701" s="233" t="s">
        <v>439</v>
      </c>
      <c r="Q1701" s="233" t="s">
        <v>439</v>
      </c>
      <c r="R1701" s="816" t="str">
        <f t="shared" si="218"/>
        <v/>
      </c>
      <c r="S1701" s="711" t="str">
        <f t="shared" si="192"/>
        <v/>
      </c>
      <c r="T1701" s="573"/>
      <c r="U1701" s="573"/>
      <c r="V1701" s="147"/>
      <c r="W1701" s="707"/>
    </row>
    <row r="1702" spans="2:23" ht="14.25" customHeight="1">
      <c r="B1702" s="395"/>
      <c r="D1702" s="529">
        <f t="shared" si="217"/>
        <v>1661</v>
      </c>
      <c r="E1702" s="531"/>
      <c r="F1702" s="574"/>
      <c r="G1702" s="531"/>
      <c r="H1702" s="575"/>
      <c r="I1702" s="700" t="str">
        <f t="shared" si="208"/>
        <v/>
      </c>
      <c r="J1702" s="700" t="str">
        <f t="shared" si="213"/>
        <v/>
      </c>
      <c r="K1702" s="700" t="str">
        <f t="shared" si="214"/>
        <v/>
      </c>
      <c r="L1702" s="700" t="str">
        <f t="shared" si="215"/>
        <v/>
      </c>
      <c r="M1702" s="712" t="str">
        <f t="shared" si="216"/>
        <v/>
      </c>
      <c r="N1702" s="713"/>
      <c r="O1702" s="714"/>
      <c r="P1702" s="233" t="s">
        <v>439</v>
      </c>
      <c r="Q1702" s="233" t="s">
        <v>439</v>
      </c>
      <c r="R1702" s="816" t="str">
        <f t="shared" si="218"/>
        <v/>
      </c>
      <c r="S1702" s="711" t="str">
        <f t="shared" si="192"/>
        <v/>
      </c>
      <c r="T1702" s="573"/>
      <c r="U1702" s="573"/>
      <c r="V1702" s="147"/>
      <c r="W1702" s="707"/>
    </row>
    <row r="1703" spans="2:23" ht="14.25" customHeight="1">
      <c r="B1703" s="395"/>
      <c r="D1703" s="529">
        <f t="shared" si="217"/>
        <v>1662</v>
      </c>
      <c r="E1703" s="531"/>
      <c r="F1703" s="574"/>
      <c r="G1703" s="531"/>
      <c r="H1703" s="575"/>
      <c r="I1703" s="700" t="str">
        <f t="shared" si="208"/>
        <v/>
      </c>
      <c r="J1703" s="700" t="str">
        <f t="shared" si="213"/>
        <v/>
      </c>
      <c r="K1703" s="700" t="str">
        <f t="shared" si="214"/>
        <v/>
      </c>
      <c r="L1703" s="700" t="str">
        <f t="shared" si="215"/>
        <v/>
      </c>
      <c r="M1703" s="712" t="str">
        <f t="shared" si="216"/>
        <v/>
      </c>
      <c r="N1703" s="713"/>
      <c r="O1703" s="714"/>
      <c r="P1703" s="233" t="s">
        <v>439</v>
      </c>
      <c r="Q1703" s="233" t="s">
        <v>439</v>
      </c>
      <c r="R1703" s="816" t="str">
        <f t="shared" si="218"/>
        <v/>
      </c>
      <c r="S1703" s="711" t="str">
        <f t="shared" si="192"/>
        <v/>
      </c>
      <c r="T1703" s="573"/>
      <c r="U1703" s="573"/>
      <c r="V1703" s="147"/>
      <c r="W1703" s="707"/>
    </row>
    <row r="1704" spans="2:23" ht="14.25" customHeight="1">
      <c r="B1704" s="395"/>
      <c r="D1704" s="529">
        <f t="shared" si="217"/>
        <v>1663</v>
      </c>
      <c r="E1704" s="531"/>
      <c r="F1704" s="574"/>
      <c r="G1704" s="531"/>
      <c r="H1704" s="575"/>
      <c r="I1704" s="700" t="str">
        <f t="shared" si="208"/>
        <v/>
      </c>
      <c r="J1704" s="700" t="str">
        <f t="shared" si="213"/>
        <v/>
      </c>
      <c r="K1704" s="700" t="str">
        <f t="shared" si="214"/>
        <v/>
      </c>
      <c r="L1704" s="700" t="str">
        <f t="shared" si="215"/>
        <v/>
      </c>
      <c r="M1704" s="712" t="str">
        <f t="shared" si="216"/>
        <v/>
      </c>
      <c r="N1704" s="713"/>
      <c r="O1704" s="714"/>
      <c r="P1704" s="233" t="s">
        <v>439</v>
      </c>
      <c r="Q1704" s="233" t="s">
        <v>439</v>
      </c>
      <c r="R1704" s="816" t="str">
        <f t="shared" si="218"/>
        <v/>
      </c>
      <c r="S1704" s="711" t="str">
        <f t="shared" si="192"/>
        <v/>
      </c>
      <c r="T1704" s="573"/>
      <c r="U1704" s="573"/>
      <c r="V1704" s="147"/>
      <c r="W1704" s="707"/>
    </row>
    <row r="1705" spans="2:23" ht="14.25" customHeight="1">
      <c r="B1705" s="395"/>
      <c r="D1705" s="529">
        <f t="shared" si="217"/>
        <v>1664</v>
      </c>
      <c r="E1705" s="531"/>
      <c r="F1705" s="574"/>
      <c r="G1705" s="531"/>
      <c r="H1705" s="575"/>
      <c r="I1705" s="700" t="str">
        <f t="shared" si="208"/>
        <v/>
      </c>
      <c r="J1705" s="700" t="str">
        <f t="shared" si="213"/>
        <v/>
      </c>
      <c r="K1705" s="700" t="str">
        <f t="shared" si="214"/>
        <v/>
      </c>
      <c r="L1705" s="700" t="str">
        <f t="shared" si="215"/>
        <v/>
      </c>
      <c r="M1705" s="712" t="str">
        <f t="shared" si="216"/>
        <v/>
      </c>
      <c r="N1705" s="713"/>
      <c r="O1705" s="714"/>
      <c r="P1705" s="233" t="s">
        <v>439</v>
      </c>
      <c r="Q1705" s="233" t="s">
        <v>439</v>
      </c>
      <c r="R1705" s="816" t="str">
        <f t="shared" si="218"/>
        <v/>
      </c>
      <c r="S1705" s="711" t="str">
        <f t="shared" si="192"/>
        <v/>
      </c>
      <c r="T1705" s="573"/>
      <c r="U1705" s="573"/>
      <c r="V1705" s="147"/>
      <c r="W1705" s="707"/>
    </row>
    <row r="1706" spans="2:23" ht="14.25" customHeight="1">
      <c r="B1706" s="395"/>
      <c r="D1706" s="529">
        <f t="shared" si="217"/>
        <v>1665</v>
      </c>
      <c r="E1706" s="531"/>
      <c r="F1706" s="574"/>
      <c r="G1706" s="531"/>
      <c r="H1706" s="575"/>
      <c r="I1706" s="700" t="str">
        <f t="shared" si="208"/>
        <v/>
      </c>
      <c r="J1706" s="700" t="str">
        <f t="shared" si="213"/>
        <v/>
      </c>
      <c r="K1706" s="700" t="str">
        <f t="shared" si="214"/>
        <v/>
      </c>
      <c r="L1706" s="700" t="str">
        <f t="shared" si="215"/>
        <v/>
      </c>
      <c r="M1706" s="712" t="str">
        <f t="shared" si="216"/>
        <v/>
      </c>
      <c r="N1706" s="713"/>
      <c r="O1706" s="714"/>
      <c r="P1706" s="233" t="s">
        <v>439</v>
      </c>
      <c r="Q1706" s="233" t="s">
        <v>439</v>
      </c>
      <c r="R1706" s="816" t="str">
        <f t="shared" si="218"/>
        <v/>
      </c>
      <c r="S1706" s="711" t="str">
        <f t="shared" si="192"/>
        <v/>
      </c>
      <c r="T1706" s="573"/>
      <c r="U1706" s="573"/>
      <c r="V1706" s="147"/>
      <c r="W1706" s="707"/>
    </row>
    <row r="1707" spans="2:23" ht="14.25" customHeight="1">
      <c r="B1707" s="395"/>
      <c r="D1707" s="529">
        <f t="shared" si="217"/>
        <v>1666</v>
      </c>
      <c r="E1707" s="531"/>
      <c r="F1707" s="574"/>
      <c r="G1707" s="531"/>
      <c r="H1707" s="575"/>
      <c r="I1707" s="700" t="str">
        <f t="shared" ref="I1707:I1770" si="219">IF(OR(F1707=$AE$4,F1707=$AF$4),"○","")</f>
        <v/>
      </c>
      <c r="J1707" s="700" t="str">
        <f t="shared" si="213"/>
        <v/>
      </c>
      <c r="K1707" s="700" t="str">
        <f t="shared" si="214"/>
        <v/>
      </c>
      <c r="L1707" s="700" t="str">
        <f t="shared" si="215"/>
        <v/>
      </c>
      <c r="M1707" s="712" t="str">
        <f t="shared" si="216"/>
        <v/>
      </c>
      <c r="N1707" s="713"/>
      <c r="O1707" s="714"/>
      <c r="P1707" s="233" t="s">
        <v>439</v>
      </c>
      <c r="Q1707" s="233" t="s">
        <v>439</v>
      </c>
      <c r="R1707" s="816" t="str">
        <f t="shared" si="218"/>
        <v/>
      </c>
      <c r="S1707" s="711" t="str">
        <f t="shared" si="192"/>
        <v/>
      </c>
      <c r="T1707" s="573"/>
      <c r="U1707" s="573"/>
      <c r="V1707" s="147"/>
      <c r="W1707" s="707"/>
    </row>
    <row r="1708" spans="2:23" ht="14.25" customHeight="1">
      <c r="B1708" s="395"/>
      <c r="D1708" s="529">
        <f t="shared" si="217"/>
        <v>1667</v>
      </c>
      <c r="E1708" s="531"/>
      <c r="F1708" s="574"/>
      <c r="G1708" s="531"/>
      <c r="H1708" s="575"/>
      <c r="I1708" s="700" t="str">
        <f t="shared" si="219"/>
        <v/>
      </c>
      <c r="J1708" s="700" t="str">
        <f t="shared" si="213"/>
        <v/>
      </c>
      <c r="K1708" s="700" t="str">
        <f t="shared" si="214"/>
        <v/>
      </c>
      <c r="L1708" s="700" t="str">
        <f t="shared" si="215"/>
        <v/>
      </c>
      <c r="M1708" s="712" t="str">
        <f t="shared" si="216"/>
        <v/>
      </c>
      <c r="N1708" s="713"/>
      <c r="O1708" s="714"/>
      <c r="P1708" s="233" t="s">
        <v>439</v>
      </c>
      <c r="Q1708" s="233" t="s">
        <v>439</v>
      </c>
      <c r="R1708" s="816" t="str">
        <f t="shared" si="218"/>
        <v/>
      </c>
      <c r="S1708" s="711" t="str">
        <f t="shared" si="192"/>
        <v/>
      </c>
      <c r="T1708" s="573"/>
      <c r="U1708" s="573"/>
      <c r="V1708" s="147"/>
      <c r="W1708" s="707"/>
    </row>
    <row r="1709" spans="2:23" ht="14.25" customHeight="1">
      <c r="B1709" s="395"/>
      <c r="D1709" s="529">
        <f t="shared" si="217"/>
        <v>1668</v>
      </c>
      <c r="E1709" s="531"/>
      <c r="F1709" s="574"/>
      <c r="G1709" s="531"/>
      <c r="H1709" s="575"/>
      <c r="I1709" s="700" t="str">
        <f t="shared" si="219"/>
        <v/>
      </c>
      <c r="J1709" s="700" t="str">
        <f t="shared" si="213"/>
        <v/>
      </c>
      <c r="K1709" s="700" t="str">
        <f t="shared" si="214"/>
        <v/>
      </c>
      <c r="L1709" s="700" t="str">
        <f t="shared" si="215"/>
        <v/>
      </c>
      <c r="M1709" s="712" t="str">
        <f t="shared" si="216"/>
        <v/>
      </c>
      <c r="N1709" s="713"/>
      <c r="O1709" s="714"/>
      <c r="P1709" s="233" t="s">
        <v>439</v>
      </c>
      <c r="Q1709" s="233" t="s">
        <v>439</v>
      </c>
      <c r="R1709" s="816" t="str">
        <f t="shared" si="218"/>
        <v/>
      </c>
      <c r="S1709" s="711" t="str">
        <f t="shared" si="192"/>
        <v/>
      </c>
      <c r="T1709" s="573"/>
      <c r="U1709" s="573"/>
      <c r="V1709" s="147"/>
      <c r="W1709" s="707"/>
    </row>
    <row r="1710" spans="2:23" ht="14.25" customHeight="1">
      <c r="B1710" s="395"/>
      <c r="D1710" s="529">
        <f t="shared" si="217"/>
        <v>1669</v>
      </c>
      <c r="E1710" s="531"/>
      <c r="F1710" s="574"/>
      <c r="G1710" s="531"/>
      <c r="H1710" s="575"/>
      <c r="I1710" s="700" t="str">
        <f t="shared" si="219"/>
        <v/>
      </c>
      <c r="J1710" s="700" t="str">
        <f t="shared" si="213"/>
        <v/>
      </c>
      <c r="K1710" s="700" t="str">
        <f t="shared" si="214"/>
        <v/>
      </c>
      <c r="L1710" s="700" t="str">
        <f t="shared" si="215"/>
        <v/>
      </c>
      <c r="M1710" s="712" t="str">
        <f t="shared" si="216"/>
        <v/>
      </c>
      <c r="N1710" s="713"/>
      <c r="O1710" s="714"/>
      <c r="P1710" s="233" t="s">
        <v>439</v>
      </c>
      <c r="Q1710" s="233" t="s">
        <v>439</v>
      </c>
      <c r="R1710" s="816" t="str">
        <f t="shared" si="218"/>
        <v/>
      </c>
      <c r="S1710" s="711" t="str">
        <f t="shared" si="192"/>
        <v/>
      </c>
      <c r="T1710" s="573"/>
      <c r="U1710" s="573"/>
      <c r="V1710" s="147"/>
      <c r="W1710" s="707"/>
    </row>
    <row r="1711" spans="2:23" ht="14.25" customHeight="1">
      <c r="B1711" s="395"/>
      <c r="D1711" s="529">
        <f t="shared" si="217"/>
        <v>1670</v>
      </c>
      <c r="E1711" s="531"/>
      <c r="F1711" s="574"/>
      <c r="G1711" s="531"/>
      <c r="H1711" s="575"/>
      <c r="I1711" s="700" t="str">
        <f t="shared" si="219"/>
        <v/>
      </c>
      <c r="J1711" s="700" t="str">
        <f t="shared" si="213"/>
        <v/>
      </c>
      <c r="K1711" s="700" t="str">
        <f t="shared" si="214"/>
        <v/>
      </c>
      <c r="L1711" s="700" t="str">
        <f t="shared" si="215"/>
        <v/>
      </c>
      <c r="M1711" s="712" t="str">
        <f t="shared" si="216"/>
        <v/>
      </c>
      <c r="N1711" s="713"/>
      <c r="O1711" s="714"/>
      <c r="P1711" s="233" t="s">
        <v>439</v>
      </c>
      <c r="Q1711" s="233" t="s">
        <v>439</v>
      </c>
      <c r="R1711" s="816" t="str">
        <f t="shared" si="218"/>
        <v/>
      </c>
      <c r="S1711" s="711" t="str">
        <f t="shared" si="192"/>
        <v/>
      </c>
      <c r="T1711" s="573"/>
      <c r="U1711" s="573"/>
      <c r="V1711" s="147"/>
      <c r="W1711" s="707"/>
    </row>
    <row r="1712" spans="2:23" ht="14.25" customHeight="1">
      <c r="B1712" s="395"/>
      <c r="D1712" s="529">
        <f t="shared" si="217"/>
        <v>1671</v>
      </c>
      <c r="E1712" s="531"/>
      <c r="F1712" s="574"/>
      <c r="G1712" s="531"/>
      <c r="H1712" s="575"/>
      <c r="I1712" s="700" t="str">
        <f t="shared" si="219"/>
        <v/>
      </c>
      <c r="J1712" s="700" t="str">
        <f t="shared" si="213"/>
        <v/>
      </c>
      <c r="K1712" s="700" t="str">
        <f t="shared" si="214"/>
        <v/>
      </c>
      <c r="L1712" s="700" t="str">
        <f t="shared" si="215"/>
        <v/>
      </c>
      <c r="M1712" s="712" t="str">
        <f t="shared" si="216"/>
        <v/>
      </c>
      <c r="N1712" s="713"/>
      <c r="O1712" s="714"/>
      <c r="P1712" s="233" t="s">
        <v>439</v>
      </c>
      <c r="Q1712" s="233" t="s">
        <v>439</v>
      </c>
      <c r="R1712" s="816" t="str">
        <f t="shared" si="218"/>
        <v/>
      </c>
      <c r="S1712" s="711" t="str">
        <f t="shared" si="192"/>
        <v/>
      </c>
      <c r="T1712" s="573"/>
      <c r="U1712" s="573"/>
      <c r="V1712" s="147"/>
      <c r="W1712" s="707"/>
    </row>
    <row r="1713" spans="2:23" ht="14.25" customHeight="1">
      <c r="B1713" s="395"/>
      <c r="D1713" s="529">
        <f t="shared" si="217"/>
        <v>1672</v>
      </c>
      <c r="E1713" s="531"/>
      <c r="F1713" s="574"/>
      <c r="G1713" s="531"/>
      <c r="H1713" s="575"/>
      <c r="I1713" s="700" t="str">
        <f t="shared" si="219"/>
        <v/>
      </c>
      <c r="J1713" s="700" t="str">
        <f t="shared" si="213"/>
        <v/>
      </c>
      <c r="K1713" s="700" t="str">
        <f t="shared" si="214"/>
        <v/>
      </c>
      <c r="L1713" s="700" t="str">
        <f t="shared" si="215"/>
        <v/>
      </c>
      <c r="M1713" s="712" t="str">
        <f t="shared" si="216"/>
        <v/>
      </c>
      <c r="N1713" s="713"/>
      <c r="O1713" s="714"/>
      <c r="P1713" s="233" t="s">
        <v>439</v>
      </c>
      <c r="Q1713" s="233" t="s">
        <v>439</v>
      </c>
      <c r="R1713" s="816" t="str">
        <f t="shared" si="218"/>
        <v/>
      </c>
      <c r="S1713" s="711" t="str">
        <f t="shared" si="192"/>
        <v/>
      </c>
      <c r="T1713" s="573"/>
      <c r="U1713" s="573"/>
      <c r="V1713" s="147"/>
      <c r="W1713" s="707"/>
    </row>
    <row r="1714" spans="2:23" ht="14.25" customHeight="1">
      <c r="B1714" s="395"/>
      <c r="D1714" s="529">
        <f t="shared" si="217"/>
        <v>1673</v>
      </c>
      <c r="E1714" s="531"/>
      <c r="F1714" s="574"/>
      <c r="G1714" s="531"/>
      <c r="H1714" s="575"/>
      <c r="I1714" s="700" t="str">
        <f t="shared" si="219"/>
        <v/>
      </c>
      <c r="J1714" s="700" t="str">
        <f t="shared" si="213"/>
        <v/>
      </c>
      <c r="K1714" s="700" t="str">
        <f t="shared" si="214"/>
        <v/>
      </c>
      <c r="L1714" s="700" t="str">
        <f t="shared" si="215"/>
        <v/>
      </c>
      <c r="M1714" s="712" t="str">
        <f t="shared" si="216"/>
        <v/>
      </c>
      <c r="N1714" s="713"/>
      <c r="O1714" s="714"/>
      <c r="P1714" s="233" t="s">
        <v>439</v>
      </c>
      <c r="Q1714" s="233" t="s">
        <v>439</v>
      </c>
      <c r="R1714" s="816" t="str">
        <f t="shared" si="218"/>
        <v/>
      </c>
      <c r="S1714" s="711" t="str">
        <f t="shared" si="192"/>
        <v/>
      </c>
      <c r="T1714" s="573"/>
      <c r="U1714" s="573"/>
      <c r="V1714" s="147"/>
      <c r="W1714" s="707"/>
    </row>
    <row r="1715" spans="2:23" ht="14.25" customHeight="1">
      <c r="B1715" s="395"/>
      <c r="D1715" s="529">
        <f t="shared" si="217"/>
        <v>1674</v>
      </c>
      <c r="E1715" s="531"/>
      <c r="F1715" s="574"/>
      <c r="G1715" s="531"/>
      <c r="H1715" s="575"/>
      <c r="I1715" s="700" t="str">
        <f t="shared" si="219"/>
        <v/>
      </c>
      <c r="J1715" s="700" t="str">
        <f t="shared" si="213"/>
        <v/>
      </c>
      <c r="K1715" s="700" t="str">
        <f t="shared" si="214"/>
        <v/>
      </c>
      <c r="L1715" s="700" t="str">
        <f t="shared" si="215"/>
        <v/>
      </c>
      <c r="M1715" s="712" t="str">
        <f t="shared" si="216"/>
        <v/>
      </c>
      <c r="N1715" s="713"/>
      <c r="O1715" s="714"/>
      <c r="P1715" s="233" t="s">
        <v>439</v>
      </c>
      <c r="Q1715" s="233" t="s">
        <v>439</v>
      </c>
      <c r="R1715" s="816" t="str">
        <f t="shared" si="218"/>
        <v/>
      </c>
      <c r="S1715" s="711" t="str">
        <f t="shared" si="192"/>
        <v/>
      </c>
      <c r="T1715" s="573"/>
      <c r="U1715" s="573"/>
      <c r="V1715" s="147"/>
      <c r="W1715" s="707"/>
    </row>
    <row r="1716" spans="2:23" ht="14.25" customHeight="1">
      <c r="B1716" s="395"/>
      <c r="D1716" s="529">
        <f t="shared" si="217"/>
        <v>1675</v>
      </c>
      <c r="E1716" s="531"/>
      <c r="F1716" s="574"/>
      <c r="G1716" s="531"/>
      <c r="H1716" s="575"/>
      <c r="I1716" s="700" t="str">
        <f t="shared" si="219"/>
        <v/>
      </c>
      <c r="J1716" s="700" t="str">
        <f t="shared" si="213"/>
        <v/>
      </c>
      <c r="K1716" s="700" t="str">
        <f t="shared" si="214"/>
        <v/>
      </c>
      <c r="L1716" s="700" t="str">
        <f t="shared" si="215"/>
        <v/>
      </c>
      <c r="M1716" s="712" t="str">
        <f t="shared" si="216"/>
        <v/>
      </c>
      <c r="N1716" s="713"/>
      <c r="O1716" s="714"/>
      <c r="P1716" s="233" t="s">
        <v>439</v>
      </c>
      <c r="Q1716" s="233" t="s">
        <v>439</v>
      </c>
      <c r="R1716" s="816" t="str">
        <f t="shared" si="218"/>
        <v/>
      </c>
      <c r="S1716" s="711" t="str">
        <f t="shared" si="192"/>
        <v/>
      </c>
      <c r="T1716" s="573"/>
      <c r="U1716" s="573"/>
      <c r="V1716" s="147"/>
      <c r="W1716" s="707"/>
    </row>
    <row r="1717" spans="2:23" ht="14.25" customHeight="1">
      <c r="B1717" s="395"/>
      <c r="D1717" s="529">
        <f t="shared" si="217"/>
        <v>1676</v>
      </c>
      <c r="E1717" s="531"/>
      <c r="F1717" s="574"/>
      <c r="G1717" s="531"/>
      <c r="H1717" s="575"/>
      <c r="I1717" s="700" t="str">
        <f t="shared" si="219"/>
        <v/>
      </c>
      <c r="J1717" s="700" t="str">
        <f t="shared" si="213"/>
        <v/>
      </c>
      <c r="K1717" s="700" t="str">
        <f t="shared" si="214"/>
        <v/>
      </c>
      <c r="L1717" s="700" t="str">
        <f t="shared" si="215"/>
        <v/>
      </c>
      <c r="M1717" s="712" t="str">
        <f t="shared" si="216"/>
        <v/>
      </c>
      <c r="N1717" s="713"/>
      <c r="O1717" s="714"/>
      <c r="P1717" s="233" t="s">
        <v>439</v>
      </c>
      <c r="Q1717" s="233" t="s">
        <v>439</v>
      </c>
      <c r="R1717" s="816" t="str">
        <f t="shared" si="218"/>
        <v/>
      </c>
      <c r="S1717" s="711" t="str">
        <f t="shared" si="192"/>
        <v/>
      </c>
      <c r="T1717" s="573"/>
      <c r="U1717" s="573"/>
      <c r="V1717" s="147"/>
      <c r="W1717" s="707"/>
    </row>
    <row r="1718" spans="2:23" ht="14.25" customHeight="1">
      <c r="B1718" s="395"/>
      <c r="D1718" s="529">
        <f t="shared" si="217"/>
        <v>1677</v>
      </c>
      <c r="E1718" s="531"/>
      <c r="F1718" s="574"/>
      <c r="G1718" s="531"/>
      <c r="H1718" s="575"/>
      <c r="I1718" s="700" t="str">
        <f t="shared" si="219"/>
        <v/>
      </c>
      <c r="J1718" s="700" t="str">
        <f t="shared" si="213"/>
        <v/>
      </c>
      <c r="K1718" s="700" t="str">
        <f t="shared" si="214"/>
        <v/>
      </c>
      <c r="L1718" s="700" t="str">
        <f t="shared" si="215"/>
        <v/>
      </c>
      <c r="M1718" s="712" t="str">
        <f t="shared" si="216"/>
        <v/>
      </c>
      <c r="N1718" s="713"/>
      <c r="O1718" s="714"/>
      <c r="P1718" s="233" t="s">
        <v>439</v>
      </c>
      <c r="Q1718" s="233" t="s">
        <v>439</v>
      </c>
      <c r="R1718" s="816" t="str">
        <f t="shared" si="218"/>
        <v/>
      </c>
      <c r="S1718" s="711" t="str">
        <f t="shared" si="192"/>
        <v/>
      </c>
      <c r="T1718" s="573"/>
      <c r="U1718" s="573"/>
      <c r="V1718" s="147"/>
      <c r="W1718" s="707"/>
    </row>
    <row r="1719" spans="2:23" ht="14.25" customHeight="1">
      <c r="B1719" s="395"/>
      <c r="D1719" s="529">
        <f t="shared" si="217"/>
        <v>1678</v>
      </c>
      <c r="E1719" s="531"/>
      <c r="F1719" s="574"/>
      <c r="G1719" s="531"/>
      <c r="H1719" s="575"/>
      <c r="I1719" s="700" t="str">
        <f t="shared" si="219"/>
        <v/>
      </c>
      <c r="J1719" s="700" t="str">
        <f t="shared" si="213"/>
        <v/>
      </c>
      <c r="K1719" s="700" t="str">
        <f t="shared" si="214"/>
        <v/>
      </c>
      <c r="L1719" s="700" t="str">
        <f t="shared" si="215"/>
        <v/>
      </c>
      <c r="M1719" s="712" t="str">
        <f t="shared" si="216"/>
        <v/>
      </c>
      <c r="N1719" s="713"/>
      <c r="O1719" s="714"/>
      <c r="P1719" s="233" t="s">
        <v>439</v>
      </c>
      <c r="Q1719" s="233" t="s">
        <v>439</v>
      </c>
      <c r="R1719" s="816" t="str">
        <f t="shared" si="218"/>
        <v/>
      </c>
      <c r="S1719" s="711" t="str">
        <f t="shared" si="192"/>
        <v/>
      </c>
      <c r="T1719" s="573"/>
      <c r="U1719" s="573"/>
      <c r="V1719" s="147"/>
      <c r="W1719" s="707"/>
    </row>
    <row r="1720" spans="2:23" ht="14.25" customHeight="1">
      <c r="B1720" s="395"/>
      <c r="D1720" s="529">
        <f t="shared" si="217"/>
        <v>1679</v>
      </c>
      <c r="E1720" s="531"/>
      <c r="F1720" s="574"/>
      <c r="G1720" s="531"/>
      <c r="H1720" s="575"/>
      <c r="I1720" s="700" t="str">
        <f t="shared" si="219"/>
        <v/>
      </c>
      <c r="J1720" s="700" t="str">
        <f t="shared" si="213"/>
        <v/>
      </c>
      <c r="K1720" s="700" t="str">
        <f t="shared" si="214"/>
        <v/>
      </c>
      <c r="L1720" s="700" t="str">
        <f t="shared" si="215"/>
        <v/>
      </c>
      <c r="M1720" s="712" t="str">
        <f t="shared" si="216"/>
        <v/>
      </c>
      <c r="N1720" s="713"/>
      <c r="O1720" s="714"/>
      <c r="P1720" s="233" t="s">
        <v>439</v>
      </c>
      <c r="Q1720" s="233" t="s">
        <v>439</v>
      </c>
      <c r="R1720" s="816" t="str">
        <f t="shared" si="218"/>
        <v/>
      </c>
      <c r="S1720" s="711" t="str">
        <f t="shared" si="192"/>
        <v/>
      </c>
      <c r="T1720" s="573"/>
      <c r="U1720" s="573"/>
      <c r="V1720" s="147"/>
      <c r="W1720" s="707"/>
    </row>
    <row r="1721" spans="2:23" ht="14.25" customHeight="1">
      <c r="B1721" s="395"/>
      <c r="D1721" s="529">
        <f t="shared" si="217"/>
        <v>1680</v>
      </c>
      <c r="E1721" s="531"/>
      <c r="F1721" s="574"/>
      <c r="G1721" s="531"/>
      <c r="H1721" s="575"/>
      <c r="I1721" s="700" t="str">
        <f t="shared" si="219"/>
        <v/>
      </c>
      <c r="J1721" s="700" t="str">
        <f t="shared" si="213"/>
        <v/>
      </c>
      <c r="K1721" s="700" t="str">
        <f t="shared" si="214"/>
        <v/>
      </c>
      <c r="L1721" s="700" t="str">
        <f t="shared" si="215"/>
        <v/>
      </c>
      <c r="M1721" s="712" t="str">
        <f t="shared" si="216"/>
        <v/>
      </c>
      <c r="N1721" s="713"/>
      <c r="O1721" s="714"/>
      <c r="P1721" s="233" t="s">
        <v>439</v>
      </c>
      <c r="Q1721" s="233" t="s">
        <v>439</v>
      </c>
      <c r="R1721" s="816" t="str">
        <f t="shared" si="218"/>
        <v/>
      </c>
      <c r="S1721" s="711" t="str">
        <f t="shared" si="192"/>
        <v/>
      </c>
      <c r="T1721" s="573"/>
      <c r="U1721" s="573"/>
      <c r="V1721" s="147"/>
      <c r="W1721" s="707"/>
    </row>
    <row r="1722" spans="2:23" ht="14.25" customHeight="1">
      <c r="B1722" s="395"/>
      <c r="D1722" s="529">
        <f t="shared" si="217"/>
        <v>1681</v>
      </c>
      <c r="E1722" s="531"/>
      <c r="F1722" s="574"/>
      <c r="G1722" s="531"/>
      <c r="H1722" s="575"/>
      <c r="I1722" s="700" t="str">
        <f t="shared" si="219"/>
        <v/>
      </c>
      <c r="J1722" s="700" t="str">
        <f t="shared" si="213"/>
        <v/>
      </c>
      <c r="K1722" s="700" t="str">
        <f t="shared" si="214"/>
        <v/>
      </c>
      <c r="L1722" s="700" t="str">
        <f t="shared" si="215"/>
        <v/>
      </c>
      <c r="M1722" s="712" t="str">
        <f t="shared" si="216"/>
        <v/>
      </c>
      <c r="N1722" s="713"/>
      <c r="O1722" s="714"/>
      <c r="P1722" s="233" t="s">
        <v>439</v>
      </c>
      <c r="Q1722" s="233" t="s">
        <v>439</v>
      </c>
      <c r="R1722" s="816" t="str">
        <f t="shared" si="218"/>
        <v/>
      </c>
      <c r="S1722" s="711" t="str">
        <f t="shared" si="192"/>
        <v/>
      </c>
      <c r="T1722" s="573"/>
      <c r="U1722" s="573"/>
      <c r="V1722" s="147"/>
      <c r="W1722" s="707"/>
    </row>
    <row r="1723" spans="2:23" ht="14.25" customHeight="1">
      <c r="B1723" s="395"/>
      <c r="D1723" s="529">
        <f t="shared" si="217"/>
        <v>1682</v>
      </c>
      <c r="E1723" s="531"/>
      <c r="F1723" s="574"/>
      <c r="G1723" s="531"/>
      <c r="H1723" s="575"/>
      <c r="I1723" s="700" t="str">
        <f t="shared" si="219"/>
        <v/>
      </c>
      <c r="J1723" s="700" t="str">
        <f t="shared" si="213"/>
        <v/>
      </c>
      <c r="K1723" s="700" t="str">
        <f t="shared" si="214"/>
        <v/>
      </c>
      <c r="L1723" s="700" t="str">
        <f t="shared" si="215"/>
        <v/>
      </c>
      <c r="M1723" s="712" t="str">
        <f t="shared" si="216"/>
        <v/>
      </c>
      <c r="N1723" s="713"/>
      <c r="O1723" s="714"/>
      <c r="P1723" s="233" t="s">
        <v>439</v>
      </c>
      <c r="Q1723" s="233" t="s">
        <v>439</v>
      </c>
      <c r="R1723" s="816" t="str">
        <f t="shared" si="218"/>
        <v/>
      </c>
      <c r="S1723" s="711" t="str">
        <f t="shared" si="192"/>
        <v/>
      </c>
      <c r="T1723" s="573"/>
      <c r="U1723" s="573"/>
      <c r="V1723" s="147"/>
      <c r="W1723" s="707"/>
    </row>
    <row r="1724" spans="2:23" ht="14.25" customHeight="1">
      <c r="B1724" s="395"/>
      <c r="D1724" s="529">
        <f t="shared" si="217"/>
        <v>1683</v>
      </c>
      <c r="E1724" s="531"/>
      <c r="F1724" s="574"/>
      <c r="G1724" s="531"/>
      <c r="H1724" s="575"/>
      <c r="I1724" s="700" t="str">
        <f t="shared" si="219"/>
        <v/>
      </c>
      <c r="J1724" s="700" t="str">
        <f t="shared" si="213"/>
        <v/>
      </c>
      <c r="K1724" s="700" t="str">
        <f t="shared" si="214"/>
        <v/>
      </c>
      <c r="L1724" s="700" t="str">
        <f t="shared" si="215"/>
        <v/>
      </c>
      <c r="M1724" s="712" t="str">
        <f t="shared" si="216"/>
        <v/>
      </c>
      <c r="N1724" s="713"/>
      <c r="O1724" s="714"/>
      <c r="P1724" s="233" t="s">
        <v>439</v>
      </c>
      <c r="Q1724" s="233" t="s">
        <v>439</v>
      </c>
      <c r="R1724" s="816" t="str">
        <f t="shared" si="218"/>
        <v/>
      </c>
      <c r="S1724" s="711" t="str">
        <f t="shared" si="192"/>
        <v/>
      </c>
      <c r="T1724" s="573"/>
      <c r="U1724" s="573"/>
      <c r="V1724" s="147"/>
      <c r="W1724" s="707"/>
    </row>
    <row r="1725" spans="2:23" ht="14.25" customHeight="1">
      <c r="B1725" s="395"/>
      <c r="D1725" s="529">
        <f t="shared" si="217"/>
        <v>1684</v>
      </c>
      <c r="E1725" s="531"/>
      <c r="F1725" s="574"/>
      <c r="G1725" s="531"/>
      <c r="H1725" s="575"/>
      <c r="I1725" s="700" t="str">
        <f t="shared" si="219"/>
        <v/>
      </c>
      <c r="J1725" s="700" t="str">
        <f t="shared" si="213"/>
        <v/>
      </c>
      <c r="K1725" s="700" t="str">
        <f t="shared" si="214"/>
        <v/>
      </c>
      <c r="L1725" s="700" t="str">
        <f t="shared" si="215"/>
        <v/>
      </c>
      <c r="M1725" s="712" t="str">
        <f t="shared" si="216"/>
        <v/>
      </c>
      <c r="N1725" s="713"/>
      <c r="O1725" s="714"/>
      <c r="P1725" s="233" t="s">
        <v>439</v>
      </c>
      <c r="Q1725" s="233" t="s">
        <v>439</v>
      </c>
      <c r="R1725" s="816" t="str">
        <f t="shared" si="218"/>
        <v/>
      </c>
      <c r="S1725" s="711" t="str">
        <f t="shared" si="192"/>
        <v/>
      </c>
      <c r="T1725" s="573"/>
      <c r="U1725" s="573"/>
      <c r="V1725" s="147"/>
      <c r="W1725" s="707"/>
    </row>
    <row r="1726" spans="2:23" ht="14.25" customHeight="1">
      <c r="B1726" s="395"/>
      <c r="D1726" s="529">
        <f t="shared" si="217"/>
        <v>1685</v>
      </c>
      <c r="E1726" s="531"/>
      <c r="F1726" s="574"/>
      <c r="G1726" s="531"/>
      <c r="H1726" s="575"/>
      <c r="I1726" s="700" t="str">
        <f t="shared" si="219"/>
        <v/>
      </c>
      <c r="J1726" s="700" t="str">
        <f t="shared" si="213"/>
        <v/>
      </c>
      <c r="K1726" s="700" t="str">
        <f t="shared" si="214"/>
        <v/>
      </c>
      <c r="L1726" s="700" t="str">
        <f t="shared" si="215"/>
        <v/>
      </c>
      <c r="M1726" s="712" t="str">
        <f t="shared" si="216"/>
        <v/>
      </c>
      <c r="N1726" s="713"/>
      <c r="O1726" s="714"/>
      <c r="P1726" s="233" t="s">
        <v>439</v>
      </c>
      <c r="Q1726" s="233" t="s">
        <v>439</v>
      </c>
      <c r="R1726" s="816" t="str">
        <f t="shared" si="218"/>
        <v/>
      </c>
      <c r="S1726" s="711" t="str">
        <f t="shared" si="192"/>
        <v/>
      </c>
      <c r="T1726" s="573"/>
      <c r="U1726" s="573"/>
      <c r="V1726" s="147"/>
      <c r="W1726" s="707"/>
    </row>
    <row r="1727" spans="2:23" ht="14.25" customHeight="1">
      <c r="B1727" s="395"/>
      <c r="D1727" s="529">
        <f t="shared" si="217"/>
        <v>1686</v>
      </c>
      <c r="E1727" s="531"/>
      <c r="F1727" s="574"/>
      <c r="G1727" s="531"/>
      <c r="H1727" s="575"/>
      <c r="I1727" s="700" t="str">
        <f t="shared" si="219"/>
        <v/>
      </c>
      <c r="J1727" s="700" t="str">
        <f t="shared" si="213"/>
        <v/>
      </c>
      <c r="K1727" s="700" t="str">
        <f t="shared" si="214"/>
        <v/>
      </c>
      <c r="L1727" s="700" t="str">
        <f t="shared" si="215"/>
        <v/>
      </c>
      <c r="M1727" s="712" t="str">
        <f t="shared" si="216"/>
        <v/>
      </c>
      <c r="N1727" s="713"/>
      <c r="O1727" s="714"/>
      <c r="P1727" s="233" t="s">
        <v>439</v>
      </c>
      <c r="Q1727" s="233" t="s">
        <v>439</v>
      </c>
      <c r="R1727" s="816" t="str">
        <f t="shared" si="218"/>
        <v/>
      </c>
      <c r="S1727" s="711" t="str">
        <f t="shared" si="192"/>
        <v/>
      </c>
      <c r="T1727" s="573"/>
      <c r="U1727" s="573"/>
      <c r="V1727" s="147"/>
      <c r="W1727" s="707"/>
    </row>
    <row r="1728" spans="2:23" ht="14.25" customHeight="1">
      <c r="B1728" s="395"/>
      <c r="D1728" s="529">
        <f t="shared" si="217"/>
        <v>1687</v>
      </c>
      <c r="E1728" s="531"/>
      <c r="F1728" s="574"/>
      <c r="G1728" s="531"/>
      <c r="H1728" s="575"/>
      <c r="I1728" s="700" t="str">
        <f t="shared" si="219"/>
        <v/>
      </c>
      <c r="J1728" s="700" t="str">
        <f t="shared" si="213"/>
        <v/>
      </c>
      <c r="K1728" s="700" t="str">
        <f t="shared" si="214"/>
        <v/>
      </c>
      <c r="L1728" s="700" t="str">
        <f t="shared" si="215"/>
        <v/>
      </c>
      <c r="M1728" s="712" t="str">
        <f t="shared" si="216"/>
        <v/>
      </c>
      <c r="N1728" s="713"/>
      <c r="O1728" s="714"/>
      <c r="P1728" s="233" t="s">
        <v>439</v>
      </c>
      <c r="Q1728" s="233" t="s">
        <v>439</v>
      </c>
      <c r="R1728" s="816" t="str">
        <f t="shared" si="218"/>
        <v/>
      </c>
      <c r="S1728" s="711" t="str">
        <f t="shared" si="192"/>
        <v/>
      </c>
      <c r="T1728" s="573"/>
      <c r="U1728" s="573"/>
      <c r="V1728" s="147"/>
      <c r="W1728" s="707"/>
    </row>
    <row r="1729" spans="2:23" ht="14.25" customHeight="1">
      <c r="B1729" s="395"/>
      <c r="D1729" s="529">
        <f t="shared" si="217"/>
        <v>1688</v>
      </c>
      <c r="E1729" s="531"/>
      <c r="F1729" s="574"/>
      <c r="G1729" s="531"/>
      <c r="H1729" s="575"/>
      <c r="I1729" s="700" t="str">
        <f t="shared" si="219"/>
        <v/>
      </c>
      <c r="J1729" s="700" t="str">
        <f t="shared" si="213"/>
        <v/>
      </c>
      <c r="K1729" s="700" t="str">
        <f t="shared" si="214"/>
        <v/>
      </c>
      <c r="L1729" s="700" t="str">
        <f t="shared" si="215"/>
        <v/>
      </c>
      <c r="M1729" s="712" t="str">
        <f t="shared" si="216"/>
        <v/>
      </c>
      <c r="N1729" s="713"/>
      <c r="O1729" s="714"/>
      <c r="P1729" s="233" t="s">
        <v>439</v>
      </c>
      <c r="Q1729" s="233" t="s">
        <v>439</v>
      </c>
      <c r="R1729" s="816" t="str">
        <f t="shared" si="218"/>
        <v/>
      </c>
      <c r="S1729" s="711" t="str">
        <f t="shared" si="192"/>
        <v/>
      </c>
      <c r="T1729" s="573"/>
      <c r="U1729" s="573"/>
      <c r="V1729" s="147"/>
      <c r="W1729" s="707"/>
    </row>
    <row r="1730" spans="2:23" ht="14.25" customHeight="1">
      <c r="B1730" s="395"/>
      <c r="D1730" s="529">
        <f t="shared" si="217"/>
        <v>1689</v>
      </c>
      <c r="E1730" s="531"/>
      <c r="F1730" s="574"/>
      <c r="G1730" s="531"/>
      <c r="H1730" s="575"/>
      <c r="I1730" s="700" t="str">
        <f t="shared" si="219"/>
        <v/>
      </c>
      <c r="J1730" s="700" t="str">
        <f t="shared" si="213"/>
        <v/>
      </c>
      <c r="K1730" s="700" t="str">
        <f t="shared" si="214"/>
        <v/>
      </c>
      <c r="L1730" s="700" t="str">
        <f t="shared" si="215"/>
        <v/>
      </c>
      <c r="M1730" s="712" t="str">
        <f t="shared" si="216"/>
        <v/>
      </c>
      <c r="N1730" s="713"/>
      <c r="O1730" s="714"/>
      <c r="P1730" s="233" t="s">
        <v>439</v>
      </c>
      <c r="Q1730" s="233" t="s">
        <v>439</v>
      </c>
      <c r="R1730" s="816" t="str">
        <f t="shared" si="218"/>
        <v/>
      </c>
      <c r="S1730" s="711" t="str">
        <f t="shared" si="192"/>
        <v/>
      </c>
      <c r="T1730" s="573"/>
      <c r="U1730" s="573"/>
      <c r="V1730" s="147"/>
      <c r="W1730" s="707"/>
    </row>
    <row r="1731" spans="2:23" ht="14.25" customHeight="1">
      <c r="B1731" s="395"/>
      <c r="D1731" s="529">
        <f t="shared" si="217"/>
        <v>1690</v>
      </c>
      <c r="E1731" s="531"/>
      <c r="F1731" s="574"/>
      <c r="G1731" s="531"/>
      <c r="H1731" s="575"/>
      <c r="I1731" s="700" t="str">
        <f t="shared" si="219"/>
        <v/>
      </c>
      <c r="J1731" s="700" t="str">
        <f t="shared" si="213"/>
        <v/>
      </c>
      <c r="K1731" s="700" t="str">
        <f t="shared" si="214"/>
        <v/>
      </c>
      <c r="L1731" s="700" t="str">
        <f t="shared" si="215"/>
        <v/>
      </c>
      <c r="M1731" s="712" t="str">
        <f t="shared" si="216"/>
        <v/>
      </c>
      <c r="N1731" s="713"/>
      <c r="O1731" s="714"/>
      <c r="P1731" s="233" t="s">
        <v>439</v>
      </c>
      <c r="Q1731" s="233" t="s">
        <v>439</v>
      </c>
      <c r="R1731" s="816" t="str">
        <f t="shared" si="218"/>
        <v/>
      </c>
      <c r="S1731" s="711" t="str">
        <f t="shared" si="192"/>
        <v/>
      </c>
      <c r="T1731" s="573"/>
      <c r="U1731" s="573"/>
      <c r="V1731" s="147"/>
      <c r="W1731" s="707"/>
    </row>
    <row r="1732" spans="2:23" ht="14.25" customHeight="1">
      <c r="B1732" s="395"/>
      <c r="D1732" s="529">
        <f t="shared" si="217"/>
        <v>1691</v>
      </c>
      <c r="E1732" s="531"/>
      <c r="F1732" s="574"/>
      <c r="G1732" s="531"/>
      <c r="H1732" s="575"/>
      <c r="I1732" s="700" t="str">
        <f t="shared" si="219"/>
        <v/>
      </c>
      <c r="J1732" s="700" t="str">
        <f t="shared" si="213"/>
        <v/>
      </c>
      <c r="K1732" s="700" t="str">
        <f t="shared" si="214"/>
        <v/>
      </c>
      <c r="L1732" s="700" t="str">
        <f t="shared" si="215"/>
        <v/>
      </c>
      <c r="M1732" s="712" t="str">
        <f t="shared" si="216"/>
        <v/>
      </c>
      <c r="N1732" s="713"/>
      <c r="O1732" s="714"/>
      <c r="P1732" s="233" t="s">
        <v>439</v>
      </c>
      <c r="Q1732" s="233" t="s">
        <v>439</v>
      </c>
      <c r="R1732" s="816" t="str">
        <f t="shared" si="218"/>
        <v/>
      </c>
      <c r="S1732" s="711" t="str">
        <f t="shared" si="192"/>
        <v/>
      </c>
      <c r="T1732" s="573"/>
      <c r="U1732" s="573"/>
      <c r="V1732" s="147"/>
      <c r="W1732" s="707"/>
    </row>
    <row r="1733" spans="2:23" ht="14.25" customHeight="1">
      <c r="B1733" s="395"/>
      <c r="D1733" s="529">
        <f t="shared" si="217"/>
        <v>1692</v>
      </c>
      <c r="E1733" s="531"/>
      <c r="F1733" s="574"/>
      <c r="G1733" s="531"/>
      <c r="H1733" s="575"/>
      <c r="I1733" s="700" t="str">
        <f t="shared" si="219"/>
        <v/>
      </c>
      <c r="J1733" s="700" t="str">
        <f t="shared" si="213"/>
        <v/>
      </c>
      <c r="K1733" s="700" t="str">
        <f t="shared" si="214"/>
        <v/>
      </c>
      <c r="L1733" s="700" t="str">
        <f t="shared" si="215"/>
        <v/>
      </c>
      <c r="M1733" s="712" t="str">
        <f t="shared" si="216"/>
        <v/>
      </c>
      <c r="N1733" s="713"/>
      <c r="O1733" s="714"/>
      <c r="P1733" s="233" t="s">
        <v>439</v>
      </c>
      <c r="Q1733" s="233" t="s">
        <v>439</v>
      </c>
      <c r="R1733" s="816" t="str">
        <f t="shared" si="218"/>
        <v/>
      </c>
      <c r="S1733" s="711" t="str">
        <f t="shared" si="192"/>
        <v/>
      </c>
      <c r="T1733" s="573"/>
      <c r="U1733" s="573"/>
      <c r="V1733" s="147"/>
      <c r="W1733" s="707"/>
    </row>
    <row r="1734" spans="2:23" ht="14.25" customHeight="1">
      <c r="B1734" s="395"/>
      <c r="D1734" s="529">
        <f t="shared" si="217"/>
        <v>1693</v>
      </c>
      <c r="E1734" s="531"/>
      <c r="F1734" s="574"/>
      <c r="G1734" s="531"/>
      <c r="H1734" s="575"/>
      <c r="I1734" s="700" t="str">
        <f t="shared" si="219"/>
        <v/>
      </c>
      <c r="J1734" s="700" t="str">
        <f t="shared" si="213"/>
        <v/>
      </c>
      <c r="K1734" s="700" t="str">
        <f t="shared" si="214"/>
        <v/>
      </c>
      <c r="L1734" s="700" t="str">
        <f t="shared" si="215"/>
        <v/>
      </c>
      <c r="M1734" s="712" t="str">
        <f t="shared" si="216"/>
        <v/>
      </c>
      <c r="N1734" s="713"/>
      <c r="O1734" s="714"/>
      <c r="P1734" s="233" t="s">
        <v>439</v>
      </c>
      <c r="Q1734" s="233" t="s">
        <v>439</v>
      </c>
      <c r="R1734" s="816" t="str">
        <f t="shared" si="218"/>
        <v/>
      </c>
      <c r="S1734" s="711" t="str">
        <f t="shared" si="192"/>
        <v/>
      </c>
      <c r="T1734" s="573"/>
      <c r="U1734" s="573"/>
      <c r="V1734" s="147"/>
      <c r="W1734" s="707"/>
    </row>
    <row r="1735" spans="2:23" ht="14.25" customHeight="1">
      <c r="B1735" s="395"/>
      <c r="D1735" s="529">
        <f t="shared" si="217"/>
        <v>1694</v>
      </c>
      <c r="E1735" s="531"/>
      <c r="F1735" s="574"/>
      <c r="G1735" s="531"/>
      <c r="H1735" s="575"/>
      <c r="I1735" s="700" t="str">
        <f t="shared" si="219"/>
        <v/>
      </c>
      <c r="J1735" s="700" t="str">
        <f t="shared" si="213"/>
        <v/>
      </c>
      <c r="K1735" s="700" t="str">
        <f t="shared" si="214"/>
        <v/>
      </c>
      <c r="L1735" s="700" t="str">
        <f t="shared" si="215"/>
        <v/>
      </c>
      <c r="M1735" s="712" t="str">
        <f t="shared" si="216"/>
        <v/>
      </c>
      <c r="N1735" s="713"/>
      <c r="O1735" s="714"/>
      <c r="P1735" s="233" t="s">
        <v>439</v>
      </c>
      <c r="Q1735" s="233" t="s">
        <v>439</v>
      </c>
      <c r="R1735" s="816" t="str">
        <f t="shared" si="218"/>
        <v/>
      </c>
      <c r="S1735" s="711" t="str">
        <f t="shared" si="192"/>
        <v/>
      </c>
      <c r="T1735" s="573"/>
      <c r="U1735" s="573"/>
      <c r="V1735" s="147"/>
      <c r="W1735" s="707"/>
    </row>
    <row r="1736" spans="2:23" ht="14.25" customHeight="1">
      <c r="B1736" s="395"/>
      <c r="D1736" s="529">
        <f t="shared" si="217"/>
        <v>1695</v>
      </c>
      <c r="E1736" s="531"/>
      <c r="F1736" s="574"/>
      <c r="G1736" s="531"/>
      <c r="H1736" s="575"/>
      <c r="I1736" s="700" t="str">
        <f t="shared" si="219"/>
        <v/>
      </c>
      <c r="J1736" s="700" t="str">
        <f t="shared" si="213"/>
        <v/>
      </c>
      <c r="K1736" s="700" t="str">
        <f t="shared" si="214"/>
        <v/>
      </c>
      <c r="L1736" s="700" t="str">
        <f t="shared" si="215"/>
        <v/>
      </c>
      <c r="M1736" s="712" t="str">
        <f t="shared" si="216"/>
        <v/>
      </c>
      <c r="N1736" s="713"/>
      <c r="O1736" s="714"/>
      <c r="P1736" s="233" t="s">
        <v>439</v>
      </c>
      <c r="Q1736" s="233" t="s">
        <v>439</v>
      </c>
      <c r="R1736" s="816" t="str">
        <f t="shared" si="218"/>
        <v/>
      </c>
      <c r="S1736" s="711" t="str">
        <f t="shared" si="192"/>
        <v/>
      </c>
      <c r="T1736" s="573"/>
      <c r="U1736" s="573"/>
      <c r="V1736" s="147"/>
      <c r="W1736" s="707"/>
    </row>
    <row r="1737" spans="2:23" ht="14.25" customHeight="1">
      <c r="B1737" s="395"/>
      <c r="D1737" s="529">
        <f t="shared" si="217"/>
        <v>1696</v>
      </c>
      <c r="E1737" s="531"/>
      <c r="F1737" s="574"/>
      <c r="G1737" s="531"/>
      <c r="H1737" s="575"/>
      <c r="I1737" s="700" t="str">
        <f t="shared" si="219"/>
        <v/>
      </c>
      <c r="J1737" s="700" t="str">
        <f t="shared" si="213"/>
        <v/>
      </c>
      <c r="K1737" s="700" t="str">
        <f t="shared" si="214"/>
        <v/>
      </c>
      <c r="L1737" s="700" t="str">
        <f t="shared" si="215"/>
        <v/>
      </c>
      <c r="M1737" s="712" t="str">
        <f t="shared" si="216"/>
        <v/>
      </c>
      <c r="N1737" s="713"/>
      <c r="O1737" s="714"/>
      <c r="P1737" s="233" t="s">
        <v>439</v>
      </c>
      <c r="Q1737" s="233" t="s">
        <v>439</v>
      </c>
      <c r="R1737" s="816" t="str">
        <f t="shared" si="218"/>
        <v/>
      </c>
      <c r="S1737" s="711" t="str">
        <f t="shared" si="192"/>
        <v/>
      </c>
      <c r="T1737" s="573"/>
      <c r="U1737" s="573"/>
      <c r="V1737" s="147"/>
      <c r="W1737" s="707"/>
    </row>
    <row r="1738" spans="2:23" ht="14.25" customHeight="1">
      <c r="B1738" s="395"/>
      <c r="D1738" s="529">
        <f t="shared" si="217"/>
        <v>1697</v>
      </c>
      <c r="E1738" s="531"/>
      <c r="F1738" s="574"/>
      <c r="G1738" s="531"/>
      <c r="H1738" s="575"/>
      <c r="I1738" s="700" t="str">
        <f t="shared" si="219"/>
        <v/>
      </c>
      <c r="J1738" s="700" t="str">
        <f t="shared" si="213"/>
        <v/>
      </c>
      <c r="K1738" s="700" t="str">
        <f t="shared" si="214"/>
        <v/>
      </c>
      <c r="L1738" s="700" t="str">
        <f t="shared" si="215"/>
        <v/>
      </c>
      <c r="M1738" s="712" t="str">
        <f t="shared" si="216"/>
        <v/>
      </c>
      <c r="N1738" s="713"/>
      <c r="O1738" s="714"/>
      <c r="P1738" s="233" t="s">
        <v>439</v>
      </c>
      <c r="Q1738" s="233" t="s">
        <v>439</v>
      </c>
      <c r="R1738" s="816" t="str">
        <f t="shared" si="218"/>
        <v/>
      </c>
      <c r="S1738" s="711" t="str">
        <f t="shared" si="192"/>
        <v/>
      </c>
      <c r="T1738" s="573"/>
      <c r="U1738" s="573"/>
      <c r="V1738" s="147"/>
      <c r="W1738" s="707"/>
    </row>
    <row r="1739" spans="2:23" ht="14.25" customHeight="1">
      <c r="B1739" s="395"/>
      <c r="D1739" s="529">
        <f t="shared" si="217"/>
        <v>1698</v>
      </c>
      <c r="E1739" s="531"/>
      <c r="F1739" s="574"/>
      <c r="G1739" s="531"/>
      <c r="H1739" s="575"/>
      <c r="I1739" s="700" t="str">
        <f t="shared" si="219"/>
        <v/>
      </c>
      <c r="J1739" s="700" t="str">
        <f t="shared" si="213"/>
        <v/>
      </c>
      <c r="K1739" s="700" t="str">
        <f t="shared" si="214"/>
        <v/>
      </c>
      <c r="L1739" s="700" t="str">
        <f t="shared" si="215"/>
        <v/>
      </c>
      <c r="M1739" s="712" t="str">
        <f t="shared" si="216"/>
        <v/>
      </c>
      <c r="N1739" s="713"/>
      <c r="O1739" s="714"/>
      <c r="P1739" s="233" t="s">
        <v>439</v>
      </c>
      <c r="Q1739" s="233" t="s">
        <v>439</v>
      </c>
      <c r="R1739" s="816" t="str">
        <f t="shared" si="218"/>
        <v/>
      </c>
      <c r="S1739" s="711" t="str">
        <f t="shared" si="192"/>
        <v/>
      </c>
      <c r="T1739" s="573"/>
      <c r="U1739" s="573"/>
      <c r="V1739" s="147"/>
      <c r="W1739" s="707"/>
    </row>
    <row r="1740" spans="2:23" ht="14.25" customHeight="1">
      <c r="B1740" s="395"/>
      <c r="D1740" s="529">
        <f t="shared" si="217"/>
        <v>1699</v>
      </c>
      <c r="E1740" s="531"/>
      <c r="F1740" s="574"/>
      <c r="G1740" s="531"/>
      <c r="H1740" s="575"/>
      <c r="I1740" s="700" t="str">
        <f t="shared" si="219"/>
        <v/>
      </c>
      <c r="J1740" s="700" t="str">
        <f t="shared" si="213"/>
        <v/>
      </c>
      <c r="K1740" s="700" t="str">
        <f t="shared" si="214"/>
        <v/>
      </c>
      <c r="L1740" s="700" t="str">
        <f t="shared" si="215"/>
        <v/>
      </c>
      <c r="M1740" s="712" t="str">
        <f t="shared" si="216"/>
        <v/>
      </c>
      <c r="N1740" s="713"/>
      <c r="O1740" s="714"/>
      <c r="P1740" s="233" t="s">
        <v>439</v>
      </c>
      <c r="Q1740" s="233" t="s">
        <v>439</v>
      </c>
      <c r="R1740" s="816" t="str">
        <f t="shared" si="218"/>
        <v/>
      </c>
      <c r="S1740" s="711" t="str">
        <f t="shared" si="192"/>
        <v/>
      </c>
      <c r="T1740" s="573"/>
      <c r="U1740" s="573"/>
      <c r="V1740" s="147"/>
      <c r="W1740" s="707"/>
    </row>
    <row r="1741" spans="2:23" ht="14.25" customHeight="1">
      <c r="B1741" s="395"/>
      <c r="D1741" s="529">
        <f t="shared" si="217"/>
        <v>1700</v>
      </c>
      <c r="E1741" s="531"/>
      <c r="F1741" s="574"/>
      <c r="G1741" s="531"/>
      <c r="H1741" s="575"/>
      <c r="I1741" s="700" t="str">
        <f t="shared" si="219"/>
        <v/>
      </c>
      <c r="J1741" s="700" t="str">
        <f t="shared" si="213"/>
        <v/>
      </c>
      <c r="K1741" s="700" t="str">
        <f t="shared" si="214"/>
        <v/>
      </c>
      <c r="L1741" s="700" t="str">
        <f t="shared" si="215"/>
        <v/>
      </c>
      <c r="M1741" s="712" t="str">
        <f t="shared" si="216"/>
        <v/>
      </c>
      <c r="N1741" s="713"/>
      <c r="O1741" s="714"/>
      <c r="P1741" s="233" t="s">
        <v>439</v>
      </c>
      <c r="Q1741" s="233" t="s">
        <v>439</v>
      </c>
      <c r="R1741" s="816" t="str">
        <f t="shared" si="218"/>
        <v/>
      </c>
      <c r="S1741" s="711" t="str">
        <f t="shared" si="192"/>
        <v/>
      </c>
      <c r="T1741" s="573"/>
      <c r="U1741" s="573"/>
      <c r="V1741" s="147"/>
      <c r="W1741" s="707"/>
    </row>
    <row r="1742" spans="2:23" ht="14.25" customHeight="1">
      <c r="B1742" s="395"/>
      <c r="D1742" s="529">
        <f t="shared" si="217"/>
        <v>1701</v>
      </c>
      <c r="E1742" s="531"/>
      <c r="F1742" s="574"/>
      <c r="G1742" s="531"/>
      <c r="H1742" s="575"/>
      <c r="I1742" s="700" t="str">
        <f t="shared" si="219"/>
        <v/>
      </c>
      <c r="J1742" s="700" t="str">
        <f t="shared" si="213"/>
        <v/>
      </c>
      <c r="K1742" s="700" t="str">
        <f t="shared" si="214"/>
        <v/>
      </c>
      <c r="L1742" s="700" t="str">
        <f t="shared" si="215"/>
        <v/>
      </c>
      <c r="M1742" s="712" t="str">
        <f t="shared" si="216"/>
        <v/>
      </c>
      <c r="N1742" s="713"/>
      <c r="O1742" s="714"/>
      <c r="P1742" s="233" t="s">
        <v>439</v>
      </c>
      <c r="Q1742" s="233" t="s">
        <v>439</v>
      </c>
      <c r="R1742" s="816" t="str">
        <f t="shared" si="218"/>
        <v/>
      </c>
      <c r="S1742" s="711" t="str">
        <f t="shared" si="192"/>
        <v/>
      </c>
      <c r="T1742" s="573"/>
      <c r="U1742" s="573"/>
      <c r="V1742" s="147"/>
      <c r="W1742" s="707"/>
    </row>
    <row r="1743" spans="2:23" ht="14.25" customHeight="1">
      <c r="B1743" s="395"/>
      <c r="D1743" s="529">
        <f t="shared" si="217"/>
        <v>1702</v>
      </c>
      <c r="E1743" s="531"/>
      <c r="F1743" s="574"/>
      <c r="G1743" s="531"/>
      <c r="H1743" s="575"/>
      <c r="I1743" s="700" t="str">
        <f t="shared" si="219"/>
        <v/>
      </c>
      <c r="J1743" s="700" t="str">
        <f t="shared" si="213"/>
        <v/>
      </c>
      <c r="K1743" s="700" t="str">
        <f t="shared" si="214"/>
        <v/>
      </c>
      <c r="L1743" s="700" t="str">
        <f t="shared" si="215"/>
        <v/>
      </c>
      <c r="M1743" s="712" t="str">
        <f t="shared" si="216"/>
        <v/>
      </c>
      <c r="N1743" s="713"/>
      <c r="O1743" s="714"/>
      <c r="P1743" s="233" t="s">
        <v>439</v>
      </c>
      <c r="Q1743" s="233" t="s">
        <v>439</v>
      </c>
      <c r="R1743" s="816" t="str">
        <f t="shared" si="218"/>
        <v/>
      </c>
      <c r="S1743" s="711" t="str">
        <f t="shared" si="192"/>
        <v/>
      </c>
      <c r="T1743" s="573"/>
      <c r="U1743" s="573"/>
      <c r="V1743" s="147"/>
      <c r="W1743" s="707"/>
    </row>
    <row r="1744" spans="2:23" ht="14.25" customHeight="1">
      <c r="B1744" s="395"/>
      <c r="D1744" s="529">
        <f t="shared" si="217"/>
        <v>1703</v>
      </c>
      <c r="E1744" s="531"/>
      <c r="F1744" s="574"/>
      <c r="G1744" s="531"/>
      <c r="H1744" s="575"/>
      <c r="I1744" s="700" t="str">
        <f t="shared" si="219"/>
        <v/>
      </c>
      <c r="J1744" s="700" t="str">
        <f t="shared" si="213"/>
        <v/>
      </c>
      <c r="K1744" s="700" t="str">
        <f t="shared" si="214"/>
        <v/>
      </c>
      <c r="L1744" s="700" t="str">
        <f t="shared" si="215"/>
        <v/>
      </c>
      <c r="M1744" s="712" t="str">
        <f t="shared" si="216"/>
        <v/>
      </c>
      <c r="N1744" s="713"/>
      <c r="O1744" s="714"/>
      <c r="P1744" s="233" t="s">
        <v>439</v>
      </c>
      <c r="Q1744" s="233" t="s">
        <v>439</v>
      </c>
      <c r="R1744" s="816" t="str">
        <f t="shared" si="218"/>
        <v/>
      </c>
      <c r="S1744" s="711" t="str">
        <f t="shared" si="192"/>
        <v/>
      </c>
      <c r="T1744" s="573"/>
      <c r="U1744" s="573"/>
      <c r="V1744" s="147"/>
      <c r="W1744" s="707"/>
    </row>
    <row r="1745" spans="2:23" ht="14.25" customHeight="1">
      <c r="B1745" s="395"/>
      <c r="D1745" s="529">
        <f t="shared" si="217"/>
        <v>1704</v>
      </c>
      <c r="E1745" s="531"/>
      <c r="F1745" s="574"/>
      <c r="G1745" s="531"/>
      <c r="H1745" s="575"/>
      <c r="I1745" s="700" t="str">
        <f t="shared" si="219"/>
        <v/>
      </c>
      <c r="J1745" s="700" t="str">
        <f t="shared" si="213"/>
        <v/>
      </c>
      <c r="K1745" s="700" t="str">
        <f t="shared" si="214"/>
        <v/>
      </c>
      <c r="L1745" s="700" t="str">
        <f t="shared" si="215"/>
        <v/>
      </c>
      <c r="M1745" s="712" t="str">
        <f t="shared" si="216"/>
        <v/>
      </c>
      <c r="N1745" s="713"/>
      <c r="O1745" s="714"/>
      <c r="P1745" s="233" t="s">
        <v>439</v>
      </c>
      <c r="Q1745" s="233" t="s">
        <v>439</v>
      </c>
      <c r="R1745" s="816" t="str">
        <f t="shared" si="218"/>
        <v/>
      </c>
      <c r="S1745" s="711" t="str">
        <f t="shared" si="192"/>
        <v/>
      </c>
      <c r="T1745" s="573"/>
      <c r="U1745" s="573"/>
      <c r="V1745" s="147"/>
      <c r="W1745" s="707"/>
    </row>
    <row r="1746" spans="2:23" ht="14.25" customHeight="1">
      <c r="B1746" s="395"/>
      <c r="D1746" s="529">
        <f t="shared" si="217"/>
        <v>1705</v>
      </c>
      <c r="E1746" s="531"/>
      <c r="F1746" s="574"/>
      <c r="G1746" s="531"/>
      <c r="H1746" s="575"/>
      <c r="I1746" s="700" t="str">
        <f t="shared" si="219"/>
        <v/>
      </c>
      <c r="J1746" s="700" t="str">
        <f t="shared" si="213"/>
        <v/>
      </c>
      <c r="K1746" s="700" t="str">
        <f t="shared" si="214"/>
        <v/>
      </c>
      <c r="L1746" s="700" t="str">
        <f t="shared" si="215"/>
        <v/>
      </c>
      <c r="M1746" s="712" t="str">
        <f t="shared" si="216"/>
        <v/>
      </c>
      <c r="N1746" s="713"/>
      <c r="O1746" s="714"/>
      <c r="P1746" s="233" t="s">
        <v>439</v>
      </c>
      <c r="Q1746" s="233" t="s">
        <v>439</v>
      </c>
      <c r="R1746" s="816" t="str">
        <f t="shared" si="218"/>
        <v/>
      </c>
      <c r="S1746" s="711" t="str">
        <f t="shared" si="192"/>
        <v/>
      </c>
      <c r="T1746" s="573"/>
      <c r="U1746" s="573"/>
      <c r="V1746" s="147"/>
      <c r="W1746" s="707"/>
    </row>
    <row r="1747" spans="2:23" ht="14.25" customHeight="1">
      <c r="B1747" s="395"/>
      <c r="D1747" s="529">
        <f t="shared" si="217"/>
        <v>1706</v>
      </c>
      <c r="E1747" s="531"/>
      <c r="F1747" s="574"/>
      <c r="G1747" s="531"/>
      <c r="H1747" s="575"/>
      <c r="I1747" s="700" t="str">
        <f t="shared" si="219"/>
        <v/>
      </c>
      <c r="J1747" s="700" t="str">
        <f t="shared" si="213"/>
        <v/>
      </c>
      <c r="K1747" s="700" t="str">
        <f t="shared" si="214"/>
        <v/>
      </c>
      <c r="L1747" s="700" t="str">
        <f t="shared" si="215"/>
        <v/>
      </c>
      <c r="M1747" s="712" t="str">
        <f t="shared" si="216"/>
        <v/>
      </c>
      <c r="N1747" s="713"/>
      <c r="O1747" s="714"/>
      <c r="P1747" s="233" t="s">
        <v>439</v>
      </c>
      <c r="Q1747" s="233" t="s">
        <v>439</v>
      </c>
      <c r="R1747" s="816" t="str">
        <f t="shared" si="218"/>
        <v/>
      </c>
      <c r="S1747" s="711" t="str">
        <f t="shared" si="192"/>
        <v/>
      </c>
      <c r="T1747" s="573"/>
      <c r="U1747" s="573"/>
      <c r="V1747" s="147"/>
      <c r="W1747" s="707"/>
    </row>
    <row r="1748" spans="2:23" ht="14.25" customHeight="1">
      <c r="B1748" s="395"/>
      <c r="D1748" s="529">
        <f t="shared" si="217"/>
        <v>1707</v>
      </c>
      <c r="E1748" s="531"/>
      <c r="F1748" s="574"/>
      <c r="G1748" s="531"/>
      <c r="H1748" s="575"/>
      <c r="I1748" s="700" t="str">
        <f t="shared" si="219"/>
        <v/>
      </c>
      <c r="J1748" s="700" t="str">
        <f t="shared" si="213"/>
        <v/>
      </c>
      <c r="K1748" s="700" t="str">
        <f t="shared" si="214"/>
        <v/>
      </c>
      <c r="L1748" s="700" t="str">
        <f t="shared" si="215"/>
        <v/>
      </c>
      <c r="M1748" s="712" t="str">
        <f t="shared" si="216"/>
        <v/>
      </c>
      <c r="N1748" s="713"/>
      <c r="O1748" s="714"/>
      <c r="P1748" s="233" t="s">
        <v>439</v>
      </c>
      <c r="Q1748" s="233" t="s">
        <v>439</v>
      </c>
      <c r="R1748" s="816" t="str">
        <f t="shared" si="218"/>
        <v/>
      </c>
      <c r="S1748" s="711" t="str">
        <f t="shared" si="192"/>
        <v/>
      </c>
      <c r="T1748" s="573"/>
      <c r="U1748" s="573"/>
      <c r="V1748" s="147"/>
      <c r="W1748" s="707"/>
    </row>
    <row r="1749" spans="2:23" ht="14.25" customHeight="1">
      <c r="B1749" s="395"/>
      <c r="D1749" s="529">
        <f t="shared" si="217"/>
        <v>1708</v>
      </c>
      <c r="E1749" s="531"/>
      <c r="F1749" s="574"/>
      <c r="G1749" s="531"/>
      <c r="H1749" s="575"/>
      <c r="I1749" s="700" t="str">
        <f t="shared" si="219"/>
        <v/>
      </c>
      <c r="J1749" s="700" t="str">
        <f t="shared" si="213"/>
        <v/>
      </c>
      <c r="K1749" s="700" t="str">
        <f t="shared" si="214"/>
        <v/>
      </c>
      <c r="L1749" s="700" t="str">
        <f t="shared" si="215"/>
        <v/>
      </c>
      <c r="M1749" s="712" t="str">
        <f t="shared" si="216"/>
        <v/>
      </c>
      <c r="N1749" s="713"/>
      <c r="O1749" s="714"/>
      <c r="P1749" s="233" t="s">
        <v>439</v>
      </c>
      <c r="Q1749" s="233" t="s">
        <v>439</v>
      </c>
      <c r="R1749" s="816" t="str">
        <f t="shared" si="218"/>
        <v/>
      </c>
      <c r="S1749" s="711" t="str">
        <f t="shared" si="192"/>
        <v/>
      </c>
      <c r="T1749" s="573"/>
      <c r="U1749" s="573"/>
      <c r="V1749" s="147"/>
      <c r="W1749" s="707"/>
    </row>
    <row r="1750" spans="2:23" ht="14.25" customHeight="1">
      <c r="B1750" s="395"/>
      <c r="D1750" s="529">
        <f t="shared" si="217"/>
        <v>1709</v>
      </c>
      <c r="E1750" s="531"/>
      <c r="F1750" s="574"/>
      <c r="G1750" s="531"/>
      <c r="H1750" s="575"/>
      <c r="I1750" s="700" t="str">
        <f t="shared" si="219"/>
        <v/>
      </c>
      <c r="J1750" s="700" t="str">
        <f t="shared" si="213"/>
        <v/>
      </c>
      <c r="K1750" s="700" t="str">
        <f t="shared" si="214"/>
        <v/>
      </c>
      <c r="L1750" s="700" t="str">
        <f t="shared" si="215"/>
        <v/>
      </c>
      <c r="M1750" s="712" t="str">
        <f t="shared" si="216"/>
        <v/>
      </c>
      <c r="N1750" s="713"/>
      <c r="O1750" s="714"/>
      <c r="P1750" s="233" t="s">
        <v>439</v>
      </c>
      <c r="Q1750" s="233" t="s">
        <v>439</v>
      </c>
      <c r="R1750" s="816" t="str">
        <f t="shared" si="218"/>
        <v/>
      </c>
      <c r="S1750" s="711" t="str">
        <f t="shared" si="192"/>
        <v/>
      </c>
      <c r="T1750" s="573"/>
      <c r="U1750" s="573"/>
      <c r="V1750" s="147"/>
      <c r="W1750" s="707"/>
    </row>
    <row r="1751" spans="2:23" ht="14.25" customHeight="1">
      <c r="B1751" s="395"/>
      <c r="D1751" s="529">
        <f t="shared" si="217"/>
        <v>1710</v>
      </c>
      <c r="E1751" s="531"/>
      <c r="F1751" s="574"/>
      <c r="G1751" s="531"/>
      <c r="H1751" s="575"/>
      <c r="I1751" s="700" t="str">
        <f t="shared" si="219"/>
        <v/>
      </c>
      <c r="J1751" s="700" t="str">
        <f t="shared" si="213"/>
        <v/>
      </c>
      <c r="K1751" s="700" t="str">
        <f t="shared" si="214"/>
        <v/>
      </c>
      <c r="L1751" s="700" t="str">
        <f t="shared" si="215"/>
        <v/>
      </c>
      <c r="M1751" s="712" t="str">
        <f t="shared" si="216"/>
        <v/>
      </c>
      <c r="N1751" s="713"/>
      <c r="O1751" s="714"/>
      <c r="P1751" s="233" t="s">
        <v>439</v>
      </c>
      <c r="Q1751" s="233" t="s">
        <v>439</v>
      </c>
      <c r="R1751" s="816" t="str">
        <f>IF(Q1751="","",P1751*Q1751)</f>
        <v/>
      </c>
      <c r="S1751" s="711" t="str">
        <f t="shared" si="192"/>
        <v/>
      </c>
      <c r="T1751" s="573"/>
      <c r="U1751" s="573"/>
      <c r="V1751" s="147"/>
      <c r="W1751" s="707"/>
    </row>
    <row r="1752" spans="2:23" ht="14.25" customHeight="1">
      <c r="B1752" s="395"/>
      <c r="D1752" s="529">
        <f t="shared" si="217"/>
        <v>1711</v>
      </c>
      <c r="E1752" s="531"/>
      <c r="F1752" s="574"/>
      <c r="G1752" s="531"/>
      <c r="H1752" s="575"/>
      <c r="I1752" s="700" t="str">
        <f t="shared" si="219"/>
        <v/>
      </c>
      <c r="J1752" s="700" t="str">
        <f t="shared" si="213"/>
        <v/>
      </c>
      <c r="K1752" s="700" t="str">
        <f t="shared" si="214"/>
        <v/>
      </c>
      <c r="L1752" s="700" t="str">
        <f t="shared" si="215"/>
        <v/>
      </c>
      <c r="M1752" s="712" t="str">
        <f t="shared" si="216"/>
        <v/>
      </c>
      <c r="N1752" s="713"/>
      <c r="O1752" s="714"/>
      <c r="P1752" s="233" t="s">
        <v>439</v>
      </c>
      <c r="Q1752" s="233" t="s">
        <v>439</v>
      </c>
      <c r="R1752" s="816" t="str">
        <f t="shared" ref="R1752:R1815" si="220">IF(Q1752="","",P1752*Q1752)</f>
        <v/>
      </c>
      <c r="S1752" s="711" t="str">
        <f t="shared" si="192"/>
        <v/>
      </c>
      <c r="T1752" s="573"/>
      <c r="U1752" s="573"/>
      <c r="V1752" s="147"/>
      <c r="W1752" s="707"/>
    </row>
    <row r="1753" spans="2:23" ht="14.25" customHeight="1">
      <c r="B1753" s="395"/>
      <c r="D1753" s="529">
        <f t="shared" si="217"/>
        <v>1712</v>
      </c>
      <c r="E1753" s="531"/>
      <c r="F1753" s="574"/>
      <c r="G1753" s="531"/>
      <c r="H1753" s="575"/>
      <c r="I1753" s="700" t="str">
        <f t="shared" si="219"/>
        <v/>
      </c>
      <c r="J1753" s="700" t="str">
        <f t="shared" si="213"/>
        <v/>
      </c>
      <c r="K1753" s="700" t="str">
        <f t="shared" si="214"/>
        <v/>
      </c>
      <c r="L1753" s="700" t="str">
        <f t="shared" si="215"/>
        <v/>
      </c>
      <c r="M1753" s="712" t="str">
        <f t="shared" si="216"/>
        <v/>
      </c>
      <c r="N1753" s="713"/>
      <c r="O1753" s="714"/>
      <c r="P1753" s="233" t="s">
        <v>439</v>
      </c>
      <c r="Q1753" s="233" t="s">
        <v>439</v>
      </c>
      <c r="R1753" s="816" t="str">
        <f t="shared" si="220"/>
        <v/>
      </c>
      <c r="S1753" s="711" t="str">
        <f t="shared" si="192"/>
        <v/>
      </c>
      <c r="T1753" s="573"/>
      <c r="U1753" s="573"/>
      <c r="V1753" s="147"/>
      <c r="W1753" s="707"/>
    </row>
    <row r="1754" spans="2:23" ht="14.25" customHeight="1">
      <c r="B1754" s="395"/>
      <c r="D1754" s="529">
        <f t="shared" si="217"/>
        <v>1713</v>
      </c>
      <c r="E1754" s="531"/>
      <c r="F1754" s="574"/>
      <c r="G1754" s="531"/>
      <c r="H1754" s="575"/>
      <c r="I1754" s="700" t="str">
        <f t="shared" si="219"/>
        <v/>
      </c>
      <c r="J1754" s="700" t="str">
        <f t="shared" si="213"/>
        <v/>
      </c>
      <c r="K1754" s="700" t="str">
        <f t="shared" si="214"/>
        <v/>
      </c>
      <c r="L1754" s="700" t="str">
        <f t="shared" si="215"/>
        <v/>
      </c>
      <c r="M1754" s="712" t="str">
        <f t="shared" si="216"/>
        <v/>
      </c>
      <c r="N1754" s="713"/>
      <c r="O1754" s="714"/>
      <c r="P1754" s="233" t="s">
        <v>439</v>
      </c>
      <c r="Q1754" s="233" t="s">
        <v>439</v>
      </c>
      <c r="R1754" s="816" t="str">
        <f t="shared" si="220"/>
        <v/>
      </c>
      <c r="S1754" s="711" t="str">
        <f t="shared" si="192"/>
        <v/>
      </c>
      <c r="T1754" s="573"/>
      <c r="U1754" s="573"/>
      <c r="V1754" s="147"/>
      <c r="W1754" s="707"/>
    </row>
    <row r="1755" spans="2:23" ht="14.25" customHeight="1">
      <c r="B1755" s="395"/>
      <c r="D1755" s="529">
        <f t="shared" si="217"/>
        <v>1714</v>
      </c>
      <c r="E1755" s="531"/>
      <c r="F1755" s="574"/>
      <c r="G1755" s="531"/>
      <c r="H1755" s="575"/>
      <c r="I1755" s="700" t="str">
        <f t="shared" si="219"/>
        <v/>
      </c>
      <c r="J1755" s="700" t="str">
        <f t="shared" si="213"/>
        <v/>
      </c>
      <c r="K1755" s="700" t="str">
        <f t="shared" si="214"/>
        <v/>
      </c>
      <c r="L1755" s="700" t="str">
        <f t="shared" si="215"/>
        <v/>
      </c>
      <c r="M1755" s="712" t="str">
        <f t="shared" si="216"/>
        <v/>
      </c>
      <c r="N1755" s="713"/>
      <c r="O1755" s="714"/>
      <c r="P1755" s="233" t="s">
        <v>439</v>
      </c>
      <c r="Q1755" s="233" t="s">
        <v>439</v>
      </c>
      <c r="R1755" s="816" t="str">
        <f t="shared" si="220"/>
        <v/>
      </c>
      <c r="S1755" s="711" t="str">
        <f t="shared" si="192"/>
        <v/>
      </c>
      <c r="T1755" s="573"/>
      <c r="U1755" s="573"/>
      <c r="V1755" s="147"/>
      <c r="W1755" s="707"/>
    </row>
    <row r="1756" spans="2:23" ht="14.25" customHeight="1">
      <c r="B1756" s="395"/>
      <c r="D1756" s="529">
        <f t="shared" si="217"/>
        <v>1715</v>
      </c>
      <c r="E1756" s="531"/>
      <c r="F1756" s="574"/>
      <c r="G1756" s="531"/>
      <c r="H1756" s="575"/>
      <c r="I1756" s="700" t="str">
        <f t="shared" si="219"/>
        <v/>
      </c>
      <c r="J1756" s="700" t="str">
        <f t="shared" si="213"/>
        <v/>
      </c>
      <c r="K1756" s="700" t="str">
        <f t="shared" si="214"/>
        <v/>
      </c>
      <c r="L1756" s="700" t="str">
        <f t="shared" si="215"/>
        <v/>
      </c>
      <c r="M1756" s="712" t="str">
        <f t="shared" si="216"/>
        <v/>
      </c>
      <c r="N1756" s="713"/>
      <c r="O1756" s="714"/>
      <c r="P1756" s="233" t="s">
        <v>439</v>
      </c>
      <c r="Q1756" s="233" t="s">
        <v>439</v>
      </c>
      <c r="R1756" s="816" t="str">
        <f t="shared" si="220"/>
        <v/>
      </c>
      <c r="S1756" s="711" t="str">
        <f t="shared" si="192"/>
        <v/>
      </c>
      <c r="T1756" s="573"/>
      <c r="U1756" s="573"/>
      <c r="V1756" s="147"/>
      <c r="W1756" s="707"/>
    </row>
    <row r="1757" spans="2:23" ht="14.25" customHeight="1">
      <c r="B1757" s="395"/>
      <c r="D1757" s="529">
        <f t="shared" si="217"/>
        <v>1716</v>
      </c>
      <c r="E1757" s="531"/>
      <c r="F1757" s="574"/>
      <c r="G1757" s="531"/>
      <c r="H1757" s="575"/>
      <c r="I1757" s="700" t="str">
        <f t="shared" si="219"/>
        <v/>
      </c>
      <c r="J1757" s="700" t="str">
        <f t="shared" si="213"/>
        <v/>
      </c>
      <c r="K1757" s="700" t="str">
        <f t="shared" si="214"/>
        <v/>
      </c>
      <c r="L1757" s="700" t="str">
        <f t="shared" si="215"/>
        <v/>
      </c>
      <c r="M1757" s="712" t="str">
        <f t="shared" si="216"/>
        <v/>
      </c>
      <c r="N1757" s="713"/>
      <c r="O1757" s="714"/>
      <c r="P1757" s="233" t="s">
        <v>439</v>
      </c>
      <c r="Q1757" s="233" t="s">
        <v>439</v>
      </c>
      <c r="R1757" s="816" t="str">
        <f t="shared" si="220"/>
        <v/>
      </c>
      <c r="S1757" s="711" t="str">
        <f t="shared" si="192"/>
        <v/>
      </c>
      <c r="T1757" s="573"/>
      <c r="U1757" s="573"/>
      <c r="V1757" s="147"/>
      <c r="W1757" s="707"/>
    </row>
    <row r="1758" spans="2:23" ht="14.25" customHeight="1">
      <c r="B1758" s="395"/>
      <c r="D1758" s="529">
        <f t="shared" si="217"/>
        <v>1717</v>
      </c>
      <c r="E1758" s="531"/>
      <c r="F1758" s="574"/>
      <c r="G1758" s="531"/>
      <c r="H1758" s="575"/>
      <c r="I1758" s="700" t="str">
        <f t="shared" si="219"/>
        <v/>
      </c>
      <c r="J1758" s="700" t="str">
        <f t="shared" si="213"/>
        <v/>
      </c>
      <c r="K1758" s="700" t="str">
        <f t="shared" si="214"/>
        <v/>
      </c>
      <c r="L1758" s="700" t="str">
        <f t="shared" si="215"/>
        <v/>
      </c>
      <c r="M1758" s="712" t="str">
        <f t="shared" si="216"/>
        <v/>
      </c>
      <c r="N1758" s="713"/>
      <c r="O1758" s="714"/>
      <c r="P1758" s="233" t="s">
        <v>439</v>
      </c>
      <c r="Q1758" s="233" t="s">
        <v>439</v>
      </c>
      <c r="R1758" s="816" t="str">
        <f t="shared" si="220"/>
        <v/>
      </c>
      <c r="S1758" s="711" t="str">
        <f t="shared" si="192"/>
        <v/>
      </c>
      <c r="T1758" s="573"/>
      <c r="U1758" s="573"/>
      <c r="V1758" s="147"/>
      <c r="W1758" s="707"/>
    </row>
    <row r="1759" spans="2:23" ht="14.25" customHeight="1">
      <c r="B1759" s="395"/>
      <c r="D1759" s="529">
        <f t="shared" si="217"/>
        <v>1718</v>
      </c>
      <c r="E1759" s="531"/>
      <c r="F1759" s="574"/>
      <c r="G1759" s="531"/>
      <c r="H1759" s="575"/>
      <c r="I1759" s="700" t="str">
        <f t="shared" si="219"/>
        <v/>
      </c>
      <c r="J1759" s="700" t="str">
        <f t="shared" si="213"/>
        <v/>
      </c>
      <c r="K1759" s="700" t="str">
        <f t="shared" si="214"/>
        <v/>
      </c>
      <c r="L1759" s="700" t="str">
        <f t="shared" si="215"/>
        <v/>
      </c>
      <c r="M1759" s="712" t="str">
        <f t="shared" si="216"/>
        <v/>
      </c>
      <c r="N1759" s="713"/>
      <c r="O1759" s="714"/>
      <c r="P1759" s="233" t="s">
        <v>439</v>
      </c>
      <c r="Q1759" s="233" t="s">
        <v>439</v>
      </c>
      <c r="R1759" s="816" t="str">
        <f t="shared" si="220"/>
        <v/>
      </c>
      <c r="S1759" s="711" t="str">
        <f t="shared" si="192"/>
        <v/>
      </c>
      <c r="T1759" s="573"/>
      <c r="U1759" s="573"/>
      <c r="V1759" s="147"/>
      <c r="W1759" s="707"/>
    </row>
    <row r="1760" spans="2:23" ht="14.25" customHeight="1">
      <c r="B1760" s="395"/>
      <c r="D1760" s="529">
        <f t="shared" si="217"/>
        <v>1719</v>
      </c>
      <c r="E1760" s="531"/>
      <c r="F1760" s="574"/>
      <c r="G1760" s="531"/>
      <c r="H1760" s="575"/>
      <c r="I1760" s="700" t="str">
        <f t="shared" si="219"/>
        <v/>
      </c>
      <c r="J1760" s="700" t="str">
        <f t="shared" si="213"/>
        <v/>
      </c>
      <c r="K1760" s="700" t="str">
        <f t="shared" si="214"/>
        <v/>
      </c>
      <c r="L1760" s="700" t="str">
        <f t="shared" si="215"/>
        <v/>
      </c>
      <c r="M1760" s="712" t="str">
        <f t="shared" si="216"/>
        <v/>
      </c>
      <c r="N1760" s="713"/>
      <c r="O1760" s="714"/>
      <c r="P1760" s="233" t="s">
        <v>439</v>
      </c>
      <c r="Q1760" s="233" t="s">
        <v>439</v>
      </c>
      <c r="R1760" s="816" t="str">
        <f t="shared" si="220"/>
        <v/>
      </c>
      <c r="S1760" s="711" t="str">
        <f t="shared" si="192"/>
        <v/>
      </c>
      <c r="T1760" s="573"/>
      <c r="U1760" s="573"/>
      <c r="V1760" s="147"/>
      <c r="W1760" s="707"/>
    </row>
    <row r="1761" spans="2:23" ht="14.25" customHeight="1">
      <c r="B1761" s="395"/>
      <c r="D1761" s="529">
        <f t="shared" si="217"/>
        <v>1720</v>
      </c>
      <c r="E1761" s="531"/>
      <c r="F1761" s="574"/>
      <c r="G1761" s="531"/>
      <c r="H1761" s="575"/>
      <c r="I1761" s="700" t="str">
        <f t="shared" si="219"/>
        <v/>
      </c>
      <c r="J1761" s="700" t="str">
        <f t="shared" si="213"/>
        <v/>
      </c>
      <c r="K1761" s="700" t="str">
        <f t="shared" si="214"/>
        <v/>
      </c>
      <c r="L1761" s="700" t="str">
        <f t="shared" si="215"/>
        <v/>
      </c>
      <c r="M1761" s="712" t="str">
        <f t="shared" si="216"/>
        <v/>
      </c>
      <c r="N1761" s="713"/>
      <c r="O1761" s="714"/>
      <c r="P1761" s="233" t="s">
        <v>439</v>
      </c>
      <c r="Q1761" s="233" t="s">
        <v>439</v>
      </c>
      <c r="R1761" s="816" t="str">
        <f t="shared" si="220"/>
        <v/>
      </c>
      <c r="S1761" s="711" t="str">
        <f t="shared" ref="S1761:S1824" si="221">IF(OR(H1761="",R1761=""),"",R1761/H1761)</f>
        <v/>
      </c>
      <c r="T1761" s="573"/>
      <c r="U1761" s="573"/>
      <c r="V1761" s="147"/>
      <c r="W1761" s="707"/>
    </row>
    <row r="1762" spans="2:23" ht="14.25" customHeight="1">
      <c r="B1762" s="395"/>
      <c r="D1762" s="529">
        <f t="shared" ref="D1762:D1825" si="222">D1761+1</f>
        <v>1721</v>
      </c>
      <c r="E1762" s="531"/>
      <c r="F1762" s="574"/>
      <c r="G1762" s="531"/>
      <c r="H1762" s="575"/>
      <c r="I1762" s="700" t="str">
        <f t="shared" si="219"/>
        <v/>
      </c>
      <c r="J1762" s="700" t="str">
        <f t="shared" si="213"/>
        <v/>
      </c>
      <c r="K1762" s="700" t="str">
        <f t="shared" si="214"/>
        <v/>
      </c>
      <c r="L1762" s="700" t="str">
        <f t="shared" si="215"/>
        <v/>
      </c>
      <c r="M1762" s="712" t="str">
        <f t="shared" si="216"/>
        <v/>
      </c>
      <c r="N1762" s="713"/>
      <c r="O1762" s="714"/>
      <c r="P1762" s="233" t="s">
        <v>439</v>
      </c>
      <c r="Q1762" s="233" t="s">
        <v>439</v>
      </c>
      <c r="R1762" s="816" t="str">
        <f t="shared" si="220"/>
        <v/>
      </c>
      <c r="S1762" s="711" t="str">
        <f t="shared" si="221"/>
        <v/>
      </c>
      <c r="T1762" s="573"/>
      <c r="U1762" s="573"/>
      <c r="V1762" s="147"/>
      <c r="W1762" s="707"/>
    </row>
    <row r="1763" spans="2:23" ht="14.25" customHeight="1">
      <c r="B1763" s="395"/>
      <c r="D1763" s="529">
        <f t="shared" si="222"/>
        <v>1722</v>
      </c>
      <c r="E1763" s="531"/>
      <c r="F1763" s="574"/>
      <c r="G1763" s="531"/>
      <c r="H1763" s="575"/>
      <c r="I1763" s="700" t="str">
        <f t="shared" si="219"/>
        <v/>
      </c>
      <c r="J1763" s="700" t="str">
        <f t="shared" si="213"/>
        <v/>
      </c>
      <c r="K1763" s="700" t="str">
        <f t="shared" si="214"/>
        <v/>
      </c>
      <c r="L1763" s="700" t="str">
        <f t="shared" si="215"/>
        <v/>
      </c>
      <c r="M1763" s="712" t="str">
        <f t="shared" si="216"/>
        <v/>
      </c>
      <c r="N1763" s="713"/>
      <c r="O1763" s="714"/>
      <c r="P1763" s="233" t="s">
        <v>439</v>
      </c>
      <c r="Q1763" s="233" t="s">
        <v>439</v>
      </c>
      <c r="R1763" s="816" t="str">
        <f t="shared" si="220"/>
        <v/>
      </c>
      <c r="S1763" s="711" t="str">
        <f t="shared" si="221"/>
        <v/>
      </c>
      <c r="T1763" s="573"/>
      <c r="U1763" s="573"/>
      <c r="V1763" s="147"/>
      <c r="W1763" s="707"/>
    </row>
    <row r="1764" spans="2:23" ht="14.25" customHeight="1">
      <c r="B1764" s="395"/>
      <c r="D1764" s="529">
        <f t="shared" si="222"/>
        <v>1723</v>
      </c>
      <c r="E1764" s="531"/>
      <c r="F1764" s="574"/>
      <c r="G1764" s="531"/>
      <c r="H1764" s="575"/>
      <c r="I1764" s="700" t="str">
        <f t="shared" si="219"/>
        <v/>
      </c>
      <c r="J1764" s="700" t="str">
        <f t="shared" si="213"/>
        <v/>
      </c>
      <c r="K1764" s="700" t="str">
        <f t="shared" si="214"/>
        <v/>
      </c>
      <c r="L1764" s="700" t="str">
        <f t="shared" si="215"/>
        <v/>
      </c>
      <c r="M1764" s="712" t="str">
        <f t="shared" si="216"/>
        <v/>
      </c>
      <c r="N1764" s="713"/>
      <c r="O1764" s="714"/>
      <c r="P1764" s="233" t="s">
        <v>439</v>
      </c>
      <c r="Q1764" s="233" t="s">
        <v>439</v>
      </c>
      <c r="R1764" s="816" t="str">
        <f t="shared" si="220"/>
        <v/>
      </c>
      <c r="S1764" s="711" t="str">
        <f t="shared" si="221"/>
        <v/>
      </c>
      <c r="T1764" s="573"/>
      <c r="U1764" s="573"/>
      <c r="V1764" s="147"/>
      <c r="W1764" s="707"/>
    </row>
    <row r="1765" spans="2:23" ht="14.25" customHeight="1">
      <c r="B1765" s="395"/>
      <c r="D1765" s="529">
        <f t="shared" si="222"/>
        <v>1724</v>
      </c>
      <c r="E1765" s="531"/>
      <c r="F1765" s="574"/>
      <c r="G1765" s="531"/>
      <c r="H1765" s="575"/>
      <c r="I1765" s="700" t="str">
        <f t="shared" si="219"/>
        <v/>
      </c>
      <c r="J1765" s="700" t="str">
        <f t="shared" si="213"/>
        <v/>
      </c>
      <c r="K1765" s="700" t="str">
        <f t="shared" si="214"/>
        <v/>
      </c>
      <c r="L1765" s="700" t="str">
        <f t="shared" si="215"/>
        <v/>
      </c>
      <c r="M1765" s="712" t="str">
        <f t="shared" si="216"/>
        <v/>
      </c>
      <c r="N1765" s="713"/>
      <c r="O1765" s="714"/>
      <c r="P1765" s="233" t="s">
        <v>439</v>
      </c>
      <c r="Q1765" s="233" t="s">
        <v>439</v>
      </c>
      <c r="R1765" s="816" t="str">
        <f t="shared" si="220"/>
        <v/>
      </c>
      <c r="S1765" s="711" t="str">
        <f t="shared" si="221"/>
        <v/>
      </c>
      <c r="T1765" s="573"/>
      <c r="U1765" s="573"/>
      <c r="V1765" s="147"/>
      <c r="W1765" s="707"/>
    </row>
    <row r="1766" spans="2:23" ht="14.25" customHeight="1">
      <c r="B1766" s="395"/>
      <c r="D1766" s="529">
        <f t="shared" si="222"/>
        <v>1725</v>
      </c>
      <c r="E1766" s="531"/>
      <c r="F1766" s="574"/>
      <c r="G1766" s="531"/>
      <c r="H1766" s="575"/>
      <c r="I1766" s="700" t="str">
        <f t="shared" si="219"/>
        <v/>
      </c>
      <c r="J1766" s="700" t="str">
        <f t="shared" si="213"/>
        <v/>
      </c>
      <c r="K1766" s="700" t="str">
        <f t="shared" si="214"/>
        <v/>
      </c>
      <c r="L1766" s="700" t="str">
        <f t="shared" si="215"/>
        <v/>
      </c>
      <c r="M1766" s="712" t="str">
        <f t="shared" si="216"/>
        <v/>
      </c>
      <c r="N1766" s="713"/>
      <c r="O1766" s="714"/>
      <c r="P1766" s="233" t="s">
        <v>439</v>
      </c>
      <c r="Q1766" s="233" t="s">
        <v>439</v>
      </c>
      <c r="R1766" s="816" t="str">
        <f t="shared" si="220"/>
        <v/>
      </c>
      <c r="S1766" s="711" t="str">
        <f t="shared" si="221"/>
        <v/>
      </c>
      <c r="T1766" s="573"/>
      <c r="U1766" s="573"/>
      <c r="V1766" s="147"/>
      <c r="W1766" s="707"/>
    </row>
    <row r="1767" spans="2:23" ht="14.25" customHeight="1">
      <c r="B1767" s="395"/>
      <c r="D1767" s="529">
        <f t="shared" si="222"/>
        <v>1726</v>
      </c>
      <c r="E1767" s="531"/>
      <c r="F1767" s="574"/>
      <c r="G1767" s="531"/>
      <c r="H1767" s="575"/>
      <c r="I1767" s="700" t="str">
        <f t="shared" si="219"/>
        <v/>
      </c>
      <c r="J1767" s="700" t="str">
        <f t="shared" si="213"/>
        <v/>
      </c>
      <c r="K1767" s="700" t="str">
        <f t="shared" si="214"/>
        <v/>
      </c>
      <c r="L1767" s="700" t="str">
        <f t="shared" si="215"/>
        <v/>
      </c>
      <c r="M1767" s="712" t="str">
        <f t="shared" si="216"/>
        <v/>
      </c>
      <c r="N1767" s="713"/>
      <c r="O1767" s="714"/>
      <c r="P1767" s="233" t="s">
        <v>439</v>
      </c>
      <c r="Q1767" s="233" t="s">
        <v>439</v>
      </c>
      <c r="R1767" s="816" t="str">
        <f t="shared" si="220"/>
        <v/>
      </c>
      <c r="S1767" s="711" t="str">
        <f t="shared" si="221"/>
        <v/>
      </c>
      <c r="T1767" s="573"/>
      <c r="U1767" s="573"/>
      <c r="V1767" s="147"/>
      <c r="W1767" s="707"/>
    </row>
    <row r="1768" spans="2:23" ht="14.25" customHeight="1">
      <c r="B1768" s="395"/>
      <c r="D1768" s="529">
        <f t="shared" si="222"/>
        <v>1727</v>
      </c>
      <c r="E1768" s="531"/>
      <c r="F1768" s="574"/>
      <c r="G1768" s="531"/>
      <c r="H1768" s="575"/>
      <c r="I1768" s="700" t="str">
        <f t="shared" si="219"/>
        <v/>
      </c>
      <c r="J1768" s="700" t="str">
        <f t="shared" si="213"/>
        <v/>
      </c>
      <c r="K1768" s="700" t="str">
        <f t="shared" si="214"/>
        <v/>
      </c>
      <c r="L1768" s="700" t="str">
        <f t="shared" si="215"/>
        <v/>
      </c>
      <c r="M1768" s="712" t="str">
        <f t="shared" si="216"/>
        <v/>
      </c>
      <c r="N1768" s="713"/>
      <c r="O1768" s="714"/>
      <c r="P1768" s="233" t="s">
        <v>439</v>
      </c>
      <c r="Q1768" s="233" t="s">
        <v>439</v>
      </c>
      <c r="R1768" s="816" t="str">
        <f t="shared" si="220"/>
        <v/>
      </c>
      <c r="S1768" s="711" t="str">
        <f t="shared" si="221"/>
        <v/>
      </c>
      <c r="T1768" s="573"/>
      <c r="U1768" s="573"/>
      <c r="V1768" s="147"/>
      <c r="W1768" s="707"/>
    </row>
    <row r="1769" spans="2:23" ht="14.25" customHeight="1">
      <c r="B1769" s="395"/>
      <c r="D1769" s="529">
        <f t="shared" si="222"/>
        <v>1728</v>
      </c>
      <c r="E1769" s="531"/>
      <c r="F1769" s="574"/>
      <c r="G1769" s="531"/>
      <c r="H1769" s="575"/>
      <c r="I1769" s="700" t="str">
        <f t="shared" si="219"/>
        <v/>
      </c>
      <c r="J1769" s="700" t="str">
        <f t="shared" si="213"/>
        <v/>
      </c>
      <c r="K1769" s="700" t="str">
        <f t="shared" si="214"/>
        <v/>
      </c>
      <c r="L1769" s="700" t="str">
        <f t="shared" si="215"/>
        <v/>
      </c>
      <c r="M1769" s="712" t="str">
        <f t="shared" si="216"/>
        <v/>
      </c>
      <c r="N1769" s="713"/>
      <c r="O1769" s="714"/>
      <c r="P1769" s="233" t="s">
        <v>439</v>
      </c>
      <c r="Q1769" s="233" t="s">
        <v>439</v>
      </c>
      <c r="R1769" s="816" t="str">
        <f t="shared" si="220"/>
        <v/>
      </c>
      <c r="S1769" s="711" t="str">
        <f t="shared" si="221"/>
        <v/>
      </c>
      <c r="T1769" s="573"/>
      <c r="U1769" s="573"/>
      <c r="V1769" s="147"/>
      <c r="W1769" s="707"/>
    </row>
    <row r="1770" spans="2:23" ht="14.25" customHeight="1">
      <c r="B1770" s="395"/>
      <c r="D1770" s="529">
        <f t="shared" si="222"/>
        <v>1729</v>
      </c>
      <c r="E1770" s="531"/>
      <c r="F1770" s="574"/>
      <c r="G1770" s="531"/>
      <c r="H1770" s="575"/>
      <c r="I1770" s="700" t="str">
        <f t="shared" si="219"/>
        <v/>
      </c>
      <c r="J1770" s="700" t="str">
        <f t="shared" si="213"/>
        <v/>
      </c>
      <c r="K1770" s="700" t="str">
        <f t="shared" si="214"/>
        <v/>
      </c>
      <c r="L1770" s="700" t="str">
        <f t="shared" si="215"/>
        <v/>
      </c>
      <c r="M1770" s="712" t="str">
        <f t="shared" si="216"/>
        <v/>
      </c>
      <c r="N1770" s="713"/>
      <c r="O1770" s="714"/>
      <c r="P1770" s="233" t="s">
        <v>439</v>
      </c>
      <c r="Q1770" s="233" t="s">
        <v>439</v>
      </c>
      <c r="R1770" s="816" t="str">
        <f t="shared" si="220"/>
        <v/>
      </c>
      <c r="S1770" s="711" t="str">
        <f t="shared" si="221"/>
        <v/>
      </c>
      <c r="T1770" s="573"/>
      <c r="U1770" s="573"/>
      <c r="V1770" s="147"/>
      <c r="W1770" s="707"/>
    </row>
    <row r="1771" spans="2:23" ht="14.25" customHeight="1">
      <c r="B1771" s="395"/>
      <c r="D1771" s="529">
        <f t="shared" si="222"/>
        <v>1730</v>
      </c>
      <c r="E1771" s="531"/>
      <c r="F1771" s="574"/>
      <c r="G1771" s="531"/>
      <c r="H1771" s="575"/>
      <c r="I1771" s="700" t="str">
        <f t="shared" ref="I1771:I1834" si="223">IF(OR(F1771=$AE$4,F1771=$AF$4),"○","")</f>
        <v/>
      </c>
      <c r="J1771" s="700" t="str">
        <f t="shared" si="213"/>
        <v/>
      </c>
      <c r="K1771" s="700" t="str">
        <f t="shared" si="214"/>
        <v/>
      </c>
      <c r="L1771" s="700" t="str">
        <f t="shared" si="215"/>
        <v/>
      </c>
      <c r="M1771" s="712" t="str">
        <f t="shared" si="216"/>
        <v/>
      </c>
      <c r="N1771" s="713"/>
      <c r="O1771" s="714"/>
      <c r="P1771" s="233" t="s">
        <v>439</v>
      </c>
      <c r="Q1771" s="233" t="s">
        <v>439</v>
      </c>
      <c r="R1771" s="816" t="str">
        <f t="shared" si="220"/>
        <v/>
      </c>
      <c r="S1771" s="711" t="str">
        <f t="shared" si="221"/>
        <v/>
      </c>
      <c r="T1771" s="573"/>
      <c r="U1771" s="573"/>
      <c r="V1771" s="147"/>
      <c r="W1771" s="707"/>
    </row>
    <row r="1772" spans="2:23" ht="14.25" customHeight="1">
      <c r="B1772" s="395"/>
      <c r="D1772" s="529">
        <f t="shared" si="222"/>
        <v>1731</v>
      </c>
      <c r="E1772" s="531"/>
      <c r="F1772" s="574"/>
      <c r="G1772" s="531"/>
      <c r="H1772" s="575"/>
      <c r="I1772" s="700" t="str">
        <f t="shared" si="223"/>
        <v/>
      </c>
      <c r="J1772" s="700" t="str">
        <f t="shared" si="213"/>
        <v/>
      </c>
      <c r="K1772" s="700" t="str">
        <f t="shared" si="214"/>
        <v/>
      </c>
      <c r="L1772" s="700" t="str">
        <f t="shared" si="215"/>
        <v/>
      </c>
      <c r="M1772" s="712" t="str">
        <f t="shared" si="216"/>
        <v/>
      </c>
      <c r="N1772" s="713"/>
      <c r="O1772" s="714"/>
      <c r="P1772" s="233" t="s">
        <v>439</v>
      </c>
      <c r="Q1772" s="233" t="s">
        <v>439</v>
      </c>
      <c r="R1772" s="816" t="str">
        <f t="shared" si="220"/>
        <v/>
      </c>
      <c r="S1772" s="711" t="str">
        <f t="shared" si="221"/>
        <v/>
      </c>
      <c r="T1772" s="573"/>
      <c r="U1772" s="573"/>
      <c r="V1772" s="147"/>
      <c r="W1772" s="707"/>
    </row>
    <row r="1773" spans="2:23" ht="14.25" customHeight="1">
      <c r="B1773" s="395"/>
      <c r="D1773" s="529">
        <f t="shared" si="222"/>
        <v>1732</v>
      </c>
      <c r="E1773" s="531"/>
      <c r="F1773" s="574"/>
      <c r="G1773" s="531"/>
      <c r="H1773" s="575"/>
      <c r="I1773" s="700" t="str">
        <f t="shared" si="223"/>
        <v/>
      </c>
      <c r="J1773" s="700" t="str">
        <f t="shared" si="213"/>
        <v/>
      </c>
      <c r="K1773" s="700" t="str">
        <f t="shared" si="214"/>
        <v/>
      </c>
      <c r="L1773" s="700" t="str">
        <f t="shared" si="215"/>
        <v/>
      </c>
      <c r="M1773" s="712" t="str">
        <f t="shared" si="216"/>
        <v/>
      </c>
      <c r="N1773" s="713"/>
      <c r="O1773" s="714"/>
      <c r="P1773" s="233" t="s">
        <v>439</v>
      </c>
      <c r="Q1773" s="233" t="s">
        <v>439</v>
      </c>
      <c r="R1773" s="816" t="str">
        <f t="shared" si="220"/>
        <v/>
      </c>
      <c r="S1773" s="711" t="str">
        <f t="shared" si="221"/>
        <v/>
      </c>
      <c r="T1773" s="573"/>
      <c r="U1773" s="573"/>
      <c r="V1773" s="147"/>
      <c r="W1773" s="707"/>
    </row>
    <row r="1774" spans="2:23" ht="14.25" customHeight="1">
      <c r="B1774" s="395"/>
      <c r="D1774" s="529">
        <f t="shared" si="222"/>
        <v>1733</v>
      </c>
      <c r="E1774" s="531"/>
      <c r="F1774" s="574"/>
      <c r="G1774" s="531"/>
      <c r="H1774" s="575"/>
      <c r="I1774" s="700" t="str">
        <f t="shared" si="223"/>
        <v/>
      </c>
      <c r="J1774" s="700" t="str">
        <f t="shared" si="213"/>
        <v/>
      </c>
      <c r="K1774" s="700" t="str">
        <f t="shared" si="214"/>
        <v/>
      </c>
      <c r="L1774" s="700" t="str">
        <f t="shared" si="215"/>
        <v/>
      </c>
      <c r="M1774" s="712" t="str">
        <f t="shared" si="216"/>
        <v/>
      </c>
      <c r="N1774" s="713"/>
      <c r="O1774" s="714"/>
      <c r="P1774" s="233" t="s">
        <v>439</v>
      </c>
      <c r="Q1774" s="233" t="s">
        <v>439</v>
      </c>
      <c r="R1774" s="816" t="str">
        <f t="shared" si="220"/>
        <v/>
      </c>
      <c r="S1774" s="711" t="str">
        <f t="shared" si="221"/>
        <v/>
      </c>
      <c r="T1774" s="573"/>
      <c r="U1774" s="573"/>
      <c r="V1774" s="147"/>
      <c r="W1774" s="707"/>
    </row>
    <row r="1775" spans="2:23" ht="14.25" customHeight="1">
      <c r="B1775" s="395"/>
      <c r="D1775" s="529">
        <f t="shared" si="222"/>
        <v>1734</v>
      </c>
      <c r="E1775" s="531"/>
      <c r="F1775" s="574"/>
      <c r="G1775" s="531"/>
      <c r="H1775" s="575"/>
      <c r="I1775" s="700" t="str">
        <f t="shared" si="223"/>
        <v/>
      </c>
      <c r="J1775" s="700" t="str">
        <f t="shared" si="213"/>
        <v/>
      </c>
      <c r="K1775" s="700" t="str">
        <f t="shared" si="214"/>
        <v/>
      </c>
      <c r="L1775" s="700" t="str">
        <f t="shared" si="215"/>
        <v/>
      </c>
      <c r="M1775" s="712" t="str">
        <f t="shared" si="216"/>
        <v/>
      </c>
      <c r="N1775" s="713"/>
      <c r="O1775" s="714"/>
      <c r="P1775" s="233" t="s">
        <v>439</v>
      </c>
      <c r="Q1775" s="233" t="s">
        <v>439</v>
      </c>
      <c r="R1775" s="816" t="str">
        <f t="shared" si="220"/>
        <v/>
      </c>
      <c r="S1775" s="711" t="str">
        <f t="shared" si="221"/>
        <v/>
      </c>
      <c r="T1775" s="573"/>
      <c r="U1775" s="573"/>
      <c r="V1775" s="147"/>
      <c r="W1775" s="707"/>
    </row>
    <row r="1776" spans="2:23" ht="14.25" customHeight="1">
      <c r="B1776" s="395"/>
      <c r="D1776" s="529">
        <f t="shared" si="222"/>
        <v>1735</v>
      </c>
      <c r="E1776" s="531"/>
      <c r="F1776" s="574"/>
      <c r="G1776" s="531"/>
      <c r="H1776" s="575"/>
      <c r="I1776" s="700" t="str">
        <f t="shared" si="223"/>
        <v/>
      </c>
      <c r="J1776" s="700" t="str">
        <f t="shared" si="213"/>
        <v/>
      </c>
      <c r="K1776" s="700" t="str">
        <f t="shared" si="214"/>
        <v/>
      </c>
      <c r="L1776" s="700" t="str">
        <f t="shared" si="215"/>
        <v/>
      </c>
      <c r="M1776" s="712" t="str">
        <f t="shared" si="216"/>
        <v/>
      </c>
      <c r="N1776" s="713"/>
      <c r="O1776" s="714"/>
      <c r="P1776" s="233" t="s">
        <v>439</v>
      </c>
      <c r="Q1776" s="233" t="s">
        <v>439</v>
      </c>
      <c r="R1776" s="816" t="str">
        <f t="shared" si="220"/>
        <v/>
      </c>
      <c r="S1776" s="711" t="str">
        <f t="shared" si="221"/>
        <v/>
      </c>
      <c r="T1776" s="573"/>
      <c r="U1776" s="573"/>
      <c r="V1776" s="147"/>
      <c r="W1776" s="707"/>
    </row>
    <row r="1777" spans="2:23" ht="14.25" customHeight="1">
      <c r="B1777" s="395"/>
      <c r="D1777" s="529">
        <f t="shared" si="222"/>
        <v>1736</v>
      </c>
      <c r="E1777" s="531"/>
      <c r="F1777" s="574"/>
      <c r="G1777" s="531"/>
      <c r="H1777" s="575"/>
      <c r="I1777" s="700" t="str">
        <f t="shared" si="223"/>
        <v/>
      </c>
      <c r="J1777" s="700" t="str">
        <f t="shared" si="213"/>
        <v/>
      </c>
      <c r="K1777" s="700" t="str">
        <f t="shared" si="214"/>
        <v/>
      </c>
      <c r="L1777" s="700" t="str">
        <f t="shared" si="215"/>
        <v/>
      </c>
      <c r="M1777" s="712" t="str">
        <f t="shared" si="216"/>
        <v/>
      </c>
      <c r="N1777" s="713"/>
      <c r="O1777" s="714"/>
      <c r="P1777" s="233" t="s">
        <v>439</v>
      </c>
      <c r="Q1777" s="233" t="s">
        <v>439</v>
      </c>
      <c r="R1777" s="816" t="str">
        <f t="shared" si="220"/>
        <v/>
      </c>
      <c r="S1777" s="711" t="str">
        <f t="shared" si="221"/>
        <v/>
      </c>
      <c r="T1777" s="573"/>
      <c r="U1777" s="573"/>
      <c r="V1777" s="147"/>
      <c r="W1777" s="707"/>
    </row>
    <row r="1778" spans="2:23" ht="14.25" customHeight="1">
      <c r="B1778" s="395"/>
      <c r="D1778" s="529">
        <f t="shared" si="222"/>
        <v>1737</v>
      </c>
      <c r="E1778" s="531"/>
      <c r="F1778" s="574"/>
      <c r="G1778" s="531"/>
      <c r="H1778" s="575"/>
      <c r="I1778" s="700" t="str">
        <f t="shared" si="223"/>
        <v/>
      </c>
      <c r="J1778" s="700" t="str">
        <f t="shared" si="213"/>
        <v/>
      </c>
      <c r="K1778" s="700" t="str">
        <f t="shared" si="214"/>
        <v/>
      </c>
      <c r="L1778" s="700" t="str">
        <f t="shared" si="215"/>
        <v/>
      </c>
      <c r="M1778" s="712" t="str">
        <f t="shared" si="216"/>
        <v/>
      </c>
      <c r="N1778" s="713"/>
      <c r="O1778" s="714"/>
      <c r="P1778" s="233" t="s">
        <v>439</v>
      </c>
      <c r="Q1778" s="233" t="s">
        <v>439</v>
      </c>
      <c r="R1778" s="816" t="str">
        <f t="shared" si="220"/>
        <v/>
      </c>
      <c r="S1778" s="711" t="str">
        <f t="shared" si="221"/>
        <v/>
      </c>
      <c r="T1778" s="573"/>
      <c r="U1778" s="573"/>
      <c r="V1778" s="147"/>
      <c r="W1778" s="707"/>
    </row>
    <row r="1779" spans="2:23" ht="14.25" customHeight="1">
      <c r="B1779" s="395"/>
      <c r="D1779" s="529">
        <f t="shared" si="222"/>
        <v>1738</v>
      </c>
      <c r="E1779" s="531"/>
      <c r="F1779" s="574"/>
      <c r="G1779" s="531"/>
      <c r="H1779" s="575"/>
      <c r="I1779" s="700" t="str">
        <f t="shared" si="223"/>
        <v/>
      </c>
      <c r="J1779" s="700" t="str">
        <f t="shared" si="213"/>
        <v/>
      </c>
      <c r="K1779" s="700" t="str">
        <f t="shared" si="214"/>
        <v/>
      </c>
      <c r="L1779" s="700" t="str">
        <f t="shared" si="215"/>
        <v/>
      </c>
      <c r="M1779" s="712" t="str">
        <f t="shared" si="216"/>
        <v/>
      </c>
      <c r="N1779" s="713"/>
      <c r="O1779" s="714"/>
      <c r="P1779" s="233" t="s">
        <v>439</v>
      </c>
      <c r="Q1779" s="233" t="s">
        <v>439</v>
      </c>
      <c r="R1779" s="816" t="str">
        <f t="shared" si="220"/>
        <v/>
      </c>
      <c r="S1779" s="711" t="str">
        <f t="shared" si="221"/>
        <v/>
      </c>
      <c r="T1779" s="573"/>
      <c r="U1779" s="573"/>
      <c r="V1779" s="147"/>
      <c r="W1779" s="707"/>
    </row>
    <row r="1780" spans="2:23" ht="14.25" customHeight="1">
      <c r="B1780" s="395"/>
      <c r="D1780" s="529">
        <f t="shared" si="222"/>
        <v>1739</v>
      </c>
      <c r="E1780" s="531"/>
      <c r="F1780" s="574"/>
      <c r="G1780" s="531"/>
      <c r="H1780" s="575"/>
      <c r="I1780" s="700" t="str">
        <f t="shared" si="223"/>
        <v/>
      </c>
      <c r="J1780" s="700" t="str">
        <f t="shared" si="213"/>
        <v/>
      </c>
      <c r="K1780" s="700" t="str">
        <f t="shared" si="214"/>
        <v/>
      </c>
      <c r="L1780" s="700" t="str">
        <f t="shared" si="215"/>
        <v/>
      </c>
      <c r="M1780" s="712" t="str">
        <f t="shared" si="216"/>
        <v/>
      </c>
      <c r="N1780" s="713"/>
      <c r="O1780" s="714"/>
      <c r="P1780" s="233" t="s">
        <v>439</v>
      </c>
      <c r="Q1780" s="233" t="s">
        <v>439</v>
      </c>
      <c r="R1780" s="816" t="str">
        <f t="shared" si="220"/>
        <v/>
      </c>
      <c r="S1780" s="711" t="str">
        <f t="shared" si="221"/>
        <v/>
      </c>
      <c r="T1780" s="573"/>
      <c r="U1780" s="573"/>
      <c r="V1780" s="147"/>
      <c r="W1780" s="707"/>
    </row>
    <row r="1781" spans="2:23" ht="14.25" customHeight="1">
      <c r="B1781" s="395"/>
      <c r="D1781" s="529">
        <f t="shared" si="222"/>
        <v>1740</v>
      </c>
      <c r="E1781" s="531"/>
      <c r="F1781" s="574"/>
      <c r="G1781" s="531"/>
      <c r="H1781" s="575"/>
      <c r="I1781" s="700" t="str">
        <f t="shared" si="223"/>
        <v/>
      </c>
      <c r="J1781" s="700" t="str">
        <f t="shared" si="213"/>
        <v/>
      </c>
      <c r="K1781" s="700" t="str">
        <f t="shared" si="214"/>
        <v/>
      </c>
      <c r="L1781" s="700" t="str">
        <f t="shared" si="215"/>
        <v/>
      </c>
      <c r="M1781" s="712" t="str">
        <f t="shared" si="216"/>
        <v/>
      </c>
      <c r="N1781" s="713"/>
      <c r="O1781" s="714"/>
      <c r="P1781" s="233" t="s">
        <v>439</v>
      </c>
      <c r="Q1781" s="233" t="s">
        <v>439</v>
      </c>
      <c r="R1781" s="816" t="str">
        <f t="shared" si="220"/>
        <v/>
      </c>
      <c r="S1781" s="711" t="str">
        <f t="shared" si="221"/>
        <v/>
      </c>
      <c r="T1781" s="573"/>
      <c r="U1781" s="573"/>
      <c r="V1781" s="147"/>
      <c r="W1781" s="707"/>
    </row>
    <row r="1782" spans="2:23" ht="14.25" customHeight="1">
      <c r="B1782" s="395"/>
      <c r="D1782" s="529">
        <f t="shared" si="222"/>
        <v>1741</v>
      </c>
      <c r="E1782" s="531"/>
      <c r="F1782" s="574"/>
      <c r="G1782" s="531"/>
      <c r="H1782" s="575"/>
      <c r="I1782" s="700" t="str">
        <f t="shared" si="223"/>
        <v/>
      </c>
      <c r="J1782" s="700" t="str">
        <f t="shared" si="213"/>
        <v/>
      </c>
      <c r="K1782" s="700" t="str">
        <f t="shared" si="214"/>
        <v/>
      </c>
      <c r="L1782" s="700" t="str">
        <f t="shared" si="215"/>
        <v/>
      </c>
      <c r="M1782" s="712" t="str">
        <f t="shared" si="216"/>
        <v/>
      </c>
      <c r="N1782" s="713"/>
      <c r="O1782" s="714"/>
      <c r="P1782" s="233" t="s">
        <v>439</v>
      </c>
      <c r="Q1782" s="233" t="s">
        <v>439</v>
      </c>
      <c r="R1782" s="816" t="str">
        <f t="shared" si="220"/>
        <v/>
      </c>
      <c r="S1782" s="711" t="str">
        <f t="shared" si="221"/>
        <v/>
      </c>
      <c r="T1782" s="573"/>
      <c r="U1782" s="573"/>
      <c r="V1782" s="147"/>
      <c r="W1782" s="707"/>
    </row>
    <row r="1783" spans="2:23" ht="14.25" customHeight="1">
      <c r="B1783" s="395"/>
      <c r="D1783" s="529">
        <f t="shared" si="222"/>
        <v>1742</v>
      </c>
      <c r="E1783" s="531"/>
      <c r="F1783" s="574"/>
      <c r="G1783" s="531"/>
      <c r="H1783" s="575"/>
      <c r="I1783" s="700" t="str">
        <f t="shared" si="223"/>
        <v/>
      </c>
      <c r="J1783" s="700" t="str">
        <f t="shared" si="213"/>
        <v/>
      </c>
      <c r="K1783" s="700" t="str">
        <f t="shared" si="214"/>
        <v/>
      </c>
      <c r="L1783" s="700" t="str">
        <f t="shared" si="215"/>
        <v/>
      </c>
      <c r="M1783" s="712" t="str">
        <f t="shared" si="216"/>
        <v/>
      </c>
      <c r="N1783" s="713"/>
      <c r="O1783" s="714"/>
      <c r="P1783" s="233" t="s">
        <v>439</v>
      </c>
      <c r="Q1783" s="233" t="s">
        <v>439</v>
      </c>
      <c r="R1783" s="816" t="str">
        <f t="shared" si="220"/>
        <v/>
      </c>
      <c r="S1783" s="711" t="str">
        <f t="shared" si="221"/>
        <v/>
      </c>
      <c r="T1783" s="573"/>
      <c r="U1783" s="573"/>
      <c r="V1783" s="147"/>
      <c r="W1783" s="707"/>
    </row>
    <row r="1784" spans="2:23" ht="14.25" customHeight="1">
      <c r="B1784" s="395"/>
      <c r="D1784" s="529">
        <f t="shared" si="222"/>
        <v>1743</v>
      </c>
      <c r="E1784" s="531"/>
      <c r="F1784" s="574"/>
      <c r="G1784" s="531"/>
      <c r="H1784" s="575"/>
      <c r="I1784" s="700" t="str">
        <f t="shared" si="223"/>
        <v/>
      </c>
      <c r="J1784" s="700" t="str">
        <f t="shared" si="213"/>
        <v/>
      </c>
      <c r="K1784" s="700" t="str">
        <f t="shared" si="214"/>
        <v/>
      </c>
      <c r="L1784" s="700" t="str">
        <f t="shared" si="215"/>
        <v/>
      </c>
      <c r="M1784" s="712" t="str">
        <f t="shared" si="216"/>
        <v/>
      </c>
      <c r="N1784" s="713"/>
      <c r="O1784" s="714"/>
      <c r="P1784" s="233" t="s">
        <v>439</v>
      </c>
      <c r="Q1784" s="233" t="s">
        <v>439</v>
      </c>
      <c r="R1784" s="816" t="str">
        <f t="shared" si="220"/>
        <v/>
      </c>
      <c r="S1784" s="711" t="str">
        <f t="shared" si="221"/>
        <v/>
      </c>
      <c r="T1784" s="573"/>
      <c r="U1784" s="573"/>
      <c r="V1784" s="147"/>
      <c r="W1784" s="707"/>
    </row>
    <row r="1785" spans="2:23" ht="14.25" customHeight="1">
      <c r="B1785" s="395"/>
      <c r="D1785" s="529">
        <f t="shared" si="222"/>
        <v>1744</v>
      </c>
      <c r="E1785" s="531"/>
      <c r="F1785" s="574"/>
      <c r="G1785" s="531"/>
      <c r="H1785" s="575"/>
      <c r="I1785" s="700" t="str">
        <f t="shared" si="223"/>
        <v/>
      </c>
      <c r="J1785" s="700" t="str">
        <f t="shared" si="213"/>
        <v/>
      </c>
      <c r="K1785" s="700" t="str">
        <f t="shared" si="214"/>
        <v/>
      </c>
      <c r="L1785" s="700" t="str">
        <f t="shared" si="215"/>
        <v/>
      </c>
      <c r="M1785" s="712" t="str">
        <f t="shared" si="216"/>
        <v/>
      </c>
      <c r="N1785" s="713"/>
      <c r="O1785" s="714"/>
      <c r="P1785" s="233" t="s">
        <v>439</v>
      </c>
      <c r="Q1785" s="233" t="s">
        <v>439</v>
      </c>
      <c r="R1785" s="816" t="str">
        <f t="shared" si="220"/>
        <v/>
      </c>
      <c r="S1785" s="711" t="str">
        <f t="shared" si="221"/>
        <v/>
      </c>
      <c r="T1785" s="573"/>
      <c r="U1785" s="573"/>
      <c r="V1785" s="147"/>
      <c r="W1785" s="707"/>
    </row>
    <row r="1786" spans="2:23" ht="14.25" customHeight="1">
      <c r="B1786" s="395"/>
      <c r="D1786" s="529">
        <f t="shared" si="222"/>
        <v>1745</v>
      </c>
      <c r="E1786" s="531"/>
      <c r="F1786" s="574"/>
      <c r="G1786" s="531"/>
      <c r="H1786" s="575"/>
      <c r="I1786" s="700" t="str">
        <f t="shared" si="223"/>
        <v/>
      </c>
      <c r="J1786" s="700" t="str">
        <f t="shared" si="213"/>
        <v/>
      </c>
      <c r="K1786" s="700" t="str">
        <f t="shared" si="214"/>
        <v/>
      </c>
      <c r="L1786" s="700" t="str">
        <f t="shared" si="215"/>
        <v/>
      </c>
      <c r="M1786" s="712" t="str">
        <f t="shared" si="216"/>
        <v/>
      </c>
      <c r="N1786" s="713"/>
      <c r="O1786" s="714"/>
      <c r="P1786" s="233" t="s">
        <v>439</v>
      </c>
      <c r="Q1786" s="233" t="s">
        <v>439</v>
      </c>
      <c r="R1786" s="816" t="str">
        <f t="shared" si="220"/>
        <v/>
      </c>
      <c r="S1786" s="711" t="str">
        <f t="shared" si="221"/>
        <v/>
      </c>
      <c r="T1786" s="573"/>
      <c r="U1786" s="573"/>
      <c r="V1786" s="147"/>
      <c r="W1786" s="707"/>
    </row>
    <row r="1787" spans="2:23" ht="14.25" customHeight="1">
      <c r="B1787" s="395"/>
      <c r="D1787" s="529">
        <f t="shared" si="222"/>
        <v>1746</v>
      </c>
      <c r="E1787" s="531"/>
      <c r="F1787" s="574"/>
      <c r="G1787" s="531"/>
      <c r="H1787" s="575"/>
      <c r="I1787" s="700" t="str">
        <f t="shared" si="223"/>
        <v/>
      </c>
      <c r="J1787" s="700" t="str">
        <f t="shared" si="213"/>
        <v/>
      </c>
      <c r="K1787" s="700" t="str">
        <f t="shared" si="214"/>
        <v/>
      </c>
      <c r="L1787" s="700" t="str">
        <f t="shared" si="215"/>
        <v/>
      </c>
      <c r="M1787" s="712" t="str">
        <f t="shared" si="216"/>
        <v/>
      </c>
      <c r="N1787" s="713"/>
      <c r="O1787" s="714"/>
      <c r="P1787" s="233" t="s">
        <v>439</v>
      </c>
      <c r="Q1787" s="233" t="s">
        <v>439</v>
      </c>
      <c r="R1787" s="816" t="str">
        <f t="shared" si="220"/>
        <v/>
      </c>
      <c r="S1787" s="711" t="str">
        <f t="shared" si="221"/>
        <v/>
      </c>
      <c r="T1787" s="573"/>
      <c r="U1787" s="573"/>
      <c r="V1787" s="147"/>
      <c r="W1787" s="707"/>
    </row>
    <row r="1788" spans="2:23" ht="14.25" customHeight="1">
      <c r="B1788" s="395"/>
      <c r="D1788" s="529">
        <f t="shared" si="222"/>
        <v>1747</v>
      </c>
      <c r="E1788" s="531"/>
      <c r="F1788" s="574"/>
      <c r="G1788" s="531"/>
      <c r="H1788" s="575"/>
      <c r="I1788" s="700" t="str">
        <f t="shared" si="223"/>
        <v/>
      </c>
      <c r="J1788" s="700" t="str">
        <f t="shared" si="213"/>
        <v/>
      </c>
      <c r="K1788" s="700" t="str">
        <f t="shared" si="214"/>
        <v/>
      </c>
      <c r="L1788" s="700" t="str">
        <f t="shared" si="215"/>
        <v/>
      </c>
      <c r="M1788" s="712" t="str">
        <f t="shared" si="216"/>
        <v/>
      </c>
      <c r="N1788" s="713"/>
      <c r="O1788" s="714"/>
      <c r="P1788" s="233" t="s">
        <v>439</v>
      </c>
      <c r="Q1788" s="233" t="s">
        <v>439</v>
      </c>
      <c r="R1788" s="816" t="str">
        <f t="shared" si="220"/>
        <v/>
      </c>
      <c r="S1788" s="711" t="str">
        <f t="shared" si="221"/>
        <v/>
      </c>
      <c r="T1788" s="573"/>
      <c r="U1788" s="573"/>
      <c r="V1788" s="147"/>
      <c r="W1788" s="707"/>
    </row>
    <row r="1789" spans="2:23" ht="14.25" customHeight="1">
      <c r="B1789" s="395"/>
      <c r="D1789" s="529">
        <f t="shared" si="222"/>
        <v>1748</v>
      </c>
      <c r="E1789" s="531"/>
      <c r="F1789" s="574"/>
      <c r="G1789" s="531"/>
      <c r="H1789" s="575"/>
      <c r="I1789" s="700" t="str">
        <f t="shared" si="223"/>
        <v/>
      </c>
      <c r="J1789" s="700" t="str">
        <f t="shared" si="213"/>
        <v/>
      </c>
      <c r="K1789" s="700" t="str">
        <f t="shared" si="214"/>
        <v/>
      </c>
      <c r="L1789" s="700" t="str">
        <f t="shared" si="215"/>
        <v/>
      </c>
      <c r="M1789" s="712" t="str">
        <f t="shared" si="216"/>
        <v/>
      </c>
      <c r="N1789" s="713"/>
      <c r="O1789" s="714"/>
      <c r="P1789" s="233" t="s">
        <v>439</v>
      </c>
      <c r="Q1789" s="233" t="s">
        <v>439</v>
      </c>
      <c r="R1789" s="816" t="str">
        <f t="shared" si="220"/>
        <v/>
      </c>
      <c r="S1789" s="711" t="str">
        <f t="shared" si="221"/>
        <v/>
      </c>
      <c r="T1789" s="573"/>
      <c r="U1789" s="573"/>
      <c r="V1789" s="147"/>
      <c r="W1789" s="707"/>
    </row>
    <row r="1790" spans="2:23" ht="14.25" customHeight="1">
      <c r="B1790" s="395"/>
      <c r="D1790" s="529">
        <f t="shared" si="222"/>
        <v>1749</v>
      </c>
      <c r="E1790" s="531"/>
      <c r="F1790" s="574"/>
      <c r="G1790" s="531"/>
      <c r="H1790" s="575"/>
      <c r="I1790" s="700" t="str">
        <f t="shared" si="223"/>
        <v/>
      </c>
      <c r="J1790" s="700" t="str">
        <f t="shared" si="213"/>
        <v/>
      </c>
      <c r="K1790" s="700" t="str">
        <f t="shared" si="214"/>
        <v/>
      </c>
      <c r="L1790" s="700" t="str">
        <f t="shared" si="215"/>
        <v/>
      </c>
      <c r="M1790" s="712" t="str">
        <f t="shared" si="216"/>
        <v/>
      </c>
      <c r="N1790" s="713"/>
      <c r="O1790" s="714"/>
      <c r="P1790" s="233" t="s">
        <v>439</v>
      </c>
      <c r="Q1790" s="233" t="s">
        <v>439</v>
      </c>
      <c r="R1790" s="816" t="str">
        <f t="shared" si="220"/>
        <v/>
      </c>
      <c r="S1790" s="711" t="str">
        <f t="shared" si="221"/>
        <v/>
      </c>
      <c r="T1790" s="573"/>
      <c r="U1790" s="573"/>
      <c r="V1790" s="147"/>
      <c r="W1790" s="707"/>
    </row>
    <row r="1791" spans="2:23" ht="14.25" customHeight="1">
      <c r="B1791" s="395"/>
      <c r="D1791" s="529">
        <f t="shared" si="222"/>
        <v>1750</v>
      </c>
      <c r="E1791" s="531"/>
      <c r="F1791" s="574"/>
      <c r="G1791" s="531"/>
      <c r="H1791" s="575"/>
      <c r="I1791" s="700" t="str">
        <f t="shared" si="223"/>
        <v/>
      </c>
      <c r="J1791" s="700" t="str">
        <f t="shared" si="213"/>
        <v/>
      </c>
      <c r="K1791" s="700" t="str">
        <f t="shared" si="214"/>
        <v/>
      </c>
      <c r="L1791" s="700" t="str">
        <f t="shared" si="215"/>
        <v/>
      </c>
      <c r="M1791" s="712" t="str">
        <f t="shared" si="216"/>
        <v/>
      </c>
      <c r="N1791" s="713"/>
      <c r="O1791" s="714"/>
      <c r="P1791" s="233" t="s">
        <v>439</v>
      </c>
      <c r="Q1791" s="233" t="s">
        <v>439</v>
      </c>
      <c r="R1791" s="816" t="str">
        <f t="shared" si="220"/>
        <v/>
      </c>
      <c r="S1791" s="711" t="str">
        <f t="shared" si="221"/>
        <v/>
      </c>
      <c r="T1791" s="573"/>
      <c r="U1791" s="573"/>
      <c r="V1791" s="147"/>
      <c r="W1791" s="707"/>
    </row>
    <row r="1792" spans="2:23" ht="14.25" customHeight="1">
      <c r="B1792" s="395"/>
      <c r="D1792" s="529">
        <f t="shared" si="222"/>
        <v>1751</v>
      </c>
      <c r="E1792" s="531"/>
      <c r="F1792" s="574"/>
      <c r="G1792" s="531"/>
      <c r="H1792" s="575"/>
      <c r="I1792" s="700" t="str">
        <f t="shared" si="223"/>
        <v/>
      </c>
      <c r="J1792" s="700" t="str">
        <f t="shared" si="213"/>
        <v/>
      </c>
      <c r="K1792" s="700" t="str">
        <f t="shared" si="214"/>
        <v/>
      </c>
      <c r="L1792" s="700" t="str">
        <f t="shared" si="215"/>
        <v/>
      </c>
      <c r="M1792" s="712" t="str">
        <f t="shared" si="216"/>
        <v/>
      </c>
      <c r="N1792" s="713"/>
      <c r="O1792" s="714"/>
      <c r="P1792" s="233" t="s">
        <v>439</v>
      </c>
      <c r="Q1792" s="233" t="s">
        <v>439</v>
      </c>
      <c r="R1792" s="816" t="str">
        <f t="shared" si="220"/>
        <v/>
      </c>
      <c r="S1792" s="711" t="str">
        <f t="shared" si="221"/>
        <v/>
      </c>
      <c r="T1792" s="573"/>
      <c r="U1792" s="573"/>
      <c r="V1792" s="147"/>
      <c r="W1792" s="707"/>
    </row>
    <row r="1793" spans="2:23" ht="14.25" customHeight="1">
      <c r="B1793" s="395"/>
      <c r="D1793" s="529">
        <f t="shared" si="222"/>
        <v>1752</v>
      </c>
      <c r="E1793" s="531"/>
      <c r="F1793" s="574"/>
      <c r="G1793" s="531"/>
      <c r="H1793" s="575"/>
      <c r="I1793" s="700" t="str">
        <f t="shared" si="223"/>
        <v/>
      </c>
      <c r="J1793" s="700" t="str">
        <f t="shared" si="213"/>
        <v/>
      </c>
      <c r="K1793" s="700" t="str">
        <f t="shared" si="214"/>
        <v/>
      </c>
      <c r="L1793" s="700" t="str">
        <f t="shared" si="215"/>
        <v/>
      </c>
      <c r="M1793" s="712" t="str">
        <f t="shared" si="216"/>
        <v/>
      </c>
      <c r="N1793" s="713"/>
      <c r="O1793" s="714"/>
      <c r="P1793" s="233" t="s">
        <v>439</v>
      </c>
      <c r="Q1793" s="233" t="s">
        <v>439</v>
      </c>
      <c r="R1793" s="816" t="str">
        <f t="shared" si="220"/>
        <v/>
      </c>
      <c r="S1793" s="711" t="str">
        <f t="shared" si="221"/>
        <v/>
      </c>
      <c r="T1793" s="573"/>
      <c r="U1793" s="573"/>
      <c r="V1793" s="147"/>
      <c r="W1793" s="707"/>
    </row>
    <row r="1794" spans="2:23" ht="14.25" customHeight="1">
      <c r="B1794" s="395"/>
      <c r="D1794" s="529">
        <f t="shared" si="222"/>
        <v>1753</v>
      </c>
      <c r="E1794" s="531"/>
      <c r="F1794" s="574"/>
      <c r="G1794" s="531"/>
      <c r="H1794" s="575"/>
      <c r="I1794" s="700" t="str">
        <f t="shared" si="223"/>
        <v/>
      </c>
      <c r="J1794" s="700" t="str">
        <f t="shared" si="213"/>
        <v/>
      </c>
      <c r="K1794" s="700" t="str">
        <f t="shared" si="214"/>
        <v/>
      </c>
      <c r="L1794" s="700" t="str">
        <f t="shared" si="215"/>
        <v/>
      </c>
      <c r="M1794" s="712" t="str">
        <f t="shared" si="216"/>
        <v/>
      </c>
      <c r="N1794" s="713"/>
      <c r="O1794" s="714"/>
      <c r="P1794" s="233" t="s">
        <v>439</v>
      </c>
      <c r="Q1794" s="233" t="s">
        <v>439</v>
      </c>
      <c r="R1794" s="816" t="str">
        <f t="shared" si="220"/>
        <v/>
      </c>
      <c r="S1794" s="711" t="str">
        <f t="shared" si="221"/>
        <v/>
      </c>
      <c r="T1794" s="573"/>
      <c r="U1794" s="573"/>
      <c r="V1794" s="147"/>
      <c r="W1794" s="707"/>
    </row>
    <row r="1795" spans="2:23" ht="14.25" customHeight="1">
      <c r="B1795" s="395"/>
      <c r="D1795" s="529">
        <f t="shared" si="222"/>
        <v>1754</v>
      </c>
      <c r="E1795" s="531"/>
      <c r="F1795" s="574"/>
      <c r="G1795" s="531"/>
      <c r="H1795" s="575"/>
      <c r="I1795" s="700" t="str">
        <f t="shared" si="223"/>
        <v/>
      </c>
      <c r="J1795" s="700" t="str">
        <f t="shared" si="213"/>
        <v/>
      </c>
      <c r="K1795" s="700" t="str">
        <f t="shared" si="214"/>
        <v/>
      </c>
      <c r="L1795" s="700" t="str">
        <f t="shared" si="215"/>
        <v/>
      </c>
      <c r="M1795" s="712" t="str">
        <f t="shared" si="216"/>
        <v/>
      </c>
      <c r="N1795" s="713"/>
      <c r="O1795" s="714"/>
      <c r="P1795" s="233" t="s">
        <v>439</v>
      </c>
      <c r="Q1795" s="233" t="s">
        <v>439</v>
      </c>
      <c r="R1795" s="816" t="str">
        <f t="shared" si="220"/>
        <v/>
      </c>
      <c r="S1795" s="711" t="str">
        <f t="shared" si="221"/>
        <v/>
      </c>
      <c r="T1795" s="573"/>
      <c r="U1795" s="573"/>
      <c r="V1795" s="147"/>
      <c r="W1795" s="707"/>
    </row>
    <row r="1796" spans="2:23" ht="14.25" customHeight="1">
      <c r="B1796" s="395"/>
      <c r="D1796" s="529">
        <f t="shared" si="222"/>
        <v>1755</v>
      </c>
      <c r="E1796" s="531"/>
      <c r="F1796" s="574"/>
      <c r="G1796" s="531"/>
      <c r="H1796" s="575"/>
      <c r="I1796" s="700" t="str">
        <f t="shared" si="223"/>
        <v/>
      </c>
      <c r="J1796" s="700" t="str">
        <f t="shared" si="213"/>
        <v/>
      </c>
      <c r="K1796" s="700" t="str">
        <f t="shared" si="214"/>
        <v/>
      </c>
      <c r="L1796" s="700" t="str">
        <f t="shared" si="215"/>
        <v/>
      </c>
      <c r="M1796" s="712" t="str">
        <f t="shared" si="216"/>
        <v/>
      </c>
      <c r="N1796" s="713"/>
      <c r="O1796" s="714"/>
      <c r="P1796" s="233" t="s">
        <v>439</v>
      </c>
      <c r="Q1796" s="233" t="s">
        <v>439</v>
      </c>
      <c r="R1796" s="816" t="str">
        <f t="shared" si="220"/>
        <v/>
      </c>
      <c r="S1796" s="711" t="str">
        <f t="shared" si="221"/>
        <v/>
      </c>
      <c r="T1796" s="573"/>
      <c r="U1796" s="573"/>
      <c r="V1796" s="147"/>
      <c r="W1796" s="707"/>
    </row>
    <row r="1797" spans="2:23" ht="14.25" customHeight="1">
      <c r="B1797" s="395"/>
      <c r="D1797" s="529">
        <f t="shared" si="222"/>
        <v>1756</v>
      </c>
      <c r="E1797" s="531"/>
      <c r="F1797" s="574"/>
      <c r="G1797" s="531"/>
      <c r="H1797" s="575"/>
      <c r="I1797" s="700" t="str">
        <f t="shared" si="223"/>
        <v/>
      </c>
      <c r="J1797" s="700" t="str">
        <f t="shared" si="213"/>
        <v/>
      </c>
      <c r="K1797" s="700" t="str">
        <f t="shared" si="214"/>
        <v/>
      </c>
      <c r="L1797" s="700" t="str">
        <f t="shared" si="215"/>
        <v/>
      </c>
      <c r="M1797" s="712" t="str">
        <f t="shared" si="216"/>
        <v/>
      </c>
      <c r="N1797" s="713"/>
      <c r="O1797" s="714"/>
      <c r="P1797" s="233" t="s">
        <v>439</v>
      </c>
      <c r="Q1797" s="233" t="s">
        <v>439</v>
      </c>
      <c r="R1797" s="816" t="str">
        <f t="shared" si="220"/>
        <v/>
      </c>
      <c r="S1797" s="711" t="str">
        <f t="shared" si="221"/>
        <v/>
      </c>
      <c r="T1797" s="573"/>
      <c r="U1797" s="573"/>
      <c r="V1797" s="147"/>
      <c r="W1797" s="707"/>
    </row>
    <row r="1798" spans="2:23" ht="14.25" customHeight="1">
      <c r="B1798" s="395"/>
      <c r="D1798" s="529">
        <f t="shared" si="222"/>
        <v>1757</v>
      </c>
      <c r="E1798" s="531"/>
      <c r="F1798" s="574"/>
      <c r="G1798" s="531"/>
      <c r="H1798" s="575"/>
      <c r="I1798" s="700" t="str">
        <f t="shared" si="223"/>
        <v/>
      </c>
      <c r="J1798" s="700" t="str">
        <f t="shared" si="213"/>
        <v/>
      </c>
      <c r="K1798" s="700" t="str">
        <f t="shared" si="214"/>
        <v/>
      </c>
      <c r="L1798" s="700" t="str">
        <f t="shared" si="215"/>
        <v/>
      </c>
      <c r="M1798" s="712" t="str">
        <f t="shared" si="216"/>
        <v/>
      </c>
      <c r="N1798" s="713"/>
      <c r="O1798" s="714"/>
      <c r="P1798" s="233" t="s">
        <v>439</v>
      </c>
      <c r="Q1798" s="233" t="s">
        <v>439</v>
      </c>
      <c r="R1798" s="816" t="str">
        <f t="shared" si="220"/>
        <v/>
      </c>
      <c r="S1798" s="711" t="str">
        <f t="shared" si="221"/>
        <v/>
      </c>
      <c r="T1798" s="573"/>
      <c r="U1798" s="573"/>
      <c r="V1798" s="147"/>
      <c r="W1798" s="707"/>
    </row>
    <row r="1799" spans="2:23" ht="14.25" customHeight="1">
      <c r="B1799" s="395"/>
      <c r="D1799" s="529">
        <f t="shared" si="222"/>
        <v>1758</v>
      </c>
      <c r="E1799" s="531"/>
      <c r="F1799" s="574"/>
      <c r="G1799" s="531"/>
      <c r="H1799" s="575"/>
      <c r="I1799" s="700" t="str">
        <f t="shared" si="223"/>
        <v/>
      </c>
      <c r="J1799" s="700" t="str">
        <f t="shared" si="213"/>
        <v/>
      </c>
      <c r="K1799" s="700" t="str">
        <f t="shared" si="214"/>
        <v/>
      </c>
      <c r="L1799" s="700" t="str">
        <f t="shared" si="215"/>
        <v/>
      </c>
      <c r="M1799" s="712" t="str">
        <f t="shared" si="216"/>
        <v/>
      </c>
      <c r="N1799" s="713"/>
      <c r="O1799" s="714"/>
      <c r="P1799" s="233" t="s">
        <v>439</v>
      </c>
      <c r="Q1799" s="233" t="s">
        <v>439</v>
      </c>
      <c r="R1799" s="816" t="str">
        <f t="shared" si="220"/>
        <v/>
      </c>
      <c r="S1799" s="711" t="str">
        <f t="shared" si="221"/>
        <v/>
      </c>
      <c r="T1799" s="573"/>
      <c r="U1799" s="573"/>
      <c r="V1799" s="147"/>
      <c r="W1799" s="707"/>
    </row>
    <row r="1800" spans="2:23" ht="14.25" customHeight="1">
      <c r="B1800" s="395"/>
      <c r="D1800" s="529">
        <f t="shared" si="222"/>
        <v>1759</v>
      </c>
      <c r="E1800" s="531"/>
      <c r="F1800" s="574"/>
      <c r="G1800" s="531"/>
      <c r="H1800" s="575"/>
      <c r="I1800" s="700" t="str">
        <f t="shared" si="223"/>
        <v/>
      </c>
      <c r="J1800" s="700" t="str">
        <f t="shared" si="213"/>
        <v/>
      </c>
      <c r="K1800" s="700" t="str">
        <f t="shared" si="214"/>
        <v/>
      </c>
      <c r="L1800" s="700" t="str">
        <f t="shared" si="215"/>
        <v/>
      </c>
      <c r="M1800" s="712" t="str">
        <f t="shared" si="216"/>
        <v/>
      </c>
      <c r="N1800" s="713"/>
      <c r="O1800" s="714"/>
      <c r="P1800" s="233" t="s">
        <v>439</v>
      </c>
      <c r="Q1800" s="233" t="s">
        <v>439</v>
      </c>
      <c r="R1800" s="816" t="str">
        <f t="shared" si="220"/>
        <v/>
      </c>
      <c r="S1800" s="711" t="str">
        <f t="shared" si="221"/>
        <v/>
      </c>
      <c r="T1800" s="573"/>
      <c r="U1800" s="573"/>
      <c r="V1800" s="147"/>
      <c r="W1800" s="707"/>
    </row>
    <row r="1801" spans="2:23" ht="14.25" customHeight="1">
      <c r="B1801" s="395"/>
      <c r="D1801" s="529">
        <f t="shared" si="222"/>
        <v>1760</v>
      </c>
      <c r="E1801" s="531"/>
      <c r="F1801" s="574"/>
      <c r="G1801" s="531"/>
      <c r="H1801" s="575"/>
      <c r="I1801" s="700" t="str">
        <f t="shared" si="223"/>
        <v/>
      </c>
      <c r="J1801" s="700" t="str">
        <f t="shared" si="213"/>
        <v/>
      </c>
      <c r="K1801" s="700" t="str">
        <f t="shared" si="214"/>
        <v/>
      </c>
      <c r="L1801" s="700" t="str">
        <f t="shared" si="215"/>
        <v/>
      </c>
      <c r="M1801" s="712" t="str">
        <f t="shared" si="216"/>
        <v/>
      </c>
      <c r="N1801" s="713"/>
      <c r="O1801" s="714"/>
      <c r="P1801" s="233" t="s">
        <v>439</v>
      </c>
      <c r="Q1801" s="233" t="s">
        <v>439</v>
      </c>
      <c r="R1801" s="816" t="str">
        <f t="shared" si="220"/>
        <v/>
      </c>
      <c r="S1801" s="711" t="str">
        <f t="shared" si="221"/>
        <v/>
      </c>
      <c r="T1801" s="573"/>
      <c r="U1801" s="573"/>
      <c r="V1801" s="147"/>
      <c r="W1801" s="707"/>
    </row>
    <row r="1802" spans="2:23" ht="14.25" customHeight="1">
      <c r="B1802" s="395"/>
      <c r="D1802" s="529">
        <f t="shared" si="222"/>
        <v>1761</v>
      </c>
      <c r="E1802" s="531"/>
      <c r="F1802" s="574"/>
      <c r="G1802" s="531"/>
      <c r="H1802" s="575"/>
      <c r="I1802" s="700" t="str">
        <f t="shared" si="223"/>
        <v/>
      </c>
      <c r="J1802" s="700" t="str">
        <f t="shared" si="213"/>
        <v/>
      </c>
      <c r="K1802" s="700" t="str">
        <f t="shared" si="214"/>
        <v/>
      </c>
      <c r="L1802" s="700" t="str">
        <f t="shared" si="215"/>
        <v/>
      </c>
      <c r="M1802" s="712" t="str">
        <f t="shared" si="216"/>
        <v/>
      </c>
      <c r="N1802" s="713"/>
      <c r="O1802" s="714"/>
      <c r="P1802" s="233" t="s">
        <v>439</v>
      </c>
      <c r="Q1802" s="233" t="s">
        <v>439</v>
      </c>
      <c r="R1802" s="816" t="str">
        <f t="shared" si="220"/>
        <v/>
      </c>
      <c r="S1802" s="711" t="str">
        <f t="shared" si="221"/>
        <v/>
      </c>
      <c r="T1802" s="573"/>
      <c r="U1802" s="573"/>
      <c r="V1802" s="147"/>
      <c r="W1802" s="707"/>
    </row>
    <row r="1803" spans="2:23" ht="14.25" customHeight="1">
      <c r="B1803" s="395"/>
      <c r="D1803" s="529">
        <f t="shared" si="222"/>
        <v>1762</v>
      </c>
      <c r="E1803" s="531"/>
      <c r="F1803" s="574"/>
      <c r="G1803" s="531"/>
      <c r="H1803" s="575"/>
      <c r="I1803" s="700" t="str">
        <f t="shared" si="223"/>
        <v/>
      </c>
      <c r="J1803" s="700" t="str">
        <f t="shared" si="213"/>
        <v/>
      </c>
      <c r="K1803" s="700" t="str">
        <f t="shared" si="214"/>
        <v/>
      </c>
      <c r="L1803" s="700" t="str">
        <f t="shared" si="215"/>
        <v/>
      </c>
      <c r="M1803" s="712" t="str">
        <f t="shared" si="216"/>
        <v/>
      </c>
      <c r="N1803" s="713"/>
      <c r="O1803" s="714"/>
      <c r="P1803" s="233" t="s">
        <v>439</v>
      </c>
      <c r="Q1803" s="233" t="s">
        <v>439</v>
      </c>
      <c r="R1803" s="816" t="str">
        <f t="shared" si="220"/>
        <v/>
      </c>
      <c r="S1803" s="711" t="str">
        <f t="shared" si="221"/>
        <v/>
      </c>
      <c r="T1803" s="573"/>
      <c r="U1803" s="573"/>
      <c r="V1803" s="147"/>
      <c r="W1803" s="707"/>
    </row>
    <row r="1804" spans="2:23" ht="14.25" customHeight="1">
      <c r="B1804" s="395"/>
      <c r="D1804" s="529">
        <f t="shared" si="222"/>
        <v>1763</v>
      </c>
      <c r="E1804" s="531"/>
      <c r="F1804" s="574"/>
      <c r="G1804" s="531"/>
      <c r="H1804" s="575"/>
      <c r="I1804" s="700" t="str">
        <f t="shared" si="223"/>
        <v/>
      </c>
      <c r="J1804" s="700" t="str">
        <f t="shared" si="213"/>
        <v/>
      </c>
      <c r="K1804" s="700" t="str">
        <f t="shared" si="214"/>
        <v/>
      </c>
      <c r="L1804" s="700" t="str">
        <f t="shared" si="215"/>
        <v/>
      </c>
      <c r="M1804" s="712" t="str">
        <f t="shared" si="216"/>
        <v/>
      </c>
      <c r="N1804" s="713"/>
      <c r="O1804" s="714"/>
      <c r="P1804" s="233" t="s">
        <v>439</v>
      </c>
      <c r="Q1804" s="233" t="s">
        <v>439</v>
      </c>
      <c r="R1804" s="816" t="str">
        <f t="shared" si="220"/>
        <v/>
      </c>
      <c r="S1804" s="711" t="str">
        <f t="shared" si="221"/>
        <v/>
      </c>
      <c r="T1804" s="573"/>
      <c r="U1804" s="573"/>
      <c r="V1804" s="147"/>
      <c r="W1804" s="707"/>
    </row>
    <row r="1805" spans="2:23" ht="14.25" customHeight="1">
      <c r="B1805" s="395"/>
      <c r="D1805" s="529">
        <f t="shared" si="222"/>
        <v>1764</v>
      </c>
      <c r="E1805" s="531"/>
      <c r="F1805" s="574"/>
      <c r="G1805" s="531"/>
      <c r="H1805" s="575"/>
      <c r="I1805" s="700" t="str">
        <f t="shared" si="223"/>
        <v/>
      </c>
      <c r="J1805" s="700" t="str">
        <f t="shared" si="213"/>
        <v/>
      </c>
      <c r="K1805" s="700" t="str">
        <f t="shared" si="214"/>
        <v/>
      </c>
      <c r="L1805" s="700" t="str">
        <f t="shared" si="215"/>
        <v/>
      </c>
      <c r="M1805" s="712" t="str">
        <f t="shared" si="216"/>
        <v/>
      </c>
      <c r="N1805" s="713"/>
      <c r="O1805" s="714"/>
      <c r="P1805" s="233" t="s">
        <v>439</v>
      </c>
      <c r="Q1805" s="233" t="s">
        <v>439</v>
      </c>
      <c r="R1805" s="816" t="str">
        <f t="shared" si="220"/>
        <v/>
      </c>
      <c r="S1805" s="711" t="str">
        <f t="shared" si="221"/>
        <v/>
      </c>
      <c r="T1805" s="573"/>
      <c r="U1805" s="573"/>
      <c r="V1805" s="147"/>
      <c r="W1805" s="707"/>
    </row>
    <row r="1806" spans="2:23" ht="14.25" customHeight="1">
      <c r="B1806" s="395"/>
      <c r="D1806" s="529">
        <f t="shared" si="222"/>
        <v>1765</v>
      </c>
      <c r="E1806" s="531"/>
      <c r="F1806" s="574"/>
      <c r="G1806" s="531"/>
      <c r="H1806" s="575"/>
      <c r="I1806" s="700" t="str">
        <f t="shared" si="223"/>
        <v/>
      </c>
      <c r="J1806" s="700" t="str">
        <f t="shared" si="213"/>
        <v/>
      </c>
      <c r="K1806" s="700" t="str">
        <f t="shared" si="214"/>
        <v/>
      </c>
      <c r="L1806" s="700" t="str">
        <f t="shared" si="215"/>
        <v/>
      </c>
      <c r="M1806" s="712" t="str">
        <f t="shared" si="216"/>
        <v/>
      </c>
      <c r="N1806" s="713"/>
      <c r="O1806" s="714"/>
      <c r="P1806" s="233" t="s">
        <v>439</v>
      </c>
      <c r="Q1806" s="233" t="s">
        <v>439</v>
      </c>
      <c r="R1806" s="816" t="str">
        <f t="shared" si="220"/>
        <v/>
      </c>
      <c r="S1806" s="711" t="str">
        <f t="shared" si="221"/>
        <v/>
      </c>
      <c r="T1806" s="573"/>
      <c r="U1806" s="573"/>
      <c r="V1806" s="147"/>
      <c r="W1806" s="707"/>
    </row>
    <row r="1807" spans="2:23" ht="14.25" customHeight="1">
      <c r="B1807" s="395"/>
      <c r="D1807" s="529">
        <f t="shared" si="222"/>
        <v>1766</v>
      </c>
      <c r="E1807" s="531"/>
      <c r="F1807" s="574"/>
      <c r="G1807" s="531"/>
      <c r="H1807" s="575"/>
      <c r="I1807" s="700" t="str">
        <f t="shared" si="223"/>
        <v/>
      </c>
      <c r="J1807" s="700" t="str">
        <f t="shared" si="213"/>
        <v/>
      </c>
      <c r="K1807" s="700" t="str">
        <f t="shared" si="214"/>
        <v/>
      </c>
      <c r="L1807" s="700" t="str">
        <f t="shared" si="215"/>
        <v/>
      </c>
      <c r="M1807" s="712" t="str">
        <f t="shared" si="216"/>
        <v/>
      </c>
      <c r="N1807" s="713"/>
      <c r="O1807" s="714"/>
      <c r="P1807" s="233" t="s">
        <v>439</v>
      </c>
      <c r="Q1807" s="233" t="s">
        <v>439</v>
      </c>
      <c r="R1807" s="816" t="str">
        <f t="shared" si="220"/>
        <v/>
      </c>
      <c r="S1807" s="711" t="str">
        <f t="shared" si="221"/>
        <v/>
      </c>
      <c r="T1807" s="573"/>
      <c r="U1807" s="573"/>
      <c r="V1807" s="147"/>
      <c r="W1807" s="707"/>
    </row>
    <row r="1808" spans="2:23" ht="14.25" customHeight="1">
      <c r="B1808" s="395"/>
      <c r="D1808" s="529">
        <f t="shared" si="222"/>
        <v>1767</v>
      </c>
      <c r="E1808" s="531"/>
      <c r="F1808" s="574"/>
      <c r="G1808" s="531"/>
      <c r="H1808" s="575"/>
      <c r="I1808" s="700" t="str">
        <f t="shared" si="223"/>
        <v/>
      </c>
      <c r="J1808" s="700" t="str">
        <f t="shared" si="213"/>
        <v/>
      </c>
      <c r="K1808" s="700" t="str">
        <f t="shared" si="214"/>
        <v/>
      </c>
      <c r="L1808" s="700" t="str">
        <f t="shared" si="215"/>
        <v/>
      </c>
      <c r="M1808" s="712" t="str">
        <f t="shared" si="216"/>
        <v/>
      </c>
      <c r="N1808" s="713"/>
      <c r="O1808" s="714"/>
      <c r="P1808" s="233" t="s">
        <v>439</v>
      </c>
      <c r="Q1808" s="233" t="s">
        <v>439</v>
      </c>
      <c r="R1808" s="816" t="str">
        <f t="shared" si="220"/>
        <v/>
      </c>
      <c r="S1808" s="711" t="str">
        <f t="shared" si="221"/>
        <v/>
      </c>
      <c r="T1808" s="573"/>
      <c r="U1808" s="573"/>
      <c r="V1808" s="147"/>
      <c r="W1808" s="707"/>
    </row>
    <row r="1809" spans="2:23" ht="14.25" customHeight="1">
      <c r="B1809" s="395"/>
      <c r="D1809" s="529">
        <f t="shared" si="222"/>
        <v>1768</v>
      </c>
      <c r="E1809" s="531"/>
      <c r="F1809" s="574"/>
      <c r="G1809" s="531"/>
      <c r="H1809" s="575"/>
      <c r="I1809" s="700" t="str">
        <f t="shared" si="223"/>
        <v/>
      </c>
      <c r="J1809" s="700" t="str">
        <f t="shared" si="213"/>
        <v/>
      </c>
      <c r="K1809" s="700" t="str">
        <f t="shared" si="214"/>
        <v/>
      </c>
      <c r="L1809" s="700" t="str">
        <f t="shared" si="215"/>
        <v/>
      </c>
      <c r="M1809" s="712" t="str">
        <f t="shared" si="216"/>
        <v/>
      </c>
      <c r="N1809" s="713"/>
      <c r="O1809" s="714"/>
      <c r="P1809" s="233" t="s">
        <v>439</v>
      </c>
      <c r="Q1809" s="233" t="s">
        <v>439</v>
      </c>
      <c r="R1809" s="816" t="str">
        <f t="shared" si="220"/>
        <v/>
      </c>
      <c r="S1809" s="711" t="str">
        <f t="shared" si="221"/>
        <v/>
      </c>
      <c r="T1809" s="573"/>
      <c r="U1809" s="573"/>
      <c r="V1809" s="147"/>
      <c r="W1809" s="707"/>
    </row>
    <row r="1810" spans="2:23" ht="14.25" customHeight="1">
      <c r="B1810" s="395"/>
      <c r="D1810" s="529">
        <f t="shared" si="222"/>
        <v>1769</v>
      </c>
      <c r="E1810" s="531"/>
      <c r="F1810" s="574"/>
      <c r="G1810" s="531"/>
      <c r="H1810" s="575"/>
      <c r="I1810" s="700" t="str">
        <f t="shared" si="223"/>
        <v/>
      </c>
      <c r="J1810" s="700" t="str">
        <f t="shared" si="213"/>
        <v/>
      </c>
      <c r="K1810" s="700" t="str">
        <f t="shared" si="214"/>
        <v/>
      </c>
      <c r="L1810" s="700" t="str">
        <f t="shared" si="215"/>
        <v/>
      </c>
      <c r="M1810" s="712" t="str">
        <f t="shared" si="216"/>
        <v/>
      </c>
      <c r="N1810" s="713"/>
      <c r="O1810" s="714"/>
      <c r="P1810" s="233" t="s">
        <v>439</v>
      </c>
      <c r="Q1810" s="233" t="s">
        <v>439</v>
      </c>
      <c r="R1810" s="816" t="str">
        <f t="shared" si="220"/>
        <v/>
      </c>
      <c r="S1810" s="711" t="str">
        <f t="shared" si="221"/>
        <v/>
      </c>
      <c r="T1810" s="573"/>
      <c r="U1810" s="573"/>
      <c r="V1810" s="147"/>
      <c r="W1810" s="707"/>
    </row>
    <row r="1811" spans="2:23" ht="14.25" customHeight="1">
      <c r="B1811" s="395"/>
      <c r="D1811" s="529">
        <f t="shared" si="222"/>
        <v>1770</v>
      </c>
      <c r="E1811" s="531"/>
      <c r="F1811" s="574"/>
      <c r="G1811" s="531"/>
      <c r="H1811" s="575"/>
      <c r="I1811" s="700" t="str">
        <f t="shared" si="223"/>
        <v/>
      </c>
      <c r="J1811" s="700" t="str">
        <f t="shared" si="213"/>
        <v/>
      </c>
      <c r="K1811" s="700" t="str">
        <f t="shared" si="214"/>
        <v/>
      </c>
      <c r="L1811" s="700" t="str">
        <f t="shared" si="215"/>
        <v/>
      </c>
      <c r="M1811" s="712" t="str">
        <f t="shared" si="216"/>
        <v/>
      </c>
      <c r="N1811" s="713"/>
      <c r="O1811" s="714"/>
      <c r="P1811" s="233" t="s">
        <v>439</v>
      </c>
      <c r="Q1811" s="233" t="s">
        <v>439</v>
      </c>
      <c r="R1811" s="816" t="str">
        <f t="shared" si="220"/>
        <v/>
      </c>
      <c r="S1811" s="711" t="str">
        <f t="shared" si="221"/>
        <v/>
      </c>
      <c r="T1811" s="573"/>
      <c r="U1811" s="573"/>
      <c r="V1811" s="147"/>
      <c r="W1811" s="707"/>
    </row>
    <row r="1812" spans="2:23" ht="14.25" customHeight="1">
      <c r="B1812" s="395"/>
      <c r="D1812" s="529">
        <f t="shared" si="222"/>
        <v>1771</v>
      </c>
      <c r="E1812" s="531"/>
      <c r="F1812" s="574"/>
      <c r="G1812" s="531"/>
      <c r="H1812" s="575"/>
      <c r="I1812" s="700" t="str">
        <f t="shared" si="223"/>
        <v/>
      </c>
      <c r="J1812" s="700" t="str">
        <f t="shared" si="213"/>
        <v/>
      </c>
      <c r="K1812" s="700" t="str">
        <f t="shared" si="214"/>
        <v/>
      </c>
      <c r="L1812" s="700" t="str">
        <f t="shared" si="215"/>
        <v/>
      </c>
      <c r="M1812" s="712" t="str">
        <f t="shared" si="216"/>
        <v/>
      </c>
      <c r="N1812" s="713"/>
      <c r="O1812" s="714"/>
      <c r="P1812" s="233" t="s">
        <v>439</v>
      </c>
      <c r="Q1812" s="233" t="s">
        <v>439</v>
      </c>
      <c r="R1812" s="816" t="str">
        <f t="shared" si="220"/>
        <v/>
      </c>
      <c r="S1812" s="711" t="str">
        <f t="shared" si="221"/>
        <v/>
      </c>
      <c r="T1812" s="573"/>
      <c r="U1812" s="573"/>
      <c r="V1812" s="147"/>
      <c r="W1812" s="707"/>
    </row>
    <row r="1813" spans="2:23" ht="14.25" customHeight="1">
      <c r="B1813" s="395"/>
      <c r="D1813" s="529">
        <f t="shared" si="222"/>
        <v>1772</v>
      </c>
      <c r="E1813" s="531"/>
      <c r="F1813" s="574"/>
      <c r="G1813" s="531"/>
      <c r="H1813" s="575"/>
      <c r="I1813" s="700" t="str">
        <f t="shared" si="223"/>
        <v/>
      </c>
      <c r="J1813" s="700" t="str">
        <f t="shared" si="213"/>
        <v/>
      </c>
      <c r="K1813" s="700" t="str">
        <f t="shared" si="214"/>
        <v/>
      </c>
      <c r="L1813" s="700" t="str">
        <f t="shared" si="215"/>
        <v/>
      </c>
      <c r="M1813" s="712" t="str">
        <f t="shared" si="216"/>
        <v/>
      </c>
      <c r="N1813" s="713"/>
      <c r="O1813" s="714"/>
      <c r="P1813" s="233" t="s">
        <v>439</v>
      </c>
      <c r="Q1813" s="233" t="s">
        <v>439</v>
      </c>
      <c r="R1813" s="816" t="str">
        <f t="shared" si="220"/>
        <v/>
      </c>
      <c r="S1813" s="711" t="str">
        <f t="shared" si="221"/>
        <v/>
      </c>
      <c r="T1813" s="573"/>
      <c r="U1813" s="573"/>
      <c r="V1813" s="147"/>
      <c r="W1813" s="707"/>
    </row>
    <row r="1814" spans="2:23" ht="14.25" customHeight="1">
      <c r="B1814" s="395"/>
      <c r="D1814" s="529">
        <f t="shared" si="222"/>
        <v>1773</v>
      </c>
      <c r="E1814" s="531"/>
      <c r="F1814" s="574"/>
      <c r="G1814" s="531"/>
      <c r="H1814" s="575"/>
      <c r="I1814" s="700" t="str">
        <f t="shared" si="223"/>
        <v/>
      </c>
      <c r="J1814" s="700" t="str">
        <f t="shared" si="213"/>
        <v/>
      </c>
      <c r="K1814" s="700" t="str">
        <f t="shared" si="214"/>
        <v/>
      </c>
      <c r="L1814" s="700" t="str">
        <f t="shared" si="215"/>
        <v/>
      </c>
      <c r="M1814" s="712" t="str">
        <f t="shared" si="216"/>
        <v/>
      </c>
      <c r="N1814" s="713"/>
      <c r="O1814" s="714"/>
      <c r="P1814" s="233" t="s">
        <v>439</v>
      </c>
      <c r="Q1814" s="233" t="s">
        <v>439</v>
      </c>
      <c r="R1814" s="816" t="str">
        <f t="shared" si="220"/>
        <v/>
      </c>
      <c r="S1814" s="711" t="str">
        <f t="shared" si="221"/>
        <v/>
      </c>
      <c r="T1814" s="573"/>
      <c r="U1814" s="573"/>
      <c r="V1814" s="147"/>
      <c r="W1814" s="707"/>
    </row>
    <row r="1815" spans="2:23" ht="14.25" customHeight="1">
      <c r="B1815" s="395"/>
      <c r="D1815" s="529">
        <f t="shared" si="222"/>
        <v>1774</v>
      </c>
      <c r="E1815" s="531"/>
      <c r="F1815" s="574"/>
      <c r="G1815" s="531"/>
      <c r="H1815" s="575"/>
      <c r="I1815" s="700" t="str">
        <f t="shared" si="223"/>
        <v/>
      </c>
      <c r="J1815" s="700" t="str">
        <f t="shared" si="213"/>
        <v/>
      </c>
      <c r="K1815" s="700" t="str">
        <f t="shared" si="214"/>
        <v/>
      </c>
      <c r="L1815" s="700" t="str">
        <f t="shared" si="215"/>
        <v/>
      </c>
      <c r="M1815" s="712" t="str">
        <f t="shared" si="216"/>
        <v/>
      </c>
      <c r="N1815" s="713"/>
      <c r="O1815" s="714"/>
      <c r="P1815" s="233" t="s">
        <v>439</v>
      </c>
      <c r="Q1815" s="233" t="s">
        <v>439</v>
      </c>
      <c r="R1815" s="816" t="str">
        <f t="shared" si="220"/>
        <v/>
      </c>
      <c r="S1815" s="711" t="str">
        <f t="shared" si="221"/>
        <v/>
      </c>
      <c r="T1815" s="573"/>
      <c r="U1815" s="573"/>
      <c r="V1815" s="147"/>
      <c r="W1815" s="707"/>
    </row>
    <row r="1816" spans="2:23" ht="14.25" customHeight="1">
      <c r="B1816" s="395"/>
      <c r="D1816" s="529">
        <f t="shared" si="222"/>
        <v>1775</v>
      </c>
      <c r="E1816" s="531"/>
      <c r="F1816" s="574"/>
      <c r="G1816" s="531"/>
      <c r="H1816" s="575"/>
      <c r="I1816" s="700" t="str">
        <f t="shared" si="223"/>
        <v/>
      </c>
      <c r="J1816" s="700" t="str">
        <f t="shared" si="213"/>
        <v/>
      </c>
      <c r="K1816" s="700" t="str">
        <f t="shared" si="214"/>
        <v/>
      </c>
      <c r="L1816" s="700" t="str">
        <f t="shared" si="215"/>
        <v/>
      </c>
      <c r="M1816" s="712" t="str">
        <f t="shared" si="216"/>
        <v/>
      </c>
      <c r="N1816" s="713"/>
      <c r="O1816" s="714"/>
      <c r="P1816" s="233" t="s">
        <v>439</v>
      </c>
      <c r="Q1816" s="233" t="s">
        <v>439</v>
      </c>
      <c r="R1816" s="816" t="str">
        <f t="shared" ref="R1816:R1879" si="224">IF(Q1816="","",P1816*Q1816)</f>
        <v/>
      </c>
      <c r="S1816" s="711" t="str">
        <f t="shared" si="221"/>
        <v/>
      </c>
      <c r="T1816" s="573"/>
      <c r="U1816" s="573"/>
      <c r="V1816" s="147"/>
      <c r="W1816" s="707"/>
    </row>
    <row r="1817" spans="2:23" ht="14.25" customHeight="1">
      <c r="B1817" s="395"/>
      <c r="D1817" s="529">
        <f t="shared" si="222"/>
        <v>1776</v>
      </c>
      <c r="E1817" s="531"/>
      <c r="F1817" s="574"/>
      <c r="G1817" s="531"/>
      <c r="H1817" s="575"/>
      <c r="I1817" s="700" t="str">
        <f t="shared" si="223"/>
        <v/>
      </c>
      <c r="J1817" s="700" t="str">
        <f t="shared" si="213"/>
        <v/>
      </c>
      <c r="K1817" s="700" t="str">
        <f t="shared" si="214"/>
        <v/>
      </c>
      <c r="L1817" s="700" t="str">
        <f t="shared" si="215"/>
        <v/>
      </c>
      <c r="M1817" s="712" t="str">
        <f t="shared" si="216"/>
        <v/>
      </c>
      <c r="N1817" s="713"/>
      <c r="O1817" s="714"/>
      <c r="P1817" s="233" t="s">
        <v>439</v>
      </c>
      <c r="Q1817" s="233" t="s">
        <v>439</v>
      </c>
      <c r="R1817" s="816" t="str">
        <f t="shared" si="224"/>
        <v/>
      </c>
      <c r="S1817" s="711" t="str">
        <f t="shared" si="221"/>
        <v/>
      </c>
      <c r="T1817" s="573"/>
      <c r="U1817" s="573"/>
      <c r="V1817" s="147"/>
      <c r="W1817" s="707"/>
    </row>
    <row r="1818" spans="2:23" ht="14.25" customHeight="1">
      <c r="B1818" s="395"/>
      <c r="D1818" s="529">
        <f t="shared" si="222"/>
        <v>1777</v>
      </c>
      <c r="E1818" s="531"/>
      <c r="F1818" s="574"/>
      <c r="G1818" s="531"/>
      <c r="H1818" s="575"/>
      <c r="I1818" s="700" t="str">
        <f t="shared" si="223"/>
        <v/>
      </c>
      <c r="J1818" s="700" t="str">
        <f t="shared" si="213"/>
        <v/>
      </c>
      <c r="K1818" s="700" t="str">
        <f t="shared" si="214"/>
        <v/>
      </c>
      <c r="L1818" s="700" t="str">
        <f t="shared" si="215"/>
        <v/>
      </c>
      <c r="M1818" s="712" t="str">
        <f t="shared" si="216"/>
        <v/>
      </c>
      <c r="N1818" s="713"/>
      <c r="O1818" s="714"/>
      <c r="P1818" s="233" t="s">
        <v>439</v>
      </c>
      <c r="Q1818" s="233" t="s">
        <v>439</v>
      </c>
      <c r="R1818" s="816" t="str">
        <f t="shared" si="224"/>
        <v/>
      </c>
      <c r="S1818" s="711" t="str">
        <f t="shared" si="221"/>
        <v/>
      </c>
      <c r="T1818" s="573"/>
      <c r="U1818" s="573"/>
      <c r="V1818" s="147"/>
      <c r="W1818" s="707"/>
    </row>
    <row r="1819" spans="2:23" ht="14.25" customHeight="1">
      <c r="B1819" s="395"/>
      <c r="D1819" s="529">
        <f t="shared" si="222"/>
        <v>1778</v>
      </c>
      <c r="E1819" s="531"/>
      <c r="F1819" s="574"/>
      <c r="G1819" s="531"/>
      <c r="H1819" s="575"/>
      <c r="I1819" s="700" t="str">
        <f t="shared" si="223"/>
        <v/>
      </c>
      <c r="J1819" s="700" t="str">
        <f t="shared" si="213"/>
        <v/>
      </c>
      <c r="K1819" s="700" t="str">
        <f t="shared" si="214"/>
        <v/>
      </c>
      <c r="L1819" s="700" t="str">
        <f t="shared" si="215"/>
        <v/>
      </c>
      <c r="M1819" s="712" t="str">
        <f t="shared" si="216"/>
        <v/>
      </c>
      <c r="N1819" s="713"/>
      <c r="O1819" s="714"/>
      <c r="P1819" s="233" t="s">
        <v>439</v>
      </c>
      <c r="Q1819" s="233" t="s">
        <v>439</v>
      </c>
      <c r="R1819" s="816" t="str">
        <f t="shared" si="224"/>
        <v/>
      </c>
      <c r="S1819" s="711" t="str">
        <f t="shared" si="221"/>
        <v/>
      </c>
      <c r="T1819" s="573"/>
      <c r="U1819" s="573"/>
      <c r="V1819" s="147"/>
      <c r="W1819" s="707"/>
    </row>
    <row r="1820" spans="2:23" ht="14.25" customHeight="1">
      <c r="B1820" s="395"/>
      <c r="D1820" s="529">
        <f t="shared" si="222"/>
        <v>1779</v>
      </c>
      <c r="E1820" s="531"/>
      <c r="F1820" s="574"/>
      <c r="G1820" s="531"/>
      <c r="H1820" s="575"/>
      <c r="I1820" s="700" t="str">
        <f t="shared" si="223"/>
        <v/>
      </c>
      <c r="J1820" s="700" t="str">
        <f t="shared" si="213"/>
        <v/>
      </c>
      <c r="K1820" s="700" t="str">
        <f t="shared" si="214"/>
        <v/>
      </c>
      <c r="L1820" s="700" t="str">
        <f t="shared" si="215"/>
        <v/>
      </c>
      <c r="M1820" s="712" t="str">
        <f t="shared" si="216"/>
        <v/>
      </c>
      <c r="N1820" s="713"/>
      <c r="O1820" s="714"/>
      <c r="P1820" s="233" t="s">
        <v>439</v>
      </c>
      <c r="Q1820" s="233" t="s">
        <v>439</v>
      </c>
      <c r="R1820" s="816" t="str">
        <f t="shared" si="224"/>
        <v/>
      </c>
      <c r="S1820" s="711" t="str">
        <f t="shared" si="221"/>
        <v/>
      </c>
      <c r="T1820" s="573"/>
      <c r="U1820" s="573"/>
      <c r="V1820" s="147"/>
      <c r="W1820" s="707"/>
    </row>
    <row r="1821" spans="2:23" ht="14.25" customHeight="1">
      <c r="B1821" s="395"/>
      <c r="D1821" s="529">
        <f t="shared" si="222"/>
        <v>1780</v>
      </c>
      <c r="E1821" s="531"/>
      <c r="F1821" s="574"/>
      <c r="G1821" s="531"/>
      <c r="H1821" s="575"/>
      <c r="I1821" s="700" t="str">
        <f t="shared" si="223"/>
        <v/>
      </c>
      <c r="J1821" s="700" t="str">
        <f t="shared" si="213"/>
        <v/>
      </c>
      <c r="K1821" s="700" t="str">
        <f t="shared" si="214"/>
        <v/>
      </c>
      <c r="L1821" s="700" t="str">
        <f t="shared" si="215"/>
        <v/>
      </c>
      <c r="M1821" s="712" t="str">
        <f t="shared" si="216"/>
        <v/>
      </c>
      <c r="N1821" s="713"/>
      <c r="O1821" s="714"/>
      <c r="P1821" s="233" t="s">
        <v>439</v>
      </c>
      <c r="Q1821" s="233" t="s">
        <v>439</v>
      </c>
      <c r="R1821" s="816" t="str">
        <f t="shared" si="224"/>
        <v/>
      </c>
      <c r="S1821" s="711" t="str">
        <f t="shared" si="221"/>
        <v/>
      </c>
      <c r="T1821" s="573"/>
      <c r="U1821" s="573"/>
      <c r="V1821" s="147"/>
      <c r="W1821" s="707"/>
    </row>
    <row r="1822" spans="2:23" ht="14.25" customHeight="1">
      <c r="B1822" s="395"/>
      <c r="D1822" s="529">
        <f t="shared" si="222"/>
        <v>1781</v>
      </c>
      <c r="E1822" s="531"/>
      <c r="F1822" s="574"/>
      <c r="G1822" s="531"/>
      <c r="H1822" s="575"/>
      <c r="I1822" s="700" t="str">
        <f t="shared" si="223"/>
        <v/>
      </c>
      <c r="J1822" s="700" t="str">
        <f t="shared" si="213"/>
        <v/>
      </c>
      <c r="K1822" s="700" t="str">
        <f t="shared" si="214"/>
        <v/>
      </c>
      <c r="L1822" s="700" t="str">
        <f t="shared" si="215"/>
        <v/>
      </c>
      <c r="M1822" s="712" t="str">
        <f t="shared" si="216"/>
        <v/>
      </c>
      <c r="N1822" s="713"/>
      <c r="O1822" s="714"/>
      <c r="P1822" s="233" t="s">
        <v>439</v>
      </c>
      <c r="Q1822" s="233" t="s">
        <v>439</v>
      </c>
      <c r="R1822" s="816" t="str">
        <f t="shared" si="224"/>
        <v/>
      </c>
      <c r="S1822" s="711" t="str">
        <f t="shared" si="221"/>
        <v/>
      </c>
      <c r="T1822" s="573"/>
      <c r="U1822" s="573"/>
      <c r="V1822" s="147"/>
      <c r="W1822" s="707"/>
    </row>
    <row r="1823" spans="2:23" ht="14.25" customHeight="1">
      <c r="B1823" s="395"/>
      <c r="D1823" s="529">
        <f t="shared" si="222"/>
        <v>1782</v>
      </c>
      <c r="E1823" s="531"/>
      <c r="F1823" s="574"/>
      <c r="G1823" s="531"/>
      <c r="H1823" s="575"/>
      <c r="I1823" s="700" t="str">
        <f t="shared" si="223"/>
        <v/>
      </c>
      <c r="J1823" s="700" t="str">
        <f t="shared" si="213"/>
        <v/>
      </c>
      <c r="K1823" s="700" t="str">
        <f t="shared" si="214"/>
        <v/>
      </c>
      <c r="L1823" s="700" t="str">
        <f t="shared" si="215"/>
        <v/>
      </c>
      <c r="M1823" s="712" t="str">
        <f t="shared" si="216"/>
        <v/>
      </c>
      <c r="N1823" s="713"/>
      <c r="O1823" s="714"/>
      <c r="P1823" s="233" t="s">
        <v>439</v>
      </c>
      <c r="Q1823" s="233" t="s">
        <v>439</v>
      </c>
      <c r="R1823" s="816" t="str">
        <f t="shared" si="224"/>
        <v/>
      </c>
      <c r="S1823" s="711" t="str">
        <f t="shared" si="221"/>
        <v/>
      </c>
      <c r="T1823" s="573"/>
      <c r="U1823" s="573"/>
      <c r="V1823" s="147"/>
      <c r="W1823" s="707"/>
    </row>
    <row r="1824" spans="2:23" ht="14.25" customHeight="1">
      <c r="B1824" s="395"/>
      <c r="D1824" s="529">
        <f t="shared" si="222"/>
        <v>1783</v>
      </c>
      <c r="E1824" s="531"/>
      <c r="F1824" s="574"/>
      <c r="G1824" s="531"/>
      <c r="H1824" s="575"/>
      <c r="I1824" s="700" t="str">
        <f t="shared" si="223"/>
        <v/>
      </c>
      <c r="J1824" s="700" t="str">
        <f t="shared" si="213"/>
        <v/>
      </c>
      <c r="K1824" s="700" t="str">
        <f t="shared" si="214"/>
        <v/>
      </c>
      <c r="L1824" s="700" t="str">
        <f t="shared" si="215"/>
        <v/>
      </c>
      <c r="M1824" s="712" t="str">
        <f t="shared" si="216"/>
        <v/>
      </c>
      <c r="N1824" s="713"/>
      <c r="O1824" s="714"/>
      <c r="P1824" s="233" t="s">
        <v>439</v>
      </c>
      <c r="Q1824" s="233" t="s">
        <v>439</v>
      </c>
      <c r="R1824" s="816" t="str">
        <f t="shared" si="224"/>
        <v/>
      </c>
      <c r="S1824" s="711" t="str">
        <f t="shared" si="221"/>
        <v/>
      </c>
      <c r="T1824" s="573"/>
      <c r="U1824" s="573"/>
      <c r="V1824" s="147"/>
      <c r="W1824" s="707"/>
    </row>
    <row r="1825" spans="2:23" ht="14.25" customHeight="1">
      <c r="B1825" s="395"/>
      <c r="D1825" s="529">
        <f t="shared" si="222"/>
        <v>1784</v>
      </c>
      <c r="E1825" s="531"/>
      <c r="F1825" s="574"/>
      <c r="G1825" s="531"/>
      <c r="H1825" s="575"/>
      <c r="I1825" s="700" t="str">
        <f t="shared" si="223"/>
        <v/>
      </c>
      <c r="J1825" s="700" t="str">
        <f t="shared" si="213"/>
        <v/>
      </c>
      <c r="K1825" s="700" t="str">
        <f t="shared" si="214"/>
        <v/>
      </c>
      <c r="L1825" s="700" t="str">
        <f t="shared" si="215"/>
        <v/>
      </c>
      <c r="M1825" s="712" t="str">
        <f t="shared" si="216"/>
        <v/>
      </c>
      <c r="N1825" s="713"/>
      <c r="O1825" s="714"/>
      <c r="P1825" s="233" t="s">
        <v>439</v>
      </c>
      <c r="Q1825" s="233" t="s">
        <v>439</v>
      </c>
      <c r="R1825" s="816" t="str">
        <f t="shared" si="224"/>
        <v/>
      </c>
      <c r="S1825" s="711" t="str">
        <f t="shared" ref="S1825:S1888" si="225">IF(OR(H1825="",R1825=""),"",R1825/H1825)</f>
        <v/>
      </c>
      <c r="T1825" s="573"/>
      <c r="U1825" s="573"/>
      <c r="V1825" s="147"/>
      <c r="W1825" s="707"/>
    </row>
    <row r="1826" spans="2:23" ht="14.25" customHeight="1">
      <c r="B1826" s="395"/>
      <c r="D1826" s="529">
        <f t="shared" ref="D1826:D1889" si="226">D1825+1</f>
        <v>1785</v>
      </c>
      <c r="E1826" s="531"/>
      <c r="F1826" s="574"/>
      <c r="G1826" s="531"/>
      <c r="H1826" s="575"/>
      <c r="I1826" s="700" t="str">
        <f t="shared" si="223"/>
        <v/>
      </c>
      <c r="J1826" s="700" t="str">
        <f t="shared" si="213"/>
        <v/>
      </c>
      <c r="K1826" s="700" t="str">
        <f t="shared" si="214"/>
        <v/>
      </c>
      <c r="L1826" s="700" t="str">
        <f t="shared" si="215"/>
        <v/>
      </c>
      <c r="M1826" s="712" t="str">
        <f t="shared" si="216"/>
        <v/>
      </c>
      <c r="N1826" s="713"/>
      <c r="O1826" s="714"/>
      <c r="P1826" s="233" t="s">
        <v>439</v>
      </c>
      <c r="Q1826" s="233" t="s">
        <v>439</v>
      </c>
      <c r="R1826" s="816" t="str">
        <f t="shared" si="224"/>
        <v/>
      </c>
      <c r="S1826" s="711" t="str">
        <f t="shared" si="225"/>
        <v/>
      </c>
      <c r="T1826" s="573"/>
      <c r="U1826" s="573"/>
      <c r="V1826" s="147"/>
      <c r="W1826" s="707"/>
    </row>
    <row r="1827" spans="2:23" ht="14.25" customHeight="1">
      <c r="B1827" s="395"/>
      <c r="D1827" s="529">
        <f t="shared" si="226"/>
        <v>1786</v>
      </c>
      <c r="E1827" s="531"/>
      <c r="F1827" s="574"/>
      <c r="G1827" s="531"/>
      <c r="H1827" s="575"/>
      <c r="I1827" s="700" t="str">
        <f t="shared" si="223"/>
        <v/>
      </c>
      <c r="J1827" s="700" t="str">
        <f t="shared" si="213"/>
        <v/>
      </c>
      <c r="K1827" s="700" t="str">
        <f t="shared" si="214"/>
        <v/>
      </c>
      <c r="L1827" s="700" t="str">
        <f t="shared" si="215"/>
        <v/>
      </c>
      <c r="M1827" s="712" t="str">
        <f t="shared" si="216"/>
        <v/>
      </c>
      <c r="N1827" s="713"/>
      <c r="O1827" s="714"/>
      <c r="P1827" s="233" t="s">
        <v>439</v>
      </c>
      <c r="Q1827" s="233" t="s">
        <v>439</v>
      </c>
      <c r="R1827" s="816" t="str">
        <f t="shared" si="224"/>
        <v/>
      </c>
      <c r="S1827" s="711" t="str">
        <f t="shared" si="225"/>
        <v/>
      </c>
      <c r="T1827" s="573"/>
      <c r="U1827" s="573"/>
      <c r="V1827" s="147"/>
      <c r="W1827" s="707"/>
    </row>
    <row r="1828" spans="2:23" ht="14.25" customHeight="1">
      <c r="B1828" s="395"/>
      <c r="D1828" s="529">
        <f t="shared" si="226"/>
        <v>1787</v>
      </c>
      <c r="E1828" s="531"/>
      <c r="F1828" s="574"/>
      <c r="G1828" s="531"/>
      <c r="H1828" s="575"/>
      <c r="I1828" s="700" t="str">
        <f t="shared" si="223"/>
        <v/>
      </c>
      <c r="J1828" s="700" t="str">
        <f t="shared" si="213"/>
        <v/>
      </c>
      <c r="K1828" s="700" t="str">
        <f t="shared" si="214"/>
        <v/>
      </c>
      <c r="L1828" s="700" t="str">
        <f t="shared" si="215"/>
        <v/>
      </c>
      <c r="M1828" s="712" t="str">
        <f t="shared" si="216"/>
        <v/>
      </c>
      <c r="N1828" s="713"/>
      <c r="O1828" s="714"/>
      <c r="P1828" s="233" t="s">
        <v>439</v>
      </c>
      <c r="Q1828" s="233" t="s">
        <v>439</v>
      </c>
      <c r="R1828" s="816" t="str">
        <f t="shared" si="224"/>
        <v/>
      </c>
      <c r="S1828" s="711" t="str">
        <f t="shared" si="225"/>
        <v/>
      </c>
      <c r="T1828" s="573"/>
      <c r="U1828" s="573"/>
      <c r="V1828" s="147"/>
      <c r="W1828" s="707"/>
    </row>
    <row r="1829" spans="2:23" ht="14.25" customHeight="1">
      <c r="B1829" s="395"/>
      <c r="D1829" s="529">
        <f t="shared" si="226"/>
        <v>1788</v>
      </c>
      <c r="E1829" s="531"/>
      <c r="F1829" s="574"/>
      <c r="G1829" s="531"/>
      <c r="H1829" s="575"/>
      <c r="I1829" s="700" t="str">
        <f t="shared" si="223"/>
        <v/>
      </c>
      <c r="J1829" s="700" t="str">
        <f t="shared" si="213"/>
        <v/>
      </c>
      <c r="K1829" s="700" t="str">
        <f t="shared" si="214"/>
        <v/>
      </c>
      <c r="L1829" s="700" t="str">
        <f t="shared" si="215"/>
        <v/>
      </c>
      <c r="M1829" s="712" t="str">
        <f t="shared" si="216"/>
        <v/>
      </c>
      <c r="N1829" s="713"/>
      <c r="O1829" s="714"/>
      <c r="P1829" s="233" t="s">
        <v>439</v>
      </c>
      <c r="Q1829" s="233" t="s">
        <v>439</v>
      </c>
      <c r="R1829" s="816" t="str">
        <f t="shared" si="224"/>
        <v/>
      </c>
      <c r="S1829" s="711" t="str">
        <f t="shared" si="225"/>
        <v/>
      </c>
      <c r="T1829" s="573"/>
      <c r="U1829" s="573"/>
      <c r="V1829" s="147"/>
      <c r="W1829" s="707"/>
    </row>
    <row r="1830" spans="2:23" ht="14.25" customHeight="1">
      <c r="B1830" s="395"/>
      <c r="D1830" s="529">
        <f t="shared" si="226"/>
        <v>1789</v>
      </c>
      <c r="E1830" s="531"/>
      <c r="F1830" s="574"/>
      <c r="G1830" s="531"/>
      <c r="H1830" s="575"/>
      <c r="I1830" s="700" t="str">
        <f t="shared" si="223"/>
        <v/>
      </c>
      <c r="J1830" s="700" t="str">
        <f t="shared" si="213"/>
        <v/>
      </c>
      <c r="K1830" s="700" t="str">
        <f t="shared" si="214"/>
        <v/>
      </c>
      <c r="L1830" s="700" t="str">
        <f t="shared" si="215"/>
        <v/>
      </c>
      <c r="M1830" s="712" t="str">
        <f t="shared" si="216"/>
        <v/>
      </c>
      <c r="N1830" s="713"/>
      <c r="O1830" s="714"/>
      <c r="P1830" s="233" t="s">
        <v>439</v>
      </c>
      <c r="Q1830" s="233" t="s">
        <v>439</v>
      </c>
      <c r="R1830" s="816" t="str">
        <f t="shared" si="224"/>
        <v/>
      </c>
      <c r="S1830" s="711" t="str">
        <f t="shared" si="225"/>
        <v/>
      </c>
      <c r="T1830" s="573"/>
      <c r="U1830" s="573"/>
      <c r="V1830" s="147"/>
      <c r="W1830" s="707"/>
    </row>
    <row r="1831" spans="2:23" ht="14.25" customHeight="1">
      <c r="B1831" s="395"/>
      <c r="D1831" s="529">
        <f t="shared" si="226"/>
        <v>1790</v>
      </c>
      <c r="E1831" s="531"/>
      <c r="F1831" s="574"/>
      <c r="G1831" s="531"/>
      <c r="H1831" s="575"/>
      <c r="I1831" s="700" t="str">
        <f t="shared" si="223"/>
        <v/>
      </c>
      <c r="J1831" s="700" t="str">
        <f t="shared" si="213"/>
        <v/>
      </c>
      <c r="K1831" s="700" t="str">
        <f t="shared" si="214"/>
        <v/>
      </c>
      <c r="L1831" s="700" t="str">
        <f t="shared" si="215"/>
        <v/>
      </c>
      <c r="M1831" s="712" t="str">
        <f t="shared" si="216"/>
        <v/>
      </c>
      <c r="N1831" s="713"/>
      <c r="O1831" s="714"/>
      <c r="P1831" s="233" t="s">
        <v>439</v>
      </c>
      <c r="Q1831" s="233" t="s">
        <v>439</v>
      </c>
      <c r="R1831" s="816" t="str">
        <f t="shared" si="224"/>
        <v/>
      </c>
      <c r="S1831" s="711" t="str">
        <f t="shared" si="225"/>
        <v/>
      </c>
      <c r="T1831" s="573"/>
      <c r="U1831" s="573"/>
      <c r="V1831" s="147"/>
      <c r="W1831" s="707"/>
    </row>
    <row r="1832" spans="2:23" ht="14.25" customHeight="1">
      <c r="B1832" s="395"/>
      <c r="D1832" s="529">
        <f t="shared" si="226"/>
        <v>1791</v>
      </c>
      <c r="E1832" s="531"/>
      <c r="F1832" s="574"/>
      <c r="G1832" s="531"/>
      <c r="H1832" s="575"/>
      <c r="I1832" s="700" t="str">
        <f t="shared" si="223"/>
        <v/>
      </c>
      <c r="J1832" s="700" t="str">
        <f t="shared" si="213"/>
        <v/>
      </c>
      <c r="K1832" s="700" t="str">
        <f t="shared" si="214"/>
        <v/>
      </c>
      <c r="L1832" s="700" t="str">
        <f t="shared" si="215"/>
        <v/>
      </c>
      <c r="M1832" s="712" t="str">
        <f t="shared" si="216"/>
        <v/>
      </c>
      <c r="N1832" s="713"/>
      <c r="O1832" s="714"/>
      <c r="P1832" s="233" t="s">
        <v>439</v>
      </c>
      <c r="Q1832" s="233" t="s">
        <v>439</v>
      </c>
      <c r="R1832" s="816" t="str">
        <f t="shared" si="224"/>
        <v/>
      </c>
      <c r="S1832" s="711" t="str">
        <f t="shared" si="225"/>
        <v/>
      </c>
      <c r="T1832" s="573"/>
      <c r="U1832" s="573"/>
      <c r="V1832" s="147"/>
      <c r="W1832" s="707"/>
    </row>
    <row r="1833" spans="2:23" ht="14.25" customHeight="1">
      <c r="B1833" s="395"/>
      <c r="D1833" s="529">
        <f t="shared" si="226"/>
        <v>1792</v>
      </c>
      <c r="E1833" s="531"/>
      <c r="F1833" s="574"/>
      <c r="G1833" s="531"/>
      <c r="H1833" s="575"/>
      <c r="I1833" s="700" t="str">
        <f t="shared" si="223"/>
        <v/>
      </c>
      <c r="J1833" s="700" t="str">
        <f t="shared" si="213"/>
        <v/>
      </c>
      <c r="K1833" s="700" t="str">
        <f t="shared" si="214"/>
        <v/>
      </c>
      <c r="L1833" s="700" t="str">
        <f t="shared" si="215"/>
        <v/>
      </c>
      <c r="M1833" s="712" t="str">
        <f t="shared" si="216"/>
        <v/>
      </c>
      <c r="N1833" s="713"/>
      <c r="O1833" s="714"/>
      <c r="P1833" s="233" t="s">
        <v>439</v>
      </c>
      <c r="Q1833" s="233" t="s">
        <v>439</v>
      </c>
      <c r="R1833" s="816" t="str">
        <f t="shared" si="224"/>
        <v/>
      </c>
      <c r="S1833" s="711" t="str">
        <f t="shared" si="225"/>
        <v/>
      </c>
      <c r="T1833" s="573"/>
      <c r="U1833" s="573"/>
      <c r="V1833" s="147"/>
      <c r="W1833" s="707"/>
    </row>
    <row r="1834" spans="2:23" ht="14.25" customHeight="1">
      <c r="B1834" s="395"/>
      <c r="D1834" s="529">
        <f t="shared" si="226"/>
        <v>1793</v>
      </c>
      <c r="E1834" s="531"/>
      <c r="F1834" s="574"/>
      <c r="G1834" s="531"/>
      <c r="H1834" s="575"/>
      <c r="I1834" s="700" t="str">
        <f t="shared" si="223"/>
        <v/>
      </c>
      <c r="J1834" s="700" t="str">
        <f t="shared" si="213"/>
        <v/>
      </c>
      <c r="K1834" s="700" t="str">
        <f t="shared" si="214"/>
        <v/>
      </c>
      <c r="L1834" s="700" t="str">
        <f t="shared" si="215"/>
        <v/>
      </c>
      <c r="M1834" s="712" t="str">
        <f t="shared" si="216"/>
        <v/>
      </c>
      <c r="N1834" s="713"/>
      <c r="O1834" s="714"/>
      <c r="P1834" s="233" t="s">
        <v>439</v>
      </c>
      <c r="Q1834" s="233" t="s">
        <v>439</v>
      </c>
      <c r="R1834" s="816" t="str">
        <f t="shared" si="224"/>
        <v/>
      </c>
      <c r="S1834" s="711" t="str">
        <f t="shared" si="225"/>
        <v/>
      </c>
      <c r="T1834" s="573"/>
      <c r="U1834" s="573"/>
      <c r="V1834" s="147"/>
      <c r="W1834" s="707"/>
    </row>
    <row r="1835" spans="2:23" ht="14.25" customHeight="1">
      <c r="B1835" s="395"/>
      <c r="D1835" s="529">
        <f t="shared" si="226"/>
        <v>1794</v>
      </c>
      <c r="E1835" s="531"/>
      <c r="F1835" s="574"/>
      <c r="G1835" s="531"/>
      <c r="H1835" s="575"/>
      <c r="I1835" s="700" t="str">
        <f t="shared" ref="I1835:I1898" si="227">IF(OR(F1835=$AE$4,F1835=$AF$4),"○","")</f>
        <v/>
      </c>
      <c r="J1835" s="700" t="str">
        <f t="shared" si="213"/>
        <v/>
      </c>
      <c r="K1835" s="700" t="str">
        <f t="shared" si="214"/>
        <v/>
      </c>
      <c r="L1835" s="700" t="str">
        <f t="shared" si="215"/>
        <v/>
      </c>
      <c r="M1835" s="712" t="str">
        <f t="shared" si="216"/>
        <v/>
      </c>
      <c r="N1835" s="713"/>
      <c r="O1835" s="714"/>
      <c r="P1835" s="233" t="s">
        <v>439</v>
      </c>
      <c r="Q1835" s="233" t="s">
        <v>439</v>
      </c>
      <c r="R1835" s="816" t="str">
        <f t="shared" si="224"/>
        <v/>
      </c>
      <c r="S1835" s="711" t="str">
        <f t="shared" si="225"/>
        <v/>
      </c>
      <c r="T1835" s="573"/>
      <c r="U1835" s="573"/>
      <c r="V1835" s="147"/>
      <c r="W1835" s="707"/>
    </row>
    <row r="1836" spans="2:23" ht="14.25" customHeight="1">
      <c r="B1836" s="395"/>
      <c r="D1836" s="529">
        <f t="shared" si="226"/>
        <v>1795</v>
      </c>
      <c r="E1836" s="531"/>
      <c r="F1836" s="574"/>
      <c r="G1836" s="531"/>
      <c r="H1836" s="575"/>
      <c r="I1836" s="700" t="str">
        <f t="shared" si="227"/>
        <v/>
      </c>
      <c r="J1836" s="700" t="str">
        <f t="shared" si="213"/>
        <v/>
      </c>
      <c r="K1836" s="700" t="str">
        <f t="shared" si="214"/>
        <v/>
      </c>
      <c r="L1836" s="700" t="str">
        <f t="shared" si="215"/>
        <v/>
      </c>
      <c r="M1836" s="712" t="str">
        <f t="shared" si="216"/>
        <v/>
      </c>
      <c r="N1836" s="713"/>
      <c r="O1836" s="714"/>
      <c r="P1836" s="233" t="s">
        <v>439</v>
      </c>
      <c r="Q1836" s="233" t="s">
        <v>439</v>
      </c>
      <c r="R1836" s="816" t="str">
        <f t="shared" si="224"/>
        <v/>
      </c>
      <c r="S1836" s="711" t="str">
        <f t="shared" si="225"/>
        <v/>
      </c>
      <c r="T1836" s="573"/>
      <c r="U1836" s="573"/>
      <c r="V1836" s="147"/>
      <c r="W1836" s="707"/>
    </row>
    <row r="1837" spans="2:23" ht="14.25" customHeight="1">
      <c r="B1837" s="395"/>
      <c r="D1837" s="529">
        <f t="shared" si="226"/>
        <v>1796</v>
      </c>
      <c r="E1837" s="531"/>
      <c r="F1837" s="574"/>
      <c r="G1837" s="531"/>
      <c r="H1837" s="575"/>
      <c r="I1837" s="700" t="str">
        <f t="shared" si="227"/>
        <v/>
      </c>
      <c r="J1837" s="700" t="str">
        <f t="shared" si="213"/>
        <v/>
      </c>
      <c r="K1837" s="700" t="str">
        <f t="shared" si="214"/>
        <v/>
      </c>
      <c r="L1837" s="700" t="str">
        <f t="shared" si="215"/>
        <v/>
      </c>
      <c r="M1837" s="712" t="str">
        <f t="shared" si="216"/>
        <v/>
      </c>
      <c r="N1837" s="713"/>
      <c r="O1837" s="714"/>
      <c r="P1837" s="233" t="s">
        <v>439</v>
      </c>
      <c r="Q1837" s="233" t="s">
        <v>439</v>
      </c>
      <c r="R1837" s="816" t="str">
        <f t="shared" si="224"/>
        <v/>
      </c>
      <c r="S1837" s="711" t="str">
        <f t="shared" si="225"/>
        <v/>
      </c>
      <c r="T1837" s="573"/>
      <c r="U1837" s="573"/>
      <c r="V1837" s="147"/>
      <c r="W1837" s="707"/>
    </row>
    <row r="1838" spans="2:23" ht="14.25" customHeight="1">
      <c r="B1838" s="395"/>
      <c r="D1838" s="529">
        <f t="shared" si="226"/>
        <v>1797</v>
      </c>
      <c r="E1838" s="531"/>
      <c r="F1838" s="574"/>
      <c r="G1838" s="531"/>
      <c r="H1838" s="575"/>
      <c r="I1838" s="700" t="str">
        <f t="shared" si="227"/>
        <v/>
      </c>
      <c r="J1838" s="700" t="str">
        <f t="shared" si="213"/>
        <v/>
      </c>
      <c r="K1838" s="700" t="str">
        <f t="shared" si="214"/>
        <v/>
      </c>
      <c r="L1838" s="700" t="str">
        <f t="shared" si="215"/>
        <v/>
      </c>
      <c r="M1838" s="712" t="str">
        <f t="shared" si="216"/>
        <v/>
      </c>
      <c r="N1838" s="713"/>
      <c r="O1838" s="714"/>
      <c r="P1838" s="233" t="s">
        <v>439</v>
      </c>
      <c r="Q1838" s="233" t="s">
        <v>439</v>
      </c>
      <c r="R1838" s="816" t="str">
        <f t="shared" si="224"/>
        <v/>
      </c>
      <c r="S1838" s="711" t="str">
        <f t="shared" si="225"/>
        <v/>
      </c>
      <c r="T1838" s="573"/>
      <c r="U1838" s="573"/>
      <c r="V1838" s="147"/>
      <c r="W1838" s="707"/>
    </row>
    <row r="1839" spans="2:23" ht="14.25" customHeight="1">
      <c r="B1839" s="395"/>
      <c r="D1839" s="529">
        <f t="shared" si="226"/>
        <v>1798</v>
      </c>
      <c r="E1839" s="531"/>
      <c r="F1839" s="574"/>
      <c r="G1839" s="531"/>
      <c r="H1839" s="575"/>
      <c r="I1839" s="700" t="str">
        <f t="shared" si="227"/>
        <v/>
      </c>
      <c r="J1839" s="700" t="str">
        <f t="shared" si="213"/>
        <v/>
      </c>
      <c r="K1839" s="700" t="str">
        <f t="shared" si="214"/>
        <v/>
      </c>
      <c r="L1839" s="700" t="str">
        <f t="shared" si="215"/>
        <v/>
      </c>
      <c r="M1839" s="712" t="str">
        <f t="shared" si="216"/>
        <v/>
      </c>
      <c r="N1839" s="713"/>
      <c r="O1839" s="714"/>
      <c r="P1839" s="233" t="s">
        <v>439</v>
      </c>
      <c r="Q1839" s="233" t="s">
        <v>439</v>
      </c>
      <c r="R1839" s="816" t="str">
        <f t="shared" si="224"/>
        <v/>
      </c>
      <c r="S1839" s="711" t="str">
        <f t="shared" si="225"/>
        <v/>
      </c>
      <c r="T1839" s="573"/>
      <c r="U1839" s="573"/>
      <c r="V1839" s="147"/>
      <c r="W1839" s="707"/>
    </row>
    <row r="1840" spans="2:23" ht="14.25" customHeight="1">
      <c r="B1840" s="395"/>
      <c r="D1840" s="529">
        <f t="shared" si="226"/>
        <v>1799</v>
      </c>
      <c r="E1840" s="531"/>
      <c r="F1840" s="574"/>
      <c r="G1840" s="531"/>
      <c r="H1840" s="575"/>
      <c r="I1840" s="700" t="str">
        <f t="shared" si="227"/>
        <v/>
      </c>
      <c r="J1840" s="700" t="str">
        <f t="shared" si="213"/>
        <v/>
      </c>
      <c r="K1840" s="700" t="str">
        <f t="shared" si="214"/>
        <v/>
      </c>
      <c r="L1840" s="700" t="str">
        <f t="shared" si="215"/>
        <v/>
      </c>
      <c r="M1840" s="712" t="str">
        <f t="shared" si="216"/>
        <v/>
      </c>
      <c r="N1840" s="713"/>
      <c r="O1840" s="714"/>
      <c r="P1840" s="233" t="s">
        <v>439</v>
      </c>
      <c r="Q1840" s="233" t="s">
        <v>439</v>
      </c>
      <c r="R1840" s="816" t="str">
        <f t="shared" si="224"/>
        <v/>
      </c>
      <c r="S1840" s="711" t="str">
        <f t="shared" si="225"/>
        <v/>
      </c>
      <c r="T1840" s="573"/>
      <c r="U1840" s="573"/>
      <c r="V1840" s="147"/>
      <c r="W1840" s="707"/>
    </row>
    <row r="1841" spans="2:23" ht="14.25" customHeight="1">
      <c r="B1841" s="395"/>
      <c r="D1841" s="529">
        <f t="shared" si="226"/>
        <v>1800</v>
      </c>
      <c r="E1841" s="531"/>
      <c r="F1841" s="574"/>
      <c r="G1841" s="531"/>
      <c r="H1841" s="575"/>
      <c r="I1841" s="700" t="str">
        <f t="shared" si="227"/>
        <v/>
      </c>
      <c r="J1841" s="700" t="str">
        <f t="shared" si="213"/>
        <v/>
      </c>
      <c r="K1841" s="700" t="str">
        <f t="shared" si="214"/>
        <v/>
      </c>
      <c r="L1841" s="700" t="str">
        <f t="shared" si="215"/>
        <v/>
      </c>
      <c r="M1841" s="712" t="str">
        <f t="shared" si="216"/>
        <v/>
      </c>
      <c r="N1841" s="713"/>
      <c r="O1841" s="714"/>
      <c r="P1841" s="233" t="s">
        <v>439</v>
      </c>
      <c r="Q1841" s="233" t="s">
        <v>439</v>
      </c>
      <c r="R1841" s="816" t="str">
        <f t="shared" si="224"/>
        <v/>
      </c>
      <c r="S1841" s="711" t="str">
        <f t="shared" si="225"/>
        <v/>
      </c>
      <c r="T1841" s="573"/>
      <c r="U1841" s="573"/>
      <c r="V1841" s="147"/>
      <c r="W1841" s="707"/>
    </row>
    <row r="1842" spans="2:23" ht="14.25" customHeight="1">
      <c r="B1842" s="395"/>
      <c r="D1842" s="529">
        <f t="shared" si="226"/>
        <v>1801</v>
      </c>
      <c r="E1842" s="531"/>
      <c r="F1842" s="574"/>
      <c r="G1842" s="531"/>
      <c r="H1842" s="575"/>
      <c r="I1842" s="700" t="str">
        <f t="shared" si="227"/>
        <v/>
      </c>
      <c r="J1842" s="700" t="str">
        <f t="shared" si="213"/>
        <v/>
      </c>
      <c r="K1842" s="700" t="str">
        <f t="shared" si="214"/>
        <v/>
      </c>
      <c r="L1842" s="700" t="str">
        <f t="shared" si="215"/>
        <v/>
      </c>
      <c r="M1842" s="712" t="str">
        <f t="shared" si="216"/>
        <v/>
      </c>
      <c r="N1842" s="713"/>
      <c r="O1842" s="714"/>
      <c r="P1842" s="233" t="s">
        <v>439</v>
      </c>
      <c r="Q1842" s="233" t="s">
        <v>439</v>
      </c>
      <c r="R1842" s="816" t="str">
        <f t="shared" si="224"/>
        <v/>
      </c>
      <c r="S1842" s="711" t="str">
        <f t="shared" si="225"/>
        <v/>
      </c>
      <c r="T1842" s="573"/>
      <c r="U1842" s="573"/>
      <c r="V1842" s="147"/>
      <c r="W1842" s="707"/>
    </row>
    <row r="1843" spans="2:23" ht="14.25" customHeight="1">
      <c r="B1843" s="395"/>
      <c r="D1843" s="529">
        <f t="shared" si="226"/>
        <v>1802</v>
      </c>
      <c r="E1843" s="531"/>
      <c r="F1843" s="574"/>
      <c r="G1843" s="531"/>
      <c r="H1843" s="575"/>
      <c r="I1843" s="700" t="str">
        <f t="shared" si="227"/>
        <v/>
      </c>
      <c r="J1843" s="700" t="str">
        <f t="shared" si="213"/>
        <v/>
      </c>
      <c r="K1843" s="700" t="str">
        <f t="shared" si="214"/>
        <v/>
      </c>
      <c r="L1843" s="700" t="str">
        <f t="shared" si="215"/>
        <v/>
      </c>
      <c r="M1843" s="712" t="str">
        <f t="shared" si="216"/>
        <v/>
      </c>
      <c r="N1843" s="713"/>
      <c r="O1843" s="714"/>
      <c r="P1843" s="233" t="s">
        <v>439</v>
      </c>
      <c r="Q1843" s="233" t="s">
        <v>439</v>
      </c>
      <c r="R1843" s="816" t="str">
        <f t="shared" si="224"/>
        <v/>
      </c>
      <c r="S1843" s="711" t="str">
        <f t="shared" si="225"/>
        <v/>
      </c>
      <c r="T1843" s="573"/>
      <c r="U1843" s="573"/>
      <c r="V1843" s="147"/>
      <c r="W1843" s="707"/>
    </row>
    <row r="1844" spans="2:23" ht="14.25" customHeight="1">
      <c r="B1844" s="395"/>
      <c r="D1844" s="529">
        <f t="shared" si="226"/>
        <v>1803</v>
      </c>
      <c r="E1844" s="531"/>
      <c r="F1844" s="574"/>
      <c r="G1844" s="531"/>
      <c r="H1844" s="575"/>
      <c r="I1844" s="700" t="str">
        <f t="shared" si="227"/>
        <v/>
      </c>
      <c r="J1844" s="700" t="str">
        <f t="shared" si="213"/>
        <v/>
      </c>
      <c r="K1844" s="700" t="str">
        <f t="shared" si="214"/>
        <v/>
      </c>
      <c r="L1844" s="700" t="str">
        <f t="shared" si="215"/>
        <v/>
      </c>
      <c r="M1844" s="712" t="str">
        <f t="shared" si="216"/>
        <v/>
      </c>
      <c r="N1844" s="713"/>
      <c r="O1844" s="714"/>
      <c r="P1844" s="233" t="s">
        <v>439</v>
      </c>
      <c r="Q1844" s="233" t="s">
        <v>439</v>
      </c>
      <c r="R1844" s="816" t="str">
        <f t="shared" si="224"/>
        <v/>
      </c>
      <c r="S1844" s="711" t="str">
        <f t="shared" si="225"/>
        <v/>
      </c>
      <c r="T1844" s="573"/>
      <c r="U1844" s="573"/>
      <c r="V1844" s="147"/>
      <c r="W1844" s="707"/>
    </row>
    <row r="1845" spans="2:23" ht="14.25" customHeight="1">
      <c r="B1845" s="395"/>
      <c r="D1845" s="529">
        <f t="shared" si="226"/>
        <v>1804</v>
      </c>
      <c r="E1845" s="531"/>
      <c r="F1845" s="574"/>
      <c r="G1845" s="531"/>
      <c r="H1845" s="575"/>
      <c r="I1845" s="700" t="str">
        <f t="shared" si="227"/>
        <v/>
      </c>
      <c r="J1845" s="700" t="str">
        <f t="shared" si="213"/>
        <v/>
      </c>
      <c r="K1845" s="700" t="str">
        <f t="shared" si="214"/>
        <v/>
      </c>
      <c r="L1845" s="700" t="str">
        <f t="shared" si="215"/>
        <v/>
      </c>
      <c r="M1845" s="712" t="str">
        <f t="shared" si="216"/>
        <v/>
      </c>
      <c r="N1845" s="713"/>
      <c r="O1845" s="714"/>
      <c r="P1845" s="233" t="s">
        <v>439</v>
      </c>
      <c r="Q1845" s="233" t="s">
        <v>439</v>
      </c>
      <c r="R1845" s="816" t="str">
        <f t="shared" si="224"/>
        <v/>
      </c>
      <c r="S1845" s="711" t="str">
        <f t="shared" si="225"/>
        <v/>
      </c>
      <c r="T1845" s="573"/>
      <c r="U1845" s="573"/>
      <c r="V1845" s="147"/>
      <c r="W1845" s="707"/>
    </row>
    <row r="1846" spans="2:23" ht="14.25" customHeight="1">
      <c r="B1846" s="395"/>
      <c r="D1846" s="529">
        <f t="shared" si="226"/>
        <v>1805</v>
      </c>
      <c r="E1846" s="531"/>
      <c r="F1846" s="574"/>
      <c r="G1846" s="531"/>
      <c r="H1846" s="575"/>
      <c r="I1846" s="700" t="str">
        <f t="shared" si="227"/>
        <v/>
      </c>
      <c r="J1846" s="700" t="str">
        <f t="shared" si="213"/>
        <v/>
      </c>
      <c r="K1846" s="700" t="str">
        <f t="shared" si="214"/>
        <v/>
      </c>
      <c r="L1846" s="700" t="str">
        <f t="shared" si="215"/>
        <v/>
      </c>
      <c r="M1846" s="712" t="str">
        <f t="shared" si="216"/>
        <v/>
      </c>
      <c r="N1846" s="713"/>
      <c r="O1846" s="714"/>
      <c r="P1846" s="233" t="s">
        <v>439</v>
      </c>
      <c r="Q1846" s="233" t="s">
        <v>439</v>
      </c>
      <c r="R1846" s="816" t="str">
        <f t="shared" si="224"/>
        <v/>
      </c>
      <c r="S1846" s="711" t="str">
        <f t="shared" si="225"/>
        <v/>
      </c>
      <c r="T1846" s="573"/>
      <c r="U1846" s="573"/>
      <c r="V1846" s="147"/>
      <c r="W1846" s="707"/>
    </row>
    <row r="1847" spans="2:23" ht="14.25" customHeight="1">
      <c r="B1847" s="395"/>
      <c r="D1847" s="529">
        <f t="shared" si="226"/>
        <v>1806</v>
      </c>
      <c r="E1847" s="531"/>
      <c r="F1847" s="574"/>
      <c r="G1847" s="531"/>
      <c r="H1847" s="575"/>
      <c r="I1847" s="700" t="str">
        <f t="shared" si="227"/>
        <v/>
      </c>
      <c r="J1847" s="700" t="str">
        <f t="shared" si="213"/>
        <v/>
      </c>
      <c r="K1847" s="700" t="str">
        <f t="shared" si="214"/>
        <v/>
      </c>
      <c r="L1847" s="700" t="str">
        <f t="shared" si="215"/>
        <v/>
      </c>
      <c r="M1847" s="712" t="str">
        <f t="shared" si="216"/>
        <v/>
      </c>
      <c r="N1847" s="713"/>
      <c r="O1847" s="714"/>
      <c r="P1847" s="233" t="s">
        <v>439</v>
      </c>
      <c r="Q1847" s="233" t="s">
        <v>439</v>
      </c>
      <c r="R1847" s="816" t="str">
        <f t="shared" si="224"/>
        <v/>
      </c>
      <c r="S1847" s="711" t="str">
        <f t="shared" si="225"/>
        <v/>
      </c>
      <c r="T1847" s="573"/>
      <c r="U1847" s="573"/>
      <c r="V1847" s="147"/>
      <c r="W1847" s="707"/>
    </row>
    <row r="1848" spans="2:23" ht="14.25" customHeight="1">
      <c r="B1848" s="395"/>
      <c r="D1848" s="529">
        <f t="shared" si="226"/>
        <v>1807</v>
      </c>
      <c r="E1848" s="531"/>
      <c r="F1848" s="574"/>
      <c r="G1848" s="531"/>
      <c r="H1848" s="575"/>
      <c r="I1848" s="700" t="str">
        <f t="shared" si="227"/>
        <v/>
      </c>
      <c r="J1848" s="700" t="str">
        <f t="shared" si="213"/>
        <v/>
      </c>
      <c r="K1848" s="700" t="str">
        <f t="shared" si="214"/>
        <v/>
      </c>
      <c r="L1848" s="700" t="str">
        <f t="shared" si="215"/>
        <v/>
      </c>
      <c r="M1848" s="712" t="str">
        <f t="shared" si="216"/>
        <v/>
      </c>
      <c r="N1848" s="713"/>
      <c r="O1848" s="714"/>
      <c r="P1848" s="233" t="s">
        <v>439</v>
      </c>
      <c r="Q1848" s="233" t="s">
        <v>439</v>
      </c>
      <c r="R1848" s="816" t="str">
        <f t="shared" si="224"/>
        <v/>
      </c>
      <c r="S1848" s="711" t="str">
        <f t="shared" si="225"/>
        <v/>
      </c>
      <c r="T1848" s="573"/>
      <c r="U1848" s="573"/>
      <c r="V1848" s="147"/>
      <c r="W1848" s="707"/>
    </row>
    <row r="1849" spans="2:23" ht="14.25" customHeight="1">
      <c r="B1849" s="395"/>
      <c r="D1849" s="529">
        <f t="shared" si="226"/>
        <v>1808</v>
      </c>
      <c r="E1849" s="531"/>
      <c r="F1849" s="574"/>
      <c r="G1849" s="531"/>
      <c r="H1849" s="575"/>
      <c r="I1849" s="700" t="str">
        <f t="shared" si="227"/>
        <v/>
      </c>
      <c r="J1849" s="700" t="str">
        <f t="shared" si="213"/>
        <v/>
      </c>
      <c r="K1849" s="700" t="str">
        <f t="shared" si="214"/>
        <v/>
      </c>
      <c r="L1849" s="700" t="str">
        <f t="shared" si="215"/>
        <v/>
      </c>
      <c r="M1849" s="712" t="str">
        <f t="shared" si="216"/>
        <v/>
      </c>
      <c r="N1849" s="713"/>
      <c r="O1849" s="714"/>
      <c r="P1849" s="233" t="s">
        <v>439</v>
      </c>
      <c r="Q1849" s="233" t="s">
        <v>439</v>
      </c>
      <c r="R1849" s="816" t="str">
        <f t="shared" si="224"/>
        <v/>
      </c>
      <c r="S1849" s="711" t="str">
        <f t="shared" si="225"/>
        <v/>
      </c>
      <c r="T1849" s="573"/>
      <c r="U1849" s="573"/>
      <c r="V1849" s="147"/>
      <c r="W1849" s="707"/>
    </row>
    <row r="1850" spans="2:23" ht="14.25" customHeight="1">
      <c r="B1850" s="395"/>
      <c r="D1850" s="529">
        <f t="shared" si="226"/>
        <v>1809</v>
      </c>
      <c r="E1850" s="531"/>
      <c r="F1850" s="574"/>
      <c r="G1850" s="531"/>
      <c r="H1850" s="575"/>
      <c r="I1850" s="700" t="str">
        <f t="shared" si="227"/>
        <v/>
      </c>
      <c r="J1850" s="700" t="str">
        <f t="shared" si="213"/>
        <v/>
      </c>
      <c r="K1850" s="700" t="str">
        <f t="shared" si="214"/>
        <v/>
      </c>
      <c r="L1850" s="700" t="str">
        <f t="shared" si="215"/>
        <v/>
      </c>
      <c r="M1850" s="712" t="str">
        <f t="shared" si="216"/>
        <v/>
      </c>
      <c r="N1850" s="713"/>
      <c r="O1850" s="714"/>
      <c r="P1850" s="233" t="s">
        <v>439</v>
      </c>
      <c r="Q1850" s="233" t="s">
        <v>439</v>
      </c>
      <c r="R1850" s="816" t="str">
        <f t="shared" si="224"/>
        <v/>
      </c>
      <c r="S1850" s="711" t="str">
        <f t="shared" si="225"/>
        <v/>
      </c>
      <c r="T1850" s="573"/>
      <c r="U1850" s="573"/>
      <c r="V1850" s="147"/>
      <c r="W1850" s="707"/>
    </row>
    <row r="1851" spans="2:23" ht="14.25" customHeight="1">
      <c r="B1851" s="395"/>
      <c r="D1851" s="529">
        <f t="shared" si="226"/>
        <v>1810</v>
      </c>
      <c r="E1851" s="531"/>
      <c r="F1851" s="574"/>
      <c r="G1851" s="531"/>
      <c r="H1851" s="575"/>
      <c r="I1851" s="700" t="str">
        <f t="shared" si="227"/>
        <v/>
      </c>
      <c r="J1851" s="700" t="str">
        <f t="shared" si="213"/>
        <v/>
      </c>
      <c r="K1851" s="700" t="str">
        <f t="shared" si="214"/>
        <v/>
      </c>
      <c r="L1851" s="700" t="str">
        <f t="shared" si="215"/>
        <v/>
      </c>
      <c r="M1851" s="712" t="str">
        <f t="shared" si="216"/>
        <v/>
      </c>
      <c r="N1851" s="713"/>
      <c r="O1851" s="714"/>
      <c r="P1851" s="233" t="s">
        <v>439</v>
      </c>
      <c r="Q1851" s="233" t="s">
        <v>439</v>
      </c>
      <c r="R1851" s="816" t="str">
        <f t="shared" si="224"/>
        <v/>
      </c>
      <c r="S1851" s="711" t="str">
        <f t="shared" si="225"/>
        <v/>
      </c>
      <c r="T1851" s="573"/>
      <c r="U1851" s="573"/>
      <c r="V1851" s="147"/>
      <c r="W1851" s="707"/>
    </row>
    <row r="1852" spans="2:23" ht="14.25" customHeight="1">
      <c r="B1852" s="395"/>
      <c r="D1852" s="529">
        <f t="shared" si="226"/>
        <v>1811</v>
      </c>
      <c r="E1852" s="531"/>
      <c r="F1852" s="574"/>
      <c r="G1852" s="531"/>
      <c r="H1852" s="575"/>
      <c r="I1852" s="700" t="str">
        <f t="shared" si="227"/>
        <v/>
      </c>
      <c r="J1852" s="700" t="str">
        <f t="shared" si="213"/>
        <v/>
      </c>
      <c r="K1852" s="700" t="str">
        <f t="shared" si="214"/>
        <v/>
      </c>
      <c r="L1852" s="700" t="str">
        <f t="shared" si="215"/>
        <v/>
      </c>
      <c r="M1852" s="712" t="str">
        <f t="shared" si="216"/>
        <v/>
      </c>
      <c r="N1852" s="713"/>
      <c r="O1852" s="714"/>
      <c r="P1852" s="233" t="s">
        <v>439</v>
      </c>
      <c r="Q1852" s="233" t="s">
        <v>439</v>
      </c>
      <c r="R1852" s="816" t="str">
        <f t="shared" si="224"/>
        <v/>
      </c>
      <c r="S1852" s="711" t="str">
        <f t="shared" si="225"/>
        <v/>
      </c>
      <c r="T1852" s="573"/>
      <c r="U1852" s="573"/>
      <c r="V1852" s="147"/>
      <c r="W1852" s="707"/>
    </row>
    <row r="1853" spans="2:23" ht="14.25" customHeight="1">
      <c r="B1853" s="395"/>
      <c r="D1853" s="529">
        <f t="shared" si="226"/>
        <v>1812</v>
      </c>
      <c r="E1853" s="531"/>
      <c r="F1853" s="574"/>
      <c r="G1853" s="531"/>
      <c r="H1853" s="575"/>
      <c r="I1853" s="700" t="str">
        <f t="shared" si="227"/>
        <v/>
      </c>
      <c r="J1853" s="700" t="str">
        <f t="shared" si="213"/>
        <v/>
      </c>
      <c r="K1853" s="700" t="str">
        <f t="shared" si="214"/>
        <v/>
      </c>
      <c r="L1853" s="700" t="str">
        <f t="shared" si="215"/>
        <v/>
      </c>
      <c r="M1853" s="712" t="str">
        <f t="shared" si="216"/>
        <v/>
      </c>
      <c r="N1853" s="713"/>
      <c r="O1853" s="714"/>
      <c r="P1853" s="233" t="s">
        <v>439</v>
      </c>
      <c r="Q1853" s="233" t="s">
        <v>439</v>
      </c>
      <c r="R1853" s="816" t="str">
        <f t="shared" si="224"/>
        <v/>
      </c>
      <c r="S1853" s="711" t="str">
        <f t="shared" si="225"/>
        <v/>
      </c>
      <c r="T1853" s="573"/>
      <c r="U1853" s="573"/>
      <c r="V1853" s="147"/>
      <c r="W1853" s="707"/>
    </row>
    <row r="1854" spans="2:23" ht="14.25" customHeight="1">
      <c r="B1854" s="395"/>
      <c r="D1854" s="529">
        <f t="shared" si="226"/>
        <v>1813</v>
      </c>
      <c r="E1854" s="531"/>
      <c r="F1854" s="574"/>
      <c r="G1854" s="531"/>
      <c r="H1854" s="575"/>
      <c r="I1854" s="700" t="str">
        <f t="shared" si="227"/>
        <v/>
      </c>
      <c r="J1854" s="700" t="str">
        <f t="shared" si="213"/>
        <v/>
      </c>
      <c r="K1854" s="700" t="str">
        <f t="shared" si="214"/>
        <v/>
      </c>
      <c r="L1854" s="700" t="str">
        <f t="shared" si="215"/>
        <v/>
      </c>
      <c r="M1854" s="712" t="str">
        <f t="shared" si="216"/>
        <v/>
      </c>
      <c r="N1854" s="713"/>
      <c r="O1854" s="714"/>
      <c r="P1854" s="233" t="s">
        <v>439</v>
      </c>
      <c r="Q1854" s="233" t="s">
        <v>439</v>
      </c>
      <c r="R1854" s="816" t="str">
        <f t="shared" si="224"/>
        <v/>
      </c>
      <c r="S1854" s="711" t="str">
        <f t="shared" si="225"/>
        <v/>
      </c>
      <c r="T1854" s="573"/>
      <c r="U1854" s="573"/>
      <c r="V1854" s="147"/>
      <c r="W1854" s="707"/>
    </row>
    <row r="1855" spans="2:23" ht="14.25" customHeight="1">
      <c r="B1855" s="395"/>
      <c r="D1855" s="529">
        <f t="shared" si="226"/>
        <v>1814</v>
      </c>
      <c r="E1855" s="531"/>
      <c r="F1855" s="574"/>
      <c r="G1855" s="531"/>
      <c r="H1855" s="575"/>
      <c r="I1855" s="700" t="str">
        <f t="shared" si="227"/>
        <v/>
      </c>
      <c r="J1855" s="700" t="str">
        <f t="shared" si="213"/>
        <v/>
      </c>
      <c r="K1855" s="700" t="str">
        <f t="shared" si="214"/>
        <v/>
      </c>
      <c r="L1855" s="700" t="str">
        <f t="shared" si="215"/>
        <v/>
      </c>
      <c r="M1855" s="712" t="str">
        <f t="shared" si="216"/>
        <v/>
      </c>
      <c r="N1855" s="713"/>
      <c r="O1855" s="714"/>
      <c r="P1855" s="233" t="s">
        <v>439</v>
      </c>
      <c r="Q1855" s="233" t="s">
        <v>439</v>
      </c>
      <c r="R1855" s="816" t="str">
        <f t="shared" si="224"/>
        <v/>
      </c>
      <c r="S1855" s="711" t="str">
        <f t="shared" si="225"/>
        <v/>
      </c>
      <c r="T1855" s="573"/>
      <c r="U1855" s="573"/>
      <c r="V1855" s="147"/>
      <c r="W1855" s="707"/>
    </row>
    <row r="1856" spans="2:23" ht="14.25" customHeight="1">
      <c r="B1856" s="395"/>
      <c r="D1856" s="529">
        <f t="shared" si="226"/>
        <v>1815</v>
      </c>
      <c r="E1856" s="531"/>
      <c r="F1856" s="574"/>
      <c r="G1856" s="531"/>
      <c r="H1856" s="575"/>
      <c r="I1856" s="700" t="str">
        <f t="shared" si="227"/>
        <v/>
      </c>
      <c r="J1856" s="700" t="str">
        <f t="shared" si="213"/>
        <v/>
      </c>
      <c r="K1856" s="700" t="str">
        <f t="shared" si="214"/>
        <v/>
      </c>
      <c r="L1856" s="700" t="str">
        <f t="shared" si="215"/>
        <v/>
      </c>
      <c r="M1856" s="712" t="str">
        <f t="shared" si="216"/>
        <v/>
      </c>
      <c r="N1856" s="713"/>
      <c r="O1856" s="714"/>
      <c r="P1856" s="233" t="s">
        <v>439</v>
      </c>
      <c r="Q1856" s="233" t="s">
        <v>439</v>
      </c>
      <c r="R1856" s="816" t="str">
        <f t="shared" si="224"/>
        <v/>
      </c>
      <c r="S1856" s="711" t="str">
        <f t="shared" si="225"/>
        <v/>
      </c>
      <c r="T1856" s="573"/>
      <c r="U1856" s="573"/>
      <c r="V1856" s="147"/>
      <c r="W1856" s="707"/>
    </row>
    <row r="1857" spans="2:23" ht="14.25" customHeight="1">
      <c r="B1857" s="395"/>
      <c r="D1857" s="529">
        <f t="shared" si="226"/>
        <v>1816</v>
      </c>
      <c r="E1857" s="531"/>
      <c r="F1857" s="574"/>
      <c r="G1857" s="531"/>
      <c r="H1857" s="575"/>
      <c r="I1857" s="700" t="str">
        <f t="shared" si="227"/>
        <v/>
      </c>
      <c r="J1857" s="700" t="str">
        <f t="shared" si="213"/>
        <v/>
      </c>
      <c r="K1857" s="700" t="str">
        <f t="shared" si="214"/>
        <v/>
      </c>
      <c r="L1857" s="700" t="str">
        <f t="shared" si="215"/>
        <v/>
      </c>
      <c r="M1857" s="712" t="str">
        <f t="shared" si="216"/>
        <v/>
      </c>
      <c r="N1857" s="713"/>
      <c r="O1857" s="714"/>
      <c r="P1857" s="233" t="s">
        <v>439</v>
      </c>
      <c r="Q1857" s="233" t="s">
        <v>439</v>
      </c>
      <c r="R1857" s="816" t="str">
        <f t="shared" si="224"/>
        <v/>
      </c>
      <c r="S1857" s="711" t="str">
        <f t="shared" si="225"/>
        <v/>
      </c>
      <c r="T1857" s="573"/>
      <c r="U1857" s="573"/>
      <c r="V1857" s="147"/>
      <c r="W1857" s="707"/>
    </row>
    <row r="1858" spans="2:23" ht="14.25" customHeight="1">
      <c r="B1858" s="395"/>
      <c r="D1858" s="529">
        <f t="shared" si="226"/>
        <v>1817</v>
      </c>
      <c r="E1858" s="531"/>
      <c r="F1858" s="574"/>
      <c r="G1858" s="531"/>
      <c r="H1858" s="575"/>
      <c r="I1858" s="700" t="str">
        <f t="shared" si="227"/>
        <v/>
      </c>
      <c r="J1858" s="700" t="str">
        <f t="shared" si="213"/>
        <v/>
      </c>
      <c r="K1858" s="700" t="str">
        <f t="shared" si="214"/>
        <v/>
      </c>
      <c r="L1858" s="700" t="str">
        <f t="shared" si="215"/>
        <v/>
      </c>
      <c r="M1858" s="712" t="str">
        <f t="shared" si="216"/>
        <v/>
      </c>
      <c r="N1858" s="713"/>
      <c r="O1858" s="714"/>
      <c r="P1858" s="233" t="s">
        <v>439</v>
      </c>
      <c r="Q1858" s="233" t="s">
        <v>439</v>
      </c>
      <c r="R1858" s="816" t="str">
        <f t="shared" si="224"/>
        <v/>
      </c>
      <c r="S1858" s="711" t="str">
        <f t="shared" si="225"/>
        <v/>
      </c>
      <c r="T1858" s="573"/>
      <c r="U1858" s="573"/>
      <c r="V1858" s="147"/>
      <c r="W1858" s="707"/>
    </row>
    <row r="1859" spans="2:23" ht="14.25" customHeight="1">
      <c r="B1859" s="395"/>
      <c r="D1859" s="529">
        <f t="shared" si="226"/>
        <v>1818</v>
      </c>
      <c r="E1859" s="531"/>
      <c r="F1859" s="574"/>
      <c r="G1859" s="531"/>
      <c r="H1859" s="575"/>
      <c r="I1859" s="700" t="str">
        <f t="shared" si="227"/>
        <v/>
      </c>
      <c r="J1859" s="700" t="str">
        <f t="shared" si="213"/>
        <v/>
      </c>
      <c r="K1859" s="700" t="str">
        <f t="shared" si="214"/>
        <v/>
      </c>
      <c r="L1859" s="700" t="str">
        <f t="shared" si="215"/>
        <v/>
      </c>
      <c r="M1859" s="712" t="str">
        <f t="shared" si="216"/>
        <v/>
      </c>
      <c r="N1859" s="713"/>
      <c r="O1859" s="714"/>
      <c r="P1859" s="233" t="s">
        <v>439</v>
      </c>
      <c r="Q1859" s="233" t="s">
        <v>439</v>
      </c>
      <c r="R1859" s="816" t="str">
        <f t="shared" si="224"/>
        <v/>
      </c>
      <c r="S1859" s="711" t="str">
        <f t="shared" si="225"/>
        <v/>
      </c>
      <c r="T1859" s="573"/>
      <c r="U1859" s="573"/>
      <c r="V1859" s="147"/>
      <c r="W1859" s="707"/>
    </row>
    <row r="1860" spans="2:23" ht="14.25" customHeight="1">
      <c r="B1860" s="395"/>
      <c r="D1860" s="529">
        <f t="shared" si="226"/>
        <v>1819</v>
      </c>
      <c r="E1860" s="531"/>
      <c r="F1860" s="574"/>
      <c r="G1860" s="531"/>
      <c r="H1860" s="575"/>
      <c r="I1860" s="700" t="str">
        <f t="shared" si="227"/>
        <v/>
      </c>
      <c r="J1860" s="700" t="str">
        <f t="shared" si="213"/>
        <v/>
      </c>
      <c r="K1860" s="700" t="str">
        <f t="shared" si="214"/>
        <v/>
      </c>
      <c r="L1860" s="700" t="str">
        <f t="shared" si="215"/>
        <v/>
      </c>
      <c r="M1860" s="712" t="str">
        <f t="shared" si="216"/>
        <v/>
      </c>
      <c r="N1860" s="713"/>
      <c r="O1860" s="714"/>
      <c r="P1860" s="233" t="s">
        <v>439</v>
      </c>
      <c r="Q1860" s="233" t="s">
        <v>439</v>
      </c>
      <c r="R1860" s="816" t="str">
        <f t="shared" si="224"/>
        <v/>
      </c>
      <c r="S1860" s="711" t="str">
        <f t="shared" si="225"/>
        <v/>
      </c>
      <c r="T1860" s="573"/>
      <c r="U1860" s="573"/>
      <c r="V1860" s="147"/>
      <c r="W1860" s="707"/>
    </row>
    <row r="1861" spans="2:23" ht="14.25" customHeight="1">
      <c r="B1861" s="395"/>
      <c r="D1861" s="529">
        <f t="shared" si="226"/>
        <v>1820</v>
      </c>
      <c r="E1861" s="531"/>
      <c r="F1861" s="574"/>
      <c r="G1861" s="531"/>
      <c r="H1861" s="575"/>
      <c r="I1861" s="700" t="str">
        <f t="shared" si="227"/>
        <v/>
      </c>
      <c r="J1861" s="700" t="str">
        <f t="shared" si="213"/>
        <v/>
      </c>
      <c r="K1861" s="700" t="str">
        <f t="shared" si="214"/>
        <v/>
      </c>
      <c r="L1861" s="700" t="str">
        <f t="shared" si="215"/>
        <v/>
      </c>
      <c r="M1861" s="712" t="str">
        <f t="shared" si="216"/>
        <v/>
      </c>
      <c r="N1861" s="713"/>
      <c r="O1861" s="714"/>
      <c r="P1861" s="233" t="s">
        <v>439</v>
      </c>
      <c r="Q1861" s="233" t="s">
        <v>439</v>
      </c>
      <c r="R1861" s="816" t="str">
        <f t="shared" si="224"/>
        <v/>
      </c>
      <c r="S1861" s="711" t="str">
        <f t="shared" si="225"/>
        <v/>
      </c>
      <c r="T1861" s="573"/>
      <c r="U1861" s="573"/>
      <c r="V1861" s="147"/>
      <c r="W1861" s="707"/>
    </row>
    <row r="1862" spans="2:23" ht="14.25" customHeight="1">
      <c r="B1862" s="395"/>
      <c r="D1862" s="529">
        <f t="shared" si="226"/>
        <v>1821</v>
      </c>
      <c r="E1862" s="531"/>
      <c r="F1862" s="574"/>
      <c r="G1862" s="531"/>
      <c r="H1862" s="575"/>
      <c r="I1862" s="700" t="str">
        <f t="shared" si="227"/>
        <v/>
      </c>
      <c r="J1862" s="700" t="str">
        <f t="shared" si="213"/>
        <v/>
      </c>
      <c r="K1862" s="700" t="str">
        <f t="shared" si="214"/>
        <v/>
      </c>
      <c r="L1862" s="700" t="str">
        <f t="shared" si="215"/>
        <v/>
      </c>
      <c r="M1862" s="712" t="str">
        <f t="shared" si="216"/>
        <v/>
      </c>
      <c r="N1862" s="713"/>
      <c r="O1862" s="714"/>
      <c r="P1862" s="233" t="s">
        <v>439</v>
      </c>
      <c r="Q1862" s="233" t="s">
        <v>439</v>
      </c>
      <c r="R1862" s="816" t="str">
        <f t="shared" si="224"/>
        <v/>
      </c>
      <c r="S1862" s="711" t="str">
        <f t="shared" si="225"/>
        <v/>
      </c>
      <c r="T1862" s="573"/>
      <c r="U1862" s="573"/>
      <c r="V1862" s="147"/>
      <c r="W1862" s="707"/>
    </row>
    <row r="1863" spans="2:23" ht="14.25" customHeight="1">
      <c r="B1863" s="395"/>
      <c r="D1863" s="529">
        <f t="shared" si="226"/>
        <v>1822</v>
      </c>
      <c r="E1863" s="531"/>
      <c r="F1863" s="574"/>
      <c r="G1863" s="531"/>
      <c r="H1863" s="575"/>
      <c r="I1863" s="700" t="str">
        <f t="shared" si="227"/>
        <v/>
      </c>
      <c r="J1863" s="700" t="str">
        <f t="shared" si="213"/>
        <v/>
      </c>
      <c r="K1863" s="700" t="str">
        <f t="shared" si="214"/>
        <v/>
      </c>
      <c r="L1863" s="700" t="str">
        <f t="shared" si="215"/>
        <v/>
      </c>
      <c r="M1863" s="712" t="str">
        <f t="shared" si="216"/>
        <v/>
      </c>
      <c r="N1863" s="713"/>
      <c r="O1863" s="714"/>
      <c r="P1863" s="233" t="s">
        <v>439</v>
      </c>
      <c r="Q1863" s="233" t="s">
        <v>439</v>
      </c>
      <c r="R1863" s="816" t="str">
        <f t="shared" si="224"/>
        <v/>
      </c>
      <c r="S1863" s="711" t="str">
        <f t="shared" si="225"/>
        <v/>
      </c>
      <c r="T1863" s="573"/>
      <c r="U1863" s="573"/>
      <c r="V1863" s="147"/>
      <c r="W1863" s="707"/>
    </row>
    <row r="1864" spans="2:23" ht="14.25" customHeight="1">
      <c r="B1864" s="395"/>
      <c r="D1864" s="529">
        <f t="shared" si="226"/>
        <v>1823</v>
      </c>
      <c r="E1864" s="531"/>
      <c r="F1864" s="574"/>
      <c r="G1864" s="531"/>
      <c r="H1864" s="575"/>
      <c r="I1864" s="700" t="str">
        <f t="shared" si="227"/>
        <v/>
      </c>
      <c r="J1864" s="700" t="str">
        <f t="shared" si="213"/>
        <v/>
      </c>
      <c r="K1864" s="700" t="str">
        <f t="shared" si="214"/>
        <v/>
      </c>
      <c r="L1864" s="700" t="str">
        <f t="shared" si="215"/>
        <v/>
      </c>
      <c r="M1864" s="712" t="str">
        <f t="shared" si="216"/>
        <v/>
      </c>
      <c r="N1864" s="713"/>
      <c r="O1864" s="714"/>
      <c r="P1864" s="233" t="s">
        <v>439</v>
      </c>
      <c r="Q1864" s="233" t="s">
        <v>439</v>
      </c>
      <c r="R1864" s="816" t="str">
        <f t="shared" si="224"/>
        <v/>
      </c>
      <c r="S1864" s="711" t="str">
        <f t="shared" si="225"/>
        <v/>
      </c>
      <c r="T1864" s="573"/>
      <c r="U1864" s="573"/>
      <c r="V1864" s="147"/>
      <c r="W1864" s="707"/>
    </row>
    <row r="1865" spans="2:23" ht="14.25" customHeight="1">
      <c r="B1865" s="395"/>
      <c r="D1865" s="529">
        <f t="shared" si="226"/>
        <v>1824</v>
      </c>
      <c r="E1865" s="531"/>
      <c r="F1865" s="574"/>
      <c r="G1865" s="531"/>
      <c r="H1865" s="575"/>
      <c r="I1865" s="700" t="str">
        <f t="shared" si="227"/>
        <v/>
      </c>
      <c r="J1865" s="700" t="str">
        <f t="shared" si="213"/>
        <v/>
      </c>
      <c r="K1865" s="700" t="str">
        <f t="shared" si="214"/>
        <v/>
      </c>
      <c r="L1865" s="700" t="str">
        <f t="shared" si="215"/>
        <v/>
      </c>
      <c r="M1865" s="712" t="str">
        <f t="shared" si="216"/>
        <v/>
      </c>
      <c r="N1865" s="713"/>
      <c r="O1865" s="714"/>
      <c r="P1865" s="233" t="s">
        <v>439</v>
      </c>
      <c r="Q1865" s="233" t="s">
        <v>439</v>
      </c>
      <c r="R1865" s="816" t="str">
        <f t="shared" si="224"/>
        <v/>
      </c>
      <c r="S1865" s="711" t="str">
        <f t="shared" si="225"/>
        <v/>
      </c>
      <c r="T1865" s="573"/>
      <c r="U1865" s="573"/>
      <c r="V1865" s="147"/>
      <c r="W1865" s="707"/>
    </row>
    <row r="1866" spans="2:23" ht="14.25" customHeight="1">
      <c r="B1866" s="395"/>
      <c r="D1866" s="529">
        <f t="shared" si="226"/>
        <v>1825</v>
      </c>
      <c r="E1866" s="531"/>
      <c r="F1866" s="574"/>
      <c r="G1866" s="531"/>
      <c r="H1866" s="575"/>
      <c r="I1866" s="700" t="str">
        <f t="shared" si="227"/>
        <v/>
      </c>
      <c r="J1866" s="700" t="str">
        <f t="shared" si="213"/>
        <v/>
      </c>
      <c r="K1866" s="700" t="str">
        <f t="shared" si="214"/>
        <v/>
      </c>
      <c r="L1866" s="700" t="str">
        <f t="shared" si="215"/>
        <v/>
      </c>
      <c r="M1866" s="712" t="str">
        <f t="shared" si="216"/>
        <v/>
      </c>
      <c r="N1866" s="713"/>
      <c r="O1866" s="714"/>
      <c r="P1866" s="233" t="s">
        <v>439</v>
      </c>
      <c r="Q1866" s="233" t="s">
        <v>439</v>
      </c>
      <c r="R1866" s="816" t="str">
        <f t="shared" si="224"/>
        <v/>
      </c>
      <c r="S1866" s="711" t="str">
        <f t="shared" si="225"/>
        <v/>
      </c>
      <c r="T1866" s="573"/>
      <c r="U1866" s="573"/>
      <c r="V1866" s="147"/>
      <c r="W1866" s="707"/>
    </row>
    <row r="1867" spans="2:23" ht="14.25" customHeight="1">
      <c r="B1867" s="395"/>
      <c r="D1867" s="529">
        <f t="shared" si="226"/>
        <v>1826</v>
      </c>
      <c r="E1867" s="531"/>
      <c r="F1867" s="574"/>
      <c r="G1867" s="531"/>
      <c r="H1867" s="575"/>
      <c r="I1867" s="700" t="str">
        <f t="shared" si="227"/>
        <v/>
      </c>
      <c r="J1867" s="700" t="str">
        <f t="shared" si="213"/>
        <v/>
      </c>
      <c r="K1867" s="700" t="str">
        <f t="shared" si="214"/>
        <v/>
      </c>
      <c r="L1867" s="700" t="str">
        <f t="shared" si="215"/>
        <v/>
      </c>
      <c r="M1867" s="712" t="str">
        <f t="shared" si="216"/>
        <v/>
      </c>
      <c r="N1867" s="713"/>
      <c r="O1867" s="714"/>
      <c r="P1867" s="233" t="s">
        <v>439</v>
      </c>
      <c r="Q1867" s="233" t="s">
        <v>439</v>
      </c>
      <c r="R1867" s="816" t="str">
        <f t="shared" si="224"/>
        <v/>
      </c>
      <c r="S1867" s="711" t="str">
        <f t="shared" si="225"/>
        <v/>
      </c>
      <c r="T1867" s="573"/>
      <c r="U1867" s="573"/>
      <c r="V1867" s="147"/>
      <c r="W1867" s="707"/>
    </row>
    <row r="1868" spans="2:23" ht="14.25" customHeight="1">
      <c r="B1868" s="395"/>
      <c r="D1868" s="529">
        <f t="shared" si="226"/>
        <v>1827</v>
      </c>
      <c r="E1868" s="531"/>
      <c r="F1868" s="574"/>
      <c r="G1868" s="531"/>
      <c r="H1868" s="575"/>
      <c r="I1868" s="700" t="str">
        <f t="shared" si="227"/>
        <v/>
      </c>
      <c r="J1868" s="700" t="str">
        <f t="shared" si="213"/>
        <v/>
      </c>
      <c r="K1868" s="700" t="str">
        <f t="shared" si="214"/>
        <v/>
      </c>
      <c r="L1868" s="700" t="str">
        <f t="shared" si="215"/>
        <v/>
      </c>
      <c r="M1868" s="712" t="str">
        <f t="shared" si="216"/>
        <v/>
      </c>
      <c r="N1868" s="713"/>
      <c r="O1868" s="714"/>
      <c r="P1868" s="233" t="s">
        <v>439</v>
      </c>
      <c r="Q1868" s="233" t="s">
        <v>439</v>
      </c>
      <c r="R1868" s="816" t="str">
        <f t="shared" si="224"/>
        <v/>
      </c>
      <c r="S1868" s="711" t="str">
        <f t="shared" si="225"/>
        <v/>
      </c>
      <c r="T1868" s="573"/>
      <c r="U1868" s="573"/>
      <c r="V1868" s="147"/>
      <c r="W1868" s="707"/>
    </row>
    <row r="1869" spans="2:23" ht="14.25" customHeight="1">
      <c r="B1869" s="395"/>
      <c r="D1869" s="529">
        <f t="shared" si="226"/>
        <v>1828</v>
      </c>
      <c r="E1869" s="531"/>
      <c r="F1869" s="574"/>
      <c r="G1869" s="531"/>
      <c r="H1869" s="575"/>
      <c r="I1869" s="700" t="str">
        <f t="shared" si="227"/>
        <v/>
      </c>
      <c r="J1869" s="700" t="str">
        <f t="shared" si="213"/>
        <v/>
      </c>
      <c r="K1869" s="700" t="str">
        <f t="shared" si="214"/>
        <v/>
      </c>
      <c r="L1869" s="700" t="str">
        <f t="shared" si="215"/>
        <v/>
      </c>
      <c r="M1869" s="712" t="str">
        <f t="shared" si="216"/>
        <v/>
      </c>
      <c r="N1869" s="713"/>
      <c r="O1869" s="714"/>
      <c r="P1869" s="233" t="s">
        <v>439</v>
      </c>
      <c r="Q1869" s="233" t="s">
        <v>439</v>
      </c>
      <c r="R1869" s="816" t="str">
        <f t="shared" si="224"/>
        <v/>
      </c>
      <c r="S1869" s="711" t="str">
        <f t="shared" si="225"/>
        <v/>
      </c>
      <c r="T1869" s="573"/>
      <c r="U1869" s="573"/>
      <c r="V1869" s="147"/>
      <c r="W1869" s="707"/>
    </row>
    <row r="1870" spans="2:23" ht="14.25" customHeight="1">
      <c r="B1870" s="395"/>
      <c r="D1870" s="529">
        <f t="shared" si="226"/>
        <v>1829</v>
      </c>
      <c r="E1870" s="531"/>
      <c r="F1870" s="574"/>
      <c r="G1870" s="531"/>
      <c r="H1870" s="575"/>
      <c r="I1870" s="700" t="str">
        <f t="shared" si="227"/>
        <v/>
      </c>
      <c r="J1870" s="700" t="str">
        <f t="shared" si="213"/>
        <v/>
      </c>
      <c r="K1870" s="700" t="str">
        <f t="shared" si="214"/>
        <v/>
      </c>
      <c r="L1870" s="700" t="str">
        <f t="shared" si="215"/>
        <v/>
      </c>
      <c r="M1870" s="712" t="str">
        <f t="shared" si="216"/>
        <v/>
      </c>
      <c r="N1870" s="713"/>
      <c r="O1870" s="714"/>
      <c r="P1870" s="233" t="s">
        <v>439</v>
      </c>
      <c r="Q1870" s="233" t="s">
        <v>439</v>
      </c>
      <c r="R1870" s="816" t="str">
        <f t="shared" si="224"/>
        <v/>
      </c>
      <c r="S1870" s="711" t="str">
        <f t="shared" si="225"/>
        <v/>
      </c>
      <c r="T1870" s="573"/>
      <c r="U1870" s="573"/>
      <c r="V1870" s="147"/>
      <c r="W1870" s="707"/>
    </row>
    <row r="1871" spans="2:23" ht="14.25" customHeight="1">
      <c r="B1871" s="395"/>
      <c r="D1871" s="529">
        <f t="shared" si="226"/>
        <v>1830</v>
      </c>
      <c r="E1871" s="531"/>
      <c r="F1871" s="574"/>
      <c r="G1871" s="531"/>
      <c r="H1871" s="575"/>
      <c r="I1871" s="700" t="str">
        <f t="shared" si="227"/>
        <v/>
      </c>
      <c r="J1871" s="700" t="str">
        <f t="shared" si="213"/>
        <v/>
      </c>
      <c r="K1871" s="700" t="str">
        <f t="shared" si="214"/>
        <v/>
      </c>
      <c r="L1871" s="700" t="str">
        <f t="shared" si="215"/>
        <v/>
      </c>
      <c r="M1871" s="712" t="str">
        <f t="shared" si="216"/>
        <v/>
      </c>
      <c r="N1871" s="713"/>
      <c r="O1871" s="714"/>
      <c r="P1871" s="233" t="s">
        <v>439</v>
      </c>
      <c r="Q1871" s="233" t="s">
        <v>439</v>
      </c>
      <c r="R1871" s="816" t="str">
        <f t="shared" si="224"/>
        <v/>
      </c>
      <c r="S1871" s="711" t="str">
        <f t="shared" si="225"/>
        <v/>
      </c>
      <c r="T1871" s="573"/>
      <c r="U1871" s="573"/>
      <c r="V1871" s="147"/>
      <c r="W1871" s="707"/>
    </row>
    <row r="1872" spans="2:23" ht="14.25" customHeight="1">
      <c r="B1872" s="395"/>
      <c r="D1872" s="529">
        <f t="shared" si="226"/>
        <v>1831</v>
      </c>
      <c r="E1872" s="531"/>
      <c r="F1872" s="574"/>
      <c r="G1872" s="531"/>
      <c r="H1872" s="575"/>
      <c r="I1872" s="700" t="str">
        <f t="shared" si="227"/>
        <v/>
      </c>
      <c r="J1872" s="700" t="str">
        <f t="shared" si="213"/>
        <v/>
      </c>
      <c r="K1872" s="700" t="str">
        <f t="shared" si="214"/>
        <v/>
      </c>
      <c r="L1872" s="700" t="str">
        <f t="shared" si="215"/>
        <v/>
      </c>
      <c r="M1872" s="712" t="str">
        <f t="shared" si="216"/>
        <v/>
      </c>
      <c r="N1872" s="713"/>
      <c r="O1872" s="714"/>
      <c r="P1872" s="233" t="s">
        <v>439</v>
      </c>
      <c r="Q1872" s="233" t="s">
        <v>439</v>
      </c>
      <c r="R1872" s="816" t="str">
        <f t="shared" si="224"/>
        <v/>
      </c>
      <c r="S1872" s="711" t="str">
        <f t="shared" si="225"/>
        <v/>
      </c>
      <c r="T1872" s="573"/>
      <c r="U1872" s="573"/>
      <c r="V1872" s="147"/>
      <c r="W1872" s="707"/>
    </row>
    <row r="1873" spans="2:23" ht="14.25" customHeight="1">
      <c r="B1873" s="395"/>
      <c r="D1873" s="529">
        <f t="shared" si="226"/>
        <v>1832</v>
      </c>
      <c r="E1873" s="531"/>
      <c r="F1873" s="574"/>
      <c r="G1873" s="531"/>
      <c r="H1873" s="575"/>
      <c r="I1873" s="700" t="str">
        <f t="shared" si="227"/>
        <v/>
      </c>
      <c r="J1873" s="700" t="str">
        <f t="shared" si="213"/>
        <v/>
      </c>
      <c r="K1873" s="700" t="str">
        <f t="shared" si="214"/>
        <v/>
      </c>
      <c r="L1873" s="700" t="str">
        <f t="shared" si="215"/>
        <v/>
      </c>
      <c r="M1873" s="712" t="str">
        <f t="shared" si="216"/>
        <v/>
      </c>
      <c r="N1873" s="713"/>
      <c r="O1873" s="714"/>
      <c r="P1873" s="233" t="s">
        <v>439</v>
      </c>
      <c r="Q1873" s="233" t="s">
        <v>439</v>
      </c>
      <c r="R1873" s="816" t="str">
        <f t="shared" si="224"/>
        <v/>
      </c>
      <c r="S1873" s="711" t="str">
        <f t="shared" si="225"/>
        <v/>
      </c>
      <c r="T1873" s="573"/>
      <c r="U1873" s="573"/>
      <c r="V1873" s="147"/>
      <c r="W1873" s="707"/>
    </row>
    <row r="1874" spans="2:23" ht="14.25" customHeight="1">
      <c r="B1874" s="395"/>
      <c r="D1874" s="529">
        <f t="shared" si="226"/>
        <v>1833</v>
      </c>
      <c r="E1874" s="531"/>
      <c r="F1874" s="574"/>
      <c r="G1874" s="531"/>
      <c r="H1874" s="575"/>
      <c r="I1874" s="700" t="str">
        <f t="shared" si="227"/>
        <v/>
      </c>
      <c r="J1874" s="700" t="str">
        <f t="shared" si="213"/>
        <v/>
      </c>
      <c r="K1874" s="700" t="str">
        <f t="shared" si="214"/>
        <v/>
      </c>
      <c r="L1874" s="700" t="str">
        <f t="shared" si="215"/>
        <v/>
      </c>
      <c r="M1874" s="712" t="str">
        <f t="shared" si="216"/>
        <v/>
      </c>
      <c r="N1874" s="713"/>
      <c r="O1874" s="714"/>
      <c r="P1874" s="233" t="s">
        <v>439</v>
      </c>
      <c r="Q1874" s="233" t="s">
        <v>439</v>
      </c>
      <c r="R1874" s="816" t="str">
        <f t="shared" si="224"/>
        <v/>
      </c>
      <c r="S1874" s="711" t="str">
        <f t="shared" si="225"/>
        <v/>
      </c>
      <c r="T1874" s="573"/>
      <c r="U1874" s="573"/>
      <c r="V1874" s="147"/>
      <c r="W1874" s="707"/>
    </row>
    <row r="1875" spans="2:23" ht="14.25" customHeight="1">
      <c r="B1875" s="395"/>
      <c r="D1875" s="529">
        <f t="shared" si="226"/>
        <v>1834</v>
      </c>
      <c r="E1875" s="531"/>
      <c r="F1875" s="574"/>
      <c r="G1875" s="531"/>
      <c r="H1875" s="575"/>
      <c r="I1875" s="700" t="str">
        <f t="shared" si="227"/>
        <v/>
      </c>
      <c r="J1875" s="700" t="str">
        <f t="shared" si="213"/>
        <v/>
      </c>
      <c r="K1875" s="700" t="str">
        <f t="shared" si="214"/>
        <v/>
      </c>
      <c r="L1875" s="700" t="str">
        <f t="shared" si="215"/>
        <v/>
      </c>
      <c r="M1875" s="712" t="str">
        <f t="shared" si="216"/>
        <v/>
      </c>
      <c r="N1875" s="713"/>
      <c r="O1875" s="714"/>
      <c r="P1875" s="233" t="s">
        <v>439</v>
      </c>
      <c r="Q1875" s="233" t="s">
        <v>439</v>
      </c>
      <c r="R1875" s="816" t="str">
        <f t="shared" si="224"/>
        <v/>
      </c>
      <c r="S1875" s="711" t="str">
        <f t="shared" si="225"/>
        <v/>
      </c>
      <c r="T1875" s="573"/>
      <c r="U1875" s="573"/>
      <c r="V1875" s="147"/>
      <c r="W1875" s="707"/>
    </row>
    <row r="1876" spans="2:23" ht="14.25" customHeight="1">
      <c r="B1876" s="395"/>
      <c r="D1876" s="529">
        <f t="shared" si="226"/>
        <v>1835</v>
      </c>
      <c r="E1876" s="531"/>
      <c r="F1876" s="574"/>
      <c r="G1876" s="531"/>
      <c r="H1876" s="575"/>
      <c r="I1876" s="700" t="str">
        <f t="shared" si="227"/>
        <v/>
      </c>
      <c r="J1876" s="700" t="str">
        <f t="shared" si="213"/>
        <v/>
      </c>
      <c r="K1876" s="700" t="str">
        <f t="shared" si="214"/>
        <v/>
      </c>
      <c r="L1876" s="700" t="str">
        <f t="shared" si="215"/>
        <v/>
      </c>
      <c r="M1876" s="712" t="str">
        <f t="shared" si="216"/>
        <v/>
      </c>
      <c r="N1876" s="713"/>
      <c r="O1876" s="714"/>
      <c r="P1876" s="233" t="s">
        <v>439</v>
      </c>
      <c r="Q1876" s="233" t="s">
        <v>439</v>
      </c>
      <c r="R1876" s="816" t="str">
        <f t="shared" si="224"/>
        <v/>
      </c>
      <c r="S1876" s="711" t="str">
        <f t="shared" si="225"/>
        <v/>
      </c>
      <c r="T1876" s="573"/>
      <c r="U1876" s="573"/>
      <c r="V1876" s="147"/>
      <c r="W1876" s="707"/>
    </row>
    <row r="1877" spans="2:23" ht="14.25" customHeight="1">
      <c r="B1877" s="395"/>
      <c r="D1877" s="529">
        <f t="shared" si="226"/>
        <v>1836</v>
      </c>
      <c r="E1877" s="531"/>
      <c r="F1877" s="574"/>
      <c r="G1877" s="531"/>
      <c r="H1877" s="575"/>
      <c r="I1877" s="700" t="str">
        <f t="shared" si="227"/>
        <v/>
      </c>
      <c r="J1877" s="700" t="str">
        <f t="shared" si="213"/>
        <v/>
      </c>
      <c r="K1877" s="700" t="str">
        <f t="shared" si="214"/>
        <v/>
      </c>
      <c r="L1877" s="700" t="str">
        <f t="shared" si="215"/>
        <v/>
      </c>
      <c r="M1877" s="712" t="str">
        <f t="shared" si="216"/>
        <v/>
      </c>
      <c r="N1877" s="713"/>
      <c r="O1877" s="714"/>
      <c r="P1877" s="233" t="s">
        <v>439</v>
      </c>
      <c r="Q1877" s="233" t="s">
        <v>439</v>
      </c>
      <c r="R1877" s="816" t="str">
        <f t="shared" si="224"/>
        <v/>
      </c>
      <c r="S1877" s="711" t="str">
        <f t="shared" si="225"/>
        <v/>
      </c>
      <c r="T1877" s="573"/>
      <c r="U1877" s="573"/>
      <c r="V1877" s="147"/>
      <c r="W1877" s="707"/>
    </row>
    <row r="1878" spans="2:23" ht="14.25" customHeight="1">
      <c r="B1878" s="395"/>
      <c r="D1878" s="529">
        <f t="shared" si="226"/>
        <v>1837</v>
      </c>
      <c r="E1878" s="531"/>
      <c r="F1878" s="574"/>
      <c r="G1878" s="531"/>
      <c r="H1878" s="575"/>
      <c r="I1878" s="700" t="str">
        <f t="shared" si="227"/>
        <v/>
      </c>
      <c r="J1878" s="700" t="str">
        <f t="shared" si="213"/>
        <v/>
      </c>
      <c r="K1878" s="700" t="str">
        <f t="shared" si="214"/>
        <v/>
      </c>
      <c r="L1878" s="700" t="str">
        <f t="shared" si="215"/>
        <v/>
      </c>
      <c r="M1878" s="712" t="str">
        <f t="shared" si="216"/>
        <v/>
      </c>
      <c r="N1878" s="713"/>
      <c r="O1878" s="714"/>
      <c r="P1878" s="233" t="s">
        <v>439</v>
      </c>
      <c r="Q1878" s="233" t="s">
        <v>439</v>
      </c>
      <c r="R1878" s="816" t="str">
        <f t="shared" si="224"/>
        <v/>
      </c>
      <c r="S1878" s="711" t="str">
        <f t="shared" si="225"/>
        <v/>
      </c>
      <c r="T1878" s="573"/>
      <c r="U1878" s="573"/>
      <c r="V1878" s="147"/>
      <c r="W1878" s="707"/>
    </row>
    <row r="1879" spans="2:23" ht="14.25" customHeight="1">
      <c r="B1879" s="395"/>
      <c r="D1879" s="529">
        <f t="shared" si="226"/>
        <v>1838</v>
      </c>
      <c r="E1879" s="531"/>
      <c r="F1879" s="574"/>
      <c r="G1879" s="531"/>
      <c r="H1879" s="575"/>
      <c r="I1879" s="700" t="str">
        <f t="shared" si="227"/>
        <v/>
      </c>
      <c r="J1879" s="700" t="str">
        <f t="shared" si="213"/>
        <v/>
      </c>
      <c r="K1879" s="700" t="str">
        <f t="shared" si="214"/>
        <v/>
      </c>
      <c r="L1879" s="700" t="str">
        <f t="shared" si="215"/>
        <v/>
      </c>
      <c r="M1879" s="712" t="str">
        <f t="shared" si="216"/>
        <v/>
      </c>
      <c r="N1879" s="713"/>
      <c r="O1879" s="714"/>
      <c r="P1879" s="233" t="s">
        <v>439</v>
      </c>
      <c r="Q1879" s="233" t="s">
        <v>439</v>
      </c>
      <c r="R1879" s="816" t="str">
        <f t="shared" si="224"/>
        <v/>
      </c>
      <c r="S1879" s="711" t="str">
        <f t="shared" si="225"/>
        <v/>
      </c>
      <c r="T1879" s="573"/>
      <c r="U1879" s="573"/>
      <c r="V1879" s="147"/>
      <c r="W1879" s="707"/>
    </row>
    <row r="1880" spans="2:23" ht="14.25" customHeight="1">
      <c r="B1880" s="395"/>
      <c r="D1880" s="529">
        <f t="shared" si="226"/>
        <v>1839</v>
      </c>
      <c r="E1880" s="531"/>
      <c r="F1880" s="574"/>
      <c r="G1880" s="531"/>
      <c r="H1880" s="575"/>
      <c r="I1880" s="700" t="str">
        <f t="shared" si="227"/>
        <v/>
      </c>
      <c r="J1880" s="700" t="str">
        <f t="shared" si="213"/>
        <v/>
      </c>
      <c r="K1880" s="700" t="str">
        <f t="shared" si="214"/>
        <v/>
      </c>
      <c r="L1880" s="700" t="str">
        <f t="shared" si="215"/>
        <v/>
      </c>
      <c r="M1880" s="712" t="str">
        <f t="shared" si="216"/>
        <v/>
      </c>
      <c r="N1880" s="713"/>
      <c r="O1880" s="714"/>
      <c r="P1880" s="233" t="s">
        <v>439</v>
      </c>
      <c r="Q1880" s="233" t="s">
        <v>439</v>
      </c>
      <c r="R1880" s="816" t="str">
        <f t="shared" ref="R1880:R1930" si="228">IF(Q1880="","",P1880*Q1880)</f>
        <v/>
      </c>
      <c r="S1880" s="711" t="str">
        <f t="shared" si="225"/>
        <v/>
      </c>
      <c r="T1880" s="573"/>
      <c r="U1880" s="573"/>
      <c r="V1880" s="147"/>
      <c r="W1880" s="707"/>
    </row>
    <row r="1881" spans="2:23" ht="14.25" customHeight="1">
      <c r="B1881" s="395"/>
      <c r="D1881" s="529">
        <f t="shared" si="226"/>
        <v>1840</v>
      </c>
      <c r="E1881" s="531"/>
      <c r="F1881" s="574"/>
      <c r="G1881" s="531"/>
      <c r="H1881" s="575"/>
      <c r="I1881" s="700" t="str">
        <f t="shared" si="227"/>
        <v/>
      </c>
      <c r="J1881" s="700" t="str">
        <f t="shared" si="213"/>
        <v/>
      </c>
      <c r="K1881" s="700" t="str">
        <f t="shared" si="214"/>
        <v/>
      </c>
      <c r="L1881" s="700" t="str">
        <f t="shared" si="215"/>
        <v/>
      </c>
      <c r="M1881" s="712" t="str">
        <f t="shared" si="216"/>
        <v/>
      </c>
      <c r="N1881" s="713"/>
      <c r="O1881" s="714"/>
      <c r="P1881" s="233" t="s">
        <v>439</v>
      </c>
      <c r="Q1881" s="233" t="s">
        <v>439</v>
      </c>
      <c r="R1881" s="816" t="str">
        <f t="shared" si="228"/>
        <v/>
      </c>
      <c r="S1881" s="711" t="str">
        <f t="shared" si="225"/>
        <v/>
      </c>
      <c r="T1881" s="573"/>
      <c r="U1881" s="573"/>
      <c r="V1881" s="147"/>
      <c r="W1881" s="707"/>
    </row>
    <row r="1882" spans="2:23" ht="14.25" customHeight="1">
      <c r="B1882" s="395"/>
      <c r="D1882" s="529">
        <f t="shared" si="226"/>
        <v>1841</v>
      </c>
      <c r="E1882" s="531"/>
      <c r="F1882" s="574"/>
      <c r="G1882" s="531"/>
      <c r="H1882" s="575"/>
      <c r="I1882" s="700" t="str">
        <f t="shared" si="227"/>
        <v/>
      </c>
      <c r="J1882" s="700" t="str">
        <f t="shared" si="213"/>
        <v/>
      </c>
      <c r="K1882" s="700" t="str">
        <f t="shared" si="214"/>
        <v/>
      </c>
      <c r="L1882" s="700" t="str">
        <f t="shared" si="215"/>
        <v/>
      </c>
      <c r="M1882" s="712" t="str">
        <f t="shared" si="216"/>
        <v/>
      </c>
      <c r="N1882" s="713"/>
      <c r="O1882" s="714"/>
      <c r="P1882" s="233" t="s">
        <v>439</v>
      </c>
      <c r="Q1882" s="233" t="s">
        <v>439</v>
      </c>
      <c r="R1882" s="816" t="str">
        <f t="shared" si="228"/>
        <v/>
      </c>
      <c r="S1882" s="711" t="str">
        <f t="shared" si="225"/>
        <v/>
      </c>
      <c r="T1882" s="573"/>
      <c r="U1882" s="573"/>
      <c r="V1882" s="147"/>
      <c r="W1882" s="707"/>
    </row>
    <row r="1883" spans="2:23" ht="14.25" customHeight="1">
      <c r="B1883" s="395"/>
      <c r="D1883" s="529">
        <f t="shared" si="226"/>
        <v>1842</v>
      </c>
      <c r="E1883" s="531"/>
      <c r="F1883" s="574"/>
      <c r="G1883" s="531"/>
      <c r="H1883" s="575"/>
      <c r="I1883" s="700" t="str">
        <f t="shared" si="227"/>
        <v/>
      </c>
      <c r="J1883" s="700" t="str">
        <f t="shared" si="213"/>
        <v/>
      </c>
      <c r="K1883" s="700" t="str">
        <f t="shared" si="214"/>
        <v/>
      </c>
      <c r="L1883" s="700" t="str">
        <f t="shared" si="215"/>
        <v/>
      </c>
      <c r="M1883" s="712" t="str">
        <f t="shared" si="216"/>
        <v/>
      </c>
      <c r="N1883" s="713"/>
      <c r="O1883" s="714"/>
      <c r="P1883" s="233" t="s">
        <v>439</v>
      </c>
      <c r="Q1883" s="233" t="s">
        <v>439</v>
      </c>
      <c r="R1883" s="816" t="str">
        <f t="shared" si="228"/>
        <v/>
      </c>
      <c r="S1883" s="711" t="str">
        <f t="shared" si="225"/>
        <v/>
      </c>
      <c r="T1883" s="573"/>
      <c r="U1883" s="573"/>
      <c r="V1883" s="147"/>
      <c r="W1883" s="707"/>
    </row>
    <row r="1884" spans="2:23" ht="14.25" customHeight="1">
      <c r="B1884" s="395"/>
      <c r="D1884" s="529">
        <f t="shared" si="226"/>
        <v>1843</v>
      </c>
      <c r="E1884" s="531"/>
      <c r="F1884" s="574"/>
      <c r="G1884" s="531"/>
      <c r="H1884" s="575"/>
      <c r="I1884" s="700" t="str">
        <f t="shared" si="227"/>
        <v/>
      </c>
      <c r="J1884" s="700" t="str">
        <f t="shared" si="213"/>
        <v/>
      </c>
      <c r="K1884" s="700" t="str">
        <f t="shared" si="214"/>
        <v/>
      </c>
      <c r="L1884" s="700" t="str">
        <f t="shared" si="215"/>
        <v/>
      </c>
      <c r="M1884" s="712" t="str">
        <f t="shared" si="216"/>
        <v/>
      </c>
      <c r="N1884" s="713"/>
      <c r="O1884" s="714"/>
      <c r="P1884" s="233" t="s">
        <v>439</v>
      </c>
      <c r="Q1884" s="233" t="s">
        <v>439</v>
      </c>
      <c r="R1884" s="816" t="str">
        <f t="shared" si="228"/>
        <v/>
      </c>
      <c r="S1884" s="711" t="str">
        <f t="shared" si="225"/>
        <v/>
      </c>
      <c r="T1884" s="573"/>
      <c r="U1884" s="573"/>
      <c r="V1884" s="147"/>
      <c r="W1884" s="707"/>
    </row>
    <row r="1885" spans="2:23" ht="14.25" customHeight="1">
      <c r="B1885" s="395"/>
      <c r="D1885" s="529">
        <f t="shared" si="226"/>
        <v>1844</v>
      </c>
      <c r="E1885" s="531"/>
      <c r="F1885" s="574"/>
      <c r="G1885" s="531"/>
      <c r="H1885" s="575"/>
      <c r="I1885" s="700" t="str">
        <f t="shared" si="227"/>
        <v/>
      </c>
      <c r="J1885" s="700" t="str">
        <f t="shared" si="213"/>
        <v/>
      </c>
      <c r="K1885" s="700" t="str">
        <f t="shared" si="214"/>
        <v/>
      </c>
      <c r="L1885" s="700" t="str">
        <f t="shared" si="215"/>
        <v/>
      </c>
      <c r="M1885" s="712" t="str">
        <f t="shared" si="216"/>
        <v/>
      </c>
      <c r="N1885" s="713"/>
      <c r="O1885" s="714"/>
      <c r="P1885" s="233" t="s">
        <v>439</v>
      </c>
      <c r="Q1885" s="233" t="s">
        <v>439</v>
      </c>
      <c r="R1885" s="816" t="str">
        <f t="shared" si="228"/>
        <v/>
      </c>
      <c r="S1885" s="711" t="str">
        <f t="shared" si="225"/>
        <v/>
      </c>
      <c r="T1885" s="573"/>
      <c r="U1885" s="573"/>
      <c r="V1885" s="147"/>
      <c r="W1885" s="707"/>
    </row>
    <row r="1886" spans="2:23" ht="14.25" customHeight="1">
      <c r="B1886" s="395"/>
      <c r="D1886" s="529">
        <f t="shared" si="226"/>
        <v>1845</v>
      </c>
      <c r="E1886" s="531"/>
      <c r="F1886" s="574"/>
      <c r="G1886" s="531"/>
      <c r="H1886" s="575"/>
      <c r="I1886" s="700" t="str">
        <f t="shared" si="227"/>
        <v/>
      </c>
      <c r="J1886" s="700" t="str">
        <f t="shared" si="213"/>
        <v/>
      </c>
      <c r="K1886" s="700" t="str">
        <f t="shared" si="214"/>
        <v/>
      </c>
      <c r="L1886" s="700" t="str">
        <f t="shared" si="215"/>
        <v/>
      </c>
      <c r="M1886" s="712" t="str">
        <f t="shared" si="216"/>
        <v/>
      </c>
      <c r="N1886" s="713"/>
      <c r="O1886" s="714"/>
      <c r="P1886" s="233" t="s">
        <v>439</v>
      </c>
      <c r="Q1886" s="233" t="s">
        <v>439</v>
      </c>
      <c r="R1886" s="816" t="str">
        <f t="shared" si="228"/>
        <v/>
      </c>
      <c r="S1886" s="711" t="str">
        <f t="shared" si="225"/>
        <v/>
      </c>
      <c r="T1886" s="573"/>
      <c r="U1886" s="573"/>
      <c r="V1886" s="147"/>
      <c r="W1886" s="707"/>
    </row>
    <row r="1887" spans="2:23" ht="14.25" customHeight="1">
      <c r="B1887" s="395"/>
      <c r="D1887" s="529">
        <f t="shared" si="226"/>
        <v>1846</v>
      </c>
      <c r="E1887" s="531"/>
      <c r="F1887" s="574"/>
      <c r="G1887" s="531"/>
      <c r="H1887" s="575"/>
      <c r="I1887" s="700" t="str">
        <f t="shared" si="227"/>
        <v/>
      </c>
      <c r="J1887" s="700" t="str">
        <f t="shared" si="213"/>
        <v/>
      </c>
      <c r="K1887" s="700" t="str">
        <f t="shared" si="214"/>
        <v/>
      </c>
      <c r="L1887" s="700" t="str">
        <f t="shared" si="215"/>
        <v/>
      </c>
      <c r="M1887" s="712" t="str">
        <f t="shared" si="216"/>
        <v/>
      </c>
      <c r="N1887" s="713"/>
      <c r="O1887" s="714"/>
      <c r="P1887" s="233" t="s">
        <v>439</v>
      </c>
      <c r="Q1887" s="233" t="s">
        <v>439</v>
      </c>
      <c r="R1887" s="816" t="str">
        <f t="shared" si="228"/>
        <v/>
      </c>
      <c r="S1887" s="711" t="str">
        <f t="shared" si="225"/>
        <v/>
      </c>
      <c r="T1887" s="573"/>
      <c r="U1887" s="573"/>
      <c r="V1887" s="147"/>
      <c r="W1887" s="707"/>
    </row>
    <row r="1888" spans="2:23" ht="14.25" customHeight="1">
      <c r="B1888" s="395"/>
      <c r="D1888" s="529">
        <f t="shared" si="226"/>
        <v>1847</v>
      </c>
      <c r="E1888" s="531"/>
      <c r="F1888" s="574"/>
      <c r="G1888" s="531"/>
      <c r="H1888" s="575"/>
      <c r="I1888" s="700" t="str">
        <f t="shared" si="227"/>
        <v/>
      </c>
      <c r="J1888" s="700" t="str">
        <f t="shared" si="213"/>
        <v/>
      </c>
      <c r="K1888" s="700" t="str">
        <f t="shared" si="214"/>
        <v/>
      </c>
      <c r="L1888" s="700" t="str">
        <f t="shared" si="215"/>
        <v/>
      </c>
      <c r="M1888" s="712" t="str">
        <f t="shared" si="216"/>
        <v/>
      </c>
      <c r="N1888" s="713"/>
      <c r="O1888" s="714"/>
      <c r="P1888" s="233" t="s">
        <v>439</v>
      </c>
      <c r="Q1888" s="233" t="s">
        <v>439</v>
      </c>
      <c r="R1888" s="816" t="str">
        <f t="shared" si="228"/>
        <v/>
      </c>
      <c r="S1888" s="711" t="str">
        <f t="shared" si="225"/>
        <v/>
      </c>
      <c r="T1888" s="573"/>
      <c r="U1888" s="573"/>
      <c r="V1888" s="147"/>
      <c r="W1888" s="707"/>
    </row>
    <row r="1889" spans="2:23" ht="14.25" customHeight="1">
      <c r="B1889" s="395"/>
      <c r="D1889" s="529">
        <f t="shared" si="226"/>
        <v>1848</v>
      </c>
      <c r="E1889" s="531"/>
      <c r="F1889" s="574"/>
      <c r="G1889" s="531"/>
      <c r="H1889" s="575"/>
      <c r="I1889" s="700" t="str">
        <f t="shared" si="227"/>
        <v/>
      </c>
      <c r="J1889" s="700" t="str">
        <f t="shared" si="213"/>
        <v/>
      </c>
      <c r="K1889" s="700" t="str">
        <f t="shared" si="214"/>
        <v/>
      </c>
      <c r="L1889" s="700" t="str">
        <f t="shared" si="215"/>
        <v/>
      </c>
      <c r="M1889" s="712" t="str">
        <f t="shared" si="216"/>
        <v/>
      </c>
      <c r="N1889" s="713"/>
      <c r="O1889" s="714"/>
      <c r="P1889" s="233" t="s">
        <v>439</v>
      </c>
      <c r="Q1889" s="233" t="s">
        <v>439</v>
      </c>
      <c r="R1889" s="816" t="str">
        <f t="shared" si="228"/>
        <v/>
      </c>
      <c r="S1889" s="711" t="str">
        <f t="shared" ref="S1889:S1952" si="229">IF(OR(H1889="",R1889=""),"",R1889/H1889)</f>
        <v/>
      </c>
      <c r="T1889" s="573"/>
      <c r="U1889" s="573"/>
      <c r="V1889" s="147"/>
      <c r="W1889" s="707"/>
    </row>
    <row r="1890" spans="2:23" ht="14.25" customHeight="1">
      <c r="B1890" s="395"/>
      <c r="D1890" s="529">
        <f t="shared" ref="D1890:D1953" si="230">D1889+1</f>
        <v>1849</v>
      </c>
      <c r="E1890" s="531"/>
      <c r="F1890" s="574"/>
      <c r="G1890" s="531"/>
      <c r="H1890" s="575"/>
      <c r="I1890" s="700" t="str">
        <f t="shared" si="227"/>
        <v/>
      </c>
      <c r="J1890" s="700" t="str">
        <f t="shared" si="213"/>
        <v/>
      </c>
      <c r="K1890" s="700" t="str">
        <f t="shared" si="214"/>
        <v/>
      </c>
      <c r="L1890" s="700" t="str">
        <f t="shared" si="215"/>
        <v/>
      </c>
      <c r="M1890" s="712" t="str">
        <f t="shared" si="216"/>
        <v/>
      </c>
      <c r="N1890" s="713"/>
      <c r="O1890" s="714"/>
      <c r="P1890" s="233" t="s">
        <v>439</v>
      </c>
      <c r="Q1890" s="233" t="s">
        <v>439</v>
      </c>
      <c r="R1890" s="816" t="str">
        <f t="shared" si="228"/>
        <v/>
      </c>
      <c r="S1890" s="711" t="str">
        <f t="shared" si="229"/>
        <v/>
      </c>
      <c r="T1890" s="573"/>
      <c r="U1890" s="573"/>
      <c r="V1890" s="147"/>
      <c r="W1890" s="707"/>
    </row>
    <row r="1891" spans="2:23" ht="14.25" customHeight="1">
      <c r="B1891" s="395"/>
      <c r="D1891" s="529">
        <f t="shared" si="230"/>
        <v>1850</v>
      </c>
      <c r="E1891" s="531"/>
      <c r="F1891" s="574"/>
      <c r="G1891" s="531"/>
      <c r="H1891" s="575"/>
      <c r="I1891" s="700" t="str">
        <f t="shared" si="227"/>
        <v/>
      </c>
      <c r="J1891" s="700" t="str">
        <f t="shared" si="213"/>
        <v/>
      </c>
      <c r="K1891" s="700" t="str">
        <f t="shared" si="214"/>
        <v/>
      </c>
      <c r="L1891" s="700" t="str">
        <f t="shared" si="215"/>
        <v/>
      </c>
      <c r="M1891" s="712" t="str">
        <f t="shared" si="216"/>
        <v/>
      </c>
      <c r="N1891" s="713"/>
      <c r="O1891" s="714"/>
      <c r="P1891" s="233" t="s">
        <v>439</v>
      </c>
      <c r="Q1891" s="233" t="s">
        <v>439</v>
      </c>
      <c r="R1891" s="816" t="str">
        <f t="shared" si="228"/>
        <v/>
      </c>
      <c r="S1891" s="711" t="str">
        <f t="shared" si="229"/>
        <v/>
      </c>
      <c r="T1891" s="573"/>
      <c r="U1891" s="573"/>
      <c r="V1891" s="147"/>
      <c r="W1891" s="707"/>
    </row>
    <row r="1892" spans="2:23" ht="14.25" customHeight="1">
      <c r="B1892" s="395"/>
      <c r="D1892" s="529">
        <f t="shared" si="230"/>
        <v>1851</v>
      </c>
      <c r="E1892" s="531"/>
      <c r="F1892" s="574"/>
      <c r="G1892" s="531"/>
      <c r="H1892" s="575"/>
      <c r="I1892" s="700" t="str">
        <f t="shared" si="227"/>
        <v/>
      </c>
      <c r="J1892" s="700" t="str">
        <f t="shared" si="213"/>
        <v/>
      </c>
      <c r="K1892" s="700" t="str">
        <f t="shared" si="214"/>
        <v/>
      </c>
      <c r="L1892" s="700" t="str">
        <f t="shared" si="215"/>
        <v/>
      </c>
      <c r="M1892" s="712" t="str">
        <f t="shared" si="216"/>
        <v/>
      </c>
      <c r="N1892" s="713"/>
      <c r="O1892" s="714"/>
      <c r="P1892" s="233" t="s">
        <v>439</v>
      </c>
      <c r="Q1892" s="233" t="s">
        <v>439</v>
      </c>
      <c r="R1892" s="816" t="str">
        <f t="shared" si="228"/>
        <v/>
      </c>
      <c r="S1892" s="711" t="str">
        <f t="shared" si="229"/>
        <v/>
      </c>
      <c r="T1892" s="573"/>
      <c r="U1892" s="573"/>
      <c r="V1892" s="147"/>
      <c r="W1892" s="707"/>
    </row>
    <row r="1893" spans="2:23" ht="14.25" customHeight="1">
      <c r="B1893" s="395"/>
      <c r="D1893" s="529">
        <f t="shared" si="230"/>
        <v>1852</v>
      </c>
      <c r="E1893" s="531"/>
      <c r="F1893" s="574"/>
      <c r="G1893" s="531"/>
      <c r="H1893" s="575"/>
      <c r="I1893" s="700" t="str">
        <f t="shared" si="227"/>
        <v/>
      </c>
      <c r="J1893" s="700" t="str">
        <f t="shared" si="213"/>
        <v/>
      </c>
      <c r="K1893" s="700" t="str">
        <f t="shared" si="214"/>
        <v/>
      </c>
      <c r="L1893" s="700" t="str">
        <f t="shared" si="215"/>
        <v/>
      </c>
      <c r="M1893" s="712" t="str">
        <f t="shared" si="216"/>
        <v/>
      </c>
      <c r="N1893" s="713"/>
      <c r="O1893" s="714"/>
      <c r="P1893" s="233" t="s">
        <v>439</v>
      </c>
      <c r="Q1893" s="233" t="s">
        <v>439</v>
      </c>
      <c r="R1893" s="816" t="str">
        <f t="shared" si="228"/>
        <v/>
      </c>
      <c r="S1893" s="711" t="str">
        <f t="shared" si="229"/>
        <v/>
      </c>
      <c r="T1893" s="573"/>
      <c r="U1893" s="573"/>
      <c r="V1893" s="147"/>
      <c r="W1893" s="707"/>
    </row>
    <row r="1894" spans="2:23" ht="14.25" customHeight="1">
      <c r="B1894" s="395"/>
      <c r="D1894" s="529">
        <f t="shared" si="230"/>
        <v>1853</v>
      </c>
      <c r="E1894" s="531"/>
      <c r="F1894" s="574"/>
      <c r="G1894" s="531"/>
      <c r="H1894" s="575"/>
      <c r="I1894" s="700" t="str">
        <f t="shared" si="227"/>
        <v/>
      </c>
      <c r="J1894" s="700" t="str">
        <f t="shared" si="213"/>
        <v/>
      </c>
      <c r="K1894" s="700" t="str">
        <f t="shared" si="214"/>
        <v/>
      </c>
      <c r="L1894" s="700" t="str">
        <f t="shared" si="215"/>
        <v/>
      </c>
      <c r="M1894" s="712" t="str">
        <f t="shared" si="216"/>
        <v/>
      </c>
      <c r="N1894" s="713"/>
      <c r="O1894" s="714"/>
      <c r="P1894" s="233" t="s">
        <v>439</v>
      </c>
      <c r="Q1894" s="233" t="s">
        <v>439</v>
      </c>
      <c r="R1894" s="816" t="str">
        <f t="shared" si="228"/>
        <v/>
      </c>
      <c r="S1894" s="711" t="str">
        <f t="shared" si="229"/>
        <v/>
      </c>
      <c r="T1894" s="573"/>
      <c r="U1894" s="573"/>
      <c r="V1894" s="147"/>
      <c r="W1894" s="707"/>
    </row>
    <row r="1895" spans="2:23" ht="14.25" customHeight="1">
      <c r="B1895" s="395"/>
      <c r="D1895" s="529">
        <f t="shared" si="230"/>
        <v>1854</v>
      </c>
      <c r="E1895" s="531"/>
      <c r="F1895" s="574"/>
      <c r="G1895" s="531"/>
      <c r="H1895" s="575"/>
      <c r="I1895" s="700" t="str">
        <f t="shared" si="227"/>
        <v/>
      </c>
      <c r="J1895" s="700" t="str">
        <f t="shared" si="213"/>
        <v/>
      </c>
      <c r="K1895" s="700" t="str">
        <f t="shared" si="214"/>
        <v/>
      </c>
      <c r="L1895" s="700" t="str">
        <f t="shared" si="215"/>
        <v/>
      </c>
      <c r="M1895" s="712" t="str">
        <f t="shared" si="216"/>
        <v/>
      </c>
      <c r="N1895" s="713"/>
      <c r="O1895" s="714"/>
      <c r="P1895" s="233" t="s">
        <v>439</v>
      </c>
      <c r="Q1895" s="233" t="s">
        <v>439</v>
      </c>
      <c r="R1895" s="816" t="str">
        <f t="shared" si="228"/>
        <v/>
      </c>
      <c r="S1895" s="711" t="str">
        <f t="shared" si="229"/>
        <v/>
      </c>
      <c r="T1895" s="573"/>
      <c r="U1895" s="573"/>
      <c r="V1895" s="147"/>
      <c r="W1895" s="707"/>
    </row>
    <row r="1896" spans="2:23" ht="14.25" customHeight="1">
      <c r="B1896" s="395"/>
      <c r="D1896" s="529">
        <f t="shared" si="230"/>
        <v>1855</v>
      </c>
      <c r="E1896" s="531"/>
      <c r="F1896" s="574"/>
      <c r="G1896" s="531"/>
      <c r="H1896" s="575"/>
      <c r="I1896" s="700" t="str">
        <f t="shared" si="227"/>
        <v/>
      </c>
      <c r="J1896" s="700" t="str">
        <f t="shared" si="213"/>
        <v/>
      </c>
      <c r="K1896" s="700" t="str">
        <f t="shared" si="214"/>
        <v/>
      </c>
      <c r="L1896" s="700" t="str">
        <f t="shared" si="215"/>
        <v/>
      </c>
      <c r="M1896" s="712" t="str">
        <f t="shared" si="216"/>
        <v/>
      </c>
      <c r="N1896" s="713"/>
      <c r="O1896" s="714"/>
      <c r="P1896" s="233" t="s">
        <v>439</v>
      </c>
      <c r="Q1896" s="233" t="s">
        <v>439</v>
      </c>
      <c r="R1896" s="816" t="str">
        <f t="shared" si="228"/>
        <v/>
      </c>
      <c r="S1896" s="711" t="str">
        <f t="shared" si="229"/>
        <v/>
      </c>
      <c r="T1896" s="573"/>
      <c r="U1896" s="573"/>
      <c r="V1896" s="147"/>
      <c r="W1896" s="707"/>
    </row>
    <row r="1897" spans="2:23" ht="14.25" customHeight="1">
      <c r="B1897" s="395"/>
      <c r="D1897" s="529">
        <f t="shared" si="230"/>
        <v>1856</v>
      </c>
      <c r="E1897" s="531"/>
      <c r="F1897" s="574"/>
      <c r="G1897" s="531"/>
      <c r="H1897" s="575"/>
      <c r="I1897" s="700" t="str">
        <f t="shared" si="227"/>
        <v/>
      </c>
      <c r="J1897" s="700" t="str">
        <f t="shared" si="213"/>
        <v/>
      </c>
      <c r="K1897" s="700" t="str">
        <f t="shared" si="214"/>
        <v/>
      </c>
      <c r="L1897" s="700" t="str">
        <f t="shared" si="215"/>
        <v/>
      </c>
      <c r="M1897" s="712" t="str">
        <f t="shared" si="216"/>
        <v/>
      </c>
      <c r="N1897" s="713"/>
      <c r="O1897" s="714"/>
      <c r="P1897" s="233" t="s">
        <v>439</v>
      </c>
      <c r="Q1897" s="233" t="s">
        <v>439</v>
      </c>
      <c r="R1897" s="816" t="str">
        <f t="shared" si="228"/>
        <v/>
      </c>
      <c r="S1897" s="711" t="str">
        <f t="shared" si="229"/>
        <v/>
      </c>
      <c r="T1897" s="573"/>
      <c r="U1897" s="573"/>
      <c r="V1897" s="147"/>
      <c r="W1897" s="707"/>
    </row>
    <row r="1898" spans="2:23" ht="14.25" customHeight="1">
      <c r="B1898" s="395"/>
      <c r="D1898" s="529">
        <f t="shared" si="230"/>
        <v>1857</v>
      </c>
      <c r="E1898" s="531"/>
      <c r="F1898" s="574"/>
      <c r="G1898" s="531"/>
      <c r="H1898" s="575"/>
      <c r="I1898" s="700" t="str">
        <f t="shared" si="227"/>
        <v/>
      </c>
      <c r="J1898" s="700" t="str">
        <f t="shared" si="213"/>
        <v/>
      </c>
      <c r="K1898" s="700" t="str">
        <f t="shared" si="214"/>
        <v/>
      </c>
      <c r="L1898" s="700" t="str">
        <f t="shared" si="215"/>
        <v/>
      </c>
      <c r="M1898" s="712" t="str">
        <f t="shared" si="216"/>
        <v/>
      </c>
      <c r="N1898" s="713"/>
      <c r="O1898" s="714"/>
      <c r="P1898" s="233" t="s">
        <v>439</v>
      </c>
      <c r="Q1898" s="233" t="s">
        <v>439</v>
      </c>
      <c r="R1898" s="816" t="str">
        <f t="shared" si="228"/>
        <v/>
      </c>
      <c r="S1898" s="711" t="str">
        <f t="shared" si="229"/>
        <v/>
      </c>
      <c r="T1898" s="573"/>
      <c r="U1898" s="573"/>
      <c r="V1898" s="147"/>
      <c r="W1898" s="707"/>
    </row>
    <row r="1899" spans="2:23" ht="14.25" customHeight="1">
      <c r="B1899" s="395"/>
      <c r="D1899" s="529">
        <f t="shared" si="230"/>
        <v>1858</v>
      </c>
      <c r="E1899" s="531"/>
      <c r="F1899" s="574"/>
      <c r="G1899" s="531"/>
      <c r="H1899" s="575"/>
      <c r="I1899" s="700" t="str">
        <f t="shared" ref="I1899:I1962" si="231">IF(OR(F1899=$AE$4,F1899=$AF$4),"○","")</f>
        <v/>
      </c>
      <c r="J1899" s="700" t="str">
        <f t="shared" si="213"/>
        <v/>
      </c>
      <c r="K1899" s="700" t="str">
        <f t="shared" si="214"/>
        <v/>
      </c>
      <c r="L1899" s="700" t="str">
        <f t="shared" si="215"/>
        <v/>
      </c>
      <c r="M1899" s="712" t="str">
        <f t="shared" si="216"/>
        <v/>
      </c>
      <c r="N1899" s="713"/>
      <c r="O1899" s="714"/>
      <c r="P1899" s="233" t="s">
        <v>439</v>
      </c>
      <c r="Q1899" s="233" t="s">
        <v>439</v>
      </c>
      <c r="R1899" s="816" t="str">
        <f t="shared" si="228"/>
        <v/>
      </c>
      <c r="S1899" s="711" t="str">
        <f t="shared" si="229"/>
        <v/>
      </c>
      <c r="T1899" s="573"/>
      <c r="U1899" s="573"/>
      <c r="V1899" s="147"/>
      <c r="W1899" s="707"/>
    </row>
    <row r="1900" spans="2:23" ht="14.25" customHeight="1">
      <c r="B1900" s="395"/>
      <c r="D1900" s="529">
        <f t="shared" si="230"/>
        <v>1859</v>
      </c>
      <c r="E1900" s="531"/>
      <c r="F1900" s="574"/>
      <c r="G1900" s="531"/>
      <c r="H1900" s="575"/>
      <c r="I1900" s="700" t="str">
        <f t="shared" si="231"/>
        <v/>
      </c>
      <c r="J1900" s="700" t="str">
        <f t="shared" si="213"/>
        <v/>
      </c>
      <c r="K1900" s="700" t="str">
        <f t="shared" si="214"/>
        <v/>
      </c>
      <c r="L1900" s="700" t="str">
        <f t="shared" si="215"/>
        <v/>
      </c>
      <c r="M1900" s="712" t="str">
        <f t="shared" si="216"/>
        <v/>
      </c>
      <c r="N1900" s="713"/>
      <c r="O1900" s="714"/>
      <c r="P1900" s="233" t="s">
        <v>439</v>
      </c>
      <c r="Q1900" s="233" t="s">
        <v>439</v>
      </c>
      <c r="R1900" s="816" t="str">
        <f t="shared" si="228"/>
        <v/>
      </c>
      <c r="S1900" s="711" t="str">
        <f t="shared" si="229"/>
        <v/>
      </c>
      <c r="T1900" s="573"/>
      <c r="U1900" s="573"/>
      <c r="V1900" s="147"/>
      <c r="W1900" s="707"/>
    </row>
    <row r="1901" spans="2:23" ht="14.25" customHeight="1">
      <c r="B1901" s="395"/>
      <c r="D1901" s="529">
        <f t="shared" si="230"/>
        <v>1860</v>
      </c>
      <c r="E1901" s="531"/>
      <c r="F1901" s="574"/>
      <c r="G1901" s="531"/>
      <c r="H1901" s="575"/>
      <c r="I1901" s="700" t="str">
        <f t="shared" si="231"/>
        <v/>
      </c>
      <c r="J1901" s="700" t="str">
        <f t="shared" si="213"/>
        <v/>
      </c>
      <c r="K1901" s="700" t="str">
        <f t="shared" si="214"/>
        <v/>
      </c>
      <c r="L1901" s="700" t="str">
        <f t="shared" si="215"/>
        <v/>
      </c>
      <c r="M1901" s="712" t="str">
        <f t="shared" si="216"/>
        <v/>
      </c>
      <c r="N1901" s="713"/>
      <c r="O1901" s="714"/>
      <c r="P1901" s="233" t="s">
        <v>439</v>
      </c>
      <c r="Q1901" s="233" t="s">
        <v>439</v>
      </c>
      <c r="R1901" s="816" t="str">
        <f t="shared" si="228"/>
        <v/>
      </c>
      <c r="S1901" s="711" t="str">
        <f t="shared" si="229"/>
        <v/>
      </c>
      <c r="T1901" s="573"/>
      <c r="U1901" s="573"/>
      <c r="V1901" s="147"/>
      <c r="W1901" s="707"/>
    </row>
    <row r="1902" spans="2:23" ht="14.25" customHeight="1">
      <c r="B1902" s="395"/>
      <c r="D1902" s="529">
        <f t="shared" si="230"/>
        <v>1861</v>
      </c>
      <c r="E1902" s="531"/>
      <c r="F1902" s="574"/>
      <c r="G1902" s="531"/>
      <c r="H1902" s="575"/>
      <c r="I1902" s="700" t="str">
        <f t="shared" si="231"/>
        <v/>
      </c>
      <c r="J1902" s="700" t="str">
        <f t="shared" si="213"/>
        <v/>
      </c>
      <c r="K1902" s="700" t="str">
        <f t="shared" si="214"/>
        <v/>
      </c>
      <c r="L1902" s="700" t="str">
        <f t="shared" si="215"/>
        <v/>
      </c>
      <c r="M1902" s="712" t="str">
        <f t="shared" si="216"/>
        <v/>
      </c>
      <c r="N1902" s="713"/>
      <c r="O1902" s="714"/>
      <c r="P1902" s="233" t="s">
        <v>439</v>
      </c>
      <c r="Q1902" s="233" t="s">
        <v>439</v>
      </c>
      <c r="R1902" s="816" t="str">
        <f t="shared" si="228"/>
        <v/>
      </c>
      <c r="S1902" s="711" t="str">
        <f t="shared" si="229"/>
        <v/>
      </c>
      <c r="T1902" s="573"/>
      <c r="U1902" s="573"/>
      <c r="V1902" s="147"/>
      <c r="W1902" s="707"/>
    </row>
    <row r="1903" spans="2:23" ht="14.25" customHeight="1">
      <c r="B1903" s="395"/>
      <c r="D1903" s="529">
        <f t="shared" si="230"/>
        <v>1862</v>
      </c>
      <c r="E1903" s="531"/>
      <c r="F1903" s="574"/>
      <c r="G1903" s="531"/>
      <c r="H1903" s="575"/>
      <c r="I1903" s="700" t="str">
        <f t="shared" si="231"/>
        <v/>
      </c>
      <c r="J1903" s="700" t="str">
        <f t="shared" si="213"/>
        <v/>
      </c>
      <c r="K1903" s="700" t="str">
        <f t="shared" si="214"/>
        <v/>
      </c>
      <c r="L1903" s="700" t="str">
        <f t="shared" si="215"/>
        <v/>
      </c>
      <c r="M1903" s="712" t="str">
        <f t="shared" si="216"/>
        <v/>
      </c>
      <c r="N1903" s="713"/>
      <c r="O1903" s="714"/>
      <c r="P1903" s="233" t="s">
        <v>439</v>
      </c>
      <c r="Q1903" s="233" t="s">
        <v>439</v>
      </c>
      <c r="R1903" s="816" t="str">
        <f t="shared" si="228"/>
        <v/>
      </c>
      <c r="S1903" s="711" t="str">
        <f t="shared" si="229"/>
        <v/>
      </c>
      <c r="T1903" s="573"/>
      <c r="U1903" s="573"/>
      <c r="V1903" s="147"/>
      <c r="W1903" s="707"/>
    </row>
    <row r="1904" spans="2:23" ht="14.25" customHeight="1">
      <c r="B1904" s="395"/>
      <c r="D1904" s="529">
        <f t="shared" si="230"/>
        <v>1863</v>
      </c>
      <c r="E1904" s="531"/>
      <c r="F1904" s="574"/>
      <c r="G1904" s="531"/>
      <c r="H1904" s="575"/>
      <c r="I1904" s="700" t="str">
        <f t="shared" si="231"/>
        <v/>
      </c>
      <c r="J1904" s="700" t="str">
        <f t="shared" si="213"/>
        <v/>
      </c>
      <c r="K1904" s="700" t="str">
        <f t="shared" si="214"/>
        <v/>
      </c>
      <c r="L1904" s="700" t="str">
        <f t="shared" si="215"/>
        <v/>
      </c>
      <c r="M1904" s="712" t="str">
        <f t="shared" si="216"/>
        <v/>
      </c>
      <c r="N1904" s="713"/>
      <c r="O1904" s="714"/>
      <c r="P1904" s="233" t="s">
        <v>439</v>
      </c>
      <c r="Q1904" s="233" t="s">
        <v>439</v>
      </c>
      <c r="R1904" s="816" t="str">
        <f t="shared" si="228"/>
        <v/>
      </c>
      <c r="S1904" s="711" t="str">
        <f t="shared" si="229"/>
        <v/>
      </c>
      <c r="T1904" s="573"/>
      <c r="U1904" s="573"/>
      <c r="V1904" s="147"/>
      <c r="W1904" s="707"/>
    </row>
    <row r="1905" spans="2:23" ht="14.25" customHeight="1">
      <c r="B1905" s="395"/>
      <c r="D1905" s="529">
        <f t="shared" si="230"/>
        <v>1864</v>
      </c>
      <c r="E1905" s="531"/>
      <c r="F1905" s="574"/>
      <c r="G1905" s="531"/>
      <c r="H1905" s="575"/>
      <c r="I1905" s="700" t="str">
        <f t="shared" si="231"/>
        <v/>
      </c>
      <c r="J1905" s="700" t="str">
        <f t="shared" si="213"/>
        <v/>
      </c>
      <c r="K1905" s="700" t="str">
        <f t="shared" si="214"/>
        <v/>
      </c>
      <c r="L1905" s="700" t="str">
        <f t="shared" si="215"/>
        <v/>
      </c>
      <c r="M1905" s="712" t="str">
        <f t="shared" si="216"/>
        <v/>
      </c>
      <c r="N1905" s="713"/>
      <c r="O1905" s="714"/>
      <c r="P1905" s="233" t="s">
        <v>439</v>
      </c>
      <c r="Q1905" s="233" t="s">
        <v>439</v>
      </c>
      <c r="R1905" s="816" t="str">
        <f t="shared" si="228"/>
        <v/>
      </c>
      <c r="S1905" s="711" t="str">
        <f t="shared" si="229"/>
        <v/>
      </c>
      <c r="T1905" s="573"/>
      <c r="U1905" s="573"/>
      <c r="V1905" s="147"/>
      <c r="W1905" s="707"/>
    </row>
    <row r="1906" spans="2:23" ht="14.25" customHeight="1">
      <c r="B1906" s="395"/>
      <c r="D1906" s="529">
        <f t="shared" si="230"/>
        <v>1865</v>
      </c>
      <c r="E1906" s="531"/>
      <c r="F1906" s="574"/>
      <c r="G1906" s="531"/>
      <c r="H1906" s="575"/>
      <c r="I1906" s="700" t="str">
        <f t="shared" si="231"/>
        <v/>
      </c>
      <c r="J1906" s="700" t="str">
        <f t="shared" si="213"/>
        <v/>
      </c>
      <c r="K1906" s="700" t="str">
        <f t="shared" si="214"/>
        <v/>
      </c>
      <c r="L1906" s="700" t="str">
        <f t="shared" si="215"/>
        <v/>
      </c>
      <c r="M1906" s="712" t="str">
        <f t="shared" si="216"/>
        <v/>
      </c>
      <c r="N1906" s="713"/>
      <c r="O1906" s="714"/>
      <c r="P1906" s="233" t="s">
        <v>439</v>
      </c>
      <c r="Q1906" s="233" t="s">
        <v>439</v>
      </c>
      <c r="R1906" s="816" t="str">
        <f t="shared" si="228"/>
        <v/>
      </c>
      <c r="S1906" s="711" t="str">
        <f t="shared" si="229"/>
        <v/>
      </c>
      <c r="T1906" s="573"/>
      <c r="U1906" s="573"/>
      <c r="V1906" s="147"/>
      <c r="W1906" s="707"/>
    </row>
    <row r="1907" spans="2:23" ht="14.25" customHeight="1">
      <c r="B1907" s="395"/>
      <c r="D1907" s="529">
        <f t="shared" si="230"/>
        <v>1866</v>
      </c>
      <c r="E1907" s="531"/>
      <c r="F1907" s="574"/>
      <c r="G1907" s="531"/>
      <c r="H1907" s="575"/>
      <c r="I1907" s="700" t="str">
        <f t="shared" si="231"/>
        <v/>
      </c>
      <c r="J1907" s="700" t="str">
        <f t="shared" si="213"/>
        <v/>
      </c>
      <c r="K1907" s="700" t="str">
        <f t="shared" si="214"/>
        <v/>
      </c>
      <c r="L1907" s="700" t="str">
        <f t="shared" si="215"/>
        <v/>
      </c>
      <c r="M1907" s="712" t="str">
        <f t="shared" si="216"/>
        <v/>
      </c>
      <c r="N1907" s="713"/>
      <c r="O1907" s="714"/>
      <c r="P1907" s="233" t="s">
        <v>439</v>
      </c>
      <c r="Q1907" s="233" t="s">
        <v>439</v>
      </c>
      <c r="R1907" s="816" t="str">
        <f t="shared" si="228"/>
        <v/>
      </c>
      <c r="S1907" s="711" t="str">
        <f t="shared" si="229"/>
        <v/>
      </c>
      <c r="T1907" s="573"/>
      <c r="U1907" s="573"/>
      <c r="V1907" s="147"/>
      <c r="W1907" s="707"/>
    </row>
    <row r="1908" spans="2:23" ht="14.25" customHeight="1">
      <c r="B1908" s="395"/>
      <c r="D1908" s="529">
        <f t="shared" si="230"/>
        <v>1867</v>
      </c>
      <c r="E1908" s="531"/>
      <c r="F1908" s="574"/>
      <c r="G1908" s="531"/>
      <c r="H1908" s="575"/>
      <c r="I1908" s="700" t="str">
        <f t="shared" si="231"/>
        <v/>
      </c>
      <c r="J1908" s="700" t="str">
        <f t="shared" si="213"/>
        <v/>
      </c>
      <c r="K1908" s="700" t="str">
        <f t="shared" si="214"/>
        <v/>
      </c>
      <c r="L1908" s="700" t="str">
        <f t="shared" si="215"/>
        <v/>
      </c>
      <c r="M1908" s="712" t="str">
        <f t="shared" si="216"/>
        <v/>
      </c>
      <c r="N1908" s="713"/>
      <c r="O1908" s="714"/>
      <c r="P1908" s="233" t="s">
        <v>439</v>
      </c>
      <c r="Q1908" s="233" t="s">
        <v>439</v>
      </c>
      <c r="R1908" s="816" t="str">
        <f t="shared" si="228"/>
        <v/>
      </c>
      <c r="S1908" s="711" t="str">
        <f t="shared" si="229"/>
        <v/>
      </c>
      <c r="T1908" s="573"/>
      <c r="U1908" s="573"/>
      <c r="V1908" s="147"/>
      <c r="W1908" s="707"/>
    </row>
    <row r="1909" spans="2:23" ht="14.25" customHeight="1">
      <c r="B1909" s="395"/>
      <c r="D1909" s="529">
        <f t="shared" si="230"/>
        <v>1868</v>
      </c>
      <c r="E1909" s="531"/>
      <c r="F1909" s="574"/>
      <c r="G1909" s="531"/>
      <c r="H1909" s="575"/>
      <c r="I1909" s="700" t="str">
        <f t="shared" si="231"/>
        <v/>
      </c>
      <c r="J1909" s="700" t="str">
        <f t="shared" si="213"/>
        <v/>
      </c>
      <c r="K1909" s="700" t="str">
        <f t="shared" si="214"/>
        <v/>
      </c>
      <c r="L1909" s="700" t="str">
        <f t="shared" si="215"/>
        <v/>
      </c>
      <c r="M1909" s="712" t="str">
        <f t="shared" si="216"/>
        <v/>
      </c>
      <c r="N1909" s="713"/>
      <c r="O1909" s="714"/>
      <c r="P1909" s="233" t="s">
        <v>439</v>
      </c>
      <c r="Q1909" s="233" t="s">
        <v>439</v>
      </c>
      <c r="R1909" s="816" t="str">
        <f t="shared" si="228"/>
        <v/>
      </c>
      <c r="S1909" s="711" t="str">
        <f t="shared" si="229"/>
        <v/>
      </c>
      <c r="T1909" s="573"/>
      <c r="U1909" s="573"/>
      <c r="V1909" s="147"/>
      <c r="W1909" s="707"/>
    </row>
    <row r="1910" spans="2:23" ht="14.25" customHeight="1">
      <c r="B1910" s="395"/>
      <c r="D1910" s="529">
        <f t="shared" si="230"/>
        <v>1869</v>
      </c>
      <c r="E1910" s="531"/>
      <c r="F1910" s="574"/>
      <c r="G1910" s="531"/>
      <c r="H1910" s="575"/>
      <c r="I1910" s="700" t="str">
        <f t="shared" si="231"/>
        <v/>
      </c>
      <c r="J1910" s="700" t="str">
        <f t="shared" si="213"/>
        <v/>
      </c>
      <c r="K1910" s="700" t="str">
        <f t="shared" si="214"/>
        <v/>
      </c>
      <c r="L1910" s="700" t="str">
        <f t="shared" si="215"/>
        <v/>
      </c>
      <c r="M1910" s="712" t="str">
        <f t="shared" si="216"/>
        <v/>
      </c>
      <c r="N1910" s="713"/>
      <c r="O1910" s="714"/>
      <c r="P1910" s="233" t="s">
        <v>439</v>
      </c>
      <c r="Q1910" s="233" t="s">
        <v>439</v>
      </c>
      <c r="R1910" s="816" t="str">
        <f t="shared" si="228"/>
        <v/>
      </c>
      <c r="S1910" s="711" t="str">
        <f t="shared" si="229"/>
        <v/>
      </c>
      <c r="T1910" s="573"/>
      <c r="U1910" s="573"/>
      <c r="V1910" s="147"/>
      <c r="W1910" s="707"/>
    </row>
    <row r="1911" spans="2:23" ht="14.25" customHeight="1">
      <c r="B1911" s="395"/>
      <c r="D1911" s="529">
        <f t="shared" si="230"/>
        <v>1870</v>
      </c>
      <c r="E1911" s="531"/>
      <c r="F1911" s="574"/>
      <c r="G1911" s="531"/>
      <c r="H1911" s="575"/>
      <c r="I1911" s="700" t="str">
        <f t="shared" si="231"/>
        <v/>
      </c>
      <c r="J1911" s="700" t="str">
        <f t="shared" si="213"/>
        <v/>
      </c>
      <c r="K1911" s="700" t="str">
        <f t="shared" si="214"/>
        <v/>
      </c>
      <c r="L1911" s="700" t="str">
        <f t="shared" si="215"/>
        <v/>
      </c>
      <c r="M1911" s="712" t="str">
        <f t="shared" si="216"/>
        <v/>
      </c>
      <c r="N1911" s="713"/>
      <c r="O1911" s="714"/>
      <c r="P1911" s="233" t="s">
        <v>439</v>
      </c>
      <c r="Q1911" s="233" t="s">
        <v>439</v>
      </c>
      <c r="R1911" s="816" t="str">
        <f t="shared" si="228"/>
        <v/>
      </c>
      <c r="S1911" s="711" t="str">
        <f t="shared" si="229"/>
        <v/>
      </c>
      <c r="T1911" s="573"/>
      <c r="U1911" s="573"/>
      <c r="V1911" s="147"/>
      <c r="W1911" s="707"/>
    </row>
    <row r="1912" spans="2:23" ht="14.25" customHeight="1">
      <c r="B1912" s="395"/>
      <c r="D1912" s="529">
        <f t="shared" si="230"/>
        <v>1871</v>
      </c>
      <c r="E1912" s="531"/>
      <c r="F1912" s="574"/>
      <c r="G1912" s="531"/>
      <c r="H1912" s="575"/>
      <c r="I1912" s="700" t="str">
        <f t="shared" si="231"/>
        <v/>
      </c>
      <c r="J1912" s="700" t="str">
        <f t="shared" si="213"/>
        <v/>
      </c>
      <c r="K1912" s="700" t="str">
        <f t="shared" si="214"/>
        <v/>
      </c>
      <c r="L1912" s="700" t="str">
        <f t="shared" si="215"/>
        <v/>
      </c>
      <c r="M1912" s="712" t="str">
        <f t="shared" si="216"/>
        <v/>
      </c>
      <c r="N1912" s="713"/>
      <c r="O1912" s="714"/>
      <c r="P1912" s="233" t="s">
        <v>439</v>
      </c>
      <c r="Q1912" s="233" t="s">
        <v>439</v>
      </c>
      <c r="R1912" s="816" t="str">
        <f t="shared" si="228"/>
        <v/>
      </c>
      <c r="S1912" s="711" t="str">
        <f t="shared" si="229"/>
        <v/>
      </c>
      <c r="T1912" s="573"/>
      <c r="U1912" s="573"/>
      <c r="V1912" s="147"/>
      <c r="W1912" s="707"/>
    </row>
    <row r="1913" spans="2:23" ht="14.25" customHeight="1">
      <c r="B1913" s="395"/>
      <c r="D1913" s="529">
        <f t="shared" si="230"/>
        <v>1872</v>
      </c>
      <c r="E1913" s="531"/>
      <c r="F1913" s="574"/>
      <c r="G1913" s="531"/>
      <c r="H1913" s="575"/>
      <c r="I1913" s="700" t="str">
        <f t="shared" si="231"/>
        <v/>
      </c>
      <c r="J1913" s="700" t="str">
        <f t="shared" si="213"/>
        <v/>
      </c>
      <c r="K1913" s="700" t="str">
        <f t="shared" si="214"/>
        <v/>
      </c>
      <c r="L1913" s="700" t="str">
        <f t="shared" si="215"/>
        <v/>
      </c>
      <c r="M1913" s="712" t="str">
        <f t="shared" si="216"/>
        <v/>
      </c>
      <c r="N1913" s="713"/>
      <c r="O1913" s="714"/>
      <c r="P1913" s="233" t="s">
        <v>439</v>
      </c>
      <c r="Q1913" s="233" t="s">
        <v>439</v>
      </c>
      <c r="R1913" s="816" t="str">
        <f t="shared" si="228"/>
        <v/>
      </c>
      <c r="S1913" s="711" t="str">
        <f t="shared" si="229"/>
        <v/>
      </c>
      <c r="T1913" s="573"/>
      <c r="U1913" s="573"/>
      <c r="V1913" s="147"/>
      <c r="W1913" s="707"/>
    </row>
    <row r="1914" spans="2:23" ht="14.25" customHeight="1">
      <c r="B1914" s="395"/>
      <c r="D1914" s="529">
        <f t="shared" si="230"/>
        <v>1873</v>
      </c>
      <c r="E1914" s="531"/>
      <c r="F1914" s="574"/>
      <c r="G1914" s="531"/>
      <c r="H1914" s="575"/>
      <c r="I1914" s="700" t="str">
        <f t="shared" si="231"/>
        <v/>
      </c>
      <c r="J1914" s="700" t="str">
        <f t="shared" si="213"/>
        <v/>
      </c>
      <c r="K1914" s="700" t="str">
        <f t="shared" si="214"/>
        <v/>
      </c>
      <c r="L1914" s="700" t="str">
        <f t="shared" si="215"/>
        <v/>
      </c>
      <c r="M1914" s="712" t="str">
        <f t="shared" si="216"/>
        <v/>
      </c>
      <c r="N1914" s="713"/>
      <c r="O1914" s="714"/>
      <c r="P1914" s="233" t="s">
        <v>439</v>
      </c>
      <c r="Q1914" s="233" t="s">
        <v>439</v>
      </c>
      <c r="R1914" s="816" t="str">
        <f t="shared" si="228"/>
        <v/>
      </c>
      <c r="S1914" s="711" t="str">
        <f t="shared" si="229"/>
        <v/>
      </c>
      <c r="T1914" s="573"/>
      <c r="U1914" s="573"/>
      <c r="V1914" s="147"/>
      <c r="W1914" s="707"/>
    </row>
    <row r="1915" spans="2:23" ht="14.25" customHeight="1">
      <c r="B1915" s="395"/>
      <c r="D1915" s="529">
        <f t="shared" si="230"/>
        <v>1874</v>
      </c>
      <c r="E1915" s="531"/>
      <c r="F1915" s="574"/>
      <c r="G1915" s="531"/>
      <c r="H1915" s="575"/>
      <c r="I1915" s="700" t="str">
        <f t="shared" si="231"/>
        <v/>
      </c>
      <c r="J1915" s="700" t="str">
        <f t="shared" si="213"/>
        <v/>
      </c>
      <c r="K1915" s="700" t="str">
        <f t="shared" si="214"/>
        <v/>
      </c>
      <c r="L1915" s="700" t="str">
        <f t="shared" si="215"/>
        <v/>
      </c>
      <c r="M1915" s="712" t="str">
        <f t="shared" si="216"/>
        <v/>
      </c>
      <c r="N1915" s="713"/>
      <c r="O1915" s="714"/>
      <c r="P1915" s="233" t="s">
        <v>439</v>
      </c>
      <c r="Q1915" s="233" t="s">
        <v>439</v>
      </c>
      <c r="R1915" s="816" t="str">
        <f t="shared" si="228"/>
        <v/>
      </c>
      <c r="S1915" s="711" t="str">
        <f t="shared" si="229"/>
        <v/>
      </c>
      <c r="T1915" s="573"/>
      <c r="U1915" s="573"/>
      <c r="V1915" s="147"/>
      <c r="W1915" s="707"/>
    </row>
    <row r="1916" spans="2:23" ht="14.25" customHeight="1">
      <c r="B1916" s="395"/>
      <c r="D1916" s="529">
        <f t="shared" si="230"/>
        <v>1875</v>
      </c>
      <c r="E1916" s="531"/>
      <c r="F1916" s="574"/>
      <c r="G1916" s="531"/>
      <c r="H1916" s="575"/>
      <c r="I1916" s="700" t="str">
        <f t="shared" si="231"/>
        <v/>
      </c>
      <c r="J1916" s="700" t="str">
        <f t="shared" si="213"/>
        <v/>
      </c>
      <c r="K1916" s="700" t="str">
        <f t="shared" si="214"/>
        <v/>
      </c>
      <c r="L1916" s="700" t="str">
        <f t="shared" si="215"/>
        <v/>
      </c>
      <c r="M1916" s="712" t="str">
        <f t="shared" si="216"/>
        <v/>
      </c>
      <c r="N1916" s="713"/>
      <c r="O1916" s="714"/>
      <c r="P1916" s="233" t="s">
        <v>439</v>
      </c>
      <c r="Q1916" s="233" t="s">
        <v>439</v>
      </c>
      <c r="R1916" s="816" t="str">
        <f t="shared" si="228"/>
        <v/>
      </c>
      <c r="S1916" s="711" t="str">
        <f t="shared" si="229"/>
        <v/>
      </c>
      <c r="T1916" s="573"/>
      <c r="U1916" s="573"/>
      <c r="V1916" s="147"/>
      <c r="W1916" s="707"/>
    </row>
    <row r="1917" spans="2:23" ht="14.25" customHeight="1">
      <c r="B1917" s="395"/>
      <c r="D1917" s="529">
        <f t="shared" si="230"/>
        <v>1876</v>
      </c>
      <c r="E1917" s="531"/>
      <c r="F1917" s="574"/>
      <c r="G1917" s="531"/>
      <c r="H1917" s="575"/>
      <c r="I1917" s="700" t="str">
        <f t="shared" si="231"/>
        <v/>
      </c>
      <c r="J1917" s="700" t="str">
        <f t="shared" si="213"/>
        <v/>
      </c>
      <c r="K1917" s="700" t="str">
        <f t="shared" si="214"/>
        <v/>
      </c>
      <c r="L1917" s="700" t="str">
        <f t="shared" si="215"/>
        <v/>
      </c>
      <c r="M1917" s="712" t="str">
        <f t="shared" si="216"/>
        <v/>
      </c>
      <c r="N1917" s="713"/>
      <c r="O1917" s="714"/>
      <c r="P1917" s="233" t="s">
        <v>439</v>
      </c>
      <c r="Q1917" s="233" t="s">
        <v>439</v>
      </c>
      <c r="R1917" s="816" t="str">
        <f t="shared" si="228"/>
        <v/>
      </c>
      <c r="S1917" s="711" t="str">
        <f t="shared" si="229"/>
        <v/>
      </c>
      <c r="T1917" s="573"/>
      <c r="U1917" s="573"/>
      <c r="V1917" s="147"/>
      <c r="W1917" s="707"/>
    </row>
    <row r="1918" spans="2:23" ht="14.25" customHeight="1">
      <c r="B1918" s="395"/>
      <c r="D1918" s="529">
        <f t="shared" si="230"/>
        <v>1877</v>
      </c>
      <c r="E1918" s="531"/>
      <c r="F1918" s="574"/>
      <c r="G1918" s="531"/>
      <c r="H1918" s="575"/>
      <c r="I1918" s="700" t="str">
        <f t="shared" si="231"/>
        <v/>
      </c>
      <c r="J1918" s="700" t="str">
        <f t="shared" si="213"/>
        <v/>
      </c>
      <c r="K1918" s="700" t="str">
        <f t="shared" si="214"/>
        <v/>
      </c>
      <c r="L1918" s="700" t="str">
        <f t="shared" si="215"/>
        <v/>
      </c>
      <c r="M1918" s="712" t="str">
        <f t="shared" si="216"/>
        <v/>
      </c>
      <c r="N1918" s="713"/>
      <c r="O1918" s="714"/>
      <c r="P1918" s="233" t="s">
        <v>439</v>
      </c>
      <c r="Q1918" s="233" t="s">
        <v>439</v>
      </c>
      <c r="R1918" s="816" t="str">
        <f t="shared" si="228"/>
        <v/>
      </c>
      <c r="S1918" s="711" t="str">
        <f t="shared" si="229"/>
        <v/>
      </c>
      <c r="T1918" s="573"/>
      <c r="U1918" s="573"/>
      <c r="V1918" s="147"/>
      <c r="W1918" s="707"/>
    </row>
    <row r="1919" spans="2:23" ht="14.25" customHeight="1">
      <c r="B1919" s="395"/>
      <c r="D1919" s="529">
        <f t="shared" si="230"/>
        <v>1878</v>
      </c>
      <c r="E1919" s="531"/>
      <c r="F1919" s="574"/>
      <c r="G1919" s="531"/>
      <c r="H1919" s="575"/>
      <c r="I1919" s="700" t="str">
        <f t="shared" si="231"/>
        <v/>
      </c>
      <c r="J1919" s="700" t="str">
        <f t="shared" si="213"/>
        <v/>
      </c>
      <c r="K1919" s="700" t="str">
        <f t="shared" si="214"/>
        <v/>
      </c>
      <c r="L1919" s="700" t="str">
        <f t="shared" si="215"/>
        <v/>
      </c>
      <c r="M1919" s="712" t="str">
        <f t="shared" si="216"/>
        <v/>
      </c>
      <c r="N1919" s="713"/>
      <c r="O1919" s="714"/>
      <c r="P1919" s="233" t="s">
        <v>439</v>
      </c>
      <c r="Q1919" s="233" t="s">
        <v>439</v>
      </c>
      <c r="R1919" s="816" t="str">
        <f t="shared" si="228"/>
        <v/>
      </c>
      <c r="S1919" s="711" t="str">
        <f t="shared" si="229"/>
        <v/>
      </c>
      <c r="T1919" s="573"/>
      <c r="U1919" s="573"/>
      <c r="V1919" s="147"/>
      <c r="W1919" s="707"/>
    </row>
    <row r="1920" spans="2:23" ht="14.25" customHeight="1">
      <c r="B1920" s="395"/>
      <c r="D1920" s="529">
        <f t="shared" si="230"/>
        <v>1879</v>
      </c>
      <c r="E1920" s="531"/>
      <c r="F1920" s="574"/>
      <c r="G1920" s="531"/>
      <c r="H1920" s="575"/>
      <c r="I1920" s="700" t="str">
        <f t="shared" si="231"/>
        <v/>
      </c>
      <c r="J1920" s="700" t="str">
        <f t="shared" si="213"/>
        <v/>
      </c>
      <c r="K1920" s="700" t="str">
        <f t="shared" si="214"/>
        <v/>
      </c>
      <c r="L1920" s="700" t="str">
        <f t="shared" si="215"/>
        <v/>
      </c>
      <c r="M1920" s="712" t="str">
        <f t="shared" si="216"/>
        <v/>
      </c>
      <c r="N1920" s="713"/>
      <c r="O1920" s="714"/>
      <c r="P1920" s="233" t="s">
        <v>439</v>
      </c>
      <c r="Q1920" s="233" t="s">
        <v>439</v>
      </c>
      <c r="R1920" s="816" t="str">
        <f t="shared" si="228"/>
        <v/>
      </c>
      <c r="S1920" s="711" t="str">
        <f t="shared" si="229"/>
        <v/>
      </c>
      <c r="T1920" s="573"/>
      <c r="U1920" s="573"/>
      <c r="V1920" s="147"/>
      <c r="W1920" s="707"/>
    </row>
    <row r="1921" spans="2:23" ht="14.25" customHeight="1">
      <c r="B1921" s="395"/>
      <c r="D1921" s="529">
        <f t="shared" si="230"/>
        <v>1880</v>
      </c>
      <c r="E1921" s="531"/>
      <c r="F1921" s="574"/>
      <c r="G1921" s="531"/>
      <c r="H1921" s="575"/>
      <c r="I1921" s="700" t="str">
        <f t="shared" si="231"/>
        <v/>
      </c>
      <c r="J1921" s="700" t="str">
        <f t="shared" si="213"/>
        <v/>
      </c>
      <c r="K1921" s="700" t="str">
        <f t="shared" si="214"/>
        <v/>
      </c>
      <c r="L1921" s="700" t="str">
        <f t="shared" si="215"/>
        <v/>
      </c>
      <c r="M1921" s="712" t="str">
        <f t="shared" si="216"/>
        <v/>
      </c>
      <c r="N1921" s="713"/>
      <c r="O1921" s="714"/>
      <c r="P1921" s="233" t="s">
        <v>439</v>
      </c>
      <c r="Q1921" s="233" t="s">
        <v>439</v>
      </c>
      <c r="R1921" s="816" t="str">
        <f t="shared" si="228"/>
        <v/>
      </c>
      <c r="S1921" s="711" t="str">
        <f t="shared" si="229"/>
        <v/>
      </c>
      <c r="T1921" s="573"/>
      <c r="U1921" s="573"/>
      <c r="V1921" s="147"/>
      <c r="W1921" s="707"/>
    </row>
    <row r="1922" spans="2:23" ht="14.25" customHeight="1">
      <c r="B1922" s="395"/>
      <c r="D1922" s="529">
        <f t="shared" si="230"/>
        <v>1881</v>
      </c>
      <c r="E1922" s="531"/>
      <c r="F1922" s="574"/>
      <c r="G1922" s="531"/>
      <c r="H1922" s="575"/>
      <c r="I1922" s="700" t="str">
        <f t="shared" si="231"/>
        <v/>
      </c>
      <c r="J1922" s="700" t="str">
        <f t="shared" si="213"/>
        <v/>
      </c>
      <c r="K1922" s="700" t="str">
        <f t="shared" si="214"/>
        <v/>
      </c>
      <c r="L1922" s="700" t="str">
        <f t="shared" si="215"/>
        <v/>
      </c>
      <c r="M1922" s="712" t="str">
        <f t="shared" si="216"/>
        <v/>
      </c>
      <c r="N1922" s="713"/>
      <c r="O1922" s="714"/>
      <c r="P1922" s="233" t="s">
        <v>439</v>
      </c>
      <c r="Q1922" s="233" t="s">
        <v>439</v>
      </c>
      <c r="R1922" s="816" t="str">
        <f t="shared" si="228"/>
        <v/>
      </c>
      <c r="S1922" s="711" t="str">
        <f t="shared" si="229"/>
        <v/>
      </c>
      <c r="T1922" s="573"/>
      <c r="U1922" s="573"/>
      <c r="V1922" s="147"/>
      <c r="W1922" s="707"/>
    </row>
    <row r="1923" spans="2:23" ht="14.25" customHeight="1">
      <c r="B1923" s="395"/>
      <c r="D1923" s="529">
        <f t="shared" si="230"/>
        <v>1882</v>
      </c>
      <c r="E1923" s="531"/>
      <c r="F1923" s="574"/>
      <c r="G1923" s="531"/>
      <c r="H1923" s="575"/>
      <c r="I1923" s="700" t="str">
        <f t="shared" si="231"/>
        <v/>
      </c>
      <c r="J1923" s="700" t="str">
        <f t="shared" si="213"/>
        <v/>
      </c>
      <c r="K1923" s="700" t="str">
        <f t="shared" si="214"/>
        <v/>
      </c>
      <c r="L1923" s="700" t="str">
        <f t="shared" si="215"/>
        <v/>
      </c>
      <c r="M1923" s="712" t="str">
        <f t="shared" si="216"/>
        <v/>
      </c>
      <c r="N1923" s="713"/>
      <c r="O1923" s="714"/>
      <c r="P1923" s="233" t="s">
        <v>439</v>
      </c>
      <c r="Q1923" s="233" t="s">
        <v>439</v>
      </c>
      <c r="R1923" s="816" t="str">
        <f t="shared" si="228"/>
        <v/>
      </c>
      <c r="S1923" s="711" t="str">
        <f t="shared" si="229"/>
        <v/>
      </c>
      <c r="T1923" s="573"/>
      <c r="U1923" s="573"/>
      <c r="V1923" s="147"/>
      <c r="W1923" s="707"/>
    </row>
    <row r="1924" spans="2:23" ht="14.25" customHeight="1">
      <c r="B1924" s="395"/>
      <c r="D1924" s="529">
        <f t="shared" si="230"/>
        <v>1883</v>
      </c>
      <c r="E1924" s="531"/>
      <c r="F1924" s="574"/>
      <c r="G1924" s="531"/>
      <c r="H1924" s="575"/>
      <c r="I1924" s="700" t="str">
        <f t="shared" si="231"/>
        <v/>
      </c>
      <c r="J1924" s="700" t="str">
        <f t="shared" si="213"/>
        <v/>
      </c>
      <c r="K1924" s="700" t="str">
        <f t="shared" si="214"/>
        <v/>
      </c>
      <c r="L1924" s="700" t="str">
        <f t="shared" si="215"/>
        <v/>
      </c>
      <c r="M1924" s="712" t="str">
        <f t="shared" si="216"/>
        <v/>
      </c>
      <c r="N1924" s="713"/>
      <c r="O1924" s="714"/>
      <c r="P1924" s="233" t="s">
        <v>439</v>
      </c>
      <c r="Q1924" s="233" t="s">
        <v>439</v>
      </c>
      <c r="R1924" s="816" t="str">
        <f t="shared" si="228"/>
        <v/>
      </c>
      <c r="S1924" s="711" t="str">
        <f t="shared" si="229"/>
        <v/>
      </c>
      <c r="T1924" s="573"/>
      <c r="U1924" s="573"/>
      <c r="V1924" s="147"/>
      <c r="W1924" s="707"/>
    </row>
    <row r="1925" spans="2:23" ht="14.25" customHeight="1">
      <c r="B1925" s="395"/>
      <c r="D1925" s="529">
        <f t="shared" si="230"/>
        <v>1884</v>
      </c>
      <c r="E1925" s="531"/>
      <c r="F1925" s="574"/>
      <c r="G1925" s="531"/>
      <c r="H1925" s="575"/>
      <c r="I1925" s="700" t="str">
        <f t="shared" si="231"/>
        <v/>
      </c>
      <c r="J1925" s="700" t="str">
        <f t="shared" si="213"/>
        <v/>
      </c>
      <c r="K1925" s="700" t="str">
        <f t="shared" si="214"/>
        <v/>
      </c>
      <c r="L1925" s="700" t="str">
        <f t="shared" si="215"/>
        <v/>
      </c>
      <c r="M1925" s="712" t="str">
        <f t="shared" si="216"/>
        <v/>
      </c>
      <c r="N1925" s="713"/>
      <c r="O1925" s="714"/>
      <c r="P1925" s="233" t="s">
        <v>439</v>
      </c>
      <c r="Q1925" s="233" t="s">
        <v>439</v>
      </c>
      <c r="R1925" s="816" t="str">
        <f t="shared" si="228"/>
        <v/>
      </c>
      <c r="S1925" s="711" t="str">
        <f t="shared" si="229"/>
        <v/>
      </c>
      <c r="T1925" s="573"/>
      <c r="U1925" s="573"/>
      <c r="V1925" s="147"/>
      <c r="W1925" s="707"/>
    </row>
    <row r="1926" spans="2:23" ht="14.25" customHeight="1">
      <c r="B1926" s="395"/>
      <c r="D1926" s="529">
        <f t="shared" si="230"/>
        <v>1885</v>
      </c>
      <c r="E1926" s="531"/>
      <c r="F1926" s="574"/>
      <c r="G1926" s="531"/>
      <c r="H1926" s="575"/>
      <c r="I1926" s="700" t="str">
        <f t="shared" si="231"/>
        <v/>
      </c>
      <c r="J1926" s="700" t="str">
        <f t="shared" si="213"/>
        <v/>
      </c>
      <c r="K1926" s="700" t="str">
        <f t="shared" si="214"/>
        <v/>
      </c>
      <c r="L1926" s="700" t="str">
        <f t="shared" si="215"/>
        <v/>
      </c>
      <c r="M1926" s="712" t="str">
        <f t="shared" si="216"/>
        <v/>
      </c>
      <c r="N1926" s="713"/>
      <c r="O1926" s="714"/>
      <c r="P1926" s="233" t="s">
        <v>439</v>
      </c>
      <c r="Q1926" s="233" t="s">
        <v>439</v>
      </c>
      <c r="R1926" s="816" t="str">
        <f t="shared" si="228"/>
        <v/>
      </c>
      <c r="S1926" s="711" t="str">
        <f t="shared" si="229"/>
        <v/>
      </c>
      <c r="T1926" s="573"/>
      <c r="U1926" s="573"/>
      <c r="V1926" s="147"/>
      <c r="W1926" s="707"/>
    </row>
    <row r="1927" spans="2:23" ht="14.25" customHeight="1">
      <c r="B1927" s="395"/>
      <c r="D1927" s="529">
        <f t="shared" si="230"/>
        <v>1886</v>
      </c>
      <c r="E1927" s="531"/>
      <c r="F1927" s="574"/>
      <c r="G1927" s="531"/>
      <c r="H1927" s="575"/>
      <c r="I1927" s="700" t="str">
        <f t="shared" si="231"/>
        <v/>
      </c>
      <c r="J1927" s="700" t="str">
        <f t="shared" si="213"/>
        <v/>
      </c>
      <c r="K1927" s="700" t="str">
        <f t="shared" si="214"/>
        <v/>
      </c>
      <c r="L1927" s="700" t="str">
        <f t="shared" si="215"/>
        <v/>
      </c>
      <c r="M1927" s="712" t="str">
        <f t="shared" si="216"/>
        <v/>
      </c>
      <c r="N1927" s="713"/>
      <c r="O1927" s="714"/>
      <c r="P1927" s="233" t="s">
        <v>439</v>
      </c>
      <c r="Q1927" s="233" t="s">
        <v>439</v>
      </c>
      <c r="R1927" s="816" t="str">
        <f t="shared" si="228"/>
        <v/>
      </c>
      <c r="S1927" s="711" t="str">
        <f t="shared" si="229"/>
        <v/>
      </c>
      <c r="T1927" s="573"/>
      <c r="U1927" s="573"/>
      <c r="V1927" s="147"/>
      <c r="W1927" s="707"/>
    </row>
    <row r="1928" spans="2:23" ht="14.25" customHeight="1">
      <c r="B1928" s="395"/>
      <c r="D1928" s="529">
        <f t="shared" si="230"/>
        <v>1887</v>
      </c>
      <c r="E1928" s="531"/>
      <c r="F1928" s="574"/>
      <c r="G1928" s="531"/>
      <c r="H1928" s="575"/>
      <c r="I1928" s="700" t="str">
        <f t="shared" si="231"/>
        <v/>
      </c>
      <c r="J1928" s="700" t="str">
        <f t="shared" si="213"/>
        <v/>
      </c>
      <c r="K1928" s="700" t="str">
        <f t="shared" si="214"/>
        <v/>
      </c>
      <c r="L1928" s="700" t="str">
        <f t="shared" si="215"/>
        <v/>
      </c>
      <c r="M1928" s="712" t="str">
        <f t="shared" si="216"/>
        <v/>
      </c>
      <c r="N1928" s="713"/>
      <c r="O1928" s="714"/>
      <c r="P1928" s="233" t="s">
        <v>439</v>
      </c>
      <c r="Q1928" s="233" t="s">
        <v>439</v>
      </c>
      <c r="R1928" s="816" t="str">
        <f t="shared" si="228"/>
        <v/>
      </c>
      <c r="S1928" s="711" t="str">
        <f t="shared" si="229"/>
        <v/>
      </c>
      <c r="T1928" s="573"/>
      <c r="U1928" s="573"/>
      <c r="V1928" s="147"/>
      <c r="W1928" s="707"/>
    </row>
    <row r="1929" spans="2:23" ht="14.25" customHeight="1">
      <c r="B1929" s="395"/>
      <c r="D1929" s="529">
        <f t="shared" si="230"/>
        <v>1888</v>
      </c>
      <c r="E1929" s="531"/>
      <c r="F1929" s="574"/>
      <c r="G1929" s="531"/>
      <c r="H1929" s="575"/>
      <c r="I1929" s="700" t="str">
        <f t="shared" si="231"/>
        <v/>
      </c>
      <c r="J1929" s="700" t="str">
        <f t="shared" si="213"/>
        <v/>
      </c>
      <c r="K1929" s="700" t="str">
        <f t="shared" si="214"/>
        <v/>
      </c>
      <c r="L1929" s="700" t="str">
        <f t="shared" si="215"/>
        <v/>
      </c>
      <c r="M1929" s="712" t="str">
        <f t="shared" si="216"/>
        <v/>
      </c>
      <c r="N1929" s="713"/>
      <c r="O1929" s="714"/>
      <c r="P1929" s="233" t="s">
        <v>439</v>
      </c>
      <c r="Q1929" s="233" t="s">
        <v>439</v>
      </c>
      <c r="R1929" s="816" t="str">
        <f t="shared" si="228"/>
        <v/>
      </c>
      <c r="S1929" s="711" t="str">
        <f t="shared" si="229"/>
        <v/>
      </c>
      <c r="T1929" s="573"/>
      <c r="U1929" s="573"/>
      <c r="V1929" s="147"/>
      <c r="W1929" s="707"/>
    </row>
    <row r="1930" spans="2:23" ht="14.25" customHeight="1">
      <c r="B1930" s="395"/>
      <c r="D1930" s="529">
        <f t="shared" si="230"/>
        <v>1889</v>
      </c>
      <c r="E1930" s="531"/>
      <c r="F1930" s="574"/>
      <c r="G1930" s="531"/>
      <c r="H1930" s="575"/>
      <c r="I1930" s="700" t="str">
        <f t="shared" si="231"/>
        <v/>
      </c>
      <c r="J1930" s="700" t="str">
        <f t="shared" si="213"/>
        <v/>
      </c>
      <c r="K1930" s="700" t="str">
        <f t="shared" si="214"/>
        <v/>
      </c>
      <c r="L1930" s="700" t="str">
        <f t="shared" si="215"/>
        <v/>
      </c>
      <c r="M1930" s="712" t="str">
        <f t="shared" si="216"/>
        <v/>
      </c>
      <c r="N1930" s="713"/>
      <c r="O1930" s="714"/>
      <c r="P1930" s="233" t="s">
        <v>439</v>
      </c>
      <c r="Q1930" s="233" t="s">
        <v>439</v>
      </c>
      <c r="R1930" s="816" t="str">
        <f t="shared" si="228"/>
        <v/>
      </c>
      <c r="S1930" s="711" t="str">
        <f t="shared" si="229"/>
        <v/>
      </c>
      <c r="T1930" s="573"/>
      <c r="U1930" s="573"/>
      <c r="V1930" s="147"/>
      <c r="W1930" s="707"/>
    </row>
    <row r="1931" spans="2:23" ht="14.25" customHeight="1">
      <c r="B1931" s="395"/>
      <c r="D1931" s="529">
        <f t="shared" si="230"/>
        <v>1890</v>
      </c>
      <c r="E1931" s="531"/>
      <c r="F1931" s="574"/>
      <c r="G1931" s="531"/>
      <c r="H1931" s="575"/>
      <c r="I1931" s="700" t="str">
        <f t="shared" si="231"/>
        <v/>
      </c>
      <c r="J1931" s="700" t="str">
        <f t="shared" si="213"/>
        <v/>
      </c>
      <c r="K1931" s="700" t="str">
        <f t="shared" si="214"/>
        <v/>
      </c>
      <c r="L1931" s="700" t="str">
        <f t="shared" si="215"/>
        <v/>
      </c>
      <c r="M1931" s="712" t="str">
        <f t="shared" si="216"/>
        <v/>
      </c>
      <c r="N1931" s="713"/>
      <c r="O1931" s="714"/>
      <c r="P1931" s="233" t="s">
        <v>439</v>
      </c>
      <c r="Q1931" s="233" t="s">
        <v>439</v>
      </c>
      <c r="R1931" s="816" t="str">
        <f>IF(Q1931="","",P1931*Q1931)</f>
        <v/>
      </c>
      <c r="S1931" s="711" t="str">
        <f t="shared" si="229"/>
        <v/>
      </c>
      <c r="T1931" s="573"/>
      <c r="U1931" s="573"/>
      <c r="V1931" s="147"/>
      <c r="W1931" s="707"/>
    </row>
    <row r="1932" spans="2:23" ht="14.25" customHeight="1">
      <c r="B1932" s="395"/>
      <c r="D1932" s="529">
        <f t="shared" si="230"/>
        <v>1891</v>
      </c>
      <c r="E1932" s="531"/>
      <c r="F1932" s="574"/>
      <c r="G1932" s="531"/>
      <c r="H1932" s="575"/>
      <c r="I1932" s="700" t="str">
        <f t="shared" si="231"/>
        <v/>
      </c>
      <c r="J1932" s="700" t="str">
        <f t="shared" si="213"/>
        <v/>
      </c>
      <c r="K1932" s="700" t="str">
        <f t="shared" si="214"/>
        <v/>
      </c>
      <c r="L1932" s="700" t="str">
        <f t="shared" si="215"/>
        <v/>
      </c>
      <c r="M1932" s="712" t="str">
        <f t="shared" si="216"/>
        <v/>
      </c>
      <c r="N1932" s="713"/>
      <c r="O1932" s="714"/>
      <c r="P1932" s="233" t="s">
        <v>439</v>
      </c>
      <c r="Q1932" s="233" t="s">
        <v>439</v>
      </c>
      <c r="R1932" s="816" t="str">
        <f t="shared" ref="R1932:R1990" si="232">IF(Q1932="","",P1932*Q1932)</f>
        <v/>
      </c>
      <c r="S1932" s="711" t="str">
        <f t="shared" si="229"/>
        <v/>
      </c>
      <c r="T1932" s="573"/>
      <c r="U1932" s="573"/>
      <c r="V1932" s="147"/>
      <c r="W1932" s="707"/>
    </row>
    <row r="1933" spans="2:23" ht="14.25" customHeight="1">
      <c r="B1933" s="395"/>
      <c r="D1933" s="529">
        <f t="shared" si="230"/>
        <v>1892</v>
      </c>
      <c r="E1933" s="531"/>
      <c r="F1933" s="574"/>
      <c r="G1933" s="531"/>
      <c r="H1933" s="575"/>
      <c r="I1933" s="700" t="str">
        <f t="shared" si="231"/>
        <v/>
      </c>
      <c r="J1933" s="700" t="str">
        <f t="shared" si="213"/>
        <v/>
      </c>
      <c r="K1933" s="700" t="str">
        <f t="shared" si="214"/>
        <v/>
      </c>
      <c r="L1933" s="700" t="str">
        <f t="shared" si="215"/>
        <v/>
      </c>
      <c r="M1933" s="712" t="str">
        <f t="shared" si="216"/>
        <v/>
      </c>
      <c r="N1933" s="713"/>
      <c r="O1933" s="714"/>
      <c r="P1933" s="233" t="s">
        <v>439</v>
      </c>
      <c r="Q1933" s="233" t="s">
        <v>439</v>
      </c>
      <c r="R1933" s="816" t="str">
        <f t="shared" si="232"/>
        <v/>
      </c>
      <c r="S1933" s="711" t="str">
        <f t="shared" si="229"/>
        <v/>
      </c>
      <c r="T1933" s="573"/>
      <c r="U1933" s="573"/>
      <c r="V1933" s="147"/>
      <c r="W1933" s="707"/>
    </row>
    <row r="1934" spans="2:23" ht="14.25" customHeight="1">
      <c r="B1934" s="395"/>
      <c r="D1934" s="529">
        <f t="shared" si="230"/>
        <v>1893</v>
      </c>
      <c r="E1934" s="531"/>
      <c r="F1934" s="574"/>
      <c r="G1934" s="531"/>
      <c r="H1934" s="575"/>
      <c r="I1934" s="700" t="str">
        <f t="shared" si="231"/>
        <v/>
      </c>
      <c r="J1934" s="700" t="str">
        <f t="shared" si="213"/>
        <v/>
      </c>
      <c r="K1934" s="700" t="str">
        <f t="shared" si="214"/>
        <v/>
      </c>
      <c r="L1934" s="700" t="str">
        <f t="shared" si="215"/>
        <v/>
      </c>
      <c r="M1934" s="712" t="str">
        <f t="shared" si="216"/>
        <v/>
      </c>
      <c r="N1934" s="713"/>
      <c r="O1934" s="714"/>
      <c r="P1934" s="233" t="s">
        <v>439</v>
      </c>
      <c r="Q1934" s="233" t="s">
        <v>439</v>
      </c>
      <c r="R1934" s="816" t="str">
        <f t="shared" si="232"/>
        <v/>
      </c>
      <c r="S1934" s="711" t="str">
        <f t="shared" si="229"/>
        <v/>
      </c>
      <c r="T1934" s="573"/>
      <c r="U1934" s="573"/>
      <c r="V1934" s="147"/>
      <c r="W1934" s="707"/>
    </row>
    <row r="1935" spans="2:23" ht="14.25" customHeight="1">
      <c r="B1935" s="395"/>
      <c r="D1935" s="529">
        <f t="shared" si="230"/>
        <v>1894</v>
      </c>
      <c r="E1935" s="531"/>
      <c r="F1935" s="574"/>
      <c r="G1935" s="531"/>
      <c r="H1935" s="575"/>
      <c r="I1935" s="700" t="str">
        <f t="shared" si="231"/>
        <v/>
      </c>
      <c r="J1935" s="700" t="str">
        <f t="shared" si="213"/>
        <v/>
      </c>
      <c r="K1935" s="700" t="str">
        <f t="shared" si="214"/>
        <v/>
      </c>
      <c r="L1935" s="700" t="str">
        <f t="shared" si="215"/>
        <v/>
      </c>
      <c r="M1935" s="712" t="str">
        <f t="shared" si="216"/>
        <v/>
      </c>
      <c r="N1935" s="713"/>
      <c r="O1935" s="714"/>
      <c r="P1935" s="233" t="s">
        <v>439</v>
      </c>
      <c r="Q1935" s="233" t="s">
        <v>439</v>
      </c>
      <c r="R1935" s="816" t="str">
        <f t="shared" si="232"/>
        <v/>
      </c>
      <c r="S1935" s="711" t="str">
        <f t="shared" si="229"/>
        <v/>
      </c>
      <c r="T1935" s="573"/>
      <c r="U1935" s="573"/>
      <c r="V1935" s="147"/>
      <c r="W1935" s="707"/>
    </row>
    <row r="1936" spans="2:23" ht="14.25" customHeight="1">
      <c r="B1936" s="395"/>
      <c r="D1936" s="529">
        <f t="shared" si="230"/>
        <v>1895</v>
      </c>
      <c r="E1936" s="531"/>
      <c r="F1936" s="574"/>
      <c r="G1936" s="531"/>
      <c r="H1936" s="575"/>
      <c r="I1936" s="700" t="str">
        <f t="shared" si="231"/>
        <v/>
      </c>
      <c r="J1936" s="700" t="str">
        <f t="shared" si="213"/>
        <v/>
      </c>
      <c r="K1936" s="700" t="str">
        <f t="shared" si="214"/>
        <v/>
      </c>
      <c r="L1936" s="700" t="str">
        <f t="shared" si="215"/>
        <v/>
      </c>
      <c r="M1936" s="712" t="str">
        <f t="shared" si="216"/>
        <v/>
      </c>
      <c r="N1936" s="713"/>
      <c r="O1936" s="714"/>
      <c r="P1936" s="233" t="s">
        <v>439</v>
      </c>
      <c r="Q1936" s="233" t="s">
        <v>439</v>
      </c>
      <c r="R1936" s="816" t="str">
        <f t="shared" si="232"/>
        <v/>
      </c>
      <c r="S1936" s="711" t="str">
        <f t="shared" si="229"/>
        <v/>
      </c>
      <c r="T1936" s="573"/>
      <c r="U1936" s="573"/>
      <c r="V1936" s="147"/>
      <c r="W1936" s="707"/>
    </row>
    <row r="1937" spans="2:23" ht="14.25" customHeight="1">
      <c r="B1937" s="395"/>
      <c r="D1937" s="529">
        <f t="shared" si="230"/>
        <v>1896</v>
      </c>
      <c r="E1937" s="531"/>
      <c r="F1937" s="574"/>
      <c r="G1937" s="531"/>
      <c r="H1937" s="575"/>
      <c r="I1937" s="700" t="str">
        <f t="shared" si="231"/>
        <v/>
      </c>
      <c r="J1937" s="700" t="str">
        <f t="shared" si="213"/>
        <v/>
      </c>
      <c r="K1937" s="700" t="str">
        <f t="shared" si="214"/>
        <v/>
      </c>
      <c r="L1937" s="700" t="str">
        <f t="shared" si="215"/>
        <v/>
      </c>
      <c r="M1937" s="712" t="str">
        <f t="shared" si="216"/>
        <v/>
      </c>
      <c r="N1937" s="713"/>
      <c r="O1937" s="714"/>
      <c r="P1937" s="233" t="s">
        <v>439</v>
      </c>
      <c r="Q1937" s="233" t="s">
        <v>439</v>
      </c>
      <c r="R1937" s="816" t="str">
        <f t="shared" si="232"/>
        <v/>
      </c>
      <c r="S1937" s="711" t="str">
        <f t="shared" si="229"/>
        <v/>
      </c>
      <c r="T1937" s="573"/>
      <c r="U1937" s="573"/>
      <c r="V1937" s="147"/>
      <c r="W1937" s="707"/>
    </row>
    <row r="1938" spans="2:23" ht="14.25" customHeight="1">
      <c r="B1938" s="395"/>
      <c r="D1938" s="529">
        <f t="shared" si="230"/>
        <v>1897</v>
      </c>
      <c r="E1938" s="531"/>
      <c r="F1938" s="574"/>
      <c r="G1938" s="531"/>
      <c r="H1938" s="575"/>
      <c r="I1938" s="700" t="str">
        <f t="shared" si="231"/>
        <v/>
      </c>
      <c r="J1938" s="700" t="str">
        <f t="shared" si="213"/>
        <v/>
      </c>
      <c r="K1938" s="700" t="str">
        <f t="shared" si="214"/>
        <v/>
      </c>
      <c r="L1938" s="700" t="str">
        <f t="shared" si="215"/>
        <v/>
      </c>
      <c r="M1938" s="712" t="str">
        <f t="shared" si="216"/>
        <v/>
      </c>
      <c r="N1938" s="713"/>
      <c r="O1938" s="714"/>
      <c r="P1938" s="233" t="s">
        <v>439</v>
      </c>
      <c r="Q1938" s="233" t="s">
        <v>439</v>
      </c>
      <c r="R1938" s="816" t="str">
        <f t="shared" si="232"/>
        <v/>
      </c>
      <c r="S1938" s="711" t="str">
        <f t="shared" si="229"/>
        <v/>
      </c>
      <c r="T1938" s="573"/>
      <c r="U1938" s="573"/>
      <c r="V1938" s="147"/>
      <c r="W1938" s="707"/>
    </row>
    <row r="1939" spans="2:23" ht="14.25" customHeight="1">
      <c r="B1939" s="395"/>
      <c r="D1939" s="529">
        <f t="shared" si="230"/>
        <v>1898</v>
      </c>
      <c r="E1939" s="531"/>
      <c r="F1939" s="574"/>
      <c r="G1939" s="531"/>
      <c r="H1939" s="575"/>
      <c r="I1939" s="700" t="str">
        <f t="shared" si="231"/>
        <v/>
      </c>
      <c r="J1939" s="700" t="str">
        <f t="shared" si="213"/>
        <v/>
      </c>
      <c r="K1939" s="700" t="str">
        <f t="shared" si="214"/>
        <v/>
      </c>
      <c r="L1939" s="700" t="str">
        <f t="shared" si="215"/>
        <v/>
      </c>
      <c r="M1939" s="712" t="str">
        <f t="shared" si="216"/>
        <v/>
      </c>
      <c r="N1939" s="713"/>
      <c r="O1939" s="714"/>
      <c r="P1939" s="233" t="s">
        <v>439</v>
      </c>
      <c r="Q1939" s="233" t="s">
        <v>439</v>
      </c>
      <c r="R1939" s="816" t="str">
        <f t="shared" si="232"/>
        <v/>
      </c>
      <c r="S1939" s="711" t="str">
        <f t="shared" si="229"/>
        <v/>
      </c>
      <c r="T1939" s="573"/>
      <c r="U1939" s="573"/>
      <c r="V1939" s="147"/>
      <c r="W1939" s="707"/>
    </row>
    <row r="1940" spans="2:23" ht="14.25" customHeight="1">
      <c r="B1940" s="395"/>
      <c r="D1940" s="529">
        <f t="shared" si="230"/>
        <v>1899</v>
      </c>
      <c r="E1940" s="531"/>
      <c r="F1940" s="574"/>
      <c r="G1940" s="531"/>
      <c r="H1940" s="575"/>
      <c r="I1940" s="700" t="str">
        <f t="shared" si="231"/>
        <v/>
      </c>
      <c r="J1940" s="700" t="str">
        <f t="shared" si="213"/>
        <v/>
      </c>
      <c r="K1940" s="700" t="str">
        <f t="shared" si="214"/>
        <v/>
      </c>
      <c r="L1940" s="700" t="str">
        <f t="shared" si="215"/>
        <v/>
      </c>
      <c r="M1940" s="712" t="str">
        <f t="shared" si="216"/>
        <v/>
      </c>
      <c r="N1940" s="713"/>
      <c r="O1940" s="714"/>
      <c r="P1940" s="233" t="s">
        <v>439</v>
      </c>
      <c r="Q1940" s="233" t="s">
        <v>439</v>
      </c>
      <c r="R1940" s="816" t="str">
        <f t="shared" si="232"/>
        <v/>
      </c>
      <c r="S1940" s="711" t="str">
        <f t="shared" si="229"/>
        <v/>
      </c>
      <c r="T1940" s="573"/>
      <c r="U1940" s="573"/>
      <c r="V1940" s="147"/>
      <c r="W1940" s="707"/>
    </row>
    <row r="1941" spans="2:23" ht="14.25" customHeight="1">
      <c r="B1941" s="395"/>
      <c r="D1941" s="529">
        <f t="shared" si="230"/>
        <v>1900</v>
      </c>
      <c r="E1941" s="531"/>
      <c r="F1941" s="574"/>
      <c r="G1941" s="531"/>
      <c r="H1941" s="575"/>
      <c r="I1941" s="700" t="str">
        <f t="shared" si="231"/>
        <v/>
      </c>
      <c r="J1941" s="700" t="str">
        <f t="shared" si="213"/>
        <v/>
      </c>
      <c r="K1941" s="700" t="str">
        <f t="shared" si="214"/>
        <v/>
      </c>
      <c r="L1941" s="700" t="str">
        <f t="shared" si="215"/>
        <v/>
      </c>
      <c r="M1941" s="712" t="str">
        <f t="shared" si="216"/>
        <v/>
      </c>
      <c r="N1941" s="713"/>
      <c r="O1941" s="714"/>
      <c r="P1941" s="233" t="s">
        <v>439</v>
      </c>
      <c r="Q1941" s="233" t="s">
        <v>439</v>
      </c>
      <c r="R1941" s="816" t="str">
        <f t="shared" si="232"/>
        <v/>
      </c>
      <c r="S1941" s="711" t="str">
        <f t="shared" si="229"/>
        <v/>
      </c>
      <c r="T1941" s="573"/>
      <c r="U1941" s="573"/>
      <c r="V1941" s="147"/>
      <c r="W1941" s="707"/>
    </row>
    <row r="1942" spans="2:23" ht="14.25" customHeight="1">
      <c r="B1942" s="395"/>
      <c r="D1942" s="529">
        <f t="shared" si="230"/>
        <v>1901</v>
      </c>
      <c r="E1942" s="531"/>
      <c r="F1942" s="574"/>
      <c r="G1942" s="531"/>
      <c r="H1942" s="575"/>
      <c r="I1942" s="700" t="str">
        <f t="shared" si="231"/>
        <v/>
      </c>
      <c r="J1942" s="700" t="str">
        <f t="shared" si="213"/>
        <v/>
      </c>
      <c r="K1942" s="700" t="str">
        <f t="shared" si="214"/>
        <v/>
      </c>
      <c r="L1942" s="700" t="str">
        <f t="shared" si="215"/>
        <v/>
      </c>
      <c r="M1942" s="712" t="str">
        <f t="shared" si="216"/>
        <v/>
      </c>
      <c r="N1942" s="713"/>
      <c r="O1942" s="714"/>
      <c r="P1942" s="233" t="s">
        <v>439</v>
      </c>
      <c r="Q1942" s="233" t="s">
        <v>439</v>
      </c>
      <c r="R1942" s="816" t="str">
        <f t="shared" si="232"/>
        <v/>
      </c>
      <c r="S1942" s="711" t="str">
        <f t="shared" si="229"/>
        <v/>
      </c>
      <c r="T1942" s="573"/>
      <c r="U1942" s="573"/>
      <c r="V1942" s="147"/>
      <c r="W1942" s="707"/>
    </row>
    <row r="1943" spans="2:23" ht="14.25" customHeight="1">
      <c r="B1943" s="395"/>
      <c r="D1943" s="529">
        <f t="shared" si="230"/>
        <v>1902</v>
      </c>
      <c r="E1943" s="531"/>
      <c r="F1943" s="574"/>
      <c r="G1943" s="531"/>
      <c r="H1943" s="575"/>
      <c r="I1943" s="700" t="str">
        <f t="shared" si="231"/>
        <v/>
      </c>
      <c r="J1943" s="700" t="str">
        <f t="shared" si="213"/>
        <v/>
      </c>
      <c r="K1943" s="700" t="str">
        <f t="shared" si="214"/>
        <v/>
      </c>
      <c r="L1943" s="700" t="str">
        <f t="shared" si="215"/>
        <v/>
      </c>
      <c r="M1943" s="712" t="str">
        <f t="shared" si="216"/>
        <v/>
      </c>
      <c r="N1943" s="713"/>
      <c r="O1943" s="714"/>
      <c r="P1943" s="233" t="s">
        <v>439</v>
      </c>
      <c r="Q1943" s="233" t="s">
        <v>439</v>
      </c>
      <c r="R1943" s="816" t="str">
        <f t="shared" si="232"/>
        <v/>
      </c>
      <c r="S1943" s="711" t="str">
        <f t="shared" si="229"/>
        <v/>
      </c>
      <c r="T1943" s="573"/>
      <c r="U1943" s="573"/>
      <c r="V1943" s="147"/>
      <c r="W1943" s="707"/>
    </row>
    <row r="1944" spans="2:23" ht="14.25" customHeight="1">
      <c r="B1944" s="395"/>
      <c r="D1944" s="529">
        <f t="shared" si="230"/>
        <v>1903</v>
      </c>
      <c r="E1944" s="531"/>
      <c r="F1944" s="574"/>
      <c r="G1944" s="531"/>
      <c r="H1944" s="575"/>
      <c r="I1944" s="700" t="str">
        <f t="shared" si="231"/>
        <v/>
      </c>
      <c r="J1944" s="700" t="str">
        <f t="shared" si="213"/>
        <v/>
      </c>
      <c r="K1944" s="700" t="str">
        <f t="shared" si="214"/>
        <v/>
      </c>
      <c r="L1944" s="700" t="str">
        <f t="shared" si="215"/>
        <v/>
      </c>
      <c r="M1944" s="712" t="str">
        <f t="shared" si="216"/>
        <v/>
      </c>
      <c r="N1944" s="713"/>
      <c r="O1944" s="714"/>
      <c r="P1944" s="233" t="s">
        <v>439</v>
      </c>
      <c r="Q1944" s="233" t="s">
        <v>439</v>
      </c>
      <c r="R1944" s="816" t="str">
        <f t="shared" si="232"/>
        <v/>
      </c>
      <c r="S1944" s="711" t="str">
        <f t="shared" si="229"/>
        <v/>
      </c>
      <c r="T1944" s="573"/>
      <c r="U1944" s="573"/>
      <c r="V1944" s="147"/>
      <c r="W1944" s="707"/>
    </row>
    <row r="1945" spans="2:23" ht="14.25" customHeight="1">
      <c r="B1945" s="395"/>
      <c r="D1945" s="529">
        <f t="shared" si="230"/>
        <v>1904</v>
      </c>
      <c r="E1945" s="531"/>
      <c r="F1945" s="574"/>
      <c r="G1945" s="531"/>
      <c r="H1945" s="575"/>
      <c r="I1945" s="700" t="str">
        <f t="shared" si="231"/>
        <v/>
      </c>
      <c r="J1945" s="700" t="str">
        <f t="shared" si="213"/>
        <v/>
      </c>
      <c r="K1945" s="700" t="str">
        <f t="shared" si="214"/>
        <v/>
      </c>
      <c r="L1945" s="700" t="str">
        <f t="shared" si="215"/>
        <v/>
      </c>
      <c r="M1945" s="712" t="str">
        <f t="shared" si="216"/>
        <v/>
      </c>
      <c r="N1945" s="713"/>
      <c r="O1945" s="714"/>
      <c r="P1945" s="233" t="s">
        <v>439</v>
      </c>
      <c r="Q1945" s="233" t="s">
        <v>439</v>
      </c>
      <c r="R1945" s="816" t="str">
        <f t="shared" si="232"/>
        <v/>
      </c>
      <c r="S1945" s="711" t="str">
        <f t="shared" si="229"/>
        <v/>
      </c>
      <c r="T1945" s="573"/>
      <c r="U1945" s="573"/>
      <c r="V1945" s="147"/>
      <c r="W1945" s="707"/>
    </row>
    <row r="1946" spans="2:23" ht="14.25" customHeight="1">
      <c r="B1946" s="395"/>
      <c r="D1946" s="529">
        <f t="shared" si="230"/>
        <v>1905</v>
      </c>
      <c r="E1946" s="531"/>
      <c r="F1946" s="574"/>
      <c r="G1946" s="531"/>
      <c r="H1946" s="575"/>
      <c r="I1946" s="700" t="str">
        <f t="shared" si="231"/>
        <v/>
      </c>
      <c r="J1946" s="700" t="str">
        <f t="shared" si="213"/>
        <v/>
      </c>
      <c r="K1946" s="700" t="str">
        <f t="shared" si="214"/>
        <v/>
      </c>
      <c r="L1946" s="700" t="str">
        <f t="shared" si="215"/>
        <v/>
      </c>
      <c r="M1946" s="712" t="str">
        <f t="shared" si="216"/>
        <v/>
      </c>
      <c r="N1946" s="713"/>
      <c r="O1946" s="714"/>
      <c r="P1946" s="233" t="s">
        <v>439</v>
      </c>
      <c r="Q1946" s="233" t="s">
        <v>439</v>
      </c>
      <c r="R1946" s="816" t="str">
        <f t="shared" si="232"/>
        <v/>
      </c>
      <c r="S1946" s="711" t="str">
        <f t="shared" si="229"/>
        <v/>
      </c>
      <c r="T1946" s="573"/>
      <c r="U1946" s="573"/>
      <c r="V1946" s="147"/>
      <c r="W1946" s="707"/>
    </row>
    <row r="1947" spans="2:23" ht="14.25" customHeight="1">
      <c r="B1947" s="395"/>
      <c r="D1947" s="529">
        <f t="shared" si="230"/>
        <v>1906</v>
      </c>
      <c r="E1947" s="531"/>
      <c r="F1947" s="574"/>
      <c r="G1947" s="531"/>
      <c r="H1947" s="575"/>
      <c r="I1947" s="700" t="str">
        <f t="shared" si="231"/>
        <v/>
      </c>
      <c r="J1947" s="700" t="str">
        <f t="shared" si="213"/>
        <v/>
      </c>
      <c r="K1947" s="700" t="str">
        <f t="shared" si="214"/>
        <v/>
      </c>
      <c r="L1947" s="700" t="str">
        <f t="shared" si="215"/>
        <v/>
      </c>
      <c r="M1947" s="712" t="str">
        <f t="shared" si="216"/>
        <v/>
      </c>
      <c r="N1947" s="713"/>
      <c r="O1947" s="714"/>
      <c r="P1947" s="233" t="s">
        <v>439</v>
      </c>
      <c r="Q1947" s="233" t="s">
        <v>439</v>
      </c>
      <c r="R1947" s="816" t="str">
        <f t="shared" si="232"/>
        <v/>
      </c>
      <c r="S1947" s="711" t="str">
        <f t="shared" si="229"/>
        <v/>
      </c>
      <c r="T1947" s="573"/>
      <c r="U1947" s="573"/>
      <c r="V1947" s="147"/>
      <c r="W1947" s="707"/>
    </row>
    <row r="1948" spans="2:23" ht="14.25" customHeight="1">
      <c r="B1948" s="395"/>
      <c r="D1948" s="529">
        <f t="shared" si="230"/>
        <v>1907</v>
      </c>
      <c r="E1948" s="531"/>
      <c r="F1948" s="574"/>
      <c r="G1948" s="531"/>
      <c r="H1948" s="575"/>
      <c r="I1948" s="700" t="str">
        <f t="shared" si="231"/>
        <v/>
      </c>
      <c r="J1948" s="700" t="str">
        <f t="shared" si="213"/>
        <v/>
      </c>
      <c r="K1948" s="700" t="str">
        <f t="shared" si="214"/>
        <v/>
      </c>
      <c r="L1948" s="700" t="str">
        <f t="shared" si="215"/>
        <v/>
      </c>
      <c r="M1948" s="712" t="str">
        <f t="shared" si="216"/>
        <v/>
      </c>
      <c r="N1948" s="713"/>
      <c r="O1948" s="714"/>
      <c r="P1948" s="233" t="s">
        <v>439</v>
      </c>
      <c r="Q1948" s="233" t="s">
        <v>439</v>
      </c>
      <c r="R1948" s="816" t="str">
        <f t="shared" si="232"/>
        <v/>
      </c>
      <c r="S1948" s="711" t="str">
        <f t="shared" si="229"/>
        <v/>
      </c>
      <c r="T1948" s="573"/>
      <c r="U1948" s="573"/>
      <c r="V1948" s="147"/>
      <c r="W1948" s="707"/>
    </row>
    <row r="1949" spans="2:23" ht="14.25" customHeight="1">
      <c r="B1949" s="395"/>
      <c r="D1949" s="529">
        <f t="shared" si="230"/>
        <v>1908</v>
      </c>
      <c r="E1949" s="531"/>
      <c r="F1949" s="574"/>
      <c r="G1949" s="531"/>
      <c r="H1949" s="575"/>
      <c r="I1949" s="700" t="str">
        <f t="shared" si="231"/>
        <v/>
      </c>
      <c r="J1949" s="700" t="str">
        <f t="shared" si="213"/>
        <v/>
      </c>
      <c r="K1949" s="700" t="str">
        <f t="shared" si="214"/>
        <v/>
      </c>
      <c r="L1949" s="700" t="str">
        <f t="shared" si="215"/>
        <v/>
      </c>
      <c r="M1949" s="712" t="str">
        <f t="shared" si="216"/>
        <v/>
      </c>
      <c r="N1949" s="713"/>
      <c r="O1949" s="714"/>
      <c r="P1949" s="233" t="s">
        <v>439</v>
      </c>
      <c r="Q1949" s="233" t="s">
        <v>439</v>
      </c>
      <c r="R1949" s="816" t="str">
        <f t="shared" si="232"/>
        <v/>
      </c>
      <c r="S1949" s="711" t="str">
        <f t="shared" si="229"/>
        <v/>
      </c>
      <c r="T1949" s="573"/>
      <c r="U1949" s="573"/>
      <c r="V1949" s="147"/>
      <c r="W1949" s="707"/>
    </row>
    <row r="1950" spans="2:23" ht="14.25" customHeight="1">
      <c r="B1950" s="395"/>
      <c r="D1950" s="529">
        <f t="shared" si="230"/>
        <v>1909</v>
      </c>
      <c r="E1950" s="531"/>
      <c r="F1950" s="574"/>
      <c r="G1950" s="531"/>
      <c r="H1950" s="575"/>
      <c r="I1950" s="700" t="str">
        <f t="shared" si="231"/>
        <v/>
      </c>
      <c r="J1950" s="700" t="str">
        <f t="shared" si="213"/>
        <v/>
      </c>
      <c r="K1950" s="700" t="str">
        <f t="shared" si="214"/>
        <v/>
      </c>
      <c r="L1950" s="700" t="str">
        <f t="shared" si="215"/>
        <v/>
      </c>
      <c r="M1950" s="712" t="str">
        <f t="shared" si="216"/>
        <v/>
      </c>
      <c r="N1950" s="713"/>
      <c r="O1950" s="714"/>
      <c r="P1950" s="233" t="s">
        <v>439</v>
      </c>
      <c r="Q1950" s="233" t="s">
        <v>439</v>
      </c>
      <c r="R1950" s="816" t="str">
        <f t="shared" si="232"/>
        <v/>
      </c>
      <c r="S1950" s="711" t="str">
        <f t="shared" si="229"/>
        <v/>
      </c>
      <c r="T1950" s="573"/>
      <c r="U1950" s="573"/>
      <c r="V1950" s="147"/>
      <c r="W1950" s="707"/>
    </row>
    <row r="1951" spans="2:23" ht="14.25" customHeight="1">
      <c r="B1951" s="395"/>
      <c r="D1951" s="529">
        <f t="shared" si="230"/>
        <v>1910</v>
      </c>
      <c r="E1951" s="531"/>
      <c r="F1951" s="574"/>
      <c r="G1951" s="531"/>
      <c r="H1951" s="575"/>
      <c r="I1951" s="700" t="str">
        <f t="shared" si="231"/>
        <v/>
      </c>
      <c r="J1951" s="700" t="str">
        <f t="shared" si="213"/>
        <v/>
      </c>
      <c r="K1951" s="700" t="str">
        <f t="shared" si="214"/>
        <v/>
      </c>
      <c r="L1951" s="700" t="str">
        <f t="shared" si="215"/>
        <v/>
      </c>
      <c r="M1951" s="712" t="str">
        <f t="shared" si="216"/>
        <v/>
      </c>
      <c r="N1951" s="713"/>
      <c r="O1951" s="714"/>
      <c r="P1951" s="233" t="s">
        <v>439</v>
      </c>
      <c r="Q1951" s="233" t="s">
        <v>439</v>
      </c>
      <c r="R1951" s="816" t="str">
        <f t="shared" si="232"/>
        <v/>
      </c>
      <c r="S1951" s="711" t="str">
        <f t="shared" si="229"/>
        <v/>
      </c>
      <c r="T1951" s="573"/>
      <c r="U1951" s="573"/>
      <c r="V1951" s="147"/>
      <c r="W1951" s="707"/>
    </row>
    <row r="1952" spans="2:23" ht="14.25" customHeight="1">
      <c r="B1952" s="395"/>
      <c r="D1952" s="529">
        <f t="shared" si="230"/>
        <v>1911</v>
      </c>
      <c r="E1952" s="531"/>
      <c r="F1952" s="574"/>
      <c r="G1952" s="531"/>
      <c r="H1952" s="575"/>
      <c r="I1952" s="700" t="str">
        <f t="shared" si="231"/>
        <v/>
      </c>
      <c r="J1952" s="700" t="str">
        <f t="shared" ref="J1952:J2206" si="233">IF(F1952=$AN$4,"○","")</f>
        <v/>
      </c>
      <c r="K1952" s="700" t="str">
        <f t="shared" ref="K1952:K2206" si="234">IF(OR(F1952=$AQ$4,F1952=$AR$4),"○","")</f>
        <v/>
      </c>
      <c r="L1952" s="700" t="str">
        <f t="shared" ref="L1952:L2206" si="235">IF(F1952=$AS$4,"○","")</f>
        <v/>
      </c>
      <c r="M1952" s="712" t="str">
        <f t="shared" ref="M1952:M2206" si="236">IF(H1952="","",H1952/$H$10)</f>
        <v/>
      </c>
      <c r="N1952" s="713"/>
      <c r="O1952" s="714"/>
      <c r="P1952" s="233" t="s">
        <v>439</v>
      </c>
      <c r="Q1952" s="233" t="s">
        <v>439</v>
      </c>
      <c r="R1952" s="816" t="str">
        <f t="shared" si="232"/>
        <v/>
      </c>
      <c r="S1952" s="711" t="str">
        <f t="shared" si="229"/>
        <v/>
      </c>
      <c r="T1952" s="573"/>
      <c r="U1952" s="573"/>
      <c r="V1952" s="147"/>
      <c r="W1952" s="707"/>
    </row>
    <row r="1953" spans="2:23" ht="14.25" customHeight="1">
      <c r="B1953" s="395"/>
      <c r="D1953" s="529">
        <f t="shared" si="230"/>
        <v>1912</v>
      </c>
      <c r="E1953" s="531"/>
      <c r="F1953" s="574"/>
      <c r="G1953" s="531"/>
      <c r="H1953" s="575"/>
      <c r="I1953" s="700" t="str">
        <f t="shared" si="231"/>
        <v/>
      </c>
      <c r="J1953" s="700" t="str">
        <f t="shared" si="233"/>
        <v/>
      </c>
      <c r="K1953" s="700" t="str">
        <f t="shared" si="234"/>
        <v/>
      </c>
      <c r="L1953" s="700" t="str">
        <f t="shared" si="235"/>
        <v/>
      </c>
      <c r="M1953" s="712" t="str">
        <f t="shared" si="236"/>
        <v/>
      </c>
      <c r="N1953" s="713"/>
      <c r="O1953" s="714"/>
      <c r="P1953" s="233" t="s">
        <v>439</v>
      </c>
      <c r="Q1953" s="233" t="s">
        <v>439</v>
      </c>
      <c r="R1953" s="816" t="str">
        <f t="shared" si="232"/>
        <v/>
      </c>
      <c r="S1953" s="711" t="str">
        <f t="shared" ref="S1953:S2016" si="237">IF(OR(H1953="",R1953=""),"",R1953/H1953)</f>
        <v/>
      </c>
      <c r="T1953" s="573"/>
      <c r="U1953" s="573"/>
      <c r="V1953" s="147"/>
      <c r="W1953" s="707"/>
    </row>
    <row r="1954" spans="2:23" ht="14.25" customHeight="1">
      <c r="B1954" s="395"/>
      <c r="D1954" s="529">
        <f t="shared" ref="D1954:D2017" si="238">D1953+1</f>
        <v>1913</v>
      </c>
      <c r="E1954" s="531"/>
      <c r="F1954" s="574"/>
      <c r="G1954" s="531"/>
      <c r="H1954" s="575"/>
      <c r="I1954" s="700" t="str">
        <f t="shared" si="231"/>
        <v/>
      </c>
      <c r="J1954" s="700" t="str">
        <f t="shared" si="233"/>
        <v/>
      </c>
      <c r="K1954" s="700" t="str">
        <f t="shared" si="234"/>
        <v/>
      </c>
      <c r="L1954" s="700" t="str">
        <f t="shared" si="235"/>
        <v/>
      </c>
      <c r="M1954" s="712" t="str">
        <f t="shared" si="236"/>
        <v/>
      </c>
      <c r="N1954" s="713"/>
      <c r="O1954" s="714"/>
      <c r="P1954" s="233" t="s">
        <v>439</v>
      </c>
      <c r="Q1954" s="233" t="s">
        <v>439</v>
      </c>
      <c r="R1954" s="816" t="str">
        <f t="shared" si="232"/>
        <v/>
      </c>
      <c r="S1954" s="711" t="str">
        <f t="shared" si="237"/>
        <v/>
      </c>
      <c r="T1954" s="573"/>
      <c r="U1954" s="573"/>
      <c r="V1954" s="147"/>
      <c r="W1954" s="707"/>
    </row>
    <row r="1955" spans="2:23" ht="14.25" customHeight="1">
      <c r="B1955" s="395"/>
      <c r="D1955" s="529">
        <f t="shared" si="238"/>
        <v>1914</v>
      </c>
      <c r="E1955" s="531"/>
      <c r="F1955" s="574"/>
      <c r="G1955" s="531"/>
      <c r="H1955" s="575"/>
      <c r="I1955" s="700" t="str">
        <f t="shared" si="231"/>
        <v/>
      </c>
      <c r="J1955" s="700" t="str">
        <f t="shared" si="233"/>
        <v/>
      </c>
      <c r="K1955" s="700" t="str">
        <f t="shared" si="234"/>
        <v/>
      </c>
      <c r="L1955" s="700" t="str">
        <f t="shared" si="235"/>
        <v/>
      </c>
      <c r="M1955" s="712" t="str">
        <f t="shared" si="236"/>
        <v/>
      </c>
      <c r="N1955" s="713"/>
      <c r="O1955" s="714"/>
      <c r="P1955" s="233" t="s">
        <v>439</v>
      </c>
      <c r="Q1955" s="233" t="s">
        <v>439</v>
      </c>
      <c r="R1955" s="816" t="str">
        <f t="shared" si="232"/>
        <v/>
      </c>
      <c r="S1955" s="711" t="str">
        <f t="shared" si="237"/>
        <v/>
      </c>
      <c r="T1955" s="573"/>
      <c r="U1955" s="573"/>
      <c r="V1955" s="147"/>
      <c r="W1955" s="707"/>
    </row>
    <row r="1956" spans="2:23" ht="14.25" customHeight="1">
      <c r="B1956" s="395"/>
      <c r="D1956" s="529">
        <f t="shared" si="238"/>
        <v>1915</v>
      </c>
      <c r="E1956" s="531"/>
      <c r="F1956" s="574"/>
      <c r="G1956" s="531"/>
      <c r="H1956" s="575"/>
      <c r="I1956" s="700" t="str">
        <f t="shared" si="231"/>
        <v/>
      </c>
      <c r="J1956" s="700" t="str">
        <f t="shared" si="233"/>
        <v/>
      </c>
      <c r="K1956" s="700" t="str">
        <f t="shared" si="234"/>
        <v/>
      </c>
      <c r="L1956" s="700" t="str">
        <f t="shared" si="235"/>
        <v/>
      </c>
      <c r="M1956" s="712" t="str">
        <f t="shared" si="236"/>
        <v/>
      </c>
      <c r="N1956" s="713"/>
      <c r="O1956" s="714"/>
      <c r="P1956" s="233" t="s">
        <v>439</v>
      </c>
      <c r="Q1956" s="233" t="s">
        <v>439</v>
      </c>
      <c r="R1956" s="816" t="str">
        <f t="shared" si="232"/>
        <v/>
      </c>
      <c r="S1956" s="711" t="str">
        <f t="shared" si="237"/>
        <v/>
      </c>
      <c r="T1956" s="573"/>
      <c r="U1956" s="573"/>
      <c r="V1956" s="147"/>
      <c r="W1956" s="707"/>
    </row>
    <row r="1957" spans="2:23" ht="14.25" customHeight="1">
      <c r="B1957" s="395"/>
      <c r="D1957" s="529">
        <f t="shared" si="238"/>
        <v>1916</v>
      </c>
      <c r="E1957" s="531"/>
      <c r="F1957" s="574"/>
      <c r="G1957" s="531"/>
      <c r="H1957" s="575"/>
      <c r="I1957" s="700" t="str">
        <f t="shared" si="231"/>
        <v/>
      </c>
      <c r="J1957" s="700" t="str">
        <f t="shared" si="233"/>
        <v/>
      </c>
      <c r="K1957" s="700" t="str">
        <f t="shared" si="234"/>
        <v/>
      </c>
      <c r="L1957" s="700" t="str">
        <f t="shared" si="235"/>
        <v/>
      </c>
      <c r="M1957" s="712" t="str">
        <f t="shared" si="236"/>
        <v/>
      </c>
      <c r="N1957" s="713"/>
      <c r="O1957" s="714"/>
      <c r="P1957" s="233" t="s">
        <v>439</v>
      </c>
      <c r="Q1957" s="233" t="s">
        <v>439</v>
      </c>
      <c r="R1957" s="816" t="str">
        <f t="shared" si="232"/>
        <v/>
      </c>
      <c r="S1957" s="711" t="str">
        <f t="shared" si="237"/>
        <v/>
      </c>
      <c r="T1957" s="573"/>
      <c r="U1957" s="573"/>
      <c r="V1957" s="147"/>
      <c r="W1957" s="707"/>
    </row>
    <row r="1958" spans="2:23" ht="14.25" customHeight="1">
      <c r="B1958" s="395"/>
      <c r="D1958" s="529">
        <f t="shared" si="238"/>
        <v>1917</v>
      </c>
      <c r="E1958" s="531"/>
      <c r="F1958" s="574"/>
      <c r="G1958" s="531"/>
      <c r="H1958" s="575"/>
      <c r="I1958" s="700" t="str">
        <f t="shared" si="231"/>
        <v/>
      </c>
      <c r="J1958" s="700" t="str">
        <f t="shared" si="233"/>
        <v/>
      </c>
      <c r="K1958" s="700" t="str">
        <f t="shared" si="234"/>
        <v/>
      </c>
      <c r="L1958" s="700" t="str">
        <f t="shared" si="235"/>
        <v/>
      </c>
      <c r="M1958" s="712" t="str">
        <f t="shared" si="236"/>
        <v/>
      </c>
      <c r="N1958" s="713"/>
      <c r="O1958" s="714"/>
      <c r="P1958" s="233" t="s">
        <v>439</v>
      </c>
      <c r="Q1958" s="233" t="s">
        <v>439</v>
      </c>
      <c r="R1958" s="816" t="str">
        <f t="shared" si="232"/>
        <v/>
      </c>
      <c r="S1958" s="711" t="str">
        <f t="shared" si="237"/>
        <v/>
      </c>
      <c r="T1958" s="573"/>
      <c r="U1958" s="573"/>
      <c r="V1958" s="147"/>
      <c r="W1958" s="707"/>
    </row>
    <row r="1959" spans="2:23" ht="14.25" customHeight="1">
      <c r="B1959" s="395"/>
      <c r="D1959" s="529">
        <f t="shared" si="238"/>
        <v>1918</v>
      </c>
      <c r="E1959" s="531"/>
      <c r="F1959" s="574"/>
      <c r="G1959" s="531"/>
      <c r="H1959" s="575"/>
      <c r="I1959" s="700" t="str">
        <f t="shared" si="231"/>
        <v/>
      </c>
      <c r="J1959" s="700" t="str">
        <f t="shared" si="233"/>
        <v/>
      </c>
      <c r="K1959" s="700" t="str">
        <f t="shared" si="234"/>
        <v/>
      </c>
      <c r="L1959" s="700" t="str">
        <f t="shared" si="235"/>
        <v/>
      </c>
      <c r="M1959" s="712" t="str">
        <f t="shared" si="236"/>
        <v/>
      </c>
      <c r="N1959" s="713"/>
      <c r="O1959" s="714"/>
      <c r="P1959" s="233" t="s">
        <v>439</v>
      </c>
      <c r="Q1959" s="233" t="s">
        <v>439</v>
      </c>
      <c r="R1959" s="816" t="str">
        <f t="shared" si="232"/>
        <v/>
      </c>
      <c r="S1959" s="711" t="str">
        <f t="shared" si="237"/>
        <v/>
      </c>
      <c r="T1959" s="573"/>
      <c r="U1959" s="573"/>
      <c r="V1959" s="147"/>
      <c r="W1959" s="707"/>
    </row>
    <row r="1960" spans="2:23" ht="14.25" customHeight="1">
      <c r="B1960" s="395"/>
      <c r="D1960" s="529">
        <f t="shared" si="238"/>
        <v>1919</v>
      </c>
      <c r="E1960" s="531"/>
      <c r="F1960" s="574"/>
      <c r="G1960" s="531"/>
      <c r="H1960" s="575"/>
      <c r="I1960" s="700" t="str">
        <f t="shared" si="231"/>
        <v/>
      </c>
      <c r="J1960" s="700" t="str">
        <f t="shared" si="233"/>
        <v/>
      </c>
      <c r="K1960" s="700" t="str">
        <f t="shared" si="234"/>
        <v/>
      </c>
      <c r="L1960" s="700" t="str">
        <f t="shared" si="235"/>
        <v/>
      </c>
      <c r="M1960" s="712" t="str">
        <f t="shared" si="236"/>
        <v/>
      </c>
      <c r="N1960" s="713"/>
      <c r="O1960" s="714"/>
      <c r="P1960" s="233" t="s">
        <v>439</v>
      </c>
      <c r="Q1960" s="233" t="s">
        <v>439</v>
      </c>
      <c r="R1960" s="816" t="str">
        <f t="shared" si="232"/>
        <v/>
      </c>
      <c r="S1960" s="711" t="str">
        <f t="shared" si="237"/>
        <v/>
      </c>
      <c r="T1960" s="573"/>
      <c r="U1960" s="573"/>
      <c r="V1960" s="147"/>
      <c r="W1960" s="707"/>
    </row>
    <row r="1961" spans="2:23" ht="14.25" customHeight="1">
      <c r="B1961" s="395"/>
      <c r="D1961" s="529">
        <f t="shared" si="238"/>
        <v>1920</v>
      </c>
      <c r="E1961" s="531"/>
      <c r="F1961" s="574"/>
      <c r="G1961" s="531"/>
      <c r="H1961" s="575"/>
      <c r="I1961" s="700" t="str">
        <f t="shared" si="231"/>
        <v/>
      </c>
      <c r="J1961" s="700" t="str">
        <f t="shared" si="233"/>
        <v/>
      </c>
      <c r="K1961" s="700" t="str">
        <f t="shared" si="234"/>
        <v/>
      </c>
      <c r="L1961" s="700" t="str">
        <f t="shared" si="235"/>
        <v/>
      </c>
      <c r="M1961" s="712" t="str">
        <f t="shared" si="236"/>
        <v/>
      </c>
      <c r="N1961" s="713"/>
      <c r="O1961" s="714"/>
      <c r="P1961" s="233" t="s">
        <v>439</v>
      </c>
      <c r="Q1961" s="233" t="s">
        <v>439</v>
      </c>
      <c r="R1961" s="816" t="str">
        <f t="shared" si="232"/>
        <v/>
      </c>
      <c r="S1961" s="711" t="str">
        <f t="shared" si="237"/>
        <v/>
      </c>
      <c r="T1961" s="573"/>
      <c r="U1961" s="573"/>
      <c r="V1961" s="147"/>
      <c r="W1961" s="707"/>
    </row>
    <row r="1962" spans="2:23" ht="14.25" customHeight="1">
      <c r="B1962" s="395"/>
      <c r="D1962" s="529">
        <f t="shared" si="238"/>
        <v>1921</v>
      </c>
      <c r="E1962" s="531"/>
      <c r="F1962" s="574"/>
      <c r="G1962" s="531"/>
      <c r="H1962" s="575"/>
      <c r="I1962" s="700" t="str">
        <f t="shared" si="231"/>
        <v/>
      </c>
      <c r="J1962" s="700" t="str">
        <f t="shared" si="233"/>
        <v/>
      </c>
      <c r="K1962" s="700" t="str">
        <f t="shared" si="234"/>
        <v/>
      </c>
      <c r="L1962" s="700" t="str">
        <f t="shared" si="235"/>
        <v/>
      </c>
      <c r="M1962" s="712" t="str">
        <f t="shared" si="236"/>
        <v/>
      </c>
      <c r="N1962" s="713"/>
      <c r="O1962" s="714"/>
      <c r="P1962" s="233" t="s">
        <v>439</v>
      </c>
      <c r="Q1962" s="233" t="s">
        <v>439</v>
      </c>
      <c r="R1962" s="816" t="str">
        <f t="shared" si="232"/>
        <v/>
      </c>
      <c r="S1962" s="711" t="str">
        <f t="shared" si="237"/>
        <v/>
      </c>
      <c r="T1962" s="573"/>
      <c r="U1962" s="573"/>
      <c r="V1962" s="147"/>
      <c r="W1962" s="707"/>
    </row>
    <row r="1963" spans="2:23" ht="14.25" customHeight="1">
      <c r="B1963" s="395"/>
      <c r="D1963" s="529">
        <f t="shared" si="238"/>
        <v>1922</v>
      </c>
      <c r="E1963" s="531"/>
      <c r="F1963" s="574"/>
      <c r="G1963" s="531"/>
      <c r="H1963" s="575"/>
      <c r="I1963" s="700" t="str">
        <f t="shared" ref="I1963:I2026" si="239">IF(OR(F1963=$AE$4,F1963=$AF$4),"○","")</f>
        <v/>
      </c>
      <c r="J1963" s="700" t="str">
        <f t="shared" si="233"/>
        <v/>
      </c>
      <c r="K1963" s="700" t="str">
        <f t="shared" si="234"/>
        <v/>
      </c>
      <c r="L1963" s="700" t="str">
        <f t="shared" si="235"/>
        <v/>
      </c>
      <c r="M1963" s="712" t="str">
        <f t="shared" si="236"/>
        <v/>
      </c>
      <c r="N1963" s="713"/>
      <c r="O1963" s="714"/>
      <c r="P1963" s="233" t="s">
        <v>439</v>
      </c>
      <c r="Q1963" s="233" t="s">
        <v>439</v>
      </c>
      <c r="R1963" s="816" t="str">
        <f t="shared" si="232"/>
        <v/>
      </c>
      <c r="S1963" s="711" t="str">
        <f t="shared" si="237"/>
        <v/>
      </c>
      <c r="T1963" s="573"/>
      <c r="U1963" s="573"/>
      <c r="V1963" s="147"/>
      <c r="W1963" s="707"/>
    </row>
    <row r="1964" spans="2:23" ht="14.25" customHeight="1">
      <c r="B1964" s="395"/>
      <c r="D1964" s="529">
        <f t="shared" si="238"/>
        <v>1923</v>
      </c>
      <c r="E1964" s="531"/>
      <c r="F1964" s="574"/>
      <c r="G1964" s="531"/>
      <c r="H1964" s="575"/>
      <c r="I1964" s="700" t="str">
        <f t="shared" si="239"/>
        <v/>
      </c>
      <c r="J1964" s="700" t="str">
        <f t="shared" si="233"/>
        <v/>
      </c>
      <c r="K1964" s="700" t="str">
        <f t="shared" si="234"/>
        <v/>
      </c>
      <c r="L1964" s="700" t="str">
        <f t="shared" si="235"/>
        <v/>
      </c>
      <c r="M1964" s="712" t="str">
        <f t="shared" si="236"/>
        <v/>
      </c>
      <c r="N1964" s="713"/>
      <c r="O1964" s="714"/>
      <c r="P1964" s="233" t="s">
        <v>439</v>
      </c>
      <c r="Q1964" s="233" t="s">
        <v>439</v>
      </c>
      <c r="R1964" s="816" t="str">
        <f t="shared" si="232"/>
        <v/>
      </c>
      <c r="S1964" s="711" t="str">
        <f t="shared" si="237"/>
        <v/>
      </c>
      <c r="T1964" s="573"/>
      <c r="U1964" s="573"/>
      <c r="V1964" s="147"/>
      <c r="W1964" s="707"/>
    </row>
    <row r="1965" spans="2:23" ht="14.25" customHeight="1">
      <c r="B1965" s="395"/>
      <c r="D1965" s="529">
        <f t="shared" si="238"/>
        <v>1924</v>
      </c>
      <c r="E1965" s="531"/>
      <c r="F1965" s="574"/>
      <c r="G1965" s="531"/>
      <c r="H1965" s="575"/>
      <c r="I1965" s="700" t="str">
        <f t="shared" si="239"/>
        <v/>
      </c>
      <c r="J1965" s="700" t="str">
        <f t="shared" si="233"/>
        <v/>
      </c>
      <c r="K1965" s="700" t="str">
        <f t="shared" si="234"/>
        <v/>
      </c>
      <c r="L1965" s="700" t="str">
        <f t="shared" si="235"/>
        <v/>
      </c>
      <c r="M1965" s="712" t="str">
        <f t="shared" si="236"/>
        <v/>
      </c>
      <c r="N1965" s="713"/>
      <c r="O1965" s="714"/>
      <c r="P1965" s="233" t="s">
        <v>439</v>
      </c>
      <c r="Q1965" s="233" t="s">
        <v>439</v>
      </c>
      <c r="R1965" s="816" t="str">
        <f t="shared" si="232"/>
        <v/>
      </c>
      <c r="S1965" s="711" t="str">
        <f t="shared" si="237"/>
        <v/>
      </c>
      <c r="T1965" s="573"/>
      <c r="U1965" s="573"/>
      <c r="V1965" s="147"/>
      <c r="W1965" s="707"/>
    </row>
    <row r="1966" spans="2:23" ht="14.25" customHeight="1">
      <c r="B1966" s="395"/>
      <c r="D1966" s="529">
        <f t="shared" si="238"/>
        <v>1925</v>
      </c>
      <c r="E1966" s="531"/>
      <c r="F1966" s="574"/>
      <c r="G1966" s="531"/>
      <c r="H1966" s="575"/>
      <c r="I1966" s="700" t="str">
        <f t="shared" si="239"/>
        <v/>
      </c>
      <c r="J1966" s="700" t="str">
        <f t="shared" si="233"/>
        <v/>
      </c>
      <c r="K1966" s="700" t="str">
        <f t="shared" si="234"/>
        <v/>
      </c>
      <c r="L1966" s="700" t="str">
        <f t="shared" si="235"/>
        <v/>
      </c>
      <c r="M1966" s="712" t="str">
        <f t="shared" si="236"/>
        <v/>
      </c>
      <c r="N1966" s="713"/>
      <c r="O1966" s="714"/>
      <c r="P1966" s="233" t="s">
        <v>439</v>
      </c>
      <c r="Q1966" s="233" t="s">
        <v>439</v>
      </c>
      <c r="R1966" s="816" t="str">
        <f t="shared" si="232"/>
        <v/>
      </c>
      <c r="S1966" s="711" t="str">
        <f t="shared" si="237"/>
        <v/>
      </c>
      <c r="T1966" s="573"/>
      <c r="U1966" s="573"/>
      <c r="V1966" s="147"/>
      <c r="W1966" s="707"/>
    </row>
    <row r="1967" spans="2:23" ht="14.25" customHeight="1">
      <c r="B1967" s="395"/>
      <c r="D1967" s="529">
        <f t="shared" si="238"/>
        <v>1926</v>
      </c>
      <c r="E1967" s="531"/>
      <c r="F1967" s="574"/>
      <c r="G1967" s="531"/>
      <c r="H1967" s="575"/>
      <c r="I1967" s="700" t="str">
        <f t="shared" si="239"/>
        <v/>
      </c>
      <c r="J1967" s="700" t="str">
        <f t="shared" si="233"/>
        <v/>
      </c>
      <c r="K1967" s="700" t="str">
        <f t="shared" si="234"/>
        <v/>
      </c>
      <c r="L1967" s="700" t="str">
        <f t="shared" si="235"/>
        <v/>
      </c>
      <c r="M1967" s="712" t="str">
        <f t="shared" si="236"/>
        <v/>
      </c>
      <c r="N1967" s="713"/>
      <c r="O1967" s="714"/>
      <c r="P1967" s="233" t="s">
        <v>439</v>
      </c>
      <c r="Q1967" s="233" t="s">
        <v>439</v>
      </c>
      <c r="R1967" s="816" t="str">
        <f t="shared" si="232"/>
        <v/>
      </c>
      <c r="S1967" s="711" t="str">
        <f t="shared" si="237"/>
        <v/>
      </c>
      <c r="T1967" s="573"/>
      <c r="U1967" s="573"/>
      <c r="V1967" s="147"/>
      <c r="W1967" s="707"/>
    </row>
    <row r="1968" spans="2:23" ht="14.25" customHeight="1">
      <c r="B1968" s="395"/>
      <c r="D1968" s="529">
        <f t="shared" si="238"/>
        <v>1927</v>
      </c>
      <c r="E1968" s="531"/>
      <c r="F1968" s="574"/>
      <c r="G1968" s="531"/>
      <c r="H1968" s="575"/>
      <c r="I1968" s="700" t="str">
        <f t="shared" si="239"/>
        <v/>
      </c>
      <c r="J1968" s="700" t="str">
        <f t="shared" si="233"/>
        <v/>
      </c>
      <c r="K1968" s="700" t="str">
        <f t="shared" si="234"/>
        <v/>
      </c>
      <c r="L1968" s="700" t="str">
        <f t="shared" si="235"/>
        <v/>
      </c>
      <c r="M1968" s="712" t="str">
        <f t="shared" si="236"/>
        <v/>
      </c>
      <c r="N1968" s="713"/>
      <c r="O1968" s="714"/>
      <c r="P1968" s="233" t="s">
        <v>439</v>
      </c>
      <c r="Q1968" s="233" t="s">
        <v>439</v>
      </c>
      <c r="R1968" s="816" t="str">
        <f t="shared" si="232"/>
        <v/>
      </c>
      <c r="S1968" s="711" t="str">
        <f t="shared" si="237"/>
        <v/>
      </c>
      <c r="T1968" s="573"/>
      <c r="U1968" s="573"/>
      <c r="V1968" s="147"/>
      <c r="W1968" s="707"/>
    </row>
    <row r="1969" spans="2:23" ht="14.25" customHeight="1">
      <c r="B1969" s="395"/>
      <c r="D1969" s="529">
        <f t="shared" si="238"/>
        <v>1928</v>
      </c>
      <c r="E1969" s="531"/>
      <c r="F1969" s="574"/>
      <c r="G1969" s="531"/>
      <c r="H1969" s="575"/>
      <c r="I1969" s="700" t="str">
        <f t="shared" si="239"/>
        <v/>
      </c>
      <c r="J1969" s="700" t="str">
        <f t="shared" si="233"/>
        <v/>
      </c>
      <c r="K1969" s="700" t="str">
        <f t="shared" si="234"/>
        <v/>
      </c>
      <c r="L1969" s="700" t="str">
        <f t="shared" si="235"/>
        <v/>
      </c>
      <c r="M1969" s="712" t="str">
        <f t="shared" si="236"/>
        <v/>
      </c>
      <c r="N1969" s="713"/>
      <c r="O1969" s="714"/>
      <c r="P1969" s="233" t="s">
        <v>439</v>
      </c>
      <c r="Q1969" s="233" t="s">
        <v>439</v>
      </c>
      <c r="R1969" s="816" t="str">
        <f t="shared" si="232"/>
        <v/>
      </c>
      <c r="S1969" s="711" t="str">
        <f t="shared" si="237"/>
        <v/>
      </c>
      <c r="T1969" s="573"/>
      <c r="U1969" s="573"/>
      <c r="V1969" s="147"/>
      <c r="W1969" s="707"/>
    </row>
    <row r="1970" spans="2:23" ht="14.25" customHeight="1">
      <c r="B1970" s="395"/>
      <c r="D1970" s="529">
        <f t="shared" si="238"/>
        <v>1929</v>
      </c>
      <c r="E1970" s="531"/>
      <c r="F1970" s="574"/>
      <c r="G1970" s="531"/>
      <c r="H1970" s="575"/>
      <c r="I1970" s="700" t="str">
        <f t="shared" si="239"/>
        <v/>
      </c>
      <c r="J1970" s="700" t="str">
        <f t="shared" si="233"/>
        <v/>
      </c>
      <c r="K1970" s="700" t="str">
        <f t="shared" si="234"/>
        <v/>
      </c>
      <c r="L1970" s="700" t="str">
        <f t="shared" si="235"/>
        <v/>
      </c>
      <c r="M1970" s="712" t="str">
        <f t="shared" si="236"/>
        <v/>
      </c>
      <c r="N1970" s="713"/>
      <c r="O1970" s="714"/>
      <c r="P1970" s="233" t="s">
        <v>439</v>
      </c>
      <c r="Q1970" s="233" t="s">
        <v>439</v>
      </c>
      <c r="R1970" s="816" t="str">
        <f t="shared" si="232"/>
        <v/>
      </c>
      <c r="S1970" s="711" t="str">
        <f t="shared" si="237"/>
        <v/>
      </c>
      <c r="T1970" s="573"/>
      <c r="U1970" s="573"/>
      <c r="V1970" s="147"/>
      <c r="W1970" s="707"/>
    </row>
    <row r="1971" spans="2:23" ht="14.25" customHeight="1">
      <c r="B1971" s="395"/>
      <c r="D1971" s="529">
        <f t="shared" si="238"/>
        <v>1930</v>
      </c>
      <c r="E1971" s="531"/>
      <c r="F1971" s="574"/>
      <c r="G1971" s="531"/>
      <c r="H1971" s="575"/>
      <c r="I1971" s="700" t="str">
        <f t="shared" si="239"/>
        <v/>
      </c>
      <c r="J1971" s="700" t="str">
        <f t="shared" si="233"/>
        <v/>
      </c>
      <c r="K1971" s="700" t="str">
        <f t="shared" si="234"/>
        <v/>
      </c>
      <c r="L1971" s="700" t="str">
        <f t="shared" si="235"/>
        <v/>
      </c>
      <c r="M1971" s="712" t="str">
        <f t="shared" si="236"/>
        <v/>
      </c>
      <c r="N1971" s="713"/>
      <c r="O1971" s="714"/>
      <c r="P1971" s="233" t="s">
        <v>439</v>
      </c>
      <c r="Q1971" s="233" t="s">
        <v>439</v>
      </c>
      <c r="R1971" s="816" t="str">
        <f t="shared" si="232"/>
        <v/>
      </c>
      <c r="S1971" s="711" t="str">
        <f t="shared" si="237"/>
        <v/>
      </c>
      <c r="T1971" s="573"/>
      <c r="U1971" s="573"/>
      <c r="V1971" s="147"/>
      <c r="W1971" s="707"/>
    </row>
    <row r="1972" spans="2:23" ht="14.25" customHeight="1">
      <c r="B1972" s="395"/>
      <c r="D1972" s="529">
        <f t="shared" si="238"/>
        <v>1931</v>
      </c>
      <c r="E1972" s="531"/>
      <c r="F1972" s="574"/>
      <c r="G1972" s="531"/>
      <c r="H1972" s="575"/>
      <c r="I1972" s="700" t="str">
        <f t="shared" si="239"/>
        <v/>
      </c>
      <c r="J1972" s="700" t="str">
        <f t="shared" si="233"/>
        <v/>
      </c>
      <c r="K1972" s="700" t="str">
        <f t="shared" si="234"/>
        <v/>
      </c>
      <c r="L1972" s="700" t="str">
        <f t="shared" si="235"/>
        <v/>
      </c>
      <c r="M1972" s="712" t="str">
        <f t="shared" si="236"/>
        <v/>
      </c>
      <c r="N1972" s="713"/>
      <c r="O1972" s="714"/>
      <c r="P1972" s="233" t="s">
        <v>439</v>
      </c>
      <c r="Q1972" s="233" t="s">
        <v>439</v>
      </c>
      <c r="R1972" s="816" t="str">
        <f t="shared" si="232"/>
        <v/>
      </c>
      <c r="S1972" s="711" t="str">
        <f t="shared" si="237"/>
        <v/>
      </c>
      <c r="T1972" s="573"/>
      <c r="U1972" s="573"/>
      <c r="V1972" s="147"/>
      <c r="W1972" s="707"/>
    </row>
    <row r="1973" spans="2:23" ht="14.25" customHeight="1">
      <c r="B1973" s="395"/>
      <c r="D1973" s="529">
        <f t="shared" si="238"/>
        <v>1932</v>
      </c>
      <c r="E1973" s="531"/>
      <c r="F1973" s="574"/>
      <c r="G1973" s="531"/>
      <c r="H1973" s="575"/>
      <c r="I1973" s="700" t="str">
        <f t="shared" si="239"/>
        <v/>
      </c>
      <c r="J1973" s="700" t="str">
        <f t="shared" si="233"/>
        <v/>
      </c>
      <c r="K1973" s="700" t="str">
        <f t="shared" si="234"/>
        <v/>
      </c>
      <c r="L1973" s="700" t="str">
        <f t="shared" si="235"/>
        <v/>
      </c>
      <c r="M1973" s="712" t="str">
        <f t="shared" si="236"/>
        <v/>
      </c>
      <c r="N1973" s="713"/>
      <c r="O1973" s="714"/>
      <c r="P1973" s="233" t="s">
        <v>439</v>
      </c>
      <c r="Q1973" s="233" t="s">
        <v>439</v>
      </c>
      <c r="R1973" s="816" t="str">
        <f t="shared" si="232"/>
        <v/>
      </c>
      <c r="S1973" s="711" t="str">
        <f t="shared" si="237"/>
        <v/>
      </c>
      <c r="T1973" s="573"/>
      <c r="U1973" s="573"/>
      <c r="V1973" s="147"/>
      <c r="W1973" s="707"/>
    </row>
    <row r="1974" spans="2:23" ht="14.25" customHeight="1">
      <c r="B1974" s="395"/>
      <c r="D1974" s="529">
        <f t="shared" si="238"/>
        <v>1933</v>
      </c>
      <c r="E1974" s="531"/>
      <c r="F1974" s="574"/>
      <c r="G1974" s="531"/>
      <c r="H1974" s="575"/>
      <c r="I1974" s="700" t="str">
        <f t="shared" si="239"/>
        <v/>
      </c>
      <c r="J1974" s="700" t="str">
        <f t="shared" si="233"/>
        <v/>
      </c>
      <c r="K1974" s="700" t="str">
        <f t="shared" si="234"/>
        <v/>
      </c>
      <c r="L1974" s="700" t="str">
        <f t="shared" si="235"/>
        <v/>
      </c>
      <c r="M1974" s="712" t="str">
        <f t="shared" si="236"/>
        <v/>
      </c>
      <c r="N1974" s="713"/>
      <c r="O1974" s="714"/>
      <c r="P1974" s="233" t="s">
        <v>439</v>
      </c>
      <c r="Q1974" s="233" t="s">
        <v>439</v>
      </c>
      <c r="R1974" s="816" t="str">
        <f t="shared" si="232"/>
        <v/>
      </c>
      <c r="S1974" s="711" t="str">
        <f t="shared" si="237"/>
        <v/>
      </c>
      <c r="T1974" s="573"/>
      <c r="U1974" s="573"/>
      <c r="V1974" s="147"/>
      <c r="W1974" s="707"/>
    </row>
    <row r="1975" spans="2:23" ht="14.25" customHeight="1">
      <c r="B1975" s="395"/>
      <c r="D1975" s="529">
        <f t="shared" si="238"/>
        <v>1934</v>
      </c>
      <c r="E1975" s="531"/>
      <c r="F1975" s="574"/>
      <c r="G1975" s="531"/>
      <c r="H1975" s="575"/>
      <c r="I1975" s="700" t="str">
        <f t="shared" si="239"/>
        <v/>
      </c>
      <c r="J1975" s="700" t="str">
        <f t="shared" si="233"/>
        <v/>
      </c>
      <c r="K1975" s="700" t="str">
        <f t="shared" si="234"/>
        <v/>
      </c>
      <c r="L1975" s="700" t="str">
        <f t="shared" si="235"/>
        <v/>
      </c>
      <c r="M1975" s="712" t="str">
        <f t="shared" si="236"/>
        <v/>
      </c>
      <c r="N1975" s="713"/>
      <c r="O1975" s="714"/>
      <c r="P1975" s="233" t="s">
        <v>439</v>
      </c>
      <c r="Q1975" s="233" t="s">
        <v>439</v>
      </c>
      <c r="R1975" s="816" t="str">
        <f t="shared" si="232"/>
        <v/>
      </c>
      <c r="S1975" s="711" t="str">
        <f t="shared" si="237"/>
        <v/>
      </c>
      <c r="T1975" s="573"/>
      <c r="U1975" s="573"/>
      <c r="V1975" s="147"/>
      <c r="W1975" s="707"/>
    </row>
    <row r="1976" spans="2:23" ht="14.25" customHeight="1">
      <c r="B1976" s="395"/>
      <c r="D1976" s="529">
        <f t="shared" si="238"/>
        <v>1935</v>
      </c>
      <c r="E1976" s="531"/>
      <c r="F1976" s="574"/>
      <c r="G1976" s="531"/>
      <c r="H1976" s="575"/>
      <c r="I1976" s="700" t="str">
        <f t="shared" si="239"/>
        <v/>
      </c>
      <c r="J1976" s="700" t="str">
        <f t="shared" si="233"/>
        <v/>
      </c>
      <c r="K1976" s="700" t="str">
        <f t="shared" si="234"/>
        <v/>
      </c>
      <c r="L1976" s="700" t="str">
        <f t="shared" si="235"/>
        <v/>
      </c>
      <c r="M1976" s="712" t="str">
        <f t="shared" si="236"/>
        <v/>
      </c>
      <c r="N1976" s="713"/>
      <c r="O1976" s="714"/>
      <c r="P1976" s="233" t="s">
        <v>439</v>
      </c>
      <c r="Q1976" s="233" t="s">
        <v>439</v>
      </c>
      <c r="R1976" s="816" t="str">
        <f t="shared" si="232"/>
        <v/>
      </c>
      <c r="S1976" s="711" t="str">
        <f t="shared" si="237"/>
        <v/>
      </c>
      <c r="T1976" s="573"/>
      <c r="U1976" s="573"/>
      <c r="V1976" s="147"/>
      <c r="W1976" s="707"/>
    </row>
    <row r="1977" spans="2:23" ht="14.25" customHeight="1">
      <c r="B1977" s="395"/>
      <c r="D1977" s="529">
        <f t="shared" si="238"/>
        <v>1936</v>
      </c>
      <c r="E1977" s="531"/>
      <c r="F1977" s="574"/>
      <c r="G1977" s="531"/>
      <c r="H1977" s="575"/>
      <c r="I1977" s="700" t="str">
        <f t="shared" si="239"/>
        <v/>
      </c>
      <c r="J1977" s="700" t="str">
        <f t="shared" si="233"/>
        <v/>
      </c>
      <c r="K1977" s="700" t="str">
        <f t="shared" si="234"/>
        <v/>
      </c>
      <c r="L1977" s="700" t="str">
        <f t="shared" si="235"/>
        <v/>
      </c>
      <c r="M1977" s="712" t="str">
        <f t="shared" si="236"/>
        <v/>
      </c>
      <c r="N1977" s="713"/>
      <c r="O1977" s="714"/>
      <c r="P1977" s="233" t="s">
        <v>439</v>
      </c>
      <c r="Q1977" s="233" t="s">
        <v>439</v>
      </c>
      <c r="R1977" s="816" t="str">
        <f t="shared" si="232"/>
        <v/>
      </c>
      <c r="S1977" s="711" t="str">
        <f t="shared" si="237"/>
        <v/>
      </c>
      <c r="T1977" s="573"/>
      <c r="U1977" s="573"/>
      <c r="V1977" s="147"/>
      <c r="W1977" s="707"/>
    </row>
    <row r="1978" spans="2:23" ht="14.25" customHeight="1">
      <c r="B1978" s="395"/>
      <c r="D1978" s="529">
        <f t="shared" si="238"/>
        <v>1937</v>
      </c>
      <c r="E1978" s="531"/>
      <c r="F1978" s="574"/>
      <c r="G1978" s="531"/>
      <c r="H1978" s="575"/>
      <c r="I1978" s="700" t="str">
        <f t="shared" si="239"/>
        <v/>
      </c>
      <c r="J1978" s="700" t="str">
        <f t="shared" si="233"/>
        <v/>
      </c>
      <c r="K1978" s="700" t="str">
        <f t="shared" si="234"/>
        <v/>
      </c>
      <c r="L1978" s="700" t="str">
        <f t="shared" si="235"/>
        <v/>
      </c>
      <c r="M1978" s="712" t="str">
        <f t="shared" si="236"/>
        <v/>
      </c>
      <c r="N1978" s="713"/>
      <c r="O1978" s="714"/>
      <c r="P1978" s="233" t="s">
        <v>439</v>
      </c>
      <c r="Q1978" s="233" t="s">
        <v>439</v>
      </c>
      <c r="R1978" s="816" t="str">
        <f t="shared" si="232"/>
        <v/>
      </c>
      <c r="S1978" s="711" t="str">
        <f t="shared" si="237"/>
        <v/>
      </c>
      <c r="T1978" s="573"/>
      <c r="U1978" s="573"/>
      <c r="V1978" s="147"/>
      <c r="W1978" s="707"/>
    </row>
    <row r="1979" spans="2:23" ht="14.25" customHeight="1">
      <c r="B1979" s="395"/>
      <c r="D1979" s="529">
        <f t="shared" si="238"/>
        <v>1938</v>
      </c>
      <c r="E1979" s="531"/>
      <c r="F1979" s="574"/>
      <c r="G1979" s="531"/>
      <c r="H1979" s="575"/>
      <c r="I1979" s="700" t="str">
        <f t="shared" si="239"/>
        <v/>
      </c>
      <c r="J1979" s="700" t="str">
        <f t="shared" si="233"/>
        <v/>
      </c>
      <c r="K1979" s="700" t="str">
        <f t="shared" si="234"/>
        <v/>
      </c>
      <c r="L1979" s="700" t="str">
        <f t="shared" si="235"/>
        <v/>
      </c>
      <c r="M1979" s="712" t="str">
        <f t="shared" si="236"/>
        <v/>
      </c>
      <c r="N1979" s="713"/>
      <c r="O1979" s="714"/>
      <c r="P1979" s="233" t="s">
        <v>439</v>
      </c>
      <c r="Q1979" s="233" t="s">
        <v>439</v>
      </c>
      <c r="R1979" s="816" t="str">
        <f t="shared" si="232"/>
        <v/>
      </c>
      <c r="S1979" s="711" t="str">
        <f t="shared" si="237"/>
        <v/>
      </c>
      <c r="T1979" s="573"/>
      <c r="U1979" s="573"/>
      <c r="V1979" s="147"/>
      <c r="W1979" s="707"/>
    </row>
    <row r="1980" spans="2:23" ht="14.25" customHeight="1">
      <c r="B1980" s="395"/>
      <c r="D1980" s="529">
        <f t="shared" si="238"/>
        <v>1939</v>
      </c>
      <c r="E1980" s="531"/>
      <c r="F1980" s="574"/>
      <c r="G1980" s="531"/>
      <c r="H1980" s="575"/>
      <c r="I1980" s="700" t="str">
        <f t="shared" si="239"/>
        <v/>
      </c>
      <c r="J1980" s="700" t="str">
        <f t="shared" si="233"/>
        <v/>
      </c>
      <c r="K1980" s="700" t="str">
        <f t="shared" si="234"/>
        <v/>
      </c>
      <c r="L1980" s="700" t="str">
        <f t="shared" si="235"/>
        <v/>
      </c>
      <c r="M1980" s="712" t="str">
        <f t="shared" si="236"/>
        <v/>
      </c>
      <c r="N1980" s="713"/>
      <c r="O1980" s="714"/>
      <c r="P1980" s="233" t="s">
        <v>439</v>
      </c>
      <c r="Q1980" s="233" t="s">
        <v>439</v>
      </c>
      <c r="R1980" s="816" t="str">
        <f t="shared" si="232"/>
        <v/>
      </c>
      <c r="S1980" s="711" t="str">
        <f t="shared" si="237"/>
        <v/>
      </c>
      <c r="T1980" s="573"/>
      <c r="U1980" s="573"/>
      <c r="V1980" s="147"/>
      <c r="W1980" s="707"/>
    </row>
    <row r="1981" spans="2:23" ht="14.25" customHeight="1">
      <c r="B1981" s="395"/>
      <c r="D1981" s="529">
        <f t="shared" si="238"/>
        <v>1940</v>
      </c>
      <c r="E1981" s="531"/>
      <c r="F1981" s="574"/>
      <c r="G1981" s="531"/>
      <c r="H1981" s="575"/>
      <c r="I1981" s="700" t="str">
        <f t="shared" si="239"/>
        <v/>
      </c>
      <c r="J1981" s="700" t="str">
        <f t="shared" si="233"/>
        <v/>
      </c>
      <c r="K1981" s="700" t="str">
        <f t="shared" si="234"/>
        <v/>
      </c>
      <c r="L1981" s="700" t="str">
        <f t="shared" si="235"/>
        <v/>
      </c>
      <c r="M1981" s="712" t="str">
        <f t="shared" si="236"/>
        <v/>
      </c>
      <c r="N1981" s="713"/>
      <c r="O1981" s="714"/>
      <c r="P1981" s="233" t="s">
        <v>439</v>
      </c>
      <c r="Q1981" s="233" t="s">
        <v>439</v>
      </c>
      <c r="R1981" s="816" t="str">
        <f t="shared" si="232"/>
        <v/>
      </c>
      <c r="S1981" s="711" t="str">
        <f t="shared" si="237"/>
        <v/>
      </c>
      <c r="T1981" s="573"/>
      <c r="U1981" s="573"/>
      <c r="V1981" s="147"/>
      <c r="W1981" s="707"/>
    </row>
    <row r="1982" spans="2:23" ht="14.25" customHeight="1">
      <c r="B1982" s="395"/>
      <c r="D1982" s="529">
        <f t="shared" si="238"/>
        <v>1941</v>
      </c>
      <c r="E1982" s="531"/>
      <c r="F1982" s="574"/>
      <c r="G1982" s="531"/>
      <c r="H1982" s="575"/>
      <c r="I1982" s="700" t="str">
        <f t="shared" si="239"/>
        <v/>
      </c>
      <c r="J1982" s="700" t="str">
        <f t="shared" si="233"/>
        <v/>
      </c>
      <c r="K1982" s="700" t="str">
        <f t="shared" si="234"/>
        <v/>
      </c>
      <c r="L1982" s="700" t="str">
        <f t="shared" si="235"/>
        <v/>
      </c>
      <c r="M1982" s="712" t="str">
        <f t="shared" si="236"/>
        <v/>
      </c>
      <c r="N1982" s="713"/>
      <c r="O1982" s="714"/>
      <c r="P1982" s="233" t="s">
        <v>439</v>
      </c>
      <c r="Q1982" s="233" t="s">
        <v>439</v>
      </c>
      <c r="R1982" s="816" t="str">
        <f t="shared" si="232"/>
        <v/>
      </c>
      <c r="S1982" s="711" t="str">
        <f t="shared" si="237"/>
        <v/>
      </c>
      <c r="T1982" s="573"/>
      <c r="U1982" s="573"/>
      <c r="V1982" s="147"/>
      <c r="W1982" s="707"/>
    </row>
    <row r="1983" spans="2:23" ht="14.25" customHeight="1">
      <c r="B1983" s="395"/>
      <c r="D1983" s="529">
        <f t="shared" si="238"/>
        <v>1942</v>
      </c>
      <c r="E1983" s="531"/>
      <c r="F1983" s="574"/>
      <c r="G1983" s="531"/>
      <c r="H1983" s="575"/>
      <c r="I1983" s="700" t="str">
        <f t="shared" si="239"/>
        <v/>
      </c>
      <c r="J1983" s="700" t="str">
        <f t="shared" si="233"/>
        <v/>
      </c>
      <c r="K1983" s="700" t="str">
        <f t="shared" si="234"/>
        <v/>
      </c>
      <c r="L1983" s="700" t="str">
        <f t="shared" si="235"/>
        <v/>
      </c>
      <c r="M1983" s="712" t="str">
        <f t="shared" si="236"/>
        <v/>
      </c>
      <c r="N1983" s="713"/>
      <c r="O1983" s="714"/>
      <c r="P1983" s="233" t="s">
        <v>439</v>
      </c>
      <c r="Q1983" s="233" t="s">
        <v>439</v>
      </c>
      <c r="R1983" s="816" t="str">
        <f t="shared" si="232"/>
        <v/>
      </c>
      <c r="S1983" s="711" t="str">
        <f t="shared" si="237"/>
        <v/>
      </c>
      <c r="T1983" s="573"/>
      <c r="U1983" s="573"/>
      <c r="V1983" s="147"/>
      <c r="W1983" s="707"/>
    </row>
    <row r="1984" spans="2:23" ht="14.25" customHeight="1">
      <c r="B1984" s="395"/>
      <c r="D1984" s="529">
        <f t="shared" si="238"/>
        <v>1943</v>
      </c>
      <c r="E1984" s="531"/>
      <c r="F1984" s="574"/>
      <c r="G1984" s="531"/>
      <c r="H1984" s="575"/>
      <c r="I1984" s="700" t="str">
        <f t="shared" si="239"/>
        <v/>
      </c>
      <c r="J1984" s="700" t="str">
        <f t="shared" si="233"/>
        <v/>
      </c>
      <c r="K1984" s="700" t="str">
        <f t="shared" si="234"/>
        <v/>
      </c>
      <c r="L1984" s="700" t="str">
        <f t="shared" si="235"/>
        <v/>
      </c>
      <c r="M1984" s="712" t="str">
        <f t="shared" si="236"/>
        <v/>
      </c>
      <c r="N1984" s="713"/>
      <c r="O1984" s="714"/>
      <c r="P1984" s="233" t="s">
        <v>439</v>
      </c>
      <c r="Q1984" s="233" t="s">
        <v>439</v>
      </c>
      <c r="R1984" s="816" t="str">
        <f t="shared" si="232"/>
        <v/>
      </c>
      <c r="S1984" s="711" t="str">
        <f t="shared" si="237"/>
        <v/>
      </c>
      <c r="T1984" s="573"/>
      <c r="U1984" s="573"/>
      <c r="V1984" s="147"/>
      <c r="W1984" s="707"/>
    </row>
    <row r="1985" spans="2:23" ht="14.25" customHeight="1">
      <c r="B1985" s="395"/>
      <c r="D1985" s="529">
        <f t="shared" si="238"/>
        <v>1944</v>
      </c>
      <c r="E1985" s="531"/>
      <c r="F1985" s="574"/>
      <c r="G1985" s="531"/>
      <c r="H1985" s="575"/>
      <c r="I1985" s="700" t="str">
        <f t="shared" si="239"/>
        <v/>
      </c>
      <c r="J1985" s="700" t="str">
        <f t="shared" si="233"/>
        <v/>
      </c>
      <c r="K1985" s="700" t="str">
        <f t="shared" si="234"/>
        <v/>
      </c>
      <c r="L1985" s="700" t="str">
        <f t="shared" si="235"/>
        <v/>
      </c>
      <c r="M1985" s="712" t="str">
        <f t="shared" si="236"/>
        <v/>
      </c>
      <c r="N1985" s="713"/>
      <c r="O1985" s="714"/>
      <c r="P1985" s="233" t="s">
        <v>439</v>
      </c>
      <c r="Q1985" s="233" t="s">
        <v>439</v>
      </c>
      <c r="R1985" s="816" t="str">
        <f t="shared" si="232"/>
        <v/>
      </c>
      <c r="S1985" s="711" t="str">
        <f t="shared" si="237"/>
        <v/>
      </c>
      <c r="T1985" s="573"/>
      <c r="U1985" s="573"/>
      <c r="V1985" s="147"/>
      <c r="W1985" s="707"/>
    </row>
    <row r="1986" spans="2:23" ht="14.25" customHeight="1">
      <c r="B1986" s="395"/>
      <c r="D1986" s="529">
        <f t="shared" si="238"/>
        <v>1945</v>
      </c>
      <c r="E1986" s="531"/>
      <c r="F1986" s="574"/>
      <c r="G1986" s="531"/>
      <c r="H1986" s="575"/>
      <c r="I1986" s="700" t="str">
        <f t="shared" si="239"/>
        <v/>
      </c>
      <c r="J1986" s="700" t="str">
        <f t="shared" si="233"/>
        <v/>
      </c>
      <c r="K1986" s="700" t="str">
        <f t="shared" si="234"/>
        <v/>
      </c>
      <c r="L1986" s="700" t="str">
        <f t="shared" si="235"/>
        <v/>
      </c>
      <c r="M1986" s="712" t="str">
        <f t="shared" si="236"/>
        <v/>
      </c>
      <c r="N1986" s="713"/>
      <c r="O1986" s="714"/>
      <c r="P1986" s="233" t="s">
        <v>439</v>
      </c>
      <c r="Q1986" s="233" t="s">
        <v>439</v>
      </c>
      <c r="R1986" s="816" t="str">
        <f t="shared" si="232"/>
        <v/>
      </c>
      <c r="S1986" s="711" t="str">
        <f t="shared" si="237"/>
        <v/>
      </c>
      <c r="T1986" s="573"/>
      <c r="U1986" s="573"/>
      <c r="V1986" s="147"/>
      <c r="W1986" s="707"/>
    </row>
    <row r="1987" spans="2:23" ht="14.25" customHeight="1">
      <c r="B1987" s="395"/>
      <c r="D1987" s="529">
        <f t="shared" si="238"/>
        <v>1946</v>
      </c>
      <c r="E1987" s="531"/>
      <c r="F1987" s="574"/>
      <c r="G1987" s="531"/>
      <c r="H1987" s="575"/>
      <c r="I1987" s="700" t="str">
        <f t="shared" si="239"/>
        <v/>
      </c>
      <c r="J1987" s="700" t="str">
        <f t="shared" si="233"/>
        <v/>
      </c>
      <c r="K1987" s="700" t="str">
        <f t="shared" si="234"/>
        <v/>
      </c>
      <c r="L1987" s="700" t="str">
        <f t="shared" si="235"/>
        <v/>
      </c>
      <c r="M1987" s="712" t="str">
        <f t="shared" si="236"/>
        <v/>
      </c>
      <c r="N1987" s="713"/>
      <c r="O1987" s="714"/>
      <c r="P1987" s="233" t="s">
        <v>439</v>
      </c>
      <c r="Q1987" s="233" t="s">
        <v>439</v>
      </c>
      <c r="R1987" s="816" t="str">
        <f t="shared" si="232"/>
        <v/>
      </c>
      <c r="S1987" s="711" t="str">
        <f t="shared" si="237"/>
        <v/>
      </c>
      <c r="T1987" s="573"/>
      <c r="U1987" s="573"/>
      <c r="V1987" s="147"/>
      <c r="W1987" s="707"/>
    </row>
    <row r="1988" spans="2:23" ht="14.25" customHeight="1">
      <c r="B1988" s="395"/>
      <c r="D1988" s="529">
        <f t="shared" si="238"/>
        <v>1947</v>
      </c>
      <c r="E1988" s="531"/>
      <c r="F1988" s="574"/>
      <c r="G1988" s="531"/>
      <c r="H1988" s="575"/>
      <c r="I1988" s="700" t="str">
        <f t="shared" si="239"/>
        <v/>
      </c>
      <c r="J1988" s="700" t="str">
        <f t="shared" si="233"/>
        <v/>
      </c>
      <c r="K1988" s="700" t="str">
        <f t="shared" si="234"/>
        <v/>
      </c>
      <c r="L1988" s="700" t="str">
        <f t="shared" si="235"/>
        <v/>
      </c>
      <c r="M1988" s="712" t="str">
        <f t="shared" si="236"/>
        <v/>
      </c>
      <c r="N1988" s="713"/>
      <c r="O1988" s="714"/>
      <c r="P1988" s="233" t="s">
        <v>439</v>
      </c>
      <c r="Q1988" s="233" t="s">
        <v>439</v>
      </c>
      <c r="R1988" s="816" t="str">
        <f t="shared" si="232"/>
        <v/>
      </c>
      <c r="S1988" s="711" t="str">
        <f t="shared" si="237"/>
        <v/>
      </c>
      <c r="T1988" s="573"/>
      <c r="U1988" s="573"/>
      <c r="V1988" s="147"/>
      <c r="W1988" s="707"/>
    </row>
    <row r="1989" spans="2:23" ht="14.25" customHeight="1">
      <c r="B1989" s="395"/>
      <c r="D1989" s="529">
        <f t="shared" si="238"/>
        <v>1948</v>
      </c>
      <c r="E1989" s="531"/>
      <c r="F1989" s="574"/>
      <c r="G1989" s="531"/>
      <c r="H1989" s="575"/>
      <c r="I1989" s="700" t="str">
        <f t="shared" si="239"/>
        <v/>
      </c>
      <c r="J1989" s="700" t="str">
        <f t="shared" si="233"/>
        <v/>
      </c>
      <c r="K1989" s="700" t="str">
        <f t="shared" si="234"/>
        <v/>
      </c>
      <c r="L1989" s="700" t="str">
        <f t="shared" si="235"/>
        <v/>
      </c>
      <c r="M1989" s="712" t="str">
        <f t="shared" si="236"/>
        <v/>
      </c>
      <c r="N1989" s="713"/>
      <c r="O1989" s="714"/>
      <c r="P1989" s="233" t="s">
        <v>439</v>
      </c>
      <c r="Q1989" s="233" t="s">
        <v>439</v>
      </c>
      <c r="R1989" s="816" t="str">
        <f t="shared" si="232"/>
        <v/>
      </c>
      <c r="S1989" s="711" t="str">
        <f t="shared" si="237"/>
        <v/>
      </c>
      <c r="T1989" s="573"/>
      <c r="U1989" s="573"/>
      <c r="V1989" s="147"/>
      <c r="W1989" s="707"/>
    </row>
    <row r="1990" spans="2:23" ht="14.25" customHeight="1">
      <c r="B1990" s="395"/>
      <c r="D1990" s="529">
        <f t="shared" si="238"/>
        <v>1949</v>
      </c>
      <c r="E1990" s="531"/>
      <c r="F1990" s="574"/>
      <c r="G1990" s="531"/>
      <c r="H1990" s="575"/>
      <c r="I1990" s="700" t="str">
        <f t="shared" si="239"/>
        <v/>
      </c>
      <c r="J1990" s="700" t="str">
        <f t="shared" si="233"/>
        <v/>
      </c>
      <c r="K1990" s="700" t="str">
        <f t="shared" si="234"/>
        <v/>
      </c>
      <c r="L1990" s="700" t="str">
        <f t="shared" si="235"/>
        <v/>
      </c>
      <c r="M1990" s="712" t="str">
        <f t="shared" si="236"/>
        <v/>
      </c>
      <c r="N1990" s="713"/>
      <c r="O1990" s="714"/>
      <c r="P1990" s="233" t="s">
        <v>439</v>
      </c>
      <c r="Q1990" s="233" t="s">
        <v>439</v>
      </c>
      <c r="R1990" s="816" t="str">
        <f t="shared" si="232"/>
        <v/>
      </c>
      <c r="S1990" s="711" t="str">
        <f t="shared" si="237"/>
        <v/>
      </c>
      <c r="T1990" s="573"/>
      <c r="U1990" s="573"/>
      <c r="V1990" s="147"/>
      <c r="W1990" s="707"/>
    </row>
    <row r="1991" spans="2:23" ht="14.25" customHeight="1">
      <c r="B1991" s="395"/>
      <c r="D1991" s="529">
        <f t="shared" si="238"/>
        <v>1950</v>
      </c>
      <c r="E1991" s="531"/>
      <c r="F1991" s="574"/>
      <c r="G1991" s="531"/>
      <c r="H1991" s="575"/>
      <c r="I1991" s="700" t="str">
        <f t="shared" si="239"/>
        <v/>
      </c>
      <c r="J1991" s="700" t="str">
        <f t="shared" si="233"/>
        <v/>
      </c>
      <c r="K1991" s="700" t="str">
        <f t="shared" si="234"/>
        <v/>
      </c>
      <c r="L1991" s="700" t="str">
        <f t="shared" si="235"/>
        <v/>
      </c>
      <c r="M1991" s="712" t="str">
        <f t="shared" si="236"/>
        <v/>
      </c>
      <c r="N1991" s="713"/>
      <c r="O1991" s="714"/>
      <c r="P1991" s="233" t="s">
        <v>439</v>
      </c>
      <c r="Q1991" s="233" t="s">
        <v>439</v>
      </c>
      <c r="R1991" s="816" t="str">
        <f>IF(Q1991="","",P1991*Q1991)</f>
        <v/>
      </c>
      <c r="S1991" s="711" t="str">
        <f t="shared" si="237"/>
        <v/>
      </c>
      <c r="T1991" s="573"/>
      <c r="U1991" s="573"/>
      <c r="V1991" s="147"/>
      <c r="W1991" s="707"/>
    </row>
    <row r="1992" spans="2:23" ht="14.25" customHeight="1">
      <c r="B1992" s="395"/>
      <c r="D1992" s="529">
        <f t="shared" si="238"/>
        <v>1951</v>
      </c>
      <c r="E1992" s="531"/>
      <c r="F1992" s="574"/>
      <c r="G1992" s="531"/>
      <c r="H1992" s="575"/>
      <c r="I1992" s="700" t="str">
        <f t="shared" si="239"/>
        <v/>
      </c>
      <c r="J1992" s="700" t="str">
        <f t="shared" si="233"/>
        <v/>
      </c>
      <c r="K1992" s="700" t="str">
        <f t="shared" si="234"/>
        <v/>
      </c>
      <c r="L1992" s="700" t="str">
        <f t="shared" si="235"/>
        <v/>
      </c>
      <c r="M1992" s="712" t="str">
        <f t="shared" si="236"/>
        <v/>
      </c>
      <c r="N1992" s="713"/>
      <c r="O1992" s="714"/>
      <c r="P1992" s="233" t="s">
        <v>439</v>
      </c>
      <c r="Q1992" s="233" t="s">
        <v>439</v>
      </c>
      <c r="R1992" s="816" t="str">
        <f t="shared" ref="R1992:R2055" si="240">IF(Q1992="","",P1992*Q1992)</f>
        <v/>
      </c>
      <c r="S1992" s="711" t="str">
        <f t="shared" si="237"/>
        <v/>
      </c>
      <c r="T1992" s="573"/>
      <c r="U1992" s="573"/>
      <c r="V1992" s="147"/>
      <c r="W1992" s="707"/>
    </row>
    <row r="1993" spans="2:23" ht="14.25" customHeight="1">
      <c r="B1993" s="395"/>
      <c r="D1993" s="529">
        <f t="shared" si="238"/>
        <v>1952</v>
      </c>
      <c r="E1993" s="531"/>
      <c r="F1993" s="574"/>
      <c r="G1993" s="531"/>
      <c r="H1993" s="575"/>
      <c r="I1993" s="700" t="str">
        <f t="shared" si="239"/>
        <v/>
      </c>
      <c r="J1993" s="700" t="str">
        <f t="shared" si="233"/>
        <v/>
      </c>
      <c r="K1993" s="700" t="str">
        <f t="shared" si="234"/>
        <v/>
      </c>
      <c r="L1993" s="700" t="str">
        <f t="shared" si="235"/>
        <v/>
      </c>
      <c r="M1993" s="712" t="str">
        <f t="shared" si="236"/>
        <v/>
      </c>
      <c r="N1993" s="713"/>
      <c r="O1993" s="714"/>
      <c r="P1993" s="233" t="s">
        <v>439</v>
      </c>
      <c r="Q1993" s="233" t="s">
        <v>439</v>
      </c>
      <c r="R1993" s="816" t="str">
        <f t="shared" si="240"/>
        <v/>
      </c>
      <c r="S1993" s="711" t="str">
        <f t="shared" si="237"/>
        <v/>
      </c>
      <c r="T1993" s="573"/>
      <c r="U1993" s="573"/>
      <c r="V1993" s="147"/>
      <c r="W1993" s="707"/>
    </row>
    <row r="1994" spans="2:23" ht="14.25" customHeight="1">
      <c r="B1994" s="395"/>
      <c r="D1994" s="529">
        <f t="shared" si="238"/>
        <v>1953</v>
      </c>
      <c r="E1994" s="531"/>
      <c r="F1994" s="574"/>
      <c r="G1994" s="531"/>
      <c r="H1994" s="575"/>
      <c r="I1994" s="700" t="str">
        <f t="shared" si="239"/>
        <v/>
      </c>
      <c r="J1994" s="700" t="str">
        <f t="shared" si="233"/>
        <v/>
      </c>
      <c r="K1994" s="700" t="str">
        <f t="shared" si="234"/>
        <v/>
      </c>
      <c r="L1994" s="700" t="str">
        <f t="shared" si="235"/>
        <v/>
      </c>
      <c r="M1994" s="712" t="str">
        <f t="shared" si="236"/>
        <v/>
      </c>
      <c r="N1994" s="713"/>
      <c r="O1994" s="714"/>
      <c r="P1994" s="233" t="s">
        <v>439</v>
      </c>
      <c r="Q1994" s="233" t="s">
        <v>439</v>
      </c>
      <c r="R1994" s="816" t="str">
        <f t="shared" si="240"/>
        <v/>
      </c>
      <c r="S1994" s="711" t="str">
        <f t="shared" si="237"/>
        <v/>
      </c>
      <c r="T1994" s="573"/>
      <c r="U1994" s="573"/>
      <c r="V1994" s="147"/>
      <c r="W1994" s="707"/>
    </row>
    <row r="1995" spans="2:23" ht="14.25" customHeight="1">
      <c r="B1995" s="395"/>
      <c r="D1995" s="529">
        <f t="shared" si="238"/>
        <v>1954</v>
      </c>
      <c r="E1995" s="531"/>
      <c r="F1995" s="574"/>
      <c r="G1995" s="531"/>
      <c r="H1995" s="575"/>
      <c r="I1995" s="700" t="str">
        <f t="shared" si="239"/>
        <v/>
      </c>
      <c r="J1995" s="700" t="str">
        <f t="shared" si="233"/>
        <v/>
      </c>
      <c r="K1995" s="700" t="str">
        <f t="shared" si="234"/>
        <v/>
      </c>
      <c r="L1995" s="700" t="str">
        <f t="shared" si="235"/>
        <v/>
      </c>
      <c r="M1995" s="712" t="str">
        <f t="shared" si="236"/>
        <v/>
      </c>
      <c r="N1995" s="713"/>
      <c r="O1995" s="714"/>
      <c r="P1995" s="233" t="s">
        <v>439</v>
      </c>
      <c r="Q1995" s="233" t="s">
        <v>439</v>
      </c>
      <c r="R1995" s="816" t="str">
        <f t="shared" si="240"/>
        <v/>
      </c>
      <c r="S1995" s="711" t="str">
        <f t="shared" si="237"/>
        <v/>
      </c>
      <c r="T1995" s="573"/>
      <c r="U1995" s="573"/>
      <c r="V1995" s="147"/>
      <c r="W1995" s="707"/>
    </row>
    <row r="1996" spans="2:23" ht="14.25" customHeight="1">
      <c r="B1996" s="395"/>
      <c r="D1996" s="529">
        <f t="shared" si="238"/>
        <v>1955</v>
      </c>
      <c r="E1996" s="531"/>
      <c r="F1996" s="574"/>
      <c r="G1996" s="531"/>
      <c r="H1996" s="575"/>
      <c r="I1996" s="700" t="str">
        <f t="shared" si="239"/>
        <v/>
      </c>
      <c r="J1996" s="700" t="str">
        <f t="shared" si="233"/>
        <v/>
      </c>
      <c r="K1996" s="700" t="str">
        <f t="shared" si="234"/>
        <v/>
      </c>
      <c r="L1996" s="700" t="str">
        <f t="shared" si="235"/>
        <v/>
      </c>
      <c r="M1996" s="712" t="str">
        <f t="shared" si="236"/>
        <v/>
      </c>
      <c r="N1996" s="713"/>
      <c r="O1996" s="714"/>
      <c r="P1996" s="233" t="s">
        <v>439</v>
      </c>
      <c r="Q1996" s="233" t="s">
        <v>439</v>
      </c>
      <c r="R1996" s="816" t="str">
        <f t="shared" si="240"/>
        <v/>
      </c>
      <c r="S1996" s="711" t="str">
        <f t="shared" si="237"/>
        <v/>
      </c>
      <c r="T1996" s="573"/>
      <c r="U1996" s="573"/>
      <c r="V1996" s="147"/>
      <c r="W1996" s="707"/>
    </row>
    <row r="1997" spans="2:23" ht="14.25" customHeight="1">
      <c r="B1997" s="395"/>
      <c r="D1997" s="529">
        <f t="shared" si="238"/>
        <v>1956</v>
      </c>
      <c r="E1997" s="531"/>
      <c r="F1997" s="574"/>
      <c r="G1997" s="531"/>
      <c r="H1997" s="575"/>
      <c r="I1997" s="700" t="str">
        <f t="shared" si="239"/>
        <v/>
      </c>
      <c r="J1997" s="700" t="str">
        <f t="shared" si="233"/>
        <v/>
      </c>
      <c r="K1997" s="700" t="str">
        <f t="shared" si="234"/>
        <v/>
      </c>
      <c r="L1997" s="700" t="str">
        <f t="shared" si="235"/>
        <v/>
      </c>
      <c r="M1997" s="712" t="str">
        <f t="shared" si="236"/>
        <v/>
      </c>
      <c r="N1997" s="713"/>
      <c r="O1997" s="714"/>
      <c r="P1997" s="233" t="s">
        <v>439</v>
      </c>
      <c r="Q1997" s="233" t="s">
        <v>439</v>
      </c>
      <c r="R1997" s="816" t="str">
        <f t="shared" si="240"/>
        <v/>
      </c>
      <c r="S1997" s="711" t="str">
        <f t="shared" si="237"/>
        <v/>
      </c>
      <c r="T1997" s="573"/>
      <c r="U1997" s="573"/>
      <c r="V1997" s="147"/>
      <c r="W1997" s="707"/>
    </row>
    <row r="1998" spans="2:23" ht="14.25" customHeight="1">
      <c r="B1998" s="395"/>
      <c r="D1998" s="529">
        <f t="shared" si="238"/>
        <v>1957</v>
      </c>
      <c r="E1998" s="531"/>
      <c r="F1998" s="574"/>
      <c r="G1998" s="531"/>
      <c r="H1998" s="575"/>
      <c r="I1998" s="700" t="str">
        <f t="shared" si="239"/>
        <v/>
      </c>
      <c r="J1998" s="700" t="str">
        <f t="shared" si="233"/>
        <v/>
      </c>
      <c r="K1998" s="700" t="str">
        <f t="shared" si="234"/>
        <v/>
      </c>
      <c r="L1998" s="700" t="str">
        <f t="shared" si="235"/>
        <v/>
      </c>
      <c r="M1998" s="712" t="str">
        <f t="shared" si="236"/>
        <v/>
      </c>
      <c r="N1998" s="713"/>
      <c r="O1998" s="714"/>
      <c r="P1998" s="233" t="s">
        <v>439</v>
      </c>
      <c r="Q1998" s="233" t="s">
        <v>439</v>
      </c>
      <c r="R1998" s="816" t="str">
        <f t="shared" si="240"/>
        <v/>
      </c>
      <c r="S1998" s="711" t="str">
        <f t="shared" si="237"/>
        <v/>
      </c>
      <c r="T1998" s="573"/>
      <c r="U1998" s="573"/>
      <c r="V1998" s="147"/>
      <c r="W1998" s="707"/>
    </row>
    <row r="1999" spans="2:23" ht="14.25" customHeight="1">
      <c r="B1999" s="395"/>
      <c r="D1999" s="529">
        <f t="shared" si="238"/>
        <v>1958</v>
      </c>
      <c r="E1999" s="531"/>
      <c r="F1999" s="574"/>
      <c r="G1999" s="531"/>
      <c r="H1999" s="575"/>
      <c r="I1999" s="700" t="str">
        <f t="shared" si="239"/>
        <v/>
      </c>
      <c r="J1999" s="700" t="str">
        <f t="shared" si="233"/>
        <v/>
      </c>
      <c r="K1999" s="700" t="str">
        <f t="shared" si="234"/>
        <v/>
      </c>
      <c r="L1999" s="700" t="str">
        <f t="shared" si="235"/>
        <v/>
      </c>
      <c r="M1999" s="712" t="str">
        <f t="shared" si="236"/>
        <v/>
      </c>
      <c r="N1999" s="713"/>
      <c r="O1999" s="714"/>
      <c r="P1999" s="233" t="s">
        <v>439</v>
      </c>
      <c r="Q1999" s="233" t="s">
        <v>439</v>
      </c>
      <c r="R1999" s="816" t="str">
        <f t="shared" si="240"/>
        <v/>
      </c>
      <c r="S1999" s="711" t="str">
        <f t="shared" si="237"/>
        <v/>
      </c>
      <c r="T1999" s="573"/>
      <c r="U1999" s="573"/>
      <c r="V1999" s="147"/>
      <c r="W1999" s="707"/>
    </row>
    <row r="2000" spans="2:23" ht="14.25" customHeight="1">
      <c r="B2000" s="395"/>
      <c r="D2000" s="529">
        <f t="shared" si="238"/>
        <v>1959</v>
      </c>
      <c r="E2000" s="531"/>
      <c r="F2000" s="574"/>
      <c r="G2000" s="531"/>
      <c r="H2000" s="575"/>
      <c r="I2000" s="700" t="str">
        <f t="shared" si="239"/>
        <v/>
      </c>
      <c r="J2000" s="700" t="str">
        <f t="shared" si="233"/>
        <v/>
      </c>
      <c r="K2000" s="700" t="str">
        <f t="shared" si="234"/>
        <v/>
      </c>
      <c r="L2000" s="700" t="str">
        <f t="shared" si="235"/>
        <v/>
      </c>
      <c r="M2000" s="712" t="str">
        <f t="shared" si="236"/>
        <v/>
      </c>
      <c r="N2000" s="713"/>
      <c r="O2000" s="714"/>
      <c r="P2000" s="233" t="s">
        <v>439</v>
      </c>
      <c r="Q2000" s="233" t="s">
        <v>439</v>
      </c>
      <c r="R2000" s="816" t="str">
        <f t="shared" si="240"/>
        <v/>
      </c>
      <c r="S2000" s="711" t="str">
        <f t="shared" si="237"/>
        <v/>
      </c>
      <c r="T2000" s="573"/>
      <c r="U2000" s="573"/>
      <c r="V2000" s="147"/>
      <c r="W2000" s="707"/>
    </row>
    <row r="2001" spans="2:23" ht="14.25" customHeight="1">
      <c r="B2001" s="395"/>
      <c r="D2001" s="529">
        <f t="shared" si="238"/>
        <v>1960</v>
      </c>
      <c r="E2001" s="531"/>
      <c r="F2001" s="574"/>
      <c r="G2001" s="531"/>
      <c r="H2001" s="575"/>
      <c r="I2001" s="700" t="str">
        <f t="shared" si="239"/>
        <v/>
      </c>
      <c r="J2001" s="700" t="str">
        <f t="shared" si="233"/>
        <v/>
      </c>
      <c r="K2001" s="700" t="str">
        <f t="shared" si="234"/>
        <v/>
      </c>
      <c r="L2001" s="700" t="str">
        <f t="shared" si="235"/>
        <v/>
      </c>
      <c r="M2001" s="712" t="str">
        <f t="shared" si="236"/>
        <v/>
      </c>
      <c r="N2001" s="713"/>
      <c r="O2001" s="714"/>
      <c r="P2001" s="233" t="s">
        <v>439</v>
      </c>
      <c r="Q2001" s="233" t="s">
        <v>439</v>
      </c>
      <c r="R2001" s="816" t="str">
        <f t="shared" si="240"/>
        <v/>
      </c>
      <c r="S2001" s="711" t="str">
        <f t="shared" si="237"/>
        <v/>
      </c>
      <c r="T2001" s="573"/>
      <c r="U2001" s="573"/>
      <c r="V2001" s="147"/>
      <c r="W2001" s="707"/>
    </row>
    <row r="2002" spans="2:23" ht="14.25" customHeight="1">
      <c r="B2002" s="395"/>
      <c r="D2002" s="529">
        <f t="shared" si="238"/>
        <v>1961</v>
      </c>
      <c r="E2002" s="531"/>
      <c r="F2002" s="574"/>
      <c r="G2002" s="531"/>
      <c r="H2002" s="575"/>
      <c r="I2002" s="700" t="str">
        <f t="shared" si="239"/>
        <v/>
      </c>
      <c r="J2002" s="700" t="str">
        <f t="shared" si="233"/>
        <v/>
      </c>
      <c r="K2002" s="700" t="str">
        <f t="shared" si="234"/>
        <v/>
      </c>
      <c r="L2002" s="700" t="str">
        <f t="shared" si="235"/>
        <v/>
      </c>
      <c r="M2002" s="712" t="str">
        <f t="shared" si="236"/>
        <v/>
      </c>
      <c r="N2002" s="713"/>
      <c r="O2002" s="714"/>
      <c r="P2002" s="233" t="s">
        <v>439</v>
      </c>
      <c r="Q2002" s="233" t="s">
        <v>439</v>
      </c>
      <c r="R2002" s="816" t="str">
        <f t="shared" si="240"/>
        <v/>
      </c>
      <c r="S2002" s="711" t="str">
        <f t="shared" si="237"/>
        <v/>
      </c>
      <c r="T2002" s="573"/>
      <c r="U2002" s="573"/>
      <c r="V2002" s="147"/>
      <c r="W2002" s="707"/>
    </row>
    <row r="2003" spans="2:23" ht="14.25" customHeight="1">
      <c r="B2003" s="395"/>
      <c r="D2003" s="529">
        <f t="shared" si="238"/>
        <v>1962</v>
      </c>
      <c r="E2003" s="531"/>
      <c r="F2003" s="574"/>
      <c r="G2003" s="531"/>
      <c r="H2003" s="575"/>
      <c r="I2003" s="700" t="str">
        <f t="shared" si="239"/>
        <v/>
      </c>
      <c r="J2003" s="700" t="str">
        <f t="shared" si="233"/>
        <v/>
      </c>
      <c r="K2003" s="700" t="str">
        <f t="shared" si="234"/>
        <v/>
      </c>
      <c r="L2003" s="700" t="str">
        <f t="shared" si="235"/>
        <v/>
      </c>
      <c r="M2003" s="712" t="str">
        <f t="shared" si="236"/>
        <v/>
      </c>
      <c r="N2003" s="713"/>
      <c r="O2003" s="714"/>
      <c r="P2003" s="233" t="s">
        <v>439</v>
      </c>
      <c r="Q2003" s="233" t="s">
        <v>439</v>
      </c>
      <c r="R2003" s="816" t="str">
        <f t="shared" si="240"/>
        <v/>
      </c>
      <c r="S2003" s="711" t="str">
        <f t="shared" si="237"/>
        <v/>
      </c>
      <c r="T2003" s="573"/>
      <c r="U2003" s="573"/>
      <c r="V2003" s="147"/>
      <c r="W2003" s="707"/>
    </row>
    <row r="2004" spans="2:23" ht="14.25" customHeight="1">
      <c r="B2004" s="395"/>
      <c r="D2004" s="529">
        <f t="shared" si="238"/>
        <v>1963</v>
      </c>
      <c r="E2004" s="531"/>
      <c r="F2004" s="574"/>
      <c r="G2004" s="531"/>
      <c r="H2004" s="575"/>
      <c r="I2004" s="700" t="str">
        <f t="shared" si="239"/>
        <v/>
      </c>
      <c r="J2004" s="700" t="str">
        <f t="shared" si="233"/>
        <v/>
      </c>
      <c r="K2004" s="700" t="str">
        <f t="shared" si="234"/>
        <v/>
      </c>
      <c r="L2004" s="700" t="str">
        <f t="shared" si="235"/>
        <v/>
      </c>
      <c r="M2004" s="712" t="str">
        <f t="shared" si="236"/>
        <v/>
      </c>
      <c r="N2004" s="713"/>
      <c r="O2004" s="714"/>
      <c r="P2004" s="233" t="s">
        <v>439</v>
      </c>
      <c r="Q2004" s="233" t="s">
        <v>439</v>
      </c>
      <c r="R2004" s="816" t="str">
        <f t="shared" si="240"/>
        <v/>
      </c>
      <c r="S2004" s="711" t="str">
        <f t="shared" si="237"/>
        <v/>
      </c>
      <c r="T2004" s="573"/>
      <c r="U2004" s="573"/>
      <c r="V2004" s="147"/>
      <c r="W2004" s="707"/>
    </row>
    <row r="2005" spans="2:23" ht="14.25" customHeight="1">
      <c r="B2005" s="395"/>
      <c r="D2005" s="529">
        <f t="shared" si="238"/>
        <v>1964</v>
      </c>
      <c r="E2005" s="531"/>
      <c r="F2005" s="574"/>
      <c r="G2005" s="531"/>
      <c r="H2005" s="575"/>
      <c r="I2005" s="700" t="str">
        <f t="shared" si="239"/>
        <v/>
      </c>
      <c r="J2005" s="700" t="str">
        <f t="shared" si="233"/>
        <v/>
      </c>
      <c r="K2005" s="700" t="str">
        <f t="shared" si="234"/>
        <v/>
      </c>
      <c r="L2005" s="700" t="str">
        <f t="shared" si="235"/>
        <v/>
      </c>
      <c r="M2005" s="712" t="str">
        <f t="shared" si="236"/>
        <v/>
      </c>
      <c r="N2005" s="713"/>
      <c r="O2005" s="714"/>
      <c r="P2005" s="233" t="s">
        <v>439</v>
      </c>
      <c r="Q2005" s="233" t="s">
        <v>439</v>
      </c>
      <c r="R2005" s="816" t="str">
        <f t="shared" si="240"/>
        <v/>
      </c>
      <c r="S2005" s="711" t="str">
        <f t="shared" si="237"/>
        <v/>
      </c>
      <c r="T2005" s="573"/>
      <c r="U2005" s="573"/>
      <c r="V2005" s="147"/>
      <c r="W2005" s="707"/>
    </row>
    <row r="2006" spans="2:23" ht="14.25" customHeight="1">
      <c r="B2006" s="395"/>
      <c r="D2006" s="529">
        <f t="shared" si="238"/>
        <v>1965</v>
      </c>
      <c r="E2006" s="531"/>
      <c r="F2006" s="574"/>
      <c r="G2006" s="531"/>
      <c r="H2006" s="575"/>
      <c r="I2006" s="700" t="str">
        <f t="shared" si="239"/>
        <v/>
      </c>
      <c r="J2006" s="700" t="str">
        <f t="shared" si="233"/>
        <v/>
      </c>
      <c r="K2006" s="700" t="str">
        <f t="shared" si="234"/>
        <v/>
      </c>
      <c r="L2006" s="700" t="str">
        <f t="shared" si="235"/>
        <v/>
      </c>
      <c r="M2006" s="712" t="str">
        <f t="shared" si="236"/>
        <v/>
      </c>
      <c r="N2006" s="713"/>
      <c r="O2006" s="714"/>
      <c r="P2006" s="233" t="s">
        <v>439</v>
      </c>
      <c r="Q2006" s="233" t="s">
        <v>439</v>
      </c>
      <c r="R2006" s="816" t="str">
        <f t="shared" si="240"/>
        <v/>
      </c>
      <c r="S2006" s="711" t="str">
        <f t="shared" si="237"/>
        <v/>
      </c>
      <c r="T2006" s="573"/>
      <c r="U2006" s="573"/>
      <c r="V2006" s="147"/>
      <c r="W2006" s="707"/>
    </row>
    <row r="2007" spans="2:23" ht="14.25" customHeight="1">
      <c r="B2007" s="395"/>
      <c r="D2007" s="529">
        <f t="shared" si="238"/>
        <v>1966</v>
      </c>
      <c r="E2007" s="531"/>
      <c r="F2007" s="574"/>
      <c r="G2007" s="531"/>
      <c r="H2007" s="575"/>
      <c r="I2007" s="700" t="str">
        <f t="shared" si="239"/>
        <v/>
      </c>
      <c r="J2007" s="700" t="str">
        <f t="shared" si="233"/>
        <v/>
      </c>
      <c r="K2007" s="700" t="str">
        <f t="shared" si="234"/>
        <v/>
      </c>
      <c r="L2007" s="700" t="str">
        <f t="shared" si="235"/>
        <v/>
      </c>
      <c r="M2007" s="712" t="str">
        <f t="shared" si="236"/>
        <v/>
      </c>
      <c r="N2007" s="713"/>
      <c r="O2007" s="714"/>
      <c r="P2007" s="233" t="s">
        <v>439</v>
      </c>
      <c r="Q2007" s="233" t="s">
        <v>439</v>
      </c>
      <c r="R2007" s="816" t="str">
        <f t="shared" si="240"/>
        <v/>
      </c>
      <c r="S2007" s="711" t="str">
        <f t="shared" si="237"/>
        <v/>
      </c>
      <c r="T2007" s="573"/>
      <c r="U2007" s="573"/>
      <c r="V2007" s="147"/>
      <c r="W2007" s="707"/>
    </row>
    <row r="2008" spans="2:23" ht="14.25" customHeight="1">
      <c r="B2008" s="395"/>
      <c r="D2008" s="529">
        <f t="shared" si="238"/>
        <v>1967</v>
      </c>
      <c r="E2008" s="531"/>
      <c r="F2008" s="574"/>
      <c r="G2008" s="531"/>
      <c r="H2008" s="575"/>
      <c r="I2008" s="700" t="str">
        <f t="shared" si="239"/>
        <v/>
      </c>
      <c r="J2008" s="700" t="str">
        <f t="shared" si="233"/>
        <v/>
      </c>
      <c r="K2008" s="700" t="str">
        <f t="shared" si="234"/>
        <v/>
      </c>
      <c r="L2008" s="700" t="str">
        <f t="shared" si="235"/>
        <v/>
      </c>
      <c r="M2008" s="712" t="str">
        <f t="shared" si="236"/>
        <v/>
      </c>
      <c r="N2008" s="713"/>
      <c r="O2008" s="714"/>
      <c r="P2008" s="233" t="s">
        <v>439</v>
      </c>
      <c r="Q2008" s="233" t="s">
        <v>439</v>
      </c>
      <c r="R2008" s="816" t="str">
        <f t="shared" si="240"/>
        <v/>
      </c>
      <c r="S2008" s="711" t="str">
        <f t="shared" si="237"/>
        <v/>
      </c>
      <c r="T2008" s="573"/>
      <c r="U2008" s="573"/>
      <c r="V2008" s="147"/>
      <c r="W2008" s="707"/>
    </row>
    <row r="2009" spans="2:23" ht="14.25" customHeight="1">
      <c r="B2009" s="395"/>
      <c r="D2009" s="529">
        <f t="shared" si="238"/>
        <v>1968</v>
      </c>
      <c r="E2009" s="531"/>
      <c r="F2009" s="574"/>
      <c r="G2009" s="531"/>
      <c r="H2009" s="575"/>
      <c r="I2009" s="700" t="str">
        <f t="shared" si="239"/>
        <v/>
      </c>
      <c r="J2009" s="700" t="str">
        <f t="shared" si="233"/>
        <v/>
      </c>
      <c r="K2009" s="700" t="str">
        <f t="shared" si="234"/>
        <v/>
      </c>
      <c r="L2009" s="700" t="str">
        <f t="shared" si="235"/>
        <v/>
      </c>
      <c r="M2009" s="712" t="str">
        <f t="shared" si="236"/>
        <v/>
      </c>
      <c r="N2009" s="713"/>
      <c r="O2009" s="714"/>
      <c r="P2009" s="233" t="s">
        <v>439</v>
      </c>
      <c r="Q2009" s="233" t="s">
        <v>439</v>
      </c>
      <c r="R2009" s="816" t="str">
        <f t="shared" si="240"/>
        <v/>
      </c>
      <c r="S2009" s="711" t="str">
        <f t="shared" si="237"/>
        <v/>
      </c>
      <c r="T2009" s="573"/>
      <c r="U2009" s="573"/>
      <c r="V2009" s="147"/>
      <c r="W2009" s="707"/>
    </row>
    <row r="2010" spans="2:23" ht="14.25" customHeight="1">
      <c r="B2010" s="395"/>
      <c r="D2010" s="529">
        <f t="shared" si="238"/>
        <v>1969</v>
      </c>
      <c r="E2010" s="531"/>
      <c r="F2010" s="574"/>
      <c r="G2010" s="531"/>
      <c r="H2010" s="575"/>
      <c r="I2010" s="700" t="str">
        <f t="shared" si="239"/>
        <v/>
      </c>
      <c r="J2010" s="700" t="str">
        <f t="shared" si="233"/>
        <v/>
      </c>
      <c r="K2010" s="700" t="str">
        <f t="shared" si="234"/>
        <v/>
      </c>
      <c r="L2010" s="700" t="str">
        <f t="shared" si="235"/>
        <v/>
      </c>
      <c r="M2010" s="712" t="str">
        <f t="shared" si="236"/>
        <v/>
      </c>
      <c r="N2010" s="713"/>
      <c r="O2010" s="714"/>
      <c r="P2010" s="233" t="s">
        <v>439</v>
      </c>
      <c r="Q2010" s="233" t="s">
        <v>439</v>
      </c>
      <c r="R2010" s="816" t="str">
        <f t="shared" si="240"/>
        <v/>
      </c>
      <c r="S2010" s="711" t="str">
        <f t="shared" si="237"/>
        <v/>
      </c>
      <c r="T2010" s="573"/>
      <c r="U2010" s="573"/>
      <c r="V2010" s="147"/>
      <c r="W2010" s="707"/>
    </row>
    <row r="2011" spans="2:23" ht="14.25" customHeight="1">
      <c r="B2011" s="395"/>
      <c r="D2011" s="529">
        <f t="shared" si="238"/>
        <v>1970</v>
      </c>
      <c r="E2011" s="531"/>
      <c r="F2011" s="574"/>
      <c r="G2011" s="531"/>
      <c r="H2011" s="575"/>
      <c r="I2011" s="700" t="str">
        <f t="shared" si="239"/>
        <v/>
      </c>
      <c r="J2011" s="700" t="str">
        <f t="shared" si="233"/>
        <v/>
      </c>
      <c r="K2011" s="700" t="str">
        <f t="shared" si="234"/>
        <v/>
      </c>
      <c r="L2011" s="700" t="str">
        <f t="shared" si="235"/>
        <v/>
      </c>
      <c r="M2011" s="712" t="str">
        <f t="shared" si="236"/>
        <v/>
      </c>
      <c r="N2011" s="713"/>
      <c r="O2011" s="714"/>
      <c r="P2011" s="233" t="s">
        <v>439</v>
      </c>
      <c r="Q2011" s="233" t="s">
        <v>439</v>
      </c>
      <c r="R2011" s="816" t="str">
        <f t="shared" si="240"/>
        <v/>
      </c>
      <c r="S2011" s="711" t="str">
        <f t="shared" si="237"/>
        <v/>
      </c>
      <c r="T2011" s="573"/>
      <c r="U2011" s="573"/>
      <c r="V2011" s="147"/>
      <c r="W2011" s="707"/>
    </row>
    <row r="2012" spans="2:23" ht="14.25" customHeight="1">
      <c r="B2012" s="395"/>
      <c r="D2012" s="529">
        <f t="shared" si="238"/>
        <v>1971</v>
      </c>
      <c r="E2012" s="531"/>
      <c r="F2012" s="574"/>
      <c r="G2012" s="531"/>
      <c r="H2012" s="575"/>
      <c r="I2012" s="700" t="str">
        <f t="shared" si="239"/>
        <v/>
      </c>
      <c r="J2012" s="700" t="str">
        <f t="shared" si="233"/>
        <v/>
      </c>
      <c r="K2012" s="700" t="str">
        <f t="shared" si="234"/>
        <v/>
      </c>
      <c r="L2012" s="700" t="str">
        <f t="shared" si="235"/>
        <v/>
      </c>
      <c r="M2012" s="712" t="str">
        <f t="shared" si="236"/>
        <v/>
      </c>
      <c r="N2012" s="713"/>
      <c r="O2012" s="714"/>
      <c r="P2012" s="233" t="s">
        <v>439</v>
      </c>
      <c r="Q2012" s="233" t="s">
        <v>439</v>
      </c>
      <c r="R2012" s="816" t="str">
        <f t="shared" si="240"/>
        <v/>
      </c>
      <c r="S2012" s="711" t="str">
        <f t="shared" si="237"/>
        <v/>
      </c>
      <c r="T2012" s="573"/>
      <c r="U2012" s="573"/>
      <c r="V2012" s="147"/>
      <c r="W2012" s="707"/>
    </row>
    <row r="2013" spans="2:23" ht="14.25" customHeight="1">
      <c r="B2013" s="395"/>
      <c r="D2013" s="529">
        <f t="shared" si="238"/>
        <v>1972</v>
      </c>
      <c r="E2013" s="531"/>
      <c r="F2013" s="574"/>
      <c r="G2013" s="531"/>
      <c r="H2013" s="575"/>
      <c r="I2013" s="700" t="str">
        <f t="shared" si="239"/>
        <v/>
      </c>
      <c r="J2013" s="700" t="str">
        <f t="shared" si="233"/>
        <v/>
      </c>
      <c r="K2013" s="700" t="str">
        <f t="shared" si="234"/>
        <v/>
      </c>
      <c r="L2013" s="700" t="str">
        <f t="shared" si="235"/>
        <v/>
      </c>
      <c r="M2013" s="712" t="str">
        <f t="shared" si="236"/>
        <v/>
      </c>
      <c r="N2013" s="713"/>
      <c r="O2013" s="714"/>
      <c r="P2013" s="233" t="s">
        <v>439</v>
      </c>
      <c r="Q2013" s="233" t="s">
        <v>439</v>
      </c>
      <c r="R2013" s="816" t="str">
        <f t="shared" si="240"/>
        <v/>
      </c>
      <c r="S2013" s="711" t="str">
        <f t="shared" si="237"/>
        <v/>
      </c>
      <c r="T2013" s="573"/>
      <c r="U2013" s="573"/>
      <c r="V2013" s="147"/>
      <c r="W2013" s="707"/>
    </row>
    <row r="2014" spans="2:23" ht="14.25" customHeight="1">
      <c r="B2014" s="395"/>
      <c r="D2014" s="529">
        <f t="shared" si="238"/>
        <v>1973</v>
      </c>
      <c r="E2014" s="531"/>
      <c r="F2014" s="574"/>
      <c r="G2014" s="531"/>
      <c r="H2014" s="575"/>
      <c r="I2014" s="700" t="str">
        <f t="shared" si="239"/>
        <v/>
      </c>
      <c r="J2014" s="700" t="str">
        <f t="shared" si="233"/>
        <v/>
      </c>
      <c r="K2014" s="700" t="str">
        <f t="shared" si="234"/>
        <v/>
      </c>
      <c r="L2014" s="700" t="str">
        <f t="shared" si="235"/>
        <v/>
      </c>
      <c r="M2014" s="712" t="str">
        <f t="shared" si="236"/>
        <v/>
      </c>
      <c r="N2014" s="713"/>
      <c r="O2014" s="714"/>
      <c r="P2014" s="233" t="s">
        <v>439</v>
      </c>
      <c r="Q2014" s="233" t="s">
        <v>439</v>
      </c>
      <c r="R2014" s="816" t="str">
        <f t="shared" si="240"/>
        <v/>
      </c>
      <c r="S2014" s="711" t="str">
        <f t="shared" si="237"/>
        <v/>
      </c>
      <c r="T2014" s="573"/>
      <c r="U2014" s="573"/>
      <c r="V2014" s="147"/>
      <c r="W2014" s="707"/>
    </row>
    <row r="2015" spans="2:23" ht="14.25" customHeight="1">
      <c r="B2015" s="395"/>
      <c r="D2015" s="529">
        <f t="shared" si="238"/>
        <v>1974</v>
      </c>
      <c r="E2015" s="531"/>
      <c r="F2015" s="574"/>
      <c r="G2015" s="531"/>
      <c r="H2015" s="575"/>
      <c r="I2015" s="700" t="str">
        <f t="shared" si="239"/>
        <v/>
      </c>
      <c r="J2015" s="700" t="str">
        <f t="shared" si="233"/>
        <v/>
      </c>
      <c r="K2015" s="700" t="str">
        <f t="shared" si="234"/>
        <v/>
      </c>
      <c r="L2015" s="700" t="str">
        <f t="shared" si="235"/>
        <v/>
      </c>
      <c r="M2015" s="712" t="str">
        <f t="shared" si="236"/>
        <v/>
      </c>
      <c r="N2015" s="713"/>
      <c r="O2015" s="714"/>
      <c r="P2015" s="233" t="s">
        <v>439</v>
      </c>
      <c r="Q2015" s="233" t="s">
        <v>439</v>
      </c>
      <c r="R2015" s="816" t="str">
        <f t="shared" si="240"/>
        <v/>
      </c>
      <c r="S2015" s="711" t="str">
        <f t="shared" si="237"/>
        <v/>
      </c>
      <c r="T2015" s="573"/>
      <c r="U2015" s="573"/>
      <c r="V2015" s="147"/>
      <c r="W2015" s="707"/>
    </row>
    <row r="2016" spans="2:23" ht="14.25" customHeight="1">
      <c r="B2016" s="395"/>
      <c r="D2016" s="529">
        <f t="shared" si="238"/>
        <v>1975</v>
      </c>
      <c r="E2016" s="531"/>
      <c r="F2016" s="574"/>
      <c r="G2016" s="531"/>
      <c r="H2016" s="575"/>
      <c r="I2016" s="700" t="str">
        <f t="shared" si="239"/>
        <v/>
      </c>
      <c r="J2016" s="700" t="str">
        <f t="shared" si="233"/>
        <v/>
      </c>
      <c r="K2016" s="700" t="str">
        <f t="shared" si="234"/>
        <v/>
      </c>
      <c r="L2016" s="700" t="str">
        <f t="shared" si="235"/>
        <v/>
      </c>
      <c r="M2016" s="712" t="str">
        <f t="shared" si="236"/>
        <v/>
      </c>
      <c r="N2016" s="713"/>
      <c r="O2016" s="714"/>
      <c r="P2016" s="233" t="s">
        <v>439</v>
      </c>
      <c r="Q2016" s="233" t="s">
        <v>439</v>
      </c>
      <c r="R2016" s="816" t="str">
        <f t="shared" si="240"/>
        <v/>
      </c>
      <c r="S2016" s="711" t="str">
        <f t="shared" si="237"/>
        <v/>
      </c>
      <c r="T2016" s="573"/>
      <c r="U2016" s="573"/>
      <c r="V2016" s="147"/>
      <c r="W2016" s="707"/>
    </row>
    <row r="2017" spans="2:23" ht="14.25" customHeight="1">
      <c r="B2017" s="395"/>
      <c r="D2017" s="529">
        <f t="shared" si="238"/>
        <v>1976</v>
      </c>
      <c r="E2017" s="531"/>
      <c r="F2017" s="574"/>
      <c r="G2017" s="531"/>
      <c r="H2017" s="575"/>
      <c r="I2017" s="700" t="str">
        <f t="shared" si="239"/>
        <v/>
      </c>
      <c r="J2017" s="700" t="str">
        <f t="shared" si="233"/>
        <v/>
      </c>
      <c r="K2017" s="700" t="str">
        <f t="shared" si="234"/>
        <v/>
      </c>
      <c r="L2017" s="700" t="str">
        <f t="shared" si="235"/>
        <v/>
      </c>
      <c r="M2017" s="712" t="str">
        <f t="shared" si="236"/>
        <v/>
      </c>
      <c r="N2017" s="713"/>
      <c r="O2017" s="714"/>
      <c r="P2017" s="233" t="s">
        <v>439</v>
      </c>
      <c r="Q2017" s="233" t="s">
        <v>439</v>
      </c>
      <c r="R2017" s="816" t="str">
        <f t="shared" si="240"/>
        <v/>
      </c>
      <c r="S2017" s="711" t="str">
        <f t="shared" ref="S2017:S2080" si="241">IF(OR(H2017="",R2017=""),"",R2017/H2017)</f>
        <v/>
      </c>
      <c r="T2017" s="573"/>
      <c r="U2017" s="573"/>
      <c r="V2017" s="147"/>
      <c r="W2017" s="707"/>
    </row>
    <row r="2018" spans="2:23" ht="14.25" customHeight="1">
      <c r="B2018" s="395"/>
      <c r="D2018" s="529">
        <f t="shared" ref="D2018:D2081" si="242">D2017+1</f>
        <v>1977</v>
      </c>
      <c r="E2018" s="531"/>
      <c r="F2018" s="574"/>
      <c r="G2018" s="531"/>
      <c r="H2018" s="575"/>
      <c r="I2018" s="700" t="str">
        <f t="shared" si="239"/>
        <v/>
      </c>
      <c r="J2018" s="700" t="str">
        <f t="shared" si="233"/>
        <v/>
      </c>
      <c r="K2018" s="700" t="str">
        <f t="shared" si="234"/>
        <v/>
      </c>
      <c r="L2018" s="700" t="str">
        <f t="shared" si="235"/>
        <v/>
      </c>
      <c r="M2018" s="712" t="str">
        <f t="shared" si="236"/>
        <v/>
      </c>
      <c r="N2018" s="713"/>
      <c r="O2018" s="714"/>
      <c r="P2018" s="233" t="s">
        <v>439</v>
      </c>
      <c r="Q2018" s="233" t="s">
        <v>439</v>
      </c>
      <c r="R2018" s="816" t="str">
        <f t="shared" si="240"/>
        <v/>
      </c>
      <c r="S2018" s="711" t="str">
        <f t="shared" si="241"/>
        <v/>
      </c>
      <c r="T2018" s="573"/>
      <c r="U2018" s="573"/>
      <c r="V2018" s="147"/>
      <c r="W2018" s="707"/>
    </row>
    <row r="2019" spans="2:23" ht="14.25" customHeight="1">
      <c r="B2019" s="395"/>
      <c r="D2019" s="529">
        <f t="shared" si="242"/>
        <v>1978</v>
      </c>
      <c r="E2019" s="531"/>
      <c r="F2019" s="574"/>
      <c r="G2019" s="531"/>
      <c r="H2019" s="575"/>
      <c r="I2019" s="700" t="str">
        <f t="shared" si="239"/>
        <v/>
      </c>
      <c r="J2019" s="700" t="str">
        <f t="shared" si="233"/>
        <v/>
      </c>
      <c r="K2019" s="700" t="str">
        <f t="shared" si="234"/>
        <v/>
      </c>
      <c r="L2019" s="700" t="str">
        <f t="shared" si="235"/>
        <v/>
      </c>
      <c r="M2019" s="712" t="str">
        <f t="shared" si="236"/>
        <v/>
      </c>
      <c r="N2019" s="713"/>
      <c r="O2019" s="714"/>
      <c r="P2019" s="233" t="s">
        <v>439</v>
      </c>
      <c r="Q2019" s="233" t="s">
        <v>439</v>
      </c>
      <c r="R2019" s="816" t="str">
        <f t="shared" si="240"/>
        <v/>
      </c>
      <c r="S2019" s="711" t="str">
        <f t="shared" si="241"/>
        <v/>
      </c>
      <c r="T2019" s="573"/>
      <c r="U2019" s="573"/>
      <c r="V2019" s="147"/>
      <c r="W2019" s="707"/>
    </row>
    <row r="2020" spans="2:23" ht="14.25" customHeight="1">
      <c r="B2020" s="395"/>
      <c r="D2020" s="529">
        <f t="shared" si="242"/>
        <v>1979</v>
      </c>
      <c r="E2020" s="531"/>
      <c r="F2020" s="574"/>
      <c r="G2020" s="531"/>
      <c r="H2020" s="575"/>
      <c r="I2020" s="700" t="str">
        <f t="shared" si="239"/>
        <v/>
      </c>
      <c r="J2020" s="700" t="str">
        <f t="shared" si="233"/>
        <v/>
      </c>
      <c r="K2020" s="700" t="str">
        <f t="shared" si="234"/>
        <v/>
      </c>
      <c r="L2020" s="700" t="str">
        <f t="shared" si="235"/>
        <v/>
      </c>
      <c r="M2020" s="712" t="str">
        <f t="shared" si="236"/>
        <v/>
      </c>
      <c r="N2020" s="713"/>
      <c r="O2020" s="714"/>
      <c r="P2020" s="233" t="s">
        <v>439</v>
      </c>
      <c r="Q2020" s="233" t="s">
        <v>439</v>
      </c>
      <c r="R2020" s="816" t="str">
        <f t="shared" si="240"/>
        <v/>
      </c>
      <c r="S2020" s="711" t="str">
        <f t="shared" si="241"/>
        <v/>
      </c>
      <c r="T2020" s="573"/>
      <c r="U2020" s="573"/>
      <c r="V2020" s="147"/>
      <c r="W2020" s="707"/>
    </row>
    <row r="2021" spans="2:23" ht="14.25" customHeight="1">
      <c r="B2021" s="395"/>
      <c r="D2021" s="529">
        <f t="shared" si="242"/>
        <v>1980</v>
      </c>
      <c r="E2021" s="531"/>
      <c r="F2021" s="574"/>
      <c r="G2021" s="531"/>
      <c r="H2021" s="575"/>
      <c r="I2021" s="700" t="str">
        <f t="shared" si="239"/>
        <v/>
      </c>
      <c r="J2021" s="700" t="str">
        <f t="shared" si="233"/>
        <v/>
      </c>
      <c r="K2021" s="700" t="str">
        <f t="shared" si="234"/>
        <v/>
      </c>
      <c r="L2021" s="700" t="str">
        <f t="shared" si="235"/>
        <v/>
      </c>
      <c r="M2021" s="712" t="str">
        <f t="shared" si="236"/>
        <v/>
      </c>
      <c r="N2021" s="713"/>
      <c r="O2021" s="714"/>
      <c r="P2021" s="233" t="s">
        <v>439</v>
      </c>
      <c r="Q2021" s="233" t="s">
        <v>439</v>
      </c>
      <c r="R2021" s="816" t="str">
        <f t="shared" si="240"/>
        <v/>
      </c>
      <c r="S2021" s="711" t="str">
        <f t="shared" si="241"/>
        <v/>
      </c>
      <c r="T2021" s="573"/>
      <c r="U2021" s="573"/>
      <c r="V2021" s="147"/>
      <c r="W2021" s="707"/>
    </row>
    <row r="2022" spans="2:23" ht="14.25" customHeight="1">
      <c r="B2022" s="395"/>
      <c r="D2022" s="529">
        <f t="shared" si="242"/>
        <v>1981</v>
      </c>
      <c r="E2022" s="531"/>
      <c r="F2022" s="574"/>
      <c r="G2022" s="531"/>
      <c r="H2022" s="575"/>
      <c r="I2022" s="700" t="str">
        <f t="shared" si="239"/>
        <v/>
      </c>
      <c r="J2022" s="700" t="str">
        <f t="shared" si="233"/>
        <v/>
      </c>
      <c r="K2022" s="700" t="str">
        <f t="shared" si="234"/>
        <v/>
      </c>
      <c r="L2022" s="700" t="str">
        <f t="shared" si="235"/>
        <v/>
      </c>
      <c r="M2022" s="712" t="str">
        <f t="shared" si="236"/>
        <v/>
      </c>
      <c r="N2022" s="713"/>
      <c r="O2022" s="714"/>
      <c r="P2022" s="233" t="s">
        <v>439</v>
      </c>
      <c r="Q2022" s="233" t="s">
        <v>439</v>
      </c>
      <c r="R2022" s="816" t="str">
        <f t="shared" si="240"/>
        <v/>
      </c>
      <c r="S2022" s="711" t="str">
        <f t="shared" si="241"/>
        <v/>
      </c>
      <c r="T2022" s="573"/>
      <c r="U2022" s="573"/>
      <c r="V2022" s="147"/>
      <c r="W2022" s="707"/>
    </row>
    <row r="2023" spans="2:23" ht="14.25" customHeight="1">
      <c r="B2023" s="395"/>
      <c r="D2023" s="529">
        <f t="shared" si="242"/>
        <v>1982</v>
      </c>
      <c r="E2023" s="531"/>
      <c r="F2023" s="574"/>
      <c r="G2023" s="531"/>
      <c r="H2023" s="575"/>
      <c r="I2023" s="700" t="str">
        <f t="shared" si="239"/>
        <v/>
      </c>
      <c r="J2023" s="700" t="str">
        <f t="shared" si="233"/>
        <v/>
      </c>
      <c r="K2023" s="700" t="str">
        <f t="shared" si="234"/>
        <v/>
      </c>
      <c r="L2023" s="700" t="str">
        <f t="shared" si="235"/>
        <v/>
      </c>
      <c r="M2023" s="712" t="str">
        <f t="shared" si="236"/>
        <v/>
      </c>
      <c r="N2023" s="713"/>
      <c r="O2023" s="714"/>
      <c r="P2023" s="233" t="s">
        <v>439</v>
      </c>
      <c r="Q2023" s="233" t="s">
        <v>439</v>
      </c>
      <c r="R2023" s="816" t="str">
        <f t="shared" si="240"/>
        <v/>
      </c>
      <c r="S2023" s="711" t="str">
        <f t="shared" si="241"/>
        <v/>
      </c>
      <c r="T2023" s="573"/>
      <c r="U2023" s="573"/>
      <c r="V2023" s="147"/>
      <c r="W2023" s="707"/>
    </row>
    <row r="2024" spans="2:23" ht="14.25" customHeight="1">
      <c r="B2024" s="395"/>
      <c r="D2024" s="529">
        <f t="shared" si="242"/>
        <v>1983</v>
      </c>
      <c r="E2024" s="531"/>
      <c r="F2024" s="574"/>
      <c r="G2024" s="531"/>
      <c r="H2024" s="575"/>
      <c r="I2024" s="700" t="str">
        <f t="shared" si="239"/>
        <v/>
      </c>
      <c r="J2024" s="700" t="str">
        <f t="shared" si="233"/>
        <v/>
      </c>
      <c r="K2024" s="700" t="str">
        <f t="shared" si="234"/>
        <v/>
      </c>
      <c r="L2024" s="700" t="str">
        <f t="shared" si="235"/>
        <v/>
      </c>
      <c r="M2024" s="712" t="str">
        <f t="shared" si="236"/>
        <v/>
      </c>
      <c r="N2024" s="713"/>
      <c r="O2024" s="714"/>
      <c r="P2024" s="233" t="s">
        <v>439</v>
      </c>
      <c r="Q2024" s="233" t="s">
        <v>439</v>
      </c>
      <c r="R2024" s="816" t="str">
        <f t="shared" si="240"/>
        <v/>
      </c>
      <c r="S2024" s="711" t="str">
        <f t="shared" si="241"/>
        <v/>
      </c>
      <c r="T2024" s="573"/>
      <c r="U2024" s="573"/>
      <c r="V2024" s="147"/>
      <c r="W2024" s="707"/>
    </row>
    <row r="2025" spans="2:23" ht="14.25" customHeight="1">
      <c r="B2025" s="395"/>
      <c r="D2025" s="529">
        <f t="shared" si="242"/>
        <v>1984</v>
      </c>
      <c r="E2025" s="531"/>
      <c r="F2025" s="574"/>
      <c r="G2025" s="531"/>
      <c r="H2025" s="575"/>
      <c r="I2025" s="700" t="str">
        <f t="shared" si="239"/>
        <v/>
      </c>
      <c r="J2025" s="700" t="str">
        <f t="shared" si="233"/>
        <v/>
      </c>
      <c r="K2025" s="700" t="str">
        <f t="shared" si="234"/>
        <v/>
      </c>
      <c r="L2025" s="700" t="str">
        <f t="shared" si="235"/>
        <v/>
      </c>
      <c r="M2025" s="712" t="str">
        <f t="shared" si="236"/>
        <v/>
      </c>
      <c r="N2025" s="713"/>
      <c r="O2025" s="714"/>
      <c r="P2025" s="233" t="s">
        <v>439</v>
      </c>
      <c r="Q2025" s="233" t="s">
        <v>439</v>
      </c>
      <c r="R2025" s="816" t="str">
        <f t="shared" si="240"/>
        <v/>
      </c>
      <c r="S2025" s="711" t="str">
        <f t="shared" si="241"/>
        <v/>
      </c>
      <c r="T2025" s="573"/>
      <c r="U2025" s="573"/>
      <c r="V2025" s="147"/>
      <c r="W2025" s="707"/>
    </row>
    <row r="2026" spans="2:23" ht="14.25" customHeight="1">
      <c r="B2026" s="395"/>
      <c r="D2026" s="529">
        <f t="shared" si="242"/>
        <v>1985</v>
      </c>
      <c r="E2026" s="531"/>
      <c r="F2026" s="574"/>
      <c r="G2026" s="531"/>
      <c r="H2026" s="575"/>
      <c r="I2026" s="700" t="str">
        <f t="shared" si="239"/>
        <v/>
      </c>
      <c r="J2026" s="700" t="str">
        <f t="shared" si="233"/>
        <v/>
      </c>
      <c r="K2026" s="700" t="str">
        <f t="shared" si="234"/>
        <v/>
      </c>
      <c r="L2026" s="700" t="str">
        <f t="shared" si="235"/>
        <v/>
      </c>
      <c r="M2026" s="712" t="str">
        <f t="shared" si="236"/>
        <v/>
      </c>
      <c r="N2026" s="713"/>
      <c r="O2026" s="714"/>
      <c r="P2026" s="233" t="s">
        <v>439</v>
      </c>
      <c r="Q2026" s="233" t="s">
        <v>439</v>
      </c>
      <c r="R2026" s="816" t="str">
        <f t="shared" si="240"/>
        <v/>
      </c>
      <c r="S2026" s="711" t="str">
        <f t="shared" si="241"/>
        <v/>
      </c>
      <c r="T2026" s="573"/>
      <c r="U2026" s="573"/>
      <c r="V2026" s="147"/>
      <c r="W2026" s="707"/>
    </row>
    <row r="2027" spans="2:23" ht="14.25" customHeight="1">
      <c r="B2027" s="395"/>
      <c r="D2027" s="529">
        <f t="shared" si="242"/>
        <v>1986</v>
      </c>
      <c r="E2027" s="531"/>
      <c r="F2027" s="574"/>
      <c r="G2027" s="531"/>
      <c r="H2027" s="575"/>
      <c r="I2027" s="700" t="str">
        <f t="shared" ref="I2027:I2090" si="243">IF(OR(F2027=$AE$4,F2027=$AF$4),"○","")</f>
        <v/>
      </c>
      <c r="J2027" s="700" t="str">
        <f t="shared" si="233"/>
        <v/>
      </c>
      <c r="K2027" s="700" t="str">
        <f t="shared" si="234"/>
        <v/>
      </c>
      <c r="L2027" s="700" t="str">
        <f t="shared" si="235"/>
        <v/>
      </c>
      <c r="M2027" s="712" t="str">
        <f t="shared" si="236"/>
        <v/>
      </c>
      <c r="N2027" s="713"/>
      <c r="O2027" s="714"/>
      <c r="P2027" s="233" t="s">
        <v>439</v>
      </c>
      <c r="Q2027" s="233" t="s">
        <v>439</v>
      </c>
      <c r="R2027" s="816" t="str">
        <f t="shared" si="240"/>
        <v/>
      </c>
      <c r="S2027" s="711" t="str">
        <f t="shared" si="241"/>
        <v/>
      </c>
      <c r="T2027" s="573"/>
      <c r="U2027" s="573"/>
      <c r="V2027" s="147"/>
      <c r="W2027" s="707"/>
    </row>
    <row r="2028" spans="2:23" ht="14.25" customHeight="1">
      <c r="B2028" s="395"/>
      <c r="D2028" s="529">
        <f t="shared" si="242"/>
        <v>1987</v>
      </c>
      <c r="E2028" s="531"/>
      <c r="F2028" s="574"/>
      <c r="G2028" s="531"/>
      <c r="H2028" s="575"/>
      <c r="I2028" s="700" t="str">
        <f t="shared" si="243"/>
        <v/>
      </c>
      <c r="J2028" s="700" t="str">
        <f t="shared" si="233"/>
        <v/>
      </c>
      <c r="K2028" s="700" t="str">
        <f t="shared" si="234"/>
        <v/>
      </c>
      <c r="L2028" s="700" t="str">
        <f t="shared" si="235"/>
        <v/>
      </c>
      <c r="M2028" s="712" t="str">
        <f t="shared" si="236"/>
        <v/>
      </c>
      <c r="N2028" s="713"/>
      <c r="O2028" s="714"/>
      <c r="P2028" s="233" t="s">
        <v>439</v>
      </c>
      <c r="Q2028" s="233" t="s">
        <v>439</v>
      </c>
      <c r="R2028" s="816" t="str">
        <f t="shared" si="240"/>
        <v/>
      </c>
      <c r="S2028" s="711" t="str">
        <f t="shared" si="241"/>
        <v/>
      </c>
      <c r="T2028" s="573"/>
      <c r="U2028" s="573"/>
      <c r="V2028" s="147"/>
      <c r="W2028" s="707"/>
    </row>
    <row r="2029" spans="2:23" ht="14.25" customHeight="1">
      <c r="B2029" s="395"/>
      <c r="D2029" s="529">
        <f t="shared" si="242"/>
        <v>1988</v>
      </c>
      <c r="E2029" s="531"/>
      <c r="F2029" s="574"/>
      <c r="G2029" s="531"/>
      <c r="H2029" s="575"/>
      <c r="I2029" s="700" t="str">
        <f t="shared" si="243"/>
        <v/>
      </c>
      <c r="J2029" s="700" t="str">
        <f t="shared" si="233"/>
        <v/>
      </c>
      <c r="K2029" s="700" t="str">
        <f t="shared" si="234"/>
        <v/>
      </c>
      <c r="L2029" s="700" t="str">
        <f t="shared" si="235"/>
        <v/>
      </c>
      <c r="M2029" s="712" t="str">
        <f t="shared" si="236"/>
        <v/>
      </c>
      <c r="N2029" s="713"/>
      <c r="O2029" s="714"/>
      <c r="P2029" s="233" t="s">
        <v>439</v>
      </c>
      <c r="Q2029" s="233" t="s">
        <v>439</v>
      </c>
      <c r="R2029" s="816" t="str">
        <f t="shared" si="240"/>
        <v/>
      </c>
      <c r="S2029" s="711" t="str">
        <f t="shared" si="241"/>
        <v/>
      </c>
      <c r="T2029" s="573"/>
      <c r="U2029" s="573"/>
      <c r="V2029" s="147"/>
      <c r="W2029" s="707"/>
    </row>
    <row r="2030" spans="2:23" ht="14.25" customHeight="1">
      <c r="B2030" s="395"/>
      <c r="D2030" s="529">
        <f t="shared" si="242"/>
        <v>1989</v>
      </c>
      <c r="E2030" s="531"/>
      <c r="F2030" s="574"/>
      <c r="G2030" s="531"/>
      <c r="H2030" s="575"/>
      <c r="I2030" s="700" t="str">
        <f t="shared" si="243"/>
        <v/>
      </c>
      <c r="J2030" s="700" t="str">
        <f t="shared" si="233"/>
        <v/>
      </c>
      <c r="K2030" s="700" t="str">
        <f t="shared" si="234"/>
        <v/>
      </c>
      <c r="L2030" s="700" t="str">
        <f t="shared" si="235"/>
        <v/>
      </c>
      <c r="M2030" s="712" t="str">
        <f t="shared" si="236"/>
        <v/>
      </c>
      <c r="N2030" s="713"/>
      <c r="O2030" s="714"/>
      <c r="P2030" s="233" t="s">
        <v>439</v>
      </c>
      <c r="Q2030" s="233" t="s">
        <v>439</v>
      </c>
      <c r="R2030" s="816" t="str">
        <f t="shared" si="240"/>
        <v/>
      </c>
      <c r="S2030" s="711" t="str">
        <f t="shared" si="241"/>
        <v/>
      </c>
      <c r="T2030" s="573"/>
      <c r="U2030" s="573"/>
      <c r="V2030" s="147"/>
      <c r="W2030" s="707"/>
    </row>
    <row r="2031" spans="2:23" ht="14.25" customHeight="1">
      <c r="B2031" s="395"/>
      <c r="D2031" s="529">
        <f t="shared" si="242"/>
        <v>1990</v>
      </c>
      <c r="E2031" s="531"/>
      <c r="F2031" s="574"/>
      <c r="G2031" s="531"/>
      <c r="H2031" s="575"/>
      <c r="I2031" s="700" t="str">
        <f t="shared" si="243"/>
        <v/>
      </c>
      <c r="J2031" s="700" t="str">
        <f t="shared" si="233"/>
        <v/>
      </c>
      <c r="K2031" s="700" t="str">
        <f t="shared" si="234"/>
        <v/>
      </c>
      <c r="L2031" s="700" t="str">
        <f t="shared" si="235"/>
        <v/>
      </c>
      <c r="M2031" s="712" t="str">
        <f t="shared" si="236"/>
        <v/>
      </c>
      <c r="N2031" s="713"/>
      <c r="O2031" s="714"/>
      <c r="P2031" s="233" t="s">
        <v>439</v>
      </c>
      <c r="Q2031" s="233" t="s">
        <v>439</v>
      </c>
      <c r="R2031" s="816" t="str">
        <f t="shared" si="240"/>
        <v/>
      </c>
      <c r="S2031" s="711" t="str">
        <f t="shared" si="241"/>
        <v/>
      </c>
      <c r="T2031" s="573"/>
      <c r="U2031" s="573"/>
      <c r="V2031" s="147"/>
      <c r="W2031" s="707"/>
    </row>
    <row r="2032" spans="2:23" ht="14.25" customHeight="1">
      <c r="B2032" s="395"/>
      <c r="D2032" s="529">
        <f t="shared" si="242"/>
        <v>1991</v>
      </c>
      <c r="E2032" s="531"/>
      <c r="F2032" s="574"/>
      <c r="G2032" s="531"/>
      <c r="H2032" s="575"/>
      <c r="I2032" s="700" t="str">
        <f t="shared" si="243"/>
        <v/>
      </c>
      <c r="J2032" s="700" t="str">
        <f t="shared" si="233"/>
        <v/>
      </c>
      <c r="K2032" s="700" t="str">
        <f t="shared" si="234"/>
        <v/>
      </c>
      <c r="L2032" s="700" t="str">
        <f t="shared" si="235"/>
        <v/>
      </c>
      <c r="M2032" s="712" t="str">
        <f t="shared" si="236"/>
        <v/>
      </c>
      <c r="N2032" s="713"/>
      <c r="O2032" s="714"/>
      <c r="P2032" s="233" t="s">
        <v>439</v>
      </c>
      <c r="Q2032" s="233" t="s">
        <v>439</v>
      </c>
      <c r="R2032" s="816" t="str">
        <f t="shared" si="240"/>
        <v/>
      </c>
      <c r="S2032" s="711" t="str">
        <f t="shared" si="241"/>
        <v/>
      </c>
      <c r="T2032" s="573"/>
      <c r="U2032" s="573"/>
      <c r="V2032" s="147"/>
      <c r="W2032" s="707"/>
    </row>
    <row r="2033" spans="2:23" ht="14.25" customHeight="1">
      <c r="B2033" s="395"/>
      <c r="D2033" s="529">
        <f t="shared" si="242"/>
        <v>1992</v>
      </c>
      <c r="E2033" s="531"/>
      <c r="F2033" s="574"/>
      <c r="G2033" s="531"/>
      <c r="H2033" s="575"/>
      <c r="I2033" s="700" t="str">
        <f t="shared" si="243"/>
        <v/>
      </c>
      <c r="J2033" s="700" t="str">
        <f t="shared" si="233"/>
        <v/>
      </c>
      <c r="K2033" s="700" t="str">
        <f t="shared" si="234"/>
        <v/>
      </c>
      <c r="L2033" s="700" t="str">
        <f t="shared" si="235"/>
        <v/>
      </c>
      <c r="M2033" s="712" t="str">
        <f t="shared" si="236"/>
        <v/>
      </c>
      <c r="N2033" s="713"/>
      <c r="O2033" s="714"/>
      <c r="P2033" s="233" t="s">
        <v>439</v>
      </c>
      <c r="Q2033" s="233" t="s">
        <v>439</v>
      </c>
      <c r="R2033" s="816" t="str">
        <f t="shared" si="240"/>
        <v/>
      </c>
      <c r="S2033" s="711" t="str">
        <f t="shared" si="241"/>
        <v/>
      </c>
      <c r="T2033" s="573"/>
      <c r="U2033" s="573"/>
      <c r="V2033" s="147"/>
      <c r="W2033" s="707"/>
    </row>
    <row r="2034" spans="2:23" ht="14.25" customHeight="1">
      <c r="B2034" s="395"/>
      <c r="D2034" s="529">
        <f t="shared" si="242"/>
        <v>1993</v>
      </c>
      <c r="E2034" s="531"/>
      <c r="F2034" s="574"/>
      <c r="G2034" s="531"/>
      <c r="H2034" s="575"/>
      <c r="I2034" s="700" t="str">
        <f t="shared" si="243"/>
        <v/>
      </c>
      <c r="J2034" s="700" t="str">
        <f t="shared" si="233"/>
        <v/>
      </c>
      <c r="K2034" s="700" t="str">
        <f t="shared" si="234"/>
        <v/>
      </c>
      <c r="L2034" s="700" t="str">
        <f t="shared" si="235"/>
        <v/>
      </c>
      <c r="M2034" s="712" t="str">
        <f t="shared" si="236"/>
        <v/>
      </c>
      <c r="N2034" s="713"/>
      <c r="O2034" s="714"/>
      <c r="P2034" s="233" t="s">
        <v>439</v>
      </c>
      <c r="Q2034" s="233" t="s">
        <v>439</v>
      </c>
      <c r="R2034" s="816" t="str">
        <f t="shared" si="240"/>
        <v/>
      </c>
      <c r="S2034" s="711" t="str">
        <f t="shared" si="241"/>
        <v/>
      </c>
      <c r="T2034" s="573"/>
      <c r="U2034" s="573"/>
      <c r="V2034" s="147"/>
      <c r="W2034" s="707"/>
    </row>
    <row r="2035" spans="2:23" ht="14.25" customHeight="1">
      <c r="B2035" s="395"/>
      <c r="D2035" s="529">
        <f t="shared" si="242"/>
        <v>1994</v>
      </c>
      <c r="E2035" s="531"/>
      <c r="F2035" s="574"/>
      <c r="G2035" s="531"/>
      <c r="H2035" s="575"/>
      <c r="I2035" s="700" t="str">
        <f t="shared" si="243"/>
        <v/>
      </c>
      <c r="J2035" s="700" t="str">
        <f t="shared" si="233"/>
        <v/>
      </c>
      <c r="K2035" s="700" t="str">
        <f t="shared" si="234"/>
        <v/>
      </c>
      <c r="L2035" s="700" t="str">
        <f t="shared" si="235"/>
        <v/>
      </c>
      <c r="M2035" s="712" t="str">
        <f t="shared" si="236"/>
        <v/>
      </c>
      <c r="N2035" s="713"/>
      <c r="O2035" s="714"/>
      <c r="P2035" s="233" t="s">
        <v>439</v>
      </c>
      <c r="Q2035" s="233" t="s">
        <v>439</v>
      </c>
      <c r="R2035" s="816" t="str">
        <f t="shared" si="240"/>
        <v/>
      </c>
      <c r="S2035" s="711" t="str">
        <f t="shared" si="241"/>
        <v/>
      </c>
      <c r="T2035" s="573"/>
      <c r="U2035" s="573"/>
      <c r="V2035" s="147"/>
      <c r="W2035" s="707"/>
    </row>
    <row r="2036" spans="2:23" ht="14.25" customHeight="1">
      <c r="B2036" s="395"/>
      <c r="D2036" s="529">
        <f t="shared" si="242"/>
        <v>1995</v>
      </c>
      <c r="E2036" s="531"/>
      <c r="F2036" s="574"/>
      <c r="G2036" s="531"/>
      <c r="H2036" s="575"/>
      <c r="I2036" s="700" t="str">
        <f t="shared" si="243"/>
        <v/>
      </c>
      <c r="J2036" s="700" t="str">
        <f t="shared" si="233"/>
        <v/>
      </c>
      <c r="K2036" s="700" t="str">
        <f t="shared" si="234"/>
        <v/>
      </c>
      <c r="L2036" s="700" t="str">
        <f t="shared" si="235"/>
        <v/>
      </c>
      <c r="M2036" s="712" t="str">
        <f t="shared" si="236"/>
        <v/>
      </c>
      <c r="N2036" s="713"/>
      <c r="O2036" s="714"/>
      <c r="P2036" s="233" t="s">
        <v>439</v>
      </c>
      <c r="Q2036" s="233" t="s">
        <v>439</v>
      </c>
      <c r="R2036" s="816" t="str">
        <f t="shared" si="240"/>
        <v/>
      </c>
      <c r="S2036" s="711" t="str">
        <f t="shared" si="241"/>
        <v/>
      </c>
      <c r="T2036" s="573"/>
      <c r="U2036" s="573"/>
      <c r="V2036" s="147"/>
      <c r="W2036" s="707"/>
    </row>
    <row r="2037" spans="2:23" ht="14.25" customHeight="1">
      <c r="B2037" s="395"/>
      <c r="D2037" s="529">
        <f t="shared" si="242"/>
        <v>1996</v>
      </c>
      <c r="E2037" s="531"/>
      <c r="F2037" s="574"/>
      <c r="G2037" s="531"/>
      <c r="H2037" s="575"/>
      <c r="I2037" s="700" t="str">
        <f t="shared" si="243"/>
        <v/>
      </c>
      <c r="J2037" s="700" t="str">
        <f t="shared" si="233"/>
        <v/>
      </c>
      <c r="K2037" s="700" t="str">
        <f t="shared" si="234"/>
        <v/>
      </c>
      <c r="L2037" s="700" t="str">
        <f t="shared" si="235"/>
        <v/>
      </c>
      <c r="M2037" s="712" t="str">
        <f t="shared" si="236"/>
        <v/>
      </c>
      <c r="N2037" s="713"/>
      <c r="O2037" s="714"/>
      <c r="P2037" s="233" t="s">
        <v>439</v>
      </c>
      <c r="Q2037" s="233" t="s">
        <v>439</v>
      </c>
      <c r="R2037" s="816" t="str">
        <f t="shared" si="240"/>
        <v/>
      </c>
      <c r="S2037" s="711" t="str">
        <f t="shared" si="241"/>
        <v/>
      </c>
      <c r="T2037" s="573"/>
      <c r="U2037" s="573"/>
      <c r="V2037" s="147"/>
      <c r="W2037" s="707"/>
    </row>
    <row r="2038" spans="2:23" ht="14.25" customHeight="1">
      <c r="B2038" s="395"/>
      <c r="D2038" s="529">
        <f t="shared" si="242"/>
        <v>1997</v>
      </c>
      <c r="E2038" s="531"/>
      <c r="F2038" s="574"/>
      <c r="G2038" s="531"/>
      <c r="H2038" s="575"/>
      <c r="I2038" s="700" t="str">
        <f t="shared" si="243"/>
        <v/>
      </c>
      <c r="J2038" s="700" t="str">
        <f t="shared" si="233"/>
        <v/>
      </c>
      <c r="K2038" s="700" t="str">
        <f t="shared" si="234"/>
        <v/>
      </c>
      <c r="L2038" s="700" t="str">
        <f t="shared" si="235"/>
        <v/>
      </c>
      <c r="M2038" s="712" t="str">
        <f t="shared" si="236"/>
        <v/>
      </c>
      <c r="N2038" s="713"/>
      <c r="O2038" s="714"/>
      <c r="P2038" s="233" t="s">
        <v>439</v>
      </c>
      <c r="Q2038" s="233" t="s">
        <v>439</v>
      </c>
      <c r="R2038" s="816" t="str">
        <f t="shared" si="240"/>
        <v/>
      </c>
      <c r="S2038" s="711" t="str">
        <f t="shared" si="241"/>
        <v/>
      </c>
      <c r="T2038" s="573"/>
      <c r="U2038" s="573"/>
      <c r="V2038" s="147"/>
      <c r="W2038" s="707"/>
    </row>
    <row r="2039" spans="2:23" ht="14.25" customHeight="1">
      <c r="B2039" s="395"/>
      <c r="D2039" s="529">
        <f t="shared" si="242"/>
        <v>1998</v>
      </c>
      <c r="E2039" s="531"/>
      <c r="F2039" s="574"/>
      <c r="G2039" s="531"/>
      <c r="H2039" s="575"/>
      <c r="I2039" s="700" t="str">
        <f t="shared" si="243"/>
        <v/>
      </c>
      <c r="J2039" s="700" t="str">
        <f t="shared" si="233"/>
        <v/>
      </c>
      <c r="K2039" s="700" t="str">
        <f t="shared" si="234"/>
        <v/>
      </c>
      <c r="L2039" s="700" t="str">
        <f t="shared" si="235"/>
        <v/>
      </c>
      <c r="M2039" s="712" t="str">
        <f t="shared" si="236"/>
        <v/>
      </c>
      <c r="N2039" s="713"/>
      <c r="O2039" s="714"/>
      <c r="P2039" s="233" t="s">
        <v>439</v>
      </c>
      <c r="Q2039" s="233" t="s">
        <v>439</v>
      </c>
      <c r="R2039" s="816" t="str">
        <f t="shared" si="240"/>
        <v/>
      </c>
      <c r="S2039" s="711" t="str">
        <f t="shared" si="241"/>
        <v/>
      </c>
      <c r="T2039" s="573"/>
      <c r="U2039" s="573"/>
      <c r="V2039" s="147"/>
      <c r="W2039" s="707"/>
    </row>
    <row r="2040" spans="2:23" ht="14.25" customHeight="1">
      <c r="B2040" s="395"/>
      <c r="D2040" s="529">
        <f t="shared" si="242"/>
        <v>1999</v>
      </c>
      <c r="E2040" s="531"/>
      <c r="F2040" s="574"/>
      <c r="G2040" s="531"/>
      <c r="H2040" s="575"/>
      <c r="I2040" s="700" t="str">
        <f t="shared" si="243"/>
        <v/>
      </c>
      <c r="J2040" s="700" t="str">
        <f t="shared" si="233"/>
        <v/>
      </c>
      <c r="K2040" s="700" t="str">
        <f t="shared" si="234"/>
        <v/>
      </c>
      <c r="L2040" s="700" t="str">
        <f t="shared" si="235"/>
        <v/>
      </c>
      <c r="M2040" s="712" t="str">
        <f t="shared" si="236"/>
        <v/>
      </c>
      <c r="N2040" s="713"/>
      <c r="O2040" s="714"/>
      <c r="P2040" s="233" t="s">
        <v>439</v>
      </c>
      <c r="Q2040" s="233" t="s">
        <v>439</v>
      </c>
      <c r="R2040" s="816" t="str">
        <f t="shared" si="240"/>
        <v/>
      </c>
      <c r="S2040" s="711" t="str">
        <f t="shared" si="241"/>
        <v/>
      </c>
      <c r="T2040" s="573"/>
      <c r="U2040" s="573"/>
      <c r="V2040" s="147"/>
      <c r="W2040" s="707"/>
    </row>
    <row r="2041" spans="2:23" ht="14.25" customHeight="1">
      <c r="B2041" s="395"/>
      <c r="D2041" s="529">
        <f t="shared" si="242"/>
        <v>2000</v>
      </c>
      <c r="E2041" s="531"/>
      <c r="F2041" s="574"/>
      <c r="G2041" s="531"/>
      <c r="H2041" s="575"/>
      <c r="I2041" s="700" t="str">
        <f t="shared" si="243"/>
        <v/>
      </c>
      <c r="J2041" s="700" t="str">
        <f t="shared" si="233"/>
        <v/>
      </c>
      <c r="K2041" s="700" t="str">
        <f t="shared" si="234"/>
        <v/>
      </c>
      <c r="L2041" s="700" t="str">
        <f t="shared" si="235"/>
        <v/>
      </c>
      <c r="M2041" s="712" t="str">
        <f t="shared" si="236"/>
        <v/>
      </c>
      <c r="N2041" s="713"/>
      <c r="O2041" s="714"/>
      <c r="P2041" s="233" t="s">
        <v>439</v>
      </c>
      <c r="Q2041" s="233" t="s">
        <v>439</v>
      </c>
      <c r="R2041" s="816" t="str">
        <f t="shared" si="240"/>
        <v/>
      </c>
      <c r="S2041" s="711" t="str">
        <f t="shared" si="241"/>
        <v/>
      </c>
      <c r="T2041" s="573"/>
      <c r="U2041" s="573"/>
      <c r="V2041" s="147"/>
      <c r="W2041" s="707"/>
    </row>
    <row r="2042" spans="2:23" ht="14.25" customHeight="1">
      <c r="B2042" s="395"/>
      <c r="D2042" s="529">
        <f t="shared" si="242"/>
        <v>2001</v>
      </c>
      <c r="E2042" s="531"/>
      <c r="F2042" s="574"/>
      <c r="G2042" s="531"/>
      <c r="H2042" s="575"/>
      <c r="I2042" s="700" t="str">
        <f t="shared" si="243"/>
        <v/>
      </c>
      <c r="J2042" s="700" t="str">
        <f t="shared" si="233"/>
        <v/>
      </c>
      <c r="K2042" s="700" t="str">
        <f t="shared" si="234"/>
        <v/>
      </c>
      <c r="L2042" s="700" t="str">
        <f t="shared" si="235"/>
        <v/>
      </c>
      <c r="M2042" s="712" t="str">
        <f t="shared" si="236"/>
        <v/>
      </c>
      <c r="N2042" s="713"/>
      <c r="O2042" s="714"/>
      <c r="P2042" s="233" t="s">
        <v>439</v>
      </c>
      <c r="Q2042" s="233" t="s">
        <v>439</v>
      </c>
      <c r="R2042" s="816" t="str">
        <f t="shared" si="240"/>
        <v/>
      </c>
      <c r="S2042" s="711" t="str">
        <f t="shared" si="241"/>
        <v/>
      </c>
      <c r="T2042" s="573"/>
      <c r="U2042" s="573"/>
      <c r="V2042" s="147"/>
      <c r="W2042" s="707"/>
    </row>
    <row r="2043" spans="2:23" ht="14.25" customHeight="1">
      <c r="B2043" s="395"/>
      <c r="D2043" s="529">
        <f t="shared" si="242"/>
        <v>2002</v>
      </c>
      <c r="E2043" s="531"/>
      <c r="F2043" s="574"/>
      <c r="G2043" s="531"/>
      <c r="H2043" s="575"/>
      <c r="I2043" s="700" t="str">
        <f t="shared" si="243"/>
        <v/>
      </c>
      <c r="J2043" s="700" t="str">
        <f t="shared" si="233"/>
        <v/>
      </c>
      <c r="K2043" s="700" t="str">
        <f t="shared" si="234"/>
        <v/>
      </c>
      <c r="L2043" s="700" t="str">
        <f t="shared" si="235"/>
        <v/>
      </c>
      <c r="M2043" s="712" t="str">
        <f t="shared" si="236"/>
        <v/>
      </c>
      <c r="N2043" s="713"/>
      <c r="O2043" s="714"/>
      <c r="P2043" s="233" t="s">
        <v>439</v>
      </c>
      <c r="Q2043" s="233" t="s">
        <v>439</v>
      </c>
      <c r="R2043" s="816" t="str">
        <f t="shared" si="240"/>
        <v/>
      </c>
      <c r="S2043" s="711" t="str">
        <f t="shared" si="241"/>
        <v/>
      </c>
      <c r="T2043" s="573"/>
      <c r="U2043" s="573"/>
      <c r="V2043" s="147"/>
      <c r="W2043" s="707"/>
    </row>
    <row r="2044" spans="2:23" ht="14.25" customHeight="1">
      <c r="B2044" s="395"/>
      <c r="D2044" s="529">
        <f t="shared" si="242"/>
        <v>2003</v>
      </c>
      <c r="E2044" s="531"/>
      <c r="F2044" s="574"/>
      <c r="G2044" s="531"/>
      <c r="H2044" s="575"/>
      <c r="I2044" s="700" t="str">
        <f t="shared" si="243"/>
        <v/>
      </c>
      <c r="J2044" s="700" t="str">
        <f t="shared" si="233"/>
        <v/>
      </c>
      <c r="K2044" s="700" t="str">
        <f t="shared" si="234"/>
        <v/>
      </c>
      <c r="L2044" s="700" t="str">
        <f t="shared" si="235"/>
        <v/>
      </c>
      <c r="M2044" s="712" t="str">
        <f t="shared" si="236"/>
        <v/>
      </c>
      <c r="N2044" s="713"/>
      <c r="O2044" s="714"/>
      <c r="P2044" s="233" t="s">
        <v>439</v>
      </c>
      <c r="Q2044" s="233" t="s">
        <v>439</v>
      </c>
      <c r="R2044" s="816" t="str">
        <f t="shared" si="240"/>
        <v/>
      </c>
      <c r="S2044" s="711" t="str">
        <f t="shared" si="241"/>
        <v/>
      </c>
      <c r="T2044" s="573"/>
      <c r="U2044" s="573"/>
      <c r="V2044" s="147"/>
      <c r="W2044" s="707"/>
    </row>
    <row r="2045" spans="2:23" ht="14.25" customHeight="1">
      <c r="B2045" s="395"/>
      <c r="D2045" s="529">
        <f t="shared" si="242"/>
        <v>2004</v>
      </c>
      <c r="E2045" s="531"/>
      <c r="F2045" s="574"/>
      <c r="G2045" s="531"/>
      <c r="H2045" s="575"/>
      <c r="I2045" s="700" t="str">
        <f t="shared" si="243"/>
        <v/>
      </c>
      <c r="J2045" s="700" t="str">
        <f t="shared" si="233"/>
        <v/>
      </c>
      <c r="K2045" s="700" t="str">
        <f t="shared" si="234"/>
        <v/>
      </c>
      <c r="L2045" s="700" t="str">
        <f t="shared" si="235"/>
        <v/>
      </c>
      <c r="M2045" s="712" t="str">
        <f t="shared" si="236"/>
        <v/>
      </c>
      <c r="N2045" s="713"/>
      <c r="O2045" s="714"/>
      <c r="P2045" s="233" t="s">
        <v>439</v>
      </c>
      <c r="Q2045" s="233" t="s">
        <v>439</v>
      </c>
      <c r="R2045" s="816" t="str">
        <f t="shared" si="240"/>
        <v/>
      </c>
      <c r="S2045" s="711" t="str">
        <f t="shared" si="241"/>
        <v/>
      </c>
      <c r="T2045" s="573"/>
      <c r="U2045" s="573"/>
      <c r="V2045" s="147"/>
      <c r="W2045" s="707"/>
    </row>
    <row r="2046" spans="2:23" ht="14.25" customHeight="1">
      <c r="B2046" s="395"/>
      <c r="D2046" s="529">
        <f t="shared" si="242"/>
        <v>2005</v>
      </c>
      <c r="E2046" s="531"/>
      <c r="F2046" s="574"/>
      <c r="G2046" s="531"/>
      <c r="H2046" s="575"/>
      <c r="I2046" s="700" t="str">
        <f t="shared" si="243"/>
        <v/>
      </c>
      <c r="J2046" s="700" t="str">
        <f t="shared" si="233"/>
        <v/>
      </c>
      <c r="K2046" s="700" t="str">
        <f t="shared" si="234"/>
        <v/>
      </c>
      <c r="L2046" s="700" t="str">
        <f t="shared" si="235"/>
        <v/>
      </c>
      <c r="M2046" s="712" t="str">
        <f t="shared" si="236"/>
        <v/>
      </c>
      <c r="N2046" s="713"/>
      <c r="O2046" s="714"/>
      <c r="P2046" s="233" t="s">
        <v>439</v>
      </c>
      <c r="Q2046" s="233" t="s">
        <v>439</v>
      </c>
      <c r="R2046" s="816" t="str">
        <f t="shared" si="240"/>
        <v/>
      </c>
      <c r="S2046" s="711" t="str">
        <f t="shared" si="241"/>
        <v/>
      </c>
      <c r="T2046" s="573"/>
      <c r="U2046" s="573"/>
      <c r="V2046" s="147"/>
      <c r="W2046" s="707"/>
    </row>
    <row r="2047" spans="2:23" ht="14.25" customHeight="1">
      <c r="B2047" s="395"/>
      <c r="D2047" s="529">
        <f t="shared" si="242"/>
        <v>2006</v>
      </c>
      <c r="E2047" s="531"/>
      <c r="F2047" s="574"/>
      <c r="G2047" s="531"/>
      <c r="H2047" s="575"/>
      <c r="I2047" s="700" t="str">
        <f t="shared" si="243"/>
        <v/>
      </c>
      <c r="J2047" s="700" t="str">
        <f t="shared" si="233"/>
        <v/>
      </c>
      <c r="K2047" s="700" t="str">
        <f t="shared" si="234"/>
        <v/>
      </c>
      <c r="L2047" s="700" t="str">
        <f t="shared" si="235"/>
        <v/>
      </c>
      <c r="M2047" s="712" t="str">
        <f t="shared" si="236"/>
        <v/>
      </c>
      <c r="N2047" s="713"/>
      <c r="O2047" s="714"/>
      <c r="P2047" s="233" t="s">
        <v>439</v>
      </c>
      <c r="Q2047" s="233" t="s">
        <v>439</v>
      </c>
      <c r="R2047" s="816" t="str">
        <f t="shared" si="240"/>
        <v/>
      </c>
      <c r="S2047" s="711" t="str">
        <f t="shared" si="241"/>
        <v/>
      </c>
      <c r="T2047" s="573"/>
      <c r="U2047" s="573"/>
      <c r="V2047" s="147"/>
      <c r="W2047" s="707"/>
    </row>
    <row r="2048" spans="2:23" ht="14.25" customHeight="1">
      <c r="B2048" s="395"/>
      <c r="D2048" s="529">
        <f t="shared" si="242"/>
        <v>2007</v>
      </c>
      <c r="E2048" s="531"/>
      <c r="F2048" s="574"/>
      <c r="G2048" s="531"/>
      <c r="H2048" s="575"/>
      <c r="I2048" s="700" t="str">
        <f t="shared" si="243"/>
        <v/>
      </c>
      <c r="J2048" s="700" t="str">
        <f t="shared" si="233"/>
        <v/>
      </c>
      <c r="K2048" s="700" t="str">
        <f t="shared" si="234"/>
        <v/>
      </c>
      <c r="L2048" s="700" t="str">
        <f t="shared" si="235"/>
        <v/>
      </c>
      <c r="M2048" s="712" t="str">
        <f t="shared" si="236"/>
        <v/>
      </c>
      <c r="N2048" s="713"/>
      <c r="O2048" s="714"/>
      <c r="P2048" s="233" t="s">
        <v>439</v>
      </c>
      <c r="Q2048" s="233" t="s">
        <v>439</v>
      </c>
      <c r="R2048" s="816" t="str">
        <f t="shared" si="240"/>
        <v/>
      </c>
      <c r="S2048" s="711" t="str">
        <f t="shared" si="241"/>
        <v/>
      </c>
      <c r="T2048" s="573"/>
      <c r="U2048" s="573"/>
      <c r="V2048" s="147"/>
      <c r="W2048" s="707"/>
    </row>
    <row r="2049" spans="2:23" ht="14.25" customHeight="1">
      <c r="B2049" s="395"/>
      <c r="D2049" s="529">
        <f t="shared" si="242"/>
        <v>2008</v>
      </c>
      <c r="E2049" s="531"/>
      <c r="F2049" s="574"/>
      <c r="G2049" s="531"/>
      <c r="H2049" s="575"/>
      <c r="I2049" s="700" t="str">
        <f t="shared" si="243"/>
        <v/>
      </c>
      <c r="J2049" s="700" t="str">
        <f t="shared" si="233"/>
        <v/>
      </c>
      <c r="K2049" s="700" t="str">
        <f t="shared" si="234"/>
        <v/>
      </c>
      <c r="L2049" s="700" t="str">
        <f t="shared" si="235"/>
        <v/>
      </c>
      <c r="M2049" s="712" t="str">
        <f t="shared" si="236"/>
        <v/>
      </c>
      <c r="N2049" s="713"/>
      <c r="O2049" s="714"/>
      <c r="P2049" s="233" t="s">
        <v>439</v>
      </c>
      <c r="Q2049" s="233" t="s">
        <v>439</v>
      </c>
      <c r="R2049" s="816" t="str">
        <f t="shared" si="240"/>
        <v/>
      </c>
      <c r="S2049" s="711" t="str">
        <f t="shared" si="241"/>
        <v/>
      </c>
      <c r="T2049" s="573"/>
      <c r="U2049" s="573"/>
      <c r="V2049" s="147"/>
      <c r="W2049" s="707"/>
    </row>
    <row r="2050" spans="2:23" ht="14.25" customHeight="1">
      <c r="B2050" s="395"/>
      <c r="D2050" s="529">
        <f t="shared" si="242"/>
        <v>2009</v>
      </c>
      <c r="E2050" s="531"/>
      <c r="F2050" s="574"/>
      <c r="G2050" s="531"/>
      <c r="H2050" s="575"/>
      <c r="I2050" s="700" t="str">
        <f t="shared" si="243"/>
        <v/>
      </c>
      <c r="J2050" s="700" t="str">
        <f t="shared" si="233"/>
        <v/>
      </c>
      <c r="K2050" s="700" t="str">
        <f t="shared" si="234"/>
        <v/>
      </c>
      <c r="L2050" s="700" t="str">
        <f t="shared" si="235"/>
        <v/>
      </c>
      <c r="M2050" s="712" t="str">
        <f t="shared" si="236"/>
        <v/>
      </c>
      <c r="N2050" s="713"/>
      <c r="O2050" s="714"/>
      <c r="P2050" s="233" t="s">
        <v>439</v>
      </c>
      <c r="Q2050" s="233" t="s">
        <v>439</v>
      </c>
      <c r="R2050" s="816" t="str">
        <f t="shared" si="240"/>
        <v/>
      </c>
      <c r="S2050" s="711" t="str">
        <f t="shared" si="241"/>
        <v/>
      </c>
      <c r="T2050" s="573"/>
      <c r="U2050" s="573"/>
      <c r="V2050" s="147"/>
      <c r="W2050" s="707"/>
    </row>
    <row r="2051" spans="2:23" ht="14.25" customHeight="1">
      <c r="B2051" s="395"/>
      <c r="D2051" s="529">
        <f t="shared" si="242"/>
        <v>2010</v>
      </c>
      <c r="E2051" s="531"/>
      <c r="F2051" s="574"/>
      <c r="G2051" s="531"/>
      <c r="H2051" s="575"/>
      <c r="I2051" s="700" t="str">
        <f t="shared" si="243"/>
        <v/>
      </c>
      <c r="J2051" s="700" t="str">
        <f t="shared" si="233"/>
        <v/>
      </c>
      <c r="K2051" s="700" t="str">
        <f t="shared" si="234"/>
        <v/>
      </c>
      <c r="L2051" s="700" t="str">
        <f t="shared" si="235"/>
        <v/>
      </c>
      <c r="M2051" s="712" t="str">
        <f t="shared" si="236"/>
        <v/>
      </c>
      <c r="N2051" s="713"/>
      <c r="O2051" s="714"/>
      <c r="P2051" s="233" t="s">
        <v>439</v>
      </c>
      <c r="Q2051" s="233" t="s">
        <v>439</v>
      </c>
      <c r="R2051" s="816" t="str">
        <f t="shared" si="240"/>
        <v/>
      </c>
      <c r="S2051" s="711" t="str">
        <f t="shared" si="241"/>
        <v/>
      </c>
      <c r="T2051" s="573"/>
      <c r="U2051" s="573"/>
      <c r="V2051" s="147"/>
      <c r="W2051" s="707"/>
    </row>
    <row r="2052" spans="2:23" ht="14.25" customHeight="1">
      <c r="B2052" s="395"/>
      <c r="D2052" s="529">
        <f t="shared" si="242"/>
        <v>2011</v>
      </c>
      <c r="E2052" s="531"/>
      <c r="F2052" s="574"/>
      <c r="G2052" s="531"/>
      <c r="H2052" s="575"/>
      <c r="I2052" s="700" t="str">
        <f t="shared" si="243"/>
        <v/>
      </c>
      <c r="J2052" s="700" t="str">
        <f t="shared" si="233"/>
        <v/>
      </c>
      <c r="K2052" s="700" t="str">
        <f t="shared" si="234"/>
        <v/>
      </c>
      <c r="L2052" s="700" t="str">
        <f t="shared" si="235"/>
        <v/>
      </c>
      <c r="M2052" s="712" t="str">
        <f t="shared" si="236"/>
        <v/>
      </c>
      <c r="N2052" s="713"/>
      <c r="O2052" s="714"/>
      <c r="P2052" s="233" t="s">
        <v>439</v>
      </c>
      <c r="Q2052" s="233" t="s">
        <v>439</v>
      </c>
      <c r="R2052" s="816" t="str">
        <f t="shared" si="240"/>
        <v/>
      </c>
      <c r="S2052" s="711" t="str">
        <f t="shared" si="241"/>
        <v/>
      </c>
      <c r="T2052" s="573"/>
      <c r="U2052" s="573"/>
      <c r="V2052" s="147"/>
      <c r="W2052" s="707"/>
    </row>
    <row r="2053" spans="2:23" ht="14.25" customHeight="1">
      <c r="B2053" s="395"/>
      <c r="D2053" s="529">
        <f t="shared" si="242"/>
        <v>2012</v>
      </c>
      <c r="E2053" s="531"/>
      <c r="F2053" s="574"/>
      <c r="G2053" s="531"/>
      <c r="H2053" s="575"/>
      <c r="I2053" s="700" t="str">
        <f t="shared" si="243"/>
        <v/>
      </c>
      <c r="J2053" s="700" t="str">
        <f t="shared" si="233"/>
        <v/>
      </c>
      <c r="K2053" s="700" t="str">
        <f t="shared" si="234"/>
        <v/>
      </c>
      <c r="L2053" s="700" t="str">
        <f t="shared" si="235"/>
        <v/>
      </c>
      <c r="M2053" s="712" t="str">
        <f t="shared" si="236"/>
        <v/>
      </c>
      <c r="N2053" s="713"/>
      <c r="O2053" s="714"/>
      <c r="P2053" s="233" t="s">
        <v>439</v>
      </c>
      <c r="Q2053" s="233" t="s">
        <v>439</v>
      </c>
      <c r="R2053" s="816" t="str">
        <f t="shared" si="240"/>
        <v/>
      </c>
      <c r="S2053" s="711" t="str">
        <f t="shared" si="241"/>
        <v/>
      </c>
      <c r="T2053" s="573"/>
      <c r="U2053" s="573"/>
      <c r="V2053" s="147"/>
      <c r="W2053" s="707"/>
    </row>
    <row r="2054" spans="2:23" ht="14.25" customHeight="1">
      <c r="B2054" s="395"/>
      <c r="D2054" s="529">
        <f t="shared" si="242"/>
        <v>2013</v>
      </c>
      <c r="E2054" s="531"/>
      <c r="F2054" s="574"/>
      <c r="G2054" s="531"/>
      <c r="H2054" s="575"/>
      <c r="I2054" s="700" t="str">
        <f t="shared" si="243"/>
        <v/>
      </c>
      <c r="J2054" s="700" t="str">
        <f t="shared" si="233"/>
        <v/>
      </c>
      <c r="K2054" s="700" t="str">
        <f t="shared" si="234"/>
        <v/>
      </c>
      <c r="L2054" s="700" t="str">
        <f t="shared" si="235"/>
        <v/>
      </c>
      <c r="M2054" s="712" t="str">
        <f t="shared" si="236"/>
        <v/>
      </c>
      <c r="N2054" s="713"/>
      <c r="O2054" s="714"/>
      <c r="P2054" s="233" t="s">
        <v>439</v>
      </c>
      <c r="Q2054" s="233" t="s">
        <v>439</v>
      </c>
      <c r="R2054" s="816" t="str">
        <f t="shared" si="240"/>
        <v/>
      </c>
      <c r="S2054" s="711" t="str">
        <f t="shared" si="241"/>
        <v/>
      </c>
      <c r="T2054" s="573"/>
      <c r="U2054" s="573"/>
      <c r="V2054" s="147"/>
      <c r="W2054" s="707"/>
    </row>
    <row r="2055" spans="2:23" ht="14.25" customHeight="1">
      <c r="B2055" s="395"/>
      <c r="D2055" s="529">
        <f t="shared" si="242"/>
        <v>2014</v>
      </c>
      <c r="E2055" s="531"/>
      <c r="F2055" s="574"/>
      <c r="G2055" s="531"/>
      <c r="H2055" s="575"/>
      <c r="I2055" s="700" t="str">
        <f t="shared" si="243"/>
        <v/>
      </c>
      <c r="J2055" s="700" t="str">
        <f t="shared" si="233"/>
        <v/>
      </c>
      <c r="K2055" s="700" t="str">
        <f t="shared" si="234"/>
        <v/>
      </c>
      <c r="L2055" s="700" t="str">
        <f t="shared" si="235"/>
        <v/>
      </c>
      <c r="M2055" s="712" t="str">
        <f t="shared" si="236"/>
        <v/>
      </c>
      <c r="N2055" s="713"/>
      <c r="O2055" s="714"/>
      <c r="P2055" s="233" t="s">
        <v>439</v>
      </c>
      <c r="Q2055" s="233" t="s">
        <v>439</v>
      </c>
      <c r="R2055" s="816" t="str">
        <f t="shared" si="240"/>
        <v/>
      </c>
      <c r="S2055" s="711" t="str">
        <f t="shared" si="241"/>
        <v/>
      </c>
      <c r="T2055" s="573"/>
      <c r="U2055" s="573"/>
      <c r="V2055" s="147"/>
      <c r="W2055" s="707"/>
    </row>
    <row r="2056" spans="2:23" ht="14.25" customHeight="1">
      <c r="B2056" s="395"/>
      <c r="D2056" s="529">
        <f t="shared" si="242"/>
        <v>2015</v>
      </c>
      <c r="E2056" s="531"/>
      <c r="F2056" s="574"/>
      <c r="G2056" s="531"/>
      <c r="H2056" s="575"/>
      <c r="I2056" s="700" t="str">
        <f t="shared" si="243"/>
        <v/>
      </c>
      <c r="J2056" s="700" t="str">
        <f t="shared" si="233"/>
        <v/>
      </c>
      <c r="K2056" s="700" t="str">
        <f t="shared" si="234"/>
        <v/>
      </c>
      <c r="L2056" s="700" t="str">
        <f t="shared" si="235"/>
        <v/>
      </c>
      <c r="M2056" s="712" t="str">
        <f t="shared" si="236"/>
        <v/>
      </c>
      <c r="N2056" s="713"/>
      <c r="O2056" s="714"/>
      <c r="P2056" s="233" t="s">
        <v>439</v>
      </c>
      <c r="Q2056" s="233" t="s">
        <v>439</v>
      </c>
      <c r="R2056" s="816" t="str">
        <f t="shared" ref="R2056:R2119" si="244">IF(Q2056="","",P2056*Q2056)</f>
        <v/>
      </c>
      <c r="S2056" s="711" t="str">
        <f t="shared" si="241"/>
        <v/>
      </c>
      <c r="T2056" s="573"/>
      <c r="U2056" s="573"/>
      <c r="V2056" s="147"/>
      <c r="W2056" s="707"/>
    </row>
    <row r="2057" spans="2:23" ht="14.25" customHeight="1">
      <c r="B2057" s="395"/>
      <c r="D2057" s="529">
        <f t="shared" si="242"/>
        <v>2016</v>
      </c>
      <c r="E2057" s="531"/>
      <c r="F2057" s="574"/>
      <c r="G2057" s="531"/>
      <c r="H2057" s="575"/>
      <c r="I2057" s="700" t="str">
        <f t="shared" si="243"/>
        <v/>
      </c>
      <c r="J2057" s="700" t="str">
        <f t="shared" si="233"/>
        <v/>
      </c>
      <c r="K2057" s="700" t="str">
        <f t="shared" si="234"/>
        <v/>
      </c>
      <c r="L2057" s="700" t="str">
        <f t="shared" si="235"/>
        <v/>
      </c>
      <c r="M2057" s="712" t="str">
        <f t="shared" si="236"/>
        <v/>
      </c>
      <c r="N2057" s="713"/>
      <c r="O2057" s="714"/>
      <c r="P2057" s="233" t="s">
        <v>439</v>
      </c>
      <c r="Q2057" s="233" t="s">
        <v>439</v>
      </c>
      <c r="R2057" s="816" t="str">
        <f t="shared" si="244"/>
        <v/>
      </c>
      <c r="S2057" s="711" t="str">
        <f t="shared" si="241"/>
        <v/>
      </c>
      <c r="T2057" s="573"/>
      <c r="U2057" s="573"/>
      <c r="V2057" s="147"/>
      <c r="W2057" s="707"/>
    </row>
    <row r="2058" spans="2:23" ht="14.25" customHeight="1">
      <c r="B2058" s="395"/>
      <c r="D2058" s="529">
        <f t="shared" si="242"/>
        <v>2017</v>
      </c>
      <c r="E2058" s="531"/>
      <c r="F2058" s="574"/>
      <c r="G2058" s="531"/>
      <c r="H2058" s="575"/>
      <c r="I2058" s="700" t="str">
        <f t="shared" si="243"/>
        <v/>
      </c>
      <c r="J2058" s="700" t="str">
        <f t="shared" si="233"/>
        <v/>
      </c>
      <c r="K2058" s="700" t="str">
        <f t="shared" si="234"/>
        <v/>
      </c>
      <c r="L2058" s="700" t="str">
        <f t="shared" si="235"/>
        <v/>
      </c>
      <c r="M2058" s="712" t="str">
        <f t="shared" si="236"/>
        <v/>
      </c>
      <c r="N2058" s="713"/>
      <c r="O2058" s="714"/>
      <c r="P2058" s="233" t="s">
        <v>439</v>
      </c>
      <c r="Q2058" s="233" t="s">
        <v>439</v>
      </c>
      <c r="R2058" s="816" t="str">
        <f t="shared" si="244"/>
        <v/>
      </c>
      <c r="S2058" s="711" t="str">
        <f t="shared" si="241"/>
        <v/>
      </c>
      <c r="T2058" s="573"/>
      <c r="U2058" s="573"/>
      <c r="V2058" s="147"/>
      <c r="W2058" s="707"/>
    </row>
    <row r="2059" spans="2:23" ht="14.25" customHeight="1">
      <c r="B2059" s="395"/>
      <c r="D2059" s="529">
        <f t="shared" si="242"/>
        <v>2018</v>
      </c>
      <c r="E2059" s="531"/>
      <c r="F2059" s="574"/>
      <c r="G2059" s="531"/>
      <c r="H2059" s="575"/>
      <c r="I2059" s="700" t="str">
        <f t="shared" si="243"/>
        <v/>
      </c>
      <c r="J2059" s="700" t="str">
        <f t="shared" si="233"/>
        <v/>
      </c>
      <c r="K2059" s="700" t="str">
        <f t="shared" si="234"/>
        <v/>
      </c>
      <c r="L2059" s="700" t="str">
        <f t="shared" si="235"/>
        <v/>
      </c>
      <c r="M2059" s="712" t="str">
        <f t="shared" si="236"/>
        <v/>
      </c>
      <c r="N2059" s="713"/>
      <c r="O2059" s="714"/>
      <c r="P2059" s="233" t="s">
        <v>439</v>
      </c>
      <c r="Q2059" s="233" t="s">
        <v>439</v>
      </c>
      <c r="R2059" s="816" t="str">
        <f t="shared" si="244"/>
        <v/>
      </c>
      <c r="S2059" s="711" t="str">
        <f t="shared" si="241"/>
        <v/>
      </c>
      <c r="T2059" s="573"/>
      <c r="U2059" s="573"/>
      <c r="V2059" s="147"/>
      <c r="W2059" s="707"/>
    </row>
    <row r="2060" spans="2:23" ht="14.25" customHeight="1">
      <c r="B2060" s="395"/>
      <c r="D2060" s="529">
        <f t="shared" si="242"/>
        <v>2019</v>
      </c>
      <c r="E2060" s="531"/>
      <c r="F2060" s="574"/>
      <c r="G2060" s="531"/>
      <c r="H2060" s="575"/>
      <c r="I2060" s="700" t="str">
        <f t="shared" si="243"/>
        <v/>
      </c>
      <c r="J2060" s="700" t="str">
        <f t="shared" si="233"/>
        <v/>
      </c>
      <c r="K2060" s="700" t="str">
        <f t="shared" si="234"/>
        <v/>
      </c>
      <c r="L2060" s="700" t="str">
        <f t="shared" si="235"/>
        <v/>
      </c>
      <c r="M2060" s="712" t="str">
        <f t="shared" si="236"/>
        <v/>
      </c>
      <c r="N2060" s="713"/>
      <c r="O2060" s="714"/>
      <c r="P2060" s="233" t="s">
        <v>439</v>
      </c>
      <c r="Q2060" s="233" t="s">
        <v>439</v>
      </c>
      <c r="R2060" s="816" t="str">
        <f t="shared" si="244"/>
        <v/>
      </c>
      <c r="S2060" s="711" t="str">
        <f t="shared" si="241"/>
        <v/>
      </c>
      <c r="T2060" s="573"/>
      <c r="U2060" s="573"/>
      <c r="V2060" s="147"/>
      <c r="W2060" s="707"/>
    </row>
    <row r="2061" spans="2:23" ht="14.25" customHeight="1">
      <c r="B2061" s="395"/>
      <c r="D2061" s="529">
        <f t="shared" si="242"/>
        <v>2020</v>
      </c>
      <c r="E2061" s="531"/>
      <c r="F2061" s="574"/>
      <c r="G2061" s="531"/>
      <c r="H2061" s="575"/>
      <c r="I2061" s="700" t="str">
        <f t="shared" si="243"/>
        <v/>
      </c>
      <c r="J2061" s="700" t="str">
        <f t="shared" si="233"/>
        <v/>
      </c>
      <c r="K2061" s="700" t="str">
        <f t="shared" si="234"/>
        <v/>
      </c>
      <c r="L2061" s="700" t="str">
        <f t="shared" si="235"/>
        <v/>
      </c>
      <c r="M2061" s="712" t="str">
        <f t="shared" si="236"/>
        <v/>
      </c>
      <c r="N2061" s="713"/>
      <c r="O2061" s="714"/>
      <c r="P2061" s="233" t="s">
        <v>439</v>
      </c>
      <c r="Q2061" s="233" t="s">
        <v>439</v>
      </c>
      <c r="R2061" s="816" t="str">
        <f t="shared" si="244"/>
        <v/>
      </c>
      <c r="S2061" s="711" t="str">
        <f t="shared" si="241"/>
        <v/>
      </c>
      <c r="T2061" s="573"/>
      <c r="U2061" s="573"/>
      <c r="V2061" s="147"/>
      <c r="W2061" s="707"/>
    </row>
    <row r="2062" spans="2:23" ht="14.25" customHeight="1">
      <c r="B2062" s="395"/>
      <c r="D2062" s="529">
        <f t="shared" si="242"/>
        <v>2021</v>
      </c>
      <c r="E2062" s="531"/>
      <c r="F2062" s="574"/>
      <c r="G2062" s="531"/>
      <c r="H2062" s="575"/>
      <c r="I2062" s="700" t="str">
        <f t="shared" si="243"/>
        <v/>
      </c>
      <c r="J2062" s="700" t="str">
        <f t="shared" si="233"/>
        <v/>
      </c>
      <c r="K2062" s="700" t="str">
        <f t="shared" si="234"/>
        <v/>
      </c>
      <c r="L2062" s="700" t="str">
        <f t="shared" si="235"/>
        <v/>
      </c>
      <c r="M2062" s="712" t="str">
        <f t="shared" si="236"/>
        <v/>
      </c>
      <c r="N2062" s="713"/>
      <c r="O2062" s="714"/>
      <c r="P2062" s="233" t="s">
        <v>439</v>
      </c>
      <c r="Q2062" s="233" t="s">
        <v>439</v>
      </c>
      <c r="R2062" s="816" t="str">
        <f t="shared" si="244"/>
        <v/>
      </c>
      <c r="S2062" s="711" t="str">
        <f t="shared" si="241"/>
        <v/>
      </c>
      <c r="T2062" s="573"/>
      <c r="U2062" s="573"/>
      <c r="V2062" s="147"/>
      <c r="W2062" s="707"/>
    </row>
    <row r="2063" spans="2:23" ht="14.25" customHeight="1">
      <c r="B2063" s="395"/>
      <c r="D2063" s="529">
        <f t="shared" si="242"/>
        <v>2022</v>
      </c>
      <c r="E2063" s="531"/>
      <c r="F2063" s="574"/>
      <c r="G2063" s="531"/>
      <c r="H2063" s="575"/>
      <c r="I2063" s="700" t="str">
        <f t="shared" si="243"/>
        <v/>
      </c>
      <c r="J2063" s="700" t="str">
        <f t="shared" si="233"/>
        <v/>
      </c>
      <c r="K2063" s="700" t="str">
        <f t="shared" si="234"/>
        <v/>
      </c>
      <c r="L2063" s="700" t="str">
        <f t="shared" si="235"/>
        <v/>
      </c>
      <c r="M2063" s="712" t="str">
        <f t="shared" si="236"/>
        <v/>
      </c>
      <c r="N2063" s="713"/>
      <c r="O2063" s="714"/>
      <c r="P2063" s="233" t="s">
        <v>439</v>
      </c>
      <c r="Q2063" s="233" t="s">
        <v>439</v>
      </c>
      <c r="R2063" s="816" t="str">
        <f t="shared" si="244"/>
        <v/>
      </c>
      <c r="S2063" s="711" t="str">
        <f t="shared" si="241"/>
        <v/>
      </c>
      <c r="T2063" s="573"/>
      <c r="U2063" s="573"/>
      <c r="V2063" s="147"/>
      <c r="W2063" s="707"/>
    </row>
    <row r="2064" spans="2:23" ht="14.25" customHeight="1">
      <c r="B2064" s="395"/>
      <c r="D2064" s="529">
        <f t="shared" si="242"/>
        <v>2023</v>
      </c>
      <c r="E2064" s="531"/>
      <c r="F2064" s="574"/>
      <c r="G2064" s="531"/>
      <c r="H2064" s="575"/>
      <c r="I2064" s="700" t="str">
        <f t="shared" si="243"/>
        <v/>
      </c>
      <c r="J2064" s="700" t="str">
        <f t="shared" si="233"/>
        <v/>
      </c>
      <c r="K2064" s="700" t="str">
        <f t="shared" si="234"/>
        <v/>
      </c>
      <c r="L2064" s="700" t="str">
        <f t="shared" si="235"/>
        <v/>
      </c>
      <c r="M2064" s="712" t="str">
        <f t="shared" si="236"/>
        <v/>
      </c>
      <c r="N2064" s="713"/>
      <c r="O2064" s="714"/>
      <c r="P2064" s="233" t="s">
        <v>439</v>
      </c>
      <c r="Q2064" s="233" t="s">
        <v>439</v>
      </c>
      <c r="R2064" s="816" t="str">
        <f t="shared" si="244"/>
        <v/>
      </c>
      <c r="S2064" s="711" t="str">
        <f t="shared" si="241"/>
        <v/>
      </c>
      <c r="T2064" s="573"/>
      <c r="U2064" s="573"/>
      <c r="V2064" s="147"/>
      <c r="W2064" s="707"/>
    </row>
    <row r="2065" spans="2:23" ht="14.25" customHeight="1">
      <c r="B2065" s="395"/>
      <c r="D2065" s="529">
        <f t="shared" si="242"/>
        <v>2024</v>
      </c>
      <c r="E2065" s="531"/>
      <c r="F2065" s="574"/>
      <c r="G2065" s="531"/>
      <c r="H2065" s="575"/>
      <c r="I2065" s="700" t="str">
        <f t="shared" si="243"/>
        <v/>
      </c>
      <c r="J2065" s="700" t="str">
        <f t="shared" si="233"/>
        <v/>
      </c>
      <c r="K2065" s="700" t="str">
        <f t="shared" si="234"/>
        <v/>
      </c>
      <c r="L2065" s="700" t="str">
        <f t="shared" si="235"/>
        <v/>
      </c>
      <c r="M2065" s="712" t="str">
        <f t="shared" si="236"/>
        <v/>
      </c>
      <c r="N2065" s="713"/>
      <c r="O2065" s="714"/>
      <c r="P2065" s="233" t="s">
        <v>439</v>
      </c>
      <c r="Q2065" s="233" t="s">
        <v>439</v>
      </c>
      <c r="R2065" s="816" t="str">
        <f t="shared" si="244"/>
        <v/>
      </c>
      <c r="S2065" s="711" t="str">
        <f t="shared" si="241"/>
        <v/>
      </c>
      <c r="T2065" s="573"/>
      <c r="U2065" s="573"/>
      <c r="V2065" s="147"/>
      <c r="W2065" s="707"/>
    </row>
    <row r="2066" spans="2:23" ht="14.25" customHeight="1">
      <c r="B2066" s="395"/>
      <c r="D2066" s="529">
        <f t="shared" si="242"/>
        <v>2025</v>
      </c>
      <c r="E2066" s="531"/>
      <c r="F2066" s="574"/>
      <c r="G2066" s="531"/>
      <c r="H2066" s="575"/>
      <c r="I2066" s="700" t="str">
        <f t="shared" si="243"/>
        <v/>
      </c>
      <c r="J2066" s="700" t="str">
        <f t="shared" si="233"/>
        <v/>
      </c>
      <c r="K2066" s="700" t="str">
        <f t="shared" si="234"/>
        <v/>
      </c>
      <c r="L2066" s="700" t="str">
        <f t="shared" si="235"/>
        <v/>
      </c>
      <c r="M2066" s="712" t="str">
        <f t="shared" si="236"/>
        <v/>
      </c>
      <c r="N2066" s="713"/>
      <c r="O2066" s="714"/>
      <c r="P2066" s="233" t="s">
        <v>439</v>
      </c>
      <c r="Q2066" s="233" t="s">
        <v>439</v>
      </c>
      <c r="R2066" s="816" t="str">
        <f t="shared" si="244"/>
        <v/>
      </c>
      <c r="S2066" s="711" t="str">
        <f t="shared" si="241"/>
        <v/>
      </c>
      <c r="T2066" s="573"/>
      <c r="U2066" s="573"/>
      <c r="V2066" s="147"/>
      <c r="W2066" s="707"/>
    </row>
    <row r="2067" spans="2:23" ht="14.25" customHeight="1">
      <c r="B2067" s="395"/>
      <c r="D2067" s="529">
        <f t="shared" si="242"/>
        <v>2026</v>
      </c>
      <c r="E2067" s="531"/>
      <c r="F2067" s="574"/>
      <c r="G2067" s="531"/>
      <c r="H2067" s="575"/>
      <c r="I2067" s="700" t="str">
        <f t="shared" si="243"/>
        <v/>
      </c>
      <c r="J2067" s="700" t="str">
        <f t="shared" si="233"/>
        <v/>
      </c>
      <c r="K2067" s="700" t="str">
        <f t="shared" si="234"/>
        <v/>
      </c>
      <c r="L2067" s="700" t="str">
        <f t="shared" si="235"/>
        <v/>
      </c>
      <c r="M2067" s="712" t="str">
        <f t="shared" si="236"/>
        <v/>
      </c>
      <c r="N2067" s="713"/>
      <c r="O2067" s="714"/>
      <c r="P2067" s="233" t="s">
        <v>439</v>
      </c>
      <c r="Q2067" s="233" t="s">
        <v>439</v>
      </c>
      <c r="R2067" s="816" t="str">
        <f t="shared" si="244"/>
        <v/>
      </c>
      <c r="S2067" s="711" t="str">
        <f t="shared" si="241"/>
        <v/>
      </c>
      <c r="T2067" s="573"/>
      <c r="U2067" s="573"/>
      <c r="V2067" s="147"/>
      <c r="W2067" s="707"/>
    </row>
    <row r="2068" spans="2:23" ht="14.25" customHeight="1">
      <c r="B2068" s="395"/>
      <c r="D2068" s="529">
        <f t="shared" si="242"/>
        <v>2027</v>
      </c>
      <c r="E2068" s="531"/>
      <c r="F2068" s="574"/>
      <c r="G2068" s="531"/>
      <c r="H2068" s="575"/>
      <c r="I2068" s="700" t="str">
        <f t="shared" si="243"/>
        <v/>
      </c>
      <c r="J2068" s="700" t="str">
        <f t="shared" si="233"/>
        <v/>
      </c>
      <c r="K2068" s="700" t="str">
        <f t="shared" si="234"/>
        <v/>
      </c>
      <c r="L2068" s="700" t="str">
        <f t="shared" si="235"/>
        <v/>
      </c>
      <c r="M2068" s="712" t="str">
        <f t="shared" si="236"/>
        <v/>
      </c>
      <c r="N2068" s="713"/>
      <c r="O2068" s="714"/>
      <c r="P2068" s="233" t="s">
        <v>439</v>
      </c>
      <c r="Q2068" s="233" t="s">
        <v>439</v>
      </c>
      <c r="R2068" s="816" t="str">
        <f t="shared" si="244"/>
        <v/>
      </c>
      <c r="S2068" s="711" t="str">
        <f t="shared" si="241"/>
        <v/>
      </c>
      <c r="T2068" s="573"/>
      <c r="U2068" s="573"/>
      <c r="V2068" s="147"/>
      <c r="W2068" s="707"/>
    </row>
    <row r="2069" spans="2:23" ht="14.25" customHeight="1">
      <c r="B2069" s="395"/>
      <c r="D2069" s="529">
        <f t="shared" si="242"/>
        <v>2028</v>
      </c>
      <c r="E2069" s="531"/>
      <c r="F2069" s="574"/>
      <c r="G2069" s="531"/>
      <c r="H2069" s="575"/>
      <c r="I2069" s="700" t="str">
        <f t="shared" si="243"/>
        <v/>
      </c>
      <c r="J2069" s="700" t="str">
        <f t="shared" si="233"/>
        <v/>
      </c>
      <c r="K2069" s="700" t="str">
        <f t="shared" si="234"/>
        <v/>
      </c>
      <c r="L2069" s="700" t="str">
        <f t="shared" si="235"/>
        <v/>
      </c>
      <c r="M2069" s="712" t="str">
        <f t="shared" si="236"/>
        <v/>
      </c>
      <c r="N2069" s="713"/>
      <c r="O2069" s="714"/>
      <c r="P2069" s="233" t="s">
        <v>439</v>
      </c>
      <c r="Q2069" s="233" t="s">
        <v>439</v>
      </c>
      <c r="R2069" s="816" t="str">
        <f t="shared" si="244"/>
        <v/>
      </c>
      <c r="S2069" s="711" t="str">
        <f t="shared" si="241"/>
        <v/>
      </c>
      <c r="T2069" s="573"/>
      <c r="U2069" s="573"/>
      <c r="V2069" s="147"/>
      <c r="W2069" s="707"/>
    </row>
    <row r="2070" spans="2:23" ht="14.25" customHeight="1">
      <c r="B2070" s="395"/>
      <c r="D2070" s="529">
        <f t="shared" si="242"/>
        <v>2029</v>
      </c>
      <c r="E2070" s="531"/>
      <c r="F2070" s="574"/>
      <c r="G2070" s="531"/>
      <c r="H2070" s="575"/>
      <c r="I2070" s="700" t="str">
        <f t="shared" si="243"/>
        <v/>
      </c>
      <c r="J2070" s="700" t="str">
        <f t="shared" si="233"/>
        <v/>
      </c>
      <c r="K2070" s="700" t="str">
        <f t="shared" si="234"/>
        <v/>
      </c>
      <c r="L2070" s="700" t="str">
        <f t="shared" si="235"/>
        <v/>
      </c>
      <c r="M2070" s="712" t="str">
        <f t="shared" si="236"/>
        <v/>
      </c>
      <c r="N2070" s="713"/>
      <c r="O2070" s="714"/>
      <c r="P2070" s="233" t="s">
        <v>439</v>
      </c>
      <c r="Q2070" s="233" t="s">
        <v>439</v>
      </c>
      <c r="R2070" s="816" t="str">
        <f t="shared" si="244"/>
        <v/>
      </c>
      <c r="S2070" s="711" t="str">
        <f t="shared" si="241"/>
        <v/>
      </c>
      <c r="T2070" s="573"/>
      <c r="U2070" s="573"/>
      <c r="V2070" s="147"/>
      <c r="W2070" s="707"/>
    </row>
    <row r="2071" spans="2:23" ht="14.25" customHeight="1">
      <c r="B2071" s="395"/>
      <c r="D2071" s="529">
        <f t="shared" si="242"/>
        <v>2030</v>
      </c>
      <c r="E2071" s="531"/>
      <c r="F2071" s="574"/>
      <c r="G2071" s="531"/>
      <c r="H2071" s="575"/>
      <c r="I2071" s="700" t="str">
        <f t="shared" si="243"/>
        <v/>
      </c>
      <c r="J2071" s="700" t="str">
        <f t="shared" si="233"/>
        <v/>
      </c>
      <c r="K2071" s="700" t="str">
        <f t="shared" si="234"/>
        <v/>
      </c>
      <c r="L2071" s="700" t="str">
        <f t="shared" si="235"/>
        <v/>
      </c>
      <c r="M2071" s="712" t="str">
        <f t="shared" si="236"/>
        <v/>
      </c>
      <c r="N2071" s="713"/>
      <c r="O2071" s="714"/>
      <c r="P2071" s="233" t="s">
        <v>439</v>
      </c>
      <c r="Q2071" s="233" t="s">
        <v>439</v>
      </c>
      <c r="R2071" s="816" t="str">
        <f t="shared" si="244"/>
        <v/>
      </c>
      <c r="S2071" s="711" t="str">
        <f t="shared" si="241"/>
        <v/>
      </c>
      <c r="T2071" s="573"/>
      <c r="U2071" s="573"/>
      <c r="V2071" s="147"/>
      <c r="W2071" s="707"/>
    </row>
    <row r="2072" spans="2:23" ht="14.25" customHeight="1">
      <c r="B2072" s="395"/>
      <c r="D2072" s="529">
        <f t="shared" si="242"/>
        <v>2031</v>
      </c>
      <c r="E2072" s="531"/>
      <c r="F2072" s="574"/>
      <c r="G2072" s="531"/>
      <c r="H2072" s="575"/>
      <c r="I2072" s="700" t="str">
        <f t="shared" si="243"/>
        <v/>
      </c>
      <c r="J2072" s="700" t="str">
        <f t="shared" si="233"/>
        <v/>
      </c>
      <c r="K2072" s="700" t="str">
        <f t="shared" si="234"/>
        <v/>
      </c>
      <c r="L2072" s="700" t="str">
        <f t="shared" si="235"/>
        <v/>
      </c>
      <c r="M2072" s="712" t="str">
        <f t="shared" si="236"/>
        <v/>
      </c>
      <c r="N2072" s="713"/>
      <c r="O2072" s="714"/>
      <c r="P2072" s="233" t="s">
        <v>439</v>
      </c>
      <c r="Q2072" s="233" t="s">
        <v>439</v>
      </c>
      <c r="R2072" s="816" t="str">
        <f t="shared" si="244"/>
        <v/>
      </c>
      <c r="S2072" s="711" t="str">
        <f t="shared" si="241"/>
        <v/>
      </c>
      <c r="T2072" s="573"/>
      <c r="U2072" s="573"/>
      <c r="V2072" s="147"/>
      <c r="W2072" s="707"/>
    </row>
    <row r="2073" spans="2:23" ht="14.25" customHeight="1">
      <c r="B2073" s="395"/>
      <c r="D2073" s="529">
        <f t="shared" si="242"/>
        <v>2032</v>
      </c>
      <c r="E2073" s="531"/>
      <c r="F2073" s="574"/>
      <c r="G2073" s="531"/>
      <c r="H2073" s="575"/>
      <c r="I2073" s="700" t="str">
        <f t="shared" si="243"/>
        <v/>
      </c>
      <c r="J2073" s="700" t="str">
        <f t="shared" si="233"/>
        <v/>
      </c>
      <c r="K2073" s="700" t="str">
        <f t="shared" si="234"/>
        <v/>
      </c>
      <c r="L2073" s="700" t="str">
        <f t="shared" si="235"/>
        <v/>
      </c>
      <c r="M2073" s="712" t="str">
        <f t="shared" si="236"/>
        <v/>
      </c>
      <c r="N2073" s="713"/>
      <c r="O2073" s="714"/>
      <c r="P2073" s="233" t="s">
        <v>439</v>
      </c>
      <c r="Q2073" s="233" t="s">
        <v>439</v>
      </c>
      <c r="R2073" s="816" t="str">
        <f t="shared" si="244"/>
        <v/>
      </c>
      <c r="S2073" s="711" t="str">
        <f t="shared" si="241"/>
        <v/>
      </c>
      <c r="T2073" s="573"/>
      <c r="U2073" s="573"/>
      <c r="V2073" s="147"/>
      <c r="W2073" s="707"/>
    </row>
    <row r="2074" spans="2:23" ht="14.25" customHeight="1">
      <c r="B2074" s="395"/>
      <c r="D2074" s="529">
        <f t="shared" si="242"/>
        <v>2033</v>
      </c>
      <c r="E2074" s="531"/>
      <c r="F2074" s="574"/>
      <c r="G2074" s="531"/>
      <c r="H2074" s="575"/>
      <c r="I2074" s="700" t="str">
        <f t="shared" si="243"/>
        <v/>
      </c>
      <c r="J2074" s="700" t="str">
        <f t="shared" si="233"/>
        <v/>
      </c>
      <c r="K2074" s="700" t="str">
        <f t="shared" si="234"/>
        <v/>
      </c>
      <c r="L2074" s="700" t="str">
        <f t="shared" si="235"/>
        <v/>
      </c>
      <c r="M2074" s="712" t="str">
        <f t="shared" si="236"/>
        <v/>
      </c>
      <c r="N2074" s="713"/>
      <c r="O2074" s="714"/>
      <c r="P2074" s="233" t="s">
        <v>439</v>
      </c>
      <c r="Q2074" s="233" t="s">
        <v>439</v>
      </c>
      <c r="R2074" s="816" t="str">
        <f t="shared" si="244"/>
        <v/>
      </c>
      <c r="S2074" s="711" t="str">
        <f t="shared" si="241"/>
        <v/>
      </c>
      <c r="T2074" s="573"/>
      <c r="U2074" s="573"/>
      <c r="V2074" s="147"/>
      <c r="W2074" s="707"/>
    </row>
    <row r="2075" spans="2:23" ht="14.25" customHeight="1">
      <c r="B2075" s="395"/>
      <c r="D2075" s="529">
        <f t="shared" si="242"/>
        <v>2034</v>
      </c>
      <c r="E2075" s="531"/>
      <c r="F2075" s="574"/>
      <c r="G2075" s="531"/>
      <c r="H2075" s="575"/>
      <c r="I2075" s="700" t="str">
        <f t="shared" si="243"/>
        <v/>
      </c>
      <c r="J2075" s="700" t="str">
        <f t="shared" si="233"/>
        <v/>
      </c>
      <c r="K2075" s="700" t="str">
        <f t="shared" si="234"/>
        <v/>
      </c>
      <c r="L2075" s="700" t="str">
        <f t="shared" si="235"/>
        <v/>
      </c>
      <c r="M2075" s="712" t="str">
        <f t="shared" si="236"/>
        <v/>
      </c>
      <c r="N2075" s="713"/>
      <c r="O2075" s="714"/>
      <c r="P2075" s="233" t="s">
        <v>439</v>
      </c>
      <c r="Q2075" s="233" t="s">
        <v>439</v>
      </c>
      <c r="R2075" s="816" t="str">
        <f t="shared" si="244"/>
        <v/>
      </c>
      <c r="S2075" s="711" t="str">
        <f t="shared" si="241"/>
        <v/>
      </c>
      <c r="T2075" s="573"/>
      <c r="U2075" s="573"/>
      <c r="V2075" s="147"/>
      <c r="W2075" s="707"/>
    </row>
    <row r="2076" spans="2:23" ht="14.25" customHeight="1">
      <c r="B2076" s="395"/>
      <c r="D2076" s="529">
        <f t="shared" si="242"/>
        <v>2035</v>
      </c>
      <c r="E2076" s="531"/>
      <c r="F2076" s="574"/>
      <c r="G2076" s="531"/>
      <c r="H2076" s="575"/>
      <c r="I2076" s="700" t="str">
        <f t="shared" si="243"/>
        <v/>
      </c>
      <c r="J2076" s="700" t="str">
        <f t="shared" si="233"/>
        <v/>
      </c>
      <c r="K2076" s="700" t="str">
        <f t="shared" si="234"/>
        <v/>
      </c>
      <c r="L2076" s="700" t="str">
        <f t="shared" si="235"/>
        <v/>
      </c>
      <c r="M2076" s="712" t="str">
        <f t="shared" si="236"/>
        <v/>
      </c>
      <c r="N2076" s="713"/>
      <c r="O2076" s="714"/>
      <c r="P2076" s="233" t="s">
        <v>439</v>
      </c>
      <c r="Q2076" s="233" t="s">
        <v>439</v>
      </c>
      <c r="R2076" s="816" t="str">
        <f t="shared" si="244"/>
        <v/>
      </c>
      <c r="S2076" s="711" t="str">
        <f t="shared" si="241"/>
        <v/>
      </c>
      <c r="T2076" s="573"/>
      <c r="U2076" s="573"/>
      <c r="V2076" s="147"/>
      <c r="W2076" s="707"/>
    </row>
    <row r="2077" spans="2:23" ht="14.25" customHeight="1">
      <c r="B2077" s="395"/>
      <c r="D2077" s="529">
        <f t="shared" si="242"/>
        <v>2036</v>
      </c>
      <c r="E2077" s="531"/>
      <c r="F2077" s="574"/>
      <c r="G2077" s="531"/>
      <c r="H2077" s="575"/>
      <c r="I2077" s="700" t="str">
        <f t="shared" si="243"/>
        <v/>
      </c>
      <c r="J2077" s="700" t="str">
        <f t="shared" si="233"/>
        <v/>
      </c>
      <c r="K2077" s="700" t="str">
        <f t="shared" si="234"/>
        <v/>
      </c>
      <c r="L2077" s="700" t="str">
        <f t="shared" si="235"/>
        <v/>
      </c>
      <c r="M2077" s="712" t="str">
        <f t="shared" si="236"/>
        <v/>
      </c>
      <c r="N2077" s="713"/>
      <c r="O2077" s="714"/>
      <c r="P2077" s="233" t="s">
        <v>439</v>
      </c>
      <c r="Q2077" s="233" t="s">
        <v>439</v>
      </c>
      <c r="R2077" s="816" t="str">
        <f t="shared" si="244"/>
        <v/>
      </c>
      <c r="S2077" s="711" t="str">
        <f t="shared" si="241"/>
        <v/>
      </c>
      <c r="T2077" s="573"/>
      <c r="U2077" s="573"/>
      <c r="V2077" s="147"/>
      <c r="W2077" s="707"/>
    </row>
    <row r="2078" spans="2:23" ht="14.25" customHeight="1">
      <c r="B2078" s="395"/>
      <c r="D2078" s="529">
        <f t="shared" si="242"/>
        <v>2037</v>
      </c>
      <c r="E2078" s="531"/>
      <c r="F2078" s="574"/>
      <c r="G2078" s="531"/>
      <c r="H2078" s="575"/>
      <c r="I2078" s="700" t="str">
        <f t="shared" si="243"/>
        <v/>
      </c>
      <c r="J2078" s="700" t="str">
        <f t="shared" si="233"/>
        <v/>
      </c>
      <c r="K2078" s="700" t="str">
        <f t="shared" si="234"/>
        <v/>
      </c>
      <c r="L2078" s="700" t="str">
        <f t="shared" si="235"/>
        <v/>
      </c>
      <c r="M2078" s="712" t="str">
        <f t="shared" si="236"/>
        <v/>
      </c>
      <c r="N2078" s="713"/>
      <c r="O2078" s="714"/>
      <c r="P2078" s="233" t="s">
        <v>439</v>
      </c>
      <c r="Q2078" s="233" t="s">
        <v>439</v>
      </c>
      <c r="R2078" s="816" t="str">
        <f t="shared" si="244"/>
        <v/>
      </c>
      <c r="S2078" s="711" t="str">
        <f t="shared" si="241"/>
        <v/>
      </c>
      <c r="T2078" s="573"/>
      <c r="U2078" s="573"/>
      <c r="V2078" s="147"/>
      <c r="W2078" s="707"/>
    </row>
    <row r="2079" spans="2:23" ht="14.25" customHeight="1">
      <c r="B2079" s="395"/>
      <c r="D2079" s="529">
        <f t="shared" si="242"/>
        <v>2038</v>
      </c>
      <c r="E2079" s="531"/>
      <c r="F2079" s="574"/>
      <c r="G2079" s="531"/>
      <c r="H2079" s="575"/>
      <c r="I2079" s="700" t="str">
        <f t="shared" si="243"/>
        <v/>
      </c>
      <c r="J2079" s="700" t="str">
        <f t="shared" si="233"/>
        <v/>
      </c>
      <c r="K2079" s="700" t="str">
        <f t="shared" si="234"/>
        <v/>
      </c>
      <c r="L2079" s="700" t="str">
        <f t="shared" si="235"/>
        <v/>
      </c>
      <c r="M2079" s="712" t="str">
        <f t="shared" si="236"/>
        <v/>
      </c>
      <c r="N2079" s="713"/>
      <c r="O2079" s="714"/>
      <c r="P2079" s="233" t="s">
        <v>439</v>
      </c>
      <c r="Q2079" s="233" t="s">
        <v>439</v>
      </c>
      <c r="R2079" s="816" t="str">
        <f t="shared" si="244"/>
        <v/>
      </c>
      <c r="S2079" s="711" t="str">
        <f t="shared" si="241"/>
        <v/>
      </c>
      <c r="T2079" s="573"/>
      <c r="U2079" s="573"/>
      <c r="V2079" s="147"/>
      <c r="W2079" s="707"/>
    </row>
    <row r="2080" spans="2:23" ht="14.25" customHeight="1">
      <c r="B2080" s="395"/>
      <c r="D2080" s="529">
        <f t="shared" si="242"/>
        <v>2039</v>
      </c>
      <c r="E2080" s="531"/>
      <c r="F2080" s="574"/>
      <c r="G2080" s="531"/>
      <c r="H2080" s="575"/>
      <c r="I2080" s="700" t="str">
        <f t="shared" si="243"/>
        <v/>
      </c>
      <c r="J2080" s="700" t="str">
        <f t="shared" si="233"/>
        <v/>
      </c>
      <c r="K2080" s="700" t="str">
        <f t="shared" si="234"/>
        <v/>
      </c>
      <c r="L2080" s="700" t="str">
        <f t="shared" si="235"/>
        <v/>
      </c>
      <c r="M2080" s="712" t="str">
        <f t="shared" si="236"/>
        <v/>
      </c>
      <c r="N2080" s="713"/>
      <c r="O2080" s="714"/>
      <c r="P2080" s="233" t="s">
        <v>439</v>
      </c>
      <c r="Q2080" s="233" t="s">
        <v>439</v>
      </c>
      <c r="R2080" s="816" t="str">
        <f t="shared" si="244"/>
        <v/>
      </c>
      <c r="S2080" s="711" t="str">
        <f t="shared" si="241"/>
        <v/>
      </c>
      <c r="T2080" s="573"/>
      <c r="U2080" s="573"/>
      <c r="V2080" s="147"/>
      <c r="W2080" s="707"/>
    </row>
    <row r="2081" spans="2:23" ht="14.25" customHeight="1">
      <c r="B2081" s="395"/>
      <c r="D2081" s="529">
        <f t="shared" si="242"/>
        <v>2040</v>
      </c>
      <c r="E2081" s="531"/>
      <c r="F2081" s="574"/>
      <c r="G2081" s="531"/>
      <c r="H2081" s="575"/>
      <c r="I2081" s="700" t="str">
        <f t="shared" si="243"/>
        <v/>
      </c>
      <c r="J2081" s="700" t="str">
        <f t="shared" si="233"/>
        <v/>
      </c>
      <c r="K2081" s="700" t="str">
        <f t="shared" si="234"/>
        <v/>
      </c>
      <c r="L2081" s="700" t="str">
        <f t="shared" si="235"/>
        <v/>
      </c>
      <c r="M2081" s="712" t="str">
        <f t="shared" si="236"/>
        <v/>
      </c>
      <c r="N2081" s="713"/>
      <c r="O2081" s="714"/>
      <c r="P2081" s="233" t="s">
        <v>439</v>
      </c>
      <c r="Q2081" s="233" t="s">
        <v>439</v>
      </c>
      <c r="R2081" s="816" t="str">
        <f t="shared" si="244"/>
        <v/>
      </c>
      <c r="S2081" s="711" t="str">
        <f t="shared" ref="S2081:S2144" si="245">IF(OR(H2081="",R2081=""),"",R2081/H2081)</f>
        <v/>
      </c>
      <c r="T2081" s="573"/>
      <c r="U2081" s="573"/>
      <c r="V2081" s="147"/>
      <c r="W2081" s="707"/>
    </row>
    <row r="2082" spans="2:23" ht="14.25" customHeight="1">
      <c r="B2082" s="395"/>
      <c r="D2082" s="529">
        <f t="shared" ref="D2082:D2145" si="246">D2081+1</f>
        <v>2041</v>
      </c>
      <c r="E2082" s="531"/>
      <c r="F2082" s="574"/>
      <c r="G2082" s="531"/>
      <c r="H2082" s="575"/>
      <c r="I2082" s="700" t="str">
        <f t="shared" si="243"/>
        <v/>
      </c>
      <c r="J2082" s="700" t="str">
        <f t="shared" si="233"/>
        <v/>
      </c>
      <c r="K2082" s="700" t="str">
        <f t="shared" si="234"/>
        <v/>
      </c>
      <c r="L2082" s="700" t="str">
        <f t="shared" si="235"/>
        <v/>
      </c>
      <c r="M2082" s="712" t="str">
        <f t="shared" si="236"/>
        <v/>
      </c>
      <c r="N2082" s="713"/>
      <c r="O2082" s="714"/>
      <c r="P2082" s="233" t="s">
        <v>439</v>
      </c>
      <c r="Q2082" s="233" t="s">
        <v>439</v>
      </c>
      <c r="R2082" s="816" t="str">
        <f t="shared" si="244"/>
        <v/>
      </c>
      <c r="S2082" s="711" t="str">
        <f t="shared" si="245"/>
        <v/>
      </c>
      <c r="T2082" s="573"/>
      <c r="U2082" s="573"/>
      <c r="V2082" s="147"/>
      <c r="W2082" s="707"/>
    </row>
    <row r="2083" spans="2:23" ht="14.25" customHeight="1">
      <c r="B2083" s="395"/>
      <c r="D2083" s="529">
        <f t="shared" si="246"/>
        <v>2042</v>
      </c>
      <c r="E2083" s="531"/>
      <c r="F2083" s="574"/>
      <c r="G2083" s="531"/>
      <c r="H2083" s="575"/>
      <c r="I2083" s="700" t="str">
        <f t="shared" si="243"/>
        <v/>
      </c>
      <c r="J2083" s="700" t="str">
        <f t="shared" si="233"/>
        <v/>
      </c>
      <c r="K2083" s="700" t="str">
        <f t="shared" si="234"/>
        <v/>
      </c>
      <c r="L2083" s="700" t="str">
        <f t="shared" si="235"/>
        <v/>
      </c>
      <c r="M2083" s="712" t="str">
        <f t="shared" si="236"/>
        <v/>
      </c>
      <c r="N2083" s="713"/>
      <c r="O2083" s="714"/>
      <c r="P2083" s="233" t="s">
        <v>439</v>
      </c>
      <c r="Q2083" s="233" t="s">
        <v>439</v>
      </c>
      <c r="R2083" s="816" t="str">
        <f t="shared" si="244"/>
        <v/>
      </c>
      <c r="S2083" s="711" t="str">
        <f t="shared" si="245"/>
        <v/>
      </c>
      <c r="T2083" s="573"/>
      <c r="U2083" s="573"/>
      <c r="V2083" s="147"/>
      <c r="W2083" s="707"/>
    </row>
    <row r="2084" spans="2:23" ht="14.25" customHeight="1">
      <c r="B2084" s="395"/>
      <c r="D2084" s="529">
        <f t="shared" si="246"/>
        <v>2043</v>
      </c>
      <c r="E2084" s="531"/>
      <c r="F2084" s="574"/>
      <c r="G2084" s="531"/>
      <c r="H2084" s="575"/>
      <c r="I2084" s="700" t="str">
        <f t="shared" si="243"/>
        <v/>
      </c>
      <c r="J2084" s="700" t="str">
        <f t="shared" si="233"/>
        <v/>
      </c>
      <c r="K2084" s="700" t="str">
        <f t="shared" si="234"/>
        <v/>
      </c>
      <c r="L2084" s="700" t="str">
        <f t="shared" si="235"/>
        <v/>
      </c>
      <c r="M2084" s="712" t="str">
        <f t="shared" si="236"/>
        <v/>
      </c>
      <c r="N2084" s="713"/>
      <c r="O2084" s="714"/>
      <c r="P2084" s="233" t="s">
        <v>439</v>
      </c>
      <c r="Q2084" s="233" t="s">
        <v>439</v>
      </c>
      <c r="R2084" s="816" t="str">
        <f t="shared" si="244"/>
        <v/>
      </c>
      <c r="S2084" s="711" t="str">
        <f t="shared" si="245"/>
        <v/>
      </c>
      <c r="T2084" s="573"/>
      <c r="U2084" s="573"/>
      <c r="V2084" s="147"/>
      <c r="W2084" s="707"/>
    </row>
    <row r="2085" spans="2:23" ht="14.25" customHeight="1">
      <c r="B2085" s="395"/>
      <c r="D2085" s="529">
        <f t="shared" si="246"/>
        <v>2044</v>
      </c>
      <c r="E2085" s="531"/>
      <c r="F2085" s="574"/>
      <c r="G2085" s="531"/>
      <c r="H2085" s="575"/>
      <c r="I2085" s="700" t="str">
        <f t="shared" si="243"/>
        <v/>
      </c>
      <c r="J2085" s="700" t="str">
        <f t="shared" si="233"/>
        <v/>
      </c>
      <c r="K2085" s="700" t="str">
        <f t="shared" si="234"/>
        <v/>
      </c>
      <c r="L2085" s="700" t="str">
        <f t="shared" si="235"/>
        <v/>
      </c>
      <c r="M2085" s="712" t="str">
        <f t="shared" si="236"/>
        <v/>
      </c>
      <c r="N2085" s="713"/>
      <c r="O2085" s="714"/>
      <c r="P2085" s="233" t="s">
        <v>439</v>
      </c>
      <c r="Q2085" s="233" t="s">
        <v>439</v>
      </c>
      <c r="R2085" s="816" t="str">
        <f t="shared" si="244"/>
        <v/>
      </c>
      <c r="S2085" s="711" t="str">
        <f t="shared" si="245"/>
        <v/>
      </c>
      <c r="T2085" s="573"/>
      <c r="U2085" s="573"/>
      <c r="V2085" s="147"/>
      <c r="W2085" s="707"/>
    </row>
    <row r="2086" spans="2:23" ht="14.25" customHeight="1">
      <c r="B2086" s="395"/>
      <c r="D2086" s="529">
        <f t="shared" si="246"/>
        <v>2045</v>
      </c>
      <c r="E2086" s="531"/>
      <c r="F2086" s="574"/>
      <c r="G2086" s="531"/>
      <c r="H2086" s="575"/>
      <c r="I2086" s="700" t="str">
        <f t="shared" si="243"/>
        <v/>
      </c>
      <c r="J2086" s="700" t="str">
        <f t="shared" si="233"/>
        <v/>
      </c>
      <c r="K2086" s="700" t="str">
        <f t="shared" si="234"/>
        <v/>
      </c>
      <c r="L2086" s="700" t="str">
        <f t="shared" si="235"/>
        <v/>
      </c>
      <c r="M2086" s="712" t="str">
        <f t="shared" si="236"/>
        <v/>
      </c>
      <c r="N2086" s="713"/>
      <c r="O2086" s="714"/>
      <c r="P2086" s="233" t="s">
        <v>439</v>
      </c>
      <c r="Q2086" s="233" t="s">
        <v>439</v>
      </c>
      <c r="R2086" s="816" t="str">
        <f t="shared" si="244"/>
        <v/>
      </c>
      <c r="S2086" s="711" t="str">
        <f t="shared" si="245"/>
        <v/>
      </c>
      <c r="T2086" s="573"/>
      <c r="U2086" s="573"/>
      <c r="V2086" s="147"/>
      <c r="W2086" s="707"/>
    </row>
    <row r="2087" spans="2:23" ht="14.25" customHeight="1">
      <c r="B2087" s="395"/>
      <c r="D2087" s="529">
        <f t="shared" si="246"/>
        <v>2046</v>
      </c>
      <c r="E2087" s="531"/>
      <c r="F2087" s="574"/>
      <c r="G2087" s="531"/>
      <c r="H2087" s="575"/>
      <c r="I2087" s="700" t="str">
        <f t="shared" si="243"/>
        <v/>
      </c>
      <c r="J2087" s="700" t="str">
        <f t="shared" si="233"/>
        <v/>
      </c>
      <c r="K2087" s="700" t="str">
        <f t="shared" si="234"/>
        <v/>
      </c>
      <c r="L2087" s="700" t="str">
        <f t="shared" si="235"/>
        <v/>
      </c>
      <c r="M2087" s="712" t="str">
        <f t="shared" si="236"/>
        <v/>
      </c>
      <c r="N2087" s="713"/>
      <c r="O2087" s="714"/>
      <c r="P2087" s="233" t="s">
        <v>439</v>
      </c>
      <c r="Q2087" s="233" t="s">
        <v>439</v>
      </c>
      <c r="R2087" s="816" t="str">
        <f t="shared" si="244"/>
        <v/>
      </c>
      <c r="S2087" s="711" t="str">
        <f t="shared" si="245"/>
        <v/>
      </c>
      <c r="T2087" s="573"/>
      <c r="U2087" s="573"/>
      <c r="V2087" s="147"/>
      <c r="W2087" s="707"/>
    </row>
    <row r="2088" spans="2:23" ht="14.25" customHeight="1">
      <c r="B2088" s="395"/>
      <c r="D2088" s="529">
        <f t="shared" si="246"/>
        <v>2047</v>
      </c>
      <c r="E2088" s="531"/>
      <c r="F2088" s="574"/>
      <c r="G2088" s="531"/>
      <c r="H2088" s="575"/>
      <c r="I2088" s="700" t="str">
        <f t="shared" si="243"/>
        <v/>
      </c>
      <c r="J2088" s="700" t="str">
        <f t="shared" si="233"/>
        <v/>
      </c>
      <c r="K2088" s="700" t="str">
        <f t="shared" si="234"/>
        <v/>
      </c>
      <c r="L2088" s="700" t="str">
        <f t="shared" si="235"/>
        <v/>
      </c>
      <c r="M2088" s="712" t="str">
        <f t="shared" si="236"/>
        <v/>
      </c>
      <c r="N2088" s="713"/>
      <c r="O2088" s="714"/>
      <c r="P2088" s="233" t="s">
        <v>439</v>
      </c>
      <c r="Q2088" s="233" t="s">
        <v>439</v>
      </c>
      <c r="R2088" s="816" t="str">
        <f t="shared" si="244"/>
        <v/>
      </c>
      <c r="S2088" s="711" t="str">
        <f t="shared" si="245"/>
        <v/>
      </c>
      <c r="T2088" s="573"/>
      <c r="U2088" s="573"/>
      <c r="V2088" s="147"/>
      <c r="W2088" s="707"/>
    </row>
    <row r="2089" spans="2:23" ht="14.25" customHeight="1">
      <c r="B2089" s="395"/>
      <c r="D2089" s="529">
        <f t="shared" si="246"/>
        <v>2048</v>
      </c>
      <c r="E2089" s="531"/>
      <c r="F2089" s="574"/>
      <c r="G2089" s="531"/>
      <c r="H2089" s="575"/>
      <c r="I2089" s="700" t="str">
        <f t="shared" si="243"/>
        <v/>
      </c>
      <c r="J2089" s="700" t="str">
        <f t="shared" si="233"/>
        <v/>
      </c>
      <c r="K2089" s="700" t="str">
        <f t="shared" si="234"/>
        <v/>
      </c>
      <c r="L2089" s="700" t="str">
        <f t="shared" si="235"/>
        <v/>
      </c>
      <c r="M2089" s="712" t="str">
        <f t="shared" si="236"/>
        <v/>
      </c>
      <c r="N2089" s="713"/>
      <c r="O2089" s="714"/>
      <c r="P2089" s="233" t="s">
        <v>439</v>
      </c>
      <c r="Q2089" s="233" t="s">
        <v>439</v>
      </c>
      <c r="R2089" s="816" t="str">
        <f t="shared" si="244"/>
        <v/>
      </c>
      <c r="S2089" s="711" t="str">
        <f t="shared" si="245"/>
        <v/>
      </c>
      <c r="T2089" s="573"/>
      <c r="U2089" s="573"/>
      <c r="V2089" s="147"/>
      <c r="W2089" s="707"/>
    </row>
    <row r="2090" spans="2:23" ht="14.25" customHeight="1">
      <c r="B2090" s="395"/>
      <c r="D2090" s="529">
        <f t="shared" si="246"/>
        <v>2049</v>
      </c>
      <c r="E2090" s="531"/>
      <c r="F2090" s="574"/>
      <c r="G2090" s="531"/>
      <c r="H2090" s="575"/>
      <c r="I2090" s="700" t="str">
        <f t="shared" si="243"/>
        <v/>
      </c>
      <c r="J2090" s="700" t="str">
        <f t="shared" si="233"/>
        <v/>
      </c>
      <c r="K2090" s="700" t="str">
        <f t="shared" si="234"/>
        <v/>
      </c>
      <c r="L2090" s="700" t="str">
        <f t="shared" si="235"/>
        <v/>
      </c>
      <c r="M2090" s="712" t="str">
        <f t="shared" si="236"/>
        <v/>
      </c>
      <c r="N2090" s="713"/>
      <c r="O2090" s="714"/>
      <c r="P2090" s="233" t="s">
        <v>439</v>
      </c>
      <c r="Q2090" s="233" t="s">
        <v>439</v>
      </c>
      <c r="R2090" s="816" t="str">
        <f t="shared" si="244"/>
        <v/>
      </c>
      <c r="S2090" s="711" t="str">
        <f t="shared" si="245"/>
        <v/>
      </c>
      <c r="T2090" s="573"/>
      <c r="U2090" s="573"/>
      <c r="V2090" s="147"/>
      <c r="W2090" s="707"/>
    </row>
    <row r="2091" spans="2:23" ht="14.25" customHeight="1">
      <c r="B2091" s="395"/>
      <c r="D2091" s="529">
        <f t="shared" si="246"/>
        <v>2050</v>
      </c>
      <c r="E2091" s="531"/>
      <c r="F2091" s="574"/>
      <c r="G2091" s="531"/>
      <c r="H2091" s="575"/>
      <c r="I2091" s="700" t="str">
        <f t="shared" ref="I2091:I2154" si="247">IF(OR(F2091=$AE$4,F2091=$AF$4),"○","")</f>
        <v/>
      </c>
      <c r="J2091" s="700" t="str">
        <f t="shared" si="233"/>
        <v/>
      </c>
      <c r="K2091" s="700" t="str">
        <f t="shared" si="234"/>
        <v/>
      </c>
      <c r="L2091" s="700" t="str">
        <f t="shared" si="235"/>
        <v/>
      </c>
      <c r="M2091" s="712" t="str">
        <f t="shared" si="236"/>
        <v/>
      </c>
      <c r="N2091" s="713"/>
      <c r="O2091" s="714"/>
      <c r="P2091" s="233" t="s">
        <v>439</v>
      </c>
      <c r="Q2091" s="233" t="s">
        <v>439</v>
      </c>
      <c r="R2091" s="816" t="str">
        <f t="shared" si="244"/>
        <v/>
      </c>
      <c r="S2091" s="711" t="str">
        <f t="shared" si="245"/>
        <v/>
      </c>
      <c r="T2091" s="573"/>
      <c r="U2091" s="573"/>
      <c r="V2091" s="147"/>
      <c r="W2091" s="707"/>
    </row>
    <row r="2092" spans="2:23" ht="14.25" customHeight="1">
      <c r="B2092" s="395"/>
      <c r="D2092" s="529">
        <f t="shared" si="246"/>
        <v>2051</v>
      </c>
      <c r="E2092" s="531"/>
      <c r="F2092" s="574"/>
      <c r="G2092" s="531"/>
      <c r="H2092" s="575"/>
      <c r="I2092" s="700" t="str">
        <f t="shared" si="247"/>
        <v/>
      </c>
      <c r="J2092" s="700" t="str">
        <f t="shared" si="233"/>
        <v/>
      </c>
      <c r="K2092" s="700" t="str">
        <f t="shared" si="234"/>
        <v/>
      </c>
      <c r="L2092" s="700" t="str">
        <f t="shared" si="235"/>
        <v/>
      </c>
      <c r="M2092" s="712" t="str">
        <f t="shared" si="236"/>
        <v/>
      </c>
      <c r="N2092" s="713"/>
      <c r="O2092" s="714"/>
      <c r="P2092" s="233" t="s">
        <v>439</v>
      </c>
      <c r="Q2092" s="233" t="s">
        <v>439</v>
      </c>
      <c r="R2092" s="816" t="str">
        <f t="shared" si="244"/>
        <v/>
      </c>
      <c r="S2092" s="711" t="str">
        <f t="shared" si="245"/>
        <v/>
      </c>
      <c r="T2092" s="573"/>
      <c r="U2092" s="573"/>
      <c r="V2092" s="147"/>
      <c r="W2092" s="707"/>
    </row>
    <row r="2093" spans="2:23" ht="14.25" customHeight="1">
      <c r="B2093" s="395"/>
      <c r="D2093" s="529">
        <f t="shared" si="246"/>
        <v>2052</v>
      </c>
      <c r="E2093" s="531"/>
      <c r="F2093" s="574"/>
      <c r="G2093" s="531"/>
      <c r="H2093" s="575"/>
      <c r="I2093" s="700" t="str">
        <f t="shared" si="247"/>
        <v/>
      </c>
      <c r="J2093" s="700" t="str">
        <f t="shared" si="233"/>
        <v/>
      </c>
      <c r="K2093" s="700" t="str">
        <f t="shared" si="234"/>
        <v/>
      </c>
      <c r="L2093" s="700" t="str">
        <f t="shared" si="235"/>
        <v/>
      </c>
      <c r="M2093" s="712" t="str">
        <f t="shared" si="236"/>
        <v/>
      </c>
      <c r="N2093" s="713"/>
      <c r="O2093" s="714"/>
      <c r="P2093" s="233" t="s">
        <v>439</v>
      </c>
      <c r="Q2093" s="233" t="s">
        <v>439</v>
      </c>
      <c r="R2093" s="816" t="str">
        <f t="shared" si="244"/>
        <v/>
      </c>
      <c r="S2093" s="711" t="str">
        <f t="shared" si="245"/>
        <v/>
      </c>
      <c r="T2093" s="573"/>
      <c r="U2093" s="573"/>
      <c r="V2093" s="147"/>
      <c r="W2093" s="707"/>
    </row>
    <row r="2094" spans="2:23" ht="14.25" customHeight="1">
      <c r="B2094" s="395"/>
      <c r="D2094" s="529">
        <f t="shared" si="246"/>
        <v>2053</v>
      </c>
      <c r="E2094" s="531"/>
      <c r="F2094" s="574"/>
      <c r="G2094" s="531"/>
      <c r="H2094" s="575"/>
      <c r="I2094" s="700" t="str">
        <f t="shared" si="247"/>
        <v/>
      </c>
      <c r="J2094" s="700" t="str">
        <f t="shared" si="233"/>
        <v/>
      </c>
      <c r="K2094" s="700" t="str">
        <f t="shared" si="234"/>
        <v/>
      </c>
      <c r="L2094" s="700" t="str">
        <f t="shared" si="235"/>
        <v/>
      </c>
      <c r="M2094" s="712" t="str">
        <f t="shared" si="236"/>
        <v/>
      </c>
      <c r="N2094" s="713"/>
      <c r="O2094" s="714"/>
      <c r="P2094" s="233" t="s">
        <v>439</v>
      </c>
      <c r="Q2094" s="233" t="s">
        <v>439</v>
      </c>
      <c r="R2094" s="816" t="str">
        <f t="shared" si="244"/>
        <v/>
      </c>
      <c r="S2094" s="711" t="str">
        <f t="shared" si="245"/>
        <v/>
      </c>
      <c r="T2094" s="573"/>
      <c r="U2094" s="573"/>
      <c r="V2094" s="147"/>
      <c r="W2094" s="707"/>
    </row>
    <row r="2095" spans="2:23" ht="14.25" customHeight="1">
      <c r="B2095" s="395"/>
      <c r="D2095" s="529">
        <f t="shared" si="246"/>
        <v>2054</v>
      </c>
      <c r="E2095" s="531"/>
      <c r="F2095" s="574"/>
      <c r="G2095" s="531"/>
      <c r="H2095" s="575"/>
      <c r="I2095" s="700" t="str">
        <f t="shared" si="247"/>
        <v/>
      </c>
      <c r="J2095" s="700" t="str">
        <f t="shared" si="233"/>
        <v/>
      </c>
      <c r="K2095" s="700" t="str">
        <f t="shared" si="234"/>
        <v/>
      </c>
      <c r="L2095" s="700" t="str">
        <f t="shared" si="235"/>
        <v/>
      </c>
      <c r="M2095" s="712" t="str">
        <f t="shared" si="236"/>
        <v/>
      </c>
      <c r="N2095" s="713"/>
      <c r="O2095" s="714"/>
      <c r="P2095" s="233" t="s">
        <v>439</v>
      </c>
      <c r="Q2095" s="233" t="s">
        <v>439</v>
      </c>
      <c r="R2095" s="816" t="str">
        <f t="shared" si="244"/>
        <v/>
      </c>
      <c r="S2095" s="711" t="str">
        <f t="shared" si="245"/>
        <v/>
      </c>
      <c r="T2095" s="573"/>
      <c r="U2095" s="573"/>
      <c r="V2095" s="147"/>
      <c r="W2095" s="707"/>
    </row>
    <row r="2096" spans="2:23" ht="14.25" customHeight="1">
      <c r="B2096" s="395"/>
      <c r="D2096" s="529">
        <f t="shared" si="246"/>
        <v>2055</v>
      </c>
      <c r="E2096" s="531"/>
      <c r="F2096" s="574"/>
      <c r="G2096" s="531"/>
      <c r="H2096" s="575"/>
      <c r="I2096" s="700" t="str">
        <f t="shared" si="247"/>
        <v/>
      </c>
      <c r="J2096" s="700" t="str">
        <f t="shared" si="233"/>
        <v/>
      </c>
      <c r="K2096" s="700" t="str">
        <f t="shared" si="234"/>
        <v/>
      </c>
      <c r="L2096" s="700" t="str">
        <f t="shared" si="235"/>
        <v/>
      </c>
      <c r="M2096" s="712" t="str">
        <f t="shared" si="236"/>
        <v/>
      </c>
      <c r="N2096" s="713"/>
      <c r="O2096" s="714"/>
      <c r="P2096" s="233" t="s">
        <v>439</v>
      </c>
      <c r="Q2096" s="233" t="s">
        <v>439</v>
      </c>
      <c r="R2096" s="816" t="str">
        <f t="shared" si="244"/>
        <v/>
      </c>
      <c r="S2096" s="711" t="str">
        <f t="shared" si="245"/>
        <v/>
      </c>
      <c r="T2096" s="573"/>
      <c r="U2096" s="573"/>
      <c r="V2096" s="147"/>
      <c r="W2096" s="707"/>
    </row>
    <row r="2097" spans="2:23" ht="14.25" customHeight="1">
      <c r="B2097" s="395"/>
      <c r="D2097" s="529">
        <f t="shared" si="246"/>
        <v>2056</v>
      </c>
      <c r="E2097" s="531"/>
      <c r="F2097" s="574"/>
      <c r="G2097" s="531"/>
      <c r="H2097" s="575"/>
      <c r="I2097" s="700" t="str">
        <f t="shared" si="247"/>
        <v/>
      </c>
      <c r="J2097" s="700" t="str">
        <f t="shared" si="233"/>
        <v/>
      </c>
      <c r="K2097" s="700" t="str">
        <f t="shared" si="234"/>
        <v/>
      </c>
      <c r="L2097" s="700" t="str">
        <f t="shared" si="235"/>
        <v/>
      </c>
      <c r="M2097" s="712" t="str">
        <f t="shared" si="236"/>
        <v/>
      </c>
      <c r="N2097" s="713"/>
      <c r="O2097" s="714"/>
      <c r="P2097" s="233" t="s">
        <v>439</v>
      </c>
      <c r="Q2097" s="233" t="s">
        <v>439</v>
      </c>
      <c r="R2097" s="816" t="str">
        <f t="shared" si="244"/>
        <v/>
      </c>
      <c r="S2097" s="711" t="str">
        <f t="shared" si="245"/>
        <v/>
      </c>
      <c r="T2097" s="573"/>
      <c r="U2097" s="573"/>
      <c r="V2097" s="147"/>
      <c r="W2097" s="707"/>
    </row>
    <row r="2098" spans="2:23" ht="14.25" customHeight="1">
      <c r="B2098" s="395"/>
      <c r="D2098" s="529">
        <f t="shared" si="246"/>
        <v>2057</v>
      </c>
      <c r="E2098" s="531"/>
      <c r="F2098" s="574"/>
      <c r="G2098" s="531"/>
      <c r="H2098" s="575"/>
      <c r="I2098" s="700" t="str">
        <f t="shared" si="247"/>
        <v/>
      </c>
      <c r="J2098" s="700" t="str">
        <f t="shared" si="233"/>
        <v/>
      </c>
      <c r="K2098" s="700" t="str">
        <f t="shared" si="234"/>
        <v/>
      </c>
      <c r="L2098" s="700" t="str">
        <f t="shared" si="235"/>
        <v/>
      </c>
      <c r="M2098" s="712" t="str">
        <f t="shared" si="236"/>
        <v/>
      </c>
      <c r="N2098" s="713"/>
      <c r="O2098" s="714"/>
      <c r="P2098" s="233" t="s">
        <v>439</v>
      </c>
      <c r="Q2098" s="233" t="s">
        <v>439</v>
      </c>
      <c r="R2098" s="816" t="str">
        <f t="shared" si="244"/>
        <v/>
      </c>
      <c r="S2098" s="711" t="str">
        <f t="shared" si="245"/>
        <v/>
      </c>
      <c r="T2098" s="573"/>
      <c r="U2098" s="573"/>
      <c r="V2098" s="147"/>
      <c r="W2098" s="707"/>
    </row>
    <row r="2099" spans="2:23" ht="14.25" customHeight="1">
      <c r="B2099" s="395"/>
      <c r="D2099" s="529">
        <f t="shared" si="246"/>
        <v>2058</v>
      </c>
      <c r="E2099" s="531"/>
      <c r="F2099" s="574"/>
      <c r="G2099" s="531"/>
      <c r="H2099" s="575"/>
      <c r="I2099" s="700" t="str">
        <f t="shared" si="247"/>
        <v/>
      </c>
      <c r="J2099" s="700" t="str">
        <f t="shared" si="233"/>
        <v/>
      </c>
      <c r="K2099" s="700" t="str">
        <f t="shared" si="234"/>
        <v/>
      </c>
      <c r="L2099" s="700" t="str">
        <f t="shared" si="235"/>
        <v/>
      </c>
      <c r="M2099" s="712" t="str">
        <f t="shared" si="236"/>
        <v/>
      </c>
      <c r="N2099" s="713"/>
      <c r="O2099" s="714"/>
      <c r="P2099" s="233" t="s">
        <v>439</v>
      </c>
      <c r="Q2099" s="233" t="s">
        <v>439</v>
      </c>
      <c r="R2099" s="816" t="str">
        <f t="shared" si="244"/>
        <v/>
      </c>
      <c r="S2099" s="711" t="str">
        <f t="shared" si="245"/>
        <v/>
      </c>
      <c r="T2099" s="573"/>
      <c r="U2099" s="573"/>
      <c r="V2099" s="147"/>
      <c r="W2099" s="707"/>
    </row>
    <row r="2100" spans="2:23" ht="14.25" customHeight="1">
      <c r="B2100" s="395"/>
      <c r="D2100" s="529">
        <f t="shared" si="246"/>
        <v>2059</v>
      </c>
      <c r="E2100" s="531"/>
      <c r="F2100" s="574"/>
      <c r="G2100" s="531"/>
      <c r="H2100" s="575"/>
      <c r="I2100" s="700" t="str">
        <f t="shared" si="247"/>
        <v/>
      </c>
      <c r="J2100" s="700" t="str">
        <f t="shared" si="233"/>
        <v/>
      </c>
      <c r="K2100" s="700" t="str">
        <f t="shared" si="234"/>
        <v/>
      </c>
      <c r="L2100" s="700" t="str">
        <f t="shared" si="235"/>
        <v/>
      </c>
      <c r="M2100" s="712" t="str">
        <f t="shared" si="236"/>
        <v/>
      </c>
      <c r="N2100" s="713"/>
      <c r="O2100" s="714"/>
      <c r="P2100" s="233" t="s">
        <v>439</v>
      </c>
      <c r="Q2100" s="233" t="s">
        <v>439</v>
      </c>
      <c r="R2100" s="816" t="str">
        <f t="shared" si="244"/>
        <v/>
      </c>
      <c r="S2100" s="711" t="str">
        <f t="shared" si="245"/>
        <v/>
      </c>
      <c r="T2100" s="573"/>
      <c r="U2100" s="573"/>
      <c r="V2100" s="147"/>
      <c r="W2100" s="707"/>
    </row>
    <row r="2101" spans="2:23" ht="14.25" customHeight="1">
      <c r="B2101" s="395"/>
      <c r="D2101" s="529">
        <f t="shared" si="246"/>
        <v>2060</v>
      </c>
      <c r="E2101" s="531"/>
      <c r="F2101" s="574"/>
      <c r="G2101" s="531"/>
      <c r="H2101" s="575"/>
      <c r="I2101" s="700" t="str">
        <f t="shared" si="247"/>
        <v/>
      </c>
      <c r="J2101" s="700" t="str">
        <f t="shared" si="233"/>
        <v/>
      </c>
      <c r="K2101" s="700" t="str">
        <f t="shared" si="234"/>
        <v/>
      </c>
      <c r="L2101" s="700" t="str">
        <f t="shared" si="235"/>
        <v/>
      </c>
      <c r="M2101" s="712" t="str">
        <f t="shared" si="236"/>
        <v/>
      </c>
      <c r="N2101" s="713"/>
      <c r="O2101" s="714"/>
      <c r="P2101" s="233" t="s">
        <v>439</v>
      </c>
      <c r="Q2101" s="233" t="s">
        <v>439</v>
      </c>
      <c r="R2101" s="816" t="str">
        <f t="shared" si="244"/>
        <v/>
      </c>
      <c r="S2101" s="711" t="str">
        <f t="shared" si="245"/>
        <v/>
      </c>
      <c r="T2101" s="573"/>
      <c r="U2101" s="573"/>
      <c r="V2101" s="147"/>
      <c r="W2101" s="707"/>
    </row>
    <row r="2102" spans="2:23" ht="14.25" customHeight="1">
      <c r="B2102" s="395"/>
      <c r="D2102" s="529">
        <f t="shared" si="246"/>
        <v>2061</v>
      </c>
      <c r="E2102" s="531"/>
      <c r="F2102" s="574"/>
      <c r="G2102" s="531"/>
      <c r="H2102" s="575"/>
      <c r="I2102" s="700" t="str">
        <f t="shared" si="247"/>
        <v/>
      </c>
      <c r="J2102" s="700" t="str">
        <f t="shared" si="233"/>
        <v/>
      </c>
      <c r="K2102" s="700" t="str">
        <f t="shared" si="234"/>
        <v/>
      </c>
      <c r="L2102" s="700" t="str">
        <f t="shared" si="235"/>
        <v/>
      </c>
      <c r="M2102" s="712" t="str">
        <f t="shared" si="236"/>
        <v/>
      </c>
      <c r="N2102" s="713"/>
      <c r="O2102" s="714"/>
      <c r="P2102" s="233" t="s">
        <v>439</v>
      </c>
      <c r="Q2102" s="233" t="s">
        <v>439</v>
      </c>
      <c r="R2102" s="816" t="str">
        <f t="shared" si="244"/>
        <v/>
      </c>
      <c r="S2102" s="711" t="str">
        <f t="shared" si="245"/>
        <v/>
      </c>
      <c r="T2102" s="573"/>
      <c r="U2102" s="573"/>
      <c r="V2102" s="147"/>
      <c r="W2102" s="707"/>
    </row>
    <row r="2103" spans="2:23" ht="14.25" customHeight="1">
      <c r="B2103" s="395"/>
      <c r="D2103" s="529">
        <f t="shared" si="246"/>
        <v>2062</v>
      </c>
      <c r="E2103" s="531"/>
      <c r="F2103" s="574"/>
      <c r="G2103" s="531"/>
      <c r="H2103" s="575"/>
      <c r="I2103" s="700" t="str">
        <f t="shared" si="247"/>
        <v/>
      </c>
      <c r="J2103" s="700" t="str">
        <f t="shared" si="233"/>
        <v/>
      </c>
      <c r="K2103" s="700" t="str">
        <f t="shared" si="234"/>
        <v/>
      </c>
      <c r="L2103" s="700" t="str">
        <f t="shared" si="235"/>
        <v/>
      </c>
      <c r="M2103" s="712" t="str">
        <f t="shared" si="236"/>
        <v/>
      </c>
      <c r="N2103" s="713"/>
      <c r="O2103" s="714"/>
      <c r="P2103" s="233" t="s">
        <v>439</v>
      </c>
      <c r="Q2103" s="233" t="s">
        <v>439</v>
      </c>
      <c r="R2103" s="816" t="str">
        <f t="shared" si="244"/>
        <v/>
      </c>
      <c r="S2103" s="711" t="str">
        <f t="shared" si="245"/>
        <v/>
      </c>
      <c r="T2103" s="573"/>
      <c r="U2103" s="573"/>
      <c r="V2103" s="147"/>
      <c r="W2103" s="707"/>
    </row>
    <row r="2104" spans="2:23" ht="14.25" customHeight="1">
      <c r="B2104" s="395"/>
      <c r="D2104" s="529">
        <f t="shared" si="246"/>
        <v>2063</v>
      </c>
      <c r="E2104" s="531"/>
      <c r="F2104" s="574"/>
      <c r="G2104" s="531"/>
      <c r="H2104" s="575"/>
      <c r="I2104" s="700" t="str">
        <f t="shared" si="247"/>
        <v/>
      </c>
      <c r="J2104" s="700" t="str">
        <f t="shared" si="233"/>
        <v/>
      </c>
      <c r="K2104" s="700" t="str">
        <f t="shared" si="234"/>
        <v/>
      </c>
      <c r="L2104" s="700" t="str">
        <f t="shared" si="235"/>
        <v/>
      </c>
      <c r="M2104" s="712" t="str">
        <f t="shared" si="236"/>
        <v/>
      </c>
      <c r="N2104" s="713"/>
      <c r="O2104" s="714"/>
      <c r="P2104" s="233" t="s">
        <v>439</v>
      </c>
      <c r="Q2104" s="233" t="s">
        <v>439</v>
      </c>
      <c r="R2104" s="816" t="str">
        <f t="shared" si="244"/>
        <v/>
      </c>
      <c r="S2104" s="711" t="str">
        <f t="shared" si="245"/>
        <v/>
      </c>
      <c r="T2104" s="573"/>
      <c r="U2104" s="573"/>
      <c r="V2104" s="147"/>
      <c r="W2104" s="707"/>
    </row>
    <row r="2105" spans="2:23" ht="14.25" customHeight="1">
      <c r="B2105" s="395"/>
      <c r="D2105" s="529">
        <f t="shared" si="246"/>
        <v>2064</v>
      </c>
      <c r="E2105" s="531"/>
      <c r="F2105" s="574"/>
      <c r="G2105" s="531"/>
      <c r="H2105" s="575"/>
      <c r="I2105" s="700" t="str">
        <f t="shared" si="247"/>
        <v/>
      </c>
      <c r="J2105" s="700" t="str">
        <f t="shared" si="233"/>
        <v/>
      </c>
      <c r="K2105" s="700" t="str">
        <f t="shared" si="234"/>
        <v/>
      </c>
      <c r="L2105" s="700" t="str">
        <f t="shared" si="235"/>
        <v/>
      </c>
      <c r="M2105" s="712" t="str">
        <f t="shared" si="236"/>
        <v/>
      </c>
      <c r="N2105" s="713"/>
      <c r="O2105" s="714"/>
      <c r="P2105" s="233" t="s">
        <v>439</v>
      </c>
      <c r="Q2105" s="233" t="s">
        <v>439</v>
      </c>
      <c r="R2105" s="816" t="str">
        <f t="shared" si="244"/>
        <v/>
      </c>
      <c r="S2105" s="711" t="str">
        <f t="shared" si="245"/>
        <v/>
      </c>
      <c r="T2105" s="573"/>
      <c r="U2105" s="573"/>
      <c r="V2105" s="147"/>
      <c r="W2105" s="707"/>
    </row>
    <row r="2106" spans="2:23" ht="14.25" customHeight="1">
      <c r="B2106" s="395"/>
      <c r="D2106" s="529">
        <f t="shared" si="246"/>
        <v>2065</v>
      </c>
      <c r="E2106" s="531"/>
      <c r="F2106" s="574"/>
      <c r="G2106" s="531"/>
      <c r="H2106" s="575"/>
      <c r="I2106" s="700" t="str">
        <f t="shared" si="247"/>
        <v/>
      </c>
      <c r="J2106" s="700" t="str">
        <f t="shared" si="233"/>
        <v/>
      </c>
      <c r="K2106" s="700" t="str">
        <f t="shared" si="234"/>
        <v/>
      </c>
      <c r="L2106" s="700" t="str">
        <f t="shared" si="235"/>
        <v/>
      </c>
      <c r="M2106" s="712" t="str">
        <f t="shared" si="236"/>
        <v/>
      </c>
      <c r="N2106" s="713"/>
      <c r="O2106" s="714"/>
      <c r="P2106" s="233" t="s">
        <v>439</v>
      </c>
      <c r="Q2106" s="233" t="s">
        <v>439</v>
      </c>
      <c r="R2106" s="816" t="str">
        <f t="shared" si="244"/>
        <v/>
      </c>
      <c r="S2106" s="711" t="str">
        <f t="shared" si="245"/>
        <v/>
      </c>
      <c r="T2106" s="573"/>
      <c r="U2106" s="573"/>
      <c r="V2106" s="147"/>
      <c r="W2106" s="707"/>
    </row>
    <row r="2107" spans="2:23" ht="14.25" customHeight="1">
      <c r="B2107" s="395"/>
      <c r="D2107" s="529">
        <f t="shared" si="246"/>
        <v>2066</v>
      </c>
      <c r="E2107" s="531"/>
      <c r="F2107" s="574"/>
      <c r="G2107" s="531"/>
      <c r="H2107" s="575"/>
      <c r="I2107" s="700" t="str">
        <f t="shared" si="247"/>
        <v/>
      </c>
      <c r="J2107" s="700" t="str">
        <f t="shared" si="233"/>
        <v/>
      </c>
      <c r="K2107" s="700" t="str">
        <f t="shared" si="234"/>
        <v/>
      </c>
      <c r="L2107" s="700" t="str">
        <f t="shared" si="235"/>
        <v/>
      </c>
      <c r="M2107" s="712" t="str">
        <f t="shared" si="236"/>
        <v/>
      </c>
      <c r="N2107" s="713"/>
      <c r="O2107" s="714"/>
      <c r="P2107" s="233" t="s">
        <v>439</v>
      </c>
      <c r="Q2107" s="233" t="s">
        <v>439</v>
      </c>
      <c r="R2107" s="816" t="str">
        <f t="shared" si="244"/>
        <v/>
      </c>
      <c r="S2107" s="711" t="str">
        <f t="shared" si="245"/>
        <v/>
      </c>
      <c r="T2107" s="573"/>
      <c r="U2107" s="573"/>
      <c r="V2107" s="147"/>
      <c r="W2107" s="707"/>
    </row>
    <row r="2108" spans="2:23" ht="14.25" customHeight="1">
      <c r="B2108" s="395"/>
      <c r="D2108" s="529">
        <f t="shared" si="246"/>
        <v>2067</v>
      </c>
      <c r="E2108" s="531"/>
      <c r="F2108" s="574"/>
      <c r="G2108" s="531"/>
      <c r="H2108" s="575"/>
      <c r="I2108" s="700" t="str">
        <f t="shared" si="247"/>
        <v/>
      </c>
      <c r="J2108" s="700" t="str">
        <f t="shared" si="233"/>
        <v/>
      </c>
      <c r="K2108" s="700" t="str">
        <f t="shared" si="234"/>
        <v/>
      </c>
      <c r="L2108" s="700" t="str">
        <f t="shared" si="235"/>
        <v/>
      </c>
      <c r="M2108" s="712" t="str">
        <f t="shared" si="236"/>
        <v/>
      </c>
      <c r="N2108" s="713"/>
      <c r="O2108" s="714"/>
      <c r="P2108" s="233" t="s">
        <v>439</v>
      </c>
      <c r="Q2108" s="233" t="s">
        <v>439</v>
      </c>
      <c r="R2108" s="816" t="str">
        <f t="shared" si="244"/>
        <v/>
      </c>
      <c r="S2108" s="711" t="str">
        <f t="shared" si="245"/>
        <v/>
      </c>
      <c r="T2108" s="573"/>
      <c r="U2108" s="573"/>
      <c r="V2108" s="147"/>
      <c r="W2108" s="707"/>
    </row>
    <row r="2109" spans="2:23" ht="14.25" customHeight="1">
      <c r="B2109" s="395"/>
      <c r="D2109" s="529">
        <f t="shared" si="246"/>
        <v>2068</v>
      </c>
      <c r="E2109" s="531"/>
      <c r="F2109" s="574"/>
      <c r="G2109" s="531"/>
      <c r="H2109" s="575"/>
      <c r="I2109" s="700" t="str">
        <f t="shared" si="247"/>
        <v/>
      </c>
      <c r="J2109" s="700" t="str">
        <f t="shared" si="233"/>
        <v/>
      </c>
      <c r="K2109" s="700" t="str">
        <f t="shared" si="234"/>
        <v/>
      </c>
      <c r="L2109" s="700" t="str">
        <f t="shared" si="235"/>
        <v/>
      </c>
      <c r="M2109" s="712" t="str">
        <f t="shared" si="236"/>
        <v/>
      </c>
      <c r="N2109" s="713"/>
      <c r="O2109" s="714"/>
      <c r="P2109" s="233" t="s">
        <v>439</v>
      </c>
      <c r="Q2109" s="233" t="s">
        <v>439</v>
      </c>
      <c r="R2109" s="816" t="str">
        <f t="shared" si="244"/>
        <v/>
      </c>
      <c r="S2109" s="711" t="str">
        <f t="shared" si="245"/>
        <v/>
      </c>
      <c r="T2109" s="573"/>
      <c r="U2109" s="573"/>
      <c r="V2109" s="147"/>
      <c r="W2109" s="707"/>
    </row>
    <row r="2110" spans="2:23" ht="14.25" customHeight="1">
      <c r="B2110" s="395"/>
      <c r="D2110" s="529">
        <f t="shared" si="246"/>
        <v>2069</v>
      </c>
      <c r="E2110" s="531"/>
      <c r="F2110" s="574"/>
      <c r="G2110" s="531"/>
      <c r="H2110" s="575"/>
      <c r="I2110" s="700" t="str">
        <f t="shared" si="247"/>
        <v/>
      </c>
      <c r="J2110" s="700" t="str">
        <f t="shared" si="233"/>
        <v/>
      </c>
      <c r="K2110" s="700" t="str">
        <f t="shared" si="234"/>
        <v/>
      </c>
      <c r="L2110" s="700" t="str">
        <f t="shared" si="235"/>
        <v/>
      </c>
      <c r="M2110" s="712" t="str">
        <f t="shared" si="236"/>
        <v/>
      </c>
      <c r="N2110" s="713"/>
      <c r="O2110" s="714"/>
      <c r="P2110" s="233" t="s">
        <v>439</v>
      </c>
      <c r="Q2110" s="233" t="s">
        <v>439</v>
      </c>
      <c r="R2110" s="816" t="str">
        <f t="shared" si="244"/>
        <v/>
      </c>
      <c r="S2110" s="711" t="str">
        <f t="shared" si="245"/>
        <v/>
      </c>
      <c r="T2110" s="573"/>
      <c r="U2110" s="573"/>
      <c r="V2110" s="147"/>
      <c r="W2110" s="707"/>
    </row>
    <row r="2111" spans="2:23" ht="14.25" customHeight="1">
      <c r="B2111" s="395"/>
      <c r="D2111" s="529">
        <f t="shared" si="246"/>
        <v>2070</v>
      </c>
      <c r="E2111" s="531"/>
      <c r="F2111" s="574"/>
      <c r="G2111" s="531"/>
      <c r="H2111" s="575"/>
      <c r="I2111" s="700" t="str">
        <f t="shared" si="247"/>
        <v/>
      </c>
      <c r="J2111" s="700" t="str">
        <f t="shared" si="233"/>
        <v/>
      </c>
      <c r="K2111" s="700" t="str">
        <f t="shared" si="234"/>
        <v/>
      </c>
      <c r="L2111" s="700" t="str">
        <f t="shared" si="235"/>
        <v/>
      </c>
      <c r="M2111" s="712" t="str">
        <f t="shared" si="236"/>
        <v/>
      </c>
      <c r="N2111" s="713"/>
      <c r="O2111" s="714"/>
      <c r="P2111" s="233" t="s">
        <v>439</v>
      </c>
      <c r="Q2111" s="233" t="s">
        <v>439</v>
      </c>
      <c r="R2111" s="816" t="str">
        <f t="shared" si="244"/>
        <v/>
      </c>
      <c r="S2111" s="711" t="str">
        <f t="shared" si="245"/>
        <v/>
      </c>
      <c r="T2111" s="573"/>
      <c r="U2111" s="573"/>
      <c r="V2111" s="147"/>
      <c r="W2111" s="707"/>
    </row>
    <row r="2112" spans="2:23" ht="14.25" customHeight="1">
      <c r="B2112" s="395"/>
      <c r="D2112" s="529">
        <f t="shared" si="246"/>
        <v>2071</v>
      </c>
      <c r="E2112" s="531"/>
      <c r="F2112" s="574"/>
      <c r="G2112" s="531"/>
      <c r="H2112" s="575"/>
      <c r="I2112" s="700" t="str">
        <f t="shared" si="247"/>
        <v/>
      </c>
      <c r="J2112" s="700" t="str">
        <f t="shared" si="233"/>
        <v/>
      </c>
      <c r="K2112" s="700" t="str">
        <f t="shared" si="234"/>
        <v/>
      </c>
      <c r="L2112" s="700" t="str">
        <f t="shared" si="235"/>
        <v/>
      </c>
      <c r="M2112" s="712" t="str">
        <f t="shared" si="236"/>
        <v/>
      </c>
      <c r="N2112" s="713"/>
      <c r="O2112" s="714"/>
      <c r="P2112" s="233" t="s">
        <v>439</v>
      </c>
      <c r="Q2112" s="233" t="s">
        <v>439</v>
      </c>
      <c r="R2112" s="816" t="str">
        <f t="shared" si="244"/>
        <v/>
      </c>
      <c r="S2112" s="711" t="str">
        <f t="shared" si="245"/>
        <v/>
      </c>
      <c r="T2112" s="573"/>
      <c r="U2112" s="573"/>
      <c r="V2112" s="147"/>
      <c r="W2112" s="707"/>
    </row>
    <row r="2113" spans="2:23" ht="14.25" customHeight="1">
      <c r="B2113" s="395"/>
      <c r="D2113" s="529">
        <f t="shared" si="246"/>
        <v>2072</v>
      </c>
      <c r="E2113" s="531"/>
      <c r="F2113" s="574"/>
      <c r="G2113" s="531"/>
      <c r="H2113" s="575"/>
      <c r="I2113" s="700" t="str">
        <f t="shared" si="247"/>
        <v/>
      </c>
      <c r="J2113" s="700" t="str">
        <f t="shared" si="233"/>
        <v/>
      </c>
      <c r="K2113" s="700" t="str">
        <f t="shared" si="234"/>
        <v/>
      </c>
      <c r="L2113" s="700" t="str">
        <f t="shared" si="235"/>
        <v/>
      </c>
      <c r="M2113" s="712" t="str">
        <f t="shared" si="236"/>
        <v/>
      </c>
      <c r="N2113" s="713"/>
      <c r="O2113" s="714"/>
      <c r="P2113" s="233" t="s">
        <v>439</v>
      </c>
      <c r="Q2113" s="233" t="s">
        <v>439</v>
      </c>
      <c r="R2113" s="816" t="str">
        <f t="shared" si="244"/>
        <v/>
      </c>
      <c r="S2113" s="711" t="str">
        <f t="shared" si="245"/>
        <v/>
      </c>
      <c r="T2113" s="573"/>
      <c r="U2113" s="573"/>
      <c r="V2113" s="147"/>
      <c r="W2113" s="707"/>
    </row>
    <row r="2114" spans="2:23" ht="14.25" customHeight="1">
      <c r="B2114" s="395"/>
      <c r="D2114" s="529">
        <f t="shared" si="246"/>
        <v>2073</v>
      </c>
      <c r="E2114" s="531"/>
      <c r="F2114" s="574"/>
      <c r="G2114" s="531"/>
      <c r="H2114" s="575"/>
      <c r="I2114" s="700" t="str">
        <f t="shared" si="247"/>
        <v/>
      </c>
      <c r="J2114" s="700" t="str">
        <f t="shared" si="233"/>
        <v/>
      </c>
      <c r="K2114" s="700" t="str">
        <f t="shared" si="234"/>
        <v/>
      </c>
      <c r="L2114" s="700" t="str">
        <f t="shared" si="235"/>
        <v/>
      </c>
      <c r="M2114" s="712" t="str">
        <f t="shared" si="236"/>
        <v/>
      </c>
      <c r="N2114" s="713"/>
      <c r="O2114" s="714"/>
      <c r="P2114" s="233" t="s">
        <v>439</v>
      </c>
      <c r="Q2114" s="233" t="s">
        <v>439</v>
      </c>
      <c r="R2114" s="816" t="str">
        <f t="shared" si="244"/>
        <v/>
      </c>
      <c r="S2114" s="711" t="str">
        <f t="shared" si="245"/>
        <v/>
      </c>
      <c r="T2114" s="573"/>
      <c r="U2114" s="573"/>
      <c r="V2114" s="147"/>
      <c r="W2114" s="707"/>
    </row>
    <row r="2115" spans="2:23" ht="14.25" customHeight="1">
      <c r="B2115" s="395"/>
      <c r="D2115" s="529">
        <f t="shared" si="246"/>
        <v>2074</v>
      </c>
      <c r="E2115" s="531"/>
      <c r="F2115" s="574"/>
      <c r="G2115" s="531"/>
      <c r="H2115" s="575"/>
      <c r="I2115" s="700" t="str">
        <f t="shared" si="247"/>
        <v/>
      </c>
      <c r="J2115" s="700" t="str">
        <f t="shared" si="233"/>
        <v/>
      </c>
      <c r="K2115" s="700" t="str">
        <f t="shared" si="234"/>
        <v/>
      </c>
      <c r="L2115" s="700" t="str">
        <f t="shared" si="235"/>
        <v/>
      </c>
      <c r="M2115" s="712" t="str">
        <f t="shared" si="236"/>
        <v/>
      </c>
      <c r="N2115" s="713"/>
      <c r="O2115" s="714"/>
      <c r="P2115" s="233" t="s">
        <v>439</v>
      </c>
      <c r="Q2115" s="233" t="s">
        <v>439</v>
      </c>
      <c r="R2115" s="816" t="str">
        <f t="shared" si="244"/>
        <v/>
      </c>
      <c r="S2115" s="711" t="str">
        <f t="shared" si="245"/>
        <v/>
      </c>
      <c r="T2115" s="573"/>
      <c r="U2115" s="573"/>
      <c r="V2115" s="147"/>
      <c r="W2115" s="707"/>
    </row>
    <row r="2116" spans="2:23" ht="14.25" customHeight="1">
      <c r="B2116" s="395"/>
      <c r="D2116" s="529">
        <f t="shared" si="246"/>
        <v>2075</v>
      </c>
      <c r="E2116" s="531"/>
      <c r="F2116" s="574"/>
      <c r="G2116" s="531"/>
      <c r="H2116" s="575"/>
      <c r="I2116" s="700" t="str">
        <f t="shared" si="247"/>
        <v/>
      </c>
      <c r="J2116" s="700" t="str">
        <f t="shared" si="233"/>
        <v/>
      </c>
      <c r="K2116" s="700" t="str">
        <f t="shared" si="234"/>
        <v/>
      </c>
      <c r="L2116" s="700" t="str">
        <f t="shared" si="235"/>
        <v/>
      </c>
      <c r="M2116" s="712" t="str">
        <f t="shared" si="236"/>
        <v/>
      </c>
      <c r="N2116" s="713"/>
      <c r="O2116" s="714"/>
      <c r="P2116" s="233" t="s">
        <v>439</v>
      </c>
      <c r="Q2116" s="233" t="s">
        <v>439</v>
      </c>
      <c r="R2116" s="816" t="str">
        <f t="shared" si="244"/>
        <v/>
      </c>
      <c r="S2116" s="711" t="str">
        <f t="shared" si="245"/>
        <v/>
      </c>
      <c r="T2116" s="573"/>
      <c r="U2116" s="573"/>
      <c r="V2116" s="147"/>
      <c r="W2116" s="707"/>
    </row>
    <row r="2117" spans="2:23" ht="14.25" customHeight="1">
      <c r="B2117" s="395"/>
      <c r="D2117" s="529">
        <f t="shared" si="246"/>
        <v>2076</v>
      </c>
      <c r="E2117" s="531"/>
      <c r="F2117" s="574"/>
      <c r="G2117" s="531"/>
      <c r="H2117" s="575"/>
      <c r="I2117" s="700" t="str">
        <f t="shared" si="247"/>
        <v/>
      </c>
      <c r="J2117" s="700" t="str">
        <f t="shared" si="233"/>
        <v/>
      </c>
      <c r="K2117" s="700" t="str">
        <f t="shared" si="234"/>
        <v/>
      </c>
      <c r="L2117" s="700" t="str">
        <f t="shared" si="235"/>
        <v/>
      </c>
      <c r="M2117" s="712" t="str">
        <f t="shared" si="236"/>
        <v/>
      </c>
      <c r="N2117" s="713"/>
      <c r="O2117" s="714"/>
      <c r="P2117" s="233" t="s">
        <v>439</v>
      </c>
      <c r="Q2117" s="233" t="s">
        <v>439</v>
      </c>
      <c r="R2117" s="816" t="str">
        <f t="shared" si="244"/>
        <v/>
      </c>
      <c r="S2117" s="711" t="str">
        <f t="shared" si="245"/>
        <v/>
      </c>
      <c r="T2117" s="573"/>
      <c r="U2117" s="573"/>
      <c r="V2117" s="147"/>
      <c r="W2117" s="707"/>
    </row>
    <row r="2118" spans="2:23" ht="14.25" customHeight="1">
      <c r="B2118" s="395"/>
      <c r="D2118" s="529">
        <f t="shared" si="246"/>
        <v>2077</v>
      </c>
      <c r="E2118" s="531"/>
      <c r="F2118" s="574"/>
      <c r="G2118" s="531"/>
      <c r="H2118" s="575"/>
      <c r="I2118" s="700" t="str">
        <f t="shared" si="247"/>
        <v/>
      </c>
      <c r="J2118" s="700" t="str">
        <f t="shared" si="233"/>
        <v/>
      </c>
      <c r="K2118" s="700" t="str">
        <f t="shared" si="234"/>
        <v/>
      </c>
      <c r="L2118" s="700" t="str">
        <f t="shared" si="235"/>
        <v/>
      </c>
      <c r="M2118" s="712" t="str">
        <f t="shared" si="236"/>
        <v/>
      </c>
      <c r="N2118" s="713"/>
      <c r="O2118" s="714"/>
      <c r="P2118" s="233" t="s">
        <v>439</v>
      </c>
      <c r="Q2118" s="233" t="s">
        <v>439</v>
      </c>
      <c r="R2118" s="816" t="str">
        <f t="shared" si="244"/>
        <v/>
      </c>
      <c r="S2118" s="711" t="str">
        <f t="shared" si="245"/>
        <v/>
      </c>
      <c r="T2118" s="573"/>
      <c r="U2118" s="573"/>
      <c r="V2118" s="147"/>
      <c r="W2118" s="707"/>
    </row>
    <row r="2119" spans="2:23" ht="14.25" customHeight="1">
      <c r="B2119" s="395"/>
      <c r="D2119" s="529">
        <f t="shared" si="246"/>
        <v>2078</v>
      </c>
      <c r="E2119" s="531"/>
      <c r="F2119" s="574"/>
      <c r="G2119" s="531"/>
      <c r="H2119" s="575"/>
      <c r="I2119" s="700" t="str">
        <f t="shared" si="247"/>
        <v/>
      </c>
      <c r="J2119" s="700" t="str">
        <f t="shared" si="233"/>
        <v/>
      </c>
      <c r="K2119" s="700" t="str">
        <f t="shared" si="234"/>
        <v/>
      </c>
      <c r="L2119" s="700" t="str">
        <f t="shared" si="235"/>
        <v/>
      </c>
      <c r="M2119" s="712" t="str">
        <f t="shared" si="236"/>
        <v/>
      </c>
      <c r="N2119" s="713"/>
      <c r="O2119" s="714"/>
      <c r="P2119" s="233" t="s">
        <v>439</v>
      </c>
      <c r="Q2119" s="233" t="s">
        <v>439</v>
      </c>
      <c r="R2119" s="816" t="str">
        <f t="shared" si="244"/>
        <v/>
      </c>
      <c r="S2119" s="711" t="str">
        <f t="shared" si="245"/>
        <v/>
      </c>
      <c r="T2119" s="573"/>
      <c r="U2119" s="573"/>
      <c r="V2119" s="147"/>
      <c r="W2119" s="707"/>
    </row>
    <row r="2120" spans="2:23" ht="14.25" customHeight="1">
      <c r="B2120" s="395"/>
      <c r="D2120" s="529">
        <f t="shared" si="246"/>
        <v>2079</v>
      </c>
      <c r="E2120" s="531"/>
      <c r="F2120" s="574"/>
      <c r="G2120" s="531"/>
      <c r="H2120" s="575"/>
      <c r="I2120" s="700" t="str">
        <f t="shared" si="247"/>
        <v/>
      </c>
      <c r="J2120" s="700" t="str">
        <f t="shared" si="233"/>
        <v/>
      </c>
      <c r="K2120" s="700" t="str">
        <f t="shared" si="234"/>
        <v/>
      </c>
      <c r="L2120" s="700" t="str">
        <f t="shared" si="235"/>
        <v/>
      </c>
      <c r="M2120" s="712" t="str">
        <f t="shared" si="236"/>
        <v/>
      </c>
      <c r="N2120" s="713"/>
      <c r="O2120" s="714"/>
      <c r="P2120" s="233" t="s">
        <v>439</v>
      </c>
      <c r="Q2120" s="233" t="s">
        <v>439</v>
      </c>
      <c r="R2120" s="816" t="str">
        <f t="shared" ref="R2120:R2170" si="248">IF(Q2120="","",P2120*Q2120)</f>
        <v/>
      </c>
      <c r="S2120" s="711" t="str">
        <f t="shared" si="245"/>
        <v/>
      </c>
      <c r="T2120" s="573"/>
      <c r="U2120" s="573"/>
      <c r="V2120" s="147"/>
      <c r="W2120" s="707"/>
    </row>
    <row r="2121" spans="2:23" ht="14.25" customHeight="1">
      <c r="B2121" s="395"/>
      <c r="D2121" s="529">
        <f t="shared" si="246"/>
        <v>2080</v>
      </c>
      <c r="E2121" s="531"/>
      <c r="F2121" s="574"/>
      <c r="G2121" s="531"/>
      <c r="H2121" s="575"/>
      <c r="I2121" s="700" t="str">
        <f t="shared" si="247"/>
        <v/>
      </c>
      <c r="J2121" s="700" t="str">
        <f t="shared" si="233"/>
        <v/>
      </c>
      <c r="K2121" s="700" t="str">
        <f t="shared" si="234"/>
        <v/>
      </c>
      <c r="L2121" s="700" t="str">
        <f t="shared" si="235"/>
        <v/>
      </c>
      <c r="M2121" s="712" t="str">
        <f t="shared" si="236"/>
        <v/>
      </c>
      <c r="N2121" s="713"/>
      <c r="O2121" s="714"/>
      <c r="P2121" s="233" t="s">
        <v>439</v>
      </c>
      <c r="Q2121" s="233" t="s">
        <v>439</v>
      </c>
      <c r="R2121" s="816" t="str">
        <f t="shared" si="248"/>
        <v/>
      </c>
      <c r="S2121" s="711" t="str">
        <f t="shared" si="245"/>
        <v/>
      </c>
      <c r="T2121" s="573"/>
      <c r="U2121" s="573"/>
      <c r="V2121" s="147"/>
      <c r="W2121" s="707"/>
    </row>
    <row r="2122" spans="2:23" ht="14.25" customHeight="1">
      <c r="B2122" s="395"/>
      <c r="D2122" s="529">
        <f t="shared" si="246"/>
        <v>2081</v>
      </c>
      <c r="E2122" s="531"/>
      <c r="F2122" s="574"/>
      <c r="G2122" s="531"/>
      <c r="H2122" s="575"/>
      <c r="I2122" s="700" t="str">
        <f t="shared" si="247"/>
        <v/>
      </c>
      <c r="J2122" s="700" t="str">
        <f t="shared" si="233"/>
        <v/>
      </c>
      <c r="K2122" s="700" t="str">
        <f t="shared" si="234"/>
        <v/>
      </c>
      <c r="L2122" s="700" t="str">
        <f t="shared" si="235"/>
        <v/>
      </c>
      <c r="M2122" s="712" t="str">
        <f t="shared" si="236"/>
        <v/>
      </c>
      <c r="N2122" s="713"/>
      <c r="O2122" s="714"/>
      <c r="P2122" s="233" t="s">
        <v>439</v>
      </c>
      <c r="Q2122" s="233" t="s">
        <v>439</v>
      </c>
      <c r="R2122" s="816" t="str">
        <f t="shared" si="248"/>
        <v/>
      </c>
      <c r="S2122" s="711" t="str">
        <f t="shared" si="245"/>
        <v/>
      </c>
      <c r="T2122" s="573"/>
      <c r="U2122" s="573"/>
      <c r="V2122" s="147"/>
      <c r="W2122" s="707"/>
    </row>
    <row r="2123" spans="2:23" ht="14.25" customHeight="1">
      <c r="B2123" s="395"/>
      <c r="D2123" s="529">
        <f t="shared" si="246"/>
        <v>2082</v>
      </c>
      <c r="E2123" s="531"/>
      <c r="F2123" s="574"/>
      <c r="G2123" s="531"/>
      <c r="H2123" s="575"/>
      <c r="I2123" s="700" t="str">
        <f t="shared" si="247"/>
        <v/>
      </c>
      <c r="J2123" s="700" t="str">
        <f t="shared" si="233"/>
        <v/>
      </c>
      <c r="K2123" s="700" t="str">
        <f t="shared" si="234"/>
        <v/>
      </c>
      <c r="L2123" s="700" t="str">
        <f t="shared" si="235"/>
        <v/>
      </c>
      <c r="M2123" s="712" t="str">
        <f t="shared" si="236"/>
        <v/>
      </c>
      <c r="N2123" s="713"/>
      <c r="O2123" s="714"/>
      <c r="P2123" s="233" t="s">
        <v>439</v>
      </c>
      <c r="Q2123" s="233" t="s">
        <v>439</v>
      </c>
      <c r="R2123" s="816" t="str">
        <f t="shared" si="248"/>
        <v/>
      </c>
      <c r="S2123" s="711" t="str">
        <f t="shared" si="245"/>
        <v/>
      </c>
      <c r="T2123" s="573"/>
      <c r="U2123" s="573"/>
      <c r="V2123" s="147"/>
      <c r="W2123" s="707"/>
    </row>
    <row r="2124" spans="2:23" ht="14.25" customHeight="1">
      <c r="B2124" s="395"/>
      <c r="D2124" s="529">
        <f t="shared" si="246"/>
        <v>2083</v>
      </c>
      <c r="E2124" s="531"/>
      <c r="F2124" s="574"/>
      <c r="G2124" s="531"/>
      <c r="H2124" s="575"/>
      <c r="I2124" s="700" t="str">
        <f t="shared" si="247"/>
        <v/>
      </c>
      <c r="J2124" s="700" t="str">
        <f t="shared" si="233"/>
        <v/>
      </c>
      <c r="K2124" s="700" t="str">
        <f t="shared" si="234"/>
        <v/>
      </c>
      <c r="L2124" s="700" t="str">
        <f t="shared" si="235"/>
        <v/>
      </c>
      <c r="M2124" s="712" t="str">
        <f t="shared" si="236"/>
        <v/>
      </c>
      <c r="N2124" s="713"/>
      <c r="O2124" s="714"/>
      <c r="P2124" s="233" t="s">
        <v>439</v>
      </c>
      <c r="Q2124" s="233" t="s">
        <v>439</v>
      </c>
      <c r="R2124" s="816" t="str">
        <f t="shared" si="248"/>
        <v/>
      </c>
      <c r="S2124" s="711" t="str">
        <f t="shared" si="245"/>
        <v/>
      </c>
      <c r="T2124" s="573"/>
      <c r="U2124" s="573"/>
      <c r="V2124" s="147"/>
      <c r="W2124" s="707"/>
    </row>
    <row r="2125" spans="2:23" ht="14.25" customHeight="1">
      <c r="B2125" s="395"/>
      <c r="D2125" s="529">
        <f t="shared" si="246"/>
        <v>2084</v>
      </c>
      <c r="E2125" s="531"/>
      <c r="F2125" s="574"/>
      <c r="G2125" s="531"/>
      <c r="H2125" s="575"/>
      <c r="I2125" s="700" t="str">
        <f t="shared" si="247"/>
        <v/>
      </c>
      <c r="J2125" s="700" t="str">
        <f t="shared" si="233"/>
        <v/>
      </c>
      <c r="K2125" s="700" t="str">
        <f t="shared" si="234"/>
        <v/>
      </c>
      <c r="L2125" s="700" t="str">
        <f t="shared" si="235"/>
        <v/>
      </c>
      <c r="M2125" s="712" t="str">
        <f t="shared" si="236"/>
        <v/>
      </c>
      <c r="N2125" s="713"/>
      <c r="O2125" s="714"/>
      <c r="P2125" s="233" t="s">
        <v>439</v>
      </c>
      <c r="Q2125" s="233" t="s">
        <v>439</v>
      </c>
      <c r="R2125" s="816" t="str">
        <f t="shared" si="248"/>
        <v/>
      </c>
      <c r="S2125" s="711" t="str">
        <f t="shared" si="245"/>
        <v/>
      </c>
      <c r="T2125" s="573"/>
      <c r="U2125" s="573"/>
      <c r="V2125" s="147"/>
      <c r="W2125" s="707"/>
    </row>
    <row r="2126" spans="2:23" ht="14.25" customHeight="1">
      <c r="B2126" s="395"/>
      <c r="D2126" s="529">
        <f t="shared" si="246"/>
        <v>2085</v>
      </c>
      <c r="E2126" s="531"/>
      <c r="F2126" s="574"/>
      <c r="G2126" s="531"/>
      <c r="H2126" s="575"/>
      <c r="I2126" s="700" t="str">
        <f t="shared" si="247"/>
        <v/>
      </c>
      <c r="J2126" s="700" t="str">
        <f t="shared" si="233"/>
        <v/>
      </c>
      <c r="K2126" s="700" t="str">
        <f t="shared" si="234"/>
        <v/>
      </c>
      <c r="L2126" s="700" t="str">
        <f t="shared" si="235"/>
        <v/>
      </c>
      <c r="M2126" s="712" t="str">
        <f t="shared" si="236"/>
        <v/>
      </c>
      <c r="N2126" s="713"/>
      <c r="O2126" s="714"/>
      <c r="P2126" s="233" t="s">
        <v>439</v>
      </c>
      <c r="Q2126" s="233" t="s">
        <v>439</v>
      </c>
      <c r="R2126" s="816" t="str">
        <f t="shared" si="248"/>
        <v/>
      </c>
      <c r="S2126" s="711" t="str">
        <f t="shared" si="245"/>
        <v/>
      </c>
      <c r="T2126" s="573"/>
      <c r="U2126" s="573"/>
      <c r="V2126" s="147"/>
      <c r="W2126" s="707"/>
    </row>
    <row r="2127" spans="2:23" ht="14.25" customHeight="1">
      <c r="B2127" s="395"/>
      <c r="D2127" s="529">
        <f t="shared" si="246"/>
        <v>2086</v>
      </c>
      <c r="E2127" s="531"/>
      <c r="F2127" s="574"/>
      <c r="G2127" s="531"/>
      <c r="H2127" s="575"/>
      <c r="I2127" s="700" t="str">
        <f t="shared" si="247"/>
        <v/>
      </c>
      <c r="J2127" s="700" t="str">
        <f t="shared" si="233"/>
        <v/>
      </c>
      <c r="K2127" s="700" t="str">
        <f t="shared" si="234"/>
        <v/>
      </c>
      <c r="L2127" s="700" t="str">
        <f t="shared" si="235"/>
        <v/>
      </c>
      <c r="M2127" s="712" t="str">
        <f t="shared" si="236"/>
        <v/>
      </c>
      <c r="N2127" s="713"/>
      <c r="O2127" s="714"/>
      <c r="P2127" s="233" t="s">
        <v>439</v>
      </c>
      <c r="Q2127" s="233" t="s">
        <v>439</v>
      </c>
      <c r="R2127" s="816" t="str">
        <f t="shared" si="248"/>
        <v/>
      </c>
      <c r="S2127" s="711" t="str">
        <f t="shared" si="245"/>
        <v/>
      </c>
      <c r="T2127" s="573"/>
      <c r="U2127" s="573"/>
      <c r="V2127" s="147"/>
      <c r="W2127" s="707"/>
    </row>
    <row r="2128" spans="2:23" ht="14.25" customHeight="1">
      <c r="B2128" s="395"/>
      <c r="D2128" s="529">
        <f t="shared" si="246"/>
        <v>2087</v>
      </c>
      <c r="E2128" s="531"/>
      <c r="F2128" s="574"/>
      <c r="G2128" s="531"/>
      <c r="H2128" s="575"/>
      <c r="I2128" s="700" t="str">
        <f t="shared" si="247"/>
        <v/>
      </c>
      <c r="J2128" s="700" t="str">
        <f t="shared" si="233"/>
        <v/>
      </c>
      <c r="K2128" s="700" t="str">
        <f t="shared" si="234"/>
        <v/>
      </c>
      <c r="L2128" s="700" t="str">
        <f t="shared" si="235"/>
        <v/>
      </c>
      <c r="M2128" s="712" t="str">
        <f t="shared" si="236"/>
        <v/>
      </c>
      <c r="N2128" s="713"/>
      <c r="O2128" s="714"/>
      <c r="P2128" s="233" t="s">
        <v>439</v>
      </c>
      <c r="Q2128" s="233" t="s">
        <v>439</v>
      </c>
      <c r="R2128" s="816" t="str">
        <f t="shared" si="248"/>
        <v/>
      </c>
      <c r="S2128" s="711" t="str">
        <f t="shared" si="245"/>
        <v/>
      </c>
      <c r="T2128" s="573"/>
      <c r="U2128" s="573"/>
      <c r="V2128" s="147"/>
      <c r="W2128" s="707"/>
    </row>
    <row r="2129" spans="2:23" ht="14.25" customHeight="1">
      <c r="B2129" s="395"/>
      <c r="D2129" s="529">
        <f t="shared" si="246"/>
        <v>2088</v>
      </c>
      <c r="E2129" s="531"/>
      <c r="F2129" s="574"/>
      <c r="G2129" s="531"/>
      <c r="H2129" s="575"/>
      <c r="I2129" s="700" t="str">
        <f t="shared" si="247"/>
        <v/>
      </c>
      <c r="J2129" s="700" t="str">
        <f t="shared" si="233"/>
        <v/>
      </c>
      <c r="K2129" s="700" t="str">
        <f t="shared" si="234"/>
        <v/>
      </c>
      <c r="L2129" s="700" t="str">
        <f t="shared" si="235"/>
        <v/>
      </c>
      <c r="M2129" s="712" t="str">
        <f t="shared" si="236"/>
        <v/>
      </c>
      <c r="N2129" s="713"/>
      <c r="O2129" s="714"/>
      <c r="P2129" s="233" t="s">
        <v>439</v>
      </c>
      <c r="Q2129" s="233" t="s">
        <v>439</v>
      </c>
      <c r="R2129" s="816" t="str">
        <f t="shared" si="248"/>
        <v/>
      </c>
      <c r="S2129" s="711" t="str">
        <f t="shared" si="245"/>
        <v/>
      </c>
      <c r="T2129" s="573"/>
      <c r="U2129" s="573"/>
      <c r="V2129" s="147"/>
      <c r="W2129" s="707"/>
    </row>
    <row r="2130" spans="2:23" ht="14.25" customHeight="1">
      <c r="B2130" s="395"/>
      <c r="D2130" s="529">
        <f t="shared" si="246"/>
        <v>2089</v>
      </c>
      <c r="E2130" s="531"/>
      <c r="F2130" s="574"/>
      <c r="G2130" s="531"/>
      <c r="H2130" s="575"/>
      <c r="I2130" s="700" t="str">
        <f t="shared" si="247"/>
        <v/>
      </c>
      <c r="J2130" s="700" t="str">
        <f t="shared" si="233"/>
        <v/>
      </c>
      <c r="K2130" s="700" t="str">
        <f t="shared" si="234"/>
        <v/>
      </c>
      <c r="L2130" s="700" t="str">
        <f t="shared" si="235"/>
        <v/>
      </c>
      <c r="M2130" s="712" t="str">
        <f t="shared" si="236"/>
        <v/>
      </c>
      <c r="N2130" s="713"/>
      <c r="O2130" s="714"/>
      <c r="P2130" s="233" t="s">
        <v>439</v>
      </c>
      <c r="Q2130" s="233" t="s">
        <v>439</v>
      </c>
      <c r="R2130" s="816" t="str">
        <f t="shared" si="248"/>
        <v/>
      </c>
      <c r="S2130" s="711" t="str">
        <f t="shared" si="245"/>
        <v/>
      </c>
      <c r="T2130" s="573"/>
      <c r="U2130" s="573"/>
      <c r="V2130" s="147"/>
      <c r="W2130" s="707"/>
    </row>
    <row r="2131" spans="2:23" ht="14.25" customHeight="1">
      <c r="B2131" s="395"/>
      <c r="D2131" s="529">
        <f t="shared" si="246"/>
        <v>2090</v>
      </c>
      <c r="E2131" s="531"/>
      <c r="F2131" s="574"/>
      <c r="G2131" s="531"/>
      <c r="H2131" s="575"/>
      <c r="I2131" s="700" t="str">
        <f t="shared" si="247"/>
        <v/>
      </c>
      <c r="J2131" s="700" t="str">
        <f t="shared" si="233"/>
        <v/>
      </c>
      <c r="K2131" s="700" t="str">
        <f t="shared" si="234"/>
        <v/>
      </c>
      <c r="L2131" s="700" t="str">
        <f t="shared" si="235"/>
        <v/>
      </c>
      <c r="M2131" s="712" t="str">
        <f t="shared" si="236"/>
        <v/>
      </c>
      <c r="N2131" s="713"/>
      <c r="O2131" s="714"/>
      <c r="P2131" s="233" t="s">
        <v>439</v>
      </c>
      <c r="Q2131" s="233" t="s">
        <v>439</v>
      </c>
      <c r="R2131" s="816" t="str">
        <f t="shared" si="248"/>
        <v/>
      </c>
      <c r="S2131" s="711" t="str">
        <f t="shared" si="245"/>
        <v/>
      </c>
      <c r="T2131" s="573"/>
      <c r="U2131" s="573"/>
      <c r="V2131" s="147"/>
      <c r="W2131" s="707"/>
    </row>
    <row r="2132" spans="2:23" ht="14.25" customHeight="1">
      <c r="B2132" s="395"/>
      <c r="D2132" s="529">
        <f t="shared" si="246"/>
        <v>2091</v>
      </c>
      <c r="E2132" s="531"/>
      <c r="F2132" s="574"/>
      <c r="G2132" s="531"/>
      <c r="H2132" s="575"/>
      <c r="I2132" s="700" t="str">
        <f t="shared" si="247"/>
        <v/>
      </c>
      <c r="J2132" s="700" t="str">
        <f t="shared" si="233"/>
        <v/>
      </c>
      <c r="K2132" s="700" t="str">
        <f t="shared" si="234"/>
        <v/>
      </c>
      <c r="L2132" s="700" t="str">
        <f t="shared" si="235"/>
        <v/>
      </c>
      <c r="M2132" s="712" t="str">
        <f t="shared" si="236"/>
        <v/>
      </c>
      <c r="N2132" s="713"/>
      <c r="O2132" s="714"/>
      <c r="P2132" s="233" t="s">
        <v>439</v>
      </c>
      <c r="Q2132" s="233" t="s">
        <v>439</v>
      </c>
      <c r="R2132" s="816" t="str">
        <f t="shared" si="248"/>
        <v/>
      </c>
      <c r="S2132" s="711" t="str">
        <f t="shared" si="245"/>
        <v/>
      </c>
      <c r="T2132" s="573"/>
      <c r="U2132" s="573"/>
      <c r="V2132" s="147"/>
      <c r="W2132" s="707"/>
    </row>
    <row r="2133" spans="2:23" ht="14.25" customHeight="1">
      <c r="B2133" s="395"/>
      <c r="D2133" s="529">
        <f t="shared" si="246"/>
        <v>2092</v>
      </c>
      <c r="E2133" s="531"/>
      <c r="F2133" s="574"/>
      <c r="G2133" s="531"/>
      <c r="H2133" s="575"/>
      <c r="I2133" s="700" t="str">
        <f t="shared" si="247"/>
        <v/>
      </c>
      <c r="J2133" s="700" t="str">
        <f t="shared" si="233"/>
        <v/>
      </c>
      <c r="K2133" s="700" t="str">
        <f t="shared" si="234"/>
        <v/>
      </c>
      <c r="L2133" s="700" t="str">
        <f t="shared" si="235"/>
        <v/>
      </c>
      <c r="M2133" s="712" t="str">
        <f t="shared" si="236"/>
        <v/>
      </c>
      <c r="N2133" s="713"/>
      <c r="O2133" s="714"/>
      <c r="P2133" s="233" t="s">
        <v>439</v>
      </c>
      <c r="Q2133" s="233" t="s">
        <v>439</v>
      </c>
      <c r="R2133" s="816" t="str">
        <f t="shared" si="248"/>
        <v/>
      </c>
      <c r="S2133" s="711" t="str">
        <f t="shared" si="245"/>
        <v/>
      </c>
      <c r="T2133" s="573"/>
      <c r="U2133" s="573"/>
      <c r="V2133" s="147"/>
      <c r="W2133" s="707"/>
    </row>
    <row r="2134" spans="2:23" ht="14.25" customHeight="1">
      <c r="B2134" s="395"/>
      <c r="D2134" s="529">
        <f t="shared" si="246"/>
        <v>2093</v>
      </c>
      <c r="E2134" s="531"/>
      <c r="F2134" s="574"/>
      <c r="G2134" s="531"/>
      <c r="H2134" s="575"/>
      <c r="I2134" s="700" t="str">
        <f t="shared" si="247"/>
        <v/>
      </c>
      <c r="J2134" s="700" t="str">
        <f t="shared" si="233"/>
        <v/>
      </c>
      <c r="K2134" s="700" t="str">
        <f t="shared" si="234"/>
        <v/>
      </c>
      <c r="L2134" s="700" t="str">
        <f t="shared" si="235"/>
        <v/>
      </c>
      <c r="M2134" s="712" t="str">
        <f t="shared" si="236"/>
        <v/>
      </c>
      <c r="N2134" s="713"/>
      <c r="O2134" s="714"/>
      <c r="P2134" s="233" t="s">
        <v>439</v>
      </c>
      <c r="Q2134" s="233" t="s">
        <v>439</v>
      </c>
      <c r="R2134" s="816" t="str">
        <f t="shared" si="248"/>
        <v/>
      </c>
      <c r="S2134" s="711" t="str">
        <f t="shared" si="245"/>
        <v/>
      </c>
      <c r="T2134" s="573"/>
      <c r="U2134" s="573"/>
      <c r="V2134" s="147"/>
      <c r="W2134" s="707"/>
    </row>
    <row r="2135" spans="2:23" ht="14.25" customHeight="1">
      <c r="B2135" s="395"/>
      <c r="D2135" s="529">
        <f t="shared" si="246"/>
        <v>2094</v>
      </c>
      <c r="E2135" s="531"/>
      <c r="F2135" s="574"/>
      <c r="G2135" s="531"/>
      <c r="H2135" s="575"/>
      <c r="I2135" s="700" t="str">
        <f t="shared" si="247"/>
        <v/>
      </c>
      <c r="J2135" s="700" t="str">
        <f t="shared" si="233"/>
        <v/>
      </c>
      <c r="K2135" s="700" t="str">
        <f t="shared" si="234"/>
        <v/>
      </c>
      <c r="L2135" s="700" t="str">
        <f t="shared" si="235"/>
        <v/>
      </c>
      <c r="M2135" s="712" t="str">
        <f t="shared" si="236"/>
        <v/>
      </c>
      <c r="N2135" s="713"/>
      <c r="O2135" s="714"/>
      <c r="P2135" s="233" t="s">
        <v>439</v>
      </c>
      <c r="Q2135" s="233" t="s">
        <v>439</v>
      </c>
      <c r="R2135" s="816" t="str">
        <f t="shared" si="248"/>
        <v/>
      </c>
      <c r="S2135" s="711" t="str">
        <f t="shared" si="245"/>
        <v/>
      </c>
      <c r="T2135" s="573"/>
      <c r="U2135" s="573"/>
      <c r="V2135" s="147"/>
      <c r="W2135" s="707"/>
    </row>
    <row r="2136" spans="2:23" ht="14.25" customHeight="1">
      <c r="B2136" s="395"/>
      <c r="D2136" s="529">
        <f t="shared" si="246"/>
        <v>2095</v>
      </c>
      <c r="E2136" s="531"/>
      <c r="F2136" s="574"/>
      <c r="G2136" s="531"/>
      <c r="H2136" s="575"/>
      <c r="I2136" s="700" t="str">
        <f t="shared" si="247"/>
        <v/>
      </c>
      <c r="J2136" s="700" t="str">
        <f t="shared" si="233"/>
        <v/>
      </c>
      <c r="K2136" s="700" t="str">
        <f t="shared" si="234"/>
        <v/>
      </c>
      <c r="L2136" s="700" t="str">
        <f t="shared" si="235"/>
        <v/>
      </c>
      <c r="M2136" s="712" t="str">
        <f t="shared" si="236"/>
        <v/>
      </c>
      <c r="N2136" s="713"/>
      <c r="O2136" s="714"/>
      <c r="P2136" s="233" t="s">
        <v>439</v>
      </c>
      <c r="Q2136" s="233" t="s">
        <v>439</v>
      </c>
      <c r="R2136" s="816" t="str">
        <f t="shared" si="248"/>
        <v/>
      </c>
      <c r="S2136" s="711" t="str">
        <f t="shared" si="245"/>
        <v/>
      </c>
      <c r="T2136" s="573"/>
      <c r="U2136" s="573"/>
      <c r="V2136" s="147"/>
      <c r="W2136" s="707"/>
    </row>
    <row r="2137" spans="2:23" ht="14.25" customHeight="1">
      <c r="B2137" s="395"/>
      <c r="D2137" s="529">
        <f t="shared" si="246"/>
        <v>2096</v>
      </c>
      <c r="E2137" s="531"/>
      <c r="F2137" s="574"/>
      <c r="G2137" s="531"/>
      <c r="H2137" s="575"/>
      <c r="I2137" s="700" t="str">
        <f t="shared" si="247"/>
        <v/>
      </c>
      <c r="J2137" s="700" t="str">
        <f t="shared" si="233"/>
        <v/>
      </c>
      <c r="K2137" s="700" t="str">
        <f t="shared" si="234"/>
        <v/>
      </c>
      <c r="L2137" s="700" t="str">
        <f t="shared" si="235"/>
        <v/>
      </c>
      <c r="M2137" s="712" t="str">
        <f t="shared" si="236"/>
        <v/>
      </c>
      <c r="N2137" s="713"/>
      <c r="O2137" s="714"/>
      <c r="P2137" s="233" t="s">
        <v>439</v>
      </c>
      <c r="Q2137" s="233" t="s">
        <v>439</v>
      </c>
      <c r="R2137" s="816" t="str">
        <f t="shared" si="248"/>
        <v/>
      </c>
      <c r="S2137" s="711" t="str">
        <f t="shared" si="245"/>
        <v/>
      </c>
      <c r="T2137" s="573"/>
      <c r="U2137" s="573"/>
      <c r="V2137" s="147"/>
      <c r="W2137" s="707"/>
    </row>
    <row r="2138" spans="2:23" ht="14.25" customHeight="1">
      <c r="B2138" s="395"/>
      <c r="D2138" s="529">
        <f t="shared" si="246"/>
        <v>2097</v>
      </c>
      <c r="E2138" s="531"/>
      <c r="F2138" s="574"/>
      <c r="G2138" s="531"/>
      <c r="H2138" s="575"/>
      <c r="I2138" s="700" t="str">
        <f t="shared" si="247"/>
        <v/>
      </c>
      <c r="J2138" s="700" t="str">
        <f t="shared" si="233"/>
        <v/>
      </c>
      <c r="K2138" s="700" t="str">
        <f t="shared" si="234"/>
        <v/>
      </c>
      <c r="L2138" s="700" t="str">
        <f t="shared" si="235"/>
        <v/>
      </c>
      <c r="M2138" s="712" t="str">
        <f t="shared" si="236"/>
        <v/>
      </c>
      <c r="N2138" s="713"/>
      <c r="O2138" s="714"/>
      <c r="P2138" s="233" t="s">
        <v>439</v>
      </c>
      <c r="Q2138" s="233" t="s">
        <v>439</v>
      </c>
      <c r="R2138" s="816" t="str">
        <f t="shared" si="248"/>
        <v/>
      </c>
      <c r="S2138" s="711" t="str">
        <f t="shared" si="245"/>
        <v/>
      </c>
      <c r="T2138" s="573"/>
      <c r="U2138" s="573"/>
      <c r="V2138" s="147"/>
      <c r="W2138" s="707"/>
    </row>
    <row r="2139" spans="2:23" ht="14.25" customHeight="1">
      <c r="B2139" s="395"/>
      <c r="D2139" s="529">
        <f t="shared" si="246"/>
        <v>2098</v>
      </c>
      <c r="E2139" s="531"/>
      <c r="F2139" s="574"/>
      <c r="G2139" s="531"/>
      <c r="H2139" s="575"/>
      <c r="I2139" s="700" t="str">
        <f t="shared" si="247"/>
        <v/>
      </c>
      <c r="J2139" s="700" t="str">
        <f t="shared" si="233"/>
        <v/>
      </c>
      <c r="K2139" s="700" t="str">
        <f t="shared" si="234"/>
        <v/>
      </c>
      <c r="L2139" s="700" t="str">
        <f t="shared" si="235"/>
        <v/>
      </c>
      <c r="M2139" s="712" t="str">
        <f t="shared" si="236"/>
        <v/>
      </c>
      <c r="N2139" s="713"/>
      <c r="O2139" s="714"/>
      <c r="P2139" s="233" t="s">
        <v>439</v>
      </c>
      <c r="Q2139" s="233" t="s">
        <v>439</v>
      </c>
      <c r="R2139" s="816" t="str">
        <f t="shared" si="248"/>
        <v/>
      </c>
      <c r="S2139" s="711" t="str">
        <f t="shared" si="245"/>
        <v/>
      </c>
      <c r="T2139" s="573"/>
      <c r="U2139" s="573"/>
      <c r="V2139" s="147"/>
      <c r="W2139" s="707"/>
    </row>
    <row r="2140" spans="2:23" ht="14.25" customHeight="1">
      <c r="B2140" s="395"/>
      <c r="D2140" s="529">
        <f t="shared" si="246"/>
        <v>2099</v>
      </c>
      <c r="E2140" s="531"/>
      <c r="F2140" s="574"/>
      <c r="G2140" s="531"/>
      <c r="H2140" s="575"/>
      <c r="I2140" s="700" t="str">
        <f t="shared" si="247"/>
        <v/>
      </c>
      <c r="J2140" s="700" t="str">
        <f t="shared" si="233"/>
        <v/>
      </c>
      <c r="K2140" s="700" t="str">
        <f t="shared" si="234"/>
        <v/>
      </c>
      <c r="L2140" s="700" t="str">
        <f t="shared" si="235"/>
        <v/>
      </c>
      <c r="M2140" s="712" t="str">
        <f t="shared" si="236"/>
        <v/>
      </c>
      <c r="N2140" s="713"/>
      <c r="O2140" s="714"/>
      <c r="P2140" s="233" t="s">
        <v>439</v>
      </c>
      <c r="Q2140" s="233" t="s">
        <v>439</v>
      </c>
      <c r="R2140" s="816" t="str">
        <f t="shared" si="248"/>
        <v/>
      </c>
      <c r="S2140" s="711" t="str">
        <f t="shared" si="245"/>
        <v/>
      </c>
      <c r="T2140" s="573"/>
      <c r="U2140" s="573"/>
      <c r="V2140" s="147"/>
      <c r="W2140" s="707"/>
    </row>
    <row r="2141" spans="2:23" ht="14.25" customHeight="1">
      <c r="B2141" s="395"/>
      <c r="D2141" s="529">
        <f t="shared" si="246"/>
        <v>2100</v>
      </c>
      <c r="E2141" s="531"/>
      <c r="F2141" s="574"/>
      <c r="G2141" s="531"/>
      <c r="H2141" s="575"/>
      <c r="I2141" s="700" t="str">
        <f t="shared" si="247"/>
        <v/>
      </c>
      <c r="J2141" s="700" t="str">
        <f t="shared" si="233"/>
        <v/>
      </c>
      <c r="K2141" s="700" t="str">
        <f t="shared" si="234"/>
        <v/>
      </c>
      <c r="L2141" s="700" t="str">
        <f t="shared" si="235"/>
        <v/>
      </c>
      <c r="M2141" s="712" t="str">
        <f t="shared" si="236"/>
        <v/>
      </c>
      <c r="N2141" s="713"/>
      <c r="O2141" s="714"/>
      <c r="P2141" s="233" t="s">
        <v>439</v>
      </c>
      <c r="Q2141" s="233" t="s">
        <v>439</v>
      </c>
      <c r="R2141" s="816" t="str">
        <f t="shared" si="248"/>
        <v/>
      </c>
      <c r="S2141" s="711" t="str">
        <f t="shared" si="245"/>
        <v/>
      </c>
      <c r="T2141" s="573"/>
      <c r="U2141" s="573"/>
      <c r="V2141" s="147"/>
      <c r="W2141" s="707"/>
    </row>
    <row r="2142" spans="2:23" ht="14.25" customHeight="1">
      <c r="B2142" s="395"/>
      <c r="D2142" s="529">
        <f t="shared" si="246"/>
        <v>2101</v>
      </c>
      <c r="E2142" s="531"/>
      <c r="F2142" s="574"/>
      <c r="G2142" s="531"/>
      <c r="H2142" s="575"/>
      <c r="I2142" s="700" t="str">
        <f t="shared" si="247"/>
        <v/>
      </c>
      <c r="J2142" s="700" t="str">
        <f t="shared" si="233"/>
        <v/>
      </c>
      <c r="K2142" s="700" t="str">
        <f t="shared" si="234"/>
        <v/>
      </c>
      <c r="L2142" s="700" t="str">
        <f t="shared" si="235"/>
        <v/>
      </c>
      <c r="M2142" s="712" t="str">
        <f t="shared" si="236"/>
        <v/>
      </c>
      <c r="N2142" s="713"/>
      <c r="O2142" s="714"/>
      <c r="P2142" s="233" t="s">
        <v>439</v>
      </c>
      <c r="Q2142" s="233" t="s">
        <v>439</v>
      </c>
      <c r="R2142" s="816" t="str">
        <f t="shared" si="248"/>
        <v/>
      </c>
      <c r="S2142" s="711" t="str">
        <f t="shared" si="245"/>
        <v/>
      </c>
      <c r="T2142" s="573"/>
      <c r="U2142" s="573"/>
      <c r="V2142" s="147"/>
      <c r="W2142" s="707"/>
    </row>
    <row r="2143" spans="2:23" ht="14.25" customHeight="1">
      <c r="B2143" s="395"/>
      <c r="D2143" s="529">
        <f t="shared" si="246"/>
        <v>2102</v>
      </c>
      <c r="E2143" s="531"/>
      <c r="F2143" s="574"/>
      <c r="G2143" s="531"/>
      <c r="H2143" s="575"/>
      <c r="I2143" s="700" t="str">
        <f t="shared" si="247"/>
        <v/>
      </c>
      <c r="J2143" s="700" t="str">
        <f t="shared" si="233"/>
        <v/>
      </c>
      <c r="K2143" s="700" t="str">
        <f t="shared" si="234"/>
        <v/>
      </c>
      <c r="L2143" s="700" t="str">
        <f t="shared" si="235"/>
        <v/>
      </c>
      <c r="M2143" s="712" t="str">
        <f t="shared" si="236"/>
        <v/>
      </c>
      <c r="N2143" s="713"/>
      <c r="O2143" s="714"/>
      <c r="P2143" s="233" t="s">
        <v>439</v>
      </c>
      <c r="Q2143" s="233" t="s">
        <v>439</v>
      </c>
      <c r="R2143" s="816" t="str">
        <f t="shared" si="248"/>
        <v/>
      </c>
      <c r="S2143" s="711" t="str">
        <f t="shared" si="245"/>
        <v/>
      </c>
      <c r="T2143" s="573"/>
      <c r="U2143" s="573"/>
      <c r="V2143" s="147"/>
      <c r="W2143" s="707"/>
    </row>
    <row r="2144" spans="2:23" ht="14.25" customHeight="1">
      <c r="B2144" s="395"/>
      <c r="D2144" s="529">
        <f t="shared" si="246"/>
        <v>2103</v>
      </c>
      <c r="E2144" s="531"/>
      <c r="F2144" s="574"/>
      <c r="G2144" s="531"/>
      <c r="H2144" s="575"/>
      <c r="I2144" s="700" t="str">
        <f t="shared" si="247"/>
        <v/>
      </c>
      <c r="J2144" s="700" t="str">
        <f t="shared" si="233"/>
        <v/>
      </c>
      <c r="K2144" s="700" t="str">
        <f t="shared" si="234"/>
        <v/>
      </c>
      <c r="L2144" s="700" t="str">
        <f t="shared" si="235"/>
        <v/>
      </c>
      <c r="M2144" s="712" t="str">
        <f t="shared" si="236"/>
        <v/>
      </c>
      <c r="N2144" s="713"/>
      <c r="O2144" s="714"/>
      <c r="P2144" s="233" t="s">
        <v>439</v>
      </c>
      <c r="Q2144" s="233" t="s">
        <v>439</v>
      </c>
      <c r="R2144" s="816" t="str">
        <f t="shared" si="248"/>
        <v/>
      </c>
      <c r="S2144" s="711" t="str">
        <f t="shared" si="245"/>
        <v/>
      </c>
      <c r="T2144" s="573"/>
      <c r="U2144" s="573"/>
      <c r="V2144" s="147"/>
      <c r="W2144" s="707"/>
    </row>
    <row r="2145" spans="2:23" ht="14.25" customHeight="1">
      <c r="B2145" s="395"/>
      <c r="D2145" s="529">
        <f t="shared" si="246"/>
        <v>2104</v>
      </c>
      <c r="E2145" s="531"/>
      <c r="F2145" s="574"/>
      <c r="G2145" s="531"/>
      <c r="H2145" s="575"/>
      <c r="I2145" s="700" t="str">
        <f t="shared" si="247"/>
        <v/>
      </c>
      <c r="J2145" s="700" t="str">
        <f t="shared" si="233"/>
        <v/>
      </c>
      <c r="K2145" s="700" t="str">
        <f t="shared" si="234"/>
        <v/>
      </c>
      <c r="L2145" s="700" t="str">
        <f t="shared" si="235"/>
        <v/>
      </c>
      <c r="M2145" s="712" t="str">
        <f t="shared" si="236"/>
        <v/>
      </c>
      <c r="N2145" s="713"/>
      <c r="O2145" s="714"/>
      <c r="P2145" s="233" t="s">
        <v>439</v>
      </c>
      <c r="Q2145" s="233" t="s">
        <v>439</v>
      </c>
      <c r="R2145" s="816" t="str">
        <f t="shared" si="248"/>
        <v/>
      </c>
      <c r="S2145" s="711" t="str">
        <f t="shared" ref="S2145:S2208" si="249">IF(OR(H2145="",R2145=""),"",R2145/H2145)</f>
        <v/>
      </c>
      <c r="T2145" s="573"/>
      <c r="U2145" s="573"/>
      <c r="V2145" s="147"/>
      <c r="W2145" s="707"/>
    </row>
    <row r="2146" spans="2:23" ht="14.25" customHeight="1">
      <c r="B2146" s="395"/>
      <c r="D2146" s="529">
        <f t="shared" ref="D2146:D2209" si="250">D2145+1</f>
        <v>2105</v>
      </c>
      <c r="E2146" s="531"/>
      <c r="F2146" s="574"/>
      <c r="G2146" s="531"/>
      <c r="H2146" s="575"/>
      <c r="I2146" s="700" t="str">
        <f t="shared" si="247"/>
        <v/>
      </c>
      <c r="J2146" s="700" t="str">
        <f t="shared" si="233"/>
        <v/>
      </c>
      <c r="K2146" s="700" t="str">
        <f t="shared" si="234"/>
        <v/>
      </c>
      <c r="L2146" s="700" t="str">
        <f t="shared" si="235"/>
        <v/>
      </c>
      <c r="M2146" s="712" t="str">
        <f t="shared" si="236"/>
        <v/>
      </c>
      <c r="N2146" s="713"/>
      <c r="O2146" s="714"/>
      <c r="P2146" s="233" t="s">
        <v>439</v>
      </c>
      <c r="Q2146" s="233" t="s">
        <v>439</v>
      </c>
      <c r="R2146" s="816" t="str">
        <f t="shared" si="248"/>
        <v/>
      </c>
      <c r="S2146" s="711" t="str">
        <f t="shared" si="249"/>
        <v/>
      </c>
      <c r="T2146" s="573"/>
      <c r="U2146" s="573"/>
      <c r="V2146" s="147"/>
      <c r="W2146" s="707"/>
    </row>
    <row r="2147" spans="2:23" ht="14.25" customHeight="1">
      <c r="B2147" s="395"/>
      <c r="D2147" s="529">
        <f t="shared" si="250"/>
        <v>2106</v>
      </c>
      <c r="E2147" s="531"/>
      <c r="F2147" s="574"/>
      <c r="G2147" s="531"/>
      <c r="H2147" s="575"/>
      <c r="I2147" s="700" t="str">
        <f t="shared" si="247"/>
        <v/>
      </c>
      <c r="J2147" s="700" t="str">
        <f t="shared" si="233"/>
        <v/>
      </c>
      <c r="K2147" s="700" t="str">
        <f t="shared" si="234"/>
        <v/>
      </c>
      <c r="L2147" s="700" t="str">
        <f t="shared" si="235"/>
        <v/>
      </c>
      <c r="M2147" s="712" t="str">
        <f t="shared" si="236"/>
        <v/>
      </c>
      <c r="N2147" s="713"/>
      <c r="O2147" s="714"/>
      <c r="P2147" s="233" t="s">
        <v>439</v>
      </c>
      <c r="Q2147" s="233" t="s">
        <v>439</v>
      </c>
      <c r="R2147" s="816" t="str">
        <f t="shared" si="248"/>
        <v/>
      </c>
      <c r="S2147" s="711" t="str">
        <f t="shared" si="249"/>
        <v/>
      </c>
      <c r="T2147" s="573"/>
      <c r="U2147" s="573"/>
      <c r="V2147" s="147"/>
      <c r="W2147" s="707"/>
    </row>
    <row r="2148" spans="2:23" ht="14.25" customHeight="1">
      <c r="B2148" s="395"/>
      <c r="D2148" s="529">
        <f t="shared" si="250"/>
        <v>2107</v>
      </c>
      <c r="E2148" s="531"/>
      <c r="F2148" s="574"/>
      <c r="G2148" s="531"/>
      <c r="H2148" s="575"/>
      <c r="I2148" s="700" t="str">
        <f t="shared" si="247"/>
        <v/>
      </c>
      <c r="J2148" s="700" t="str">
        <f t="shared" si="233"/>
        <v/>
      </c>
      <c r="K2148" s="700" t="str">
        <f t="shared" si="234"/>
        <v/>
      </c>
      <c r="L2148" s="700" t="str">
        <f t="shared" si="235"/>
        <v/>
      </c>
      <c r="M2148" s="712" t="str">
        <f t="shared" si="236"/>
        <v/>
      </c>
      <c r="N2148" s="713"/>
      <c r="O2148" s="714"/>
      <c r="P2148" s="233" t="s">
        <v>439</v>
      </c>
      <c r="Q2148" s="233" t="s">
        <v>439</v>
      </c>
      <c r="R2148" s="816" t="str">
        <f t="shared" si="248"/>
        <v/>
      </c>
      <c r="S2148" s="711" t="str">
        <f t="shared" si="249"/>
        <v/>
      </c>
      <c r="T2148" s="573"/>
      <c r="U2148" s="573"/>
      <c r="V2148" s="147"/>
      <c r="W2148" s="707"/>
    </row>
    <row r="2149" spans="2:23" ht="14.25" customHeight="1">
      <c r="B2149" s="395"/>
      <c r="D2149" s="529">
        <f t="shared" si="250"/>
        <v>2108</v>
      </c>
      <c r="E2149" s="531"/>
      <c r="F2149" s="574"/>
      <c r="G2149" s="531"/>
      <c r="H2149" s="575"/>
      <c r="I2149" s="700" t="str">
        <f t="shared" si="247"/>
        <v/>
      </c>
      <c r="J2149" s="700" t="str">
        <f t="shared" si="233"/>
        <v/>
      </c>
      <c r="K2149" s="700" t="str">
        <f t="shared" si="234"/>
        <v/>
      </c>
      <c r="L2149" s="700" t="str">
        <f t="shared" si="235"/>
        <v/>
      </c>
      <c r="M2149" s="712" t="str">
        <f t="shared" si="236"/>
        <v/>
      </c>
      <c r="N2149" s="713"/>
      <c r="O2149" s="714"/>
      <c r="P2149" s="233" t="s">
        <v>439</v>
      </c>
      <c r="Q2149" s="233" t="s">
        <v>439</v>
      </c>
      <c r="R2149" s="816" t="str">
        <f t="shared" si="248"/>
        <v/>
      </c>
      <c r="S2149" s="711" t="str">
        <f t="shared" si="249"/>
        <v/>
      </c>
      <c r="T2149" s="573"/>
      <c r="U2149" s="573"/>
      <c r="V2149" s="147"/>
      <c r="W2149" s="707"/>
    </row>
    <row r="2150" spans="2:23" ht="14.25" customHeight="1">
      <c r="B2150" s="395"/>
      <c r="D2150" s="529">
        <f t="shared" si="250"/>
        <v>2109</v>
      </c>
      <c r="E2150" s="531"/>
      <c r="F2150" s="574"/>
      <c r="G2150" s="531"/>
      <c r="H2150" s="575"/>
      <c r="I2150" s="700" t="str">
        <f t="shared" si="247"/>
        <v/>
      </c>
      <c r="J2150" s="700" t="str">
        <f t="shared" si="233"/>
        <v/>
      </c>
      <c r="K2150" s="700" t="str">
        <f t="shared" si="234"/>
        <v/>
      </c>
      <c r="L2150" s="700" t="str">
        <f t="shared" si="235"/>
        <v/>
      </c>
      <c r="M2150" s="712" t="str">
        <f t="shared" si="236"/>
        <v/>
      </c>
      <c r="N2150" s="713"/>
      <c r="O2150" s="714"/>
      <c r="P2150" s="233" t="s">
        <v>439</v>
      </c>
      <c r="Q2150" s="233" t="s">
        <v>439</v>
      </c>
      <c r="R2150" s="816" t="str">
        <f t="shared" si="248"/>
        <v/>
      </c>
      <c r="S2150" s="711" t="str">
        <f t="shared" si="249"/>
        <v/>
      </c>
      <c r="T2150" s="573"/>
      <c r="U2150" s="573"/>
      <c r="V2150" s="147"/>
      <c r="W2150" s="707"/>
    </row>
    <row r="2151" spans="2:23" ht="14.25" customHeight="1">
      <c r="B2151" s="395"/>
      <c r="D2151" s="529">
        <f t="shared" si="250"/>
        <v>2110</v>
      </c>
      <c r="E2151" s="531"/>
      <c r="F2151" s="574"/>
      <c r="G2151" s="531"/>
      <c r="H2151" s="575"/>
      <c r="I2151" s="700" t="str">
        <f t="shared" si="247"/>
        <v/>
      </c>
      <c r="J2151" s="700" t="str">
        <f t="shared" si="233"/>
        <v/>
      </c>
      <c r="K2151" s="700" t="str">
        <f t="shared" si="234"/>
        <v/>
      </c>
      <c r="L2151" s="700" t="str">
        <f t="shared" si="235"/>
        <v/>
      </c>
      <c r="M2151" s="712" t="str">
        <f t="shared" si="236"/>
        <v/>
      </c>
      <c r="N2151" s="713"/>
      <c r="O2151" s="714"/>
      <c r="P2151" s="233" t="s">
        <v>439</v>
      </c>
      <c r="Q2151" s="233" t="s">
        <v>439</v>
      </c>
      <c r="R2151" s="816" t="str">
        <f t="shared" si="248"/>
        <v/>
      </c>
      <c r="S2151" s="711" t="str">
        <f t="shared" si="249"/>
        <v/>
      </c>
      <c r="T2151" s="573"/>
      <c r="U2151" s="573"/>
      <c r="V2151" s="147"/>
      <c r="W2151" s="707"/>
    </row>
    <row r="2152" spans="2:23" ht="14.25" customHeight="1">
      <c r="B2152" s="395"/>
      <c r="D2152" s="529">
        <f t="shared" si="250"/>
        <v>2111</v>
      </c>
      <c r="E2152" s="531"/>
      <c r="F2152" s="574"/>
      <c r="G2152" s="531"/>
      <c r="H2152" s="575"/>
      <c r="I2152" s="700" t="str">
        <f t="shared" si="247"/>
        <v/>
      </c>
      <c r="J2152" s="700" t="str">
        <f t="shared" si="233"/>
        <v/>
      </c>
      <c r="K2152" s="700" t="str">
        <f t="shared" si="234"/>
        <v/>
      </c>
      <c r="L2152" s="700" t="str">
        <f t="shared" si="235"/>
        <v/>
      </c>
      <c r="M2152" s="712" t="str">
        <f t="shared" si="236"/>
        <v/>
      </c>
      <c r="N2152" s="713"/>
      <c r="O2152" s="714"/>
      <c r="P2152" s="233" t="s">
        <v>439</v>
      </c>
      <c r="Q2152" s="233" t="s">
        <v>439</v>
      </c>
      <c r="R2152" s="816" t="str">
        <f t="shared" si="248"/>
        <v/>
      </c>
      <c r="S2152" s="711" t="str">
        <f t="shared" si="249"/>
        <v/>
      </c>
      <c r="T2152" s="573"/>
      <c r="U2152" s="573"/>
      <c r="V2152" s="147"/>
      <c r="W2152" s="707"/>
    </row>
    <row r="2153" spans="2:23" ht="14.25" customHeight="1">
      <c r="B2153" s="395"/>
      <c r="D2153" s="529">
        <f t="shared" si="250"/>
        <v>2112</v>
      </c>
      <c r="E2153" s="531"/>
      <c r="F2153" s="574"/>
      <c r="G2153" s="531"/>
      <c r="H2153" s="575"/>
      <c r="I2153" s="700" t="str">
        <f t="shared" si="247"/>
        <v/>
      </c>
      <c r="J2153" s="700" t="str">
        <f t="shared" si="233"/>
        <v/>
      </c>
      <c r="K2153" s="700" t="str">
        <f t="shared" si="234"/>
        <v/>
      </c>
      <c r="L2153" s="700" t="str">
        <f t="shared" si="235"/>
        <v/>
      </c>
      <c r="M2153" s="712" t="str">
        <f t="shared" si="236"/>
        <v/>
      </c>
      <c r="N2153" s="713"/>
      <c r="O2153" s="714"/>
      <c r="P2153" s="233" t="s">
        <v>439</v>
      </c>
      <c r="Q2153" s="233" t="s">
        <v>439</v>
      </c>
      <c r="R2153" s="816" t="str">
        <f t="shared" si="248"/>
        <v/>
      </c>
      <c r="S2153" s="711" t="str">
        <f t="shared" si="249"/>
        <v/>
      </c>
      <c r="T2153" s="573"/>
      <c r="U2153" s="573"/>
      <c r="V2153" s="147"/>
      <c r="W2153" s="707"/>
    </row>
    <row r="2154" spans="2:23" ht="14.25" customHeight="1">
      <c r="B2154" s="395"/>
      <c r="D2154" s="529">
        <f t="shared" si="250"/>
        <v>2113</v>
      </c>
      <c r="E2154" s="531"/>
      <c r="F2154" s="574"/>
      <c r="G2154" s="531"/>
      <c r="H2154" s="575"/>
      <c r="I2154" s="700" t="str">
        <f t="shared" si="247"/>
        <v/>
      </c>
      <c r="J2154" s="700" t="str">
        <f t="shared" si="233"/>
        <v/>
      </c>
      <c r="K2154" s="700" t="str">
        <f t="shared" si="234"/>
        <v/>
      </c>
      <c r="L2154" s="700" t="str">
        <f t="shared" si="235"/>
        <v/>
      </c>
      <c r="M2154" s="712" t="str">
        <f t="shared" si="236"/>
        <v/>
      </c>
      <c r="N2154" s="713"/>
      <c r="O2154" s="714"/>
      <c r="P2154" s="233" t="s">
        <v>439</v>
      </c>
      <c r="Q2154" s="233" t="s">
        <v>439</v>
      </c>
      <c r="R2154" s="816" t="str">
        <f t="shared" si="248"/>
        <v/>
      </c>
      <c r="S2154" s="711" t="str">
        <f t="shared" si="249"/>
        <v/>
      </c>
      <c r="T2154" s="573"/>
      <c r="U2154" s="573"/>
      <c r="V2154" s="147"/>
      <c r="W2154" s="707"/>
    </row>
    <row r="2155" spans="2:23" ht="14.25" customHeight="1">
      <c r="B2155" s="395"/>
      <c r="D2155" s="529">
        <f t="shared" si="250"/>
        <v>2114</v>
      </c>
      <c r="E2155" s="531"/>
      <c r="F2155" s="574"/>
      <c r="G2155" s="531"/>
      <c r="H2155" s="575"/>
      <c r="I2155" s="700" t="str">
        <f t="shared" ref="I2155:I2218" si="251">IF(OR(F2155=$AE$4,F2155=$AF$4),"○","")</f>
        <v/>
      </c>
      <c r="J2155" s="700" t="str">
        <f t="shared" si="233"/>
        <v/>
      </c>
      <c r="K2155" s="700" t="str">
        <f t="shared" si="234"/>
        <v/>
      </c>
      <c r="L2155" s="700" t="str">
        <f t="shared" si="235"/>
        <v/>
      </c>
      <c r="M2155" s="712" t="str">
        <f t="shared" si="236"/>
        <v/>
      </c>
      <c r="N2155" s="713"/>
      <c r="O2155" s="714"/>
      <c r="P2155" s="233" t="s">
        <v>439</v>
      </c>
      <c r="Q2155" s="233" t="s">
        <v>439</v>
      </c>
      <c r="R2155" s="816" t="str">
        <f t="shared" si="248"/>
        <v/>
      </c>
      <c r="S2155" s="711" t="str">
        <f t="shared" si="249"/>
        <v/>
      </c>
      <c r="T2155" s="573"/>
      <c r="U2155" s="573"/>
      <c r="V2155" s="147"/>
      <c r="W2155" s="707"/>
    </row>
    <row r="2156" spans="2:23" ht="14.25" customHeight="1">
      <c r="B2156" s="395"/>
      <c r="D2156" s="529">
        <f t="shared" si="250"/>
        <v>2115</v>
      </c>
      <c r="E2156" s="531"/>
      <c r="F2156" s="574"/>
      <c r="G2156" s="531"/>
      <c r="H2156" s="575"/>
      <c r="I2156" s="700" t="str">
        <f t="shared" si="251"/>
        <v/>
      </c>
      <c r="J2156" s="700" t="str">
        <f t="shared" si="233"/>
        <v/>
      </c>
      <c r="K2156" s="700" t="str">
        <f t="shared" si="234"/>
        <v/>
      </c>
      <c r="L2156" s="700" t="str">
        <f t="shared" si="235"/>
        <v/>
      </c>
      <c r="M2156" s="712" t="str">
        <f t="shared" si="236"/>
        <v/>
      </c>
      <c r="N2156" s="713"/>
      <c r="O2156" s="714"/>
      <c r="P2156" s="233" t="s">
        <v>439</v>
      </c>
      <c r="Q2156" s="233" t="s">
        <v>439</v>
      </c>
      <c r="R2156" s="816" t="str">
        <f t="shared" si="248"/>
        <v/>
      </c>
      <c r="S2156" s="711" t="str">
        <f t="shared" si="249"/>
        <v/>
      </c>
      <c r="T2156" s="573"/>
      <c r="U2156" s="573"/>
      <c r="V2156" s="147"/>
      <c r="W2156" s="707"/>
    </row>
    <row r="2157" spans="2:23" ht="14.25" customHeight="1">
      <c r="B2157" s="395"/>
      <c r="D2157" s="529">
        <f t="shared" si="250"/>
        <v>2116</v>
      </c>
      <c r="E2157" s="531"/>
      <c r="F2157" s="574"/>
      <c r="G2157" s="531"/>
      <c r="H2157" s="575"/>
      <c r="I2157" s="700" t="str">
        <f t="shared" si="251"/>
        <v/>
      </c>
      <c r="J2157" s="700" t="str">
        <f t="shared" si="233"/>
        <v/>
      </c>
      <c r="K2157" s="700" t="str">
        <f t="shared" si="234"/>
        <v/>
      </c>
      <c r="L2157" s="700" t="str">
        <f t="shared" si="235"/>
        <v/>
      </c>
      <c r="M2157" s="712" t="str">
        <f t="shared" si="236"/>
        <v/>
      </c>
      <c r="N2157" s="713"/>
      <c r="O2157" s="714"/>
      <c r="P2157" s="233" t="s">
        <v>439</v>
      </c>
      <c r="Q2157" s="233" t="s">
        <v>439</v>
      </c>
      <c r="R2157" s="816" t="str">
        <f t="shared" si="248"/>
        <v/>
      </c>
      <c r="S2157" s="711" t="str">
        <f t="shared" si="249"/>
        <v/>
      </c>
      <c r="T2157" s="573"/>
      <c r="U2157" s="573"/>
      <c r="V2157" s="147"/>
      <c r="W2157" s="707"/>
    </row>
    <row r="2158" spans="2:23" ht="14.25" customHeight="1">
      <c r="B2158" s="395"/>
      <c r="D2158" s="529">
        <f t="shared" si="250"/>
        <v>2117</v>
      </c>
      <c r="E2158" s="531"/>
      <c r="F2158" s="574"/>
      <c r="G2158" s="531"/>
      <c r="H2158" s="575"/>
      <c r="I2158" s="700" t="str">
        <f t="shared" si="251"/>
        <v/>
      </c>
      <c r="J2158" s="700" t="str">
        <f t="shared" si="233"/>
        <v/>
      </c>
      <c r="K2158" s="700" t="str">
        <f t="shared" si="234"/>
        <v/>
      </c>
      <c r="L2158" s="700" t="str">
        <f t="shared" si="235"/>
        <v/>
      </c>
      <c r="M2158" s="712" t="str">
        <f t="shared" si="236"/>
        <v/>
      </c>
      <c r="N2158" s="713"/>
      <c r="O2158" s="714"/>
      <c r="P2158" s="233" t="s">
        <v>439</v>
      </c>
      <c r="Q2158" s="233" t="s">
        <v>439</v>
      </c>
      <c r="R2158" s="816" t="str">
        <f t="shared" si="248"/>
        <v/>
      </c>
      <c r="S2158" s="711" t="str">
        <f t="shared" si="249"/>
        <v/>
      </c>
      <c r="T2158" s="573"/>
      <c r="U2158" s="573"/>
      <c r="V2158" s="147"/>
      <c r="W2158" s="707"/>
    </row>
    <row r="2159" spans="2:23" ht="14.25" customHeight="1">
      <c r="B2159" s="395"/>
      <c r="D2159" s="529">
        <f t="shared" si="250"/>
        <v>2118</v>
      </c>
      <c r="E2159" s="531"/>
      <c r="F2159" s="574"/>
      <c r="G2159" s="531"/>
      <c r="H2159" s="575"/>
      <c r="I2159" s="700" t="str">
        <f t="shared" si="251"/>
        <v/>
      </c>
      <c r="J2159" s="700" t="str">
        <f t="shared" si="233"/>
        <v/>
      </c>
      <c r="K2159" s="700" t="str">
        <f t="shared" si="234"/>
        <v/>
      </c>
      <c r="L2159" s="700" t="str">
        <f t="shared" si="235"/>
        <v/>
      </c>
      <c r="M2159" s="712" t="str">
        <f t="shared" si="236"/>
        <v/>
      </c>
      <c r="N2159" s="713"/>
      <c r="O2159" s="714"/>
      <c r="P2159" s="233" t="s">
        <v>439</v>
      </c>
      <c r="Q2159" s="233" t="s">
        <v>439</v>
      </c>
      <c r="R2159" s="816" t="str">
        <f t="shared" si="248"/>
        <v/>
      </c>
      <c r="S2159" s="711" t="str">
        <f t="shared" si="249"/>
        <v/>
      </c>
      <c r="T2159" s="573"/>
      <c r="U2159" s="573"/>
      <c r="V2159" s="147"/>
      <c r="W2159" s="707"/>
    </row>
    <row r="2160" spans="2:23" ht="14.25" customHeight="1">
      <c r="B2160" s="395"/>
      <c r="D2160" s="529">
        <f t="shared" si="250"/>
        <v>2119</v>
      </c>
      <c r="E2160" s="531"/>
      <c r="F2160" s="574"/>
      <c r="G2160" s="531"/>
      <c r="H2160" s="575"/>
      <c r="I2160" s="700" t="str">
        <f t="shared" si="251"/>
        <v/>
      </c>
      <c r="J2160" s="700" t="str">
        <f t="shared" si="233"/>
        <v/>
      </c>
      <c r="K2160" s="700" t="str">
        <f t="shared" si="234"/>
        <v/>
      </c>
      <c r="L2160" s="700" t="str">
        <f t="shared" si="235"/>
        <v/>
      </c>
      <c r="M2160" s="712" t="str">
        <f t="shared" si="236"/>
        <v/>
      </c>
      <c r="N2160" s="713"/>
      <c r="O2160" s="714"/>
      <c r="P2160" s="233" t="s">
        <v>439</v>
      </c>
      <c r="Q2160" s="233" t="s">
        <v>439</v>
      </c>
      <c r="R2160" s="816" t="str">
        <f t="shared" si="248"/>
        <v/>
      </c>
      <c r="S2160" s="711" t="str">
        <f t="shared" si="249"/>
        <v/>
      </c>
      <c r="T2160" s="573"/>
      <c r="U2160" s="573"/>
      <c r="V2160" s="147"/>
      <c r="W2160" s="707"/>
    </row>
    <row r="2161" spans="2:23" ht="14.25" customHeight="1">
      <c r="B2161" s="395"/>
      <c r="D2161" s="529">
        <f t="shared" si="250"/>
        <v>2120</v>
      </c>
      <c r="E2161" s="531"/>
      <c r="F2161" s="574"/>
      <c r="G2161" s="531"/>
      <c r="H2161" s="575"/>
      <c r="I2161" s="700" t="str">
        <f t="shared" si="251"/>
        <v/>
      </c>
      <c r="J2161" s="700" t="str">
        <f t="shared" si="233"/>
        <v/>
      </c>
      <c r="K2161" s="700" t="str">
        <f t="shared" si="234"/>
        <v/>
      </c>
      <c r="L2161" s="700" t="str">
        <f t="shared" si="235"/>
        <v/>
      </c>
      <c r="M2161" s="712" t="str">
        <f t="shared" si="236"/>
        <v/>
      </c>
      <c r="N2161" s="713"/>
      <c r="O2161" s="714"/>
      <c r="P2161" s="233" t="s">
        <v>439</v>
      </c>
      <c r="Q2161" s="233" t="s">
        <v>439</v>
      </c>
      <c r="R2161" s="816" t="str">
        <f t="shared" si="248"/>
        <v/>
      </c>
      <c r="S2161" s="711" t="str">
        <f t="shared" si="249"/>
        <v/>
      </c>
      <c r="T2161" s="573"/>
      <c r="U2161" s="573"/>
      <c r="V2161" s="147"/>
      <c r="W2161" s="707"/>
    </row>
    <row r="2162" spans="2:23" ht="14.25" customHeight="1">
      <c r="B2162" s="395"/>
      <c r="D2162" s="529">
        <f t="shared" si="250"/>
        <v>2121</v>
      </c>
      <c r="E2162" s="531"/>
      <c r="F2162" s="574"/>
      <c r="G2162" s="531"/>
      <c r="H2162" s="575"/>
      <c r="I2162" s="700" t="str">
        <f t="shared" si="251"/>
        <v/>
      </c>
      <c r="J2162" s="700" t="str">
        <f t="shared" si="233"/>
        <v/>
      </c>
      <c r="K2162" s="700" t="str">
        <f t="shared" si="234"/>
        <v/>
      </c>
      <c r="L2162" s="700" t="str">
        <f t="shared" si="235"/>
        <v/>
      </c>
      <c r="M2162" s="712" t="str">
        <f t="shared" si="236"/>
        <v/>
      </c>
      <c r="N2162" s="713"/>
      <c r="O2162" s="714"/>
      <c r="P2162" s="233" t="s">
        <v>439</v>
      </c>
      <c r="Q2162" s="233" t="s">
        <v>439</v>
      </c>
      <c r="R2162" s="816" t="str">
        <f t="shared" si="248"/>
        <v/>
      </c>
      <c r="S2162" s="711" t="str">
        <f t="shared" si="249"/>
        <v/>
      </c>
      <c r="T2162" s="573"/>
      <c r="U2162" s="573"/>
      <c r="V2162" s="147"/>
      <c r="W2162" s="707"/>
    </row>
    <row r="2163" spans="2:23" ht="14.25" customHeight="1">
      <c r="B2163" s="395"/>
      <c r="D2163" s="529">
        <f t="shared" si="250"/>
        <v>2122</v>
      </c>
      <c r="E2163" s="531"/>
      <c r="F2163" s="574"/>
      <c r="G2163" s="531"/>
      <c r="H2163" s="575"/>
      <c r="I2163" s="700" t="str">
        <f t="shared" si="251"/>
        <v/>
      </c>
      <c r="J2163" s="700" t="str">
        <f t="shared" si="233"/>
        <v/>
      </c>
      <c r="K2163" s="700" t="str">
        <f t="shared" si="234"/>
        <v/>
      </c>
      <c r="L2163" s="700" t="str">
        <f t="shared" si="235"/>
        <v/>
      </c>
      <c r="M2163" s="712" t="str">
        <f t="shared" si="236"/>
        <v/>
      </c>
      <c r="N2163" s="713"/>
      <c r="O2163" s="714"/>
      <c r="P2163" s="233" t="s">
        <v>439</v>
      </c>
      <c r="Q2163" s="233" t="s">
        <v>439</v>
      </c>
      <c r="R2163" s="816" t="str">
        <f t="shared" si="248"/>
        <v/>
      </c>
      <c r="S2163" s="711" t="str">
        <f t="shared" si="249"/>
        <v/>
      </c>
      <c r="T2163" s="573"/>
      <c r="U2163" s="573"/>
      <c r="V2163" s="147"/>
      <c r="W2163" s="707"/>
    </row>
    <row r="2164" spans="2:23" ht="14.25" customHeight="1">
      <c r="B2164" s="395"/>
      <c r="D2164" s="529">
        <f t="shared" si="250"/>
        <v>2123</v>
      </c>
      <c r="E2164" s="531"/>
      <c r="F2164" s="574"/>
      <c r="G2164" s="531"/>
      <c r="H2164" s="575"/>
      <c r="I2164" s="700" t="str">
        <f t="shared" si="251"/>
        <v/>
      </c>
      <c r="J2164" s="700" t="str">
        <f t="shared" si="233"/>
        <v/>
      </c>
      <c r="K2164" s="700" t="str">
        <f t="shared" si="234"/>
        <v/>
      </c>
      <c r="L2164" s="700" t="str">
        <f t="shared" si="235"/>
        <v/>
      </c>
      <c r="M2164" s="712" t="str">
        <f t="shared" si="236"/>
        <v/>
      </c>
      <c r="N2164" s="713"/>
      <c r="O2164" s="714"/>
      <c r="P2164" s="233" t="s">
        <v>439</v>
      </c>
      <c r="Q2164" s="233" t="s">
        <v>439</v>
      </c>
      <c r="R2164" s="816" t="str">
        <f t="shared" si="248"/>
        <v/>
      </c>
      <c r="S2164" s="711" t="str">
        <f t="shared" si="249"/>
        <v/>
      </c>
      <c r="T2164" s="573"/>
      <c r="U2164" s="573"/>
      <c r="V2164" s="147"/>
      <c r="W2164" s="707"/>
    </row>
    <row r="2165" spans="2:23" ht="14.25" customHeight="1">
      <c r="B2165" s="395"/>
      <c r="D2165" s="529">
        <f t="shared" si="250"/>
        <v>2124</v>
      </c>
      <c r="E2165" s="531"/>
      <c r="F2165" s="574"/>
      <c r="G2165" s="531"/>
      <c r="H2165" s="575"/>
      <c r="I2165" s="700" t="str">
        <f t="shared" si="251"/>
        <v/>
      </c>
      <c r="J2165" s="700" t="str">
        <f t="shared" si="233"/>
        <v/>
      </c>
      <c r="K2165" s="700" t="str">
        <f t="shared" si="234"/>
        <v/>
      </c>
      <c r="L2165" s="700" t="str">
        <f t="shared" si="235"/>
        <v/>
      </c>
      <c r="M2165" s="712" t="str">
        <f t="shared" si="236"/>
        <v/>
      </c>
      <c r="N2165" s="713"/>
      <c r="O2165" s="714"/>
      <c r="P2165" s="233" t="s">
        <v>439</v>
      </c>
      <c r="Q2165" s="233" t="s">
        <v>439</v>
      </c>
      <c r="R2165" s="816" t="str">
        <f t="shared" si="248"/>
        <v/>
      </c>
      <c r="S2165" s="711" t="str">
        <f t="shared" si="249"/>
        <v/>
      </c>
      <c r="T2165" s="573"/>
      <c r="U2165" s="573"/>
      <c r="V2165" s="147"/>
      <c r="W2165" s="707"/>
    </row>
    <row r="2166" spans="2:23" ht="14.25" customHeight="1">
      <c r="B2166" s="395"/>
      <c r="D2166" s="529">
        <f t="shared" si="250"/>
        <v>2125</v>
      </c>
      <c r="E2166" s="531"/>
      <c r="F2166" s="574"/>
      <c r="G2166" s="531"/>
      <c r="H2166" s="575"/>
      <c r="I2166" s="700" t="str">
        <f t="shared" si="251"/>
        <v/>
      </c>
      <c r="J2166" s="700" t="str">
        <f t="shared" si="233"/>
        <v/>
      </c>
      <c r="K2166" s="700" t="str">
        <f t="shared" si="234"/>
        <v/>
      </c>
      <c r="L2166" s="700" t="str">
        <f t="shared" si="235"/>
        <v/>
      </c>
      <c r="M2166" s="712" t="str">
        <f t="shared" si="236"/>
        <v/>
      </c>
      <c r="N2166" s="713"/>
      <c r="O2166" s="714"/>
      <c r="P2166" s="233" t="s">
        <v>439</v>
      </c>
      <c r="Q2166" s="233" t="s">
        <v>439</v>
      </c>
      <c r="R2166" s="816" t="str">
        <f t="shared" si="248"/>
        <v/>
      </c>
      <c r="S2166" s="711" t="str">
        <f t="shared" si="249"/>
        <v/>
      </c>
      <c r="T2166" s="573"/>
      <c r="U2166" s="573"/>
      <c r="V2166" s="147"/>
      <c r="W2166" s="707"/>
    </row>
    <row r="2167" spans="2:23" ht="14.25" customHeight="1">
      <c r="B2167" s="395"/>
      <c r="D2167" s="529">
        <f t="shared" si="250"/>
        <v>2126</v>
      </c>
      <c r="E2167" s="531"/>
      <c r="F2167" s="574"/>
      <c r="G2167" s="531"/>
      <c r="H2167" s="575"/>
      <c r="I2167" s="700" t="str">
        <f t="shared" si="251"/>
        <v/>
      </c>
      <c r="J2167" s="700" t="str">
        <f t="shared" si="233"/>
        <v/>
      </c>
      <c r="K2167" s="700" t="str">
        <f t="shared" si="234"/>
        <v/>
      </c>
      <c r="L2167" s="700" t="str">
        <f t="shared" si="235"/>
        <v/>
      </c>
      <c r="M2167" s="712" t="str">
        <f t="shared" si="236"/>
        <v/>
      </c>
      <c r="N2167" s="713"/>
      <c r="O2167" s="714"/>
      <c r="P2167" s="233" t="s">
        <v>439</v>
      </c>
      <c r="Q2167" s="233" t="s">
        <v>439</v>
      </c>
      <c r="R2167" s="816" t="str">
        <f t="shared" si="248"/>
        <v/>
      </c>
      <c r="S2167" s="711" t="str">
        <f t="shared" si="249"/>
        <v/>
      </c>
      <c r="T2167" s="573"/>
      <c r="U2167" s="573"/>
      <c r="V2167" s="147"/>
      <c r="W2167" s="707"/>
    </row>
    <row r="2168" spans="2:23" ht="14.25" customHeight="1">
      <c r="B2168" s="395"/>
      <c r="D2168" s="529">
        <f t="shared" si="250"/>
        <v>2127</v>
      </c>
      <c r="E2168" s="531"/>
      <c r="F2168" s="574"/>
      <c r="G2168" s="531"/>
      <c r="H2168" s="575"/>
      <c r="I2168" s="700" t="str">
        <f t="shared" si="251"/>
        <v/>
      </c>
      <c r="J2168" s="700" t="str">
        <f t="shared" si="233"/>
        <v/>
      </c>
      <c r="K2168" s="700" t="str">
        <f t="shared" si="234"/>
        <v/>
      </c>
      <c r="L2168" s="700" t="str">
        <f t="shared" si="235"/>
        <v/>
      </c>
      <c r="M2168" s="712" t="str">
        <f t="shared" si="236"/>
        <v/>
      </c>
      <c r="N2168" s="713"/>
      <c r="O2168" s="714"/>
      <c r="P2168" s="233" t="s">
        <v>439</v>
      </c>
      <c r="Q2168" s="233" t="s">
        <v>439</v>
      </c>
      <c r="R2168" s="816" t="str">
        <f t="shared" si="248"/>
        <v/>
      </c>
      <c r="S2168" s="711" t="str">
        <f t="shared" si="249"/>
        <v/>
      </c>
      <c r="T2168" s="573"/>
      <c r="U2168" s="573"/>
      <c r="V2168" s="147"/>
      <c r="W2168" s="707"/>
    </row>
    <row r="2169" spans="2:23" ht="14.25" customHeight="1">
      <c r="B2169" s="395"/>
      <c r="D2169" s="529">
        <f t="shared" si="250"/>
        <v>2128</v>
      </c>
      <c r="E2169" s="531"/>
      <c r="F2169" s="574"/>
      <c r="G2169" s="531"/>
      <c r="H2169" s="575"/>
      <c r="I2169" s="700" t="str">
        <f t="shared" si="251"/>
        <v/>
      </c>
      <c r="J2169" s="700" t="str">
        <f t="shared" si="233"/>
        <v/>
      </c>
      <c r="K2169" s="700" t="str">
        <f t="shared" si="234"/>
        <v/>
      </c>
      <c r="L2169" s="700" t="str">
        <f t="shared" si="235"/>
        <v/>
      </c>
      <c r="M2169" s="712" t="str">
        <f t="shared" si="236"/>
        <v/>
      </c>
      <c r="N2169" s="713"/>
      <c r="O2169" s="714"/>
      <c r="P2169" s="233" t="s">
        <v>439</v>
      </c>
      <c r="Q2169" s="233" t="s">
        <v>439</v>
      </c>
      <c r="R2169" s="816" t="str">
        <f t="shared" si="248"/>
        <v/>
      </c>
      <c r="S2169" s="711" t="str">
        <f t="shared" si="249"/>
        <v/>
      </c>
      <c r="T2169" s="573"/>
      <c r="U2169" s="573"/>
      <c r="V2169" s="147"/>
      <c r="W2169" s="707"/>
    </row>
    <row r="2170" spans="2:23" ht="14.25" customHeight="1">
      <c r="B2170" s="395"/>
      <c r="D2170" s="529">
        <f t="shared" si="250"/>
        <v>2129</v>
      </c>
      <c r="E2170" s="531"/>
      <c r="F2170" s="574"/>
      <c r="G2170" s="531"/>
      <c r="H2170" s="575"/>
      <c r="I2170" s="700" t="str">
        <f t="shared" si="251"/>
        <v/>
      </c>
      <c r="J2170" s="700" t="str">
        <f t="shared" si="233"/>
        <v/>
      </c>
      <c r="K2170" s="700" t="str">
        <f t="shared" si="234"/>
        <v/>
      </c>
      <c r="L2170" s="700" t="str">
        <f t="shared" si="235"/>
        <v/>
      </c>
      <c r="M2170" s="712" t="str">
        <f t="shared" si="236"/>
        <v/>
      </c>
      <c r="N2170" s="713"/>
      <c r="O2170" s="714"/>
      <c r="P2170" s="233" t="s">
        <v>439</v>
      </c>
      <c r="Q2170" s="233" t="s">
        <v>439</v>
      </c>
      <c r="R2170" s="816" t="str">
        <f t="shared" si="248"/>
        <v/>
      </c>
      <c r="S2170" s="711" t="str">
        <f t="shared" si="249"/>
        <v/>
      </c>
      <c r="T2170" s="573"/>
      <c r="U2170" s="573"/>
      <c r="V2170" s="147"/>
      <c r="W2170" s="707"/>
    </row>
    <row r="2171" spans="2:23" ht="14.25" customHeight="1">
      <c r="B2171" s="395"/>
      <c r="D2171" s="529">
        <f t="shared" si="250"/>
        <v>2130</v>
      </c>
      <c r="E2171" s="531"/>
      <c r="F2171" s="574"/>
      <c r="G2171" s="531"/>
      <c r="H2171" s="575"/>
      <c r="I2171" s="700" t="str">
        <f t="shared" si="251"/>
        <v/>
      </c>
      <c r="J2171" s="700" t="str">
        <f t="shared" si="233"/>
        <v/>
      </c>
      <c r="K2171" s="700" t="str">
        <f t="shared" si="234"/>
        <v/>
      </c>
      <c r="L2171" s="700" t="str">
        <f t="shared" si="235"/>
        <v/>
      </c>
      <c r="M2171" s="712" t="str">
        <f t="shared" si="236"/>
        <v/>
      </c>
      <c r="N2171" s="713"/>
      <c r="O2171" s="714"/>
      <c r="P2171" s="233" t="s">
        <v>439</v>
      </c>
      <c r="Q2171" s="233" t="s">
        <v>439</v>
      </c>
      <c r="R2171" s="816" t="str">
        <f>IF(Q2171="","",P2171*Q2171)</f>
        <v/>
      </c>
      <c r="S2171" s="711" t="str">
        <f t="shared" si="249"/>
        <v/>
      </c>
      <c r="T2171" s="573"/>
      <c r="U2171" s="573"/>
      <c r="V2171" s="147"/>
      <c r="W2171" s="707"/>
    </row>
    <row r="2172" spans="2:23" ht="14.25" customHeight="1">
      <c r="B2172" s="395"/>
      <c r="D2172" s="529">
        <f t="shared" si="250"/>
        <v>2131</v>
      </c>
      <c r="E2172" s="531"/>
      <c r="F2172" s="574"/>
      <c r="G2172" s="531"/>
      <c r="H2172" s="575"/>
      <c r="I2172" s="700" t="str">
        <f t="shared" si="251"/>
        <v/>
      </c>
      <c r="J2172" s="700" t="str">
        <f t="shared" si="233"/>
        <v/>
      </c>
      <c r="K2172" s="700" t="str">
        <f t="shared" si="234"/>
        <v/>
      </c>
      <c r="L2172" s="700" t="str">
        <f t="shared" si="235"/>
        <v/>
      </c>
      <c r="M2172" s="712" t="str">
        <f t="shared" si="236"/>
        <v/>
      </c>
      <c r="N2172" s="713"/>
      <c r="O2172" s="714"/>
      <c r="P2172" s="233" t="s">
        <v>439</v>
      </c>
      <c r="Q2172" s="233" t="s">
        <v>439</v>
      </c>
      <c r="R2172" s="816" t="str">
        <f t="shared" ref="R2172:R2235" si="252">IF(Q2172="","",P2172*Q2172)</f>
        <v/>
      </c>
      <c r="S2172" s="711" t="str">
        <f t="shared" si="249"/>
        <v/>
      </c>
      <c r="T2172" s="573"/>
      <c r="U2172" s="573"/>
      <c r="V2172" s="147"/>
      <c r="W2172" s="707"/>
    </row>
    <row r="2173" spans="2:23" ht="14.25" customHeight="1">
      <c r="B2173" s="395"/>
      <c r="D2173" s="529">
        <f t="shared" si="250"/>
        <v>2132</v>
      </c>
      <c r="E2173" s="531"/>
      <c r="F2173" s="574"/>
      <c r="G2173" s="531"/>
      <c r="H2173" s="575"/>
      <c r="I2173" s="700" t="str">
        <f t="shared" si="251"/>
        <v/>
      </c>
      <c r="J2173" s="700" t="str">
        <f t="shared" si="233"/>
        <v/>
      </c>
      <c r="K2173" s="700" t="str">
        <f t="shared" si="234"/>
        <v/>
      </c>
      <c r="L2173" s="700" t="str">
        <f t="shared" si="235"/>
        <v/>
      </c>
      <c r="M2173" s="712" t="str">
        <f t="shared" si="236"/>
        <v/>
      </c>
      <c r="N2173" s="713"/>
      <c r="O2173" s="714"/>
      <c r="P2173" s="233" t="s">
        <v>439</v>
      </c>
      <c r="Q2173" s="233" t="s">
        <v>439</v>
      </c>
      <c r="R2173" s="816" t="str">
        <f t="shared" si="252"/>
        <v/>
      </c>
      <c r="S2173" s="711" t="str">
        <f t="shared" si="249"/>
        <v/>
      </c>
      <c r="T2173" s="573"/>
      <c r="U2173" s="573"/>
      <c r="V2173" s="147"/>
      <c r="W2173" s="707"/>
    </row>
    <row r="2174" spans="2:23" ht="14.25" customHeight="1">
      <c r="B2174" s="395"/>
      <c r="D2174" s="529">
        <f t="shared" si="250"/>
        <v>2133</v>
      </c>
      <c r="E2174" s="531"/>
      <c r="F2174" s="574"/>
      <c r="G2174" s="531"/>
      <c r="H2174" s="575"/>
      <c r="I2174" s="700" t="str">
        <f t="shared" si="251"/>
        <v/>
      </c>
      <c r="J2174" s="700" t="str">
        <f t="shared" si="233"/>
        <v/>
      </c>
      <c r="K2174" s="700" t="str">
        <f t="shared" si="234"/>
        <v/>
      </c>
      <c r="L2174" s="700" t="str">
        <f t="shared" si="235"/>
        <v/>
      </c>
      <c r="M2174" s="712" t="str">
        <f t="shared" si="236"/>
        <v/>
      </c>
      <c r="N2174" s="713"/>
      <c r="O2174" s="714"/>
      <c r="P2174" s="233" t="s">
        <v>439</v>
      </c>
      <c r="Q2174" s="233" t="s">
        <v>439</v>
      </c>
      <c r="R2174" s="816" t="str">
        <f t="shared" si="252"/>
        <v/>
      </c>
      <c r="S2174" s="711" t="str">
        <f t="shared" si="249"/>
        <v/>
      </c>
      <c r="T2174" s="573"/>
      <c r="U2174" s="573"/>
      <c r="V2174" s="147"/>
      <c r="W2174" s="707"/>
    </row>
    <row r="2175" spans="2:23" ht="14.25" customHeight="1">
      <c r="B2175" s="395"/>
      <c r="D2175" s="529">
        <f t="shared" si="250"/>
        <v>2134</v>
      </c>
      <c r="E2175" s="531"/>
      <c r="F2175" s="574"/>
      <c r="G2175" s="531"/>
      <c r="H2175" s="575"/>
      <c r="I2175" s="700" t="str">
        <f t="shared" si="251"/>
        <v/>
      </c>
      <c r="J2175" s="700" t="str">
        <f t="shared" si="233"/>
        <v/>
      </c>
      <c r="K2175" s="700" t="str">
        <f t="shared" si="234"/>
        <v/>
      </c>
      <c r="L2175" s="700" t="str">
        <f t="shared" si="235"/>
        <v/>
      </c>
      <c r="M2175" s="712" t="str">
        <f t="shared" si="236"/>
        <v/>
      </c>
      <c r="N2175" s="713"/>
      <c r="O2175" s="714"/>
      <c r="P2175" s="233" t="s">
        <v>439</v>
      </c>
      <c r="Q2175" s="233" t="s">
        <v>439</v>
      </c>
      <c r="R2175" s="816" t="str">
        <f t="shared" si="252"/>
        <v/>
      </c>
      <c r="S2175" s="711" t="str">
        <f t="shared" si="249"/>
        <v/>
      </c>
      <c r="T2175" s="573"/>
      <c r="U2175" s="573"/>
      <c r="V2175" s="147"/>
      <c r="W2175" s="707"/>
    </row>
    <row r="2176" spans="2:23" ht="14.25" customHeight="1">
      <c r="B2176" s="395"/>
      <c r="D2176" s="529">
        <f t="shared" si="250"/>
        <v>2135</v>
      </c>
      <c r="E2176" s="531"/>
      <c r="F2176" s="574"/>
      <c r="G2176" s="531"/>
      <c r="H2176" s="575"/>
      <c r="I2176" s="700" t="str">
        <f t="shared" si="251"/>
        <v/>
      </c>
      <c r="J2176" s="700" t="str">
        <f t="shared" si="233"/>
        <v/>
      </c>
      <c r="K2176" s="700" t="str">
        <f t="shared" si="234"/>
        <v/>
      </c>
      <c r="L2176" s="700" t="str">
        <f t="shared" si="235"/>
        <v/>
      </c>
      <c r="M2176" s="712" t="str">
        <f t="shared" si="236"/>
        <v/>
      </c>
      <c r="N2176" s="713"/>
      <c r="O2176" s="714"/>
      <c r="P2176" s="233" t="s">
        <v>439</v>
      </c>
      <c r="Q2176" s="233" t="s">
        <v>439</v>
      </c>
      <c r="R2176" s="816" t="str">
        <f t="shared" si="252"/>
        <v/>
      </c>
      <c r="S2176" s="711" t="str">
        <f t="shared" si="249"/>
        <v/>
      </c>
      <c r="T2176" s="573"/>
      <c r="U2176" s="573"/>
      <c r="V2176" s="147"/>
      <c r="W2176" s="707"/>
    </row>
    <row r="2177" spans="2:23" ht="14.25" customHeight="1">
      <c r="B2177" s="395"/>
      <c r="D2177" s="529">
        <f t="shared" si="250"/>
        <v>2136</v>
      </c>
      <c r="E2177" s="531"/>
      <c r="F2177" s="574"/>
      <c r="G2177" s="531"/>
      <c r="H2177" s="575"/>
      <c r="I2177" s="700" t="str">
        <f t="shared" si="251"/>
        <v/>
      </c>
      <c r="J2177" s="700" t="str">
        <f t="shared" si="233"/>
        <v/>
      </c>
      <c r="K2177" s="700" t="str">
        <f t="shared" si="234"/>
        <v/>
      </c>
      <c r="L2177" s="700" t="str">
        <f t="shared" si="235"/>
        <v/>
      </c>
      <c r="M2177" s="712" t="str">
        <f t="shared" si="236"/>
        <v/>
      </c>
      <c r="N2177" s="713"/>
      <c r="O2177" s="714"/>
      <c r="P2177" s="233" t="s">
        <v>439</v>
      </c>
      <c r="Q2177" s="233" t="s">
        <v>439</v>
      </c>
      <c r="R2177" s="816" t="str">
        <f t="shared" si="252"/>
        <v/>
      </c>
      <c r="S2177" s="711" t="str">
        <f t="shared" si="249"/>
        <v/>
      </c>
      <c r="T2177" s="573"/>
      <c r="U2177" s="573"/>
      <c r="V2177" s="147"/>
      <c r="W2177" s="707"/>
    </row>
    <row r="2178" spans="2:23" ht="14.25" customHeight="1">
      <c r="B2178" s="395"/>
      <c r="D2178" s="529">
        <f t="shared" si="250"/>
        <v>2137</v>
      </c>
      <c r="E2178" s="531"/>
      <c r="F2178" s="574"/>
      <c r="G2178" s="531"/>
      <c r="H2178" s="575"/>
      <c r="I2178" s="700" t="str">
        <f t="shared" si="251"/>
        <v/>
      </c>
      <c r="J2178" s="700" t="str">
        <f t="shared" si="233"/>
        <v/>
      </c>
      <c r="K2178" s="700" t="str">
        <f t="shared" si="234"/>
        <v/>
      </c>
      <c r="L2178" s="700" t="str">
        <f t="shared" si="235"/>
        <v/>
      </c>
      <c r="M2178" s="712" t="str">
        <f t="shared" si="236"/>
        <v/>
      </c>
      <c r="N2178" s="713"/>
      <c r="O2178" s="714"/>
      <c r="P2178" s="233" t="s">
        <v>439</v>
      </c>
      <c r="Q2178" s="233" t="s">
        <v>439</v>
      </c>
      <c r="R2178" s="816" t="str">
        <f t="shared" si="252"/>
        <v/>
      </c>
      <c r="S2178" s="711" t="str">
        <f t="shared" si="249"/>
        <v/>
      </c>
      <c r="T2178" s="573"/>
      <c r="U2178" s="573"/>
      <c r="V2178" s="147"/>
      <c r="W2178" s="707"/>
    </row>
    <row r="2179" spans="2:23" ht="14.25" customHeight="1">
      <c r="B2179" s="395"/>
      <c r="D2179" s="529">
        <f t="shared" si="250"/>
        <v>2138</v>
      </c>
      <c r="E2179" s="531"/>
      <c r="F2179" s="574"/>
      <c r="G2179" s="531"/>
      <c r="H2179" s="575"/>
      <c r="I2179" s="700" t="str">
        <f t="shared" si="251"/>
        <v/>
      </c>
      <c r="J2179" s="700" t="str">
        <f t="shared" si="233"/>
        <v/>
      </c>
      <c r="K2179" s="700" t="str">
        <f t="shared" si="234"/>
        <v/>
      </c>
      <c r="L2179" s="700" t="str">
        <f t="shared" si="235"/>
        <v/>
      </c>
      <c r="M2179" s="712" t="str">
        <f t="shared" si="236"/>
        <v/>
      </c>
      <c r="N2179" s="713"/>
      <c r="O2179" s="714"/>
      <c r="P2179" s="233" t="s">
        <v>439</v>
      </c>
      <c r="Q2179" s="233" t="s">
        <v>439</v>
      </c>
      <c r="R2179" s="816" t="str">
        <f t="shared" si="252"/>
        <v/>
      </c>
      <c r="S2179" s="711" t="str">
        <f t="shared" si="249"/>
        <v/>
      </c>
      <c r="T2179" s="573"/>
      <c r="U2179" s="573"/>
      <c r="V2179" s="147"/>
      <c r="W2179" s="707"/>
    </row>
    <row r="2180" spans="2:23" ht="14.25" customHeight="1">
      <c r="B2180" s="395"/>
      <c r="D2180" s="529">
        <f t="shared" si="250"/>
        <v>2139</v>
      </c>
      <c r="E2180" s="531"/>
      <c r="F2180" s="574"/>
      <c r="G2180" s="531"/>
      <c r="H2180" s="575"/>
      <c r="I2180" s="700" t="str">
        <f t="shared" si="251"/>
        <v/>
      </c>
      <c r="J2180" s="700" t="str">
        <f t="shared" si="233"/>
        <v/>
      </c>
      <c r="K2180" s="700" t="str">
        <f t="shared" si="234"/>
        <v/>
      </c>
      <c r="L2180" s="700" t="str">
        <f t="shared" si="235"/>
        <v/>
      </c>
      <c r="M2180" s="712" t="str">
        <f t="shared" si="236"/>
        <v/>
      </c>
      <c r="N2180" s="713"/>
      <c r="O2180" s="714"/>
      <c r="P2180" s="233" t="s">
        <v>439</v>
      </c>
      <c r="Q2180" s="233" t="s">
        <v>439</v>
      </c>
      <c r="R2180" s="816" t="str">
        <f t="shared" si="252"/>
        <v/>
      </c>
      <c r="S2180" s="711" t="str">
        <f t="shared" si="249"/>
        <v/>
      </c>
      <c r="T2180" s="573"/>
      <c r="U2180" s="573"/>
      <c r="V2180" s="147"/>
      <c r="W2180" s="707"/>
    </row>
    <row r="2181" spans="2:23" ht="14.25" customHeight="1">
      <c r="B2181" s="395"/>
      <c r="D2181" s="529">
        <f t="shared" si="250"/>
        <v>2140</v>
      </c>
      <c r="E2181" s="531"/>
      <c r="F2181" s="574"/>
      <c r="G2181" s="531"/>
      <c r="H2181" s="575"/>
      <c r="I2181" s="700" t="str">
        <f t="shared" si="251"/>
        <v/>
      </c>
      <c r="J2181" s="700" t="str">
        <f t="shared" si="233"/>
        <v/>
      </c>
      <c r="K2181" s="700" t="str">
        <f t="shared" si="234"/>
        <v/>
      </c>
      <c r="L2181" s="700" t="str">
        <f t="shared" si="235"/>
        <v/>
      </c>
      <c r="M2181" s="712" t="str">
        <f t="shared" si="236"/>
        <v/>
      </c>
      <c r="N2181" s="713"/>
      <c r="O2181" s="714"/>
      <c r="P2181" s="233" t="s">
        <v>439</v>
      </c>
      <c r="Q2181" s="233" t="s">
        <v>439</v>
      </c>
      <c r="R2181" s="816" t="str">
        <f t="shared" si="252"/>
        <v/>
      </c>
      <c r="S2181" s="711" t="str">
        <f t="shared" si="249"/>
        <v/>
      </c>
      <c r="T2181" s="573"/>
      <c r="U2181" s="573"/>
      <c r="V2181" s="147"/>
      <c r="W2181" s="707"/>
    </row>
    <row r="2182" spans="2:23" ht="14.25" customHeight="1">
      <c r="B2182" s="395"/>
      <c r="D2182" s="529">
        <f t="shared" si="250"/>
        <v>2141</v>
      </c>
      <c r="E2182" s="531"/>
      <c r="F2182" s="574"/>
      <c r="G2182" s="531"/>
      <c r="H2182" s="575"/>
      <c r="I2182" s="700" t="str">
        <f t="shared" si="251"/>
        <v/>
      </c>
      <c r="J2182" s="700" t="str">
        <f t="shared" si="233"/>
        <v/>
      </c>
      <c r="K2182" s="700" t="str">
        <f t="shared" si="234"/>
        <v/>
      </c>
      <c r="L2182" s="700" t="str">
        <f t="shared" si="235"/>
        <v/>
      </c>
      <c r="M2182" s="712" t="str">
        <f t="shared" si="236"/>
        <v/>
      </c>
      <c r="N2182" s="713"/>
      <c r="O2182" s="714"/>
      <c r="P2182" s="233" t="s">
        <v>439</v>
      </c>
      <c r="Q2182" s="233" t="s">
        <v>439</v>
      </c>
      <c r="R2182" s="816" t="str">
        <f t="shared" si="252"/>
        <v/>
      </c>
      <c r="S2182" s="711" t="str">
        <f t="shared" si="249"/>
        <v/>
      </c>
      <c r="T2182" s="573"/>
      <c r="U2182" s="573"/>
      <c r="V2182" s="147"/>
      <c r="W2182" s="707"/>
    </row>
    <row r="2183" spans="2:23" ht="14.25" customHeight="1">
      <c r="B2183" s="395"/>
      <c r="D2183" s="529">
        <f t="shared" si="250"/>
        <v>2142</v>
      </c>
      <c r="E2183" s="531"/>
      <c r="F2183" s="574"/>
      <c r="G2183" s="531"/>
      <c r="H2183" s="575"/>
      <c r="I2183" s="700" t="str">
        <f t="shared" si="251"/>
        <v/>
      </c>
      <c r="J2183" s="700" t="str">
        <f t="shared" si="233"/>
        <v/>
      </c>
      <c r="K2183" s="700" t="str">
        <f t="shared" si="234"/>
        <v/>
      </c>
      <c r="L2183" s="700" t="str">
        <f t="shared" si="235"/>
        <v/>
      </c>
      <c r="M2183" s="712" t="str">
        <f t="shared" si="236"/>
        <v/>
      </c>
      <c r="N2183" s="713"/>
      <c r="O2183" s="714"/>
      <c r="P2183" s="233" t="s">
        <v>439</v>
      </c>
      <c r="Q2183" s="233" t="s">
        <v>439</v>
      </c>
      <c r="R2183" s="816" t="str">
        <f t="shared" si="252"/>
        <v/>
      </c>
      <c r="S2183" s="711" t="str">
        <f t="shared" si="249"/>
        <v/>
      </c>
      <c r="T2183" s="573"/>
      <c r="U2183" s="573"/>
      <c r="V2183" s="147"/>
      <c r="W2183" s="707"/>
    </row>
    <row r="2184" spans="2:23" ht="14.25" customHeight="1">
      <c r="B2184" s="395"/>
      <c r="D2184" s="529">
        <f t="shared" si="250"/>
        <v>2143</v>
      </c>
      <c r="E2184" s="531"/>
      <c r="F2184" s="574"/>
      <c r="G2184" s="531"/>
      <c r="H2184" s="575"/>
      <c r="I2184" s="700" t="str">
        <f t="shared" si="251"/>
        <v/>
      </c>
      <c r="J2184" s="700" t="str">
        <f t="shared" si="233"/>
        <v/>
      </c>
      <c r="K2184" s="700" t="str">
        <f t="shared" si="234"/>
        <v/>
      </c>
      <c r="L2184" s="700" t="str">
        <f t="shared" si="235"/>
        <v/>
      </c>
      <c r="M2184" s="712" t="str">
        <f t="shared" si="236"/>
        <v/>
      </c>
      <c r="N2184" s="713"/>
      <c r="O2184" s="714"/>
      <c r="P2184" s="233" t="s">
        <v>439</v>
      </c>
      <c r="Q2184" s="233" t="s">
        <v>439</v>
      </c>
      <c r="R2184" s="816" t="str">
        <f t="shared" si="252"/>
        <v/>
      </c>
      <c r="S2184" s="711" t="str">
        <f t="shared" si="249"/>
        <v/>
      </c>
      <c r="T2184" s="573"/>
      <c r="U2184" s="573"/>
      <c r="V2184" s="147"/>
      <c r="W2184" s="707"/>
    </row>
    <row r="2185" spans="2:23" ht="14.25" customHeight="1">
      <c r="B2185" s="395"/>
      <c r="D2185" s="529">
        <f t="shared" si="250"/>
        <v>2144</v>
      </c>
      <c r="E2185" s="531"/>
      <c r="F2185" s="574"/>
      <c r="G2185" s="531"/>
      <c r="H2185" s="575"/>
      <c r="I2185" s="700" t="str">
        <f t="shared" si="251"/>
        <v/>
      </c>
      <c r="J2185" s="700" t="str">
        <f t="shared" si="233"/>
        <v/>
      </c>
      <c r="K2185" s="700" t="str">
        <f t="shared" si="234"/>
        <v/>
      </c>
      <c r="L2185" s="700" t="str">
        <f t="shared" si="235"/>
        <v/>
      </c>
      <c r="M2185" s="712" t="str">
        <f t="shared" si="236"/>
        <v/>
      </c>
      <c r="N2185" s="713"/>
      <c r="O2185" s="714"/>
      <c r="P2185" s="233" t="s">
        <v>439</v>
      </c>
      <c r="Q2185" s="233" t="s">
        <v>439</v>
      </c>
      <c r="R2185" s="816" t="str">
        <f t="shared" si="252"/>
        <v/>
      </c>
      <c r="S2185" s="711" t="str">
        <f t="shared" si="249"/>
        <v/>
      </c>
      <c r="T2185" s="573"/>
      <c r="U2185" s="573"/>
      <c r="V2185" s="147"/>
      <c r="W2185" s="707"/>
    </row>
    <row r="2186" spans="2:23" ht="14.25" customHeight="1">
      <c r="B2186" s="395"/>
      <c r="D2186" s="529">
        <f t="shared" si="250"/>
        <v>2145</v>
      </c>
      <c r="E2186" s="531"/>
      <c r="F2186" s="574"/>
      <c r="G2186" s="531"/>
      <c r="H2186" s="575"/>
      <c r="I2186" s="700" t="str">
        <f t="shared" si="251"/>
        <v/>
      </c>
      <c r="J2186" s="700" t="str">
        <f t="shared" si="233"/>
        <v/>
      </c>
      <c r="K2186" s="700" t="str">
        <f t="shared" si="234"/>
        <v/>
      </c>
      <c r="L2186" s="700" t="str">
        <f t="shared" si="235"/>
        <v/>
      </c>
      <c r="M2186" s="712" t="str">
        <f t="shared" si="236"/>
        <v/>
      </c>
      <c r="N2186" s="713"/>
      <c r="O2186" s="714"/>
      <c r="P2186" s="233" t="s">
        <v>439</v>
      </c>
      <c r="Q2186" s="233" t="s">
        <v>439</v>
      </c>
      <c r="R2186" s="816" t="str">
        <f t="shared" si="252"/>
        <v/>
      </c>
      <c r="S2186" s="711" t="str">
        <f t="shared" si="249"/>
        <v/>
      </c>
      <c r="T2186" s="573"/>
      <c r="U2186" s="573"/>
      <c r="V2186" s="147"/>
      <c r="W2186" s="707"/>
    </row>
    <row r="2187" spans="2:23" ht="14.25" customHeight="1">
      <c r="B2187" s="395"/>
      <c r="D2187" s="529">
        <f t="shared" si="250"/>
        <v>2146</v>
      </c>
      <c r="E2187" s="531"/>
      <c r="F2187" s="574"/>
      <c r="G2187" s="531"/>
      <c r="H2187" s="575"/>
      <c r="I2187" s="700" t="str">
        <f t="shared" si="251"/>
        <v/>
      </c>
      <c r="J2187" s="700" t="str">
        <f t="shared" si="233"/>
        <v/>
      </c>
      <c r="K2187" s="700" t="str">
        <f t="shared" si="234"/>
        <v/>
      </c>
      <c r="L2187" s="700" t="str">
        <f t="shared" si="235"/>
        <v/>
      </c>
      <c r="M2187" s="712" t="str">
        <f t="shared" si="236"/>
        <v/>
      </c>
      <c r="N2187" s="713"/>
      <c r="O2187" s="714"/>
      <c r="P2187" s="233" t="s">
        <v>439</v>
      </c>
      <c r="Q2187" s="233" t="s">
        <v>439</v>
      </c>
      <c r="R2187" s="816" t="str">
        <f t="shared" si="252"/>
        <v/>
      </c>
      <c r="S2187" s="711" t="str">
        <f t="shared" si="249"/>
        <v/>
      </c>
      <c r="T2187" s="573"/>
      <c r="U2187" s="573"/>
      <c r="V2187" s="147"/>
      <c r="W2187" s="707"/>
    </row>
    <row r="2188" spans="2:23" ht="14.25" customHeight="1">
      <c r="B2188" s="395"/>
      <c r="D2188" s="529">
        <f t="shared" si="250"/>
        <v>2147</v>
      </c>
      <c r="E2188" s="531"/>
      <c r="F2188" s="574"/>
      <c r="G2188" s="531"/>
      <c r="H2188" s="575"/>
      <c r="I2188" s="700" t="str">
        <f t="shared" si="251"/>
        <v/>
      </c>
      <c r="J2188" s="700" t="str">
        <f t="shared" si="233"/>
        <v/>
      </c>
      <c r="K2188" s="700" t="str">
        <f t="shared" si="234"/>
        <v/>
      </c>
      <c r="L2188" s="700" t="str">
        <f t="shared" si="235"/>
        <v/>
      </c>
      <c r="M2188" s="712" t="str">
        <f t="shared" si="236"/>
        <v/>
      </c>
      <c r="N2188" s="713"/>
      <c r="O2188" s="714"/>
      <c r="P2188" s="233" t="s">
        <v>439</v>
      </c>
      <c r="Q2188" s="233" t="s">
        <v>439</v>
      </c>
      <c r="R2188" s="816" t="str">
        <f t="shared" si="252"/>
        <v/>
      </c>
      <c r="S2188" s="711" t="str">
        <f t="shared" si="249"/>
        <v/>
      </c>
      <c r="T2188" s="573"/>
      <c r="U2188" s="573"/>
      <c r="V2188" s="147"/>
      <c r="W2188" s="707"/>
    </row>
    <row r="2189" spans="2:23" ht="14.25" customHeight="1">
      <c r="B2189" s="395"/>
      <c r="D2189" s="529">
        <f t="shared" si="250"/>
        <v>2148</v>
      </c>
      <c r="E2189" s="531"/>
      <c r="F2189" s="574"/>
      <c r="G2189" s="531"/>
      <c r="H2189" s="575"/>
      <c r="I2189" s="700" t="str">
        <f t="shared" si="251"/>
        <v/>
      </c>
      <c r="J2189" s="700" t="str">
        <f t="shared" si="233"/>
        <v/>
      </c>
      <c r="K2189" s="700" t="str">
        <f t="shared" si="234"/>
        <v/>
      </c>
      <c r="L2189" s="700" t="str">
        <f t="shared" si="235"/>
        <v/>
      </c>
      <c r="M2189" s="712" t="str">
        <f t="shared" si="236"/>
        <v/>
      </c>
      <c r="N2189" s="713"/>
      <c r="O2189" s="714"/>
      <c r="P2189" s="233" t="s">
        <v>439</v>
      </c>
      <c r="Q2189" s="233" t="s">
        <v>439</v>
      </c>
      <c r="R2189" s="816" t="str">
        <f t="shared" si="252"/>
        <v/>
      </c>
      <c r="S2189" s="711" t="str">
        <f t="shared" si="249"/>
        <v/>
      </c>
      <c r="T2189" s="573"/>
      <c r="U2189" s="573"/>
      <c r="V2189" s="147"/>
      <c r="W2189" s="707"/>
    </row>
    <row r="2190" spans="2:23" ht="14.25" customHeight="1">
      <c r="B2190" s="395"/>
      <c r="D2190" s="529">
        <f t="shared" si="250"/>
        <v>2149</v>
      </c>
      <c r="E2190" s="531"/>
      <c r="F2190" s="574"/>
      <c r="G2190" s="531"/>
      <c r="H2190" s="575"/>
      <c r="I2190" s="700" t="str">
        <f t="shared" si="251"/>
        <v/>
      </c>
      <c r="J2190" s="700" t="str">
        <f t="shared" si="233"/>
        <v/>
      </c>
      <c r="K2190" s="700" t="str">
        <f t="shared" si="234"/>
        <v/>
      </c>
      <c r="L2190" s="700" t="str">
        <f t="shared" si="235"/>
        <v/>
      </c>
      <c r="M2190" s="712" t="str">
        <f t="shared" si="236"/>
        <v/>
      </c>
      <c r="N2190" s="713"/>
      <c r="O2190" s="714"/>
      <c r="P2190" s="233" t="s">
        <v>439</v>
      </c>
      <c r="Q2190" s="233" t="s">
        <v>439</v>
      </c>
      <c r="R2190" s="816" t="str">
        <f t="shared" si="252"/>
        <v/>
      </c>
      <c r="S2190" s="711" t="str">
        <f t="shared" si="249"/>
        <v/>
      </c>
      <c r="T2190" s="573"/>
      <c r="U2190" s="573"/>
      <c r="V2190" s="147"/>
      <c r="W2190" s="707"/>
    </row>
    <row r="2191" spans="2:23" ht="14.25" customHeight="1">
      <c r="B2191" s="395"/>
      <c r="D2191" s="529">
        <f t="shared" si="250"/>
        <v>2150</v>
      </c>
      <c r="E2191" s="531"/>
      <c r="F2191" s="574"/>
      <c r="G2191" s="531"/>
      <c r="H2191" s="575"/>
      <c r="I2191" s="700" t="str">
        <f t="shared" si="251"/>
        <v/>
      </c>
      <c r="J2191" s="700" t="str">
        <f t="shared" si="233"/>
        <v/>
      </c>
      <c r="K2191" s="700" t="str">
        <f t="shared" si="234"/>
        <v/>
      </c>
      <c r="L2191" s="700" t="str">
        <f t="shared" si="235"/>
        <v/>
      </c>
      <c r="M2191" s="712" t="str">
        <f t="shared" si="236"/>
        <v/>
      </c>
      <c r="N2191" s="713"/>
      <c r="O2191" s="714"/>
      <c r="P2191" s="233" t="s">
        <v>439</v>
      </c>
      <c r="Q2191" s="233" t="s">
        <v>439</v>
      </c>
      <c r="R2191" s="816" t="str">
        <f t="shared" si="252"/>
        <v/>
      </c>
      <c r="S2191" s="711" t="str">
        <f t="shared" si="249"/>
        <v/>
      </c>
      <c r="T2191" s="573"/>
      <c r="U2191" s="573"/>
      <c r="V2191" s="147"/>
      <c r="W2191" s="707"/>
    </row>
    <row r="2192" spans="2:23" ht="14.25" customHeight="1">
      <c r="B2192" s="395"/>
      <c r="D2192" s="529">
        <f t="shared" si="250"/>
        <v>2151</v>
      </c>
      <c r="E2192" s="531"/>
      <c r="F2192" s="574"/>
      <c r="G2192" s="531"/>
      <c r="H2192" s="575"/>
      <c r="I2192" s="700" t="str">
        <f t="shared" si="251"/>
        <v/>
      </c>
      <c r="J2192" s="700" t="str">
        <f t="shared" si="233"/>
        <v/>
      </c>
      <c r="K2192" s="700" t="str">
        <f t="shared" si="234"/>
        <v/>
      </c>
      <c r="L2192" s="700" t="str">
        <f t="shared" si="235"/>
        <v/>
      </c>
      <c r="M2192" s="712" t="str">
        <f t="shared" si="236"/>
        <v/>
      </c>
      <c r="N2192" s="713"/>
      <c r="O2192" s="714"/>
      <c r="P2192" s="233" t="s">
        <v>439</v>
      </c>
      <c r="Q2192" s="233" t="s">
        <v>439</v>
      </c>
      <c r="R2192" s="816" t="str">
        <f t="shared" si="252"/>
        <v/>
      </c>
      <c r="S2192" s="711" t="str">
        <f t="shared" si="249"/>
        <v/>
      </c>
      <c r="T2192" s="573"/>
      <c r="U2192" s="573"/>
      <c r="V2192" s="147"/>
      <c r="W2192" s="707"/>
    </row>
    <row r="2193" spans="2:23" ht="14.25" customHeight="1">
      <c r="B2193" s="395"/>
      <c r="D2193" s="529">
        <f t="shared" si="250"/>
        <v>2152</v>
      </c>
      <c r="E2193" s="531"/>
      <c r="F2193" s="574"/>
      <c r="G2193" s="531"/>
      <c r="H2193" s="575"/>
      <c r="I2193" s="700" t="str">
        <f t="shared" si="251"/>
        <v/>
      </c>
      <c r="J2193" s="700" t="str">
        <f t="shared" si="233"/>
        <v/>
      </c>
      <c r="K2193" s="700" t="str">
        <f t="shared" si="234"/>
        <v/>
      </c>
      <c r="L2193" s="700" t="str">
        <f t="shared" si="235"/>
        <v/>
      </c>
      <c r="M2193" s="712" t="str">
        <f t="shared" si="236"/>
        <v/>
      </c>
      <c r="N2193" s="713"/>
      <c r="O2193" s="714"/>
      <c r="P2193" s="233" t="s">
        <v>439</v>
      </c>
      <c r="Q2193" s="233" t="s">
        <v>439</v>
      </c>
      <c r="R2193" s="816" t="str">
        <f t="shared" si="252"/>
        <v/>
      </c>
      <c r="S2193" s="711" t="str">
        <f t="shared" si="249"/>
        <v/>
      </c>
      <c r="T2193" s="573"/>
      <c r="U2193" s="573"/>
      <c r="V2193" s="147"/>
      <c r="W2193" s="707"/>
    </row>
    <row r="2194" spans="2:23" ht="14.25" customHeight="1">
      <c r="B2194" s="395"/>
      <c r="D2194" s="529">
        <f t="shared" si="250"/>
        <v>2153</v>
      </c>
      <c r="E2194" s="531"/>
      <c r="F2194" s="574"/>
      <c r="G2194" s="531"/>
      <c r="H2194" s="575"/>
      <c r="I2194" s="700" t="str">
        <f t="shared" si="251"/>
        <v/>
      </c>
      <c r="J2194" s="700" t="str">
        <f t="shared" si="233"/>
        <v/>
      </c>
      <c r="K2194" s="700" t="str">
        <f t="shared" si="234"/>
        <v/>
      </c>
      <c r="L2194" s="700" t="str">
        <f t="shared" si="235"/>
        <v/>
      </c>
      <c r="M2194" s="712" t="str">
        <f t="shared" si="236"/>
        <v/>
      </c>
      <c r="N2194" s="713"/>
      <c r="O2194" s="714"/>
      <c r="P2194" s="233" t="s">
        <v>439</v>
      </c>
      <c r="Q2194" s="233" t="s">
        <v>439</v>
      </c>
      <c r="R2194" s="816" t="str">
        <f t="shared" si="252"/>
        <v/>
      </c>
      <c r="S2194" s="711" t="str">
        <f t="shared" si="249"/>
        <v/>
      </c>
      <c r="T2194" s="573"/>
      <c r="U2194" s="573"/>
      <c r="V2194" s="147"/>
      <c r="W2194" s="707"/>
    </row>
    <row r="2195" spans="2:23" ht="14.25" customHeight="1">
      <c r="B2195" s="395"/>
      <c r="D2195" s="529">
        <f t="shared" si="250"/>
        <v>2154</v>
      </c>
      <c r="E2195" s="531"/>
      <c r="F2195" s="574"/>
      <c r="G2195" s="531"/>
      <c r="H2195" s="575"/>
      <c r="I2195" s="700" t="str">
        <f t="shared" si="251"/>
        <v/>
      </c>
      <c r="J2195" s="700" t="str">
        <f t="shared" si="233"/>
        <v/>
      </c>
      <c r="K2195" s="700" t="str">
        <f t="shared" si="234"/>
        <v/>
      </c>
      <c r="L2195" s="700" t="str">
        <f t="shared" si="235"/>
        <v/>
      </c>
      <c r="M2195" s="712" t="str">
        <f t="shared" si="236"/>
        <v/>
      </c>
      <c r="N2195" s="713"/>
      <c r="O2195" s="714"/>
      <c r="P2195" s="233" t="s">
        <v>439</v>
      </c>
      <c r="Q2195" s="233" t="s">
        <v>439</v>
      </c>
      <c r="R2195" s="816" t="str">
        <f t="shared" si="252"/>
        <v/>
      </c>
      <c r="S2195" s="711" t="str">
        <f t="shared" si="249"/>
        <v/>
      </c>
      <c r="T2195" s="573"/>
      <c r="U2195" s="573"/>
      <c r="V2195" s="147"/>
      <c r="W2195" s="707"/>
    </row>
    <row r="2196" spans="2:23" ht="14.25" customHeight="1">
      <c r="B2196" s="395"/>
      <c r="D2196" s="529">
        <f t="shared" si="250"/>
        <v>2155</v>
      </c>
      <c r="E2196" s="531"/>
      <c r="F2196" s="574"/>
      <c r="G2196" s="531"/>
      <c r="H2196" s="575"/>
      <c r="I2196" s="700" t="str">
        <f t="shared" si="251"/>
        <v/>
      </c>
      <c r="J2196" s="700" t="str">
        <f t="shared" si="233"/>
        <v/>
      </c>
      <c r="K2196" s="700" t="str">
        <f t="shared" si="234"/>
        <v/>
      </c>
      <c r="L2196" s="700" t="str">
        <f t="shared" si="235"/>
        <v/>
      </c>
      <c r="M2196" s="712" t="str">
        <f t="shared" si="236"/>
        <v/>
      </c>
      <c r="N2196" s="713"/>
      <c r="O2196" s="714"/>
      <c r="P2196" s="233" t="s">
        <v>439</v>
      </c>
      <c r="Q2196" s="233" t="s">
        <v>439</v>
      </c>
      <c r="R2196" s="816" t="str">
        <f t="shared" si="252"/>
        <v/>
      </c>
      <c r="S2196" s="711" t="str">
        <f t="shared" si="249"/>
        <v/>
      </c>
      <c r="T2196" s="573"/>
      <c r="U2196" s="573"/>
      <c r="V2196" s="147"/>
      <c r="W2196" s="707"/>
    </row>
    <row r="2197" spans="2:23" ht="14.25" customHeight="1">
      <c r="B2197" s="395"/>
      <c r="D2197" s="529">
        <f t="shared" si="250"/>
        <v>2156</v>
      </c>
      <c r="E2197" s="531"/>
      <c r="F2197" s="574"/>
      <c r="G2197" s="531"/>
      <c r="H2197" s="575"/>
      <c r="I2197" s="700" t="str">
        <f t="shared" si="251"/>
        <v/>
      </c>
      <c r="J2197" s="700" t="str">
        <f t="shared" si="233"/>
        <v/>
      </c>
      <c r="K2197" s="700" t="str">
        <f t="shared" si="234"/>
        <v/>
      </c>
      <c r="L2197" s="700" t="str">
        <f t="shared" si="235"/>
        <v/>
      </c>
      <c r="M2197" s="712" t="str">
        <f t="shared" si="236"/>
        <v/>
      </c>
      <c r="N2197" s="713"/>
      <c r="O2197" s="714"/>
      <c r="P2197" s="233" t="s">
        <v>439</v>
      </c>
      <c r="Q2197" s="233" t="s">
        <v>439</v>
      </c>
      <c r="R2197" s="816" t="str">
        <f t="shared" si="252"/>
        <v/>
      </c>
      <c r="S2197" s="711" t="str">
        <f t="shared" si="249"/>
        <v/>
      </c>
      <c r="T2197" s="573"/>
      <c r="U2197" s="573"/>
      <c r="V2197" s="147"/>
      <c r="W2197" s="707"/>
    </row>
    <row r="2198" spans="2:23" ht="14.25" customHeight="1">
      <c r="B2198" s="395"/>
      <c r="D2198" s="529">
        <f t="shared" si="250"/>
        <v>2157</v>
      </c>
      <c r="E2198" s="531"/>
      <c r="F2198" s="574"/>
      <c r="G2198" s="531"/>
      <c r="H2198" s="575"/>
      <c r="I2198" s="700" t="str">
        <f t="shared" si="251"/>
        <v/>
      </c>
      <c r="J2198" s="700" t="str">
        <f t="shared" si="233"/>
        <v/>
      </c>
      <c r="K2198" s="700" t="str">
        <f t="shared" si="234"/>
        <v/>
      </c>
      <c r="L2198" s="700" t="str">
        <f t="shared" si="235"/>
        <v/>
      </c>
      <c r="M2198" s="712" t="str">
        <f t="shared" si="236"/>
        <v/>
      </c>
      <c r="N2198" s="713"/>
      <c r="O2198" s="714"/>
      <c r="P2198" s="233" t="s">
        <v>439</v>
      </c>
      <c r="Q2198" s="233" t="s">
        <v>439</v>
      </c>
      <c r="R2198" s="816" t="str">
        <f t="shared" si="252"/>
        <v/>
      </c>
      <c r="S2198" s="711" t="str">
        <f t="shared" si="249"/>
        <v/>
      </c>
      <c r="T2198" s="573"/>
      <c r="U2198" s="573"/>
      <c r="V2198" s="147"/>
      <c r="W2198" s="707"/>
    </row>
    <row r="2199" spans="2:23" ht="14.25" customHeight="1">
      <c r="B2199" s="395"/>
      <c r="D2199" s="529">
        <f t="shared" si="250"/>
        <v>2158</v>
      </c>
      <c r="E2199" s="531"/>
      <c r="F2199" s="574"/>
      <c r="G2199" s="531"/>
      <c r="H2199" s="575"/>
      <c r="I2199" s="700" t="str">
        <f t="shared" si="251"/>
        <v/>
      </c>
      <c r="J2199" s="700" t="str">
        <f t="shared" si="233"/>
        <v/>
      </c>
      <c r="K2199" s="700" t="str">
        <f t="shared" si="234"/>
        <v/>
      </c>
      <c r="L2199" s="700" t="str">
        <f t="shared" si="235"/>
        <v/>
      </c>
      <c r="M2199" s="712" t="str">
        <f t="shared" si="236"/>
        <v/>
      </c>
      <c r="N2199" s="713"/>
      <c r="O2199" s="714"/>
      <c r="P2199" s="233" t="s">
        <v>439</v>
      </c>
      <c r="Q2199" s="233" t="s">
        <v>439</v>
      </c>
      <c r="R2199" s="816" t="str">
        <f t="shared" si="252"/>
        <v/>
      </c>
      <c r="S2199" s="711" t="str">
        <f t="shared" si="249"/>
        <v/>
      </c>
      <c r="T2199" s="573"/>
      <c r="U2199" s="573"/>
      <c r="V2199" s="147"/>
      <c r="W2199" s="707"/>
    </row>
    <row r="2200" spans="2:23" ht="14.25" customHeight="1">
      <c r="B2200" s="395"/>
      <c r="D2200" s="529">
        <f t="shared" si="250"/>
        <v>2159</v>
      </c>
      <c r="E2200" s="531"/>
      <c r="F2200" s="574"/>
      <c r="G2200" s="531"/>
      <c r="H2200" s="575"/>
      <c r="I2200" s="700" t="str">
        <f t="shared" si="251"/>
        <v/>
      </c>
      <c r="J2200" s="700" t="str">
        <f t="shared" si="233"/>
        <v/>
      </c>
      <c r="K2200" s="700" t="str">
        <f t="shared" si="234"/>
        <v/>
      </c>
      <c r="L2200" s="700" t="str">
        <f t="shared" si="235"/>
        <v/>
      </c>
      <c r="M2200" s="712" t="str">
        <f t="shared" si="236"/>
        <v/>
      </c>
      <c r="N2200" s="713"/>
      <c r="O2200" s="714"/>
      <c r="P2200" s="233" t="s">
        <v>439</v>
      </c>
      <c r="Q2200" s="233" t="s">
        <v>439</v>
      </c>
      <c r="R2200" s="816" t="str">
        <f t="shared" si="252"/>
        <v/>
      </c>
      <c r="S2200" s="711" t="str">
        <f t="shared" si="249"/>
        <v/>
      </c>
      <c r="T2200" s="573"/>
      <c r="U2200" s="573"/>
      <c r="V2200" s="147"/>
      <c r="W2200" s="707"/>
    </row>
    <row r="2201" spans="2:23" ht="14.25" customHeight="1">
      <c r="B2201" s="395"/>
      <c r="D2201" s="529">
        <f t="shared" si="250"/>
        <v>2160</v>
      </c>
      <c r="E2201" s="531"/>
      <c r="F2201" s="574"/>
      <c r="G2201" s="531"/>
      <c r="H2201" s="575"/>
      <c r="I2201" s="700" t="str">
        <f t="shared" si="251"/>
        <v/>
      </c>
      <c r="J2201" s="700" t="str">
        <f t="shared" si="233"/>
        <v/>
      </c>
      <c r="K2201" s="700" t="str">
        <f t="shared" si="234"/>
        <v/>
      </c>
      <c r="L2201" s="700" t="str">
        <f t="shared" si="235"/>
        <v/>
      </c>
      <c r="M2201" s="712" t="str">
        <f t="shared" si="236"/>
        <v/>
      </c>
      <c r="N2201" s="713"/>
      <c r="O2201" s="714"/>
      <c r="P2201" s="233" t="s">
        <v>439</v>
      </c>
      <c r="Q2201" s="233" t="s">
        <v>439</v>
      </c>
      <c r="R2201" s="816" t="str">
        <f t="shared" si="252"/>
        <v/>
      </c>
      <c r="S2201" s="711" t="str">
        <f t="shared" si="249"/>
        <v/>
      </c>
      <c r="T2201" s="573"/>
      <c r="U2201" s="573"/>
      <c r="V2201" s="147"/>
      <c r="W2201" s="707"/>
    </row>
    <row r="2202" spans="2:23" ht="14.25" customHeight="1">
      <c r="B2202" s="395"/>
      <c r="D2202" s="529">
        <f t="shared" si="250"/>
        <v>2161</v>
      </c>
      <c r="E2202" s="531"/>
      <c r="F2202" s="574"/>
      <c r="G2202" s="531"/>
      <c r="H2202" s="575"/>
      <c r="I2202" s="700" t="str">
        <f t="shared" si="251"/>
        <v/>
      </c>
      <c r="J2202" s="700" t="str">
        <f t="shared" si="233"/>
        <v/>
      </c>
      <c r="K2202" s="700" t="str">
        <f t="shared" si="234"/>
        <v/>
      </c>
      <c r="L2202" s="700" t="str">
        <f t="shared" si="235"/>
        <v/>
      </c>
      <c r="M2202" s="712" t="str">
        <f t="shared" si="236"/>
        <v/>
      </c>
      <c r="N2202" s="713"/>
      <c r="O2202" s="714"/>
      <c r="P2202" s="233" t="s">
        <v>439</v>
      </c>
      <c r="Q2202" s="233" t="s">
        <v>439</v>
      </c>
      <c r="R2202" s="816" t="str">
        <f t="shared" si="252"/>
        <v/>
      </c>
      <c r="S2202" s="711" t="str">
        <f t="shared" si="249"/>
        <v/>
      </c>
      <c r="T2202" s="573"/>
      <c r="U2202" s="573"/>
      <c r="V2202" s="147"/>
      <c r="W2202" s="707"/>
    </row>
    <row r="2203" spans="2:23" ht="14.25" customHeight="1">
      <c r="B2203" s="395"/>
      <c r="D2203" s="529">
        <f t="shared" si="250"/>
        <v>2162</v>
      </c>
      <c r="E2203" s="531"/>
      <c r="F2203" s="574"/>
      <c r="G2203" s="531"/>
      <c r="H2203" s="575"/>
      <c r="I2203" s="700" t="str">
        <f t="shared" si="251"/>
        <v/>
      </c>
      <c r="J2203" s="700" t="str">
        <f t="shared" si="233"/>
        <v/>
      </c>
      <c r="K2203" s="700" t="str">
        <f t="shared" si="234"/>
        <v/>
      </c>
      <c r="L2203" s="700" t="str">
        <f t="shared" si="235"/>
        <v/>
      </c>
      <c r="M2203" s="712" t="str">
        <f t="shared" si="236"/>
        <v/>
      </c>
      <c r="N2203" s="713"/>
      <c r="O2203" s="714"/>
      <c r="P2203" s="233" t="s">
        <v>439</v>
      </c>
      <c r="Q2203" s="233" t="s">
        <v>439</v>
      </c>
      <c r="R2203" s="816" t="str">
        <f t="shared" si="252"/>
        <v/>
      </c>
      <c r="S2203" s="711" t="str">
        <f t="shared" si="249"/>
        <v/>
      </c>
      <c r="T2203" s="573"/>
      <c r="U2203" s="573"/>
      <c r="V2203" s="147"/>
      <c r="W2203" s="707"/>
    </row>
    <row r="2204" spans="2:23" ht="14.25" customHeight="1">
      <c r="B2204" s="395"/>
      <c r="D2204" s="529">
        <f t="shared" si="250"/>
        <v>2163</v>
      </c>
      <c r="E2204" s="531"/>
      <c r="F2204" s="574"/>
      <c r="G2204" s="531"/>
      <c r="H2204" s="575"/>
      <c r="I2204" s="700" t="str">
        <f t="shared" si="251"/>
        <v/>
      </c>
      <c r="J2204" s="700" t="str">
        <f t="shared" si="233"/>
        <v/>
      </c>
      <c r="K2204" s="700" t="str">
        <f t="shared" si="234"/>
        <v/>
      </c>
      <c r="L2204" s="700" t="str">
        <f t="shared" si="235"/>
        <v/>
      </c>
      <c r="M2204" s="712" t="str">
        <f t="shared" si="236"/>
        <v/>
      </c>
      <c r="N2204" s="713"/>
      <c r="O2204" s="714"/>
      <c r="P2204" s="233" t="s">
        <v>439</v>
      </c>
      <c r="Q2204" s="233" t="s">
        <v>439</v>
      </c>
      <c r="R2204" s="816" t="str">
        <f t="shared" si="252"/>
        <v/>
      </c>
      <c r="S2204" s="711" t="str">
        <f t="shared" si="249"/>
        <v/>
      </c>
      <c r="T2204" s="573"/>
      <c r="U2204" s="573"/>
      <c r="V2204" s="147"/>
      <c r="W2204" s="707"/>
    </row>
    <row r="2205" spans="2:23" ht="14.25" customHeight="1">
      <c r="B2205" s="395"/>
      <c r="D2205" s="529">
        <f t="shared" si="250"/>
        <v>2164</v>
      </c>
      <c r="E2205" s="531"/>
      <c r="F2205" s="574"/>
      <c r="G2205" s="531"/>
      <c r="H2205" s="575"/>
      <c r="I2205" s="700" t="str">
        <f t="shared" si="251"/>
        <v/>
      </c>
      <c r="J2205" s="700" t="str">
        <f t="shared" si="233"/>
        <v/>
      </c>
      <c r="K2205" s="700" t="str">
        <f t="shared" si="234"/>
        <v/>
      </c>
      <c r="L2205" s="700" t="str">
        <f t="shared" si="235"/>
        <v/>
      </c>
      <c r="M2205" s="712" t="str">
        <f t="shared" si="236"/>
        <v/>
      </c>
      <c r="N2205" s="713"/>
      <c r="O2205" s="714"/>
      <c r="P2205" s="233" t="s">
        <v>439</v>
      </c>
      <c r="Q2205" s="233" t="s">
        <v>439</v>
      </c>
      <c r="R2205" s="816" t="str">
        <f t="shared" si="252"/>
        <v/>
      </c>
      <c r="S2205" s="711" t="str">
        <f t="shared" si="249"/>
        <v/>
      </c>
      <c r="T2205" s="573"/>
      <c r="U2205" s="573"/>
      <c r="V2205" s="147"/>
      <c r="W2205" s="707"/>
    </row>
    <row r="2206" spans="2:23" ht="14.25" customHeight="1">
      <c r="B2206" s="395"/>
      <c r="D2206" s="529">
        <f t="shared" si="250"/>
        <v>2165</v>
      </c>
      <c r="E2206" s="531"/>
      <c r="F2206" s="574"/>
      <c r="G2206" s="531"/>
      <c r="H2206" s="575"/>
      <c r="I2206" s="700" t="str">
        <f t="shared" si="251"/>
        <v/>
      </c>
      <c r="J2206" s="700" t="str">
        <f t="shared" si="233"/>
        <v/>
      </c>
      <c r="K2206" s="700" t="str">
        <f t="shared" si="234"/>
        <v/>
      </c>
      <c r="L2206" s="700" t="str">
        <f t="shared" si="235"/>
        <v/>
      </c>
      <c r="M2206" s="712" t="str">
        <f t="shared" si="236"/>
        <v/>
      </c>
      <c r="N2206" s="713"/>
      <c r="O2206" s="714"/>
      <c r="P2206" s="233" t="s">
        <v>439</v>
      </c>
      <c r="Q2206" s="233" t="s">
        <v>439</v>
      </c>
      <c r="R2206" s="816" t="str">
        <f t="shared" si="252"/>
        <v/>
      </c>
      <c r="S2206" s="711" t="str">
        <f t="shared" si="249"/>
        <v/>
      </c>
      <c r="T2206" s="573"/>
      <c r="U2206" s="573"/>
      <c r="V2206" s="147"/>
      <c r="W2206" s="707"/>
    </row>
    <row r="2207" spans="2:23" ht="14.25" customHeight="1">
      <c r="B2207" s="395"/>
      <c r="D2207" s="529">
        <f t="shared" si="250"/>
        <v>2166</v>
      </c>
      <c r="E2207" s="531"/>
      <c r="F2207" s="574"/>
      <c r="G2207" s="531"/>
      <c r="H2207" s="575"/>
      <c r="I2207" s="700" t="str">
        <f t="shared" si="251"/>
        <v/>
      </c>
      <c r="J2207" s="700" t="str">
        <f t="shared" ref="J2207:J2270" si="253">IF(F2207=$AN$4,"○","")</f>
        <v/>
      </c>
      <c r="K2207" s="700" t="str">
        <f t="shared" ref="K2207:K2270" si="254">IF(OR(F2207=$AQ$4,F2207=$AR$4),"○","")</f>
        <v/>
      </c>
      <c r="L2207" s="700" t="str">
        <f t="shared" ref="L2207:L2270" si="255">IF(F2207=$AS$4,"○","")</f>
        <v/>
      </c>
      <c r="M2207" s="712" t="str">
        <f t="shared" ref="M2207:M2270" si="256">IF(H2207="","",H2207/$H$10)</f>
        <v/>
      </c>
      <c r="N2207" s="713"/>
      <c r="O2207" s="714"/>
      <c r="P2207" s="233" t="s">
        <v>439</v>
      </c>
      <c r="Q2207" s="233" t="s">
        <v>439</v>
      </c>
      <c r="R2207" s="816" t="str">
        <f t="shared" si="252"/>
        <v/>
      </c>
      <c r="S2207" s="711" t="str">
        <f t="shared" si="249"/>
        <v/>
      </c>
      <c r="T2207" s="573"/>
      <c r="U2207" s="573"/>
      <c r="V2207" s="147"/>
      <c r="W2207" s="707"/>
    </row>
    <row r="2208" spans="2:23" ht="14.25" customHeight="1">
      <c r="B2208" s="395"/>
      <c r="D2208" s="529">
        <f t="shared" si="250"/>
        <v>2167</v>
      </c>
      <c r="E2208" s="531"/>
      <c r="F2208" s="574"/>
      <c r="G2208" s="531"/>
      <c r="H2208" s="575"/>
      <c r="I2208" s="700" t="str">
        <f t="shared" si="251"/>
        <v/>
      </c>
      <c r="J2208" s="700" t="str">
        <f t="shared" si="253"/>
        <v/>
      </c>
      <c r="K2208" s="700" t="str">
        <f t="shared" si="254"/>
        <v/>
      </c>
      <c r="L2208" s="700" t="str">
        <f t="shared" si="255"/>
        <v/>
      </c>
      <c r="M2208" s="712" t="str">
        <f t="shared" si="256"/>
        <v/>
      </c>
      <c r="N2208" s="713"/>
      <c r="O2208" s="714"/>
      <c r="P2208" s="233" t="s">
        <v>439</v>
      </c>
      <c r="Q2208" s="233" t="s">
        <v>439</v>
      </c>
      <c r="R2208" s="816" t="str">
        <f t="shared" si="252"/>
        <v/>
      </c>
      <c r="S2208" s="711" t="str">
        <f t="shared" si="249"/>
        <v/>
      </c>
      <c r="T2208" s="573"/>
      <c r="U2208" s="573"/>
      <c r="V2208" s="147"/>
      <c r="W2208" s="707"/>
    </row>
    <row r="2209" spans="2:23" ht="14.25" customHeight="1">
      <c r="B2209" s="395"/>
      <c r="D2209" s="529">
        <f t="shared" si="250"/>
        <v>2168</v>
      </c>
      <c r="E2209" s="531"/>
      <c r="F2209" s="574"/>
      <c r="G2209" s="531"/>
      <c r="H2209" s="575"/>
      <c r="I2209" s="700" t="str">
        <f t="shared" si="251"/>
        <v/>
      </c>
      <c r="J2209" s="700" t="str">
        <f t="shared" si="253"/>
        <v/>
      </c>
      <c r="K2209" s="700" t="str">
        <f t="shared" si="254"/>
        <v/>
      </c>
      <c r="L2209" s="700" t="str">
        <f t="shared" si="255"/>
        <v/>
      </c>
      <c r="M2209" s="712" t="str">
        <f t="shared" si="256"/>
        <v/>
      </c>
      <c r="N2209" s="713"/>
      <c r="O2209" s="714"/>
      <c r="P2209" s="233" t="s">
        <v>439</v>
      </c>
      <c r="Q2209" s="233" t="s">
        <v>439</v>
      </c>
      <c r="R2209" s="816" t="str">
        <f t="shared" si="252"/>
        <v/>
      </c>
      <c r="S2209" s="711" t="str">
        <f t="shared" ref="S2209:S2272" si="257">IF(OR(H2209="",R2209=""),"",R2209/H2209)</f>
        <v/>
      </c>
      <c r="T2209" s="573"/>
      <c r="U2209" s="573"/>
      <c r="V2209" s="147"/>
      <c r="W2209" s="707"/>
    </row>
    <row r="2210" spans="2:23" ht="14.25" customHeight="1">
      <c r="B2210" s="395"/>
      <c r="D2210" s="529">
        <f t="shared" ref="D2210:D2273" si="258">D2209+1</f>
        <v>2169</v>
      </c>
      <c r="E2210" s="531"/>
      <c r="F2210" s="574"/>
      <c r="G2210" s="531"/>
      <c r="H2210" s="575"/>
      <c r="I2210" s="700" t="str">
        <f t="shared" si="251"/>
        <v/>
      </c>
      <c r="J2210" s="700" t="str">
        <f t="shared" si="253"/>
        <v/>
      </c>
      <c r="K2210" s="700" t="str">
        <f t="shared" si="254"/>
        <v/>
      </c>
      <c r="L2210" s="700" t="str">
        <f t="shared" si="255"/>
        <v/>
      </c>
      <c r="M2210" s="712" t="str">
        <f t="shared" si="256"/>
        <v/>
      </c>
      <c r="N2210" s="713"/>
      <c r="O2210" s="714"/>
      <c r="P2210" s="233" t="s">
        <v>439</v>
      </c>
      <c r="Q2210" s="233" t="s">
        <v>439</v>
      </c>
      <c r="R2210" s="816" t="str">
        <f t="shared" si="252"/>
        <v/>
      </c>
      <c r="S2210" s="711" t="str">
        <f t="shared" si="257"/>
        <v/>
      </c>
      <c r="T2210" s="573"/>
      <c r="U2210" s="573"/>
      <c r="V2210" s="147"/>
      <c r="W2210" s="707"/>
    </row>
    <row r="2211" spans="2:23" ht="14.25" customHeight="1">
      <c r="B2211" s="395"/>
      <c r="D2211" s="529">
        <f t="shared" si="258"/>
        <v>2170</v>
      </c>
      <c r="E2211" s="531"/>
      <c r="F2211" s="574"/>
      <c r="G2211" s="531"/>
      <c r="H2211" s="575"/>
      <c r="I2211" s="700" t="str">
        <f t="shared" si="251"/>
        <v/>
      </c>
      <c r="J2211" s="700" t="str">
        <f t="shared" si="253"/>
        <v/>
      </c>
      <c r="K2211" s="700" t="str">
        <f t="shared" si="254"/>
        <v/>
      </c>
      <c r="L2211" s="700" t="str">
        <f t="shared" si="255"/>
        <v/>
      </c>
      <c r="M2211" s="712" t="str">
        <f t="shared" si="256"/>
        <v/>
      </c>
      <c r="N2211" s="713"/>
      <c r="O2211" s="714"/>
      <c r="P2211" s="233" t="s">
        <v>439</v>
      </c>
      <c r="Q2211" s="233" t="s">
        <v>439</v>
      </c>
      <c r="R2211" s="816" t="str">
        <f t="shared" si="252"/>
        <v/>
      </c>
      <c r="S2211" s="711" t="str">
        <f t="shared" si="257"/>
        <v/>
      </c>
      <c r="T2211" s="573"/>
      <c r="U2211" s="573"/>
      <c r="V2211" s="147"/>
      <c r="W2211" s="707"/>
    </row>
    <row r="2212" spans="2:23" ht="14.25" customHeight="1">
      <c r="B2212" s="395"/>
      <c r="D2212" s="529">
        <f t="shared" si="258"/>
        <v>2171</v>
      </c>
      <c r="E2212" s="531"/>
      <c r="F2212" s="574"/>
      <c r="G2212" s="531"/>
      <c r="H2212" s="575"/>
      <c r="I2212" s="700" t="str">
        <f t="shared" si="251"/>
        <v/>
      </c>
      <c r="J2212" s="700" t="str">
        <f t="shared" si="253"/>
        <v/>
      </c>
      <c r="K2212" s="700" t="str">
        <f t="shared" si="254"/>
        <v/>
      </c>
      <c r="L2212" s="700" t="str">
        <f t="shared" si="255"/>
        <v/>
      </c>
      <c r="M2212" s="712" t="str">
        <f t="shared" si="256"/>
        <v/>
      </c>
      <c r="N2212" s="713"/>
      <c r="O2212" s="714"/>
      <c r="P2212" s="233" t="s">
        <v>439</v>
      </c>
      <c r="Q2212" s="233" t="s">
        <v>439</v>
      </c>
      <c r="R2212" s="816" t="str">
        <f t="shared" si="252"/>
        <v/>
      </c>
      <c r="S2212" s="711" t="str">
        <f t="shared" si="257"/>
        <v/>
      </c>
      <c r="T2212" s="573"/>
      <c r="U2212" s="573"/>
      <c r="V2212" s="147"/>
      <c r="W2212" s="707"/>
    </row>
    <row r="2213" spans="2:23" ht="14.25" customHeight="1">
      <c r="B2213" s="395"/>
      <c r="D2213" s="529">
        <f t="shared" si="258"/>
        <v>2172</v>
      </c>
      <c r="E2213" s="531"/>
      <c r="F2213" s="574"/>
      <c r="G2213" s="531"/>
      <c r="H2213" s="575"/>
      <c r="I2213" s="700" t="str">
        <f t="shared" si="251"/>
        <v/>
      </c>
      <c r="J2213" s="700" t="str">
        <f t="shared" si="253"/>
        <v/>
      </c>
      <c r="K2213" s="700" t="str">
        <f t="shared" si="254"/>
        <v/>
      </c>
      <c r="L2213" s="700" t="str">
        <f t="shared" si="255"/>
        <v/>
      </c>
      <c r="M2213" s="712" t="str">
        <f t="shared" si="256"/>
        <v/>
      </c>
      <c r="N2213" s="713"/>
      <c r="O2213" s="714"/>
      <c r="P2213" s="233" t="s">
        <v>439</v>
      </c>
      <c r="Q2213" s="233" t="s">
        <v>439</v>
      </c>
      <c r="R2213" s="816" t="str">
        <f t="shared" si="252"/>
        <v/>
      </c>
      <c r="S2213" s="711" t="str">
        <f t="shared" si="257"/>
        <v/>
      </c>
      <c r="T2213" s="573"/>
      <c r="U2213" s="573"/>
      <c r="V2213" s="147"/>
      <c r="W2213" s="707"/>
    </row>
    <row r="2214" spans="2:23" ht="14.25" customHeight="1">
      <c r="B2214" s="395"/>
      <c r="D2214" s="529">
        <f t="shared" si="258"/>
        <v>2173</v>
      </c>
      <c r="E2214" s="531"/>
      <c r="F2214" s="574"/>
      <c r="G2214" s="531"/>
      <c r="H2214" s="575"/>
      <c r="I2214" s="700" t="str">
        <f t="shared" si="251"/>
        <v/>
      </c>
      <c r="J2214" s="700" t="str">
        <f t="shared" si="253"/>
        <v/>
      </c>
      <c r="K2214" s="700" t="str">
        <f t="shared" si="254"/>
        <v/>
      </c>
      <c r="L2214" s="700" t="str">
        <f t="shared" si="255"/>
        <v/>
      </c>
      <c r="M2214" s="712" t="str">
        <f t="shared" si="256"/>
        <v/>
      </c>
      <c r="N2214" s="713"/>
      <c r="O2214" s="714"/>
      <c r="P2214" s="233" t="s">
        <v>439</v>
      </c>
      <c r="Q2214" s="233" t="s">
        <v>439</v>
      </c>
      <c r="R2214" s="816" t="str">
        <f t="shared" si="252"/>
        <v/>
      </c>
      <c r="S2214" s="711" t="str">
        <f t="shared" si="257"/>
        <v/>
      </c>
      <c r="T2214" s="573"/>
      <c r="U2214" s="573"/>
      <c r="V2214" s="147"/>
      <c r="W2214" s="707"/>
    </row>
    <row r="2215" spans="2:23" ht="14.25" customHeight="1">
      <c r="B2215" s="395"/>
      <c r="D2215" s="529">
        <f t="shared" si="258"/>
        <v>2174</v>
      </c>
      <c r="E2215" s="531"/>
      <c r="F2215" s="574"/>
      <c r="G2215" s="531"/>
      <c r="H2215" s="575"/>
      <c r="I2215" s="700" t="str">
        <f t="shared" si="251"/>
        <v/>
      </c>
      <c r="J2215" s="700" t="str">
        <f t="shared" si="253"/>
        <v/>
      </c>
      <c r="K2215" s="700" t="str">
        <f t="shared" si="254"/>
        <v/>
      </c>
      <c r="L2215" s="700" t="str">
        <f t="shared" si="255"/>
        <v/>
      </c>
      <c r="M2215" s="712" t="str">
        <f t="shared" si="256"/>
        <v/>
      </c>
      <c r="N2215" s="713"/>
      <c r="O2215" s="714"/>
      <c r="P2215" s="233" t="s">
        <v>439</v>
      </c>
      <c r="Q2215" s="233" t="s">
        <v>439</v>
      </c>
      <c r="R2215" s="816" t="str">
        <f t="shared" si="252"/>
        <v/>
      </c>
      <c r="S2215" s="711" t="str">
        <f t="shared" si="257"/>
        <v/>
      </c>
      <c r="T2215" s="573"/>
      <c r="U2215" s="573"/>
      <c r="V2215" s="147"/>
      <c r="W2215" s="707"/>
    </row>
    <row r="2216" spans="2:23" ht="14.25" customHeight="1">
      <c r="B2216" s="395"/>
      <c r="D2216" s="529">
        <f t="shared" si="258"/>
        <v>2175</v>
      </c>
      <c r="E2216" s="531"/>
      <c r="F2216" s="574"/>
      <c r="G2216" s="531"/>
      <c r="H2216" s="575"/>
      <c r="I2216" s="700" t="str">
        <f t="shared" si="251"/>
        <v/>
      </c>
      <c r="J2216" s="700" t="str">
        <f t="shared" si="253"/>
        <v/>
      </c>
      <c r="K2216" s="700" t="str">
        <f t="shared" si="254"/>
        <v/>
      </c>
      <c r="L2216" s="700" t="str">
        <f t="shared" si="255"/>
        <v/>
      </c>
      <c r="M2216" s="712" t="str">
        <f t="shared" si="256"/>
        <v/>
      </c>
      <c r="N2216" s="713"/>
      <c r="O2216" s="714"/>
      <c r="P2216" s="233" t="s">
        <v>439</v>
      </c>
      <c r="Q2216" s="233" t="s">
        <v>439</v>
      </c>
      <c r="R2216" s="816" t="str">
        <f t="shared" si="252"/>
        <v/>
      </c>
      <c r="S2216" s="711" t="str">
        <f t="shared" si="257"/>
        <v/>
      </c>
      <c r="T2216" s="573"/>
      <c r="U2216" s="573"/>
      <c r="V2216" s="147"/>
      <c r="W2216" s="707"/>
    </row>
    <row r="2217" spans="2:23" ht="14.25" customHeight="1">
      <c r="B2217" s="395"/>
      <c r="D2217" s="529">
        <f t="shared" si="258"/>
        <v>2176</v>
      </c>
      <c r="E2217" s="531"/>
      <c r="F2217" s="574"/>
      <c r="G2217" s="531"/>
      <c r="H2217" s="575"/>
      <c r="I2217" s="700" t="str">
        <f t="shared" si="251"/>
        <v/>
      </c>
      <c r="J2217" s="700" t="str">
        <f t="shared" si="253"/>
        <v/>
      </c>
      <c r="K2217" s="700" t="str">
        <f t="shared" si="254"/>
        <v/>
      </c>
      <c r="L2217" s="700" t="str">
        <f t="shared" si="255"/>
        <v/>
      </c>
      <c r="M2217" s="712" t="str">
        <f t="shared" si="256"/>
        <v/>
      </c>
      <c r="N2217" s="713"/>
      <c r="O2217" s="714"/>
      <c r="P2217" s="233" t="s">
        <v>439</v>
      </c>
      <c r="Q2217" s="233" t="s">
        <v>439</v>
      </c>
      <c r="R2217" s="816" t="str">
        <f t="shared" si="252"/>
        <v/>
      </c>
      <c r="S2217" s="711" t="str">
        <f t="shared" si="257"/>
        <v/>
      </c>
      <c r="T2217" s="573"/>
      <c r="U2217" s="573"/>
      <c r="V2217" s="147"/>
      <c r="W2217" s="707"/>
    </row>
    <row r="2218" spans="2:23" ht="14.25" customHeight="1">
      <c r="B2218" s="395"/>
      <c r="D2218" s="529">
        <f t="shared" si="258"/>
        <v>2177</v>
      </c>
      <c r="E2218" s="531"/>
      <c r="F2218" s="574"/>
      <c r="G2218" s="531"/>
      <c r="H2218" s="575"/>
      <c r="I2218" s="700" t="str">
        <f t="shared" si="251"/>
        <v/>
      </c>
      <c r="J2218" s="700" t="str">
        <f t="shared" si="253"/>
        <v/>
      </c>
      <c r="K2218" s="700" t="str">
        <f t="shared" si="254"/>
        <v/>
      </c>
      <c r="L2218" s="700" t="str">
        <f t="shared" si="255"/>
        <v/>
      </c>
      <c r="M2218" s="712" t="str">
        <f t="shared" si="256"/>
        <v/>
      </c>
      <c r="N2218" s="713"/>
      <c r="O2218" s="714"/>
      <c r="P2218" s="233" t="s">
        <v>439</v>
      </c>
      <c r="Q2218" s="233" t="s">
        <v>439</v>
      </c>
      <c r="R2218" s="816" t="str">
        <f t="shared" si="252"/>
        <v/>
      </c>
      <c r="S2218" s="711" t="str">
        <f t="shared" si="257"/>
        <v/>
      </c>
      <c r="T2218" s="573"/>
      <c r="U2218" s="573"/>
      <c r="V2218" s="147"/>
      <c r="W2218" s="707"/>
    </row>
    <row r="2219" spans="2:23" ht="14.25" customHeight="1">
      <c r="B2219" s="395"/>
      <c r="D2219" s="529">
        <f t="shared" si="258"/>
        <v>2178</v>
      </c>
      <c r="E2219" s="531"/>
      <c r="F2219" s="574"/>
      <c r="G2219" s="531"/>
      <c r="H2219" s="575"/>
      <c r="I2219" s="700" t="str">
        <f t="shared" ref="I2219:I2282" si="259">IF(OR(F2219=$AE$4,F2219=$AF$4),"○","")</f>
        <v/>
      </c>
      <c r="J2219" s="700" t="str">
        <f t="shared" si="253"/>
        <v/>
      </c>
      <c r="K2219" s="700" t="str">
        <f t="shared" si="254"/>
        <v/>
      </c>
      <c r="L2219" s="700" t="str">
        <f t="shared" si="255"/>
        <v/>
      </c>
      <c r="M2219" s="712" t="str">
        <f t="shared" si="256"/>
        <v/>
      </c>
      <c r="N2219" s="713"/>
      <c r="O2219" s="714"/>
      <c r="P2219" s="233" t="s">
        <v>439</v>
      </c>
      <c r="Q2219" s="233" t="s">
        <v>439</v>
      </c>
      <c r="R2219" s="816" t="str">
        <f t="shared" si="252"/>
        <v/>
      </c>
      <c r="S2219" s="711" t="str">
        <f t="shared" si="257"/>
        <v/>
      </c>
      <c r="T2219" s="573"/>
      <c r="U2219" s="573"/>
      <c r="V2219" s="147"/>
      <c r="W2219" s="707"/>
    </row>
    <row r="2220" spans="2:23" ht="14.25" customHeight="1">
      <c r="B2220" s="395"/>
      <c r="D2220" s="529">
        <f t="shared" si="258"/>
        <v>2179</v>
      </c>
      <c r="E2220" s="531"/>
      <c r="F2220" s="574"/>
      <c r="G2220" s="531"/>
      <c r="H2220" s="575"/>
      <c r="I2220" s="700" t="str">
        <f t="shared" si="259"/>
        <v/>
      </c>
      <c r="J2220" s="700" t="str">
        <f t="shared" si="253"/>
        <v/>
      </c>
      <c r="K2220" s="700" t="str">
        <f t="shared" si="254"/>
        <v/>
      </c>
      <c r="L2220" s="700" t="str">
        <f t="shared" si="255"/>
        <v/>
      </c>
      <c r="M2220" s="712" t="str">
        <f t="shared" si="256"/>
        <v/>
      </c>
      <c r="N2220" s="713"/>
      <c r="O2220" s="714"/>
      <c r="P2220" s="233" t="s">
        <v>439</v>
      </c>
      <c r="Q2220" s="233" t="s">
        <v>439</v>
      </c>
      <c r="R2220" s="816" t="str">
        <f t="shared" si="252"/>
        <v/>
      </c>
      <c r="S2220" s="711" t="str">
        <f t="shared" si="257"/>
        <v/>
      </c>
      <c r="T2220" s="573"/>
      <c r="U2220" s="573"/>
      <c r="V2220" s="147"/>
      <c r="W2220" s="707"/>
    </row>
    <row r="2221" spans="2:23" ht="14.25" customHeight="1">
      <c r="B2221" s="395"/>
      <c r="D2221" s="529">
        <f t="shared" si="258"/>
        <v>2180</v>
      </c>
      <c r="E2221" s="531"/>
      <c r="F2221" s="574"/>
      <c r="G2221" s="531"/>
      <c r="H2221" s="575"/>
      <c r="I2221" s="700" t="str">
        <f t="shared" si="259"/>
        <v/>
      </c>
      <c r="J2221" s="700" t="str">
        <f t="shared" si="253"/>
        <v/>
      </c>
      <c r="K2221" s="700" t="str">
        <f t="shared" si="254"/>
        <v/>
      </c>
      <c r="L2221" s="700" t="str">
        <f t="shared" si="255"/>
        <v/>
      </c>
      <c r="M2221" s="712" t="str">
        <f t="shared" si="256"/>
        <v/>
      </c>
      <c r="N2221" s="713"/>
      <c r="O2221" s="714"/>
      <c r="P2221" s="233" t="s">
        <v>439</v>
      </c>
      <c r="Q2221" s="233" t="s">
        <v>439</v>
      </c>
      <c r="R2221" s="816" t="str">
        <f t="shared" si="252"/>
        <v/>
      </c>
      <c r="S2221" s="711" t="str">
        <f t="shared" si="257"/>
        <v/>
      </c>
      <c r="T2221" s="573"/>
      <c r="U2221" s="573"/>
      <c r="V2221" s="147"/>
      <c r="W2221" s="707"/>
    </row>
    <row r="2222" spans="2:23" ht="14.25" customHeight="1">
      <c r="B2222" s="395"/>
      <c r="D2222" s="529">
        <f t="shared" si="258"/>
        <v>2181</v>
      </c>
      <c r="E2222" s="531"/>
      <c r="F2222" s="574"/>
      <c r="G2222" s="531"/>
      <c r="H2222" s="575"/>
      <c r="I2222" s="700" t="str">
        <f t="shared" si="259"/>
        <v/>
      </c>
      <c r="J2222" s="700" t="str">
        <f t="shared" si="253"/>
        <v/>
      </c>
      <c r="K2222" s="700" t="str">
        <f t="shared" si="254"/>
        <v/>
      </c>
      <c r="L2222" s="700" t="str">
        <f t="shared" si="255"/>
        <v/>
      </c>
      <c r="M2222" s="712" t="str">
        <f t="shared" si="256"/>
        <v/>
      </c>
      <c r="N2222" s="713"/>
      <c r="O2222" s="714"/>
      <c r="P2222" s="233" t="s">
        <v>439</v>
      </c>
      <c r="Q2222" s="233" t="s">
        <v>439</v>
      </c>
      <c r="R2222" s="816" t="str">
        <f t="shared" si="252"/>
        <v/>
      </c>
      <c r="S2222" s="711" t="str">
        <f t="shared" si="257"/>
        <v/>
      </c>
      <c r="T2222" s="573"/>
      <c r="U2222" s="573"/>
      <c r="V2222" s="147"/>
      <c r="W2222" s="707"/>
    </row>
    <row r="2223" spans="2:23" ht="14.25" customHeight="1">
      <c r="B2223" s="395"/>
      <c r="D2223" s="529">
        <f t="shared" si="258"/>
        <v>2182</v>
      </c>
      <c r="E2223" s="531"/>
      <c r="F2223" s="574"/>
      <c r="G2223" s="531"/>
      <c r="H2223" s="575"/>
      <c r="I2223" s="700" t="str">
        <f t="shared" si="259"/>
        <v/>
      </c>
      <c r="J2223" s="700" t="str">
        <f t="shared" si="253"/>
        <v/>
      </c>
      <c r="K2223" s="700" t="str">
        <f t="shared" si="254"/>
        <v/>
      </c>
      <c r="L2223" s="700" t="str">
        <f t="shared" si="255"/>
        <v/>
      </c>
      <c r="M2223" s="712" t="str">
        <f t="shared" si="256"/>
        <v/>
      </c>
      <c r="N2223" s="713"/>
      <c r="O2223" s="714"/>
      <c r="P2223" s="233" t="s">
        <v>439</v>
      </c>
      <c r="Q2223" s="233" t="s">
        <v>439</v>
      </c>
      <c r="R2223" s="816" t="str">
        <f t="shared" si="252"/>
        <v/>
      </c>
      <c r="S2223" s="711" t="str">
        <f t="shared" si="257"/>
        <v/>
      </c>
      <c r="T2223" s="573"/>
      <c r="U2223" s="573"/>
      <c r="V2223" s="147"/>
      <c r="W2223" s="707"/>
    </row>
    <row r="2224" spans="2:23" ht="14.25" customHeight="1">
      <c r="B2224" s="395"/>
      <c r="D2224" s="529">
        <f t="shared" si="258"/>
        <v>2183</v>
      </c>
      <c r="E2224" s="531"/>
      <c r="F2224" s="574"/>
      <c r="G2224" s="531"/>
      <c r="H2224" s="575"/>
      <c r="I2224" s="700" t="str">
        <f t="shared" si="259"/>
        <v/>
      </c>
      <c r="J2224" s="700" t="str">
        <f t="shared" si="253"/>
        <v/>
      </c>
      <c r="K2224" s="700" t="str">
        <f t="shared" si="254"/>
        <v/>
      </c>
      <c r="L2224" s="700" t="str">
        <f t="shared" si="255"/>
        <v/>
      </c>
      <c r="M2224" s="712" t="str">
        <f t="shared" si="256"/>
        <v/>
      </c>
      <c r="N2224" s="713"/>
      <c r="O2224" s="714"/>
      <c r="P2224" s="233" t="s">
        <v>439</v>
      </c>
      <c r="Q2224" s="233" t="s">
        <v>439</v>
      </c>
      <c r="R2224" s="816" t="str">
        <f t="shared" si="252"/>
        <v/>
      </c>
      <c r="S2224" s="711" t="str">
        <f t="shared" si="257"/>
        <v/>
      </c>
      <c r="T2224" s="573"/>
      <c r="U2224" s="573"/>
      <c r="V2224" s="147"/>
      <c r="W2224" s="707"/>
    </row>
    <row r="2225" spans="2:23" ht="14.25" customHeight="1">
      <c r="B2225" s="395"/>
      <c r="D2225" s="529">
        <f t="shared" si="258"/>
        <v>2184</v>
      </c>
      <c r="E2225" s="531"/>
      <c r="F2225" s="574"/>
      <c r="G2225" s="531"/>
      <c r="H2225" s="575"/>
      <c r="I2225" s="700" t="str">
        <f t="shared" si="259"/>
        <v/>
      </c>
      <c r="J2225" s="700" t="str">
        <f t="shared" si="253"/>
        <v/>
      </c>
      <c r="K2225" s="700" t="str">
        <f t="shared" si="254"/>
        <v/>
      </c>
      <c r="L2225" s="700" t="str">
        <f t="shared" si="255"/>
        <v/>
      </c>
      <c r="M2225" s="712" t="str">
        <f t="shared" si="256"/>
        <v/>
      </c>
      <c r="N2225" s="713"/>
      <c r="O2225" s="714"/>
      <c r="P2225" s="233" t="s">
        <v>439</v>
      </c>
      <c r="Q2225" s="233" t="s">
        <v>439</v>
      </c>
      <c r="R2225" s="816" t="str">
        <f t="shared" si="252"/>
        <v/>
      </c>
      <c r="S2225" s="711" t="str">
        <f t="shared" si="257"/>
        <v/>
      </c>
      <c r="T2225" s="573"/>
      <c r="U2225" s="573"/>
      <c r="V2225" s="147"/>
      <c r="W2225" s="707"/>
    </row>
    <row r="2226" spans="2:23" ht="14.25" customHeight="1">
      <c r="B2226" s="395"/>
      <c r="D2226" s="529">
        <f t="shared" si="258"/>
        <v>2185</v>
      </c>
      <c r="E2226" s="531"/>
      <c r="F2226" s="574"/>
      <c r="G2226" s="531"/>
      <c r="H2226" s="575"/>
      <c r="I2226" s="700" t="str">
        <f t="shared" si="259"/>
        <v/>
      </c>
      <c r="J2226" s="700" t="str">
        <f t="shared" si="253"/>
        <v/>
      </c>
      <c r="K2226" s="700" t="str">
        <f t="shared" si="254"/>
        <v/>
      </c>
      <c r="L2226" s="700" t="str">
        <f t="shared" si="255"/>
        <v/>
      </c>
      <c r="M2226" s="712" t="str">
        <f t="shared" si="256"/>
        <v/>
      </c>
      <c r="N2226" s="713"/>
      <c r="O2226" s="714"/>
      <c r="P2226" s="233" t="s">
        <v>439</v>
      </c>
      <c r="Q2226" s="233" t="s">
        <v>439</v>
      </c>
      <c r="R2226" s="816" t="str">
        <f t="shared" si="252"/>
        <v/>
      </c>
      <c r="S2226" s="711" t="str">
        <f t="shared" si="257"/>
        <v/>
      </c>
      <c r="T2226" s="573"/>
      <c r="U2226" s="573"/>
      <c r="V2226" s="147"/>
      <c r="W2226" s="707"/>
    </row>
    <row r="2227" spans="2:23" ht="14.25" customHeight="1">
      <c r="B2227" s="395"/>
      <c r="D2227" s="529">
        <f t="shared" si="258"/>
        <v>2186</v>
      </c>
      <c r="E2227" s="531"/>
      <c r="F2227" s="574"/>
      <c r="G2227" s="531"/>
      <c r="H2227" s="575"/>
      <c r="I2227" s="700" t="str">
        <f t="shared" si="259"/>
        <v/>
      </c>
      <c r="J2227" s="700" t="str">
        <f t="shared" si="253"/>
        <v/>
      </c>
      <c r="K2227" s="700" t="str">
        <f t="shared" si="254"/>
        <v/>
      </c>
      <c r="L2227" s="700" t="str">
        <f t="shared" si="255"/>
        <v/>
      </c>
      <c r="M2227" s="712" t="str">
        <f t="shared" si="256"/>
        <v/>
      </c>
      <c r="N2227" s="713"/>
      <c r="O2227" s="714"/>
      <c r="P2227" s="233" t="s">
        <v>439</v>
      </c>
      <c r="Q2227" s="233" t="s">
        <v>439</v>
      </c>
      <c r="R2227" s="816" t="str">
        <f t="shared" si="252"/>
        <v/>
      </c>
      <c r="S2227" s="711" t="str">
        <f t="shared" si="257"/>
        <v/>
      </c>
      <c r="T2227" s="573"/>
      <c r="U2227" s="573"/>
      <c r="V2227" s="147"/>
      <c r="W2227" s="707"/>
    </row>
    <row r="2228" spans="2:23" ht="14.25" customHeight="1">
      <c r="B2228" s="395"/>
      <c r="D2228" s="529">
        <f t="shared" si="258"/>
        <v>2187</v>
      </c>
      <c r="E2228" s="531"/>
      <c r="F2228" s="574"/>
      <c r="G2228" s="531"/>
      <c r="H2228" s="575"/>
      <c r="I2228" s="700" t="str">
        <f t="shared" si="259"/>
        <v/>
      </c>
      <c r="J2228" s="700" t="str">
        <f t="shared" si="253"/>
        <v/>
      </c>
      <c r="K2228" s="700" t="str">
        <f t="shared" si="254"/>
        <v/>
      </c>
      <c r="L2228" s="700" t="str">
        <f t="shared" si="255"/>
        <v/>
      </c>
      <c r="M2228" s="712" t="str">
        <f t="shared" si="256"/>
        <v/>
      </c>
      <c r="N2228" s="713"/>
      <c r="O2228" s="714"/>
      <c r="P2228" s="233" t="s">
        <v>439</v>
      </c>
      <c r="Q2228" s="233" t="s">
        <v>439</v>
      </c>
      <c r="R2228" s="816" t="str">
        <f t="shared" si="252"/>
        <v/>
      </c>
      <c r="S2228" s="711" t="str">
        <f t="shared" si="257"/>
        <v/>
      </c>
      <c r="T2228" s="573"/>
      <c r="U2228" s="573"/>
      <c r="V2228" s="147"/>
      <c r="W2228" s="707"/>
    </row>
    <row r="2229" spans="2:23" ht="14.25" customHeight="1">
      <c r="B2229" s="395"/>
      <c r="D2229" s="529">
        <f t="shared" si="258"/>
        <v>2188</v>
      </c>
      <c r="E2229" s="531"/>
      <c r="F2229" s="574"/>
      <c r="G2229" s="531"/>
      <c r="H2229" s="575"/>
      <c r="I2229" s="700" t="str">
        <f t="shared" si="259"/>
        <v/>
      </c>
      <c r="J2229" s="700" t="str">
        <f t="shared" si="253"/>
        <v/>
      </c>
      <c r="K2229" s="700" t="str">
        <f t="shared" si="254"/>
        <v/>
      </c>
      <c r="L2229" s="700" t="str">
        <f t="shared" si="255"/>
        <v/>
      </c>
      <c r="M2229" s="712" t="str">
        <f t="shared" si="256"/>
        <v/>
      </c>
      <c r="N2229" s="713"/>
      <c r="O2229" s="714"/>
      <c r="P2229" s="233" t="s">
        <v>439</v>
      </c>
      <c r="Q2229" s="233" t="s">
        <v>439</v>
      </c>
      <c r="R2229" s="816" t="str">
        <f t="shared" si="252"/>
        <v/>
      </c>
      <c r="S2229" s="711" t="str">
        <f t="shared" si="257"/>
        <v/>
      </c>
      <c r="T2229" s="573"/>
      <c r="U2229" s="573"/>
      <c r="V2229" s="147"/>
      <c r="W2229" s="707"/>
    </row>
    <row r="2230" spans="2:23" ht="14.25" customHeight="1">
      <c r="B2230" s="395"/>
      <c r="D2230" s="529">
        <f t="shared" si="258"/>
        <v>2189</v>
      </c>
      <c r="E2230" s="531"/>
      <c r="F2230" s="574"/>
      <c r="G2230" s="531"/>
      <c r="H2230" s="575"/>
      <c r="I2230" s="700" t="str">
        <f t="shared" si="259"/>
        <v/>
      </c>
      <c r="J2230" s="700" t="str">
        <f t="shared" si="253"/>
        <v/>
      </c>
      <c r="K2230" s="700" t="str">
        <f t="shared" si="254"/>
        <v/>
      </c>
      <c r="L2230" s="700" t="str">
        <f t="shared" si="255"/>
        <v/>
      </c>
      <c r="M2230" s="712" t="str">
        <f t="shared" si="256"/>
        <v/>
      </c>
      <c r="N2230" s="713"/>
      <c r="O2230" s="714"/>
      <c r="P2230" s="233" t="s">
        <v>439</v>
      </c>
      <c r="Q2230" s="233" t="s">
        <v>439</v>
      </c>
      <c r="R2230" s="816" t="str">
        <f t="shared" si="252"/>
        <v/>
      </c>
      <c r="S2230" s="711" t="str">
        <f t="shared" si="257"/>
        <v/>
      </c>
      <c r="T2230" s="573"/>
      <c r="U2230" s="573"/>
      <c r="V2230" s="147"/>
      <c r="W2230" s="707"/>
    </row>
    <row r="2231" spans="2:23" ht="14.25" customHeight="1">
      <c r="B2231" s="395"/>
      <c r="D2231" s="529">
        <f t="shared" si="258"/>
        <v>2190</v>
      </c>
      <c r="E2231" s="531"/>
      <c r="F2231" s="574"/>
      <c r="G2231" s="531"/>
      <c r="H2231" s="575"/>
      <c r="I2231" s="700" t="str">
        <f t="shared" si="259"/>
        <v/>
      </c>
      <c r="J2231" s="700" t="str">
        <f t="shared" si="253"/>
        <v/>
      </c>
      <c r="K2231" s="700" t="str">
        <f t="shared" si="254"/>
        <v/>
      </c>
      <c r="L2231" s="700" t="str">
        <f t="shared" si="255"/>
        <v/>
      </c>
      <c r="M2231" s="712" t="str">
        <f t="shared" si="256"/>
        <v/>
      </c>
      <c r="N2231" s="713"/>
      <c r="O2231" s="714"/>
      <c r="P2231" s="233" t="s">
        <v>439</v>
      </c>
      <c r="Q2231" s="233" t="s">
        <v>439</v>
      </c>
      <c r="R2231" s="816" t="str">
        <f t="shared" si="252"/>
        <v/>
      </c>
      <c r="S2231" s="711" t="str">
        <f t="shared" si="257"/>
        <v/>
      </c>
      <c r="T2231" s="573"/>
      <c r="U2231" s="573"/>
      <c r="V2231" s="147"/>
      <c r="W2231" s="707"/>
    </row>
    <row r="2232" spans="2:23" ht="14.25" customHeight="1">
      <c r="B2232" s="395"/>
      <c r="D2232" s="529">
        <f t="shared" si="258"/>
        <v>2191</v>
      </c>
      <c r="E2232" s="531"/>
      <c r="F2232" s="574"/>
      <c r="G2232" s="531"/>
      <c r="H2232" s="575"/>
      <c r="I2232" s="700" t="str">
        <f t="shared" si="259"/>
        <v/>
      </c>
      <c r="J2232" s="700" t="str">
        <f t="shared" si="253"/>
        <v/>
      </c>
      <c r="K2232" s="700" t="str">
        <f t="shared" si="254"/>
        <v/>
      </c>
      <c r="L2232" s="700" t="str">
        <f t="shared" si="255"/>
        <v/>
      </c>
      <c r="M2232" s="712" t="str">
        <f t="shared" si="256"/>
        <v/>
      </c>
      <c r="N2232" s="713"/>
      <c r="O2232" s="714"/>
      <c r="P2232" s="233" t="s">
        <v>439</v>
      </c>
      <c r="Q2232" s="233" t="s">
        <v>439</v>
      </c>
      <c r="R2232" s="816" t="str">
        <f t="shared" si="252"/>
        <v/>
      </c>
      <c r="S2232" s="711" t="str">
        <f t="shared" si="257"/>
        <v/>
      </c>
      <c r="T2232" s="573"/>
      <c r="U2232" s="573"/>
      <c r="V2232" s="147"/>
      <c r="W2232" s="707"/>
    </row>
    <row r="2233" spans="2:23" ht="14.25" customHeight="1">
      <c r="B2233" s="395"/>
      <c r="D2233" s="529">
        <f t="shared" si="258"/>
        <v>2192</v>
      </c>
      <c r="E2233" s="531"/>
      <c r="F2233" s="574"/>
      <c r="G2233" s="531"/>
      <c r="H2233" s="575"/>
      <c r="I2233" s="700" t="str">
        <f t="shared" si="259"/>
        <v/>
      </c>
      <c r="J2233" s="700" t="str">
        <f t="shared" si="253"/>
        <v/>
      </c>
      <c r="K2233" s="700" t="str">
        <f t="shared" si="254"/>
        <v/>
      </c>
      <c r="L2233" s="700" t="str">
        <f t="shared" si="255"/>
        <v/>
      </c>
      <c r="M2233" s="712" t="str">
        <f t="shared" si="256"/>
        <v/>
      </c>
      <c r="N2233" s="713"/>
      <c r="O2233" s="714"/>
      <c r="P2233" s="233" t="s">
        <v>439</v>
      </c>
      <c r="Q2233" s="233" t="s">
        <v>439</v>
      </c>
      <c r="R2233" s="816" t="str">
        <f t="shared" si="252"/>
        <v/>
      </c>
      <c r="S2233" s="711" t="str">
        <f t="shared" si="257"/>
        <v/>
      </c>
      <c r="T2233" s="573"/>
      <c r="U2233" s="573"/>
      <c r="V2233" s="147"/>
      <c r="W2233" s="707"/>
    </row>
    <row r="2234" spans="2:23" ht="14.25" customHeight="1">
      <c r="B2234" s="395"/>
      <c r="D2234" s="529">
        <f t="shared" si="258"/>
        <v>2193</v>
      </c>
      <c r="E2234" s="531"/>
      <c r="F2234" s="574"/>
      <c r="G2234" s="531"/>
      <c r="H2234" s="575"/>
      <c r="I2234" s="700" t="str">
        <f t="shared" si="259"/>
        <v/>
      </c>
      <c r="J2234" s="700" t="str">
        <f t="shared" si="253"/>
        <v/>
      </c>
      <c r="K2234" s="700" t="str">
        <f t="shared" si="254"/>
        <v/>
      </c>
      <c r="L2234" s="700" t="str">
        <f t="shared" si="255"/>
        <v/>
      </c>
      <c r="M2234" s="712" t="str">
        <f t="shared" si="256"/>
        <v/>
      </c>
      <c r="N2234" s="713"/>
      <c r="O2234" s="714"/>
      <c r="P2234" s="233" t="s">
        <v>439</v>
      </c>
      <c r="Q2234" s="233" t="s">
        <v>439</v>
      </c>
      <c r="R2234" s="816" t="str">
        <f t="shared" si="252"/>
        <v/>
      </c>
      <c r="S2234" s="711" t="str">
        <f t="shared" si="257"/>
        <v/>
      </c>
      <c r="T2234" s="573"/>
      <c r="U2234" s="573"/>
      <c r="V2234" s="147"/>
      <c r="W2234" s="707"/>
    </row>
    <row r="2235" spans="2:23" ht="14.25" customHeight="1">
      <c r="B2235" s="395"/>
      <c r="D2235" s="529">
        <f t="shared" si="258"/>
        <v>2194</v>
      </c>
      <c r="E2235" s="531"/>
      <c r="F2235" s="574"/>
      <c r="G2235" s="531"/>
      <c r="H2235" s="575"/>
      <c r="I2235" s="700" t="str">
        <f t="shared" si="259"/>
        <v/>
      </c>
      <c r="J2235" s="700" t="str">
        <f t="shared" si="253"/>
        <v/>
      </c>
      <c r="K2235" s="700" t="str">
        <f t="shared" si="254"/>
        <v/>
      </c>
      <c r="L2235" s="700" t="str">
        <f t="shared" si="255"/>
        <v/>
      </c>
      <c r="M2235" s="712" t="str">
        <f t="shared" si="256"/>
        <v/>
      </c>
      <c r="N2235" s="713"/>
      <c r="O2235" s="714"/>
      <c r="P2235" s="233" t="s">
        <v>439</v>
      </c>
      <c r="Q2235" s="233" t="s">
        <v>439</v>
      </c>
      <c r="R2235" s="816" t="str">
        <f t="shared" si="252"/>
        <v/>
      </c>
      <c r="S2235" s="711" t="str">
        <f t="shared" si="257"/>
        <v/>
      </c>
      <c r="T2235" s="573"/>
      <c r="U2235" s="573"/>
      <c r="V2235" s="147"/>
      <c r="W2235" s="707"/>
    </row>
    <row r="2236" spans="2:23" ht="14.25" customHeight="1">
      <c r="B2236" s="395"/>
      <c r="D2236" s="529">
        <f t="shared" si="258"/>
        <v>2195</v>
      </c>
      <c r="E2236" s="531"/>
      <c r="F2236" s="574"/>
      <c r="G2236" s="531"/>
      <c r="H2236" s="575"/>
      <c r="I2236" s="700" t="str">
        <f t="shared" si="259"/>
        <v/>
      </c>
      <c r="J2236" s="700" t="str">
        <f t="shared" si="253"/>
        <v/>
      </c>
      <c r="K2236" s="700" t="str">
        <f t="shared" si="254"/>
        <v/>
      </c>
      <c r="L2236" s="700" t="str">
        <f t="shared" si="255"/>
        <v/>
      </c>
      <c r="M2236" s="712" t="str">
        <f t="shared" si="256"/>
        <v/>
      </c>
      <c r="N2236" s="713"/>
      <c r="O2236" s="714"/>
      <c r="P2236" s="233" t="s">
        <v>439</v>
      </c>
      <c r="Q2236" s="233" t="s">
        <v>439</v>
      </c>
      <c r="R2236" s="816" t="str">
        <f t="shared" ref="R2236:R2291" si="260">IF(Q2236="","",P2236*Q2236)</f>
        <v/>
      </c>
      <c r="S2236" s="711" t="str">
        <f t="shared" si="257"/>
        <v/>
      </c>
      <c r="T2236" s="573"/>
      <c r="U2236" s="573"/>
      <c r="V2236" s="147"/>
      <c r="W2236" s="707"/>
    </row>
    <row r="2237" spans="2:23" ht="14.25" customHeight="1">
      <c r="B2237" s="395"/>
      <c r="D2237" s="529">
        <f t="shared" si="258"/>
        <v>2196</v>
      </c>
      <c r="E2237" s="531"/>
      <c r="F2237" s="574"/>
      <c r="G2237" s="531"/>
      <c r="H2237" s="575"/>
      <c r="I2237" s="700" t="str">
        <f t="shared" si="259"/>
        <v/>
      </c>
      <c r="J2237" s="700" t="str">
        <f t="shared" si="253"/>
        <v/>
      </c>
      <c r="K2237" s="700" t="str">
        <f t="shared" si="254"/>
        <v/>
      </c>
      <c r="L2237" s="700" t="str">
        <f t="shared" si="255"/>
        <v/>
      </c>
      <c r="M2237" s="712" t="str">
        <f t="shared" si="256"/>
        <v/>
      </c>
      <c r="N2237" s="713"/>
      <c r="O2237" s="714"/>
      <c r="P2237" s="233" t="s">
        <v>439</v>
      </c>
      <c r="Q2237" s="233" t="s">
        <v>439</v>
      </c>
      <c r="R2237" s="816" t="str">
        <f t="shared" si="260"/>
        <v/>
      </c>
      <c r="S2237" s="711" t="str">
        <f t="shared" si="257"/>
        <v/>
      </c>
      <c r="T2237" s="573"/>
      <c r="U2237" s="573"/>
      <c r="V2237" s="147"/>
      <c r="W2237" s="707"/>
    </row>
    <row r="2238" spans="2:23" ht="14.25" customHeight="1">
      <c r="B2238" s="395"/>
      <c r="D2238" s="529">
        <f t="shared" si="258"/>
        <v>2197</v>
      </c>
      <c r="E2238" s="531"/>
      <c r="F2238" s="574"/>
      <c r="G2238" s="531"/>
      <c r="H2238" s="575"/>
      <c r="I2238" s="700" t="str">
        <f t="shared" si="259"/>
        <v/>
      </c>
      <c r="J2238" s="700" t="str">
        <f t="shared" si="253"/>
        <v/>
      </c>
      <c r="K2238" s="700" t="str">
        <f t="shared" si="254"/>
        <v/>
      </c>
      <c r="L2238" s="700" t="str">
        <f t="shared" si="255"/>
        <v/>
      </c>
      <c r="M2238" s="712" t="str">
        <f t="shared" si="256"/>
        <v/>
      </c>
      <c r="N2238" s="713"/>
      <c r="O2238" s="714"/>
      <c r="P2238" s="233" t="s">
        <v>439</v>
      </c>
      <c r="Q2238" s="233" t="s">
        <v>439</v>
      </c>
      <c r="R2238" s="816" t="str">
        <f t="shared" si="260"/>
        <v/>
      </c>
      <c r="S2238" s="711" t="str">
        <f t="shared" si="257"/>
        <v/>
      </c>
      <c r="T2238" s="573"/>
      <c r="U2238" s="573"/>
      <c r="V2238" s="147"/>
      <c r="W2238" s="707"/>
    </row>
    <row r="2239" spans="2:23" ht="14.25" customHeight="1">
      <c r="B2239" s="395"/>
      <c r="D2239" s="529">
        <f t="shared" si="258"/>
        <v>2198</v>
      </c>
      <c r="E2239" s="531"/>
      <c r="F2239" s="574"/>
      <c r="G2239" s="531"/>
      <c r="H2239" s="575"/>
      <c r="I2239" s="700" t="str">
        <f t="shared" si="259"/>
        <v/>
      </c>
      <c r="J2239" s="700" t="str">
        <f t="shared" si="253"/>
        <v/>
      </c>
      <c r="K2239" s="700" t="str">
        <f t="shared" si="254"/>
        <v/>
      </c>
      <c r="L2239" s="700" t="str">
        <f t="shared" si="255"/>
        <v/>
      </c>
      <c r="M2239" s="712" t="str">
        <f t="shared" si="256"/>
        <v/>
      </c>
      <c r="N2239" s="713"/>
      <c r="O2239" s="714"/>
      <c r="P2239" s="233" t="s">
        <v>439</v>
      </c>
      <c r="Q2239" s="233" t="s">
        <v>439</v>
      </c>
      <c r="R2239" s="816" t="str">
        <f t="shared" si="260"/>
        <v/>
      </c>
      <c r="S2239" s="711" t="str">
        <f t="shared" si="257"/>
        <v/>
      </c>
      <c r="T2239" s="573"/>
      <c r="U2239" s="573"/>
      <c r="V2239" s="147"/>
      <c r="W2239" s="707"/>
    </row>
    <row r="2240" spans="2:23" ht="14.25" customHeight="1">
      <c r="B2240" s="395"/>
      <c r="D2240" s="529">
        <f t="shared" si="258"/>
        <v>2199</v>
      </c>
      <c r="E2240" s="531"/>
      <c r="F2240" s="574"/>
      <c r="G2240" s="531"/>
      <c r="H2240" s="575"/>
      <c r="I2240" s="700" t="str">
        <f t="shared" si="259"/>
        <v/>
      </c>
      <c r="J2240" s="700" t="str">
        <f t="shared" si="253"/>
        <v/>
      </c>
      <c r="K2240" s="700" t="str">
        <f t="shared" si="254"/>
        <v/>
      </c>
      <c r="L2240" s="700" t="str">
        <f t="shared" si="255"/>
        <v/>
      </c>
      <c r="M2240" s="712" t="str">
        <f t="shared" si="256"/>
        <v/>
      </c>
      <c r="N2240" s="713"/>
      <c r="O2240" s="714"/>
      <c r="P2240" s="233" t="s">
        <v>439</v>
      </c>
      <c r="Q2240" s="233" t="s">
        <v>439</v>
      </c>
      <c r="R2240" s="816" t="str">
        <f t="shared" si="260"/>
        <v/>
      </c>
      <c r="S2240" s="711" t="str">
        <f t="shared" si="257"/>
        <v/>
      </c>
      <c r="T2240" s="573"/>
      <c r="U2240" s="573"/>
      <c r="V2240" s="147"/>
      <c r="W2240" s="707"/>
    </row>
    <row r="2241" spans="2:23" ht="14.25" customHeight="1">
      <c r="B2241" s="395"/>
      <c r="D2241" s="529">
        <f t="shared" si="258"/>
        <v>2200</v>
      </c>
      <c r="E2241" s="531"/>
      <c r="F2241" s="574"/>
      <c r="G2241" s="531"/>
      <c r="H2241" s="575"/>
      <c r="I2241" s="700" t="str">
        <f t="shared" si="259"/>
        <v/>
      </c>
      <c r="J2241" s="700" t="str">
        <f t="shared" si="253"/>
        <v/>
      </c>
      <c r="K2241" s="700" t="str">
        <f t="shared" si="254"/>
        <v/>
      </c>
      <c r="L2241" s="700" t="str">
        <f t="shared" si="255"/>
        <v/>
      </c>
      <c r="M2241" s="712" t="str">
        <f t="shared" si="256"/>
        <v/>
      </c>
      <c r="N2241" s="713"/>
      <c r="O2241" s="714"/>
      <c r="P2241" s="233" t="s">
        <v>439</v>
      </c>
      <c r="Q2241" s="233" t="s">
        <v>439</v>
      </c>
      <c r="R2241" s="816" t="str">
        <f t="shared" si="260"/>
        <v/>
      </c>
      <c r="S2241" s="711" t="str">
        <f t="shared" si="257"/>
        <v/>
      </c>
      <c r="T2241" s="573"/>
      <c r="U2241" s="573"/>
      <c r="V2241" s="147"/>
      <c r="W2241" s="707"/>
    </row>
    <row r="2242" spans="2:23" ht="14.25" customHeight="1">
      <c r="B2242" s="395"/>
      <c r="D2242" s="529">
        <f t="shared" si="258"/>
        <v>2201</v>
      </c>
      <c r="E2242" s="531"/>
      <c r="F2242" s="574"/>
      <c r="G2242" s="531"/>
      <c r="H2242" s="575"/>
      <c r="I2242" s="700" t="str">
        <f t="shared" si="259"/>
        <v/>
      </c>
      <c r="J2242" s="700" t="str">
        <f t="shared" si="253"/>
        <v/>
      </c>
      <c r="K2242" s="700" t="str">
        <f t="shared" si="254"/>
        <v/>
      </c>
      <c r="L2242" s="700" t="str">
        <f t="shared" si="255"/>
        <v/>
      </c>
      <c r="M2242" s="712" t="str">
        <f t="shared" si="256"/>
        <v/>
      </c>
      <c r="N2242" s="713"/>
      <c r="O2242" s="714"/>
      <c r="P2242" s="233" t="s">
        <v>439</v>
      </c>
      <c r="Q2242" s="233" t="s">
        <v>439</v>
      </c>
      <c r="R2242" s="816" t="str">
        <f t="shared" si="260"/>
        <v/>
      </c>
      <c r="S2242" s="711" t="str">
        <f t="shared" si="257"/>
        <v/>
      </c>
      <c r="T2242" s="573"/>
      <c r="U2242" s="573"/>
      <c r="V2242" s="147"/>
      <c r="W2242" s="707"/>
    </row>
    <row r="2243" spans="2:23" ht="14.25" customHeight="1">
      <c r="B2243" s="395"/>
      <c r="D2243" s="529">
        <f t="shared" si="258"/>
        <v>2202</v>
      </c>
      <c r="E2243" s="531"/>
      <c r="F2243" s="574"/>
      <c r="G2243" s="531"/>
      <c r="H2243" s="575"/>
      <c r="I2243" s="700" t="str">
        <f t="shared" si="259"/>
        <v/>
      </c>
      <c r="J2243" s="700" t="str">
        <f t="shared" si="253"/>
        <v/>
      </c>
      <c r="K2243" s="700" t="str">
        <f t="shared" si="254"/>
        <v/>
      </c>
      <c r="L2243" s="700" t="str">
        <f t="shared" si="255"/>
        <v/>
      </c>
      <c r="M2243" s="712" t="str">
        <f t="shared" si="256"/>
        <v/>
      </c>
      <c r="N2243" s="713"/>
      <c r="O2243" s="714"/>
      <c r="P2243" s="233" t="s">
        <v>439</v>
      </c>
      <c r="Q2243" s="233" t="s">
        <v>439</v>
      </c>
      <c r="R2243" s="816" t="str">
        <f t="shared" si="260"/>
        <v/>
      </c>
      <c r="S2243" s="711" t="str">
        <f t="shared" si="257"/>
        <v/>
      </c>
      <c r="T2243" s="573"/>
      <c r="U2243" s="573"/>
      <c r="V2243" s="147"/>
      <c r="W2243" s="707"/>
    </row>
    <row r="2244" spans="2:23" ht="14.25" customHeight="1">
      <c r="B2244" s="395"/>
      <c r="D2244" s="529">
        <f t="shared" si="258"/>
        <v>2203</v>
      </c>
      <c r="E2244" s="531"/>
      <c r="F2244" s="574"/>
      <c r="G2244" s="531"/>
      <c r="H2244" s="575"/>
      <c r="I2244" s="700" t="str">
        <f t="shared" si="259"/>
        <v/>
      </c>
      <c r="J2244" s="700" t="str">
        <f t="shared" si="253"/>
        <v/>
      </c>
      <c r="K2244" s="700" t="str">
        <f t="shared" si="254"/>
        <v/>
      </c>
      <c r="L2244" s="700" t="str">
        <f t="shared" si="255"/>
        <v/>
      </c>
      <c r="M2244" s="712" t="str">
        <f t="shared" si="256"/>
        <v/>
      </c>
      <c r="N2244" s="713"/>
      <c r="O2244" s="714"/>
      <c r="P2244" s="233" t="s">
        <v>439</v>
      </c>
      <c r="Q2244" s="233" t="s">
        <v>439</v>
      </c>
      <c r="R2244" s="816" t="str">
        <f t="shared" si="260"/>
        <v/>
      </c>
      <c r="S2244" s="711" t="str">
        <f t="shared" si="257"/>
        <v/>
      </c>
      <c r="T2244" s="573"/>
      <c r="U2244" s="573"/>
      <c r="V2244" s="147"/>
      <c r="W2244" s="707"/>
    </row>
    <row r="2245" spans="2:23" ht="14.25" customHeight="1">
      <c r="B2245" s="395"/>
      <c r="D2245" s="529">
        <f t="shared" si="258"/>
        <v>2204</v>
      </c>
      <c r="E2245" s="531"/>
      <c r="F2245" s="574"/>
      <c r="G2245" s="531"/>
      <c r="H2245" s="575"/>
      <c r="I2245" s="700" t="str">
        <f t="shared" si="259"/>
        <v/>
      </c>
      <c r="J2245" s="700" t="str">
        <f t="shared" si="253"/>
        <v/>
      </c>
      <c r="K2245" s="700" t="str">
        <f t="shared" si="254"/>
        <v/>
      </c>
      <c r="L2245" s="700" t="str">
        <f t="shared" si="255"/>
        <v/>
      </c>
      <c r="M2245" s="712" t="str">
        <f t="shared" si="256"/>
        <v/>
      </c>
      <c r="N2245" s="713"/>
      <c r="O2245" s="714"/>
      <c r="P2245" s="233" t="s">
        <v>439</v>
      </c>
      <c r="Q2245" s="233" t="s">
        <v>439</v>
      </c>
      <c r="R2245" s="816" t="str">
        <f t="shared" si="260"/>
        <v/>
      </c>
      <c r="S2245" s="711" t="str">
        <f t="shared" si="257"/>
        <v/>
      </c>
      <c r="T2245" s="573"/>
      <c r="U2245" s="573"/>
      <c r="V2245" s="147"/>
      <c r="W2245" s="707"/>
    </row>
    <row r="2246" spans="2:23" ht="14.25" customHeight="1">
      <c r="B2246" s="395"/>
      <c r="D2246" s="529">
        <f t="shared" si="258"/>
        <v>2205</v>
      </c>
      <c r="E2246" s="531"/>
      <c r="F2246" s="574"/>
      <c r="G2246" s="531"/>
      <c r="H2246" s="575"/>
      <c r="I2246" s="700" t="str">
        <f t="shared" si="259"/>
        <v/>
      </c>
      <c r="J2246" s="700" t="str">
        <f t="shared" si="253"/>
        <v/>
      </c>
      <c r="K2246" s="700" t="str">
        <f t="shared" si="254"/>
        <v/>
      </c>
      <c r="L2246" s="700" t="str">
        <f t="shared" si="255"/>
        <v/>
      </c>
      <c r="M2246" s="712" t="str">
        <f t="shared" si="256"/>
        <v/>
      </c>
      <c r="N2246" s="713"/>
      <c r="O2246" s="714"/>
      <c r="P2246" s="233" t="s">
        <v>439</v>
      </c>
      <c r="Q2246" s="233" t="s">
        <v>439</v>
      </c>
      <c r="R2246" s="816" t="str">
        <f t="shared" si="260"/>
        <v/>
      </c>
      <c r="S2246" s="711" t="str">
        <f t="shared" si="257"/>
        <v/>
      </c>
      <c r="T2246" s="573"/>
      <c r="U2246" s="573"/>
      <c r="V2246" s="147"/>
      <c r="W2246" s="707"/>
    </row>
    <row r="2247" spans="2:23" ht="14.25" customHeight="1">
      <c r="B2247" s="395"/>
      <c r="D2247" s="529">
        <f t="shared" si="258"/>
        <v>2206</v>
      </c>
      <c r="E2247" s="531"/>
      <c r="F2247" s="574"/>
      <c r="G2247" s="531"/>
      <c r="H2247" s="575"/>
      <c r="I2247" s="700" t="str">
        <f t="shared" si="259"/>
        <v/>
      </c>
      <c r="J2247" s="700" t="str">
        <f t="shared" si="253"/>
        <v/>
      </c>
      <c r="K2247" s="700" t="str">
        <f t="shared" si="254"/>
        <v/>
      </c>
      <c r="L2247" s="700" t="str">
        <f t="shared" si="255"/>
        <v/>
      </c>
      <c r="M2247" s="712" t="str">
        <f t="shared" si="256"/>
        <v/>
      </c>
      <c r="N2247" s="713"/>
      <c r="O2247" s="714"/>
      <c r="P2247" s="233" t="s">
        <v>439</v>
      </c>
      <c r="Q2247" s="233" t="s">
        <v>439</v>
      </c>
      <c r="R2247" s="816" t="str">
        <f t="shared" si="260"/>
        <v/>
      </c>
      <c r="S2247" s="711" t="str">
        <f t="shared" si="257"/>
        <v/>
      </c>
      <c r="T2247" s="573"/>
      <c r="U2247" s="573"/>
      <c r="V2247" s="147"/>
      <c r="W2247" s="707"/>
    </row>
    <row r="2248" spans="2:23" ht="14.25" customHeight="1">
      <c r="B2248" s="395"/>
      <c r="D2248" s="529">
        <f t="shared" si="258"/>
        <v>2207</v>
      </c>
      <c r="E2248" s="531"/>
      <c r="F2248" s="574"/>
      <c r="G2248" s="531"/>
      <c r="H2248" s="575"/>
      <c r="I2248" s="700" t="str">
        <f t="shared" si="259"/>
        <v/>
      </c>
      <c r="J2248" s="700" t="str">
        <f t="shared" si="253"/>
        <v/>
      </c>
      <c r="K2248" s="700" t="str">
        <f t="shared" si="254"/>
        <v/>
      </c>
      <c r="L2248" s="700" t="str">
        <f t="shared" si="255"/>
        <v/>
      </c>
      <c r="M2248" s="712" t="str">
        <f t="shared" si="256"/>
        <v/>
      </c>
      <c r="N2248" s="713"/>
      <c r="O2248" s="714"/>
      <c r="P2248" s="233" t="s">
        <v>439</v>
      </c>
      <c r="Q2248" s="233" t="s">
        <v>439</v>
      </c>
      <c r="R2248" s="816" t="str">
        <f t="shared" si="260"/>
        <v/>
      </c>
      <c r="S2248" s="711" t="str">
        <f t="shared" si="257"/>
        <v/>
      </c>
      <c r="T2248" s="573"/>
      <c r="U2248" s="573"/>
      <c r="V2248" s="147"/>
      <c r="W2248" s="707"/>
    </row>
    <row r="2249" spans="2:23" ht="14.25" customHeight="1">
      <c r="B2249" s="395"/>
      <c r="D2249" s="529">
        <f t="shared" si="258"/>
        <v>2208</v>
      </c>
      <c r="E2249" s="531"/>
      <c r="F2249" s="574"/>
      <c r="G2249" s="531"/>
      <c r="H2249" s="575"/>
      <c r="I2249" s="700" t="str">
        <f t="shared" si="259"/>
        <v/>
      </c>
      <c r="J2249" s="700" t="str">
        <f t="shared" si="253"/>
        <v/>
      </c>
      <c r="K2249" s="700" t="str">
        <f t="shared" si="254"/>
        <v/>
      </c>
      <c r="L2249" s="700" t="str">
        <f t="shared" si="255"/>
        <v/>
      </c>
      <c r="M2249" s="712" t="str">
        <f t="shared" si="256"/>
        <v/>
      </c>
      <c r="N2249" s="713"/>
      <c r="O2249" s="714"/>
      <c r="P2249" s="233" t="s">
        <v>439</v>
      </c>
      <c r="Q2249" s="233" t="s">
        <v>439</v>
      </c>
      <c r="R2249" s="816" t="str">
        <f t="shared" si="260"/>
        <v/>
      </c>
      <c r="S2249" s="711" t="str">
        <f t="shared" si="257"/>
        <v/>
      </c>
      <c r="T2249" s="573"/>
      <c r="U2249" s="573"/>
      <c r="V2249" s="147"/>
      <c r="W2249" s="707"/>
    </row>
    <row r="2250" spans="2:23" ht="14.25" customHeight="1">
      <c r="B2250" s="395"/>
      <c r="D2250" s="529">
        <f t="shared" si="258"/>
        <v>2209</v>
      </c>
      <c r="E2250" s="531"/>
      <c r="F2250" s="574"/>
      <c r="G2250" s="531"/>
      <c r="H2250" s="575"/>
      <c r="I2250" s="700" t="str">
        <f t="shared" si="259"/>
        <v/>
      </c>
      <c r="J2250" s="700" t="str">
        <f t="shared" si="253"/>
        <v/>
      </c>
      <c r="K2250" s="700" t="str">
        <f t="shared" si="254"/>
        <v/>
      </c>
      <c r="L2250" s="700" t="str">
        <f t="shared" si="255"/>
        <v/>
      </c>
      <c r="M2250" s="712" t="str">
        <f t="shared" si="256"/>
        <v/>
      </c>
      <c r="N2250" s="713"/>
      <c r="O2250" s="714"/>
      <c r="P2250" s="233" t="s">
        <v>439</v>
      </c>
      <c r="Q2250" s="233" t="s">
        <v>439</v>
      </c>
      <c r="R2250" s="816" t="str">
        <f t="shared" si="260"/>
        <v/>
      </c>
      <c r="S2250" s="711" t="str">
        <f t="shared" si="257"/>
        <v/>
      </c>
      <c r="T2250" s="573"/>
      <c r="U2250" s="573"/>
      <c r="V2250" s="147"/>
      <c r="W2250" s="707"/>
    </row>
    <row r="2251" spans="2:23" ht="14.25" customHeight="1">
      <c r="B2251" s="395"/>
      <c r="D2251" s="529">
        <f t="shared" si="258"/>
        <v>2210</v>
      </c>
      <c r="E2251" s="531"/>
      <c r="F2251" s="574"/>
      <c r="G2251" s="531"/>
      <c r="H2251" s="575"/>
      <c r="I2251" s="700" t="str">
        <f t="shared" si="259"/>
        <v/>
      </c>
      <c r="J2251" s="700" t="str">
        <f t="shared" si="253"/>
        <v/>
      </c>
      <c r="K2251" s="700" t="str">
        <f t="shared" si="254"/>
        <v/>
      </c>
      <c r="L2251" s="700" t="str">
        <f t="shared" si="255"/>
        <v/>
      </c>
      <c r="M2251" s="712" t="str">
        <f t="shared" si="256"/>
        <v/>
      </c>
      <c r="N2251" s="713"/>
      <c r="O2251" s="714"/>
      <c r="P2251" s="233" t="s">
        <v>439</v>
      </c>
      <c r="Q2251" s="233" t="s">
        <v>439</v>
      </c>
      <c r="R2251" s="816" t="str">
        <f t="shared" si="260"/>
        <v/>
      </c>
      <c r="S2251" s="711" t="str">
        <f t="shared" si="257"/>
        <v/>
      </c>
      <c r="T2251" s="573"/>
      <c r="U2251" s="573"/>
      <c r="V2251" s="147"/>
      <c r="W2251" s="707"/>
    </row>
    <row r="2252" spans="2:23" ht="14.25" customHeight="1">
      <c r="B2252" s="395"/>
      <c r="D2252" s="529">
        <f t="shared" si="258"/>
        <v>2211</v>
      </c>
      <c r="E2252" s="531"/>
      <c r="F2252" s="574"/>
      <c r="G2252" s="531"/>
      <c r="H2252" s="575"/>
      <c r="I2252" s="700" t="str">
        <f t="shared" si="259"/>
        <v/>
      </c>
      <c r="J2252" s="700" t="str">
        <f t="shared" si="253"/>
        <v/>
      </c>
      <c r="K2252" s="700" t="str">
        <f t="shared" si="254"/>
        <v/>
      </c>
      <c r="L2252" s="700" t="str">
        <f t="shared" si="255"/>
        <v/>
      </c>
      <c r="M2252" s="712" t="str">
        <f t="shared" si="256"/>
        <v/>
      </c>
      <c r="N2252" s="713"/>
      <c r="O2252" s="714"/>
      <c r="P2252" s="233" t="s">
        <v>439</v>
      </c>
      <c r="Q2252" s="233" t="s">
        <v>439</v>
      </c>
      <c r="R2252" s="816" t="str">
        <f t="shared" si="260"/>
        <v/>
      </c>
      <c r="S2252" s="711" t="str">
        <f t="shared" si="257"/>
        <v/>
      </c>
      <c r="T2252" s="573"/>
      <c r="U2252" s="573"/>
      <c r="V2252" s="147"/>
      <c r="W2252" s="707"/>
    </row>
    <row r="2253" spans="2:23" ht="14.25" customHeight="1">
      <c r="B2253" s="395"/>
      <c r="D2253" s="529">
        <f t="shared" si="258"/>
        <v>2212</v>
      </c>
      <c r="E2253" s="531"/>
      <c r="F2253" s="574"/>
      <c r="G2253" s="531"/>
      <c r="H2253" s="575"/>
      <c r="I2253" s="700" t="str">
        <f t="shared" si="259"/>
        <v/>
      </c>
      <c r="J2253" s="700" t="str">
        <f t="shared" si="253"/>
        <v/>
      </c>
      <c r="K2253" s="700" t="str">
        <f t="shared" si="254"/>
        <v/>
      </c>
      <c r="L2253" s="700" t="str">
        <f t="shared" si="255"/>
        <v/>
      </c>
      <c r="M2253" s="712" t="str">
        <f t="shared" si="256"/>
        <v/>
      </c>
      <c r="N2253" s="713"/>
      <c r="O2253" s="714"/>
      <c r="P2253" s="233" t="s">
        <v>439</v>
      </c>
      <c r="Q2253" s="233" t="s">
        <v>439</v>
      </c>
      <c r="R2253" s="816" t="str">
        <f t="shared" si="260"/>
        <v/>
      </c>
      <c r="S2253" s="711" t="str">
        <f t="shared" si="257"/>
        <v/>
      </c>
      <c r="T2253" s="573"/>
      <c r="U2253" s="573"/>
      <c r="V2253" s="147"/>
      <c r="W2253" s="707"/>
    </row>
    <row r="2254" spans="2:23" ht="14.25" customHeight="1">
      <c r="B2254" s="395"/>
      <c r="D2254" s="529">
        <f t="shared" si="258"/>
        <v>2213</v>
      </c>
      <c r="E2254" s="531"/>
      <c r="F2254" s="574"/>
      <c r="G2254" s="531"/>
      <c r="H2254" s="575"/>
      <c r="I2254" s="700" t="str">
        <f t="shared" si="259"/>
        <v/>
      </c>
      <c r="J2254" s="700" t="str">
        <f t="shared" si="253"/>
        <v/>
      </c>
      <c r="K2254" s="700" t="str">
        <f t="shared" si="254"/>
        <v/>
      </c>
      <c r="L2254" s="700" t="str">
        <f t="shared" si="255"/>
        <v/>
      </c>
      <c r="M2254" s="712" t="str">
        <f t="shared" si="256"/>
        <v/>
      </c>
      <c r="N2254" s="713"/>
      <c r="O2254" s="714"/>
      <c r="P2254" s="233" t="s">
        <v>439</v>
      </c>
      <c r="Q2254" s="233" t="s">
        <v>439</v>
      </c>
      <c r="R2254" s="816" t="str">
        <f t="shared" si="260"/>
        <v/>
      </c>
      <c r="S2254" s="711" t="str">
        <f t="shared" si="257"/>
        <v/>
      </c>
      <c r="T2254" s="573"/>
      <c r="U2254" s="573"/>
      <c r="V2254" s="147"/>
      <c r="W2254" s="707"/>
    </row>
    <row r="2255" spans="2:23" ht="14.25" customHeight="1">
      <c r="B2255" s="395"/>
      <c r="D2255" s="529">
        <f t="shared" si="258"/>
        <v>2214</v>
      </c>
      <c r="E2255" s="531"/>
      <c r="F2255" s="574"/>
      <c r="G2255" s="531"/>
      <c r="H2255" s="575"/>
      <c r="I2255" s="700" t="str">
        <f t="shared" si="259"/>
        <v/>
      </c>
      <c r="J2255" s="700" t="str">
        <f t="shared" si="253"/>
        <v/>
      </c>
      <c r="K2255" s="700" t="str">
        <f t="shared" si="254"/>
        <v/>
      </c>
      <c r="L2255" s="700" t="str">
        <f t="shared" si="255"/>
        <v/>
      </c>
      <c r="M2255" s="712" t="str">
        <f t="shared" si="256"/>
        <v/>
      </c>
      <c r="N2255" s="713"/>
      <c r="O2255" s="714"/>
      <c r="P2255" s="233" t="s">
        <v>439</v>
      </c>
      <c r="Q2255" s="233" t="s">
        <v>439</v>
      </c>
      <c r="R2255" s="816" t="str">
        <f t="shared" si="260"/>
        <v/>
      </c>
      <c r="S2255" s="711" t="str">
        <f t="shared" si="257"/>
        <v/>
      </c>
      <c r="T2255" s="573"/>
      <c r="U2255" s="573"/>
      <c r="V2255" s="147"/>
      <c r="W2255" s="707"/>
    </row>
    <row r="2256" spans="2:23" ht="14.25" customHeight="1">
      <c r="B2256" s="395"/>
      <c r="D2256" s="529">
        <f t="shared" si="258"/>
        <v>2215</v>
      </c>
      <c r="E2256" s="531"/>
      <c r="F2256" s="574"/>
      <c r="G2256" s="531"/>
      <c r="H2256" s="575"/>
      <c r="I2256" s="700" t="str">
        <f t="shared" si="259"/>
        <v/>
      </c>
      <c r="J2256" s="700" t="str">
        <f t="shared" si="253"/>
        <v/>
      </c>
      <c r="K2256" s="700" t="str">
        <f t="shared" si="254"/>
        <v/>
      </c>
      <c r="L2256" s="700" t="str">
        <f t="shared" si="255"/>
        <v/>
      </c>
      <c r="M2256" s="712" t="str">
        <f t="shared" si="256"/>
        <v/>
      </c>
      <c r="N2256" s="713"/>
      <c r="O2256" s="714"/>
      <c r="P2256" s="233" t="s">
        <v>439</v>
      </c>
      <c r="Q2256" s="233" t="s">
        <v>439</v>
      </c>
      <c r="R2256" s="816" t="str">
        <f t="shared" si="260"/>
        <v/>
      </c>
      <c r="S2256" s="711" t="str">
        <f t="shared" si="257"/>
        <v/>
      </c>
      <c r="T2256" s="573"/>
      <c r="U2256" s="573"/>
      <c r="V2256" s="147"/>
      <c r="W2256" s="707"/>
    </row>
    <row r="2257" spans="2:23" ht="14.25" customHeight="1">
      <c r="B2257" s="395"/>
      <c r="D2257" s="529">
        <f t="shared" si="258"/>
        <v>2216</v>
      </c>
      <c r="E2257" s="531"/>
      <c r="F2257" s="574"/>
      <c r="G2257" s="531"/>
      <c r="H2257" s="575"/>
      <c r="I2257" s="700" t="str">
        <f t="shared" si="259"/>
        <v/>
      </c>
      <c r="J2257" s="700" t="str">
        <f t="shared" si="253"/>
        <v/>
      </c>
      <c r="K2257" s="700" t="str">
        <f t="shared" si="254"/>
        <v/>
      </c>
      <c r="L2257" s="700" t="str">
        <f t="shared" si="255"/>
        <v/>
      </c>
      <c r="M2257" s="712" t="str">
        <f t="shared" si="256"/>
        <v/>
      </c>
      <c r="N2257" s="713"/>
      <c r="O2257" s="714"/>
      <c r="P2257" s="233" t="s">
        <v>439</v>
      </c>
      <c r="Q2257" s="233" t="s">
        <v>439</v>
      </c>
      <c r="R2257" s="816" t="str">
        <f t="shared" si="260"/>
        <v/>
      </c>
      <c r="S2257" s="711" t="str">
        <f t="shared" si="257"/>
        <v/>
      </c>
      <c r="T2257" s="573"/>
      <c r="U2257" s="573"/>
      <c r="V2257" s="147"/>
      <c r="W2257" s="707"/>
    </row>
    <row r="2258" spans="2:23" ht="14.25" customHeight="1">
      <c r="B2258" s="395"/>
      <c r="D2258" s="529">
        <f t="shared" si="258"/>
        <v>2217</v>
      </c>
      <c r="E2258" s="531"/>
      <c r="F2258" s="574"/>
      <c r="G2258" s="531"/>
      <c r="H2258" s="575"/>
      <c r="I2258" s="700" t="str">
        <f t="shared" si="259"/>
        <v/>
      </c>
      <c r="J2258" s="700" t="str">
        <f t="shared" si="253"/>
        <v/>
      </c>
      <c r="K2258" s="700" t="str">
        <f t="shared" si="254"/>
        <v/>
      </c>
      <c r="L2258" s="700" t="str">
        <f t="shared" si="255"/>
        <v/>
      </c>
      <c r="M2258" s="712" t="str">
        <f t="shared" si="256"/>
        <v/>
      </c>
      <c r="N2258" s="713"/>
      <c r="O2258" s="714"/>
      <c r="P2258" s="233" t="s">
        <v>439</v>
      </c>
      <c r="Q2258" s="233" t="s">
        <v>439</v>
      </c>
      <c r="R2258" s="816" t="str">
        <f t="shared" si="260"/>
        <v/>
      </c>
      <c r="S2258" s="711" t="str">
        <f t="shared" si="257"/>
        <v/>
      </c>
      <c r="T2258" s="573"/>
      <c r="U2258" s="573"/>
      <c r="V2258" s="147"/>
      <c r="W2258" s="707"/>
    </row>
    <row r="2259" spans="2:23" ht="14.25" customHeight="1">
      <c r="B2259" s="395"/>
      <c r="D2259" s="529">
        <f t="shared" si="258"/>
        <v>2218</v>
      </c>
      <c r="E2259" s="531"/>
      <c r="F2259" s="574"/>
      <c r="G2259" s="531"/>
      <c r="H2259" s="575"/>
      <c r="I2259" s="700" t="str">
        <f t="shared" si="259"/>
        <v/>
      </c>
      <c r="J2259" s="700" t="str">
        <f t="shared" si="253"/>
        <v/>
      </c>
      <c r="K2259" s="700" t="str">
        <f t="shared" si="254"/>
        <v/>
      </c>
      <c r="L2259" s="700" t="str">
        <f t="shared" si="255"/>
        <v/>
      </c>
      <c r="M2259" s="712" t="str">
        <f t="shared" si="256"/>
        <v/>
      </c>
      <c r="N2259" s="713"/>
      <c r="O2259" s="714"/>
      <c r="P2259" s="233" t="s">
        <v>439</v>
      </c>
      <c r="Q2259" s="233" t="s">
        <v>439</v>
      </c>
      <c r="R2259" s="816" t="str">
        <f t="shared" si="260"/>
        <v/>
      </c>
      <c r="S2259" s="711" t="str">
        <f t="shared" si="257"/>
        <v/>
      </c>
      <c r="T2259" s="573"/>
      <c r="U2259" s="573"/>
      <c r="V2259" s="147"/>
      <c r="W2259" s="707"/>
    </row>
    <row r="2260" spans="2:23" ht="14.25" customHeight="1">
      <c r="B2260" s="395"/>
      <c r="D2260" s="529">
        <f t="shared" si="258"/>
        <v>2219</v>
      </c>
      <c r="E2260" s="531"/>
      <c r="F2260" s="574"/>
      <c r="G2260" s="531"/>
      <c r="H2260" s="575"/>
      <c r="I2260" s="700" t="str">
        <f t="shared" si="259"/>
        <v/>
      </c>
      <c r="J2260" s="700" t="str">
        <f t="shared" si="253"/>
        <v/>
      </c>
      <c r="K2260" s="700" t="str">
        <f t="shared" si="254"/>
        <v/>
      </c>
      <c r="L2260" s="700" t="str">
        <f t="shared" si="255"/>
        <v/>
      </c>
      <c r="M2260" s="712" t="str">
        <f t="shared" si="256"/>
        <v/>
      </c>
      <c r="N2260" s="713"/>
      <c r="O2260" s="714"/>
      <c r="P2260" s="233" t="s">
        <v>439</v>
      </c>
      <c r="Q2260" s="233" t="s">
        <v>439</v>
      </c>
      <c r="R2260" s="816" t="str">
        <f t="shared" si="260"/>
        <v/>
      </c>
      <c r="S2260" s="711" t="str">
        <f t="shared" si="257"/>
        <v/>
      </c>
      <c r="T2260" s="573"/>
      <c r="U2260" s="573"/>
      <c r="V2260" s="147"/>
      <c r="W2260" s="707"/>
    </row>
    <row r="2261" spans="2:23" ht="14.25" customHeight="1">
      <c r="B2261" s="395"/>
      <c r="D2261" s="529">
        <f t="shared" si="258"/>
        <v>2220</v>
      </c>
      <c r="E2261" s="531"/>
      <c r="F2261" s="574"/>
      <c r="G2261" s="531"/>
      <c r="H2261" s="575"/>
      <c r="I2261" s="700" t="str">
        <f t="shared" si="259"/>
        <v/>
      </c>
      <c r="J2261" s="700" t="str">
        <f t="shared" si="253"/>
        <v/>
      </c>
      <c r="K2261" s="700" t="str">
        <f t="shared" si="254"/>
        <v/>
      </c>
      <c r="L2261" s="700" t="str">
        <f t="shared" si="255"/>
        <v/>
      </c>
      <c r="M2261" s="712" t="str">
        <f t="shared" si="256"/>
        <v/>
      </c>
      <c r="N2261" s="713"/>
      <c r="O2261" s="714"/>
      <c r="P2261" s="233" t="s">
        <v>439</v>
      </c>
      <c r="Q2261" s="233" t="s">
        <v>439</v>
      </c>
      <c r="R2261" s="816" t="str">
        <f t="shared" si="260"/>
        <v/>
      </c>
      <c r="S2261" s="711" t="str">
        <f t="shared" si="257"/>
        <v/>
      </c>
      <c r="T2261" s="573"/>
      <c r="U2261" s="573"/>
      <c r="V2261" s="147"/>
      <c r="W2261" s="707"/>
    </row>
    <row r="2262" spans="2:23" ht="14.25" customHeight="1">
      <c r="B2262" s="395"/>
      <c r="D2262" s="529">
        <f t="shared" si="258"/>
        <v>2221</v>
      </c>
      <c r="E2262" s="531"/>
      <c r="F2262" s="574"/>
      <c r="G2262" s="531"/>
      <c r="H2262" s="575"/>
      <c r="I2262" s="700" t="str">
        <f t="shared" si="259"/>
        <v/>
      </c>
      <c r="J2262" s="700" t="str">
        <f t="shared" si="253"/>
        <v/>
      </c>
      <c r="K2262" s="700" t="str">
        <f t="shared" si="254"/>
        <v/>
      </c>
      <c r="L2262" s="700" t="str">
        <f t="shared" si="255"/>
        <v/>
      </c>
      <c r="M2262" s="712" t="str">
        <f t="shared" si="256"/>
        <v/>
      </c>
      <c r="N2262" s="713"/>
      <c r="O2262" s="714"/>
      <c r="P2262" s="233" t="s">
        <v>439</v>
      </c>
      <c r="Q2262" s="233" t="s">
        <v>439</v>
      </c>
      <c r="R2262" s="816" t="str">
        <f t="shared" si="260"/>
        <v/>
      </c>
      <c r="S2262" s="711" t="str">
        <f t="shared" si="257"/>
        <v/>
      </c>
      <c r="T2262" s="573"/>
      <c r="U2262" s="573"/>
      <c r="V2262" s="147"/>
      <c r="W2262" s="707"/>
    </row>
    <row r="2263" spans="2:23" ht="14.25" customHeight="1">
      <c r="B2263" s="395"/>
      <c r="D2263" s="529">
        <f t="shared" si="258"/>
        <v>2222</v>
      </c>
      <c r="E2263" s="531"/>
      <c r="F2263" s="574"/>
      <c r="G2263" s="531"/>
      <c r="H2263" s="575"/>
      <c r="I2263" s="700" t="str">
        <f t="shared" si="259"/>
        <v/>
      </c>
      <c r="J2263" s="700" t="str">
        <f t="shared" si="253"/>
        <v/>
      </c>
      <c r="K2263" s="700" t="str">
        <f t="shared" si="254"/>
        <v/>
      </c>
      <c r="L2263" s="700" t="str">
        <f t="shared" si="255"/>
        <v/>
      </c>
      <c r="M2263" s="712" t="str">
        <f t="shared" si="256"/>
        <v/>
      </c>
      <c r="N2263" s="713"/>
      <c r="O2263" s="714"/>
      <c r="P2263" s="233" t="s">
        <v>439</v>
      </c>
      <c r="Q2263" s="233" t="s">
        <v>439</v>
      </c>
      <c r="R2263" s="816" t="str">
        <f t="shared" si="260"/>
        <v/>
      </c>
      <c r="S2263" s="711" t="str">
        <f t="shared" si="257"/>
        <v/>
      </c>
      <c r="T2263" s="573"/>
      <c r="U2263" s="573"/>
      <c r="V2263" s="147"/>
      <c r="W2263" s="707"/>
    </row>
    <row r="2264" spans="2:23" ht="14.25" customHeight="1">
      <c r="B2264" s="395"/>
      <c r="D2264" s="529">
        <f t="shared" si="258"/>
        <v>2223</v>
      </c>
      <c r="E2264" s="531"/>
      <c r="F2264" s="574"/>
      <c r="G2264" s="531"/>
      <c r="H2264" s="575"/>
      <c r="I2264" s="700" t="str">
        <f t="shared" si="259"/>
        <v/>
      </c>
      <c r="J2264" s="700" t="str">
        <f t="shared" si="253"/>
        <v/>
      </c>
      <c r="K2264" s="700" t="str">
        <f t="shared" si="254"/>
        <v/>
      </c>
      <c r="L2264" s="700" t="str">
        <f t="shared" si="255"/>
        <v/>
      </c>
      <c r="M2264" s="712" t="str">
        <f t="shared" si="256"/>
        <v/>
      </c>
      <c r="N2264" s="713"/>
      <c r="O2264" s="714"/>
      <c r="P2264" s="233" t="s">
        <v>439</v>
      </c>
      <c r="Q2264" s="233" t="s">
        <v>439</v>
      </c>
      <c r="R2264" s="816" t="str">
        <f t="shared" si="260"/>
        <v/>
      </c>
      <c r="S2264" s="711" t="str">
        <f t="shared" si="257"/>
        <v/>
      </c>
      <c r="T2264" s="573"/>
      <c r="U2264" s="573"/>
      <c r="V2264" s="147"/>
      <c r="W2264" s="707"/>
    </row>
    <row r="2265" spans="2:23" ht="14.25" customHeight="1">
      <c r="B2265" s="395"/>
      <c r="D2265" s="529">
        <f t="shared" si="258"/>
        <v>2224</v>
      </c>
      <c r="E2265" s="531"/>
      <c r="F2265" s="574"/>
      <c r="G2265" s="531"/>
      <c r="H2265" s="575"/>
      <c r="I2265" s="700" t="str">
        <f t="shared" si="259"/>
        <v/>
      </c>
      <c r="J2265" s="700" t="str">
        <f t="shared" si="253"/>
        <v/>
      </c>
      <c r="K2265" s="700" t="str">
        <f t="shared" si="254"/>
        <v/>
      </c>
      <c r="L2265" s="700" t="str">
        <f t="shared" si="255"/>
        <v/>
      </c>
      <c r="M2265" s="712" t="str">
        <f t="shared" si="256"/>
        <v/>
      </c>
      <c r="N2265" s="713"/>
      <c r="O2265" s="714"/>
      <c r="P2265" s="233" t="s">
        <v>439</v>
      </c>
      <c r="Q2265" s="233" t="s">
        <v>439</v>
      </c>
      <c r="R2265" s="816" t="str">
        <f t="shared" si="260"/>
        <v/>
      </c>
      <c r="S2265" s="711" t="str">
        <f t="shared" si="257"/>
        <v/>
      </c>
      <c r="T2265" s="573"/>
      <c r="U2265" s="573"/>
      <c r="V2265" s="147"/>
      <c r="W2265" s="707"/>
    </row>
    <row r="2266" spans="2:23" ht="14.25" customHeight="1">
      <c r="B2266" s="395"/>
      <c r="D2266" s="529">
        <f t="shared" si="258"/>
        <v>2225</v>
      </c>
      <c r="E2266" s="531"/>
      <c r="F2266" s="574"/>
      <c r="G2266" s="531"/>
      <c r="H2266" s="575"/>
      <c r="I2266" s="700" t="str">
        <f t="shared" si="259"/>
        <v/>
      </c>
      <c r="J2266" s="700" t="str">
        <f t="shared" si="253"/>
        <v/>
      </c>
      <c r="K2266" s="700" t="str">
        <f t="shared" si="254"/>
        <v/>
      </c>
      <c r="L2266" s="700" t="str">
        <f t="shared" si="255"/>
        <v/>
      </c>
      <c r="M2266" s="712" t="str">
        <f t="shared" si="256"/>
        <v/>
      </c>
      <c r="N2266" s="713"/>
      <c r="O2266" s="714"/>
      <c r="P2266" s="233" t="s">
        <v>439</v>
      </c>
      <c r="Q2266" s="233" t="s">
        <v>439</v>
      </c>
      <c r="R2266" s="816" t="str">
        <f t="shared" si="260"/>
        <v/>
      </c>
      <c r="S2266" s="711" t="str">
        <f t="shared" si="257"/>
        <v/>
      </c>
      <c r="T2266" s="573"/>
      <c r="U2266" s="573"/>
      <c r="V2266" s="147"/>
      <c r="W2266" s="707"/>
    </row>
    <row r="2267" spans="2:23" ht="14.25" customHeight="1">
      <c r="B2267" s="395"/>
      <c r="D2267" s="529">
        <f t="shared" si="258"/>
        <v>2226</v>
      </c>
      <c r="E2267" s="531"/>
      <c r="F2267" s="574"/>
      <c r="G2267" s="531"/>
      <c r="H2267" s="575"/>
      <c r="I2267" s="700" t="str">
        <f t="shared" si="259"/>
        <v/>
      </c>
      <c r="J2267" s="700" t="str">
        <f t="shared" si="253"/>
        <v/>
      </c>
      <c r="K2267" s="700" t="str">
        <f t="shared" si="254"/>
        <v/>
      </c>
      <c r="L2267" s="700" t="str">
        <f t="shared" si="255"/>
        <v/>
      </c>
      <c r="M2267" s="712" t="str">
        <f t="shared" si="256"/>
        <v/>
      </c>
      <c r="N2267" s="713"/>
      <c r="O2267" s="714"/>
      <c r="P2267" s="233" t="s">
        <v>439</v>
      </c>
      <c r="Q2267" s="233" t="s">
        <v>439</v>
      </c>
      <c r="R2267" s="816" t="str">
        <f t="shared" si="260"/>
        <v/>
      </c>
      <c r="S2267" s="711" t="str">
        <f t="shared" si="257"/>
        <v/>
      </c>
      <c r="T2267" s="573"/>
      <c r="U2267" s="573"/>
      <c r="V2267" s="147"/>
      <c r="W2267" s="707"/>
    </row>
    <row r="2268" spans="2:23" ht="14.25" customHeight="1">
      <c r="B2268" s="395"/>
      <c r="D2268" s="529">
        <f t="shared" si="258"/>
        <v>2227</v>
      </c>
      <c r="E2268" s="531"/>
      <c r="F2268" s="574"/>
      <c r="G2268" s="531"/>
      <c r="H2268" s="575"/>
      <c r="I2268" s="700" t="str">
        <f t="shared" si="259"/>
        <v/>
      </c>
      <c r="J2268" s="700" t="str">
        <f t="shared" si="253"/>
        <v/>
      </c>
      <c r="K2268" s="700" t="str">
        <f t="shared" si="254"/>
        <v/>
      </c>
      <c r="L2268" s="700" t="str">
        <f t="shared" si="255"/>
        <v/>
      </c>
      <c r="M2268" s="712" t="str">
        <f t="shared" si="256"/>
        <v/>
      </c>
      <c r="N2268" s="713"/>
      <c r="O2268" s="714"/>
      <c r="P2268" s="233" t="s">
        <v>439</v>
      </c>
      <c r="Q2268" s="233" t="s">
        <v>439</v>
      </c>
      <c r="R2268" s="816" t="str">
        <f t="shared" si="260"/>
        <v/>
      </c>
      <c r="S2268" s="711" t="str">
        <f t="shared" si="257"/>
        <v/>
      </c>
      <c r="T2268" s="573"/>
      <c r="U2268" s="573"/>
      <c r="V2268" s="147"/>
      <c r="W2268" s="707"/>
    </row>
    <row r="2269" spans="2:23" ht="14.25" customHeight="1">
      <c r="B2269" s="395"/>
      <c r="D2269" s="529">
        <f t="shared" si="258"/>
        <v>2228</v>
      </c>
      <c r="E2269" s="531"/>
      <c r="F2269" s="574"/>
      <c r="G2269" s="531"/>
      <c r="H2269" s="575"/>
      <c r="I2269" s="700" t="str">
        <f t="shared" si="259"/>
        <v/>
      </c>
      <c r="J2269" s="700" t="str">
        <f t="shared" si="253"/>
        <v/>
      </c>
      <c r="K2269" s="700" t="str">
        <f t="shared" si="254"/>
        <v/>
      </c>
      <c r="L2269" s="700" t="str">
        <f t="shared" si="255"/>
        <v/>
      </c>
      <c r="M2269" s="712" t="str">
        <f t="shared" si="256"/>
        <v/>
      </c>
      <c r="N2269" s="713"/>
      <c r="O2269" s="714"/>
      <c r="P2269" s="233" t="s">
        <v>439</v>
      </c>
      <c r="Q2269" s="233" t="s">
        <v>439</v>
      </c>
      <c r="R2269" s="816" t="str">
        <f t="shared" si="260"/>
        <v/>
      </c>
      <c r="S2269" s="711" t="str">
        <f t="shared" si="257"/>
        <v/>
      </c>
      <c r="T2269" s="573"/>
      <c r="U2269" s="573"/>
      <c r="V2269" s="147"/>
      <c r="W2269" s="707"/>
    </row>
    <row r="2270" spans="2:23" ht="14.25" customHeight="1">
      <c r="B2270" s="395"/>
      <c r="D2270" s="529">
        <f t="shared" si="258"/>
        <v>2229</v>
      </c>
      <c r="E2270" s="531"/>
      <c r="F2270" s="574"/>
      <c r="G2270" s="531"/>
      <c r="H2270" s="575"/>
      <c r="I2270" s="700" t="str">
        <f t="shared" si="259"/>
        <v/>
      </c>
      <c r="J2270" s="700" t="str">
        <f t="shared" si="253"/>
        <v/>
      </c>
      <c r="K2270" s="700" t="str">
        <f t="shared" si="254"/>
        <v/>
      </c>
      <c r="L2270" s="700" t="str">
        <f t="shared" si="255"/>
        <v/>
      </c>
      <c r="M2270" s="712" t="str">
        <f t="shared" si="256"/>
        <v/>
      </c>
      <c r="N2270" s="713"/>
      <c r="O2270" s="714"/>
      <c r="P2270" s="233" t="s">
        <v>439</v>
      </c>
      <c r="Q2270" s="233" t="s">
        <v>439</v>
      </c>
      <c r="R2270" s="816" t="str">
        <f t="shared" si="260"/>
        <v/>
      </c>
      <c r="S2270" s="711" t="str">
        <f t="shared" si="257"/>
        <v/>
      </c>
      <c r="T2270" s="573"/>
      <c r="U2270" s="573"/>
      <c r="V2270" s="147"/>
      <c r="W2270" s="707"/>
    </row>
    <row r="2271" spans="2:23" ht="14.25" customHeight="1">
      <c r="B2271" s="395"/>
      <c r="D2271" s="529">
        <f t="shared" si="258"/>
        <v>2230</v>
      </c>
      <c r="E2271" s="531"/>
      <c r="F2271" s="574"/>
      <c r="G2271" s="531"/>
      <c r="H2271" s="575"/>
      <c r="I2271" s="700" t="str">
        <f t="shared" si="259"/>
        <v/>
      </c>
      <c r="J2271" s="700" t="str">
        <f t="shared" ref="J2271:J2291" si="261">IF(F2271=$AN$4,"○","")</f>
        <v/>
      </c>
      <c r="K2271" s="700" t="str">
        <f t="shared" ref="K2271:K2291" si="262">IF(OR(F2271=$AQ$4,F2271=$AR$4),"○","")</f>
        <v/>
      </c>
      <c r="L2271" s="700" t="str">
        <f t="shared" ref="L2271:L2291" si="263">IF(F2271=$AS$4,"○","")</f>
        <v/>
      </c>
      <c r="M2271" s="712" t="str">
        <f t="shared" ref="M2271:M2291" si="264">IF(H2271="","",H2271/$H$10)</f>
        <v/>
      </c>
      <c r="N2271" s="713"/>
      <c r="O2271" s="714"/>
      <c r="P2271" s="233" t="s">
        <v>439</v>
      </c>
      <c r="Q2271" s="233" t="s">
        <v>439</v>
      </c>
      <c r="R2271" s="816" t="str">
        <f t="shared" si="260"/>
        <v/>
      </c>
      <c r="S2271" s="711" t="str">
        <f t="shared" si="257"/>
        <v/>
      </c>
      <c r="T2271" s="573"/>
      <c r="U2271" s="573"/>
      <c r="V2271" s="147"/>
      <c r="W2271" s="707"/>
    </row>
    <row r="2272" spans="2:23" ht="14.25" customHeight="1">
      <c r="B2272" s="395"/>
      <c r="D2272" s="529">
        <f t="shared" si="258"/>
        <v>2231</v>
      </c>
      <c r="E2272" s="531"/>
      <c r="F2272" s="574"/>
      <c r="G2272" s="531"/>
      <c r="H2272" s="575"/>
      <c r="I2272" s="700" t="str">
        <f t="shared" si="259"/>
        <v/>
      </c>
      <c r="J2272" s="700" t="str">
        <f t="shared" si="261"/>
        <v/>
      </c>
      <c r="K2272" s="700" t="str">
        <f t="shared" si="262"/>
        <v/>
      </c>
      <c r="L2272" s="700" t="str">
        <f t="shared" si="263"/>
        <v/>
      </c>
      <c r="M2272" s="712" t="str">
        <f t="shared" si="264"/>
        <v/>
      </c>
      <c r="N2272" s="713"/>
      <c r="O2272" s="714"/>
      <c r="P2272" s="233" t="s">
        <v>439</v>
      </c>
      <c r="Q2272" s="233" t="s">
        <v>439</v>
      </c>
      <c r="R2272" s="816" t="str">
        <f t="shared" si="260"/>
        <v/>
      </c>
      <c r="S2272" s="711" t="str">
        <f t="shared" si="257"/>
        <v/>
      </c>
      <c r="T2272" s="573"/>
      <c r="U2272" s="573"/>
      <c r="V2272" s="147"/>
      <c r="W2272" s="707"/>
    </row>
    <row r="2273" spans="2:23" ht="14.25" customHeight="1">
      <c r="B2273" s="395"/>
      <c r="D2273" s="529">
        <f t="shared" si="258"/>
        <v>2232</v>
      </c>
      <c r="E2273" s="531"/>
      <c r="F2273" s="574"/>
      <c r="G2273" s="531"/>
      <c r="H2273" s="575"/>
      <c r="I2273" s="700" t="str">
        <f t="shared" si="259"/>
        <v/>
      </c>
      <c r="J2273" s="700" t="str">
        <f t="shared" si="261"/>
        <v/>
      </c>
      <c r="K2273" s="700" t="str">
        <f t="shared" si="262"/>
        <v/>
      </c>
      <c r="L2273" s="700" t="str">
        <f t="shared" si="263"/>
        <v/>
      </c>
      <c r="M2273" s="712" t="str">
        <f t="shared" si="264"/>
        <v/>
      </c>
      <c r="N2273" s="713"/>
      <c r="O2273" s="714"/>
      <c r="P2273" s="233" t="s">
        <v>439</v>
      </c>
      <c r="Q2273" s="233" t="s">
        <v>439</v>
      </c>
      <c r="R2273" s="816" t="str">
        <f t="shared" si="260"/>
        <v/>
      </c>
      <c r="S2273" s="711" t="str">
        <f t="shared" ref="S2273:S2291" si="265">IF(OR(H2273="",R2273=""),"",R2273/H2273)</f>
        <v/>
      </c>
      <c r="T2273" s="573"/>
      <c r="U2273" s="573"/>
      <c r="V2273" s="147"/>
      <c r="W2273" s="707"/>
    </row>
    <row r="2274" spans="2:23" ht="14.25" customHeight="1">
      <c r="B2274" s="395"/>
      <c r="D2274" s="529">
        <f t="shared" ref="D2274:D2337" si="266">D2273+1</f>
        <v>2233</v>
      </c>
      <c r="E2274" s="531"/>
      <c r="F2274" s="574"/>
      <c r="G2274" s="531"/>
      <c r="H2274" s="575"/>
      <c r="I2274" s="700" t="str">
        <f t="shared" si="259"/>
        <v/>
      </c>
      <c r="J2274" s="700" t="str">
        <f t="shared" si="261"/>
        <v/>
      </c>
      <c r="K2274" s="700" t="str">
        <f t="shared" si="262"/>
        <v/>
      </c>
      <c r="L2274" s="700" t="str">
        <f t="shared" si="263"/>
        <v/>
      </c>
      <c r="M2274" s="712" t="str">
        <f t="shared" si="264"/>
        <v/>
      </c>
      <c r="N2274" s="713"/>
      <c r="O2274" s="714"/>
      <c r="P2274" s="233" t="s">
        <v>439</v>
      </c>
      <c r="Q2274" s="233" t="s">
        <v>439</v>
      </c>
      <c r="R2274" s="816" t="str">
        <f t="shared" si="260"/>
        <v/>
      </c>
      <c r="S2274" s="711" t="str">
        <f t="shared" si="265"/>
        <v/>
      </c>
      <c r="T2274" s="573"/>
      <c r="U2274" s="573"/>
      <c r="V2274" s="147"/>
      <c r="W2274" s="707"/>
    </row>
    <row r="2275" spans="2:23" ht="14.25" customHeight="1">
      <c r="B2275" s="395"/>
      <c r="D2275" s="529">
        <f t="shared" si="266"/>
        <v>2234</v>
      </c>
      <c r="E2275" s="531"/>
      <c r="F2275" s="574"/>
      <c r="G2275" s="531"/>
      <c r="H2275" s="575"/>
      <c r="I2275" s="700" t="str">
        <f t="shared" si="259"/>
        <v/>
      </c>
      <c r="J2275" s="700" t="str">
        <f t="shared" si="261"/>
        <v/>
      </c>
      <c r="K2275" s="700" t="str">
        <f t="shared" si="262"/>
        <v/>
      </c>
      <c r="L2275" s="700" t="str">
        <f t="shared" si="263"/>
        <v/>
      </c>
      <c r="M2275" s="712" t="str">
        <f t="shared" si="264"/>
        <v/>
      </c>
      <c r="N2275" s="713"/>
      <c r="O2275" s="714"/>
      <c r="P2275" s="233" t="s">
        <v>439</v>
      </c>
      <c r="Q2275" s="233" t="s">
        <v>439</v>
      </c>
      <c r="R2275" s="816" t="str">
        <f t="shared" si="260"/>
        <v/>
      </c>
      <c r="S2275" s="711" t="str">
        <f t="shared" si="265"/>
        <v/>
      </c>
      <c r="T2275" s="573"/>
      <c r="U2275" s="573"/>
      <c r="V2275" s="147"/>
      <c r="W2275" s="707"/>
    </row>
    <row r="2276" spans="2:23" ht="14.25" customHeight="1">
      <c r="B2276" s="395"/>
      <c r="D2276" s="529">
        <f t="shared" si="266"/>
        <v>2235</v>
      </c>
      <c r="E2276" s="531"/>
      <c r="F2276" s="574"/>
      <c r="G2276" s="531"/>
      <c r="H2276" s="575"/>
      <c r="I2276" s="700" t="str">
        <f t="shared" si="259"/>
        <v/>
      </c>
      <c r="J2276" s="700" t="str">
        <f t="shared" si="261"/>
        <v/>
      </c>
      <c r="K2276" s="700" t="str">
        <f t="shared" si="262"/>
        <v/>
      </c>
      <c r="L2276" s="700" t="str">
        <f t="shared" si="263"/>
        <v/>
      </c>
      <c r="M2276" s="712" t="str">
        <f t="shared" si="264"/>
        <v/>
      </c>
      <c r="N2276" s="713"/>
      <c r="O2276" s="714"/>
      <c r="P2276" s="233" t="s">
        <v>439</v>
      </c>
      <c r="Q2276" s="233" t="s">
        <v>439</v>
      </c>
      <c r="R2276" s="816" t="str">
        <f t="shared" si="260"/>
        <v/>
      </c>
      <c r="S2276" s="711" t="str">
        <f t="shared" si="265"/>
        <v/>
      </c>
      <c r="T2276" s="573"/>
      <c r="U2276" s="573"/>
      <c r="V2276" s="147"/>
      <c r="W2276" s="707"/>
    </row>
    <row r="2277" spans="2:23" ht="14.25" customHeight="1">
      <c r="B2277" s="395"/>
      <c r="D2277" s="529">
        <f t="shared" si="266"/>
        <v>2236</v>
      </c>
      <c r="E2277" s="531"/>
      <c r="F2277" s="574"/>
      <c r="G2277" s="531"/>
      <c r="H2277" s="575"/>
      <c r="I2277" s="700" t="str">
        <f t="shared" si="259"/>
        <v/>
      </c>
      <c r="J2277" s="700" t="str">
        <f t="shared" si="261"/>
        <v/>
      </c>
      <c r="K2277" s="700" t="str">
        <f t="shared" si="262"/>
        <v/>
      </c>
      <c r="L2277" s="700" t="str">
        <f t="shared" si="263"/>
        <v/>
      </c>
      <c r="M2277" s="712" t="str">
        <f t="shared" si="264"/>
        <v/>
      </c>
      <c r="N2277" s="713"/>
      <c r="O2277" s="714"/>
      <c r="P2277" s="233" t="s">
        <v>439</v>
      </c>
      <c r="Q2277" s="233" t="s">
        <v>439</v>
      </c>
      <c r="R2277" s="816" t="str">
        <f t="shared" si="260"/>
        <v/>
      </c>
      <c r="S2277" s="711" t="str">
        <f t="shared" si="265"/>
        <v/>
      </c>
      <c r="T2277" s="573"/>
      <c r="U2277" s="573"/>
      <c r="V2277" s="147"/>
      <c r="W2277" s="707"/>
    </row>
    <row r="2278" spans="2:23" ht="14.25" customHeight="1">
      <c r="B2278" s="395"/>
      <c r="D2278" s="529">
        <f t="shared" si="266"/>
        <v>2237</v>
      </c>
      <c r="E2278" s="531"/>
      <c r="F2278" s="574"/>
      <c r="G2278" s="531"/>
      <c r="H2278" s="575"/>
      <c r="I2278" s="700" t="str">
        <f t="shared" si="259"/>
        <v/>
      </c>
      <c r="J2278" s="700" t="str">
        <f t="shared" si="261"/>
        <v/>
      </c>
      <c r="K2278" s="700" t="str">
        <f t="shared" si="262"/>
        <v/>
      </c>
      <c r="L2278" s="700" t="str">
        <f t="shared" si="263"/>
        <v/>
      </c>
      <c r="M2278" s="712" t="str">
        <f t="shared" si="264"/>
        <v/>
      </c>
      <c r="N2278" s="713"/>
      <c r="O2278" s="714"/>
      <c r="P2278" s="233" t="s">
        <v>439</v>
      </c>
      <c r="Q2278" s="233" t="s">
        <v>439</v>
      </c>
      <c r="R2278" s="816" t="str">
        <f t="shared" si="260"/>
        <v/>
      </c>
      <c r="S2278" s="711" t="str">
        <f t="shared" si="265"/>
        <v/>
      </c>
      <c r="T2278" s="573"/>
      <c r="U2278" s="573"/>
      <c r="V2278" s="147"/>
      <c r="W2278" s="707"/>
    </row>
    <row r="2279" spans="2:23" ht="14.25" customHeight="1">
      <c r="B2279" s="395"/>
      <c r="D2279" s="529">
        <f t="shared" si="266"/>
        <v>2238</v>
      </c>
      <c r="E2279" s="531"/>
      <c r="F2279" s="574"/>
      <c r="G2279" s="531"/>
      <c r="H2279" s="575"/>
      <c r="I2279" s="700" t="str">
        <f t="shared" si="259"/>
        <v/>
      </c>
      <c r="J2279" s="700" t="str">
        <f t="shared" si="261"/>
        <v/>
      </c>
      <c r="K2279" s="700" t="str">
        <f t="shared" si="262"/>
        <v/>
      </c>
      <c r="L2279" s="700" t="str">
        <f t="shared" si="263"/>
        <v/>
      </c>
      <c r="M2279" s="712" t="str">
        <f t="shared" si="264"/>
        <v/>
      </c>
      <c r="N2279" s="713"/>
      <c r="O2279" s="714"/>
      <c r="P2279" s="233" t="s">
        <v>439</v>
      </c>
      <c r="Q2279" s="233" t="s">
        <v>439</v>
      </c>
      <c r="R2279" s="816" t="str">
        <f t="shared" si="260"/>
        <v/>
      </c>
      <c r="S2279" s="711" t="str">
        <f t="shared" si="265"/>
        <v/>
      </c>
      <c r="T2279" s="573"/>
      <c r="U2279" s="573"/>
      <c r="V2279" s="147"/>
      <c r="W2279" s="707"/>
    </row>
    <row r="2280" spans="2:23" ht="14.25" customHeight="1">
      <c r="B2280" s="395"/>
      <c r="D2280" s="529">
        <f t="shared" si="266"/>
        <v>2239</v>
      </c>
      <c r="E2280" s="531"/>
      <c r="F2280" s="574"/>
      <c r="G2280" s="531"/>
      <c r="H2280" s="575"/>
      <c r="I2280" s="700" t="str">
        <f t="shared" si="259"/>
        <v/>
      </c>
      <c r="J2280" s="700" t="str">
        <f t="shared" si="261"/>
        <v/>
      </c>
      <c r="K2280" s="700" t="str">
        <f t="shared" si="262"/>
        <v/>
      </c>
      <c r="L2280" s="700" t="str">
        <f t="shared" si="263"/>
        <v/>
      </c>
      <c r="M2280" s="712" t="str">
        <f t="shared" si="264"/>
        <v/>
      </c>
      <c r="N2280" s="713"/>
      <c r="O2280" s="714"/>
      <c r="P2280" s="233" t="s">
        <v>439</v>
      </c>
      <c r="Q2280" s="233" t="s">
        <v>439</v>
      </c>
      <c r="R2280" s="816" t="str">
        <f t="shared" si="260"/>
        <v/>
      </c>
      <c r="S2280" s="711" t="str">
        <f t="shared" si="265"/>
        <v/>
      </c>
      <c r="T2280" s="573"/>
      <c r="U2280" s="573"/>
      <c r="V2280" s="147"/>
      <c r="W2280" s="707"/>
    </row>
    <row r="2281" spans="2:23" ht="14.25" customHeight="1">
      <c r="B2281" s="395"/>
      <c r="D2281" s="529">
        <f t="shared" si="266"/>
        <v>2240</v>
      </c>
      <c r="E2281" s="531"/>
      <c r="F2281" s="574"/>
      <c r="G2281" s="531"/>
      <c r="H2281" s="575"/>
      <c r="I2281" s="700" t="str">
        <f t="shared" si="259"/>
        <v/>
      </c>
      <c r="J2281" s="700" t="str">
        <f t="shared" si="261"/>
        <v/>
      </c>
      <c r="K2281" s="700" t="str">
        <f t="shared" si="262"/>
        <v/>
      </c>
      <c r="L2281" s="700" t="str">
        <f t="shared" si="263"/>
        <v/>
      </c>
      <c r="M2281" s="712" t="str">
        <f t="shared" si="264"/>
        <v/>
      </c>
      <c r="N2281" s="713"/>
      <c r="O2281" s="714"/>
      <c r="P2281" s="233" t="s">
        <v>439</v>
      </c>
      <c r="Q2281" s="233" t="s">
        <v>439</v>
      </c>
      <c r="R2281" s="816" t="str">
        <f t="shared" si="260"/>
        <v/>
      </c>
      <c r="S2281" s="711" t="str">
        <f t="shared" si="265"/>
        <v/>
      </c>
      <c r="T2281" s="573"/>
      <c r="U2281" s="573"/>
      <c r="V2281" s="147"/>
      <c r="W2281" s="707"/>
    </row>
    <row r="2282" spans="2:23" ht="14.25" customHeight="1">
      <c r="B2282" s="395"/>
      <c r="D2282" s="529">
        <f t="shared" si="266"/>
        <v>2241</v>
      </c>
      <c r="E2282" s="531"/>
      <c r="F2282" s="574"/>
      <c r="G2282" s="531"/>
      <c r="H2282" s="575"/>
      <c r="I2282" s="700" t="str">
        <f t="shared" si="259"/>
        <v/>
      </c>
      <c r="J2282" s="700" t="str">
        <f t="shared" si="261"/>
        <v/>
      </c>
      <c r="K2282" s="700" t="str">
        <f t="shared" si="262"/>
        <v/>
      </c>
      <c r="L2282" s="700" t="str">
        <f t="shared" si="263"/>
        <v/>
      </c>
      <c r="M2282" s="712" t="str">
        <f t="shared" si="264"/>
        <v/>
      </c>
      <c r="N2282" s="713"/>
      <c r="O2282" s="714"/>
      <c r="P2282" s="233" t="s">
        <v>439</v>
      </c>
      <c r="Q2282" s="233" t="s">
        <v>439</v>
      </c>
      <c r="R2282" s="816" t="str">
        <f t="shared" si="260"/>
        <v/>
      </c>
      <c r="S2282" s="711" t="str">
        <f t="shared" si="265"/>
        <v/>
      </c>
      <c r="T2282" s="573"/>
      <c r="U2282" s="573"/>
      <c r="V2282" s="147"/>
      <c r="W2282" s="707"/>
    </row>
    <row r="2283" spans="2:23" ht="14.25" customHeight="1">
      <c r="B2283" s="395"/>
      <c r="D2283" s="529">
        <f t="shared" si="266"/>
        <v>2242</v>
      </c>
      <c r="E2283" s="531"/>
      <c r="F2283" s="574"/>
      <c r="G2283" s="531"/>
      <c r="H2283" s="575"/>
      <c r="I2283" s="700" t="str">
        <f t="shared" ref="I2283:I2346" si="267">IF(OR(F2283=$AE$4,F2283=$AF$4),"○","")</f>
        <v/>
      </c>
      <c r="J2283" s="700" t="str">
        <f t="shared" si="261"/>
        <v/>
      </c>
      <c r="K2283" s="700" t="str">
        <f t="shared" si="262"/>
        <v/>
      </c>
      <c r="L2283" s="700" t="str">
        <f t="shared" si="263"/>
        <v/>
      </c>
      <c r="M2283" s="712" t="str">
        <f t="shared" si="264"/>
        <v/>
      </c>
      <c r="N2283" s="713"/>
      <c r="O2283" s="714"/>
      <c r="P2283" s="233" t="s">
        <v>439</v>
      </c>
      <c r="Q2283" s="233" t="s">
        <v>439</v>
      </c>
      <c r="R2283" s="816" t="str">
        <f t="shared" si="260"/>
        <v/>
      </c>
      <c r="S2283" s="711" t="str">
        <f t="shared" si="265"/>
        <v/>
      </c>
      <c r="T2283" s="573"/>
      <c r="U2283" s="573"/>
      <c r="V2283" s="147"/>
      <c r="W2283" s="707"/>
    </row>
    <row r="2284" spans="2:23" ht="14.25" customHeight="1">
      <c r="B2284" s="395"/>
      <c r="D2284" s="529">
        <f t="shared" si="266"/>
        <v>2243</v>
      </c>
      <c r="E2284" s="531"/>
      <c r="F2284" s="574"/>
      <c r="G2284" s="531"/>
      <c r="H2284" s="575"/>
      <c r="I2284" s="700" t="str">
        <f t="shared" si="267"/>
        <v/>
      </c>
      <c r="J2284" s="700" t="str">
        <f t="shared" si="261"/>
        <v/>
      </c>
      <c r="K2284" s="700" t="str">
        <f t="shared" si="262"/>
        <v/>
      </c>
      <c r="L2284" s="700" t="str">
        <f t="shared" si="263"/>
        <v/>
      </c>
      <c r="M2284" s="712" t="str">
        <f t="shared" si="264"/>
        <v/>
      </c>
      <c r="N2284" s="713"/>
      <c r="O2284" s="714"/>
      <c r="P2284" s="233" t="s">
        <v>439</v>
      </c>
      <c r="Q2284" s="233" t="s">
        <v>439</v>
      </c>
      <c r="R2284" s="816" t="str">
        <f t="shared" si="260"/>
        <v/>
      </c>
      <c r="S2284" s="711" t="str">
        <f t="shared" si="265"/>
        <v/>
      </c>
      <c r="T2284" s="573"/>
      <c r="U2284" s="573"/>
      <c r="V2284" s="147"/>
      <c r="W2284" s="707"/>
    </row>
    <row r="2285" spans="2:23" ht="14.25" customHeight="1">
      <c r="B2285" s="395"/>
      <c r="D2285" s="529">
        <f t="shared" si="266"/>
        <v>2244</v>
      </c>
      <c r="E2285" s="531"/>
      <c r="F2285" s="574"/>
      <c r="G2285" s="531"/>
      <c r="H2285" s="575"/>
      <c r="I2285" s="700" t="str">
        <f t="shared" si="267"/>
        <v/>
      </c>
      <c r="J2285" s="700" t="str">
        <f t="shared" si="261"/>
        <v/>
      </c>
      <c r="K2285" s="700" t="str">
        <f t="shared" si="262"/>
        <v/>
      </c>
      <c r="L2285" s="700" t="str">
        <f t="shared" si="263"/>
        <v/>
      </c>
      <c r="M2285" s="712" t="str">
        <f t="shared" si="264"/>
        <v/>
      </c>
      <c r="N2285" s="713"/>
      <c r="O2285" s="714"/>
      <c r="P2285" s="233" t="s">
        <v>439</v>
      </c>
      <c r="Q2285" s="233" t="s">
        <v>439</v>
      </c>
      <c r="R2285" s="816" t="str">
        <f t="shared" si="260"/>
        <v/>
      </c>
      <c r="S2285" s="711" t="str">
        <f t="shared" si="265"/>
        <v/>
      </c>
      <c r="T2285" s="573"/>
      <c r="U2285" s="573"/>
      <c r="V2285" s="147"/>
      <c r="W2285" s="707"/>
    </row>
    <row r="2286" spans="2:23" ht="14.25" customHeight="1">
      <c r="B2286" s="395"/>
      <c r="D2286" s="529">
        <f t="shared" si="266"/>
        <v>2245</v>
      </c>
      <c r="E2286" s="531"/>
      <c r="F2286" s="574"/>
      <c r="G2286" s="531"/>
      <c r="H2286" s="575"/>
      <c r="I2286" s="700" t="str">
        <f t="shared" si="267"/>
        <v/>
      </c>
      <c r="J2286" s="700" t="str">
        <f t="shared" si="261"/>
        <v/>
      </c>
      <c r="K2286" s="700" t="str">
        <f t="shared" si="262"/>
        <v/>
      </c>
      <c r="L2286" s="700" t="str">
        <f t="shared" si="263"/>
        <v/>
      </c>
      <c r="M2286" s="712" t="str">
        <f t="shared" si="264"/>
        <v/>
      </c>
      <c r="N2286" s="713"/>
      <c r="O2286" s="714"/>
      <c r="P2286" s="233" t="s">
        <v>439</v>
      </c>
      <c r="Q2286" s="233" t="s">
        <v>439</v>
      </c>
      <c r="R2286" s="816" t="str">
        <f t="shared" si="260"/>
        <v/>
      </c>
      <c r="S2286" s="711" t="str">
        <f t="shared" si="265"/>
        <v/>
      </c>
      <c r="T2286" s="573"/>
      <c r="U2286" s="573"/>
      <c r="V2286" s="147"/>
      <c r="W2286" s="707"/>
    </row>
    <row r="2287" spans="2:23" ht="14.25" customHeight="1">
      <c r="B2287" s="395"/>
      <c r="D2287" s="529">
        <f t="shared" si="266"/>
        <v>2246</v>
      </c>
      <c r="E2287" s="531"/>
      <c r="F2287" s="574"/>
      <c r="G2287" s="531"/>
      <c r="H2287" s="575"/>
      <c r="I2287" s="700" t="str">
        <f t="shared" si="267"/>
        <v/>
      </c>
      <c r="J2287" s="700" t="str">
        <f t="shared" si="261"/>
        <v/>
      </c>
      <c r="K2287" s="700" t="str">
        <f t="shared" si="262"/>
        <v/>
      </c>
      <c r="L2287" s="700" t="str">
        <f t="shared" si="263"/>
        <v/>
      </c>
      <c r="M2287" s="712" t="str">
        <f t="shared" si="264"/>
        <v/>
      </c>
      <c r="N2287" s="713"/>
      <c r="O2287" s="714"/>
      <c r="P2287" s="233" t="s">
        <v>439</v>
      </c>
      <c r="Q2287" s="233" t="s">
        <v>439</v>
      </c>
      <c r="R2287" s="816" t="str">
        <f t="shared" si="260"/>
        <v/>
      </c>
      <c r="S2287" s="711" t="str">
        <f t="shared" si="265"/>
        <v/>
      </c>
      <c r="T2287" s="573"/>
      <c r="U2287" s="573"/>
      <c r="V2287" s="147"/>
      <c r="W2287" s="707"/>
    </row>
    <row r="2288" spans="2:23" ht="14.25" customHeight="1">
      <c r="B2288" s="395"/>
      <c r="D2288" s="529">
        <f t="shared" si="266"/>
        <v>2247</v>
      </c>
      <c r="E2288" s="531"/>
      <c r="F2288" s="574"/>
      <c r="G2288" s="531"/>
      <c r="H2288" s="575"/>
      <c r="I2288" s="700" t="str">
        <f t="shared" si="267"/>
        <v/>
      </c>
      <c r="J2288" s="700" t="str">
        <f t="shared" si="261"/>
        <v/>
      </c>
      <c r="K2288" s="700" t="str">
        <f t="shared" si="262"/>
        <v/>
      </c>
      <c r="L2288" s="700" t="str">
        <f t="shared" si="263"/>
        <v/>
      </c>
      <c r="M2288" s="712" t="str">
        <f t="shared" si="264"/>
        <v/>
      </c>
      <c r="N2288" s="713"/>
      <c r="O2288" s="714"/>
      <c r="P2288" s="233" t="s">
        <v>439</v>
      </c>
      <c r="Q2288" s="233" t="s">
        <v>439</v>
      </c>
      <c r="R2288" s="816" t="str">
        <f t="shared" si="260"/>
        <v/>
      </c>
      <c r="S2288" s="711" t="str">
        <f t="shared" si="265"/>
        <v/>
      </c>
      <c r="T2288" s="573"/>
      <c r="U2288" s="573"/>
      <c r="V2288" s="147"/>
      <c r="W2288" s="707"/>
    </row>
    <row r="2289" spans="2:23" ht="14.25" customHeight="1">
      <c r="B2289" s="395"/>
      <c r="D2289" s="529">
        <f t="shared" si="266"/>
        <v>2248</v>
      </c>
      <c r="E2289" s="531"/>
      <c r="F2289" s="574"/>
      <c r="G2289" s="531"/>
      <c r="H2289" s="575"/>
      <c r="I2289" s="700" t="str">
        <f t="shared" si="267"/>
        <v/>
      </c>
      <c r="J2289" s="700" t="str">
        <f t="shared" si="261"/>
        <v/>
      </c>
      <c r="K2289" s="700" t="str">
        <f t="shared" si="262"/>
        <v/>
      </c>
      <c r="L2289" s="700" t="str">
        <f t="shared" si="263"/>
        <v/>
      </c>
      <c r="M2289" s="712" t="str">
        <f t="shared" si="264"/>
        <v/>
      </c>
      <c r="N2289" s="713"/>
      <c r="O2289" s="714"/>
      <c r="P2289" s="233" t="s">
        <v>439</v>
      </c>
      <c r="Q2289" s="233" t="s">
        <v>439</v>
      </c>
      <c r="R2289" s="816" t="str">
        <f t="shared" si="260"/>
        <v/>
      </c>
      <c r="S2289" s="711" t="str">
        <f t="shared" si="265"/>
        <v/>
      </c>
      <c r="T2289" s="573"/>
      <c r="U2289" s="573"/>
      <c r="V2289" s="147"/>
      <c r="W2289" s="707"/>
    </row>
    <row r="2290" spans="2:23" ht="14.25" customHeight="1">
      <c r="B2290" s="395"/>
      <c r="D2290" s="529">
        <f t="shared" si="266"/>
        <v>2249</v>
      </c>
      <c r="E2290" s="531"/>
      <c r="F2290" s="574"/>
      <c r="G2290" s="531"/>
      <c r="H2290" s="575"/>
      <c r="I2290" s="700" t="str">
        <f t="shared" si="267"/>
        <v/>
      </c>
      <c r="J2290" s="700" t="str">
        <f t="shared" si="261"/>
        <v/>
      </c>
      <c r="K2290" s="700" t="str">
        <f t="shared" si="262"/>
        <v/>
      </c>
      <c r="L2290" s="700" t="str">
        <f t="shared" si="263"/>
        <v/>
      </c>
      <c r="M2290" s="712" t="str">
        <f t="shared" si="264"/>
        <v/>
      </c>
      <c r="N2290" s="713"/>
      <c r="O2290" s="714"/>
      <c r="P2290" s="233" t="s">
        <v>439</v>
      </c>
      <c r="Q2290" s="233" t="s">
        <v>439</v>
      </c>
      <c r="R2290" s="816" t="str">
        <f t="shared" si="260"/>
        <v/>
      </c>
      <c r="S2290" s="711" t="str">
        <f t="shared" si="265"/>
        <v/>
      </c>
      <c r="T2290" s="573"/>
      <c r="U2290" s="573"/>
      <c r="V2290" s="147"/>
      <c r="W2290" s="707"/>
    </row>
    <row r="2291" spans="2:23" ht="14.25" customHeight="1">
      <c r="B2291" s="395"/>
      <c r="D2291" s="529">
        <f t="shared" si="266"/>
        <v>2250</v>
      </c>
      <c r="E2291" s="531"/>
      <c r="F2291" s="574"/>
      <c r="G2291" s="531"/>
      <c r="H2291" s="575"/>
      <c r="I2291" s="700" t="str">
        <f t="shared" si="267"/>
        <v/>
      </c>
      <c r="J2291" s="700" t="str">
        <f t="shared" si="261"/>
        <v/>
      </c>
      <c r="K2291" s="700" t="str">
        <f t="shared" si="262"/>
        <v/>
      </c>
      <c r="L2291" s="700" t="str">
        <f t="shared" si="263"/>
        <v/>
      </c>
      <c r="M2291" s="712" t="str">
        <f t="shared" si="264"/>
        <v/>
      </c>
      <c r="N2291" s="713"/>
      <c r="O2291" s="714"/>
      <c r="P2291" s="233" t="s">
        <v>439</v>
      </c>
      <c r="Q2291" s="233" t="s">
        <v>439</v>
      </c>
      <c r="R2291" s="816" t="str">
        <f t="shared" si="260"/>
        <v/>
      </c>
      <c r="S2291" s="711" t="str">
        <f t="shared" si="265"/>
        <v/>
      </c>
      <c r="T2291" s="573"/>
      <c r="U2291" s="573"/>
      <c r="V2291" s="147"/>
      <c r="W2291" s="707"/>
    </row>
    <row r="2292" spans="2:23" ht="14.25" customHeight="1">
      <c r="B2292" s="395"/>
      <c r="D2292" s="529">
        <f t="shared" si="266"/>
        <v>2251</v>
      </c>
      <c r="E2292" s="531"/>
      <c r="F2292" s="574"/>
      <c r="G2292" s="531"/>
      <c r="H2292" s="575"/>
      <c r="I2292" s="700" t="str">
        <f t="shared" si="267"/>
        <v/>
      </c>
      <c r="J2292" s="700" t="str">
        <f t="shared" ref="J2292:J2301" si="268">IF(F2292=$AN$4,"○","")</f>
        <v/>
      </c>
      <c r="K2292" s="700" t="str">
        <f t="shared" ref="K2292:K2301" si="269">IF(OR(F2292=$AQ$4,F2292=$AR$4),"○","")</f>
        <v/>
      </c>
      <c r="L2292" s="700" t="str">
        <f t="shared" ref="L2292:L2301" si="270">IF(F2292=$AS$4,"○","")</f>
        <v/>
      </c>
      <c r="M2292" s="712" t="str">
        <f t="shared" ref="M2292:M2301" si="271">IF(H2292="","",H2292/$H$10)</f>
        <v/>
      </c>
      <c r="N2292" s="713"/>
      <c r="O2292" s="714"/>
      <c r="P2292" s="233" t="s">
        <v>439</v>
      </c>
      <c r="Q2292" s="233" t="s">
        <v>439</v>
      </c>
      <c r="R2292" s="816" t="str">
        <f t="shared" ref="R2292:R2323" si="272">IF(Q2292="","",P2292*Q2292)</f>
        <v/>
      </c>
      <c r="S2292" s="711" t="str">
        <f t="shared" ref="S2292:S2301" si="273">IF(OR(H2292="",R2292=""),"",R2292/H2292)</f>
        <v/>
      </c>
      <c r="T2292" s="573"/>
      <c r="U2292" s="573"/>
      <c r="V2292" s="147"/>
      <c r="W2292" s="707"/>
    </row>
    <row r="2293" spans="2:23" ht="14.25" customHeight="1">
      <c r="B2293" s="395"/>
      <c r="D2293" s="529">
        <f t="shared" si="266"/>
        <v>2252</v>
      </c>
      <c r="E2293" s="531"/>
      <c r="F2293" s="574"/>
      <c r="G2293" s="531"/>
      <c r="H2293" s="575"/>
      <c r="I2293" s="700" t="str">
        <f t="shared" si="267"/>
        <v/>
      </c>
      <c r="J2293" s="700" t="str">
        <f t="shared" si="268"/>
        <v/>
      </c>
      <c r="K2293" s="700" t="str">
        <f t="shared" si="269"/>
        <v/>
      </c>
      <c r="L2293" s="700" t="str">
        <f t="shared" si="270"/>
        <v/>
      </c>
      <c r="M2293" s="712" t="str">
        <f t="shared" si="271"/>
        <v/>
      </c>
      <c r="N2293" s="713"/>
      <c r="O2293" s="714"/>
      <c r="P2293" s="233" t="s">
        <v>439</v>
      </c>
      <c r="Q2293" s="233" t="s">
        <v>439</v>
      </c>
      <c r="R2293" s="816" t="str">
        <f t="shared" si="272"/>
        <v/>
      </c>
      <c r="S2293" s="711" t="str">
        <f t="shared" si="273"/>
        <v/>
      </c>
      <c r="T2293" s="573"/>
      <c r="U2293" s="573"/>
      <c r="V2293" s="147"/>
      <c r="W2293" s="707"/>
    </row>
    <row r="2294" spans="2:23" ht="14.25" customHeight="1">
      <c r="B2294" s="395"/>
      <c r="D2294" s="529">
        <f t="shared" si="266"/>
        <v>2253</v>
      </c>
      <c r="E2294" s="531"/>
      <c r="F2294" s="574"/>
      <c r="G2294" s="531"/>
      <c r="H2294" s="575"/>
      <c r="I2294" s="700" t="str">
        <f t="shared" si="267"/>
        <v/>
      </c>
      <c r="J2294" s="700" t="str">
        <f t="shared" si="268"/>
        <v/>
      </c>
      <c r="K2294" s="700" t="str">
        <f t="shared" si="269"/>
        <v/>
      </c>
      <c r="L2294" s="700" t="str">
        <f t="shared" si="270"/>
        <v/>
      </c>
      <c r="M2294" s="712" t="str">
        <f t="shared" si="271"/>
        <v/>
      </c>
      <c r="N2294" s="713"/>
      <c r="O2294" s="714"/>
      <c r="P2294" s="233" t="s">
        <v>439</v>
      </c>
      <c r="Q2294" s="233" t="s">
        <v>439</v>
      </c>
      <c r="R2294" s="816" t="str">
        <f t="shared" si="272"/>
        <v/>
      </c>
      <c r="S2294" s="711" t="str">
        <f t="shared" si="273"/>
        <v/>
      </c>
      <c r="T2294" s="573"/>
      <c r="U2294" s="573"/>
      <c r="V2294" s="147"/>
      <c r="W2294" s="707"/>
    </row>
    <row r="2295" spans="2:23" ht="14.25" customHeight="1">
      <c r="B2295" s="395"/>
      <c r="D2295" s="529">
        <f t="shared" si="266"/>
        <v>2254</v>
      </c>
      <c r="E2295" s="531"/>
      <c r="F2295" s="574"/>
      <c r="G2295" s="531"/>
      <c r="H2295" s="575"/>
      <c r="I2295" s="700" t="str">
        <f t="shared" si="267"/>
        <v/>
      </c>
      <c r="J2295" s="700" t="str">
        <f t="shared" si="268"/>
        <v/>
      </c>
      <c r="K2295" s="700" t="str">
        <f t="shared" si="269"/>
        <v/>
      </c>
      <c r="L2295" s="700" t="str">
        <f t="shared" si="270"/>
        <v/>
      </c>
      <c r="M2295" s="712" t="str">
        <f t="shared" si="271"/>
        <v/>
      </c>
      <c r="N2295" s="713"/>
      <c r="O2295" s="714"/>
      <c r="P2295" s="233" t="s">
        <v>439</v>
      </c>
      <c r="Q2295" s="233" t="s">
        <v>439</v>
      </c>
      <c r="R2295" s="816" t="str">
        <f t="shared" si="272"/>
        <v/>
      </c>
      <c r="S2295" s="711" t="str">
        <f t="shared" si="273"/>
        <v/>
      </c>
      <c r="T2295" s="573"/>
      <c r="U2295" s="573"/>
      <c r="V2295" s="147"/>
      <c r="W2295" s="707"/>
    </row>
    <row r="2296" spans="2:23" ht="14.25" customHeight="1">
      <c r="B2296" s="395"/>
      <c r="D2296" s="529">
        <f t="shared" si="266"/>
        <v>2255</v>
      </c>
      <c r="E2296" s="531"/>
      <c r="F2296" s="574"/>
      <c r="G2296" s="531"/>
      <c r="H2296" s="575"/>
      <c r="I2296" s="700" t="str">
        <f t="shared" si="267"/>
        <v/>
      </c>
      <c r="J2296" s="700" t="str">
        <f t="shared" si="268"/>
        <v/>
      </c>
      <c r="K2296" s="700" t="str">
        <f t="shared" si="269"/>
        <v/>
      </c>
      <c r="L2296" s="700" t="str">
        <f t="shared" si="270"/>
        <v/>
      </c>
      <c r="M2296" s="712" t="str">
        <f t="shared" si="271"/>
        <v/>
      </c>
      <c r="N2296" s="713"/>
      <c r="O2296" s="714"/>
      <c r="P2296" s="233" t="s">
        <v>439</v>
      </c>
      <c r="Q2296" s="233" t="s">
        <v>439</v>
      </c>
      <c r="R2296" s="816" t="str">
        <f t="shared" si="272"/>
        <v/>
      </c>
      <c r="S2296" s="711" t="str">
        <f t="shared" si="273"/>
        <v/>
      </c>
      <c r="T2296" s="573"/>
      <c r="U2296" s="573"/>
      <c r="V2296" s="147"/>
      <c r="W2296" s="707"/>
    </row>
    <row r="2297" spans="2:23" ht="14.25" customHeight="1">
      <c r="B2297" s="395"/>
      <c r="D2297" s="529">
        <f t="shared" si="266"/>
        <v>2256</v>
      </c>
      <c r="E2297" s="531"/>
      <c r="F2297" s="574"/>
      <c r="G2297" s="531"/>
      <c r="H2297" s="575"/>
      <c r="I2297" s="700" t="str">
        <f t="shared" si="267"/>
        <v/>
      </c>
      <c r="J2297" s="700" t="str">
        <f t="shared" si="268"/>
        <v/>
      </c>
      <c r="K2297" s="700" t="str">
        <f t="shared" si="269"/>
        <v/>
      </c>
      <c r="L2297" s="700" t="str">
        <f t="shared" si="270"/>
        <v/>
      </c>
      <c r="M2297" s="712" t="str">
        <f t="shared" si="271"/>
        <v/>
      </c>
      <c r="N2297" s="713"/>
      <c r="O2297" s="714"/>
      <c r="P2297" s="233" t="s">
        <v>439</v>
      </c>
      <c r="Q2297" s="233" t="s">
        <v>439</v>
      </c>
      <c r="R2297" s="816" t="str">
        <f t="shared" si="272"/>
        <v/>
      </c>
      <c r="S2297" s="711" t="str">
        <f t="shared" si="273"/>
        <v/>
      </c>
      <c r="T2297" s="573"/>
      <c r="U2297" s="573"/>
      <c r="V2297" s="147"/>
      <c r="W2297" s="707"/>
    </row>
    <row r="2298" spans="2:23" ht="14.25" customHeight="1">
      <c r="B2298" s="395"/>
      <c r="D2298" s="529">
        <f t="shared" si="266"/>
        <v>2257</v>
      </c>
      <c r="E2298" s="531"/>
      <c r="F2298" s="574"/>
      <c r="G2298" s="531"/>
      <c r="H2298" s="575"/>
      <c r="I2298" s="700" t="str">
        <f t="shared" si="267"/>
        <v/>
      </c>
      <c r="J2298" s="700" t="str">
        <f t="shared" si="268"/>
        <v/>
      </c>
      <c r="K2298" s="700" t="str">
        <f t="shared" si="269"/>
        <v/>
      </c>
      <c r="L2298" s="700" t="str">
        <f t="shared" si="270"/>
        <v/>
      </c>
      <c r="M2298" s="712" t="str">
        <f t="shared" si="271"/>
        <v/>
      </c>
      <c r="N2298" s="713"/>
      <c r="O2298" s="714"/>
      <c r="P2298" s="233" t="s">
        <v>439</v>
      </c>
      <c r="Q2298" s="233" t="s">
        <v>439</v>
      </c>
      <c r="R2298" s="816" t="str">
        <f t="shared" si="272"/>
        <v/>
      </c>
      <c r="S2298" s="711" t="str">
        <f t="shared" si="273"/>
        <v/>
      </c>
      <c r="T2298" s="573"/>
      <c r="U2298" s="573"/>
      <c r="V2298" s="147"/>
      <c r="W2298" s="707"/>
    </row>
    <row r="2299" spans="2:23" ht="14.25" customHeight="1">
      <c r="B2299" s="395"/>
      <c r="D2299" s="529">
        <f t="shared" si="266"/>
        <v>2258</v>
      </c>
      <c r="E2299" s="531"/>
      <c r="F2299" s="574"/>
      <c r="G2299" s="531"/>
      <c r="H2299" s="575"/>
      <c r="I2299" s="700" t="str">
        <f t="shared" si="267"/>
        <v/>
      </c>
      <c r="J2299" s="700" t="str">
        <f t="shared" si="268"/>
        <v/>
      </c>
      <c r="K2299" s="700" t="str">
        <f t="shared" si="269"/>
        <v/>
      </c>
      <c r="L2299" s="700" t="str">
        <f t="shared" si="270"/>
        <v/>
      </c>
      <c r="M2299" s="712" t="str">
        <f t="shared" si="271"/>
        <v/>
      </c>
      <c r="N2299" s="713"/>
      <c r="O2299" s="714"/>
      <c r="P2299" s="233" t="s">
        <v>439</v>
      </c>
      <c r="Q2299" s="233" t="s">
        <v>439</v>
      </c>
      <c r="R2299" s="816" t="str">
        <f t="shared" si="272"/>
        <v/>
      </c>
      <c r="S2299" s="711" t="str">
        <f t="shared" si="273"/>
        <v/>
      </c>
      <c r="T2299" s="573"/>
      <c r="U2299" s="573"/>
      <c r="V2299" s="147"/>
      <c r="W2299" s="707"/>
    </row>
    <row r="2300" spans="2:23" ht="14.25" customHeight="1">
      <c r="B2300" s="395"/>
      <c r="D2300" s="529">
        <f t="shared" si="266"/>
        <v>2259</v>
      </c>
      <c r="E2300" s="531"/>
      <c r="F2300" s="574"/>
      <c r="G2300" s="531"/>
      <c r="H2300" s="575"/>
      <c r="I2300" s="700" t="str">
        <f t="shared" si="267"/>
        <v/>
      </c>
      <c r="J2300" s="700" t="str">
        <f t="shared" si="268"/>
        <v/>
      </c>
      <c r="K2300" s="700" t="str">
        <f t="shared" si="269"/>
        <v/>
      </c>
      <c r="L2300" s="700" t="str">
        <f t="shared" si="270"/>
        <v/>
      </c>
      <c r="M2300" s="712" t="str">
        <f t="shared" si="271"/>
        <v/>
      </c>
      <c r="N2300" s="713"/>
      <c r="O2300" s="714"/>
      <c r="P2300" s="233" t="s">
        <v>439</v>
      </c>
      <c r="Q2300" s="233" t="s">
        <v>439</v>
      </c>
      <c r="R2300" s="816" t="str">
        <f t="shared" si="272"/>
        <v/>
      </c>
      <c r="S2300" s="711" t="str">
        <f t="shared" si="273"/>
        <v/>
      </c>
      <c r="T2300" s="573"/>
      <c r="U2300" s="573"/>
      <c r="V2300" s="147"/>
      <c r="W2300" s="707"/>
    </row>
    <row r="2301" spans="2:23" ht="14.25" customHeight="1">
      <c r="B2301" s="395"/>
      <c r="D2301" s="529">
        <f t="shared" si="266"/>
        <v>2260</v>
      </c>
      <c r="E2301" s="531"/>
      <c r="F2301" s="574"/>
      <c r="G2301" s="531"/>
      <c r="H2301" s="575"/>
      <c r="I2301" s="700" t="str">
        <f t="shared" si="267"/>
        <v/>
      </c>
      <c r="J2301" s="700" t="str">
        <f t="shared" si="268"/>
        <v/>
      </c>
      <c r="K2301" s="700" t="str">
        <f t="shared" si="269"/>
        <v/>
      </c>
      <c r="L2301" s="700" t="str">
        <f t="shared" si="270"/>
        <v/>
      </c>
      <c r="M2301" s="712" t="str">
        <f t="shared" si="271"/>
        <v/>
      </c>
      <c r="N2301" s="713"/>
      <c r="O2301" s="714"/>
      <c r="P2301" s="233" t="s">
        <v>439</v>
      </c>
      <c r="Q2301" s="233" t="s">
        <v>439</v>
      </c>
      <c r="R2301" s="816" t="str">
        <f t="shared" si="272"/>
        <v/>
      </c>
      <c r="S2301" s="711" t="str">
        <f t="shared" si="273"/>
        <v/>
      </c>
      <c r="T2301" s="573"/>
      <c r="U2301" s="573"/>
      <c r="V2301" s="147"/>
      <c r="W2301" s="707"/>
    </row>
    <row r="2302" spans="2:23" ht="14.25" customHeight="1">
      <c r="B2302" s="395"/>
      <c r="D2302" s="529">
        <f t="shared" si="266"/>
        <v>2261</v>
      </c>
      <c r="E2302" s="531"/>
      <c r="F2302" s="574"/>
      <c r="G2302" s="531"/>
      <c r="H2302" s="575"/>
      <c r="I2302" s="700" t="str">
        <f t="shared" si="267"/>
        <v/>
      </c>
      <c r="J2302" s="700" t="str">
        <f t="shared" ref="J2302:J2556" si="274">IF(F2302=$AN$4,"○","")</f>
        <v/>
      </c>
      <c r="K2302" s="700" t="str">
        <f t="shared" ref="K2302:K2556" si="275">IF(OR(F2302=$AQ$4,F2302=$AR$4),"○","")</f>
        <v/>
      </c>
      <c r="L2302" s="700" t="str">
        <f t="shared" ref="L2302:L2556" si="276">IF(F2302=$AS$4,"○","")</f>
        <v/>
      </c>
      <c r="M2302" s="712" t="str">
        <f t="shared" ref="M2302:M2556" si="277">IF(H2302="","",H2302/$H$10)</f>
        <v/>
      </c>
      <c r="N2302" s="713"/>
      <c r="O2302" s="714"/>
      <c r="P2302" s="233" t="s">
        <v>439</v>
      </c>
      <c r="Q2302" s="233" t="s">
        <v>439</v>
      </c>
      <c r="R2302" s="816" t="str">
        <f t="shared" si="272"/>
        <v/>
      </c>
      <c r="S2302" s="711" t="str">
        <f t="shared" ref="S2302:S2556" si="278">IF(OR(H2302="",R2302=""),"",R2302/H2302)</f>
        <v/>
      </c>
      <c r="T2302" s="573"/>
      <c r="U2302" s="573"/>
      <c r="V2302" s="147"/>
      <c r="W2302" s="707"/>
    </row>
    <row r="2303" spans="2:23" ht="14.25" customHeight="1">
      <c r="B2303" s="395"/>
      <c r="D2303" s="529">
        <f t="shared" si="266"/>
        <v>2262</v>
      </c>
      <c r="E2303" s="531"/>
      <c r="F2303" s="574"/>
      <c r="G2303" s="531"/>
      <c r="H2303" s="575"/>
      <c r="I2303" s="700" t="str">
        <f t="shared" si="267"/>
        <v/>
      </c>
      <c r="J2303" s="700" t="str">
        <f t="shared" si="274"/>
        <v/>
      </c>
      <c r="K2303" s="700" t="str">
        <f t="shared" si="275"/>
        <v/>
      </c>
      <c r="L2303" s="700" t="str">
        <f t="shared" si="276"/>
        <v/>
      </c>
      <c r="M2303" s="712" t="str">
        <f t="shared" si="277"/>
        <v/>
      </c>
      <c r="N2303" s="713"/>
      <c r="O2303" s="714"/>
      <c r="P2303" s="233" t="s">
        <v>439</v>
      </c>
      <c r="Q2303" s="233" t="s">
        <v>439</v>
      </c>
      <c r="R2303" s="816" t="str">
        <f t="shared" si="272"/>
        <v/>
      </c>
      <c r="S2303" s="711" t="str">
        <f t="shared" si="278"/>
        <v/>
      </c>
      <c r="T2303" s="573"/>
      <c r="U2303" s="573"/>
      <c r="V2303" s="147"/>
      <c r="W2303" s="707"/>
    </row>
    <row r="2304" spans="2:23" ht="14.25" customHeight="1">
      <c r="B2304" s="395"/>
      <c r="D2304" s="529">
        <f t="shared" si="266"/>
        <v>2263</v>
      </c>
      <c r="E2304" s="531"/>
      <c r="F2304" s="574"/>
      <c r="G2304" s="531"/>
      <c r="H2304" s="575"/>
      <c r="I2304" s="700" t="str">
        <f t="shared" si="267"/>
        <v/>
      </c>
      <c r="J2304" s="700" t="str">
        <f t="shared" si="274"/>
        <v/>
      </c>
      <c r="K2304" s="700" t="str">
        <f t="shared" si="275"/>
        <v/>
      </c>
      <c r="L2304" s="700" t="str">
        <f t="shared" si="276"/>
        <v/>
      </c>
      <c r="M2304" s="712" t="str">
        <f t="shared" si="277"/>
        <v/>
      </c>
      <c r="N2304" s="713"/>
      <c r="O2304" s="714"/>
      <c r="P2304" s="233" t="s">
        <v>439</v>
      </c>
      <c r="Q2304" s="233" t="s">
        <v>439</v>
      </c>
      <c r="R2304" s="816" t="str">
        <f t="shared" si="272"/>
        <v/>
      </c>
      <c r="S2304" s="711" t="str">
        <f t="shared" si="278"/>
        <v/>
      </c>
      <c r="T2304" s="573"/>
      <c r="U2304" s="573"/>
      <c r="V2304" s="147"/>
      <c r="W2304" s="707"/>
    </row>
    <row r="2305" spans="2:23" ht="14.25" customHeight="1">
      <c r="B2305" s="395"/>
      <c r="D2305" s="529">
        <f t="shared" si="266"/>
        <v>2264</v>
      </c>
      <c r="E2305" s="531"/>
      <c r="F2305" s="574"/>
      <c r="G2305" s="531"/>
      <c r="H2305" s="575"/>
      <c r="I2305" s="700" t="str">
        <f t="shared" si="267"/>
        <v/>
      </c>
      <c r="J2305" s="700" t="str">
        <f t="shared" si="274"/>
        <v/>
      </c>
      <c r="K2305" s="700" t="str">
        <f t="shared" si="275"/>
        <v/>
      </c>
      <c r="L2305" s="700" t="str">
        <f t="shared" si="276"/>
        <v/>
      </c>
      <c r="M2305" s="712" t="str">
        <f t="shared" si="277"/>
        <v/>
      </c>
      <c r="N2305" s="713"/>
      <c r="O2305" s="714"/>
      <c r="P2305" s="233" t="s">
        <v>439</v>
      </c>
      <c r="Q2305" s="233" t="s">
        <v>439</v>
      </c>
      <c r="R2305" s="816" t="str">
        <f t="shared" si="272"/>
        <v/>
      </c>
      <c r="S2305" s="711" t="str">
        <f t="shared" si="278"/>
        <v/>
      </c>
      <c r="T2305" s="573"/>
      <c r="U2305" s="573"/>
      <c r="V2305" s="147"/>
      <c r="W2305" s="707"/>
    </row>
    <row r="2306" spans="2:23" ht="14.25" customHeight="1">
      <c r="B2306" s="395"/>
      <c r="D2306" s="529">
        <f t="shared" si="266"/>
        <v>2265</v>
      </c>
      <c r="E2306" s="531"/>
      <c r="F2306" s="574"/>
      <c r="G2306" s="531"/>
      <c r="H2306" s="575"/>
      <c r="I2306" s="700" t="str">
        <f t="shared" si="267"/>
        <v/>
      </c>
      <c r="J2306" s="700" t="str">
        <f t="shared" si="274"/>
        <v/>
      </c>
      <c r="K2306" s="700" t="str">
        <f t="shared" si="275"/>
        <v/>
      </c>
      <c r="L2306" s="700" t="str">
        <f t="shared" si="276"/>
        <v/>
      </c>
      <c r="M2306" s="712" t="str">
        <f t="shared" si="277"/>
        <v/>
      </c>
      <c r="N2306" s="713"/>
      <c r="O2306" s="714"/>
      <c r="P2306" s="233" t="s">
        <v>439</v>
      </c>
      <c r="Q2306" s="233" t="s">
        <v>439</v>
      </c>
      <c r="R2306" s="816" t="str">
        <f t="shared" si="272"/>
        <v/>
      </c>
      <c r="S2306" s="711" t="str">
        <f t="shared" si="278"/>
        <v/>
      </c>
      <c r="T2306" s="573"/>
      <c r="U2306" s="573"/>
      <c r="V2306" s="147"/>
      <c r="W2306" s="707"/>
    </row>
    <row r="2307" spans="2:23" ht="14.25" customHeight="1">
      <c r="B2307" s="395"/>
      <c r="D2307" s="529">
        <f t="shared" si="266"/>
        <v>2266</v>
      </c>
      <c r="E2307" s="531"/>
      <c r="F2307" s="574"/>
      <c r="G2307" s="531"/>
      <c r="H2307" s="575"/>
      <c r="I2307" s="700" t="str">
        <f t="shared" si="267"/>
        <v/>
      </c>
      <c r="J2307" s="700" t="str">
        <f t="shared" si="274"/>
        <v/>
      </c>
      <c r="K2307" s="700" t="str">
        <f t="shared" si="275"/>
        <v/>
      </c>
      <c r="L2307" s="700" t="str">
        <f t="shared" si="276"/>
        <v/>
      </c>
      <c r="M2307" s="712" t="str">
        <f t="shared" si="277"/>
        <v/>
      </c>
      <c r="N2307" s="713"/>
      <c r="O2307" s="714"/>
      <c r="P2307" s="233" t="s">
        <v>439</v>
      </c>
      <c r="Q2307" s="233" t="s">
        <v>439</v>
      </c>
      <c r="R2307" s="816" t="str">
        <f t="shared" si="272"/>
        <v/>
      </c>
      <c r="S2307" s="711" t="str">
        <f t="shared" si="278"/>
        <v/>
      </c>
      <c r="T2307" s="573"/>
      <c r="U2307" s="573"/>
      <c r="V2307" s="147"/>
      <c r="W2307" s="707"/>
    </row>
    <row r="2308" spans="2:23" ht="14.25" customHeight="1">
      <c r="B2308" s="395"/>
      <c r="D2308" s="529">
        <f t="shared" si="266"/>
        <v>2267</v>
      </c>
      <c r="E2308" s="531"/>
      <c r="F2308" s="574"/>
      <c r="G2308" s="531"/>
      <c r="H2308" s="575"/>
      <c r="I2308" s="700" t="str">
        <f t="shared" si="267"/>
        <v/>
      </c>
      <c r="J2308" s="700" t="str">
        <f t="shared" si="274"/>
        <v/>
      </c>
      <c r="K2308" s="700" t="str">
        <f t="shared" si="275"/>
        <v/>
      </c>
      <c r="L2308" s="700" t="str">
        <f t="shared" si="276"/>
        <v/>
      </c>
      <c r="M2308" s="712" t="str">
        <f t="shared" si="277"/>
        <v/>
      </c>
      <c r="N2308" s="713"/>
      <c r="O2308" s="714"/>
      <c r="P2308" s="233" t="s">
        <v>439</v>
      </c>
      <c r="Q2308" s="233" t="s">
        <v>439</v>
      </c>
      <c r="R2308" s="816" t="str">
        <f t="shared" si="272"/>
        <v/>
      </c>
      <c r="S2308" s="711" t="str">
        <f t="shared" si="278"/>
        <v/>
      </c>
      <c r="T2308" s="573"/>
      <c r="U2308" s="573"/>
      <c r="V2308" s="147"/>
      <c r="W2308" s="707"/>
    </row>
    <row r="2309" spans="2:23" ht="14.25" customHeight="1">
      <c r="B2309" s="395"/>
      <c r="D2309" s="529">
        <f t="shared" si="266"/>
        <v>2268</v>
      </c>
      <c r="E2309" s="531"/>
      <c r="F2309" s="574"/>
      <c r="G2309" s="531"/>
      <c r="H2309" s="575"/>
      <c r="I2309" s="700" t="str">
        <f t="shared" si="267"/>
        <v/>
      </c>
      <c r="J2309" s="700" t="str">
        <f t="shared" si="274"/>
        <v/>
      </c>
      <c r="K2309" s="700" t="str">
        <f t="shared" si="275"/>
        <v/>
      </c>
      <c r="L2309" s="700" t="str">
        <f t="shared" si="276"/>
        <v/>
      </c>
      <c r="M2309" s="712" t="str">
        <f t="shared" si="277"/>
        <v/>
      </c>
      <c r="N2309" s="713"/>
      <c r="O2309" s="714"/>
      <c r="P2309" s="233" t="s">
        <v>439</v>
      </c>
      <c r="Q2309" s="233" t="s">
        <v>439</v>
      </c>
      <c r="R2309" s="816" t="str">
        <f t="shared" si="272"/>
        <v/>
      </c>
      <c r="S2309" s="711" t="str">
        <f t="shared" si="278"/>
        <v/>
      </c>
      <c r="T2309" s="573"/>
      <c r="U2309" s="573"/>
      <c r="V2309" s="147"/>
      <c r="W2309" s="707"/>
    </row>
    <row r="2310" spans="2:23" ht="14.25" customHeight="1">
      <c r="B2310" s="395"/>
      <c r="D2310" s="529">
        <f t="shared" si="266"/>
        <v>2269</v>
      </c>
      <c r="E2310" s="531"/>
      <c r="F2310" s="574"/>
      <c r="G2310" s="531"/>
      <c r="H2310" s="575"/>
      <c r="I2310" s="700" t="str">
        <f t="shared" si="267"/>
        <v/>
      </c>
      <c r="J2310" s="700" t="str">
        <f t="shared" si="274"/>
        <v/>
      </c>
      <c r="K2310" s="700" t="str">
        <f t="shared" si="275"/>
        <v/>
      </c>
      <c r="L2310" s="700" t="str">
        <f t="shared" si="276"/>
        <v/>
      </c>
      <c r="M2310" s="712" t="str">
        <f t="shared" si="277"/>
        <v/>
      </c>
      <c r="N2310" s="713"/>
      <c r="O2310" s="714"/>
      <c r="P2310" s="233" t="s">
        <v>439</v>
      </c>
      <c r="Q2310" s="233" t="s">
        <v>439</v>
      </c>
      <c r="R2310" s="816" t="str">
        <f t="shared" si="272"/>
        <v/>
      </c>
      <c r="S2310" s="711" t="str">
        <f t="shared" si="278"/>
        <v/>
      </c>
      <c r="T2310" s="573"/>
      <c r="U2310" s="573"/>
      <c r="V2310" s="147"/>
      <c r="W2310" s="707"/>
    </row>
    <row r="2311" spans="2:23" ht="14.25" customHeight="1">
      <c r="B2311" s="395"/>
      <c r="D2311" s="529">
        <f t="shared" si="266"/>
        <v>2270</v>
      </c>
      <c r="E2311" s="531"/>
      <c r="F2311" s="574"/>
      <c r="G2311" s="531"/>
      <c r="H2311" s="575"/>
      <c r="I2311" s="700" t="str">
        <f t="shared" si="267"/>
        <v/>
      </c>
      <c r="J2311" s="700" t="str">
        <f t="shared" si="274"/>
        <v/>
      </c>
      <c r="K2311" s="700" t="str">
        <f t="shared" si="275"/>
        <v/>
      </c>
      <c r="L2311" s="700" t="str">
        <f t="shared" si="276"/>
        <v/>
      </c>
      <c r="M2311" s="712" t="str">
        <f t="shared" si="277"/>
        <v/>
      </c>
      <c r="N2311" s="713"/>
      <c r="O2311" s="714"/>
      <c r="P2311" s="233" t="s">
        <v>439</v>
      </c>
      <c r="Q2311" s="233" t="s">
        <v>439</v>
      </c>
      <c r="R2311" s="816" t="str">
        <f t="shared" si="272"/>
        <v/>
      </c>
      <c r="S2311" s="711" t="str">
        <f t="shared" si="278"/>
        <v/>
      </c>
      <c r="T2311" s="573"/>
      <c r="U2311" s="573"/>
      <c r="V2311" s="147"/>
      <c r="W2311" s="707"/>
    </row>
    <row r="2312" spans="2:23" ht="14.25" customHeight="1">
      <c r="B2312" s="395"/>
      <c r="D2312" s="529">
        <f t="shared" si="266"/>
        <v>2271</v>
      </c>
      <c r="E2312" s="531"/>
      <c r="F2312" s="574"/>
      <c r="G2312" s="531"/>
      <c r="H2312" s="575"/>
      <c r="I2312" s="700" t="str">
        <f t="shared" si="267"/>
        <v/>
      </c>
      <c r="J2312" s="700" t="str">
        <f t="shared" si="274"/>
        <v/>
      </c>
      <c r="K2312" s="700" t="str">
        <f t="shared" si="275"/>
        <v/>
      </c>
      <c r="L2312" s="700" t="str">
        <f t="shared" si="276"/>
        <v/>
      </c>
      <c r="M2312" s="712" t="str">
        <f t="shared" si="277"/>
        <v/>
      </c>
      <c r="N2312" s="713"/>
      <c r="O2312" s="714"/>
      <c r="P2312" s="233" t="s">
        <v>439</v>
      </c>
      <c r="Q2312" s="233" t="s">
        <v>439</v>
      </c>
      <c r="R2312" s="816" t="str">
        <f t="shared" si="272"/>
        <v/>
      </c>
      <c r="S2312" s="711" t="str">
        <f t="shared" si="278"/>
        <v/>
      </c>
      <c r="T2312" s="573"/>
      <c r="U2312" s="573"/>
      <c r="V2312" s="147"/>
      <c r="W2312" s="707"/>
    </row>
    <row r="2313" spans="2:23" ht="14.25" customHeight="1">
      <c r="B2313" s="395"/>
      <c r="D2313" s="529">
        <f t="shared" si="266"/>
        <v>2272</v>
      </c>
      <c r="E2313" s="531"/>
      <c r="F2313" s="574"/>
      <c r="G2313" s="531"/>
      <c r="H2313" s="575"/>
      <c r="I2313" s="700" t="str">
        <f t="shared" si="267"/>
        <v/>
      </c>
      <c r="J2313" s="700" t="str">
        <f t="shared" si="274"/>
        <v/>
      </c>
      <c r="K2313" s="700" t="str">
        <f t="shared" si="275"/>
        <v/>
      </c>
      <c r="L2313" s="700" t="str">
        <f t="shared" si="276"/>
        <v/>
      </c>
      <c r="M2313" s="712" t="str">
        <f t="shared" si="277"/>
        <v/>
      </c>
      <c r="N2313" s="713"/>
      <c r="O2313" s="714"/>
      <c r="P2313" s="233" t="s">
        <v>439</v>
      </c>
      <c r="Q2313" s="233" t="s">
        <v>439</v>
      </c>
      <c r="R2313" s="816" t="str">
        <f t="shared" si="272"/>
        <v/>
      </c>
      <c r="S2313" s="711" t="str">
        <f t="shared" si="278"/>
        <v/>
      </c>
      <c r="T2313" s="573"/>
      <c r="U2313" s="573"/>
      <c r="V2313" s="147"/>
      <c r="W2313" s="707"/>
    </row>
    <row r="2314" spans="2:23" ht="14.25" customHeight="1">
      <c r="B2314" s="395"/>
      <c r="D2314" s="529">
        <f t="shared" si="266"/>
        <v>2273</v>
      </c>
      <c r="E2314" s="531"/>
      <c r="F2314" s="574"/>
      <c r="G2314" s="531"/>
      <c r="H2314" s="575"/>
      <c r="I2314" s="700" t="str">
        <f t="shared" si="267"/>
        <v/>
      </c>
      <c r="J2314" s="700" t="str">
        <f t="shared" si="274"/>
        <v/>
      </c>
      <c r="K2314" s="700" t="str">
        <f t="shared" si="275"/>
        <v/>
      </c>
      <c r="L2314" s="700" t="str">
        <f t="shared" si="276"/>
        <v/>
      </c>
      <c r="M2314" s="712" t="str">
        <f t="shared" si="277"/>
        <v/>
      </c>
      <c r="N2314" s="713"/>
      <c r="O2314" s="714"/>
      <c r="P2314" s="233" t="s">
        <v>439</v>
      </c>
      <c r="Q2314" s="233" t="s">
        <v>439</v>
      </c>
      <c r="R2314" s="816" t="str">
        <f t="shared" si="272"/>
        <v/>
      </c>
      <c r="S2314" s="711" t="str">
        <f t="shared" si="278"/>
        <v/>
      </c>
      <c r="T2314" s="573"/>
      <c r="U2314" s="573"/>
      <c r="V2314" s="147"/>
      <c r="W2314" s="707"/>
    </row>
    <row r="2315" spans="2:23" ht="14.25" customHeight="1">
      <c r="B2315" s="395"/>
      <c r="D2315" s="529">
        <f t="shared" si="266"/>
        <v>2274</v>
      </c>
      <c r="E2315" s="531"/>
      <c r="F2315" s="574"/>
      <c r="G2315" s="531"/>
      <c r="H2315" s="575"/>
      <c r="I2315" s="700" t="str">
        <f t="shared" si="267"/>
        <v/>
      </c>
      <c r="J2315" s="700" t="str">
        <f t="shared" si="274"/>
        <v/>
      </c>
      <c r="K2315" s="700" t="str">
        <f t="shared" si="275"/>
        <v/>
      </c>
      <c r="L2315" s="700" t="str">
        <f t="shared" si="276"/>
        <v/>
      </c>
      <c r="M2315" s="712" t="str">
        <f t="shared" si="277"/>
        <v/>
      </c>
      <c r="N2315" s="713"/>
      <c r="O2315" s="714"/>
      <c r="P2315" s="233" t="s">
        <v>439</v>
      </c>
      <c r="Q2315" s="233" t="s">
        <v>439</v>
      </c>
      <c r="R2315" s="816" t="str">
        <f t="shared" si="272"/>
        <v/>
      </c>
      <c r="S2315" s="711" t="str">
        <f t="shared" si="278"/>
        <v/>
      </c>
      <c r="T2315" s="573"/>
      <c r="U2315" s="573"/>
      <c r="V2315" s="147"/>
      <c r="W2315" s="707"/>
    </row>
    <row r="2316" spans="2:23" ht="14.25" customHeight="1">
      <c r="B2316" s="395"/>
      <c r="D2316" s="529">
        <f t="shared" si="266"/>
        <v>2275</v>
      </c>
      <c r="E2316" s="531"/>
      <c r="F2316" s="574"/>
      <c r="G2316" s="531"/>
      <c r="H2316" s="575"/>
      <c r="I2316" s="700" t="str">
        <f t="shared" si="267"/>
        <v/>
      </c>
      <c r="J2316" s="700" t="str">
        <f t="shared" si="274"/>
        <v/>
      </c>
      <c r="K2316" s="700" t="str">
        <f t="shared" si="275"/>
        <v/>
      </c>
      <c r="L2316" s="700" t="str">
        <f t="shared" si="276"/>
        <v/>
      </c>
      <c r="M2316" s="712" t="str">
        <f t="shared" si="277"/>
        <v/>
      </c>
      <c r="N2316" s="713"/>
      <c r="O2316" s="714"/>
      <c r="P2316" s="233" t="s">
        <v>439</v>
      </c>
      <c r="Q2316" s="233" t="s">
        <v>439</v>
      </c>
      <c r="R2316" s="816" t="str">
        <f t="shared" si="272"/>
        <v/>
      </c>
      <c r="S2316" s="711" t="str">
        <f t="shared" si="278"/>
        <v/>
      </c>
      <c r="T2316" s="573"/>
      <c r="U2316" s="573"/>
      <c r="V2316" s="147"/>
      <c r="W2316" s="707"/>
    </row>
    <row r="2317" spans="2:23" ht="14.25" customHeight="1">
      <c r="B2317" s="395"/>
      <c r="D2317" s="529">
        <f t="shared" si="266"/>
        <v>2276</v>
      </c>
      <c r="E2317" s="531"/>
      <c r="F2317" s="574"/>
      <c r="G2317" s="531"/>
      <c r="H2317" s="575"/>
      <c r="I2317" s="700" t="str">
        <f t="shared" si="267"/>
        <v/>
      </c>
      <c r="J2317" s="700" t="str">
        <f t="shared" si="274"/>
        <v/>
      </c>
      <c r="K2317" s="700" t="str">
        <f t="shared" si="275"/>
        <v/>
      </c>
      <c r="L2317" s="700" t="str">
        <f t="shared" si="276"/>
        <v/>
      </c>
      <c r="M2317" s="712" t="str">
        <f t="shared" si="277"/>
        <v/>
      </c>
      <c r="N2317" s="713"/>
      <c r="O2317" s="714"/>
      <c r="P2317" s="233" t="s">
        <v>439</v>
      </c>
      <c r="Q2317" s="233" t="s">
        <v>439</v>
      </c>
      <c r="R2317" s="816" t="str">
        <f t="shared" si="272"/>
        <v/>
      </c>
      <c r="S2317" s="711" t="str">
        <f t="shared" si="278"/>
        <v/>
      </c>
      <c r="T2317" s="573"/>
      <c r="U2317" s="573"/>
      <c r="V2317" s="147"/>
      <c r="W2317" s="707"/>
    </row>
    <row r="2318" spans="2:23" ht="14.25" customHeight="1">
      <c r="B2318" s="395"/>
      <c r="D2318" s="529">
        <f t="shared" si="266"/>
        <v>2277</v>
      </c>
      <c r="E2318" s="531"/>
      <c r="F2318" s="574"/>
      <c r="G2318" s="531"/>
      <c r="H2318" s="575"/>
      <c r="I2318" s="700" t="str">
        <f t="shared" si="267"/>
        <v/>
      </c>
      <c r="J2318" s="700" t="str">
        <f t="shared" si="274"/>
        <v/>
      </c>
      <c r="K2318" s="700" t="str">
        <f t="shared" si="275"/>
        <v/>
      </c>
      <c r="L2318" s="700" t="str">
        <f t="shared" si="276"/>
        <v/>
      </c>
      <c r="M2318" s="712" t="str">
        <f t="shared" si="277"/>
        <v/>
      </c>
      <c r="N2318" s="713"/>
      <c r="O2318" s="714"/>
      <c r="P2318" s="233" t="s">
        <v>439</v>
      </c>
      <c r="Q2318" s="233" t="s">
        <v>439</v>
      </c>
      <c r="R2318" s="816" t="str">
        <f t="shared" si="272"/>
        <v/>
      </c>
      <c r="S2318" s="711" t="str">
        <f t="shared" si="278"/>
        <v/>
      </c>
      <c r="T2318" s="573"/>
      <c r="U2318" s="573"/>
      <c r="V2318" s="147"/>
      <c r="W2318" s="707"/>
    </row>
    <row r="2319" spans="2:23" ht="14.25" customHeight="1">
      <c r="B2319" s="395"/>
      <c r="D2319" s="529">
        <f t="shared" si="266"/>
        <v>2278</v>
      </c>
      <c r="E2319" s="531"/>
      <c r="F2319" s="574"/>
      <c r="G2319" s="531"/>
      <c r="H2319" s="575"/>
      <c r="I2319" s="700" t="str">
        <f t="shared" si="267"/>
        <v/>
      </c>
      <c r="J2319" s="700" t="str">
        <f t="shared" si="274"/>
        <v/>
      </c>
      <c r="K2319" s="700" t="str">
        <f t="shared" si="275"/>
        <v/>
      </c>
      <c r="L2319" s="700" t="str">
        <f t="shared" si="276"/>
        <v/>
      </c>
      <c r="M2319" s="712" t="str">
        <f t="shared" si="277"/>
        <v/>
      </c>
      <c r="N2319" s="713"/>
      <c r="O2319" s="714"/>
      <c r="P2319" s="233" t="s">
        <v>439</v>
      </c>
      <c r="Q2319" s="233" t="s">
        <v>439</v>
      </c>
      <c r="R2319" s="816" t="str">
        <f t="shared" si="272"/>
        <v/>
      </c>
      <c r="S2319" s="711" t="str">
        <f t="shared" si="278"/>
        <v/>
      </c>
      <c r="T2319" s="573"/>
      <c r="U2319" s="573"/>
      <c r="V2319" s="147"/>
      <c r="W2319" s="707"/>
    </row>
    <row r="2320" spans="2:23" ht="14.25" customHeight="1">
      <c r="B2320" s="395"/>
      <c r="D2320" s="529">
        <f t="shared" si="266"/>
        <v>2279</v>
      </c>
      <c r="E2320" s="531"/>
      <c r="F2320" s="574"/>
      <c r="G2320" s="531"/>
      <c r="H2320" s="575"/>
      <c r="I2320" s="700" t="str">
        <f t="shared" si="267"/>
        <v/>
      </c>
      <c r="J2320" s="700" t="str">
        <f t="shared" si="274"/>
        <v/>
      </c>
      <c r="K2320" s="700" t="str">
        <f t="shared" si="275"/>
        <v/>
      </c>
      <c r="L2320" s="700" t="str">
        <f t="shared" si="276"/>
        <v/>
      </c>
      <c r="M2320" s="712" t="str">
        <f t="shared" si="277"/>
        <v/>
      </c>
      <c r="N2320" s="713"/>
      <c r="O2320" s="714"/>
      <c r="P2320" s="233" t="s">
        <v>439</v>
      </c>
      <c r="Q2320" s="233" t="s">
        <v>439</v>
      </c>
      <c r="R2320" s="816" t="str">
        <f t="shared" si="272"/>
        <v/>
      </c>
      <c r="S2320" s="711" t="str">
        <f t="shared" si="278"/>
        <v/>
      </c>
      <c r="T2320" s="573"/>
      <c r="U2320" s="573"/>
      <c r="V2320" s="147"/>
      <c r="W2320" s="707"/>
    </row>
    <row r="2321" spans="2:23" ht="14.25" customHeight="1">
      <c r="B2321" s="395"/>
      <c r="D2321" s="529">
        <f t="shared" si="266"/>
        <v>2280</v>
      </c>
      <c r="E2321" s="531"/>
      <c r="F2321" s="574"/>
      <c r="G2321" s="531"/>
      <c r="H2321" s="575"/>
      <c r="I2321" s="700" t="str">
        <f t="shared" si="267"/>
        <v/>
      </c>
      <c r="J2321" s="700" t="str">
        <f t="shared" si="274"/>
        <v/>
      </c>
      <c r="K2321" s="700" t="str">
        <f t="shared" si="275"/>
        <v/>
      </c>
      <c r="L2321" s="700" t="str">
        <f t="shared" si="276"/>
        <v/>
      </c>
      <c r="M2321" s="712" t="str">
        <f t="shared" si="277"/>
        <v/>
      </c>
      <c r="N2321" s="713"/>
      <c r="O2321" s="714"/>
      <c r="P2321" s="233" t="s">
        <v>439</v>
      </c>
      <c r="Q2321" s="233" t="s">
        <v>439</v>
      </c>
      <c r="R2321" s="816" t="str">
        <f t="shared" si="272"/>
        <v/>
      </c>
      <c r="S2321" s="711" t="str">
        <f t="shared" si="278"/>
        <v/>
      </c>
      <c r="T2321" s="573"/>
      <c r="U2321" s="573"/>
      <c r="V2321" s="147"/>
      <c r="W2321" s="707"/>
    </row>
    <row r="2322" spans="2:23" ht="14.25" customHeight="1">
      <c r="B2322" s="395"/>
      <c r="D2322" s="529">
        <f t="shared" si="266"/>
        <v>2281</v>
      </c>
      <c r="E2322" s="531"/>
      <c r="F2322" s="574"/>
      <c r="G2322" s="531"/>
      <c r="H2322" s="575"/>
      <c r="I2322" s="700" t="str">
        <f t="shared" si="267"/>
        <v/>
      </c>
      <c r="J2322" s="700" t="str">
        <f t="shared" si="274"/>
        <v/>
      </c>
      <c r="K2322" s="700" t="str">
        <f t="shared" si="275"/>
        <v/>
      </c>
      <c r="L2322" s="700" t="str">
        <f t="shared" si="276"/>
        <v/>
      </c>
      <c r="M2322" s="712" t="str">
        <f t="shared" si="277"/>
        <v/>
      </c>
      <c r="N2322" s="713"/>
      <c r="O2322" s="714"/>
      <c r="P2322" s="233" t="s">
        <v>439</v>
      </c>
      <c r="Q2322" s="233" t="s">
        <v>439</v>
      </c>
      <c r="R2322" s="816" t="str">
        <f t="shared" si="272"/>
        <v/>
      </c>
      <c r="S2322" s="711" t="str">
        <f t="shared" si="278"/>
        <v/>
      </c>
      <c r="T2322" s="573"/>
      <c r="U2322" s="573"/>
      <c r="V2322" s="147"/>
      <c r="W2322" s="707"/>
    </row>
    <row r="2323" spans="2:23" ht="14.25" customHeight="1">
      <c r="B2323" s="395"/>
      <c r="D2323" s="529">
        <f t="shared" si="266"/>
        <v>2282</v>
      </c>
      <c r="E2323" s="531"/>
      <c r="F2323" s="574"/>
      <c r="G2323" s="531"/>
      <c r="H2323" s="575"/>
      <c r="I2323" s="700" t="str">
        <f t="shared" si="267"/>
        <v/>
      </c>
      <c r="J2323" s="700" t="str">
        <f t="shared" si="274"/>
        <v/>
      </c>
      <c r="K2323" s="700" t="str">
        <f t="shared" si="275"/>
        <v/>
      </c>
      <c r="L2323" s="700" t="str">
        <f t="shared" si="276"/>
        <v/>
      </c>
      <c r="M2323" s="712" t="str">
        <f t="shared" si="277"/>
        <v/>
      </c>
      <c r="N2323" s="713"/>
      <c r="O2323" s="714"/>
      <c r="P2323" s="233" t="s">
        <v>439</v>
      </c>
      <c r="Q2323" s="233" t="s">
        <v>439</v>
      </c>
      <c r="R2323" s="816" t="str">
        <f t="shared" si="272"/>
        <v/>
      </c>
      <c r="S2323" s="711" t="str">
        <f t="shared" si="278"/>
        <v/>
      </c>
      <c r="T2323" s="573"/>
      <c r="U2323" s="573"/>
      <c r="V2323" s="147"/>
      <c r="W2323" s="707"/>
    </row>
    <row r="2324" spans="2:23" ht="14.25" customHeight="1">
      <c r="B2324" s="395"/>
      <c r="D2324" s="529">
        <f t="shared" si="266"/>
        <v>2283</v>
      </c>
      <c r="E2324" s="531"/>
      <c r="F2324" s="574"/>
      <c r="G2324" s="531"/>
      <c r="H2324" s="575"/>
      <c r="I2324" s="700" t="str">
        <f t="shared" si="267"/>
        <v/>
      </c>
      <c r="J2324" s="700" t="str">
        <f t="shared" si="274"/>
        <v/>
      </c>
      <c r="K2324" s="700" t="str">
        <f t="shared" si="275"/>
        <v/>
      </c>
      <c r="L2324" s="700" t="str">
        <f t="shared" si="276"/>
        <v/>
      </c>
      <c r="M2324" s="712" t="str">
        <f t="shared" si="277"/>
        <v/>
      </c>
      <c r="N2324" s="713"/>
      <c r="O2324" s="714"/>
      <c r="P2324" s="233" t="s">
        <v>439</v>
      </c>
      <c r="Q2324" s="233" t="s">
        <v>439</v>
      </c>
      <c r="R2324" s="816" t="str">
        <f t="shared" ref="R2324:R2355" si="279">IF(Q2324="","",P2324*Q2324)</f>
        <v/>
      </c>
      <c r="S2324" s="711" t="str">
        <f t="shared" si="278"/>
        <v/>
      </c>
      <c r="T2324" s="573"/>
      <c r="U2324" s="573"/>
      <c r="V2324" s="147"/>
      <c r="W2324" s="707"/>
    </row>
    <row r="2325" spans="2:23" ht="14.25" customHeight="1">
      <c r="B2325" s="395"/>
      <c r="D2325" s="529">
        <f t="shared" si="266"/>
        <v>2284</v>
      </c>
      <c r="E2325" s="531"/>
      <c r="F2325" s="574"/>
      <c r="G2325" s="531"/>
      <c r="H2325" s="575"/>
      <c r="I2325" s="700" t="str">
        <f t="shared" si="267"/>
        <v/>
      </c>
      <c r="J2325" s="700" t="str">
        <f t="shared" si="274"/>
        <v/>
      </c>
      <c r="K2325" s="700" t="str">
        <f t="shared" si="275"/>
        <v/>
      </c>
      <c r="L2325" s="700" t="str">
        <f t="shared" si="276"/>
        <v/>
      </c>
      <c r="M2325" s="712" t="str">
        <f t="shared" si="277"/>
        <v/>
      </c>
      <c r="N2325" s="713"/>
      <c r="O2325" s="714"/>
      <c r="P2325" s="233" t="s">
        <v>439</v>
      </c>
      <c r="Q2325" s="233" t="s">
        <v>439</v>
      </c>
      <c r="R2325" s="816" t="str">
        <f t="shared" si="279"/>
        <v/>
      </c>
      <c r="S2325" s="711" t="str">
        <f t="shared" si="278"/>
        <v/>
      </c>
      <c r="T2325" s="573"/>
      <c r="U2325" s="573"/>
      <c r="V2325" s="147"/>
      <c r="W2325" s="707"/>
    </row>
    <row r="2326" spans="2:23" ht="14.25" customHeight="1">
      <c r="B2326" s="395"/>
      <c r="D2326" s="529">
        <f t="shared" si="266"/>
        <v>2285</v>
      </c>
      <c r="E2326" s="531"/>
      <c r="F2326" s="574"/>
      <c r="G2326" s="531"/>
      <c r="H2326" s="575"/>
      <c r="I2326" s="700" t="str">
        <f t="shared" si="267"/>
        <v/>
      </c>
      <c r="J2326" s="700" t="str">
        <f t="shared" si="274"/>
        <v/>
      </c>
      <c r="K2326" s="700" t="str">
        <f t="shared" si="275"/>
        <v/>
      </c>
      <c r="L2326" s="700" t="str">
        <f t="shared" si="276"/>
        <v/>
      </c>
      <c r="M2326" s="712" t="str">
        <f t="shared" si="277"/>
        <v/>
      </c>
      <c r="N2326" s="713"/>
      <c r="O2326" s="714"/>
      <c r="P2326" s="233" t="s">
        <v>439</v>
      </c>
      <c r="Q2326" s="233" t="s">
        <v>439</v>
      </c>
      <c r="R2326" s="816" t="str">
        <f t="shared" si="279"/>
        <v/>
      </c>
      <c r="S2326" s="711" t="str">
        <f t="shared" si="278"/>
        <v/>
      </c>
      <c r="T2326" s="573"/>
      <c r="U2326" s="573"/>
      <c r="V2326" s="147"/>
      <c r="W2326" s="707"/>
    </row>
    <row r="2327" spans="2:23" ht="14.25" customHeight="1">
      <c r="B2327" s="395"/>
      <c r="D2327" s="529">
        <f t="shared" si="266"/>
        <v>2286</v>
      </c>
      <c r="E2327" s="531"/>
      <c r="F2327" s="574"/>
      <c r="G2327" s="531"/>
      <c r="H2327" s="575"/>
      <c r="I2327" s="700" t="str">
        <f t="shared" si="267"/>
        <v/>
      </c>
      <c r="J2327" s="700" t="str">
        <f t="shared" si="274"/>
        <v/>
      </c>
      <c r="K2327" s="700" t="str">
        <f t="shared" si="275"/>
        <v/>
      </c>
      <c r="L2327" s="700" t="str">
        <f t="shared" si="276"/>
        <v/>
      </c>
      <c r="M2327" s="712" t="str">
        <f t="shared" si="277"/>
        <v/>
      </c>
      <c r="N2327" s="713"/>
      <c r="O2327" s="714"/>
      <c r="P2327" s="233" t="s">
        <v>439</v>
      </c>
      <c r="Q2327" s="233" t="s">
        <v>439</v>
      </c>
      <c r="R2327" s="816" t="str">
        <f t="shared" si="279"/>
        <v/>
      </c>
      <c r="S2327" s="711" t="str">
        <f t="shared" si="278"/>
        <v/>
      </c>
      <c r="T2327" s="573"/>
      <c r="U2327" s="573"/>
      <c r="V2327" s="147"/>
      <c r="W2327" s="707"/>
    </row>
    <row r="2328" spans="2:23" ht="14.25" customHeight="1">
      <c r="B2328" s="395"/>
      <c r="D2328" s="529">
        <f t="shared" si="266"/>
        <v>2287</v>
      </c>
      <c r="E2328" s="531"/>
      <c r="F2328" s="574"/>
      <c r="G2328" s="531"/>
      <c r="H2328" s="575"/>
      <c r="I2328" s="700" t="str">
        <f t="shared" si="267"/>
        <v/>
      </c>
      <c r="J2328" s="700" t="str">
        <f t="shared" si="274"/>
        <v/>
      </c>
      <c r="K2328" s="700" t="str">
        <f t="shared" si="275"/>
        <v/>
      </c>
      <c r="L2328" s="700" t="str">
        <f t="shared" si="276"/>
        <v/>
      </c>
      <c r="M2328" s="712" t="str">
        <f t="shared" si="277"/>
        <v/>
      </c>
      <c r="N2328" s="713"/>
      <c r="O2328" s="714"/>
      <c r="P2328" s="233" t="s">
        <v>439</v>
      </c>
      <c r="Q2328" s="233" t="s">
        <v>439</v>
      </c>
      <c r="R2328" s="816" t="str">
        <f t="shared" si="279"/>
        <v/>
      </c>
      <c r="S2328" s="711" t="str">
        <f t="shared" si="278"/>
        <v/>
      </c>
      <c r="T2328" s="573"/>
      <c r="U2328" s="573"/>
      <c r="V2328" s="147"/>
      <c r="W2328" s="707"/>
    </row>
    <row r="2329" spans="2:23" ht="14.25" customHeight="1">
      <c r="B2329" s="395"/>
      <c r="D2329" s="529">
        <f t="shared" si="266"/>
        <v>2288</v>
      </c>
      <c r="E2329" s="531"/>
      <c r="F2329" s="574"/>
      <c r="G2329" s="531"/>
      <c r="H2329" s="575"/>
      <c r="I2329" s="700" t="str">
        <f t="shared" si="267"/>
        <v/>
      </c>
      <c r="J2329" s="700" t="str">
        <f t="shared" si="274"/>
        <v/>
      </c>
      <c r="K2329" s="700" t="str">
        <f t="shared" si="275"/>
        <v/>
      </c>
      <c r="L2329" s="700" t="str">
        <f t="shared" si="276"/>
        <v/>
      </c>
      <c r="M2329" s="712" t="str">
        <f t="shared" si="277"/>
        <v/>
      </c>
      <c r="N2329" s="713"/>
      <c r="O2329" s="714"/>
      <c r="P2329" s="233" t="s">
        <v>439</v>
      </c>
      <c r="Q2329" s="233" t="s">
        <v>439</v>
      </c>
      <c r="R2329" s="816" t="str">
        <f t="shared" si="279"/>
        <v/>
      </c>
      <c r="S2329" s="711" t="str">
        <f t="shared" si="278"/>
        <v/>
      </c>
      <c r="T2329" s="573"/>
      <c r="U2329" s="573"/>
      <c r="V2329" s="147"/>
      <c r="W2329" s="707"/>
    </row>
    <row r="2330" spans="2:23" ht="14.25" customHeight="1">
      <c r="B2330" s="395"/>
      <c r="D2330" s="529">
        <f t="shared" si="266"/>
        <v>2289</v>
      </c>
      <c r="E2330" s="531"/>
      <c r="F2330" s="574"/>
      <c r="G2330" s="531"/>
      <c r="H2330" s="575"/>
      <c r="I2330" s="700" t="str">
        <f t="shared" si="267"/>
        <v/>
      </c>
      <c r="J2330" s="700" t="str">
        <f t="shared" si="274"/>
        <v/>
      </c>
      <c r="K2330" s="700" t="str">
        <f t="shared" si="275"/>
        <v/>
      </c>
      <c r="L2330" s="700" t="str">
        <f t="shared" si="276"/>
        <v/>
      </c>
      <c r="M2330" s="712" t="str">
        <f t="shared" si="277"/>
        <v/>
      </c>
      <c r="N2330" s="713"/>
      <c r="O2330" s="714"/>
      <c r="P2330" s="233" t="s">
        <v>439</v>
      </c>
      <c r="Q2330" s="233" t="s">
        <v>439</v>
      </c>
      <c r="R2330" s="816" t="str">
        <f t="shared" si="279"/>
        <v/>
      </c>
      <c r="S2330" s="711" t="str">
        <f t="shared" si="278"/>
        <v/>
      </c>
      <c r="T2330" s="573"/>
      <c r="U2330" s="573"/>
      <c r="V2330" s="147"/>
      <c r="W2330" s="707"/>
    </row>
    <row r="2331" spans="2:23" ht="14.25" customHeight="1">
      <c r="B2331" s="395"/>
      <c r="D2331" s="529">
        <f t="shared" si="266"/>
        <v>2290</v>
      </c>
      <c r="E2331" s="531"/>
      <c r="F2331" s="574"/>
      <c r="G2331" s="531"/>
      <c r="H2331" s="575"/>
      <c r="I2331" s="700" t="str">
        <f t="shared" si="267"/>
        <v/>
      </c>
      <c r="J2331" s="700" t="str">
        <f t="shared" si="274"/>
        <v/>
      </c>
      <c r="K2331" s="700" t="str">
        <f t="shared" si="275"/>
        <v/>
      </c>
      <c r="L2331" s="700" t="str">
        <f t="shared" si="276"/>
        <v/>
      </c>
      <c r="M2331" s="712" t="str">
        <f t="shared" si="277"/>
        <v/>
      </c>
      <c r="N2331" s="713"/>
      <c r="O2331" s="714"/>
      <c r="P2331" s="233" t="s">
        <v>439</v>
      </c>
      <c r="Q2331" s="233" t="s">
        <v>439</v>
      </c>
      <c r="R2331" s="816" t="str">
        <f t="shared" si="279"/>
        <v/>
      </c>
      <c r="S2331" s="711" t="str">
        <f t="shared" si="278"/>
        <v/>
      </c>
      <c r="T2331" s="573"/>
      <c r="U2331" s="573"/>
      <c r="V2331" s="147"/>
      <c r="W2331" s="707"/>
    </row>
    <row r="2332" spans="2:23" ht="14.25" customHeight="1">
      <c r="B2332" s="395"/>
      <c r="D2332" s="529">
        <f t="shared" si="266"/>
        <v>2291</v>
      </c>
      <c r="E2332" s="531"/>
      <c r="F2332" s="574"/>
      <c r="G2332" s="531"/>
      <c r="H2332" s="575"/>
      <c r="I2332" s="700" t="str">
        <f t="shared" si="267"/>
        <v/>
      </c>
      <c r="J2332" s="700" t="str">
        <f t="shared" si="274"/>
        <v/>
      </c>
      <c r="K2332" s="700" t="str">
        <f t="shared" si="275"/>
        <v/>
      </c>
      <c r="L2332" s="700" t="str">
        <f t="shared" si="276"/>
        <v/>
      </c>
      <c r="M2332" s="712" t="str">
        <f t="shared" si="277"/>
        <v/>
      </c>
      <c r="N2332" s="713"/>
      <c r="O2332" s="714"/>
      <c r="P2332" s="233" t="s">
        <v>439</v>
      </c>
      <c r="Q2332" s="233" t="s">
        <v>439</v>
      </c>
      <c r="R2332" s="816" t="str">
        <f t="shared" si="279"/>
        <v/>
      </c>
      <c r="S2332" s="711" t="str">
        <f t="shared" si="278"/>
        <v/>
      </c>
      <c r="T2332" s="573"/>
      <c r="U2332" s="573"/>
      <c r="V2332" s="147"/>
      <c r="W2332" s="707"/>
    </row>
    <row r="2333" spans="2:23" ht="14.25" customHeight="1">
      <c r="B2333" s="395"/>
      <c r="D2333" s="529">
        <f t="shared" si="266"/>
        <v>2292</v>
      </c>
      <c r="E2333" s="531"/>
      <c r="F2333" s="574"/>
      <c r="G2333" s="531"/>
      <c r="H2333" s="575"/>
      <c r="I2333" s="700" t="str">
        <f t="shared" si="267"/>
        <v/>
      </c>
      <c r="J2333" s="700" t="str">
        <f t="shared" si="274"/>
        <v/>
      </c>
      <c r="K2333" s="700" t="str">
        <f t="shared" si="275"/>
        <v/>
      </c>
      <c r="L2333" s="700" t="str">
        <f t="shared" si="276"/>
        <v/>
      </c>
      <c r="M2333" s="712" t="str">
        <f t="shared" si="277"/>
        <v/>
      </c>
      <c r="N2333" s="713"/>
      <c r="O2333" s="714"/>
      <c r="P2333" s="233" t="s">
        <v>439</v>
      </c>
      <c r="Q2333" s="233" t="s">
        <v>439</v>
      </c>
      <c r="R2333" s="816" t="str">
        <f t="shared" si="279"/>
        <v/>
      </c>
      <c r="S2333" s="711" t="str">
        <f t="shared" si="278"/>
        <v/>
      </c>
      <c r="T2333" s="573"/>
      <c r="U2333" s="573"/>
      <c r="V2333" s="147"/>
      <c r="W2333" s="707"/>
    </row>
    <row r="2334" spans="2:23" ht="14.25" customHeight="1">
      <c r="B2334" s="395"/>
      <c r="D2334" s="529">
        <f t="shared" si="266"/>
        <v>2293</v>
      </c>
      <c r="E2334" s="531"/>
      <c r="F2334" s="574"/>
      <c r="G2334" s="531"/>
      <c r="H2334" s="575"/>
      <c r="I2334" s="700" t="str">
        <f t="shared" si="267"/>
        <v/>
      </c>
      <c r="J2334" s="700" t="str">
        <f t="shared" si="274"/>
        <v/>
      </c>
      <c r="K2334" s="700" t="str">
        <f t="shared" si="275"/>
        <v/>
      </c>
      <c r="L2334" s="700" t="str">
        <f t="shared" si="276"/>
        <v/>
      </c>
      <c r="M2334" s="712" t="str">
        <f t="shared" si="277"/>
        <v/>
      </c>
      <c r="N2334" s="713"/>
      <c r="O2334" s="714"/>
      <c r="P2334" s="233" t="s">
        <v>439</v>
      </c>
      <c r="Q2334" s="233" t="s">
        <v>439</v>
      </c>
      <c r="R2334" s="816" t="str">
        <f t="shared" si="279"/>
        <v/>
      </c>
      <c r="S2334" s="711" t="str">
        <f t="shared" si="278"/>
        <v/>
      </c>
      <c r="T2334" s="573"/>
      <c r="U2334" s="573"/>
      <c r="V2334" s="147"/>
      <c r="W2334" s="707"/>
    </row>
    <row r="2335" spans="2:23" ht="14.25" customHeight="1">
      <c r="B2335" s="395"/>
      <c r="D2335" s="529">
        <f t="shared" si="266"/>
        <v>2294</v>
      </c>
      <c r="E2335" s="531"/>
      <c r="F2335" s="574"/>
      <c r="G2335" s="531"/>
      <c r="H2335" s="575"/>
      <c r="I2335" s="700" t="str">
        <f t="shared" si="267"/>
        <v/>
      </c>
      <c r="J2335" s="700" t="str">
        <f t="shared" si="274"/>
        <v/>
      </c>
      <c r="K2335" s="700" t="str">
        <f t="shared" si="275"/>
        <v/>
      </c>
      <c r="L2335" s="700" t="str">
        <f t="shared" si="276"/>
        <v/>
      </c>
      <c r="M2335" s="712" t="str">
        <f t="shared" si="277"/>
        <v/>
      </c>
      <c r="N2335" s="713"/>
      <c r="O2335" s="714"/>
      <c r="P2335" s="233" t="s">
        <v>439</v>
      </c>
      <c r="Q2335" s="233" t="s">
        <v>439</v>
      </c>
      <c r="R2335" s="816" t="str">
        <f t="shared" si="279"/>
        <v/>
      </c>
      <c r="S2335" s="711" t="str">
        <f t="shared" si="278"/>
        <v/>
      </c>
      <c r="T2335" s="573"/>
      <c r="U2335" s="573"/>
      <c r="V2335" s="147"/>
      <c r="W2335" s="707"/>
    </row>
    <row r="2336" spans="2:23" ht="14.25" customHeight="1">
      <c r="B2336" s="395"/>
      <c r="D2336" s="529">
        <f t="shared" si="266"/>
        <v>2295</v>
      </c>
      <c r="E2336" s="531"/>
      <c r="F2336" s="574"/>
      <c r="G2336" s="531"/>
      <c r="H2336" s="575"/>
      <c r="I2336" s="700" t="str">
        <f t="shared" si="267"/>
        <v/>
      </c>
      <c r="J2336" s="700" t="str">
        <f t="shared" si="274"/>
        <v/>
      </c>
      <c r="K2336" s="700" t="str">
        <f t="shared" si="275"/>
        <v/>
      </c>
      <c r="L2336" s="700" t="str">
        <f t="shared" si="276"/>
        <v/>
      </c>
      <c r="M2336" s="712" t="str">
        <f t="shared" si="277"/>
        <v/>
      </c>
      <c r="N2336" s="713"/>
      <c r="O2336" s="714"/>
      <c r="P2336" s="233" t="s">
        <v>439</v>
      </c>
      <c r="Q2336" s="233" t="s">
        <v>439</v>
      </c>
      <c r="R2336" s="816" t="str">
        <f t="shared" si="279"/>
        <v/>
      </c>
      <c r="S2336" s="711" t="str">
        <f t="shared" si="278"/>
        <v/>
      </c>
      <c r="T2336" s="573"/>
      <c r="U2336" s="573"/>
      <c r="V2336" s="147"/>
      <c r="W2336" s="707"/>
    </row>
    <row r="2337" spans="2:23" ht="14.25" customHeight="1">
      <c r="B2337" s="395"/>
      <c r="D2337" s="529">
        <f t="shared" si="266"/>
        <v>2296</v>
      </c>
      <c r="E2337" s="531"/>
      <c r="F2337" s="574"/>
      <c r="G2337" s="531"/>
      <c r="H2337" s="575"/>
      <c r="I2337" s="700" t="str">
        <f t="shared" si="267"/>
        <v/>
      </c>
      <c r="J2337" s="700" t="str">
        <f t="shared" si="274"/>
        <v/>
      </c>
      <c r="K2337" s="700" t="str">
        <f t="shared" si="275"/>
        <v/>
      </c>
      <c r="L2337" s="700" t="str">
        <f t="shared" si="276"/>
        <v/>
      </c>
      <c r="M2337" s="712" t="str">
        <f t="shared" si="277"/>
        <v/>
      </c>
      <c r="N2337" s="713"/>
      <c r="O2337" s="714"/>
      <c r="P2337" s="233" t="s">
        <v>439</v>
      </c>
      <c r="Q2337" s="233" t="s">
        <v>439</v>
      </c>
      <c r="R2337" s="816" t="str">
        <f t="shared" si="279"/>
        <v/>
      </c>
      <c r="S2337" s="711" t="str">
        <f t="shared" si="278"/>
        <v/>
      </c>
      <c r="T2337" s="573"/>
      <c r="U2337" s="573"/>
      <c r="V2337" s="147"/>
      <c r="W2337" s="707"/>
    </row>
    <row r="2338" spans="2:23" ht="14.25" customHeight="1">
      <c r="B2338" s="395"/>
      <c r="D2338" s="529">
        <f t="shared" ref="D2338:D2401" si="280">D2337+1</f>
        <v>2297</v>
      </c>
      <c r="E2338" s="531"/>
      <c r="F2338" s="574"/>
      <c r="G2338" s="531"/>
      <c r="H2338" s="575"/>
      <c r="I2338" s="700" t="str">
        <f t="shared" si="267"/>
        <v/>
      </c>
      <c r="J2338" s="700" t="str">
        <f t="shared" si="274"/>
        <v/>
      </c>
      <c r="K2338" s="700" t="str">
        <f t="shared" si="275"/>
        <v/>
      </c>
      <c r="L2338" s="700" t="str">
        <f t="shared" si="276"/>
        <v/>
      </c>
      <c r="M2338" s="712" t="str">
        <f t="shared" si="277"/>
        <v/>
      </c>
      <c r="N2338" s="713"/>
      <c r="O2338" s="714"/>
      <c r="P2338" s="233" t="s">
        <v>439</v>
      </c>
      <c r="Q2338" s="233" t="s">
        <v>439</v>
      </c>
      <c r="R2338" s="816" t="str">
        <f t="shared" si="279"/>
        <v/>
      </c>
      <c r="S2338" s="711" t="str">
        <f t="shared" si="278"/>
        <v/>
      </c>
      <c r="T2338" s="573"/>
      <c r="U2338" s="573"/>
      <c r="V2338" s="147"/>
      <c r="W2338" s="707"/>
    </row>
    <row r="2339" spans="2:23" ht="14.25" customHeight="1">
      <c r="B2339" s="395"/>
      <c r="D2339" s="529">
        <f t="shared" si="280"/>
        <v>2298</v>
      </c>
      <c r="E2339" s="531"/>
      <c r="F2339" s="574"/>
      <c r="G2339" s="531"/>
      <c r="H2339" s="575"/>
      <c r="I2339" s="700" t="str">
        <f t="shared" si="267"/>
        <v/>
      </c>
      <c r="J2339" s="700" t="str">
        <f t="shared" si="274"/>
        <v/>
      </c>
      <c r="K2339" s="700" t="str">
        <f t="shared" si="275"/>
        <v/>
      </c>
      <c r="L2339" s="700" t="str">
        <f t="shared" si="276"/>
        <v/>
      </c>
      <c r="M2339" s="712" t="str">
        <f t="shared" si="277"/>
        <v/>
      </c>
      <c r="N2339" s="713"/>
      <c r="O2339" s="714"/>
      <c r="P2339" s="233" t="s">
        <v>439</v>
      </c>
      <c r="Q2339" s="233" t="s">
        <v>439</v>
      </c>
      <c r="R2339" s="816" t="str">
        <f t="shared" si="279"/>
        <v/>
      </c>
      <c r="S2339" s="711" t="str">
        <f t="shared" si="278"/>
        <v/>
      </c>
      <c r="T2339" s="573"/>
      <c r="U2339" s="573"/>
      <c r="V2339" s="147"/>
      <c r="W2339" s="707"/>
    </row>
    <row r="2340" spans="2:23" ht="14.25" customHeight="1">
      <c r="B2340" s="395"/>
      <c r="D2340" s="529">
        <f t="shared" si="280"/>
        <v>2299</v>
      </c>
      <c r="E2340" s="531"/>
      <c r="F2340" s="574"/>
      <c r="G2340" s="531"/>
      <c r="H2340" s="575"/>
      <c r="I2340" s="700" t="str">
        <f t="shared" si="267"/>
        <v/>
      </c>
      <c r="J2340" s="700" t="str">
        <f t="shared" si="274"/>
        <v/>
      </c>
      <c r="K2340" s="700" t="str">
        <f t="shared" si="275"/>
        <v/>
      </c>
      <c r="L2340" s="700" t="str">
        <f t="shared" si="276"/>
        <v/>
      </c>
      <c r="M2340" s="712" t="str">
        <f t="shared" si="277"/>
        <v/>
      </c>
      <c r="N2340" s="713"/>
      <c r="O2340" s="714"/>
      <c r="P2340" s="233" t="s">
        <v>439</v>
      </c>
      <c r="Q2340" s="233" t="s">
        <v>439</v>
      </c>
      <c r="R2340" s="816" t="str">
        <f t="shared" si="279"/>
        <v/>
      </c>
      <c r="S2340" s="711" t="str">
        <f t="shared" si="278"/>
        <v/>
      </c>
      <c r="T2340" s="573"/>
      <c r="U2340" s="573"/>
      <c r="V2340" s="147"/>
      <c r="W2340" s="707"/>
    </row>
    <row r="2341" spans="2:23" ht="14.25" customHeight="1">
      <c r="B2341" s="395"/>
      <c r="D2341" s="529">
        <f t="shared" si="280"/>
        <v>2300</v>
      </c>
      <c r="E2341" s="531"/>
      <c r="F2341" s="574"/>
      <c r="G2341" s="531"/>
      <c r="H2341" s="575"/>
      <c r="I2341" s="700" t="str">
        <f t="shared" si="267"/>
        <v/>
      </c>
      <c r="J2341" s="700" t="str">
        <f t="shared" si="274"/>
        <v/>
      </c>
      <c r="K2341" s="700" t="str">
        <f t="shared" si="275"/>
        <v/>
      </c>
      <c r="L2341" s="700" t="str">
        <f t="shared" si="276"/>
        <v/>
      </c>
      <c r="M2341" s="712" t="str">
        <f t="shared" si="277"/>
        <v/>
      </c>
      <c r="N2341" s="713"/>
      <c r="O2341" s="714"/>
      <c r="P2341" s="233" t="s">
        <v>439</v>
      </c>
      <c r="Q2341" s="233" t="s">
        <v>439</v>
      </c>
      <c r="R2341" s="816" t="str">
        <f t="shared" si="279"/>
        <v/>
      </c>
      <c r="S2341" s="711" t="str">
        <f t="shared" si="278"/>
        <v/>
      </c>
      <c r="T2341" s="573"/>
      <c r="U2341" s="573"/>
      <c r="V2341" s="147"/>
      <c r="W2341" s="707"/>
    </row>
    <row r="2342" spans="2:23" ht="14.25" customHeight="1">
      <c r="B2342" s="395"/>
      <c r="D2342" s="529">
        <f t="shared" si="280"/>
        <v>2301</v>
      </c>
      <c r="E2342" s="531"/>
      <c r="F2342" s="574"/>
      <c r="G2342" s="531"/>
      <c r="H2342" s="575"/>
      <c r="I2342" s="700" t="str">
        <f t="shared" si="267"/>
        <v/>
      </c>
      <c r="J2342" s="700" t="str">
        <f t="shared" si="274"/>
        <v/>
      </c>
      <c r="K2342" s="700" t="str">
        <f t="shared" si="275"/>
        <v/>
      </c>
      <c r="L2342" s="700" t="str">
        <f t="shared" si="276"/>
        <v/>
      </c>
      <c r="M2342" s="712" t="str">
        <f t="shared" si="277"/>
        <v/>
      </c>
      <c r="N2342" s="713"/>
      <c r="O2342" s="714"/>
      <c r="P2342" s="233" t="s">
        <v>439</v>
      </c>
      <c r="Q2342" s="233" t="s">
        <v>439</v>
      </c>
      <c r="R2342" s="816" t="str">
        <f t="shared" si="279"/>
        <v/>
      </c>
      <c r="S2342" s="711" t="str">
        <f t="shared" si="278"/>
        <v/>
      </c>
      <c r="T2342" s="573"/>
      <c r="U2342" s="573"/>
      <c r="V2342" s="147"/>
      <c r="W2342" s="707"/>
    </row>
    <row r="2343" spans="2:23" ht="14.25" customHeight="1">
      <c r="B2343" s="395"/>
      <c r="D2343" s="529">
        <f t="shared" si="280"/>
        <v>2302</v>
      </c>
      <c r="E2343" s="531"/>
      <c r="F2343" s="574"/>
      <c r="G2343" s="531"/>
      <c r="H2343" s="575"/>
      <c r="I2343" s="700" t="str">
        <f t="shared" si="267"/>
        <v/>
      </c>
      <c r="J2343" s="700" t="str">
        <f t="shared" si="274"/>
        <v/>
      </c>
      <c r="K2343" s="700" t="str">
        <f t="shared" si="275"/>
        <v/>
      </c>
      <c r="L2343" s="700" t="str">
        <f t="shared" si="276"/>
        <v/>
      </c>
      <c r="M2343" s="712" t="str">
        <f t="shared" si="277"/>
        <v/>
      </c>
      <c r="N2343" s="713"/>
      <c r="O2343" s="714"/>
      <c r="P2343" s="233" t="s">
        <v>439</v>
      </c>
      <c r="Q2343" s="233" t="s">
        <v>439</v>
      </c>
      <c r="R2343" s="816" t="str">
        <f t="shared" si="279"/>
        <v/>
      </c>
      <c r="S2343" s="711" t="str">
        <f t="shared" si="278"/>
        <v/>
      </c>
      <c r="T2343" s="573"/>
      <c r="U2343" s="573"/>
      <c r="V2343" s="147"/>
      <c r="W2343" s="707"/>
    </row>
    <row r="2344" spans="2:23" ht="14.25" customHeight="1">
      <c r="B2344" s="395"/>
      <c r="D2344" s="529">
        <f t="shared" si="280"/>
        <v>2303</v>
      </c>
      <c r="E2344" s="531"/>
      <c r="F2344" s="574"/>
      <c r="G2344" s="531"/>
      <c r="H2344" s="575"/>
      <c r="I2344" s="700" t="str">
        <f t="shared" si="267"/>
        <v/>
      </c>
      <c r="J2344" s="700" t="str">
        <f t="shared" si="274"/>
        <v/>
      </c>
      <c r="K2344" s="700" t="str">
        <f t="shared" si="275"/>
        <v/>
      </c>
      <c r="L2344" s="700" t="str">
        <f t="shared" si="276"/>
        <v/>
      </c>
      <c r="M2344" s="712" t="str">
        <f t="shared" si="277"/>
        <v/>
      </c>
      <c r="N2344" s="713"/>
      <c r="O2344" s="714"/>
      <c r="P2344" s="233" t="s">
        <v>439</v>
      </c>
      <c r="Q2344" s="233" t="s">
        <v>439</v>
      </c>
      <c r="R2344" s="816" t="str">
        <f t="shared" si="279"/>
        <v/>
      </c>
      <c r="S2344" s="711" t="str">
        <f t="shared" si="278"/>
        <v/>
      </c>
      <c r="T2344" s="573"/>
      <c r="U2344" s="573"/>
      <c r="V2344" s="147"/>
      <c r="W2344" s="707"/>
    </row>
    <row r="2345" spans="2:23" ht="14.25" customHeight="1">
      <c r="B2345" s="395"/>
      <c r="D2345" s="529">
        <f t="shared" si="280"/>
        <v>2304</v>
      </c>
      <c r="E2345" s="531"/>
      <c r="F2345" s="574"/>
      <c r="G2345" s="531"/>
      <c r="H2345" s="575"/>
      <c r="I2345" s="700" t="str">
        <f t="shared" si="267"/>
        <v/>
      </c>
      <c r="J2345" s="700" t="str">
        <f t="shared" si="274"/>
        <v/>
      </c>
      <c r="K2345" s="700" t="str">
        <f t="shared" si="275"/>
        <v/>
      </c>
      <c r="L2345" s="700" t="str">
        <f t="shared" si="276"/>
        <v/>
      </c>
      <c r="M2345" s="712" t="str">
        <f t="shared" si="277"/>
        <v/>
      </c>
      <c r="N2345" s="713"/>
      <c r="O2345" s="714"/>
      <c r="P2345" s="233" t="s">
        <v>439</v>
      </c>
      <c r="Q2345" s="233" t="s">
        <v>439</v>
      </c>
      <c r="R2345" s="816" t="str">
        <f t="shared" si="279"/>
        <v/>
      </c>
      <c r="S2345" s="711" t="str">
        <f t="shared" si="278"/>
        <v/>
      </c>
      <c r="T2345" s="573"/>
      <c r="U2345" s="573"/>
      <c r="V2345" s="147"/>
      <c r="W2345" s="707"/>
    </row>
    <row r="2346" spans="2:23" ht="14.25" customHeight="1">
      <c r="B2346" s="395"/>
      <c r="D2346" s="529">
        <f t="shared" si="280"/>
        <v>2305</v>
      </c>
      <c r="E2346" s="531"/>
      <c r="F2346" s="574"/>
      <c r="G2346" s="531"/>
      <c r="H2346" s="575"/>
      <c r="I2346" s="700" t="str">
        <f t="shared" si="267"/>
        <v/>
      </c>
      <c r="J2346" s="700" t="str">
        <f t="shared" si="274"/>
        <v/>
      </c>
      <c r="K2346" s="700" t="str">
        <f t="shared" si="275"/>
        <v/>
      </c>
      <c r="L2346" s="700" t="str">
        <f t="shared" si="276"/>
        <v/>
      </c>
      <c r="M2346" s="712" t="str">
        <f t="shared" si="277"/>
        <v/>
      </c>
      <c r="N2346" s="713"/>
      <c r="O2346" s="714"/>
      <c r="P2346" s="233" t="s">
        <v>439</v>
      </c>
      <c r="Q2346" s="233" t="s">
        <v>439</v>
      </c>
      <c r="R2346" s="816" t="str">
        <f t="shared" si="279"/>
        <v/>
      </c>
      <c r="S2346" s="711" t="str">
        <f t="shared" si="278"/>
        <v/>
      </c>
      <c r="T2346" s="573"/>
      <c r="U2346" s="573"/>
      <c r="V2346" s="147"/>
      <c r="W2346" s="707"/>
    </row>
    <row r="2347" spans="2:23" ht="14.25" customHeight="1">
      <c r="B2347" s="395"/>
      <c r="D2347" s="529">
        <f t="shared" si="280"/>
        <v>2306</v>
      </c>
      <c r="E2347" s="531"/>
      <c r="F2347" s="574"/>
      <c r="G2347" s="531"/>
      <c r="H2347" s="575"/>
      <c r="I2347" s="700" t="str">
        <f t="shared" ref="I2347:I2410" si="281">IF(OR(F2347=$AE$4,F2347=$AF$4),"○","")</f>
        <v/>
      </c>
      <c r="J2347" s="700" t="str">
        <f t="shared" si="274"/>
        <v/>
      </c>
      <c r="K2347" s="700" t="str">
        <f t="shared" si="275"/>
        <v/>
      </c>
      <c r="L2347" s="700" t="str">
        <f t="shared" si="276"/>
        <v/>
      </c>
      <c r="M2347" s="712" t="str">
        <f t="shared" si="277"/>
        <v/>
      </c>
      <c r="N2347" s="713"/>
      <c r="O2347" s="714"/>
      <c r="P2347" s="233" t="s">
        <v>439</v>
      </c>
      <c r="Q2347" s="233" t="s">
        <v>439</v>
      </c>
      <c r="R2347" s="816" t="str">
        <f t="shared" si="279"/>
        <v/>
      </c>
      <c r="S2347" s="711" t="str">
        <f t="shared" si="278"/>
        <v/>
      </c>
      <c r="T2347" s="573"/>
      <c r="U2347" s="573"/>
      <c r="V2347" s="147"/>
      <c r="W2347" s="707"/>
    </row>
    <row r="2348" spans="2:23" ht="14.25" customHeight="1">
      <c r="B2348" s="395"/>
      <c r="D2348" s="529">
        <f t="shared" si="280"/>
        <v>2307</v>
      </c>
      <c r="E2348" s="531"/>
      <c r="F2348" s="574"/>
      <c r="G2348" s="531"/>
      <c r="H2348" s="575"/>
      <c r="I2348" s="700" t="str">
        <f t="shared" si="281"/>
        <v/>
      </c>
      <c r="J2348" s="700" t="str">
        <f t="shared" si="274"/>
        <v/>
      </c>
      <c r="K2348" s="700" t="str">
        <f t="shared" si="275"/>
        <v/>
      </c>
      <c r="L2348" s="700" t="str">
        <f t="shared" si="276"/>
        <v/>
      </c>
      <c r="M2348" s="712" t="str">
        <f t="shared" si="277"/>
        <v/>
      </c>
      <c r="N2348" s="713"/>
      <c r="O2348" s="714"/>
      <c r="P2348" s="233" t="s">
        <v>439</v>
      </c>
      <c r="Q2348" s="233" t="s">
        <v>439</v>
      </c>
      <c r="R2348" s="816" t="str">
        <f t="shared" si="279"/>
        <v/>
      </c>
      <c r="S2348" s="711" t="str">
        <f t="shared" si="278"/>
        <v/>
      </c>
      <c r="T2348" s="573"/>
      <c r="U2348" s="573"/>
      <c r="V2348" s="147"/>
      <c r="W2348" s="707"/>
    </row>
    <row r="2349" spans="2:23" ht="14.25" customHeight="1">
      <c r="B2349" s="395"/>
      <c r="D2349" s="529">
        <f t="shared" si="280"/>
        <v>2308</v>
      </c>
      <c r="E2349" s="531"/>
      <c r="F2349" s="574"/>
      <c r="G2349" s="531"/>
      <c r="H2349" s="575"/>
      <c r="I2349" s="700" t="str">
        <f t="shared" si="281"/>
        <v/>
      </c>
      <c r="J2349" s="700" t="str">
        <f t="shared" si="274"/>
        <v/>
      </c>
      <c r="K2349" s="700" t="str">
        <f t="shared" si="275"/>
        <v/>
      </c>
      <c r="L2349" s="700" t="str">
        <f t="shared" si="276"/>
        <v/>
      </c>
      <c r="M2349" s="712" t="str">
        <f t="shared" si="277"/>
        <v/>
      </c>
      <c r="N2349" s="713"/>
      <c r="O2349" s="714"/>
      <c r="P2349" s="233" t="s">
        <v>439</v>
      </c>
      <c r="Q2349" s="233" t="s">
        <v>439</v>
      </c>
      <c r="R2349" s="816" t="str">
        <f t="shared" si="279"/>
        <v/>
      </c>
      <c r="S2349" s="711" t="str">
        <f t="shared" si="278"/>
        <v/>
      </c>
      <c r="T2349" s="573"/>
      <c r="U2349" s="573"/>
      <c r="V2349" s="147"/>
      <c r="W2349" s="707"/>
    </row>
    <row r="2350" spans="2:23" ht="14.25" customHeight="1">
      <c r="B2350" s="395"/>
      <c r="D2350" s="529">
        <f t="shared" si="280"/>
        <v>2309</v>
      </c>
      <c r="E2350" s="531"/>
      <c r="F2350" s="574"/>
      <c r="G2350" s="531"/>
      <c r="H2350" s="575"/>
      <c r="I2350" s="700" t="str">
        <f t="shared" si="281"/>
        <v/>
      </c>
      <c r="J2350" s="700" t="str">
        <f t="shared" si="274"/>
        <v/>
      </c>
      <c r="K2350" s="700" t="str">
        <f t="shared" si="275"/>
        <v/>
      </c>
      <c r="L2350" s="700" t="str">
        <f t="shared" si="276"/>
        <v/>
      </c>
      <c r="M2350" s="712" t="str">
        <f t="shared" si="277"/>
        <v/>
      </c>
      <c r="N2350" s="713"/>
      <c r="O2350" s="714"/>
      <c r="P2350" s="233" t="s">
        <v>439</v>
      </c>
      <c r="Q2350" s="233" t="s">
        <v>439</v>
      </c>
      <c r="R2350" s="816" t="str">
        <f t="shared" si="279"/>
        <v/>
      </c>
      <c r="S2350" s="711" t="str">
        <f t="shared" si="278"/>
        <v/>
      </c>
      <c r="T2350" s="573"/>
      <c r="U2350" s="573"/>
      <c r="V2350" s="147"/>
      <c r="W2350" s="707"/>
    </row>
    <row r="2351" spans="2:23" ht="14.25" customHeight="1">
      <c r="B2351" s="395"/>
      <c r="D2351" s="529">
        <f t="shared" si="280"/>
        <v>2310</v>
      </c>
      <c r="E2351" s="531"/>
      <c r="F2351" s="574"/>
      <c r="G2351" s="531"/>
      <c r="H2351" s="575"/>
      <c r="I2351" s="700" t="str">
        <f t="shared" si="281"/>
        <v/>
      </c>
      <c r="J2351" s="700" t="str">
        <f t="shared" si="274"/>
        <v/>
      </c>
      <c r="K2351" s="700" t="str">
        <f t="shared" si="275"/>
        <v/>
      </c>
      <c r="L2351" s="700" t="str">
        <f t="shared" si="276"/>
        <v/>
      </c>
      <c r="M2351" s="712" t="str">
        <f t="shared" si="277"/>
        <v/>
      </c>
      <c r="N2351" s="713"/>
      <c r="O2351" s="714"/>
      <c r="P2351" s="233" t="s">
        <v>439</v>
      </c>
      <c r="Q2351" s="233" t="s">
        <v>439</v>
      </c>
      <c r="R2351" s="816" t="str">
        <f t="shared" si="279"/>
        <v/>
      </c>
      <c r="S2351" s="711" t="str">
        <f t="shared" si="278"/>
        <v/>
      </c>
      <c r="T2351" s="573"/>
      <c r="U2351" s="573"/>
      <c r="V2351" s="147"/>
      <c r="W2351" s="707"/>
    </row>
    <row r="2352" spans="2:23" ht="14.25" customHeight="1">
      <c r="B2352" s="395"/>
      <c r="D2352" s="529">
        <f t="shared" si="280"/>
        <v>2311</v>
      </c>
      <c r="E2352" s="531"/>
      <c r="F2352" s="574"/>
      <c r="G2352" s="531"/>
      <c r="H2352" s="575"/>
      <c r="I2352" s="700" t="str">
        <f t="shared" si="281"/>
        <v/>
      </c>
      <c r="J2352" s="700" t="str">
        <f t="shared" si="274"/>
        <v/>
      </c>
      <c r="K2352" s="700" t="str">
        <f t="shared" si="275"/>
        <v/>
      </c>
      <c r="L2352" s="700" t="str">
        <f t="shared" si="276"/>
        <v/>
      </c>
      <c r="M2352" s="712" t="str">
        <f t="shared" si="277"/>
        <v/>
      </c>
      <c r="N2352" s="713"/>
      <c r="O2352" s="714"/>
      <c r="P2352" s="233" t="s">
        <v>439</v>
      </c>
      <c r="Q2352" s="233" t="s">
        <v>439</v>
      </c>
      <c r="R2352" s="816" t="str">
        <f t="shared" si="279"/>
        <v/>
      </c>
      <c r="S2352" s="711" t="str">
        <f t="shared" si="278"/>
        <v/>
      </c>
      <c r="T2352" s="573"/>
      <c r="U2352" s="573"/>
      <c r="V2352" s="147"/>
      <c r="W2352" s="707"/>
    </row>
    <row r="2353" spans="2:23" ht="14.25" customHeight="1">
      <c r="B2353" s="395"/>
      <c r="D2353" s="529">
        <f t="shared" si="280"/>
        <v>2312</v>
      </c>
      <c r="E2353" s="531"/>
      <c r="F2353" s="574"/>
      <c r="G2353" s="531"/>
      <c r="H2353" s="575"/>
      <c r="I2353" s="700" t="str">
        <f t="shared" si="281"/>
        <v/>
      </c>
      <c r="J2353" s="700" t="str">
        <f t="shared" si="274"/>
        <v/>
      </c>
      <c r="K2353" s="700" t="str">
        <f t="shared" si="275"/>
        <v/>
      </c>
      <c r="L2353" s="700" t="str">
        <f t="shared" si="276"/>
        <v/>
      </c>
      <c r="M2353" s="712" t="str">
        <f t="shared" si="277"/>
        <v/>
      </c>
      <c r="N2353" s="713"/>
      <c r="O2353" s="714"/>
      <c r="P2353" s="233" t="s">
        <v>439</v>
      </c>
      <c r="Q2353" s="233" t="s">
        <v>439</v>
      </c>
      <c r="R2353" s="816" t="str">
        <f t="shared" si="279"/>
        <v/>
      </c>
      <c r="S2353" s="711" t="str">
        <f t="shared" si="278"/>
        <v/>
      </c>
      <c r="T2353" s="573"/>
      <c r="U2353" s="573"/>
      <c r="V2353" s="147"/>
      <c r="W2353" s="707"/>
    </row>
    <row r="2354" spans="2:23" ht="14.25" customHeight="1">
      <c r="B2354" s="395"/>
      <c r="D2354" s="529">
        <f t="shared" si="280"/>
        <v>2313</v>
      </c>
      <c r="E2354" s="531"/>
      <c r="F2354" s="574"/>
      <c r="G2354" s="531"/>
      <c r="H2354" s="575"/>
      <c r="I2354" s="700" t="str">
        <f t="shared" si="281"/>
        <v/>
      </c>
      <c r="J2354" s="700" t="str">
        <f t="shared" si="274"/>
        <v/>
      </c>
      <c r="K2354" s="700" t="str">
        <f t="shared" si="275"/>
        <v/>
      </c>
      <c r="L2354" s="700" t="str">
        <f t="shared" si="276"/>
        <v/>
      </c>
      <c r="M2354" s="712" t="str">
        <f t="shared" si="277"/>
        <v/>
      </c>
      <c r="N2354" s="713"/>
      <c r="O2354" s="714"/>
      <c r="P2354" s="233" t="s">
        <v>439</v>
      </c>
      <c r="Q2354" s="233" t="s">
        <v>439</v>
      </c>
      <c r="R2354" s="816" t="str">
        <f t="shared" si="279"/>
        <v/>
      </c>
      <c r="S2354" s="711" t="str">
        <f t="shared" si="278"/>
        <v/>
      </c>
      <c r="T2354" s="573"/>
      <c r="U2354" s="573"/>
      <c r="V2354" s="147"/>
      <c r="W2354" s="707"/>
    </row>
    <row r="2355" spans="2:23" ht="14.25" customHeight="1">
      <c r="B2355" s="395"/>
      <c r="D2355" s="529">
        <f t="shared" si="280"/>
        <v>2314</v>
      </c>
      <c r="E2355" s="531"/>
      <c r="F2355" s="574"/>
      <c r="G2355" s="531"/>
      <c r="H2355" s="575"/>
      <c r="I2355" s="700" t="str">
        <f t="shared" si="281"/>
        <v/>
      </c>
      <c r="J2355" s="700" t="str">
        <f t="shared" si="274"/>
        <v/>
      </c>
      <c r="K2355" s="700" t="str">
        <f t="shared" si="275"/>
        <v/>
      </c>
      <c r="L2355" s="700" t="str">
        <f t="shared" si="276"/>
        <v/>
      </c>
      <c r="M2355" s="712" t="str">
        <f t="shared" si="277"/>
        <v/>
      </c>
      <c r="N2355" s="713"/>
      <c r="O2355" s="714"/>
      <c r="P2355" s="233" t="s">
        <v>439</v>
      </c>
      <c r="Q2355" s="233" t="s">
        <v>439</v>
      </c>
      <c r="R2355" s="816" t="str">
        <f t="shared" si="279"/>
        <v/>
      </c>
      <c r="S2355" s="711" t="str">
        <f t="shared" si="278"/>
        <v/>
      </c>
      <c r="T2355" s="573"/>
      <c r="U2355" s="573"/>
      <c r="V2355" s="147"/>
      <c r="W2355" s="707"/>
    </row>
    <row r="2356" spans="2:23" ht="14.25" customHeight="1">
      <c r="B2356" s="395"/>
      <c r="D2356" s="529">
        <f t="shared" si="280"/>
        <v>2315</v>
      </c>
      <c r="E2356" s="531"/>
      <c r="F2356" s="574"/>
      <c r="G2356" s="531"/>
      <c r="H2356" s="575"/>
      <c r="I2356" s="700" t="str">
        <f t="shared" si="281"/>
        <v/>
      </c>
      <c r="J2356" s="700" t="str">
        <f t="shared" si="274"/>
        <v/>
      </c>
      <c r="K2356" s="700" t="str">
        <f t="shared" si="275"/>
        <v/>
      </c>
      <c r="L2356" s="700" t="str">
        <f t="shared" si="276"/>
        <v/>
      </c>
      <c r="M2356" s="712" t="str">
        <f t="shared" si="277"/>
        <v/>
      </c>
      <c r="N2356" s="713"/>
      <c r="O2356" s="714"/>
      <c r="P2356" s="233" t="s">
        <v>439</v>
      </c>
      <c r="Q2356" s="233" t="s">
        <v>439</v>
      </c>
      <c r="R2356" s="816" t="str">
        <f t="shared" ref="R2356:R2361" si="282">IF(Q2356="","",P2356*Q2356)</f>
        <v/>
      </c>
      <c r="S2356" s="711" t="str">
        <f t="shared" si="278"/>
        <v/>
      </c>
      <c r="T2356" s="573"/>
      <c r="U2356" s="573"/>
      <c r="V2356" s="147"/>
      <c r="W2356" s="707"/>
    </row>
    <row r="2357" spans="2:23" ht="14.25" customHeight="1">
      <c r="B2357" s="395"/>
      <c r="D2357" s="529">
        <f t="shared" si="280"/>
        <v>2316</v>
      </c>
      <c r="E2357" s="531"/>
      <c r="F2357" s="574"/>
      <c r="G2357" s="531"/>
      <c r="H2357" s="575"/>
      <c r="I2357" s="700" t="str">
        <f t="shared" si="281"/>
        <v/>
      </c>
      <c r="J2357" s="700" t="str">
        <f t="shared" si="274"/>
        <v/>
      </c>
      <c r="K2357" s="700" t="str">
        <f t="shared" si="275"/>
        <v/>
      </c>
      <c r="L2357" s="700" t="str">
        <f t="shared" si="276"/>
        <v/>
      </c>
      <c r="M2357" s="712" t="str">
        <f t="shared" si="277"/>
        <v/>
      </c>
      <c r="N2357" s="713"/>
      <c r="O2357" s="714"/>
      <c r="P2357" s="233" t="s">
        <v>439</v>
      </c>
      <c r="Q2357" s="233" t="s">
        <v>439</v>
      </c>
      <c r="R2357" s="816" t="str">
        <f t="shared" si="282"/>
        <v/>
      </c>
      <c r="S2357" s="711" t="str">
        <f t="shared" si="278"/>
        <v/>
      </c>
      <c r="T2357" s="573"/>
      <c r="U2357" s="573"/>
      <c r="V2357" s="147"/>
      <c r="W2357" s="707"/>
    </row>
    <row r="2358" spans="2:23" ht="14.25" customHeight="1">
      <c r="B2358" s="395"/>
      <c r="D2358" s="529">
        <f t="shared" si="280"/>
        <v>2317</v>
      </c>
      <c r="E2358" s="531"/>
      <c r="F2358" s="574"/>
      <c r="G2358" s="531"/>
      <c r="H2358" s="575"/>
      <c r="I2358" s="700" t="str">
        <f t="shared" si="281"/>
        <v/>
      </c>
      <c r="J2358" s="700" t="str">
        <f t="shared" si="274"/>
        <v/>
      </c>
      <c r="K2358" s="700" t="str">
        <f t="shared" si="275"/>
        <v/>
      </c>
      <c r="L2358" s="700" t="str">
        <f t="shared" si="276"/>
        <v/>
      </c>
      <c r="M2358" s="712" t="str">
        <f t="shared" si="277"/>
        <v/>
      </c>
      <c r="N2358" s="713"/>
      <c r="O2358" s="714"/>
      <c r="P2358" s="233" t="s">
        <v>439</v>
      </c>
      <c r="Q2358" s="233" t="s">
        <v>439</v>
      </c>
      <c r="R2358" s="816" t="str">
        <f t="shared" si="282"/>
        <v/>
      </c>
      <c r="S2358" s="711" t="str">
        <f t="shared" si="278"/>
        <v/>
      </c>
      <c r="T2358" s="573"/>
      <c r="U2358" s="573"/>
      <c r="V2358" s="147"/>
      <c r="W2358" s="707"/>
    </row>
    <row r="2359" spans="2:23" ht="14.25" customHeight="1">
      <c r="B2359" s="395"/>
      <c r="D2359" s="529">
        <f t="shared" si="280"/>
        <v>2318</v>
      </c>
      <c r="E2359" s="531"/>
      <c r="F2359" s="574"/>
      <c r="G2359" s="531"/>
      <c r="H2359" s="575"/>
      <c r="I2359" s="700" t="str">
        <f t="shared" si="281"/>
        <v/>
      </c>
      <c r="J2359" s="700" t="str">
        <f t="shared" si="274"/>
        <v/>
      </c>
      <c r="K2359" s="700" t="str">
        <f t="shared" si="275"/>
        <v/>
      </c>
      <c r="L2359" s="700" t="str">
        <f t="shared" si="276"/>
        <v/>
      </c>
      <c r="M2359" s="712" t="str">
        <f t="shared" si="277"/>
        <v/>
      </c>
      <c r="N2359" s="713"/>
      <c r="O2359" s="714"/>
      <c r="P2359" s="233" t="s">
        <v>439</v>
      </c>
      <c r="Q2359" s="233" t="s">
        <v>439</v>
      </c>
      <c r="R2359" s="816" t="str">
        <f t="shared" si="282"/>
        <v/>
      </c>
      <c r="S2359" s="711" t="str">
        <f t="shared" si="278"/>
        <v/>
      </c>
      <c r="T2359" s="573"/>
      <c r="U2359" s="573"/>
      <c r="V2359" s="147"/>
      <c r="W2359" s="707"/>
    </row>
    <row r="2360" spans="2:23" ht="14.25" customHeight="1">
      <c r="B2360" s="395"/>
      <c r="D2360" s="529">
        <f t="shared" si="280"/>
        <v>2319</v>
      </c>
      <c r="E2360" s="531"/>
      <c r="F2360" s="574"/>
      <c r="G2360" s="531"/>
      <c r="H2360" s="575"/>
      <c r="I2360" s="700" t="str">
        <f t="shared" si="281"/>
        <v/>
      </c>
      <c r="J2360" s="700" t="str">
        <f t="shared" si="274"/>
        <v/>
      </c>
      <c r="K2360" s="700" t="str">
        <f t="shared" si="275"/>
        <v/>
      </c>
      <c r="L2360" s="700" t="str">
        <f t="shared" si="276"/>
        <v/>
      </c>
      <c r="M2360" s="712" t="str">
        <f t="shared" si="277"/>
        <v/>
      </c>
      <c r="N2360" s="713"/>
      <c r="O2360" s="714"/>
      <c r="P2360" s="233" t="s">
        <v>439</v>
      </c>
      <c r="Q2360" s="233" t="s">
        <v>439</v>
      </c>
      <c r="R2360" s="816" t="str">
        <f t="shared" si="282"/>
        <v/>
      </c>
      <c r="S2360" s="711" t="str">
        <f t="shared" si="278"/>
        <v/>
      </c>
      <c r="T2360" s="573"/>
      <c r="U2360" s="573"/>
      <c r="V2360" s="147"/>
      <c r="W2360" s="707"/>
    </row>
    <row r="2361" spans="2:23" ht="14.25" customHeight="1">
      <c r="B2361" s="395"/>
      <c r="D2361" s="529">
        <f t="shared" si="280"/>
        <v>2320</v>
      </c>
      <c r="E2361" s="531"/>
      <c r="F2361" s="574"/>
      <c r="G2361" s="531"/>
      <c r="H2361" s="575"/>
      <c r="I2361" s="700" t="str">
        <f t="shared" si="281"/>
        <v/>
      </c>
      <c r="J2361" s="700" t="str">
        <f t="shared" si="274"/>
        <v/>
      </c>
      <c r="K2361" s="700" t="str">
        <f t="shared" si="275"/>
        <v/>
      </c>
      <c r="L2361" s="700" t="str">
        <f t="shared" si="276"/>
        <v/>
      </c>
      <c r="M2361" s="712" t="str">
        <f t="shared" si="277"/>
        <v/>
      </c>
      <c r="N2361" s="713"/>
      <c r="O2361" s="714"/>
      <c r="P2361" s="233" t="s">
        <v>439</v>
      </c>
      <c r="Q2361" s="233" t="s">
        <v>439</v>
      </c>
      <c r="R2361" s="816" t="str">
        <f t="shared" si="282"/>
        <v/>
      </c>
      <c r="S2361" s="711" t="str">
        <f t="shared" si="278"/>
        <v/>
      </c>
      <c r="T2361" s="573"/>
      <c r="U2361" s="573"/>
      <c r="V2361" s="147"/>
      <c r="W2361" s="707"/>
    </row>
    <row r="2362" spans="2:23" ht="14.25" customHeight="1">
      <c r="B2362" s="395"/>
      <c r="D2362" s="529">
        <f t="shared" si="280"/>
        <v>2321</v>
      </c>
      <c r="E2362" s="531"/>
      <c r="F2362" s="574"/>
      <c r="G2362" s="531"/>
      <c r="H2362" s="575"/>
      <c r="I2362" s="700" t="str">
        <f t="shared" si="281"/>
        <v/>
      </c>
      <c r="J2362" s="700" t="str">
        <f t="shared" si="274"/>
        <v/>
      </c>
      <c r="K2362" s="700" t="str">
        <f t="shared" si="275"/>
        <v/>
      </c>
      <c r="L2362" s="700" t="str">
        <f t="shared" si="276"/>
        <v/>
      </c>
      <c r="M2362" s="712" t="str">
        <f t="shared" si="277"/>
        <v/>
      </c>
      <c r="N2362" s="713"/>
      <c r="O2362" s="714"/>
      <c r="P2362" s="233" t="s">
        <v>439</v>
      </c>
      <c r="Q2362" s="233" t="s">
        <v>439</v>
      </c>
      <c r="R2362" s="816" t="str">
        <f t="shared" ref="R2362:R2420" si="283">IF(Q2362="","",P2362*Q2362)</f>
        <v/>
      </c>
      <c r="S2362" s="711" t="str">
        <f t="shared" si="278"/>
        <v/>
      </c>
      <c r="T2362" s="573"/>
      <c r="U2362" s="573"/>
      <c r="V2362" s="147"/>
      <c r="W2362" s="707"/>
    </row>
    <row r="2363" spans="2:23" ht="14.25" customHeight="1">
      <c r="B2363" s="395"/>
      <c r="D2363" s="529">
        <f t="shared" si="280"/>
        <v>2322</v>
      </c>
      <c r="E2363" s="531"/>
      <c r="F2363" s="574"/>
      <c r="G2363" s="531"/>
      <c r="H2363" s="575"/>
      <c r="I2363" s="700" t="str">
        <f t="shared" si="281"/>
        <v/>
      </c>
      <c r="J2363" s="700" t="str">
        <f t="shared" si="274"/>
        <v/>
      </c>
      <c r="K2363" s="700" t="str">
        <f t="shared" si="275"/>
        <v/>
      </c>
      <c r="L2363" s="700" t="str">
        <f t="shared" si="276"/>
        <v/>
      </c>
      <c r="M2363" s="712" t="str">
        <f t="shared" si="277"/>
        <v/>
      </c>
      <c r="N2363" s="713"/>
      <c r="O2363" s="714"/>
      <c r="P2363" s="233" t="s">
        <v>439</v>
      </c>
      <c r="Q2363" s="233" t="s">
        <v>439</v>
      </c>
      <c r="R2363" s="816" t="str">
        <f t="shared" si="283"/>
        <v/>
      </c>
      <c r="S2363" s="711" t="str">
        <f t="shared" si="278"/>
        <v/>
      </c>
      <c r="T2363" s="573"/>
      <c r="U2363" s="573"/>
      <c r="V2363" s="147"/>
      <c r="W2363" s="707"/>
    </row>
    <row r="2364" spans="2:23" ht="14.25" customHeight="1">
      <c r="B2364" s="395"/>
      <c r="D2364" s="529">
        <f t="shared" si="280"/>
        <v>2323</v>
      </c>
      <c r="E2364" s="531"/>
      <c r="F2364" s="574"/>
      <c r="G2364" s="531"/>
      <c r="H2364" s="575"/>
      <c r="I2364" s="700" t="str">
        <f t="shared" si="281"/>
        <v/>
      </c>
      <c r="J2364" s="700" t="str">
        <f t="shared" si="274"/>
        <v/>
      </c>
      <c r="K2364" s="700" t="str">
        <f t="shared" si="275"/>
        <v/>
      </c>
      <c r="L2364" s="700" t="str">
        <f t="shared" si="276"/>
        <v/>
      </c>
      <c r="M2364" s="712" t="str">
        <f t="shared" si="277"/>
        <v/>
      </c>
      <c r="N2364" s="713"/>
      <c r="O2364" s="714"/>
      <c r="P2364" s="233" t="s">
        <v>439</v>
      </c>
      <c r="Q2364" s="233" t="s">
        <v>439</v>
      </c>
      <c r="R2364" s="816" t="str">
        <f t="shared" si="283"/>
        <v/>
      </c>
      <c r="S2364" s="711" t="str">
        <f t="shared" si="278"/>
        <v/>
      </c>
      <c r="T2364" s="573"/>
      <c r="U2364" s="573"/>
      <c r="V2364" s="147"/>
      <c r="W2364" s="707"/>
    </row>
    <row r="2365" spans="2:23" ht="14.25" customHeight="1">
      <c r="B2365" s="395"/>
      <c r="D2365" s="529">
        <f t="shared" si="280"/>
        <v>2324</v>
      </c>
      <c r="E2365" s="531"/>
      <c r="F2365" s="574"/>
      <c r="G2365" s="531"/>
      <c r="H2365" s="575"/>
      <c r="I2365" s="700" t="str">
        <f t="shared" si="281"/>
        <v/>
      </c>
      <c r="J2365" s="700" t="str">
        <f t="shared" si="274"/>
        <v/>
      </c>
      <c r="K2365" s="700" t="str">
        <f t="shared" si="275"/>
        <v/>
      </c>
      <c r="L2365" s="700" t="str">
        <f t="shared" si="276"/>
        <v/>
      </c>
      <c r="M2365" s="712" t="str">
        <f t="shared" si="277"/>
        <v/>
      </c>
      <c r="N2365" s="713"/>
      <c r="O2365" s="714"/>
      <c r="P2365" s="233" t="s">
        <v>439</v>
      </c>
      <c r="Q2365" s="233" t="s">
        <v>439</v>
      </c>
      <c r="R2365" s="816" t="str">
        <f t="shared" si="283"/>
        <v/>
      </c>
      <c r="S2365" s="711" t="str">
        <f t="shared" si="278"/>
        <v/>
      </c>
      <c r="T2365" s="573"/>
      <c r="U2365" s="573"/>
      <c r="V2365" s="147"/>
      <c r="W2365" s="707"/>
    </row>
    <row r="2366" spans="2:23" ht="14.25" customHeight="1">
      <c r="B2366" s="395"/>
      <c r="D2366" s="529">
        <f t="shared" si="280"/>
        <v>2325</v>
      </c>
      <c r="E2366" s="531"/>
      <c r="F2366" s="574"/>
      <c r="G2366" s="531"/>
      <c r="H2366" s="575"/>
      <c r="I2366" s="700" t="str">
        <f t="shared" si="281"/>
        <v/>
      </c>
      <c r="J2366" s="700" t="str">
        <f t="shared" si="274"/>
        <v/>
      </c>
      <c r="K2366" s="700" t="str">
        <f t="shared" si="275"/>
        <v/>
      </c>
      <c r="L2366" s="700" t="str">
        <f t="shared" si="276"/>
        <v/>
      </c>
      <c r="M2366" s="712" t="str">
        <f t="shared" si="277"/>
        <v/>
      </c>
      <c r="N2366" s="713"/>
      <c r="O2366" s="714"/>
      <c r="P2366" s="233" t="s">
        <v>439</v>
      </c>
      <c r="Q2366" s="233" t="s">
        <v>439</v>
      </c>
      <c r="R2366" s="816" t="str">
        <f t="shared" si="283"/>
        <v/>
      </c>
      <c r="S2366" s="711" t="str">
        <f t="shared" si="278"/>
        <v/>
      </c>
      <c r="T2366" s="573"/>
      <c r="U2366" s="573"/>
      <c r="V2366" s="147"/>
      <c r="W2366" s="707"/>
    </row>
    <row r="2367" spans="2:23" ht="14.25" customHeight="1">
      <c r="B2367" s="395"/>
      <c r="D2367" s="529">
        <f t="shared" si="280"/>
        <v>2326</v>
      </c>
      <c r="E2367" s="531"/>
      <c r="F2367" s="574"/>
      <c r="G2367" s="531"/>
      <c r="H2367" s="575"/>
      <c r="I2367" s="700" t="str">
        <f t="shared" si="281"/>
        <v/>
      </c>
      <c r="J2367" s="700" t="str">
        <f t="shared" si="274"/>
        <v/>
      </c>
      <c r="K2367" s="700" t="str">
        <f t="shared" si="275"/>
        <v/>
      </c>
      <c r="L2367" s="700" t="str">
        <f t="shared" si="276"/>
        <v/>
      </c>
      <c r="M2367" s="712" t="str">
        <f t="shared" si="277"/>
        <v/>
      </c>
      <c r="N2367" s="713"/>
      <c r="O2367" s="714"/>
      <c r="P2367" s="233" t="s">
        <v>439</v>
      </c>
      <c r="Q2367" s="233" t="s">
        <v>439</v>
      </c>
      <c r="R2367" s="816" t="str">
        <f t="shared" si="283"/>
        <v/>
      </c>
      <c r="S2367" s="711" t="str">
        <f t="shared" si="278"/>
        <v/>
      </c>
      <c r="T2367" s="573"/>
      <c r="U2367" s="573"/>
      <c r="V2367" s="147"/>
      <c r="W2367" s="707"/>
    </row>
    <row r="2368" spans="2:23" ht="14.25" customHeight="1">
      <c r="B2368" s="395"/>
      <c r="D2368" s="529">
        <f t="shared" si="280"/>
        <v>2327</v>
      </c>
      <c r="E2368" s="531"/>
      <c r="F2368" s="574"/>
      <c r="G2368" s="531"/>
      <c r="H2368" s="575"/>
      <c r="I2368" s="700" t="str">
        <f t="shared" si="281"/>
        <v/>
      </c>
      <c r="J2368" s="700" t="str">
        <f t="shared" si="274"/>
        <v/>
      </c>
      <c r="K2368" s="700" t="str">
        <f t="shared" si="275"/>
        <v/>
      </c>
      <c r="L2368" s="700" t="str">
        <f t="shared" si="276"/>
        <v/>
      </c>
      <c r="M2368" s="712" t="str">
        <f t="shared" si="277"/>
        <v/>
      </c>
      <c r="N2368" s="713"/>
      <c r="O2368" s="714"/>
      <c r="P2368" s="233" t="s">
        <v>439</v>
      </c>
      <c r="Q2368" s="233" t="s">
        <v>439</v>
      </c>
      <c r="R2368" s="816" t="str">
        <f t="shared" si="283"/>
        <v/>
      </c>
      <c r="S2368" s="711" t="str">
        <f t="shared" si="278"/>
        <v/>
      </c>
      <c r="T2368" s="573"/>
      <c r="U2368" s="573"/>
      <c r="V2368" s="147"/>
      <c r="W2368" s="707"/>
    </row>
    <row r="2369" spans="2:23" ht="14.25" customHeight="1">
      <c r="B2369" s="395"/>
      <c r="D2369" s="529">
        <f t="shared" si="280"/>
        <v>2328</v>
      </c>
      <c r="E2369" s="531"/>
      <c r="F2369" s="574"/>
      <c r="G2369" s="531"/>
      <c r="H2369" s="575"/>
      <c r="I2369" s="700" t="str">
        <f t="shared" si="281"/>
        <v/>
      </c>
      <c r="J2369" s="700" t="str">
        <f t="shared" si="274"/>
        <v/>
      </c>
      <c r="K2369" s="700" t="str">
        <f t="shared" si="275"/>
        <v/>
      </c>
      <c r="L2369" s="700" t="str">
        <f t="shared" si="276"/>
        <v/>
      </c>
      <c r="M2369" s="712" t="str">
        <f t="shared" si="277"/>
        <v/>
      </c>
      <c r="N2369" s="713"/>
      <c r="O2369" s="714"/>
      <c r="P2369" s="233" t="s">
        <v>439</v>
      </c>
      <c r="Q2369" s="233" t="s">
        <v>439</v>
      </c>
      <c r="R2369" s="816" t="str">
        <f t="shared" si="283"/>
        <v/>
      </c>
      <c r="S2369" s="711" t="str">
        <f t="shared" si="278"/>
        <v/>
      </c>
      <c r="T2369" s="573"/>
      <c r="U2369" s="573"/>
      <c r="V2369" s="147"/>
      <c r="W2369" s="707"/>
    </row>
    <row r="2370" spans="2:23" ht="14.25" customHeight="1">
      <c r="B2370" s="395"/>
      <c r="D2370" s="529">
        <f t="shared" si="280"/>
        <v>2329</v>
      </c>
      <c r="E2370" s="531"/>
      <c r="F2370" s="574"/>
      <c r="G2370" s="531"/>
      <c r="H2370" s="575"/>
      <c r="I2370" s="700" t="str">
        <f t="shared" si="281"/>
        <v/>
      </c>
      <c r="J2370" s="700" t="str">
        <f t="shared" si="274"/>
        <v/>
      </c>
      <c r="K2370" s="700" t="str">
        <f t="shared" si="275"/>
        <v/>
      </c>
      <c r="L2370" s="700" t="str">
        <f t="shared" si="276"/>
        <v/>
      </c>
      <c r="M2370" s="712" t="str">
        <f t="shared" si="277"/>
        <v/>
      </c>
      <c r="N2370" s="713"/>
      <c r="O2370" s="714"/>
      <c r="P2370" s="233" t="s">
        <v>439</v>
      </c>
      <c r="Q2370" s="233" t="s">
        <v>439</v>
      </c>
      <c r="R2370" s="816" t="str">
        <f t="shared" si="283"/>
        <v/>
      </c>
      <c r="S2370" s="711" t="str">
        <f t="shared" si="278"/>
        <v/>
      </c>
      <c r="T2370" s="573"/>
      <c r="U2370" s="573"/>
      <c r="V2370" s="147"/>
      <c r="W2370" s="707"/>
    </row>
    <row r="2371" spans="2:23" ht="14.25" customHeight="1">
      <c r="B2371" s="395"/>
      <c r="D2371" s="529">
        <f t="shared" si="280"/>
        <v>2330</v>
      </c>
      <c r="E2371" s="531"/>
      <c r="F2371" s="574"/>
      <c r="G2371" s="531"/>
      <c r="H2371" s="575"/>
      <c r="I2371" s="700" t="str">
        <f t="shared" si="281"/>
        <v/>
      </c>
      <c r="J2371" s="700" t="str">
        <f t="shared" si="274"/>
        <v/>
      </c>
      <c r="K2371" s="700" t="str">
        <f t="shared" si="275"/>
        <v/>
      </c>
      <c r="L2371" s="700" t="str">
        <f t="shared" si="276"/>
        <v/>
      </c>
      <c r="M2371" s="712" t="str">
        <f t="shared" si="277"/>
        <v/>
      </c>
      <c r="N2371" s="713"/>
      <c r="O2371" s="714"/>
      <c r="P2371" s="233" t="s">
        <v>439</v>
      </c>
      <c r="Q2371" s="233" t="s">
        <v>439</v>
      </c>
      <c r="R2371" s="816" t="str">
        <f t="shared" si="283"/>
        <v/>
      </c>
      <c r="S2371" s="711" t="str">
        <f t="shared" si="278"/>
        <v/>
      </c>
      <c r="T2371" s="573"/>
      <c r="U2371" s="573"/>
      <c r="V2371" s="147"/>
      <c r="W2371" s="707"/>
    </row>
    <row r="2372" spans="2:23" ht="14.25" customHeight="1">
      <c r="B2372" s="395"/>
      <c r="D2372" s="529">
        <f t="shared" si="280"/>
        <v>2331</v>
      </c>
      <c r="E2372" s="531"/>
      <c r="F2372" s="574"/>
      <c r="G2372" s="531"/>
      <c r="H2372" s="575"/>
      <c r="I2372" s="700" t="str">
        <f t="shared" si="281"/>
        <v/>
      </c>
      <c r="J2372" s="700" t="str">
        <f t="shared" si="274"/>
        <v/>
      </c>
      <c r="K2372" s="700" t="str">
        <f t="shared" si="275"/>
        <v/>
      </c>
      <c r="L2372" s="700" t="str">
        <f t="shared" si="276"/>
        <v/>
      </c>
      <c r="M2372" s="712" t="str">
        <f t="shared" si="277"/>
        <v/>
      </c>
      <c r="N2372" s="713"/>
      <c r="O2372" s="714"/>
      <c r="P2372" s="233" t="s">
        <v>439</v>
      </c>
      <c r="Q2372" s="233" t="s">
        <v>439</v>
      </c>
      <c r="R2372" s="816" t="str">
        <f t="shared" si="283"/>
        <v/>
      </c>
      <c r="S2372" s="711" t="str">
        <f t="shared" si="278"/>
        <v/>
      </c>
      <c r="T2372" s="573"/>
      <c r="U2372" s="573"/>
      <c r="V2372" s="147"/>
      <c r="W2372" s="707"/>
    </row>
    <row r="2373" spans="2:23" ht="14.25" customHeight="1">
      <c r="B2373" s="395"/>
      <c r="D2373" s="529">
        <f t="shared" si="280"/>
        <v>2332</v>
      </c>
      <c r="E2373" s="531"/>
      <c r="F2373" s="574"/>
      <c r="G2373" s="531"/>
      <c r="H2373" s="575"/>
      <c r="I2373" s="700" t="str">
        <f t="shared" si="281"/>
        <v/>
      </c>
      <c r="J2373" s="700" t="str">
        <f t="shared" si="274"/>
        <v/>
      </c>
      <c r="K2373" s="700" t="str">
        <f t="shared" si="275"/>
        <v/>
      </c>
      <c r="L2373" s="700" t="str">
        <f t="shared" si="276"/>
        <v/>
      </c>
      <c r="M2373" s="712" t="str">
        <f t="shared" si="277"/>
        <v/>
      </c>
      <c r="N2373" s="713"/>
      <c r="O2373" s="714"/>
      <c r="P2373" s="233" t="s">
        <v>439</v>
      </c>
      <c r="Q2373" s="233" t="s">
        <v>439</v>
      </c>
      <c r="R2373" s="816" t="str">
        <f t="shared" si="283"/>
        <v/>
      </c>
      <c r="S2373" s="711" t="str">
        <f t="shared" si="278"/>
        <v/>
      </c>
      <c r="T2373" s="573"/>
      <c r="U2373" s="573"/>
      <c r="V2373" s="147"/>
      <c r="W2373" s="707"/>
    </row>
    <row r="2374" spans="2:23" ht="14.25" customHeight="1">
      <c r="B2374" s="395"/>
      <c r="D2374" s="529">
        <f t="shared" si="280"/>
        <v>2333</v>
      </c>
      <c r="E2374" s="531"/>
      <c r="F2374" s="574"/>
      <c r="G2374" s="531"/>
      <c r="H2374" s="575"/>
      <c r="I2374" s="700" t="str">
        <f t="shared" si="281"/>
        <v/>
      </c>
      <c r="J2374" s="700" t="str">
        <f t="shared" si="274"/>
        <v/>
      </c>
      <c r="K2374" s="700" t="str">
        <f t="shared" si="275"/>
        <v/>
      </c>
      <c r="L2374" s="700" t="str">
        <f t="shared" si="276"/>
        <v/>
      </c>
      <c r="M2374" s="712" t="str">
        <f t="shared" si="277"/>
        <v/>
      </c>
      <c r="N2374" s="713"/>
      <c r="O2374" s="714"/>
      <c r="P2374" s="233" t="s">
        <v>439</v>
      </c>
      <c r="Q2374" s="233" t="s">
        <v>439</v>
      </c>
      <c r="R2374" s="816" t="str">
        <f t="shared" si="283"/>
        <v/>
      </c>
      <c r="S2374" s="711" t="str">
        <f t="shared" si="278"/>
        <v/>
      </c>
      <c r="T2374" s="573"/>
      <c r="U2374" s="573"/>
      <c r="V2374" s="147"/>
      <c r="W2374" s="707"/>
    </row>
    <row r="2375" spans="2:23" ht="14.25" customHeight="1">
      <c r="B2375" s="395"/>
      <c r="D2375" s="529">
        <f t="shared" si="280"/>
        <v>2334</v>
      </c>
      <c r="E2375" s="531"/>
      <c r="F2375" s="574"/>
      <c r="G2375" s="531"/>
      <c r="H2375" s="575"/>
      <c r="I2375" s="700" t="str">
        <f t="shared" si="281"/>
        <v/>
      </c>
      <c r="J2375" s="700" t="str">
        <f t="shared" si="274"/>
        <v/>
      </c>
      <c r="K2375" s="700" t="str">
        <f t="shared" si="275"/>
        <v/>
      </c>
      <c r="L2375" s="700" t="str">
        <f t="shared" si="276"/>
        <v/>
      </c>
      <c r="M2375" s="712" t="str">
        <f t="shared" si="277"/>
        <v/>
      </c>
      <c r="N2375" s="713"/>
      <c r="O2375" s="714"/>
      <c r="P2375" s="233" t="s">
        <v>439</v>
      </c>
      <c r="Q2375" s="233" t="s">
        <v>439</v>
      </c>
      <c r="R2375" s="816" t="str">
        <f t="shared" si="283"/>
        <v/>
      </c>
      <c r="S2375" s="711" t="str">
        <f t="shared" si="278"/>
        <v/>
      </c>
      <c r="T2375" s="573"/>
      <c r="U2375" s="573"/>
      <c r="V2375" s="147"/>
      <c r="W2375" s="707"/>
    </row>
    <row r="2376" spans="2:23" ht="14.25" customHeight="1">
      <c r="B2376" s="395"/>
      <c r="D2376" s="529">
        <f t="shared" si="280"/>
        <v>2335</v>
      </c>
      <c r="E2376" s="531"/>
      <c r="F2376" s="574"/>
      <c r="G2376" s="531"/>
      <c r="H2376" s="575"/>
      <c r="I2376" s="700" t="str">
        <f t="shared" si="281"/>
        <v/>
      </c>
      <c r="J2376" s="700" t="str">
        <f t="shared" si="274"/>
        <v/>
      </c>
      <c r="K2376" s="700" t="str">
        <f t="shared" si="275"/>
        <v/>
      </c>
      <c r="L2376" s="700" t="str">
        <f t="shared" si="276"/>
        <v/>
      </c>
      <c r="M2376" s="712" t="str">
        <f t="shared" si="277"/>
        <v/>
      </c>
      <c r="N2376" s="713"/>
      <c r="O2376" s="714"/>
      <c r="P2376" s="233" t="s">
        <v>439</v>
      </c>
      <c r="Q2376" s="233" t="s">
        <v>439</v>
      </c>
      <c r="R2376" s="816" t="str">
        <f t="shared" si="283"/>
        <v/>
      </c>
      <c r="S2376" s="711" t="str">
        <f t="shared" si="278"/>
        <v/>
      </c>
      <c r="T2376" s="573"/>
      <c r="U2376" s="573"/>
      <c r="V2376" s="147"/>
      <c r="W2376" s="707"/>
    </row>
    <row r="2377" spans="2:23" ht="14.25" customHeight="1">
      <c r="B2377" s="395"/>
      <c r="D2377" s="529">
        <f t="shared" si="280"/>
        <v>2336</v>
      </c>
      <c r="E2377" s="531"/>
      <c r="F2377" s="574"/>
      <c r="G2377" s="531"/>
      <c r="H2377" s="575"/>
      <c r="I2377" s="700" t="str">
        <f t="shared" si="281"/>
        <v/>
      </c>
      <c r="J2377" s="700" t="str">
        <f t="shared" si="274"/>
        <v/>
      </c>
      <c r="K2377" s="700" t="str">
        <f t="shared" si="275"/>
        <v/>
      </c>
      <c r="L2377" s="700" t="str">
        <f t="shared" si="276"/>
        <v/>
      </c>
      <c r="M2377" s="712" t="str">
        <f t="shared" si="277"/>
        <v/>
      </c>
      <c r="N2377" s="713"/>
      <c r="O2377" s="714"/>
      <c r="P2377" s="233" t="s">
        <v>439</v>
      </c>
      <c r="Q2377" s="233" t="s">
        <v>439</v>
      </c>
      <c r="R2377" s="816" t="str">
        <f t="shared" si="283"/>
        <v/>
      </c>
      <c r="S2377" s="711" t="str">
        <f t="shared" si="278"/>
        <v/>
      </c>
      <c r="T2377" s="573"/>
      <c r="U2377" s="573"/>
      <c r="V2377" s="147"/>
      <c r="W2377" s="707"/>
    </row>
    <row r="2378" spans="2:23" ht="14.25" customHeight="1">
      <c r="B2378" s="395"/>
      <c r="D2378" s="529">
        <f t="shared" si="280"/>
        <v>2337</v>
      </c>
      <c r="E2378" s="531"/>
      <c r="F2378" s="574"/>
      <c r="G2378" s="531"/>
      <c r="H2378" s="575"/>
      <c r="I2378" s="700" t="str">
        <f t="shared" si="281"/>
        <v/>
      </c>
      <c r="J2378" s="700" t="str">
        <f t="shared" si="274"/>
        <v/>
      </c>
      <c r="K2378" s="700" t="str">
        <f t="shared" si="275"/>
        <v/>
      </c>
      <c r="L2378" s="700" t="str">
        <f t="shared" si="276"/>
        <v/>
      </c>
      <c r="M2378" s="712" t="str">
        <f t="shared" si="277"/>
        <v/>
      </c>
      <c r="N2378" s="713"/>
      <c r="O2378" s="714"/>
      <c r="P2378" s="233" t="s">
        <v>439</v>
      </c>
      <c r="Q2378" s="233" t="s">
        <v>439</v>
      </c>
      <c r="R2378" s="816" t="str">
        <f t="shared" si="283"/>
        <v/>
      </c>
      <c r="S2378" s="711" t="str">
        <f t="shared" si="278"/>
        <v/>
      </c>
      <c r="T2378" s="573"/>
      <c r="U2378" s="573"/>
      <c r="V2378" s="147"/>
      <c r="W2378" s="707"/>
    </row>
    <row r="2379" spans="2:23" ht="14.25" customHeight="1">
      <c r="B2379" s="395"/>
      <c r="D2379" s="529">
        <f t="shared" si="280"/>
        <v>2338</v>
      </c>
      <c r="E2379" s="531"/>
      <c r="F2379" s="574"/>
      <c r="G2379" s="531"/>
      <c r="H2379" s="575"/>
      <c r="I2379" s="700" t="str">
        <f t="shared" si="281"/>
        <v/>
      </c>
      <c r="J2379" s="700" t="str">
        <f t="shared" si="274"/>
        <v/>
      </c>
      <c r="K2379" s="700" t="str">
        <f t="shared" si="275"/>
        <v/>
      </c>
      <c r="L2379" s="700" t="str">
        <f t="shared" si="276"/>
        <v/>
      </c>
      <c r="M2379" s="712" t="str">
        <f t="shared" si="277"/>
        <v/>
      </c>
      <c r="N2379" s="713"/>
      <c r="O2379" s="714"/>
      <c r="P2379" s="233" t="s">
        <v>439</v>
      </c>
      <c r="Q2379" s="233" t="s">
        <v>439</v>
      </c>
      <c r="R2379" s="816" t="str">
        <f t="shared" si="283"/>
        <v/>
      </c>
      <c r="S2379" s="711" t="str">
        <f t="shared" si="278"/>
        <v/>
      </c>
      <c r="T2379" s="573"/>
      <c r="U2379" s="573"/>
      <c r="V2379" s="147"/>
      <c r="W2379" s="707"/>
    </row>
    <row r="2380" spans="2:23" ht="14.25" customHeight="1">
      <c r="B2380" s="395"/>
      <c r="D2380" s="529">
        <f t="shared" si="280"/>
        <v>2339</v>
      </c>
      <c r="E2380" s="531"/>
      <c r="F2380" s="574"/>
      <c r="G2380" s="531"/>
      <c r="H2380" s="575"/>
      <c r="I2380" s="700" t="str">
        <f t="shared" si="281"/>
        <v/>
      </c>
      <c r="J2380" s="700" t="str">
        <f t="shared" si="274"/>
        <v/>
      </c>
      <c r="K2380" s="700" t="str">
        <f t="shared" si="275"/>
        <v/>
      </c>
      <c r="L2380" s="700" t="str">
        <f t="shared" si="276"/>
        <v/>
      </c>
      <c r="M2380" s="712" t="str">
        <f t="shared" si="277"/>
        <v/>
      </c>
      <c r="N2380" s="713"/>
      <c r="O2380" s="714"/>
      <c r="P2380" s="233" t="s">
        <v>439</v>
      </c>
      <c r="Q2380" s="233" t="s">
        <v>439</v>
      </c>
      <c r="R2380" s="816" t="str">
        <f t="shared" si="283"/>
        <v/>
      </c>
      <c r="S2380" s="711" t="str">
        <f t="shared" si="278"/>
        <v/>
      </c>
      <c r="T2380" s="573"/>
      <c r="U2380" s="573"/>
      <c r="V2380" s="147"/>
      <c r="W2380" s="707"/>
    </row>
    <row r="2381" spans="2:23" ht="14.25" customHeight="1">
      <c r="B2381" s="395"/>
      <c r="D2381" s="529">
        <f t="shared" si="280"/>
        <v>2340</v>
      </c>
      <c r="E2381" s="531"/>
      <c r="F2381" s="574"/>
      <c r="G2381" s="531"/>
      <c r="H2381" s="575"/>
      <c r="I2381" s="700" t="str">
        <f t="shared" si="281"/>
        <v/>
      </c>
      <c r="J2381" s="700" t="str">
        <f t="shared" si="274"/>
        <v/>
      </c>
      <c r="K2381" s="700" t="str">
        <f t="shared" si="275"/>
        <v/>
      </c>
      <c r="L2381" s="700" t="str">
        <f t="shared" si="276"/>
        <v/>
      </c>
      <c r="M2381" s="712" t="str">
        <f t="shared" si="277"/>
        <v/>
      </c>
      <c r="N2381" s="713"/>
      <c r="O2381" s="714"/>
      <c r="P2381" s="233" t="s">
        <v>439</v>
      </c>
      <c r="Q2381" s="233" t="s">
        <v>439</v>
      </c>
      <c r="R2381" s="816" t="str">
        <f t="shared" si="283"/>
        <v/>
      </c>
      <c r="S2381" s="711" t="str">
        <f t="shared" si="278"/>
        <v/>
      </c>
      <c r="T2381" s="573"/>
      <c r="U2381" s="573"/>
      <c r="V2381" s="147"/>
      <c r="W2381" s="707"/>
    </row>
    <row r="2382" spans="2:23" ht="14.25" customHeight="1">
      <c r="B2382" s="395"/>
      <c r="D2382" s="529">
        <f t="shared" si="280"/>
        <v>2341</v>
      </c>
      <c r="E2382" s="531"/>
      <c r="F2382" s="574"/>
      <c r="G2382" s="531"/>
      <c r="H2382" s="575"/>
      <c r="I2382" s="700" t="str">
        <f t="shared" si="281"/>
        <v/>
      </c>
      <c r="J2382" s="700" t="str">
        <f t="shared" si="274"/>
        <v/>
      </c>
      <c r="K2382" s="700" t="str">
        <f t="shared" si="275"/>
        <v/>
      </c>
      <c r="L2382" s="700" t="str">
        <f t="shared" si="276"/>
        <v/>
      </c>
      <c r="M2382" s="712" t="str">
        <f t="shared" si="277"/>
        <v/>
      </c>
      <c r="N2382" s="713"/>
      <c r="O2382" s="714"/>
      <c r="P2382" s="233" t="s">
        <v>439</v>
      </c>
      <c r="Q2382" s="233" t="s">
        <v>439</v>
      </c>
      <c r="R2382" s="816" t="str">
        <f t="shared" si="283"/>
        <v/>
      </c>
      <c r="S2382" s="711" t="str">
        <f t="shared" si="278"/>
        <v/>
      </c>
      <c r="T2382" s="573"/>
      <c r="U2382" s="573"/>
      <c r="V2382" s="147"/>
      <c r="W2382" s="707"/>
    </row>
    <row r="2383" spans="2:23" ht="14.25" customHeight="1">
      <c r="B2383" s="395"/>
      <c r="D2383" s="529">
        <f t="shared" si="280"/>
        <v>2342</v>
      </c>
      <c r="E2383" s="531"/>
      <c r="F2383" s="574"/>
      <c r="G2383" s="531"/>
      <c r="H2383" s="575"/>
      <c r="I2383" s="700" t="str">
        <f t="shared" si="281"/>
        <v/>
      </c>
      <c r="J2383" s="700" t="str">
        <f t="shared" si="274"/>
        <v/>
      </c>
      <c r="K2383" s="700" t="str">
        <f t="shared" si="275"/>
        <v/>
      </c>
      <c r="L2383" s="700" t="str">
        <f t="shared" si="276"/>
        <v/>
      </c>
      <c r="M2383" s="712" t="str">
        <f t="shared" si="277"/>
        <v/>
      </c>
      <c r="N2383" s="713"/>
      <c r="O2383" s="714"/>
      <c r="P2383" s="233" t="s">
        <v>439</v>
      </c>
      <c r="Q2383" s="233" t="s">
        <v>439</v>
      </c>
      <c r="R2383" s="816" t="str">
        <f t="shared" si="283"/>
        <v/>
      </c>
      <c r="S2383" s="711" t="str">
        <f t="shared" si="278"/>
        <v/>
      </c>
      <c r="T2383" s="573"/>
      <c r="U2383" s="573"/>
      <c r="V2383" s="147"/>
      <c r="W2383" s="707"/>
    </row>
    <row r="2384" spans="2:23" ht="14.25" customHeight="1">
      <c r="B2384" s="395"/>
      <c r="D2384" s="529">
        <f t="shared" si="280"/>
        <v>2343</v>
      </c>
      <c r="E2384" s="531"/>
      <c r="F2384" s="574"/>
      <c r="G2384" s="531"/>
      <c r="H2384" s="575"/>
      <c r="I2384" s="700" t="str">
        <f t="shared" si="281"/>
        <v/>
      </c>
      <c r="J2384" s="700" t="str">
        <f t="shared" si="274"/>
        <v/>
      </c>
      <c r="K2384" s="700" t="str">
        <f t="shared" si="275"/>
        <v/>
      </c>
      <c r="L2384" s="700" t="str">
        <f t="shared" si="276"/>
        <v/>
      </c>
      <c r="M2384" s="712" t="str">
        <f t="shared" si="277"/>
        <v/>
      </c>
      <c r="N2384" s="713"/>
      <c r="O2384" s="714"/>
      <c r="P2384" s="233" t="s">
        <v>439</v>
      </c>
      <c r="Q2384" s="233" t="s">
        <v>439</v>
      </c>
      <c r="R2384" s="816" t="str">
        <f t="shared" si="283"/>
        <v/>
      </c>
      <c r="S2384" s="711" t="str">
        <f t="shared" si="278"/>
        <v/>
      </c>
      <c r="T2384" s="573"/>
      <c r="U2384" s="573"/>
      <c r="V2384" s="147"/>
      <c r="W2384" s="707"/>
    </row>
    <row r="2385" spans="2:23" ht="14.25" customHeight="1">
      <c r="B2385" s="395"/>
      <c r="D2385" s="529">
        <f t="shared" si="280"/>
        <v>2344</v>
      </c>
      <c r="E2385" s="531"/>
      <c r="F2385" s="574"/>
      <c r="G2385" s="531"/>
      <c r="H2385" s="575"/>
      <c r="I2385" s="700" t="str">
        <f t="shared" si="281"/>
        <v/>
      </c>
      <c r="J2385" s="700" t="str">
        <f t="shared" si="274"/>
        <v/>
      </c>
      <c r="K2385" s="700" t="str">
        <f t="shared" si="275"/>
        <v/>
      </c>
      <c r="L2385" s="700" t="str">
        <f t="shared" si="276"/>
        <v/>
      </c>
      <c r="M2385" s="712" t="str">
        <f t="shared" si="277"/>
        <v/>
      </c>
      <c r="N2385" s="713"/>
      <c r="O2385" s="714"/>
      <c r="P2385" s="233" t="s">
        <v>439</v>
      </c>
      <c r="Q2385" s="233" t="s">
        <v>439</v>
      </c>
      <c r="R2385" s="816" t="str">
        <f t="shared" si="283"/>
        <v/>
      </c>
      <c r="S2385" s="711" t="str">
        <f t="shared" si="278"/>
        <v/>
      </c>
      <c r="T2385" s="573"/>
      <c r="U2385" s="573"/>
      <c r="V2385" s="147"/>
      <c r="W2385" s="707"/>
    </row>
    <row r="2386" spans="2:23" ht="14.25" customHeight="1">
      <c r="B2386" s="395"/>
      <c r="D2386" s="529">
        <f t="shared" si="280"/>
        <v>2345</v>
      </c>
      <c r="E2386" s="531"/>
      <c r="F2386" s="574"/>
      <c r="G2386" s="531"/>
      <c r="H2386" s="575"/>
      <c r="I2386" s="700" t="str">
        <f t="shared" si="281"/>
        <v/>
      </c>
      <c r="J2386" s="700" t="str">
        <f t="shared" si="274"/>
        <v/>
      </c>
      <c r="K2386" s="700" t="str">
        <f t="shared" si="275"/>
        <v/>
      </c>
      <c r="L2386" s="700" t="str">
        <f t="shared" si="276"/>
        <v/>
      </c>
      <c r="M2386" s="712" t="str">
        <f t="shared" si="277"/>
        <v/>
      </c>
      <c r="N2386" s="713"/>
      <c r="O2386" s="714"/>
      <c r="P2386" s="233" t="s">
        <v>439</v>
      </c>
      <c r="Q2386" s="233" t="s">
        <v>439</v>
      </c>
      <c r="R2386" s="816" t="str">
        <f t="shared" si="283"/>
        <v/>
      </c>
      <c r="S2386" s="711" t="str">
        <f t="shared" si="278"/>
        <v/>
      </c>
      <c r="T2386" s="573"/>
      <c r="U2386" s="573"/>
      <c r="V2386" s="147"/>
      <c r="W2386" s="707"/>
    </row>
    <row r="2387" spans="2:23" ht="14.25" customHeight="1">
      <c r="B2387" s="395"/>
      <c r="D2387" s="529">
        <f t="shared" si="280"/>
        <v>2346</v>
      </c>
      <c r="E2387" s="531"/>
      <c r="F2387" s="574"/>
      <c r="G2387" s="531"/>
      <c r="H2387" s="575"/>
      <c r="I2387" s="700" t="str">
        <f t="shared" si="281"/>
        <v/>
      </c>
      <c r="J2387" s="700" t="str">
        <f t="shared" si="274"/>
        <v/>
      </c>
      <c r="K2387" s="700" t="str">
        <f t="shared" si="275"/>
        <v/>
      </c>
      <c r="L2387" s="700" t="str">
        <f t="shared" si="276"/>
        <v/>
      </c>
      <c r="M2387" s="712" t="str">
        <f t="shared" si="277"/>
        <v/>
      </c>
      <c r="N2387" s="713"/>
      <c r="O2387" s="714"/>
      <c r="P2387" s="233" t="s">
        <v>439</v>
      </c>
      <c r="Q2387" s="233" t="s">
        <v>439</v>
      </c>
      <c r="R2387" s="816" t="str">
        <f t="shared" si="283"/>
        <v/>
      </c>
      <c r="S2387" s="711" t="str">
        <f t="shared" si="278"/>
        <v/>
      </c>
      <c r="T2387" s="573"/>
      <c r="U2387" s="573"/>
      <c r="V2387" s="147"/>
      <c r="W2387" s="707"/>
    </row>
    <row r="2388" spans="2:23" ht="14.25" customHeight="1">
      <c r="B2388" s="395"/>
      <c r="D2388" s="529">
        <f t="shared" si="280"/>
        <v>2347</v>
      </c>
      <c r="E2388" s="531"/>
      <c r="F2388" s="574"/>
      <c r="G2388" s="531"/>
      <c r="H2388" s="575"/>
      <c r="I2388" s="700" t="str">
        <f t="shared" si="281"/>
        <v/>
      </c>
      <c r="J2388" s="700" t="str">
        <f t="shared" si="274"/>
        <v/>
      </c>
      <c r="K2388" s="700" t="str">
        <f t="shared" si="275"/>
        <v/>
      </c>
      <c r="L2388" s="700" t="str">
        <f t="shared" si="276"/>
        <v/>
      </c>
      <c r="M2388" s="712" t="str">
        <f t="shared" si="277"/>
        <v/>
      </c>
      <c r="N2388" s="713"/>
      <c r="O2388" s="714"/>
      <c r="P2388" s="233" t="s">
        <v>439</v>
      </c>
      <c r="Q2388" s="233" t="s">
        <v>439</v>
      </c>
      <c r="R2388" s="816" t="str">
        <f t="shared" si="283"/>
        <v/>
      </c>
      <c r="S2388" s="711" t="str">
        <f t="shared" si="278"/>
        <v/>
      </c>
      <c r="T2388" s="573"/>
      <c r="U2388" s="573"/>
      <c r="V2388" s="147"/>
      <c r="W2388" s="707"/>
    </row>
    <row r="2389" spans="2:23" ht="14.25" customHeight="1">
      <c r="B2389" s="395"/>
      <c r="D2389" s="529">
        <f t="shared" si="280"/>
        <v>2348</v>
      </c>
      <c r="E2389" s="531"/>
      <c r="F2389" s="574"/>
      <c r="G2389" s="531"/>
      <c r="H2389" s="575"/>
      <c r="I2389" s="700" t="str">
        <f t="shared" si="281"/>
        <v/>
      </c>
      <c r="J2389" s="700" t="str">
        <f t="shared" si="274"/>
        <v/>
      </c>
      <c r="K2389" s="700" t="str">
        <f t="shared" si="275"/>
        <v/>
      </c>
      <c r="L2389" s="700" t="str">
        <f t="shared" si="276"/>
        <v/>
      </c>
      <c r="M2389" s="712" t="str">
        <f t="shared" si="277"/>
        <v/>
      </c>
      <c r="N2389" s="713"/>
      <c r="O2389" s="714"/>
      <c r="P2389" s="233" t="s">
        <v>439</v>
      </c>
      <c r="Q2389" s="233" t="s">
        <v>439</v>
      </c>
      <c r="R2389" s="816" t="str">
        <f t="shared" si="283"/>
        <v/>
      </c>
      <c r="S2389" s="711" t="str">
        <f t="shared" si="278"/>
        <v/>
      </c>
      <c r="T2389" s="573"/>
      <c r="U2389" s="573"/>
      <c r="V2389" s="147"/>
      <c r="W2389" s="707"/>
    </row>
    <row r="2390" spans="2:23" ht="14.25" customHeight="1">
      <c r="B2390" s="395"/>
      <c r="D2390" s="529">
        <f t="shared" si="280"/>
        <v>2349</v>
      </c>
      <c r="E2390" s="531"/>
      <c r="F2390" s="574"/>
      <c r="G2390" s="531"/>
      <c r="H2390" s="575"/>
      <c r="I2390" s="700" t="str">
        <f t="shared" si="281"/>
        <v/>
      </c>
      <c r="J2390" s="700" t="str">
        <f t="shared" si="274"/>
        <v/>
      </c>
      <c r="K2390" s="700" t="str">
        <f t="shared" si="275"/>
        <v/>
      </c>
      <c r="L2390" s="700" t="str">
        <f t="shared" si="276"/>
        <v/>
      </c>
      <c r="M2390" s="712" t="str">
        <f t="shared" si="277"/>
        <v/>
      </c>
      <c r="N2390" s="713"/>
      <c r="O2390" s="714"/>
      <c r="P2390" s="233" t="s">
        <v>439</v>
      </c>
      <c r="Q2390" s="233" t="s">
        <v>439</v>
      </c>
      <c r="R2390" s="816" t="str">
        <f t="shared" si="283"/>
        <v/>
      </c>
      <c r="S2390" s="711" t="str">
        <f t="shared" si="278"/>
        <v/>
      </c>
      <c r="T2390" s="573"/>
      <c r="U2390" s="573"/>
      <c r="V2390" s="147"/>
      <c r="W2390" s="707"/>
    </row>
    <row r="2391" spans="2:23" ht="14.25" customHeight="1">
      <c r="B2391" s="395"/>
      <c r="D2391" s="529">
        <f t="shared" si="280"/>
        <v>2350</v>
      </c>
      <c r="E2391" s="531"/>
      <c r="F2391" s="574"/>
      <c r="G2391" s="531"/>
      <c r="H2391" s="575"/>
      <c r="I2391" s="700" t="str">
        <f t="shared" si="281"/>
        <v/>
      </c>
      <c r="J2391" s="700" t="str">
        <f t="shared" si="274"/>
        <v/>
      </c>
      <c r="K2391" s="700" t="str">
        <f t="shared" si="275"/>
        <v/>
      </c>
      <c r="L2391" s="700" t="str">
        <f t="shared" si="276"/>
        <v/>
      </c>
      <c r="M2391" s="712" t="str">
        <f t="shared" si="277"/>
        <v/>
      </c>
      <c r="N2391" s="713"/>
      <c r="O2391" s="714"/>
      <c r="P2391" s="233" t="s">
        <v>439</v>
      </c>
      <c r="Q2391" s="233" t="s">
        <v>439</v>
      </c>
      <c r="R2391" s="816" t="str">
        <f t="shared" si="283"/>
        <v/>
      </c>
      <c r="S2391" s="711" t="str">
        <f t="shared" si="278"/>
        <v/>
      </c>
      <c r="T2391" s="573"/>
      <c r="U2391" s="573"/>
      <c r="V2391" s="147"/>
      <c r="W2391" s="707"/>
    </row>
    <row r="2392" spans="2:23" ht="14.25" customHeight="1">
      <c r="B2392" s="395"/>
      <c r="D2392" s="529">
        <f t="shared" si="280"/>
        <v>2351</v>
      </c>
      <c r="E2392" s="531"/>
      <c r="F2392" s="574"/>
      <c r="G2392" s="531"/>
      <c r="H2392" s="575"/>
      <c r="I2392" s="700" t="str">
        <f t="shared" si="281"/>
        <v/>
      </c>
      <c r="J2392" s="700" t="str">
        <f t="shared" si="274"/>
        <v/>
      </c>
      <c r="K2392" s="700" t="str">
        <f t="shared" si="275"/>
        <v/>
      </c>
      <c r="L2392" s="700" t="str">
        <f t="shared" si="276"/>
        <v/>
      </c>
      <c r="M2392" s="712" t="str">
        <f t="shared" si="277"/>
        <v/>
      </c>
      <c r="N2392" s="713"/>
      <c r="O2392" s="714"/>
      <c r="P2392" s="233" t="s">
        <v>439</v>
      </c>
      <c r="Q2392" s="233" t="s">
        <v>439</v>
      </c>
      <c r="R2392" s="816" t="str">
        <f t="shared" si="283"/>
        <v/>
      </c>
      <c r="S2392" s="711" t="str">
        <f t="shared" si="278"/>
        <v/>
      </c>
      <c r="T2392" s="573"/>
      <c r="U2392" s="573"/>
      <c r="V2392" s="147"/>
      <c r="W2392" s="707"/>
    </row>
    <row r="2393" spans="2:23" ht="14.25" customHeight="1">
      <c r="B2393" s="395"/>
      <c r="D2393" s="529">
        <f t="shared" si="280"/>
        <v>2352</v>
      </c>
      <c r="E2393" s="531"/>
      <c r="F2393" s="574"/>
      <c r="G2393" s="531"/>
      <c r="H2393" s="575"/>
      <c r="I2393" s="700" t="str">
        <f t="shared" si="281"/>
        <v/>
      </c>
      <c r="J2393" s="700" t="str">
        <f t="shared" si="274"/>
        <v/>
      </c>
      <c r="K2393" s="700" t="str">
        <f t="shared" si="275"/>
        <v/>
      </c>
      <c r="L2393" s="700" t="str">
        <f t="shared" si="276"/>
        <v/>
      </c>
      <c r="M2393" s="712" t="str">
        <f t="shared" si="277"/>
        <v/>
      </c>
      <c r="N2393" s="713"/>
      <c r="O2393" s="714"/>
      <c r="P2393" s="233" t="s">
        <v>439</v>
      </c>
      <c r="Q2393" s="233" t="s">
        <v>439</v>
      </c>
      <c r="R2393" s="816" t="str">
        <f t="shared" si="283"/>
        <v/>
      </c>
      <c r="S2393" s="711" t="str">
        <f t="shared" si="278"/>
        <v/>
      </c>
      <c r="T2393" s="573"/>
      <c r="U2393" s="573"/>
      <c r="V2393" s="147"/>
      <c r="W2393" s="707"/>
    </row>
    <row r="2394" spans="2:23" ht="14.25" customHeight="1">
      <c r="B2394" s="395"/>
      <c r="D2394" s="529">
        <f t="shared" si="280"/>
        <v>2353</v>
      </c>
      <c r="E2394" s="531"/>
      <c r="F2394" s="574"/>
      <c r="G2394" s="531"/>
      <c r="H2394" s="575"/>
      <c r="I2394" s="700" t="str">
        <f t="shared" si="281"/>
        <v/>
      </c>
      <c r="J2394" s="700" t="str">
        <f t="shared" si="274"/>
        <v/>
      </c>
      <c r="K2394" s="700" t="str">
        <f t="shared" si="275"/>
        <v/>
      </c>
      <c r="L2394" s="700" t="str">
        <f t="shared" si="276"/>
        <v/>
      </c>
      <c r="M2394" s="712" t="str">
        <f t="shared" si="277"/>
        <v/>
      </c>
      <c r="N2394" s="713"/>
      <c r="O2394" s="714"/>
      <c r="P2394" s="233" t="s">
        <v>439</v>
      </c>
      <c r="Q2394" s="233" t="s">
        <v>439</v>
      </c>
      <c r="R2394" s="816" t="str">
        <f t="shared" si="283"/>
        <v/>
      </c>
      <c r="S2394" s="711" t="str">
        <f t="shared" si="278"/>
        <v/>
      </c>
      <c r="T2394" s="573"/>
      <c r="U2394" s="573"/>
      <c r="V2394" s="147"/>
      <c r="W2394" s="707"/>
    </row>
    <row r="2395" spans="2:23" ht="14.25" customHeight="1">
      <c r="B2395" s="395"/>
      <c r="D2395" s="529">
        <f t="shared" si="280"/>
        <v>2354</v>
      </c>
      <c r="E2395" s="531"/>
      <c r="F2395" s="574"/>
      <c r="G2395" s="531"/>
      <c r="H2395" s="575"/>
      <c r="I2395" s="700" t="str">
        <f t="shared" si="281"/>
        <v/>
      </c>
      <c r="J2395" s="700" t="str">
        <f t="shared" si="274"/>
        <v/>
      </c>
      <c r="K2395" s="700" t="str">
        <f t="shared" si="275"/>
        <v/>
      </c>
      <c r="L2395" s="700" t="str">
        <f t="shared" si="276"/>
        <v/>
      </c>
      <c r="M2395" s="712" t="str">
        <f t="shared" si="277"/>
        <v/>
      </c>
      <c r="N2395" s="713"/>
      <c r="O2395" s="714"/>
      <c r="P2395" s="233" t="s">
        <v>439</v>
      </c>
      <c r="Q2395" s="233" t="s">
        <v>439</v>
      </c>
      <c r="R2395" s="816" t="str">
        <f t="shared" si="283"/>
        <v/>
      </c>
      <c r="S2395" s="711" t="str">
        <f t="shared" si="278"/>
        <v/>
      </c>
      <c r="T2395" s="573"/>
      <c r="U2395" s="573"/>
      <c r="V2395" s="147"/>
      <c r="W2395" s="707"/>
    </row>
    <row r="2396" spans="2:23" ht="14.25" customHeight="1">
      <c r="B2396" s="395"/>
      <c r="D2396" s="529">
        <f t="shared" si="280"/>
        <v>2355</v>
      </c>
      <c r="E2396" s="531"/>
      <c r="F2396" s="574"/>
      <c r="G2396" s="531"/>
      <c r="H2396" s="575"/>
      <c r="I2396" s="700" t="str">
        <f t="shared" si="281"/>
        <v/>
      </c>
      <c r="J2396" s="700" t="str">
        <f t="shared" si="274"/>
        <v/>
      </c>
      <c r="K2396" s="700" t="str">
        <f t="shared" si="275"/>
        <v/>
      </c>
      <c r="L2396" s="700" t="str">
        <f t="shared" si="276"/>
        <v/>
      </c>
      <c r="M2396" s="712" t="str">
        <f t="shared" si="277"/>
        <v/>
      </c>
      <c r="N2396" s="713"/>
      <c r="O2396" s="714"/>
      <c r="P2396" s="233" t="s">
        <v>439</v>
      </c>
      <c r="Q2396" s="233" t="s">
        <v>439</v>
      </c>
      <c r="R2396" s="816" t="str">
        <f t="shared" si="283"/>
        <v/>
      </c>
      <c r="S2396" s="711" t="str">
        <f t="shared" si="278"/>
        <v/>
      </c>
      <c r="T2396" s="573"/>
      <c r="U2396" s="573"/>
      <c r="V2396" s="147"/>
      <c r="W2396" s="707"/>
    </row>
    <row r="2397" spans="2:23" ht="14.25" customHeight="1">
      <c r="B2397" s="395"/>
      <c r="D2397" s="529">
        <f t="shared" si="280"/>
        <v>2356</v>
      </c>
      <c r="E2397" s="531"/>
      <c r="F2397" s="574"/>
      <c r="G2397" s="531"/>
      <c r="H2397" s="575"/>
      <c r="I2397" s="700" t="str">
        <f t="shared" si="281"/>
        <v/>
      </c>
      <c r="J2397" s="700" t="str">
        <f t="shared" si="274"/>
        <v/>
      </c>
      <c r="K2397" s="700" t="str">
        <f t="shared" si="275"/>
        <v/>
      </c>
      <c r="L2397" s="700" t="str">
        <f t="shared" si="276"/>
        <v/>
      </c>
      <c r="M2397" s="712" t="str">
        <f t="shared" si="277"/>
        <v/>
      </c>
      <c r="N2397" s="713"/>
      <c r="O2397" s="714"/>
      <c r="P2397" s="233" t="s">
        <v>439</v>
      </c>
      <c r="Q2397" s="233" t="s">
        <v>439</v>
      </c>
      <c r="R2397" s="816" t="str">
        <f t="shared" si="283"/>
        <v/>
      </c>
      <c r="S2397" s="711" t="str">
        <f t="shared" si="278"/>
        <v/>
      </c>
      <c r="T2397" s="573"/>
      <c r="U2397" s="573"/>
      <c r="V2397" s="147"/>
      <c r="W2397" s="707"/>
    </row>
    <row r="2398" spans="2:23" ht="14.25" customHeight="1">
      <c r="B2398" s="395"/>
      <c r="D2398" s="529">
        <f t="shared" si="280"/>
        <v>2357</v>
      </c>
      <c r="E2398" s="531"/>
      <c r="F2398" s="574"/>
      <c r="G2398" s="531"/>
      <c r="H2398" s="575"/>
      <c r="I2398" s="700" t="str">
        <f t="shared" si="281"/>
        <v/>
      </c>
      <c r="J2398" s="700" t="str">
        <f t="shared" si="274"/>
        <v/>
      </c>
      <c r="K2398" s="700" t="str">
        <f t="shared" si="275"/>
        <v/>
      </c>
      <c r="L2398" s="700" t="str">
        <f t="shared" si="276"/>
        <v/>
      </c>
      <c r="M2398" s="712" t="str">
        <f t="shared" si="277"/>
        <v/>
      </c>
      <c r="N2398" s="713"/>
      <c r="O2398" s="714"/>
      <c r="P2398" s="233" t="s">
        <v>439</v>
      </c>
      <c r="Q2398" s="233" t="s">
        <v>439</v>
      </c>
      <c r="R2398" s="816" t="str">
        <f t="shared" si="283"/>
        <v/>
      </c>
      <c r="S2398" s="711" t="str">
        <f t="shared" si="278"/>
        <v/>
      </c>
      <c r="T2398" s="573"/>
      <c r="U2398" s="573"/>
      <c r="V2398" s="147"/>
      <c r="W2398" s="707"/>
    </row>
    <row r="2399" spans="2:23" ht="14.25" customHeight="1">
      <c r="B2399" s="395"/>
      <c r="D2399" s="529">
        <f t="shared" si="280"/>
        <v>2358</v>
      </c>
      <c r="E2399" s="531"/>
      <c r="F2399" s="574"/>
      <c r="G2399" s="531"/>
      <c r="H2399" s="575"/>
      <c r="I2399" s="700" t="str">
        <f t="shared" si="281"/>
        <v/>
      </c>
      <c r="J2399" s="700" t="str">
        <f t="shared" si="274"/>
        <v/>
      </c>
      <c r="K2399" s="700" t="str">
        <f t="shared" si="275"/>
        <v/>
      </c>
      <c r="L2399" s="700" t="str">
        <f t="shared" si="276"/>
        <v/>
      </c>
      <c r="M2399" s="712" t="str">
        <f t="shared" si="277"/>
        <v/>
      </c>
      <c r="N2399" s="713"/>
      <c r="O2399" s="714"/>
      <c r="P2399" s="233" t="s">
        <v>439</v>
      </c>
      <c r="Q2399" s="233" t="s">
        <v>439</v>
      </c>
      <c r="R2399" s="816" t="str">
        <f t="shared" si="283"/>
        <v/>
      </c>
      <c r="S2399" s="711" t="str">
        <f t="shared" si="278"/>
        <v/>
      </c>
      <c r="T2399" s="573"/>
      <c r="U2399" s="573"/>
      <c r="V2399" s="147"/>
      <c r="W2399" s="707"/>
    </row>
    <row r="2400" spans="2:23" ht="14.25" customHeight="1">
      <c r="B2400" s="395"/>
      <c r="D2400" s="529">
        <f t="shared" si="280"/>
        <v>2359</v>
      </c>
      <c r="E2400" s="531"/>
      <c r="F2400" s="574"/>
      <c r="G2400" s="531"/>
      <c r="H2400" s="575"/>
      <c r="I2400" s="700" t="str">
        <f t="shared" si="281"/>
        <v/>
      </c>
      <c r="J2400" s="700" t="str">
        <f t="shared" si="274"/>
        <v/>
      </c>
      <c r="K2400" s="700" t="str">
        <f t="shared" si="275"/>
        <v/>
      </c>
      <c r="L2400" s="700" t="str">
        <f t="shared" si="276"/>
        <v/>
      </c>
      <c r="M2400" s="712" t="str">
        <f t="shared" si="277"/>
        <v/>
      </c>
      <c r="N2400" s="713"/>
      <c r="O2400" s="714"/>
      <c r="P2400" s="233" t="s">
        <v>439</v>
      </c>
      <c r="Q2400" s="233" t="s">
        <v>439</v>
      </c>
      <c r="R2400" s="816" t="str">
        <f t="shared" si="283"/>
        <v/>
      </c>
      <c r="S2400" s="711" t="str">
        <f t="shared" si="278"/>
        <v/>
      </c>
      <c r="T2400" s="573"/>
      <c r="U2400" s="573"/>
      <c r="V2400" s="147"/>
      <c r="W2400" s="707"/>
    </row>
    <row r="2401" spans="2:23" ht="14.25" customHeight="1">
      <c r="B2401" s="395"/>
      <c r="D2401" s="529">
        <f t="shared" si="280"/>
        <v>2360</v>
      </c>
      <c r="E2401" s="531"/>
      <c r="F2401" s="574"/>
      <c r="G2401" s="531"/>
      <c r="H2401" s="575"/>
      <c r="I2401" s="700" t="str">
        <f t="shared" si="281"/>
        <v/>
      </c>
      <c r="J2401" s="700" t="str">
        <f t="shared" si="274"/>
        <v/>
      </c>
      <c r="K2401" s="700" t="str">
        <f t="shared" si="275"/>
        <v/>
      </c>
      <c r="L2401" s="700" t="str">
        <f t="shared" si="276"/>
        <v/>
      </c>
      <c r="M2401" s="712" t="str">
        <f t="shared" si="277"/>
        <v/>
      </c>
      <c r="N2401" s="713"/>
      <c r="O2401" s="714"/>
      <c r="P2401" s="233" t="s">
        <v>439</v>
      </c>
      <c r="Q2401" s="233" t="s">
        <v>439</v>
      </c>
      <c r="R2401" s="816" t="str">
        <f t="shared" si="283"/>
        <v/>
      </c>
      <c r="S2401" s="711" t="str">
        <f t="shared" si="278"/>
        <v/>
      </c>
      <c r="T2401" s="573"/>
      <c r="U2401" s="573"/>
      <c r="V2401" s="147"/>
      <c r="W2401" s="707"/>
    </row>
    <row r="2402" spans="2:23" ht="14.25" customHeight="1">
      <c r="B2402" s="395"/>
      <c r="D2402" s="529">
        <f t="shared" ref="D2402:D2465" si="284">D2401+1</f>
        <v>2361</v>
      </c>
      <c r="E2402" s="531"/>
      <c r="F2402" s="574"/>
      <c r="G2402" s="531"/>
      <c r="H2402" s="575"/>
      <c r="I2402" s="700" t="str">
        <f t="shared" si="281"/>
        <v/>
      </c>
      <c r="J2402" s="700" t="str">
        <f t="shared" si="274"/>
        <v/>
      </c>
      <c r="K2402" s="700" t="str">
        <f t="shared" si="275"/>
        <v/>
      </c>
      <c r="L2402" s="700" t="str">
        <f t="shared" si="276"/>
        <v/>
      </c>
      <c r="M2402" s="712" t="str">
        <f t="shared" si="277"/>
        <v/>
      </c>
      <c r="N2402" s="713"/>
      <c r="O2402" s="714"/>
      <c r="P2402" s="233" t="s">
        <v>439</v>
      </c>
      <c r="Q2402" s="233" t="s">
        <v>439</v>
      </c>
      <c r="R2402" s="816" t="str">
        <f t="shared" si="283"/>
        <v/>
      </c>
      <c r="S2402" s="711" t="str">
        <f t="shared" si="278"/>
        <v/>
      </c>
      <c r="T2402" s="573"/>
      <c r="U2402" s="573"/>
      <c r="V2402" s="147"/>
      <c r="W2402" s="707"/>
    </row>
    <row r="2403" spans="2:23" ht="14.25" customHeight="1">
      <c r="B2403" s="395"/>
      <c r="D2403" s="529">
        <f t="shared" si="284"/>
        <v>2362</v>
      </c>
      <c r="E2403" s="531"/>
      <c r="F2403" s="574"/>
      <c r="G2403" s="531"/>
      <c r="H2403" s="575"/>
      <c r="I2403" s="700" t="str">
        <f t="shared" si="281"/>
        <v/>
      </c>
      <c r="J2403" s="700" t="str">
        <f t="shared" si="274"/>
        <v/>
      </c>
      <c r="K2403" s="700" t="str">
        <f t="shared" si="275"/>
        <v/>
      </c>
      <c r="L2403" s="700" t="str">
        <f t="shared" si="276"/>
        <v/>
      </c>
      <c r="M2403" s="712" t="str">
        <f t="shared" si="277"/>
        <v/>
      </c>
      <c r="N2403" s="713"/>
      <c r="O2403" s="714"/>
      <c r="P2403" s="233" t="s">
        <v>439</v>
      </c>
      <c r="Q2403" s="233" t="s">
        <v>439</v>
      </c>
      <c r="R2403" s="816" t="str">
        <f t="shared" si="283"/>
        <v/>
      </c>
      <c r="S2403" s="711" t="str">
        <f t="shared" si="278"/>
        <v/>
      </c>
      <c r="T2403" s="573"/>
      <c r="U2403" s="573"/>
      <c r="V2403" s="147"/>
      <c r="W2403" s="707"/>
    </row>
    <row r="2404" spans="2:23" ht="14.25" customHeight="1">
      <c r="B2404" s="395"/>
      <c r="D2404" s="529">
        <f t="shared" si="284"/>
        <v>2363</v>
      </c>
      <c r="E2404" s="531"/>
      <c r="F2404" s="574"/>
      <c r="G2404" s="531"/>
      <c r="H2404" s="575"/>
      <c r="I2404" s="700" t="str">
        <f t="shared" si="281"/>
        <v/>
      </c>
      <c r="J2404" s="700" t="str">
        <f t="shared" si="274"/>
        <v/>
      </c>
      <c r="K2404" s="700" t="str">
        <f t="shared" si="275"/>
        <v/>
      </c>
      <c r="L2404" s="700" t="str">
        <f t="shared" si="276"/>
        <v/>
      </c>
      <c r="M2404" s="712" t="str">
        <f t="shared" si="277"/>
        <v/>
      </c>
      <c r="N2404" s="713"/>
      <c r="O2404" s="714"/>
      <c r="P2404" s="233" t="s">
        <v>439</v>
      </c>
      <c r="Q2404" s="233" t="s">
        <v>439</v>
      </c>
      <c r="R2404" s="816" t="str">
        <f t="shared" si="283"/>
        <v/>
      </c>
      <c r="S2404" s="711" t="str">
        <f t="shared" si="278"/>
        <v/>
      </c>
      <c r="T2404" s="573"/>
      <c r="U2404" s="573"/>
      <c r="V2404" s="147"/>
      <c r="W2404" s="707"/>
    </row>
    <row r="2405" spans="2:23" ht="14.25" customHeight="1">
      <c r="B2405" s="395"/>
      <c r="D2405" s="529">
        <f t="shared" si="284"/>
        <v>2364</v>
      </c>
      <c r="E2405" s="531"/>
      <c r="F2405" s="574"/>
      <c r="G2405" s="531"/>
      <c r="H2405" s="575"/>
      <c r="I2405" s="700" t="str">
        <f t="shared" si="281"/>
        <v/>
      </c>
      <c r="J2405" s="700" t="str">
        <f t="shared" si="274"/>
        <v/>
      </c>
      <c r="K2405" s="700" t="str">
        <f t="shared" si="275"/>
        <v/>
      </c>
      <c r="L2405" s="700" t="str">
        <f t="shared" si="276"/>
        <v/>
      </c>
      <c r="M2405" s="712" t="str">
        <f t="shared" si="277"/>
        <v/>
      </c>
      <c r="N2405" s="713"/>
      <c r="O2405" s="714"/>
      <c r="P2405" s="233" t="s">
        <v>439</v>
      </c>
      <c r="Q2405" s="233" t="s">
        <v>439</v>
      </c>
      <c r="R2405" s="816" t="str">
        <f t="shared" si="283"/>
        <v/>
      </c>
      <c r="S2405" s="711" t="str">
        <f t="shared" si="278"/>
        <v/>
      </c>
      <c r="T2405" s="573"/>
      <c r="U2405" s="573"/>
      <c r="V2405" s="147"/>
      <c r="W2405" s="707"/>
    </row>
    <row r="2406" spans="2:23" ht="14.25" customHeight="1">
      <c r="B2406" s="395"/>
      <c r="D2406" s="529">
        <f t="shared" si="284"/>
        <v>2365</v>
      </c>
      <c r="E2406" s="531"/>
      <c r="F2406" s="574"/>
      <c r="G2406" s="531"/>
      <c r="H2406" s="575"/>
      <c r="I2406" s="700" t="str">
        <f t="shared" si="281"/>
        <v/>
      </c>
      <c r="J2406" s="700" t="str">
        <f t="shared" si="274"/>
        <v/>
      </c>
      <c r="K2406" s="700" t="str">
        <f t="shared" si="275"/>
        <v/>
      </c>
      <c r="L2406" s="700" t="str">
        <f t="shared" si="276"/>
        <v/>
      </c>
      <c r="M2406" s="712" t="str">
        <f t="shared" si="277"/>
        <v/>
      </c>
      <c r="N2406" s="713"/>
      <c r="O2406" s="714"/>
      <c r="P2406" s="233" t="s">
        <v>439</v>
      </c>
      <c r="Q2406" s="233" t="s">
        <v>439</v>
      </c>
      <c r="R2406" s="816" t="str">
        <f t="shared" si="283"/>
        <v/>
      </c>
      <c r="S2406" s="711" t="str">
        <f t="shared" si="278"/>
        <v/>
      </c>
      <c r="T2406" s="573"/>
      <c r="U2406" s="573"/>
      <c r="V2406" s="147"/>
      <c r="W2406" s="707"/>
    </row>
    <row r="2407" spans="2:23" ht="14.25" customHeight="1">
      <c r="B2407" s="395"/>
      <c r="D2407" s="529">
        <f t="shared" si="284"/>
        <v>2366</v>
      </c>
      <c r="E2407" s="531"/>
      <c r="F2407" s="574"/>
      <c r="G2407" s="531"/>
      <c r="H2407" s="575"/>
      <c r="I2407" s="700" t="str">
        <f t="shared" si="281"/>
        <v/>
      </c>
      <c r="J2407" s="700" t="str">
        <f t="shared" si="274"/>
        <v/>
      </c>
      <c r="K2407" s="700" t="str">
        <f t="shared" si="275"/>
        <v/>
      </c>
      <c r="L2407" s="700" t="str">
        <f t="shared" si="276"/>
        <v/>
      </c>
      <c r="M2407" s="712" t="str">
        <f t="shared" si="277"/>
        <v/>
      </c>
      <c r="N2407" s="713"/>
      <c r="O2407" s="714"/>
      <c r="P2407" s="233" t="s">
        <v>439</v>
      </c>
      <c r="Q2407" s="233" t="s">
        <v>439</v>
      </c>
      <c r="R2407" s="816" t="str">
        <f t="shared" si="283"/>
        <v/>
      </c>
      <c r="S2407" s="711" t="str">
        <f t="shared" si="278"/>
        <v/>
      </c>
      <c r="T2407" s="573"/>
      <c r="U2407" s="573"/>
      <c r="V2407" s="147"/>
      <c r="W2407" s="707"/>
    </row>
    <row r="2408" spans="2:23" ht="14.25" customHeight="1">
      <c r="B2408" s="395"/>
      <c r="D2408" s="529">
        <f t="shared" si="284"/>
        <v>2367</v>
      </c>
      <c r="E2408" s="531"/>
      <c r="F2408" s="574"/>
      <c r="G2408" s="531"/>
      <c r="H2408" s="575"/>
      <c r="I2408" s="700" t="str">
        <f t="shared" si="281"/>
        <v/>
      </c>
      <c r="J2408" s="700" t="str">
        <f t="shared" si="274"/>
        <v/>
      </c>
      <c r="K2408" s="700" t="str">
        <f t="shared" si="275"/>
        <v/>
      </c>
      <c r="L2408" s="700" t="str">
        <f t="shared" si="276"/>
        <v/>
      </c>
      <c r="M2408" s="712" t="str">
        <f t="shared" si="277"/>
        <v/>
      </c>
      <c r="N2408" s="713"/>
      <c r="O2408" s="714"/>
      <c r="P2408" s="233" t="s">
        <v>439</v>
      </c>
      <c r="Q2408" s="233" t="s">
        <v>439</v>
      </c>
      <c r="R2408" s="816" t="str">
        <f t="shared" si="283"/>
        <v/>
      </c>
      <c r="S2408" s="711" t="str">
        <f t="shared" si="278"/>
        <v/>
      </c>
      <c r="T2408" s="573"/>
      <c r="U2408" s="573"/>
      <c r="V2408" s="147"/>
      <c r="W2408" s="707"/>
    </row>
    <row r="2409" spans="2:23" ht="14.25" customHeight="1">
      <c r="B2409" s="395"/>
      <c r="D2409" s="529">
        <f t="shared" si="284"/>
        <v>2368</v>
      </c>
      <c r="E2409" s="531"/>
      <c r="F2409" s="574"/>
      <c r="G2409" s="531"/>
      <c r="H2409" s="575"/>
      <c r="I2409" s="700" t="str">
        <f t="shared" si="281"/>
        <v/>
      </c>
      <c r="J2409" s="700" t="str">
        <f t="shared" si="274"/>
        <v/>
      </c>
      <c r="K2409" s="700" t="str">
        <f t="shared" si="275"/>
        <v/>
      </c>
      <c r="L2409" s="700" t="str">
        <f t="shared" si="276"/>
        <v/>
      </c>
      <c r="M2409" s="712" t="str">
        <f t="shared" si="277"/>
        <v/>
      </c>
      <c r="N2409" s="713"/>
      <c r="O2409" s="714"/>
      <c r="P2409" s="233" t="s">
        <v>439</v>
      </c>
      <c r="Q2409" s="233" t="s">
        <v>439</v>
      </c>
      <c r="R2409" s="816" t="str">
        <f t="shared" si="283"/>
        <v/>
      </c>
      <c r="S2409" s="711" t="str">
        <f t="shared" si="278"/>
        <v/>
      </c>
      <c r="T2409" s="573"/>
      <c r="U2409" s="573"/>
      <c r="V2409" s="147"/>
      <c r="W2409" s="707"/>
    </row>
    <row r="2410" spans="2:23" ht="14.25" customHeight="1">
      <c r="B2410" s="395"/>
      <c r="D2410" s="529">
        <f t="shared" si="284"/>
        <v>2369</v>
      </c>
      <c r="E2410" s="531"/>
      <c r="F2410" s="574"/>
      <c r="G2410" s="531"/>
      <c r="H2410" s="575"/>
      <c r="I2410" s="700" t="str">
        <f t="shared" si="281"/>
        <v/>
      </c>
      <c r="J2410" s="700" t="str">
        <f t="shared" si="274"/>
        <v/>
      </c>
      <c r="K2410" s="700" t="str">
        <f t="shared" si="275"/>
        <v/>
      </c>
      <c r="L2410" s="700" t="str">
        <f t="shared" si="276"/>
        <v/>
      </c>
      <c r="M2410" s="712" t="str">
        <f t="shared" si="277"/>
        <v/>
      </c>
      <c r="N2410" s="713"/>
      <c r="O2410" s="714"/>
      <c r="P2410" s="233" t="s">
        <v>439</v>
      </c>
      <c r="Q2410" s="233" t="s">
        <v>439</v>
      </c>
      <c r="R2410" s="816" t="str">
        <f t="shared" si="283"/>
        <v/>
      </c>
      <c r="S2410" s="711" t="str">
        <f t="shared" si="278"/>
        <v/>
      </c>
      <c r="T2410" s="573"/>
      <c r="U2410" s="573"/>
      <c r="V2410" s="147"/>
      <c r="W2410" s="707"/>
    </row>
    <row r="2411" spans="2:23" ht="14.25" customHeight="1">
      <c r="B2411" s="395"/>
      <c r="D2411" s="529">
        <f t="shared" si="284"/>
        <v>2370</v>
      </c>
      <c r="E2411" s="531"/>
      <c r="F2411" s="574"/>
      <c r="G2411" s="531"/>
      <c r="H2411" s="575"/>
      <c r="I2411" s="700" t="str">
        <f t="shared" ref="I2411:I2474" si="285">IF(OR(F2411=$AE$4,F2411=$AF$4),"○","")</f>
        <v/>
      </c>
      <c r="J2411" s="700" t="str">
        <f t="shared" si="274"/>
        <v/>
      </c>
      <c r="K2411" s="700" t="str">
        <f t="shared" si="275"/>
        <v/>
      </c>
      <c r="L2411" s="700" t="str">
        <f t="shared" si="276"/>
        <v/>
      </c>
      <c r="M2411" s="712" t="str">
        <f t="shared" si="277"/>
        <v/>
      </c>
      <c r="N2411" s="713"/>
      <c r="O2411" s="714"/>
      <c r="P2411" s="233" t="s">
        <v>439</v>
      </c>
      <c r="Q2411" s="233" t="s">
        <v>439</v>
      </c>
      <c r="R2411" s="816" t="str">
        <f t="shared" si="283"/>
        <v/>
      </c>
      <c r="S2411" s="711" t="str">
        <f t="shared" si="278"/>
        <v/>
      </c>
      <c r="T2411" s="573"/>
      <c r="U2411" s="573"/>
      <c r="V2411" s="147"/>
      <c r="W2411" s="707"/>
    </row>
    <row r="2412" spans="2:23" ht="14.25" customHeight="1">
      <c r="B2412" s="395"/>
      <c r="D2412" s="529">
        <f t="shared" si="284"/>
        <v>2371</v>
      </c>
      <c r="E2412" s="531"/>
      <c r="F2412" s="574"/>
      <c r="G2412" s="531"/>
      <c r="H2412" s="575"/>
      <c r="I2412" s="700" t="str">
        <f t="shared" si="285"/>
        <v/>
      </c>
      <c r="J2412" s="700" t="str">
        <f t="shared" si="274"/>
        <v/>
      </c>
      <c r="K2412" s="700" t="str">
        <f t="shared" si="275"/>
        <v/>
      </c>
      <c r="L2412" s="700" t="str">
        <f t="shared" si="276"/>
        <v/>
      </c>
      <c r="M2412" s="712" t="str">
        <f t="shared" si="277"/>
        <v/>
      </c>
      <c r="N2412" s="713"/>
      <c r="O2412" s="714"/>
      <c r="P2412" s="233" t="s">
        <v>439</v>
      </c>
      <c r="Q2412" s="233" t="s">
        <v>439</v>
      </c>
      <c r="R2412" s="816" t="str">
        <f t="shared" si="283"/>
        <v/>
      </c>
      <c r="S2412" s="711" t="str">
        <f t="shared" si="278"/>
        <v/>
      </c>
      <c r="T2412" s="573"/>
      <c r="U2412" s="573"/>
      <c r="V2412" s="147"/>
      <c r="W2412" s="707"/>
    </row>
    <row r="2413" spans="2:23" ht="14.25" customHeight="1">
      <c r="B2413" s="395"/>
      <c r="D2413" s="529">
        <f t="shared" si="284"/>
        <v>2372</v>
      </c>
      <c r="E2413" s="531"/>
      <c r="F2413" s="574"/>
      <c r="G2413" s="531"/>
      <c r="H2413" s="575"/>
      <c r="I2413" s="700" t="str">
        <f t="shared" si="285"/>
        <v/>
      </c>
      <c r="J2413" s="700" t="str">
        <f t="shared" si="274"/>
        <v/>
      </c>
      <c r="K2413" s="700" t="str">
        <f t="shared" si="275"/>
        <v/>
      </c>
      <c r="L2413" s="700" t="str">
        <f t="shared" si="276"/>
        <v/>
      </c>
      <c r="M2413" s="712" t="str">
        <f t="shared" si="277"/>
        <v/>
      </c>
      <c r="N2413" s="713"/>
      <c r="O2413" s="714"/>
      <c r="P2413" s="233" t="s">
        <v>439</v>
      </c>
      <c r="Q2413" s="233" t="s">
        <v>439</v>
      </c>
      <c r="R2413" s="816" t="str">
        <f t="shared" si="283"/>
        <v/>
      </c>
      <c r="S2413" s="711" t="str">
        <f t="shared" si="278"/>
        <v/>
      </c>
      <c r="T2413" s="573"/>
      <c r="U2413" s="573"/>
      <c r="V2413" s="147"/>
      <c r="W2413" s="707"/>
    </row>
    <row r="2414" spans="2:23" ht="14.25" customHeight="1">
      <c r="B2414" s="395"/>
      <c r="D2414" s="529">
        <f t="shared" si="284"/>
        <v>2373</v>
      </c>
      <c r="E2414" s="531"/>
      <c r="F2414" s="574"/>
      <c r="G2414" s="531"/>
      <c r="H2414" s="575"/>
      <c r="I2414" s="700" t="str">
        <f t="shared" si="285"/>
        <v/>
      </c>
      <c r="J2414" s="700" t="str">
        <f t="shared" si="274"/>
        <v/>
      </c>
      <c r="K2414" s="700" t="str">
        <f t="shared" si="275"/>
        <v/>
      </c>
      <c r="L2414" s="700" t="str">
        <f t="shared" si="276"/>
        <v/>
      </c>
      <c r="M2414" s="712" t="str">
        <f t="shared" si="277"/>
        <v/>
      </c>
      <c r="N2414" s="713"/>
      <c r="O2414" s="714"/>
      <c r="P2414" s="233" t="s">
        <v>439</v>
      </c>
      <c r="Q2414" s="233" t="s">
        <v>439</v>
      </c>
      <c r="R2414" s="816" t="str">
        <f t="shared" si="283"/>
        <v/>
      </c>
      <c r="S2414" s="711" t="str">
        <f t="shared" si="278"/>
        <v/>
      </c>
      <c r="T2414" s="573"/>
      <c r="U2414" s="573"/>
      <c r="V2414" s="147"/>
      <c r="W2414" s="707"/>
    </row>
    <row r="2415" spans="2:23" ht="14.25" customHeight="1">
      <c r="B2415" s="395"/>
      <c r="D2415" s="529">
        <f t="shared" si="284"/>
        <v>2374</v>
      </c>
      <c r="E2415" s="531"/>
      <c r="F2415" s="574"/>
      <c r="G2415" s="531"/>
      <c r="H2415" s="575"/>
      <c r="I2415" s="700" t="str">
        <f t="shared" si="285"/>
        <v/>
      </c>
      <c r="J2415" s="700" t="str">
        <f t="shared" si="274"/>
        <v/>
      </c>
      <c r="K2415" s="700" t="str">
        <f t="shared" si="275"/>
        <v/>
      </c>
      <c r="L2415" s="700" t="str">
        <f t="shared" si="276"/>
        <v/>
      </c>
      <c r="M2415" s="712" t="str">
        <f t="shared" si="277"/>
        <v/>
      </c>
      <c r="N2415" s="713"/>
      <c r="O2415" s="714"/>
      <c r="P2415" s="233" t="s">
        <v>439</v>
      </c>
      <c r="Q2415" s="233" t="s">
        <v>439</v>
      </c>
      <c r="R2415" s="816" t="str">
        <f t="shared" si="283"/>
        <v/>
      </c>
      <c r="S2415" s="711" t="str">
        <f t="shared" si="278"/>
        <v/>
      </c>
      <c r="T2415" s="573"/>
      <c r="U2415" s="573"/>
      <c r="V2415" s="147"/>
      <c r="W2415" s="707"/>
    </row>
    <row r="2416" spans="2:23" ht="14.25" customHeight="1">
      <c r="B2416" s="395"/>
      <c r="D2416" s="529">
        <f t="shared" si="284"/>
        <v>2375</v>
      </c>
      <c r="E2416" s="531"/>
      <c r="F2416" s="574"/>
      <c r="G2416" s="531"/>
      <c r="H2416" s="575"/>
      <c r="I2416" s="700" t="str">
        <f t="shared" si="285"/>
        <v/>
      </c>
      <c r="J2416" s="700" t="str">
        <f t="shared" si="274"/>
        <v/>
      </c>
      <c r="K2416" s="700" t="str">
        <f t="shared" si="275"/>
        <v/>
      </c>
      <c r="L2416" s="700" t="str">
        <f t="shared" si="276"/>
        <v/>
      </c>
      <c r="M2416" s="712" t="str">
        <f t="shared" si="277"/>
        <v/>
      </c>
      <c r="N2416" s="713"/>
      <c r="O2416" s="714"/>
      <c r="P2416" s="233" t="s">
        <v>439</v>
      </c>
      <c r="Q2416" s="233" t="s">
        <v>439</v>
      </c>
      <c r="R2416" s="816" t="str">
        <f t="shared" si="283"/>
        <v/>
      </c>
      <c r="S2416" s="711" t="str">
        <f t="shared" si="278"/>
        <v/>
      </c>
      <c r="T2416" s="573"/>
      <c r="U2416" s="573"/>
      <c r="V2416" s="147"/>
      <c r="W2416" s="707"/>
    </row>
    <row r="2417" spans="2:23" ht="14.25" customHeight="1">
      <c r="B2417" s="395"/>
      <c r="D2417" s="529">
        <f t="shared" si="284"/>
        <v>2376</v>
      </c>
      <c r="E2417" s="531"/>
      <c r="F2417" s="574"/>
      <c r="G2417" s="531"/>
      <c r="H2417" s="575"/>
      <c r="I2417" s="700" t="str">
        <f t="shared" si="285"/>
        <v/>
      </c>
      <c r="J2417" s="700" t="str">
        <f t="shared" si="274"/>
        <v/>
      </c>
      <c r="K2417" s="700" t="str">
        <f t="shared" si="275"/>
        <v/>
      </c>
      <c r="L2417" s="700" t="str">
        <f t="shared" si="276"/>
        <v/>
      </c>
      <c r="M2417" s="712" t="str">
        <f t="shared" si="277"/>
        <v/>
      </c>
      <c r="N2417" s="713"/>
      <c r="O2417" s="714"/>
      <c r="P2417" s="233" t="s">
        <v>439</v>
      </c>
      <c r="Q2417" s="233" t="s">
        <v>439</v>
      </c>
      <c r="R2417" s="816" t="str">
        <f t="shared" si="283"/>
        <v/>
      </c>
      <c r="S2417" s="711" t="str">
        <f t="shared" si="278"/>
        <v/>
      </c>
      <c r="T2417" s="573"/>
      <c r="U2417" s="573"/>
      <c r="V2417" s="147"/>
      <c r="W2417" s="707"/>
    </row>
    <row r="2418" spans="2:23" ht="14.25" customHeight="1">
      <c r="B2418" s="395"/>
      <c r="D2418" s="529">
        <f t="shared" si="284"/>
        <v>2377</v>
      </c>
      <c r="E2418" s="531"/>
      <c r="F2418" s="574"/>
      <c r="G2418" s="531"/>
      <c r="H2418" s="575"/>
      <c r="I2418" s="700" t="str">
        <f t="shared" si="285"/>
        <v/>
      </c>
      <c r="J2418" s="700" t="str">
        <f t="shared" si="274"/>
        <v/>
      </c>
      <c r="K2418" s="700" t="str">
        <f t="shared" si="275"/>
        <v/>
      </c>
      <c r="L2418" s="700" t="str">
        <f t="shared" si="276"/>
        <v/>
      </c>
      <c r="M2418" s="712" t="str">
        <f t="shared" si="277"/>
        <v/>
      </c>
      <c r="N2418" s="713"/>
      <c r="O2418" s="714"/>
      <c r="P2418" s="233" t="s">
        <v>439</v>
      </c>
      <c r="Q2418" s="233" t="s">
        <v>439</v>
      </c>
      <c r="R2418" s="816" t="str">
        <f t="shared" si="283"/>
        <v/>
      </c>
      <c r="S2418" s="711" t="str">
        <f t="shared" si="278"/>
        <v/>
      </c>
      <c r="T2418" s="573"/>
      <c r="U2418" s="573"/>
      <c r="V2418" s="147"/>
      <c r="W2418" s="707"/>
    </row>
    <row r="2419" spans="2:23" ht="14.25" customHeight="1">
      <c r="B2419" s="395"/>
      <c r="D2419" s="529">
        <f t="shared" si="284"/>
        <v>2378</v>
      </c>
      <c r="E2419" s="531"/>
      <c r="F2419" s="574"/>
      <c r="G2419" s="531"/>
      <c r="H2419" s="575"/>
      <c r="I2419" s="700" t="str">
        <f t="shared" si="285"/>
        <v/>
      </c>
      <c r="J2419" s="700" t="str">
        <f t="shared" si="274"/>
        <v/>
      </c>
      <c r="K2419" s="700" t="str">
        <f t="shared" si="275"/>
        <v/>
      </c>
      <c r="L2419" s="700" t="str">
        <f t="shared" si="276"/>
        <v/>
      </c>
      <c r="M2419" s="712" t="str">
        <f t="shared" si="277"/>
        <v/>
      </c>
      <c r="N2419" s="713"/>
      <c r="O2419" s="714"/>
      <c r="P2419" s="233" t="s">
        <v>439</v>
      </c>
      <c r="Q2419" s="233" t="s">
        <v>439</v>
      </c>
      <c r="R2419" s="816" t="str">
        <f t="shared" si="283"/>
        <v/>
      </c>
      <c r="S2419" s="711" t="str">
        <f t="shared" si="278"/>
        <v/>
      </c>
      <c r="T2419" s="573"/>
      <c r="U2419" s="573"/>
      <c r="V2419" s="147"/>
      <c r="W2419" s="707"/>
    </row>
    <row r="2420" spans="2:23" ht="14.25" customHeight="1">
      <c r="B2420" s="395"/>
      <c r="D2420" s="529">
        <f t="shared" si="284"/>
        <v>2379</v>
      </c>
      <c r="E2420" s="531"/>
      <c r="F2420" s="574"/>
      <c r="G2420" s="531"/>
      <c r="H2420" s="575"/>
      <c r="I2420" s="700" t="str">
        <f t="shared" si="285"/>
        <v/>
      </c>
      <c r="J2420" s="700" t="str">
        <f t="shared" si="274"/>
        <v/>
      </c>
      <c r="K2420" s="700" t="str">
        <f t="shared" si="275"/>
        <v/>
      </c>
      <c r="L2420" s="700" t="str">
        <f t="shared" si="276"/>
        <v/>
      </c>
      <c r="M2420" s="712" t="str">
        <f t="shared" si="277"/>
        <v/>
      </c>
      <c r="N2420" s="713"/>
      <c r="O2420" s="714"/>
      <c r="P2420" s="233" t="s">
        <v>439</v>
      </c>
      <c r="Q2420" s="233" t="s">
        <v>439</v>
      </c>
      <c r="R2420" s="816" t="str">
        <f t="shared" si="283"/>
        <v/>
      </c>
      <c r="S2420" s="711" t="str">
        <f t="shared" si="278"/>
        <v/>
      </c>
      <c r="T2420" s="573"/>
      <c r="U2420" s="573"/>
      <c r="V2420" s="147"/>
      <c r="W2420" s="707"/>
    </row>
    <row r="2421" spans="2:23" ht="14.25" customHeight="1">
      <c r="B2421" s="395"/>
      <c r="D2421" s="529">
        <f t="shared" si="284"/>
        <v>2380</v>
      </c>
      <c r="E2421" s="531"/>
      <c r="F2421" s="574"/>
      <c r="G2421" s="531"/>
      <c r="H2421" s="575"/>
      <c r="I2421" s="700" t="str">
        <f t="shared" si="285"/>
        <v/>
      </c>
      <c r="J2421" s="700" t="str">
        <f t="shared" si="274"/>
        <v/>
      </c>
      <c r="K2421" s="700" t="str">
        <f t="shared" si="275"/>
        <v/>
      </c>
      <c r="L2421" s="700" t="str">
        <f t="shared" si="276"/>
        <v/>
      </c>
      <c r="M2421" s="712" t="str">
        <f t="shared" si="277"/>
        <v/>
      </c>
      <c r="N2421" s="713"/>
      <c r="O2421" s="714"/>
      <c r="P2421" s="233" t="s">
        <v>439</v>
      </c>
      <c r="Q2421" s="233" t="s">
        <v>439</v>
      </c>
      <c r="R2421" s="816" t="str">
        <f>IF(Q2421="","",P2421*Q2421)</f>
        <v/>
      </c>
      <c r="S2421" s="711" t="str">
        <f t="shared" si="278"/>
        <v/>
      </c>
      <c r="T2421" s="573"/>
      <c r="U2421" s="573"/>
      <c r="V2421" s="147"/>
      <c r="W2421" s="707"/>
    </row>
    <row r="2422" spans="2:23" ht="14.25" customHeight="1">
      <c r="B2422" s="395"/>
      <c r="D2422" s="529">
        <f t="shared" si="284"/>
        <v>2381</v>
      </c>
      <c r="E2422" s="531"/>
      <c r="F2422" s="574"/>
      <c r="G2422" s="531"/>
      <c r="H2422" s="575"/>
      <c r="I2422" s="700" t="str">
        <f t="shared" si="285"/>
        <v/>
      </c>
      <c r="J2422" s="700" t="str">
        <f t="shared" si="274"/>
        <v/>
      </c>
      <c r="K2422" s="700" t="str">
        <f t="shared" si="275"/>
        <v/>
      </c>
      <c r="L2422" s="700" t="str">
        <f t="shared" si="276"/>
        <v/>
      </c>
      <c r="M2422" s="712" t="str">
        <f t="shared" si="277"/>
        <v/>
      </c>
      <c r="N2422" s="713"/>
      <c r="O2422" s="714"/>
      <c r="P2422" s="233" t="s">
        <v>439</v>
      </c>
      <c r="Q2422" s="233" t="s">
        <v>439</v>
      </c>
      <c r="R2422" s="816" t="str">
        <f t="shared" ref="R2422:R2485" si="286">IF(Q2422="","",P2422*Q2422)</f>
        <v/>
      </c>
      <c r="S2422" s="711" t="str">
        <f t="shared" si="278"/>
        <v/>
      </c>
      <c r="T2422" s="573"/>
      <c r="U2422" s="573"/>
      <c r="V2422" s="147"/>
      <c r="W2422" s="707"/>
    </row>
    <row r="2423" spans="2:23" ht="14.25" customHeight="1">
      <c r="B2423" s="395"/>
      <c r="D2423" s="529">
        <f t="shared" si="284"/>
        <v>2382</v>
      </c>
      <c r="E2423" s="531"/>
      <c r="F2423" s="574"/>
      <c r="G2423" s="531"/>
      <c r="H2423" s="575"/>
      <c r="I2423" s="700" t="str">
        <f t="shared" si="285"/>
        <v/>
      </c>
      <c r="J2423" s="700" t="str">
        <f t="shared" si="274"/>
        <v/>
      </c>
      <c r="K2423" s="700" t="str">
        <f t="shared" si="275"/>
        <v/>
      </c>
      <c r="L2423" s="700" t="str">
        <f t="shared" si="276"/>
        <v/>
      </c>
      <c r="M2423" s="712" t="str">
        <f t="shared" si="277"/>
        <v/>
      </c>
      <c r="N2423" s="713"/>
      <c r="O2423" s="714"/>
      <c r="P2423" s="233" t="s">
        <v>439</v>
      </c>
      <c r="Q2423" s="233" t="s">
        <v>439</v>
      </c>
      <c r="R2423" s="816" t="str">
        <f t="shared" si="286"/>
        <v/>
      </c>
      <c r="S2423" s="711" t="str">
        <f t="shared" si="278"/>
        <v/>
      </c>
      <c r="T2423" s="573"/>
      <c r="U2423" s="573"/>
      <c r="V2423" s="147"/>
      <c r="W2423" s="707"/>
    </row>
    <row r="2424" spans="2:23" ht="14.25" customHeight="1">
      <c r="B2424" s="395"/>
      <c r="D2424" s="529">
        <f t="shared" si="284"/>
        <v>2383</v>
      </c>
      <c r="E2424" s="531"/>
      <c r="F2424" s="574"/>
      <c r="G2424" s="531"/>
      <c r="H2424" s="575"/>
      <c r="I2424" s="700" t="str">
        <f t="shared" si="285"/>
        <v/>
      </c>
      <c r="J2424" s="700" t="str">
        <f t="shared" si="274"/>
        <v/>
      </c>
      <c r="K2424" s="700" t="str">
        <f t="shared" si="275"/>
        <v/>
      </c>
      <c r="L2424" s="700" t="str">
        <f t="shared" si="276"/>
        <v/>
      </c>
      <c r="M2424" s="712" t="str">
        <f t="shared" si="277"/>
        <v/>
      </c>
      <c r="N2424" s="713"/>
      <c r="O2424" s="714"/>
      <c r="P2424" s="233" t="s">
        <v>439</v>
      </c>
      <c r="Q2424" s="233" t="s">
        <v>439</v>
      </c>
      <c r="R2424" s="816" t="str">
        <f t="shared" si="286"/>
        <v/>
      </c>
      <c r="S2424" s="711" t="str">
        <f t="shared" si="278"/>
        <v/>
      </c>
      <c r="T2424" s="573"/>
      <c r="U2424" s="573"/>
      <c r="V2424" s="147"/>
      <c r="W2424" s="707"/>
    </row>
    <row r="2425" spans="2:23" ht="14.25" customHeight="1">
      <c r="B2425" s="395"/>
      <c r="D2425" s="529">
        <f t="shared" si="284"/>
        <v>2384</v>
      </c>
      <c r="E2425" s="531"/>
      <c r="F2425" s="574"/>
      <c r="G2425" s="531"/>
      <c r="H2425" s="575"/>
      <c r="I2425" s="700" t="str">
        <f t="shared" si="285"/>
        <v/>
      </c>
      <c r="J2425" s="700" t="str">
        <f t="shared" si="274"/>
        <v/>
      </c>
      <c r="K2425" s="700" t="str">
        <f t="shared" si="275"/>
        <v/>
      </c>
      <c r="L2425" s="700" t="str">
        <f t="shared" si="276"/>
        <v/>
      </c>
      <c r="M2425" s="712" t="str">
        <f t="shared" si="277"/>
        <v/>
      </c>
      <c r="N2425" s="713"/>
      <c r="O2425" s="714"/>
      <c r="P2425" s="233" t="s">
        <v>439</v>
      </c>
      <c r="Q2425" s="233" t="s">
        <v>439</v>
      </c>
      <c r="R2425" s="816" t="str">
        <f t="shared" si="286"/>
        <v/>
      </c>
      <c r="S2425" s="711" t="str">
        <f t="shared" si="278"/>
        <v/>
      </c>
      <c r="T2425" s="573"/>
      <c r="U2425" s="573"/>
      <c r="V2425" s="147"/>
      <c r="W2425" s="707"/>
    </row>
    <row r="2426" spans="2:23" ht="14.25" customHeight="1">
      <c r="B2426" s="395"/>
      <c r="D2426" s="529">
        <f t="shared" si="284"/>
        <v>2385</v>
      </c>
      <c r="E2426" s="531"/>
      <c r="F2426" s="574"/>
      <c r="G2426" s="531"/>
      <c r="H2426" s="575"/>
      <c r="I2426" s="700" t="str">
        <f t="shared" si="285"/>
        <v/>
      </c>
      <c r="J2426" s="700" t="str">
        <f t="shared" si="274"/>
        <v/>
      </c>
      <c r="K2426" s="700" t="str">
        <f t="shared" si="275"/>
        <v/>
      </c>
      <c r="L2426" s="700" t="str">
        <f t="shared" si="276"/>
        <v/>
      </c>
      <c r="M2426" s="712" t="str">
        <f t="shared" si="277"/>
        <v/>
      </c>
      <c r="N2426" s="713"/>
      <c r="O2426" s="714"/>
      <c r="P2426" s="233" t="s">
        <v>439</v>
      </c>
      <c r="Q2426" s="233" t="s">
        <v>439</v>
      </c>
      <c r="R2426" s="816" t="str">
        <f t="shared" si="286"/>
        <v/>
      </c>
      <c r="S2426" s="711" t="str">
        <f t="shared" si="278"/>
        <v/>
      </c>
      <c r="T2426" s="573"/>
      <c r="U2426" s="573"/>
      <c r="V2426" s="147"/>
      <c r="W2426" s="707"/>
    </row>
    <row r="2427" spans="2:23" ht="14.25" customHeight="1">
      <c r="B2427" s="395"/>
      <c r="D2427" s="529">
        <f t="shared" si="284"/>
        <v>2386</v>
      </c>
      <c r="E2427" s="531"/>
      <c r="F2427" s="574"/>
      <c r="G2427" s="531"/>
      <c r="H2427" s="575"/>
      <c r="I2427" s="700" t="str">
        <f t="shared" si="285"/>
        <v/>
      </c>
      <c r="J2427" s="700" t="str">
        <f t="shared" si="274"/>
        <v/>
      </c>
      <c r="K2427" s="700" t="str">
        <f t="shared" si="275"/>
        <v/>
      </c>
      <c r="L2427" s="700" t="str">
        <f t="shared" si="276"/>
        <v/>
      </c>
      <c r="M2427" s="712" t="str">
        <f t="shared" si="277"/>
        <v/>
      </c>
      <c r="N2427" s="713"/>
      <c r="O2427" s="714"/>
      <c r="P2427" s="233" t="s">
        <v>439</v>
      </c>
      <c r="Q2427" s="233" t="s">
        <v>439</v>
      </c>
      <c r="R2427" s="816" t="str">
        <f t="shared" si="286"/>
        <v/>
      </c>
      <c r="S2427" s="711" t="str">
        <f t="shared" si="278"/>
        <v/>
      </c>
      <c r="T2427" s="573"/>
      <c r="U2427" s="573"/>
      <c r="V2427" s="147"/>
      <c r="W2427" s="707"/>
    </row>
    <row r="2428" spans="2:23" ht="14.25" customHeight="1">
      <c r="B2428" s="395"/>
      <c r="D2428" s="529">
        <f t="shared" si="284"/>
        <v>2387</v>
      </c>
      <c r="E2428" s="531"/>
      <c r="F2428" s="574"/>
      <c r="G2428" s="531"/>
      <c r="H2428" s="575"/>
      <c r="I2428" s="700" t="str">
        <f t="shared" si="285"/>
        <v/>
      </c>
      <c r="J2428" s="700" t="str">
        <f t="shared" si="274"/>
        <v/>
      </c>
      <c r="K2428" s="700" t="str">
        <f t="shared" si="275"/>
        <v/>
      </c>
      <c r="L2428" s="700" t="str">
        <f t="shared" si="276"/>
        <v/>
      </c>
      <c r="M2428" s="712" t="str">
        <f t="shared" si="277"/>
        <v/>
      </c>
      <c r="N2428" s="713"/>
      <c r="O2428" s="714"/>
      <c r="P2428" s="233" t="s">
        <v>439</v>
      </c>
      <c r="Q2428" s="233" t="s">
        <v>439</v>
      </c>
      <c r="R2428" s="816" t="str">
        <f t="shared" si="286"/>
        <v/>
      </c>
      <c r="S2428" s="711" t="str">
        <f t="shared" si="278"/>
        <v/>
      </c>
      <c r="T2428" s="573"/>
      <c r="U2428" s="573"/>
      <c r="V2428" s="147"/>
      <c r="W2428" s="707"/>
    </row>
    <row r="2429" spans="2:23" ht="14.25" customHeight="1">
      <c r="B2429" s="395"/>
      <c r="D2429" s="529">
        <f t="shared" si="284"/>
        <v>2388</v>
      </c>
      <c r="E2429" s="531"/>
      <c r="F2429" s="574"/>
      <c r="G2429" s="531"/>
      <c r="H2429" s="575"/>
      <c r="I2429" s="700" t="str">
        <f t="shared" si="285"/>
        <v/>
      </c>
      <c r="J2429" s="700" t="str">
        <f t="shared" si="274"/>
        <v/>
      </c>
      <c r="K2429" s="700" t="str">
        <f t="shared" si="275"/>
        <v/>
      </c>
      <c r="L2429" s="700" t="str">
        <f t="shared" si="276"/>
        <v/>
      </c>
      <c r="M2429" s="712" t="str">
        <f t="shared" si="277"/>
        <v/>
      </c>
      <c r="N2429" s="713"/>
      <c r="O2429" s="714"/>
      <c r="P2429" s="233" t="s">
        <v>439</v>
      </c>
      <c r="Q2429" s="233" t="s">
        <v>439</v>
      </c>
      <c r="R2429" s="816" t="str">
        <f t="shared" si="286"/>
        <v/>
      </c>
      <c r="S2429" s="711" t="str">
        <f t="shared" si="278"/>
        <v/>
      </c>
      <c r="T2429" s="573"/>
      <c r="U2429" s="573"/>
      <c r="V2429" s="147"/>
      <c r="W2429" s="707"/>
    </row>
    <row r="2430" spans="2:23" ht="14.25" customHeight="1">
      <c r="B2430" s="395"/>
      <c r="D2430" s="529">
        <f t="shared" si="284"/>
        <v>2389</v>
      </c>
      <c r="E2430" s="531"/>
      <c r="F2430" s="574"/>
      <c r="G2430" s="531"/>
      <c r="H2430" s="575"/>
      <c r="I2430" s="700" t="str">
        <f t="shared" si="285"/>
        <v/>
      </c>
      <c r="J2430" s="700" t="str">
        <f t="shared" si="274"/>
        <v/>
      </c>
      <c r="K2430" s="700" t="str">
        <f t="shared" si="275"/>
        <v/>
      </c>
      <c r="L2430" s="700" t="str">
        <f t="shared" si="276"/>
        <v/>
      </c>
      <c r="M2430" s="712" t="str">
        <f t="shared" si="277"/>
        <v/>
      </c>
      <c r="N2430" s="713"/>
      <c r="O2430" s="714"/>
      <c r="P2430" s="233" t="s">
        <v>439</v>
      </c>
      <c r="Q2430" s="233" t="s">
        <v>439</v>
      </c>
      <c r="R2430" s="816" t="str">
        <f t="shared" si="286"/>
        <v/>
      </c>
      <c r="S2430" s="711" t="str">
        <f t="shared" si="278"/>
        <v/>
      </c>
      <c r="T2430" s="573"/>
      <c r="U2430" s="573"/>
      <c r="V2430" s="147"/>
      <c r="W2430" s="707"/>
    </row>
    <row r="2431" spans="2:23" ht="14.25" customHeight="1">
      <c r="B2431" s="395"/>
      <c r="D2431" s="529">
        <f t="shared" si="284"/>
        <v>2390</v>
      </c>
      <c r="E2431" s="531"/>
      <c r="F2431" s="574"/>
      <c r="G2431" s="531"/>
      <c r="H2431" s="575"/>
      <c r="I2431" s="700" t="str">
        <f t="shared" si="285"/>
        <v/>
      </c>
      <c r="J2431" s="700" t="str">
        <f t="shared" si="274"/>
        <v/>
      </c>
      <c r="K2431" s="700" t="str">
        <f t="shared" si="275"/>
        <v/>
      </c>
      <c r="L2431" s="700" t="str">
        <f t="shared" si="276"/>
        <v/>
      </c>
      <c r="M2431" s="712" t="str">
        <f t="shared" si="277"/>
        <v/>
      </c>
      <c r="N2431" s="713"/>
      <c r="O2431" s="714"/>
      <c r="P2431" s="233" t="s">
        <v>439</v>
      </c>
      <c r="Q2431" s="233" t="s">
        <v>439</v>
      </c>
      <c r="R2431" s="816" t="str">
        <f t="shared" si="286"/>
        <v/>
      </c>
      <c r="S2431" s="711" t="str">
        <f t="shared" si="278"/>
        <v/>
      </c>
      <c r="T2431" s="573"/>
      <c r="U2431" s="573"/>
      <c r="V2431" s="147"/>
      <c r="W2431" s="707"/>
    </row>
    <row r="2432" spans="2:23" ht="14.25" customHeight="1">
      <c r="B2432" s="395"/>
      <c r="D2432" s="529">
        <f t="shared" si="284"/>
        <v>2391</v>
      </c>
      <c r="E2432" s="531"/>
      <c r="F2432" s="574"/>
      <c r="G2432" s="531"/>
      <c r="H2432" s="575"/>
      <c r="I2432" s="700" t="str">
        <f t="shared" si="285"/>
        <v/>
      </c>
      <c r="J2432" s="700" t="str">
        <f t="shared" si="274"/>
        <v/>
      </c>
      <c r="K2432" s="700" t="str">
        <f t="shared" si="275"/>
        <v/>
      </c>
      <c r="L2432" s="700" t="str">
        <f t="shared" si="276"/>
        <v/>
      </c>
      <c r="M2432" s="712" t="str">
        <f t="shared" si="277"/>
        <v/>
      </c>
      <c r="N2432" s="713"/>
      <c r="O2432" s="714"/>
      <c r="P2432" s="233" t="s">
        <v>439</v>
      </c>
      <c r="Q2432" s="233" t="s">
        <v>439</v>
      </c>
      <c r="R2432" s="816" t="str">
        <f t="shared" si="286"/>
        <v/>
      </c>
      <c r="S2432" s="711" t="str">
        <f t="shared" si="278"/>
        <v/>
      </c>
      <c r="T2432" s="573"/>
      <c r="U2432" s="573"/>
      <c r="V2432" s="147"/>
      <c r="W2432" s="707"/>
    </row>
    <row r="2433" spans="2:23" ht="14.25" customHeight="1">
      <c r="B2433" s="395"/>
      <c r="D2433" s="529">
        <f t="shared" si="284"/>
        <v>2392</v>
      </c>
      <c r="E2433" s="531"/>
      <c r="F2433" s="574"/>
      <c r="G2433" s="531"/>
      <c r="H2433" s="575"/>
      <c r="I2433" s="700" t="str">
        <f t="shared" si="285"/>
        <v/>
      </c>
      <c r="J2433" s="700" t="str">
        <f t="shared" si="274"/>
        <v/>
      </c>
      <c r="K2433" s="700" t="str">
        <f t="shared" si="275"/>
        <v/>
      </c>
      <c r="L2433" s="700" t="str">
        <f t="shared" si="276"/>
        <v/>
      </c>
      <c r="M2433" s="712" t="str">
        <f t="shared" si="277"/>
        <v/>
      </c>
      <c r="N2433" s="713"/>
      <c r="O2433" s="714"/>
      <c r="P2433" s="233" t="s">
        <v>439</v>
      </c>
      <c r="Q2433" s="233" t="s">
        <v>439</v>
      </c>
      <c r="R2433" s="816" t="str">
        <f t="shared" si="286"/>
        <v/>
      </c>
      <c r="S2433" s="711" t="str">
        <f t="shared" si="278"/>
        <v/>
      </c>
      <c r="T2433" s="573"/>
      <c r="U2433" s="573"/>
      <c r="V2433" s="147"/>
      <c r="W2433" s="707"/>
    </row>
    <row r="2434" spans="2:23" ht="14.25" customHeight="1">
      <c r="B2434" s="395"/>
      <c r="D2434" s="529">
        <f t="shared" si="284"/>
        <v>2393</v>
      </c>
      <c r="E2434" s="531"/>
      <c r="F2434" s="574"/>
      <c r="G2434" s="531"/>
      <c r="H2434" s="575"/>
      <c r="I2434" s="700" t="str">
        <f t="shared" si="285"/>
        <v/>
      </c>
      <c r="J2434" s="700" t="str">
        <f t="shared" si="274"/>
        <v/>
      </c>
      <c r="K2434" s="700" t="str">
        <f t="shared" si="275"/>
        <v/>
      </c>
      <c r="L2434" s="700" t="str">
        <f t="shared" si="276"/>
        <v/>
      </c>
      <c r="M2434" s="712" t="str">
        <f t="shared" si="277"/>
        <v/>
      </c>
      <c r="N2434" s="713"/>
      <c r="O2434" s="714"/>
      <c r="P2434" s="233" t="s">
        <v>439</v>
      </c>
      <c r="Q2434" s="233" t="s">
        <v>439</v>
      </c>
      <c r="R2434" s="816" t="str">
        <f t="shared" si="286"/>
        <v/>
      </c>
      <c r="S2434" s="711" t="str">
        <f t="shared" si="278"/>
        <v/>
      </c>
      <c r="T2434" s="573"/>
      <c r="U2434" s="573"/>
      <c r="V2434" s="147"/>
      <c r="W2434" s="707"/>
    </row>
    <row r="2435" spans="2:23" ht="14.25" customHeight="1">
      <c r="B2435" s="395"/>
      <c r="D2435" s="529">
        <f t="shared" si="284"/>
        <v>2394</v>
      </c>
      <c r="E2435" s="531"/>
      <c r="F2435" s="574"/>
      <c r="G2435" s="531"/>
      <c r="H2435" s="575"/>
      <c r="I2435" s="700" t="str">
        <f t="shared" si="285"/>
        <v/>
      </c>
      <c r="J2435" s="700" t="str">
        <f t="shared" si="274"/>
        <v/>
      </c>
      <c r="K2435" s="700" t="str">
        <f t="shared" si="275"/>
        <v/>
      </c>
      <c r="L2435" s="700" t="str">
        <f t="shared" si="276"/>
        <v/>
      </c>
      <c r="M2435" s="712" t="str">
        <f t="shared" si="277"/>
        <v/>
      </c>
      <c r="N2435" s="713"/>
      <c r="O2435" s="714"/>
      <c r="P2435" s="233" t="s">
        <v>439</v>
      </c>
      <c r="Q2435" s="233" t="s">
        <v>439</v>
      </c>
      <c r="R2435" s="816" t="str">
        <f t="shared" si="286"/>
        <v/>
      </c>
      <c r="S2435" s="711" t="str">
        <f t="shared" si="278"/>
        <v/>
      </c>
      <c r="T2435" s="573"/>
      <c r="U2435" s="573"/>
      <c r="V2435" s="147"/>
      <c r="W2435" s="707"/>
    </row>
    <row r="2436" spans="2:23" ht="14.25" customHeight="1">
      <c r="B2436" s="395"/>
      <c r="D2436" s="529">
        <f t="shared" si="284"/>
        <v>2395</v>
      </c>
      <c r="E2436" s="531"/>
      <c r="F2436" s="574"/>
      <c r="G2436" s="531"/>
      <c r="H2436" s="575"/>
      <c r="I2436" s="700" t="str">
        <f t="shared" si="285"/>
        <v/>
      </c>
      <c r="J2436" s="700" t="str">
        <f t="shared" si="274"/>
        <v/>
      </c>
      <c r="K2436" s="700" t="str">
        <f t="shared" si="275"/>
        <v/>
      </c>
      <c r="L2436" s="700" t="str">
        <f t="shared" si="276"/>
        <v/>
      </c>
      <c r="M2436" s="712" t="str">
        <f t="shared" si="277"/>
        <v/>
      </c>
      <c r="N2436" s="713"/>
      <c r="O2436" s="714"/>
      <c r="P2436" s="233" t="s">
        <v>439</v>
      </c>
      <c r="Q2436" s="233" t="s">
        <v>439</v>
      </c>
      <c r="R2436" s="816" t="str">
        <f t="shared" si="286"/>
        <v/>
      </c>
      <c r="S2436" s="711" t="str">
        <f t="shared" si="278"/>
        <v/>
      </c>
      <c r="T2436" s="573"/>
      <c r="U2436" s="573"/>
      <c r="V2436" s="147"/>
      <c r="W2436" s="707"/>
    </row>
    <row r="2437" spans="2:23" ht="14.25" customHeight="1">
      <c r="B2437" s="395"/>
      <c r="D2437" s="529">
        <f t="shared" si="284"/>
        <v>2396</v>
      </c>
      <c r="E2437" s="531"/>
      <c r="F2437" s="574"/>
      <c r="G2437" s="531"/>
      <c r="H2437" s="575"/>
      <c r="I2437" s="700" t="str">
        <f t="shared" si="285"/>
        <v/>
      </c>
      <c r="J2437" s="700" t="str">
        <f t="shared" si="274"/>
        <v/>
      </c>
      <c r="K2437" s="700" t="str">
        <f t="shared" si="275"/>
        <v/>
      </c>
      <c r="L2437" s="700" t="str">
        <f t="shared" si="276"/>
        <v/>
      </c>
      <c r="M2437" s="712" t="str">
        <f t="shared" si="277"/>
        <v/>
      </c>
      <c r="N2437" s="713"/>
      <c r="O2437" s="714"/>
      <c r="P2437" s="233" t="s">
        <v>439</v>
      </c>
      <c r="Q2437" s="233" t="s">
        <v>439</v>
      </c>
      <c r="R2437" s="816" t="str">
        <f t="shared" si="286"/>
        <v/>
      </c>
      <c r="S2437" s="711" t="str">
        <f t="shared" si="278"/>
        <v/>
      </c>
      <c r="T2437" s="573"/>
      <c r="U2437" s="573"/>
      <c r="V2437" s="147"/>
      <c r="W2437" s="707"/>
    </row>
    <row r="2438" spans="2:23" ht="14.25" customHeight="1">
      <c r="B2438" s="395"/>
      <c r="D2438" s="529">
        <f t="shared" si="284"/>
        <v>2397</v>
      </c>
      <c r="E2438" s="531"/>
      <c r="F2438" s="574"/>
      <c r="G2438" s="531"/>
      <c r="H2438" s="575"/>
      <c r="I2438" s="700" t="str">
        <f t="shared" si="285"/>
        <v/>
      </c>
      <c r="J2438" s="700" t="str">
        <f t="shared" si="274"/>
        <v/>
      </c>
      <c r="K2438" s="700" t="str">
        <f t="shared" si="275"/>
        <v/>
      </c>
      <c r="L2438" s="700" t="str">
        <f t="shared" si="276"/>
        <v/>
      </c>
      <c r="M2438" s="712" t="str">
        <f t="shared" si="277"/>
        <v/>
      </c>
      <c r="N2438" s="713"/>
      <c r="O2438" s="714"/>
      <c r="P2438" s="233" t="s">
        <v>439</v>
      </c>
      <c r="Q2438" s="233" t="s">
        <v>439</v>
      </c>
      <c r="R2438" s="816" t="str">
        <f t="shared" si="286"/>
        <v/>
      </c>
      <c r="S2438" s="711" t="str">
        <f t="shared" si="278"/>
        <v/>
      </c>
      <c r="T2438" s="573"/>
      <c r="U2438" s="573"/>
      <c r="V2438" s="147"/>
      <c r="W2438" s="707"/>
    </row>
    <row r="2439" spans="2:23" ht="14.25" customHeight="1">
      <c r="B2439" s="395"/>
      <c r="D2439" s="529">
        <f t="shared" si="284"/>
        <v>2398</v>
      </c>
      <c r="E2439" s="531"/>
      <c r="F2439" s="574"/>
      <c r="G2439" s="531"/>
      <c r="H2439" s="575"/>
      <c r="I2439" s="700" t="str">
        <f t="shared" si="285"/>
        <v/>
      </c>
      <c r="J2439" s="700" t="str">
        <f t="shared" si="274"/>
        <v/>
      </c>
      <c r="K2439" s="700" t="str">
        <f t="shared" si="275"/>
        <v/>
      </c>
      <c r="L2439" s="700" t="str">
        <f t="shared" si="276"/>
        <v/>
      </c>
      <c r="M2439" s="712" t="str">
        <f t="shared" si="277"/>
        <v/>
      </c>
      <c r="N2439" s="713"/>
      <c r="O2439" s="714"/>
      <c r="P2439" s="233" t="s">
        <v>439</v>
      </c>
      <c r="Q2439" s="233" t="s">
        <v>439</v>
      </c>
      <c r="R2439" s="816" t="str">
        <f t="shared" si="286"/>
        <v/>
      </c>
      <c r="S2439" s="711" t="str">
        <f t="shared" si="278"/>
        <v/>
      </c>
      <c r="T2439" s="573"/>
      <c r="U2439" s="573"/>
      <c r="V2439" s="147"/>
      <c r="W2439" s="707"/>
    </row>
    <row r="2440" spans="2:23" ht="14.25" customHeight="1">
      <c r="B2440" s="395"/>
      <c r="D2440" s="529">
        <f t="shared" si="284"/>
        <v>2399</v>
      </c>
      <c r="E2440" s="531"/>
      <c r="F2440" s="574"/>
      <c r="G2440" s="531"/>
      <c r="H2440" s="575"/>
      <c r="I2440" s="700" t="str">
        <f t="shared" si="285"/>
        <v/>
      </c>
      <c r="J2440" s="700" t="str">
        <f t="shared" si="274"/>
        <v/>
      </c>
      <c r="K2440" s="700" t="str">
        <f t="shared" si="275"/>
        <v/>
      </c>
      <c r="L2440" s="700" t="str">
        <f t="shared" si="276"/>
        <v/>
      </c>
      <c r="M2440" s="712" t="str">
        <f t="shared" si="277"/>
        <v/>
      </c>
      <c r="N2440" s="713"/>
      <c r="O2440" s="714"/>
      <c r="P2440" s="233" t="s">
        <v>439</v>
      </c>
      <c r="Q2440" s="233" t="s">
        <v>439</v>
      </c>
      <c r="R2440" s="816" t="str">
        <f t="shared" si="286"/>
        <v/>
      </c>
      <c r="S2440" s="711" t="str">
        <f t="shared" si="278"/>
        <v/>
      </c>
      <c r="T2440" s="573"/>
      <c r="U2440" s="573"/>
      <c r="V2440" s="147"/>
      <c r="W2440" s="707"/>
    </row>
    <row r="2441" spans="2:23" ht="14.25" customHeight="1">
      <c r="B2441" s="395"/>
      <c r="D2441" s="529">
        <f t="shared" si="284"/>
        <v>2400</v>
      </c>
      <c r="E2441" s="531"/>
      <c r="F2441" s="574"/>
      <c r="G2441" s="531"/>
      <c r="H2441" s="575"/>
      <c r="I2441" s="700" t="str">
        <f t="shared" si="285"/>
        <v/>
      </c>
      <c r="J2441" s="700" t="str">
        <f t="shared" si="274"/>
        <v/>
      </c>
      <c r="K2441" s="700" t="str">
        <f t="shared" si="275"/>
        <v/>
      </c>
      <c r="L2441" s="700" t="str">
        <f t="shared" si="276"/>
        <v/>
      </c>
      <c r="M2441" s="712" t="str">
        <f t="shared" si="277"/>
        <v/>
      </c>
      <c r="N2441" s="713"/>
      <c r="O2441" s="714"/>
      <c r="P2441" s="233" t="s">
        <v>439</v>
      </c>
      <c r="Q2441" s="233" t="s">
        <v>439</v>
      </c>
      <c r="R2441" s="816" t="str">
        <f t="shared" si="286"/>
        <v/>
      </c>
      <c r="S2441" s="711" t="str">
        <f t="shared" si="278"/>
        <v/>
      </c>
      <c r="T2441" s="573"/>
      <c r="U2441" s="573"/>
      <c r="V2441" s="147"/>
      <c r="W2441" s="707"/>
    </row>
    <row r="2442" spans="2:23" ht="14.25" customHeight="1">
      <c r="B2442" s="395"/>
      <c r="D2442" s="529">
        <f t="shared" si="284"/>
        <v>2401</v>
      </c>
      <c r="E2442" s="531"/>
      <c r="F2442" s="574"/>
      <c r="G2442" s="531"/>
      <c r="H2442" s="575"/>
      <c r="I2442" s="700" t="str">
        <f t="shared" si="285"/>
        <v/>
      </c>
      <c r="J2442" s="700" t="str">
        <f t="shared" si="274"/>
        <v/>
      </c>
      <c r="K2442" s="700" t="str">
        <f t="shared" si="275"/>
        <v/>
      </c>
      <c r="L2442" s="700" t="str">
        <f t="shared" si="276"/>
        <v/>
      </c>
      <c r="M2442" s="712" t="str">
        <f t="shared" si="277"/>
        <v/>
      </c>
      <c r="N2442" s="713"/>
      <c r="O2442" s="714"/>
      <c r="P2442" s="233" t="s">
        <v>439</v>
      </c>
      <c r="Q2442" s="233" t="s">
        <v>439</v>
      </c>
      <c r="R2442" s="816" t="str">
        <f t="shared" si="286"/>
        <v/>
      </c>
      <c r="S2442" s="711" t="str">
        <f t="shared" si="278"/>
        <v/>
      </c>
      <c r="T2442" s="573"/>
      <c r="U2442" s="573"/>
      <c r="V2442" s="147"/>
      <c r="W2442" s="707"/>
    </row>
    <row r="2443" spans="2:23" ht="14.25" customHeight="1">
      <c r="B2443" s="395"/>
      <c r="D2443" s="529">
        <f t="shared" si="284"/>
        <v>2402</v>
      </c>
      <c r="E2443" s="531"/>
      <c r="F2443" s="574"/>
      <c r="G2443" s="531"/>
      <c r="H2443" s="575"/>
      <c r="I2443" s="700" t="str">
        <f t="shared" si="285"/>
        <v/>
      </c>
      <c r="J2443" s="700" t="str">
        <f t="shared" si="274"/>
        <v/>
      </c>
      <c r="K2443" s="700" t="str">
        <f t="shared" si="275"/>
        <v/>
      </c>
      <c r="L2443" s="700" t="str">
        <f t="shared" si="276"/>
        <v/>
      </c>
      <c r="M2443" s="712" t="str">
        <f t="shared" si="277"/>
        <v/>
      </c>
      <c r="N2443" s="713"/>
      <c r="O2443" s="714"/>
      <c r="P2443" s="233" t="s">
        <v>439</v>
      </c>
      <c r="Q2443" s="233" t="s">
        <v>439</v>
      </c>
      <c r="R2443" s="816" t="str">
        <f t="shared" si="286"/>
        <v/>
      </c>
      <c r="S2443" s="711" t="str">
        <f t="shared" si="278"/>
        <v/>
      </c>
      <c r="T2443" s="573"/>
      <c r="U2443" s="573"/>
      <c r="V2443" s="147"/>
      <c r="W2443" s="707"/>
    </row>
    <row r="2444" spans="2:23" ht="14.25" customHeight="1">
      <c r="B2444" s="395"/>
      <c r="D2444" s="529">
        <f t="shared" si="284"/>
        <v>2403</v>
      </c>
      <c r="E2444" s="531"/>
      <c r="F2444" s="574"/>
      <c r="G2444" s="531"/>
      <c r="H2444" s="575"/>
      <c r="I2444" s="700" t="str">
        <f t="shared" si="285"/>
        <v/>
      </c>
      <c r="J2444" s="700" t="str">
        <f t="shared" si="274"/>
        <v/>
      </c>
      <c r="K2444" s="700" t="str">
        <f t="shared" si="275"/>
        <v/>
      </c>
      <c r="L2444" s="700" t="str">
        <f t="shared" si="276"/>
        <v/>
      </c>
      <c r="M2444" s="712" t="str">
        <f t="shared" si="277"/>
        <v/>
      </c>
      <c r="N2444" s="713"/>
      <c r="O2444" s="714"/>
      <c r="P2444" s="233" t="s">
        <v>439</v>
      </c>
      <c r="Q2444" s="233" t="s">
        <v>439</v>
      </c>
      <c r="R2444" s="816" t="str">
        <f t="shared" si="286"/>
        <v/>
      </c>
      <c r="S2444" s="711" t="str">
        <f t="shared" si="278"/>
        <v/>
      </c>
      <c r="T2444" s="573"/>
      <c r="U2444" s="573"/>
      <c r="V2444" s="147"/>
      <c r="W2444" s="707"/>
    </row>
    <row r="2445" spans="2:23" ht="14.25" customHeight="1">
      <c r="B2445" s="395"/>
      <c r="D2445" s="529">
        <f t="shared" si="284"/>
        <v>2404</v>
      </c>
      <c r="E2445" s="531"/>
      <c r="F2445" s="574"/>
      <c r="G2445" s="531"/>
      <c r="H2445" s="575"/>
      <c r="I2445" s="700" t="str">
        <f t="shared" si="285"/>
        <v/>
      </c>
      <c r="J2445" s="700" t="str">
        <f t="shared" si="274"/>
        <v/>
      </c>
      <c r="K2445" s="700" t="str">
        <f t="shared" si="275"/>
        <v/>
      </c>
      <c r="L2445" s="700" t="str">
        <f t="shared" si="276"/>
        <v/>
      </c>
      <c r="M2445" s="712" t="str">
        <f t="shared" si="277"/>
        <v/>
      </c>
      <c r="N2445" s="713"/>
      <c r="O2445" s="714"/>
      <c r="P2445" s="233" t="s">
        <v>439</v>
      </c>
      <c r="Q2445" s="233" t="s">
        <v>439</v>
      </c>
      <c r="R2445" s="816" t="str">
        <f t="shared" si="286"/>
        <v/>
      </c>
      <c r="S2445" s="711" t="str">
        <f t="shared" si="278"/>
        <v/>
      </c>
      <c r="T2445" s="573"/>
      <c r="U2445" s="573"/>
      <c r="V2445" s="147"/>
      <c r="W2445" s="707"/>
    </row>
    <row r="2446" spans="2:23" ht="14.25" customHeight="1">
      <c r="B2446" s="395"/>
      <c r="D2446" s="529">
        <f t="shared" si="284"/>
        <v>2405</v>
      </c>
      <c r="E2446" s="531"/>
      <c r="F2446" s="574"/>
      <c r="G2446" s="531"/>
      <c r="H2446" s="575"/>
      <c r="I2446" s="700" t="str">
        <f t="shared" si="285"/>
        <v/>
      </c>
      <c r="J2446" s="700" t="str">
        <f t="shared" si="274"/>
        <v/>
      </c>
      <c r="K2446" s="700" t="str">
        <f t="shared" si="275"/>
        <v/>
      </c>
      <c r="L2446" s="700" t="str">
        <f t="shared" si="276"/>
        <v/>
      </c>
      <c r="M2446" s="712" t="str">
        <f t="shared" si="277"/>
        <v/>
      </c>
      <c r="N2446" s="713"/>
      <c r="O2446" s="714"/>
      <c r="P2446" s="233" t="s">
        <v>439</v>
      </c>
      <c r="Q2446" s="233" t="s">
        <v>439</v>
      </c>
      <c r="R2446" s="816" t="str">
        <f t="shared" si="286"/>
        <v/>
      </c>
      <c r="S2446" s="711" t="str">
        <f t="shared" si="278"/>
        <v/>
      </c>
      <c r="T2446" s="573"/>
      <c r="U2446" s="573"/>
      <c r="V2446" s="147"/>
      <c r="W2446" s="707"/>
    </row>
    <row r="2447" spans="2:23" ht="14.25" customHeight="1">
      <c r="B2447" s="395"/>
      <c r="D2447" s="529">
        <f t="shared" si="284"/>
        <v>2406</v>
      </c>
      <c r="E2447" s="531"/>
      <c r="F2447" s="574"/>
      <c r="G2447" s="531"/>
      <c r="H2447" s="575"/>
      <c r="I2447" s="700" t="str">
        <f t="shared" si="285"/>
        <v/>
      </c>
      <c r="J2447" s="700" t="str">
        <f t="shared" si="274"/>
        <v/>
      </c>
      <c r="K2447" s="700" t="str">
        <f t="shared" si="275"/>
        <v/>
      </c>
      <c r="L2447" s="700" t="str">
        <f t="shared" si="276"/>
        <v/>
      </c>
      <c r="M2447" s="712" t="str">
        <f t="shared" si="277"/>
        <v/>
      </c>
      <c r="N2447" s="713"/>
      <c r="O2447" s="714"/>
      <c r="P2447" s="233" t="s">
        <v>439</v>
      </c>
      <c r="Q2447" s="233" t="s">
        <v>439</v>
      </c>
      <c r="R2447" s="816" t="str">
        <f t="shared" si="286"/>
        <v/>
      </c>
      <c r="S2447" s="711" t="str">
        <f t="shared" si="278"/>
        <v/>
      </c>
      <c r="T2447" s="573"/>
      <c r="U2447" s="573"/>
      <c r="V2447" s="147"/>
      <c r="W2447" s="707"/>
    </row>
    <row r="2448" spans="2:23" ht="14.25" customHeight="1">
      <c r="B2448" s="395"/>
      <c r="D2448" s="529">
        <f t="shared" si="284"/>
        <v>2407</v>
      </c>
      <c r="E2448" s="531"/>
      <c r="F2448" s="574"/>
      <c r="G2448" s="531"/>
      <c r="H2448" s="575"/>
      <c r="I2448" s="700" t="str">
        <f t="shared" si="285"/>
        <v/>
      </c>
      <c r="J2448" s="700" t="str">
        <f t="shared" si="274"/>
        <v/>
      </c>
      <c r="K2448" s="700" t="str">
        <f t="shared" si="275"/>
        <v/>
      </c>
      <c r="L2448" s="700" t="str">
        <f t="shared" si="276"/>
        <v/>
      </c>
      <c r="M2448" s="712" t="str">
        <f t="shared" si="277"/>
        <v/>
      </c>
      <c r="N2448" s="713"/>
      <c r="O2448" s="714"/>
      <c r="P2448" s="233" t="s">
        <v>439</v>
      </c>
      <c r="Q2448" s="233" t="s">
        <v>439</v>
      </c>
      <c r="R2448" s="816" t="str">
        <f t="shared" si="286"/>
        <v/>
      </c>
      <c r="S2448" s="711" t="str">
        <f t="shared" si="278"/>
        <v/>
      </c>
      <c r="T2448" s="573"/>
      <c r="U2448" s="573"/>
      <c r="V2448" s="147"/>
      <c r="W2448" s="707"/>
    </row>
    <row r="2449" spans="2:23" ht="14.25" customHeight="1">
      <c r="B2449" s="395"/>
      <c r="D2449" s="529">
        <f t="shared" si="284"/>
        <v>2408</v>
      </c>
      <c r="E2449" s="531"/>
      <c r="F2449" s="574"/>
      <c r="G2449" s="531"/>
      <c r="H2449" s="575"/>
      <c r="I2449" s="700" t="str">
        <f t="shared" si="285"/>
        <v/>
      </c>
      <c r="J2449" s="700" t="str">
        <f t="shared" si="274"/>
        <v/>
      </c>
      <c r="K2449" s="700" t="str">
        <f t="shared" si="275"/>
        <v/>
      </c>
      <c r="L2449" s="700" t="str">
        <f t="shared" si="276"/>
        <v/>
      </c>
      <c r="M2449" s="712" t="str">
        <f t="shared" si="277"/>
        <v/>
      </c>
      <c r="N2449" s="713"/>
      <c r="O2449" s="714"/>
      <c r="P2449" s="233" t="s">
        <v>439</v>
      </c>
      <c r="Q2449" s="233" t="s">
        <v>439</v>
      </c>
      <c r="R2449" s="816" t="str">
        <f t="shared" si="286"/>
        <v/>
      </c>
      <c r="S2449" s="711" t="str">
        <f t="shared" si="278"/>
        <v/>
      </c>
      <c r="T2449" s="573"/>
      <c r="U2449" s="573"/>
      <c r="V2449" s="147"/>
      <c r="W2449" s="707"/>
    </row>
    <row r="2450" spans="2:23" ht="14.25" customHeight="1">
      <c r="B2450" s="395"/>
      <c r="D2450" s="529">
        <f t="shared" si="284"/>
        <v>2409</v>
      </c>
      <c r="E2450" s="531"/>
      <c r="F2450" s="574"/>
      <c r="G2450" s="531"/>
      <c r="H2450" s="575"/>
      <c r="I2450" s="700" t="str">
        <f t="shared" si="285"/>
        <v/>
      </c>
      <c r="J2450" s="700" t="str">
        <f t="shared" si="274"/>
        <v/>
      </c>
      <c r="K2450" s="700" t="str">
        <f t="shared" si="275"/>
        <v/>
      </c>
      <c r="L2450" s="700" t="str">
        <f t="shared" si="276"/>
        <v/>
      </c>
      <c r="M2450" s="712" t="str">
        <f t="shared" si="277"/>
        <v/>
      </c>
      <c r="N2450" s="713"/>
      <c r="O2450" s="714"/>
      <c r="P2450" s="233" t="s">
        <v>439</v>
      </c>
      <c r="Q2450" s="233" t="s">
        <v>439</v>
      </c>
      <c r="R2450" s="816" t="str">
        <f t="shared" si="286"/>
        <v/>
      </c>
      <c r="S2450" s="711" t="str">
        <f t="shared" si="278"/>
        <v/>
      </c>
      <c r="T2450" s="573"/>
      <c r="U2450" s="573"/>
      <c r="V2450" s="147"/>
      <c r="W2450" s="707"/>
    </row>
    <row r="2451" spans="2:23" ht="14.25" customHeight="1">
      <c r="B2451" s="395"/>
      <c r="D2451" s="529">
        <f t="shared" si="284"/>
        <v>2410</v>
      </c>
      <c r="E2451" s="531"/>
      <c r="F2451" s="574"/>
      <c r="G2451" s="531"/>
      <c r="H2451" s="575"/>
      <c r="I2451" s="700" t="str">
        <f t="shared" si="285"/>
        <v/>
      </c>
      <c r="J2451" s="700" t="str">
        <f t="shared" si="274"/>
        <v/>
      </c>
      <c r="K2451" s="700" t="str">
        <f t="shared" si="275"/>
        <v/>
      </c>
      <c r="L2451" s="700" t="str">
        <f t="shared" si="276"/>
        <v/>
      </c>
      <c r="M2451" s="712" t="str">
        <f t="shared" si="277"/>
        <v/>
      </c>
      <c r="N2451" s="713"/>
      <c r="O2451" s="714"/>
      <c r="P2451" s="233" t="s">
        <v>439</v>
      </c>
      <c r="Q2451" s="233" t="s">
        <v>439</v>
      </c>
      <c r="R2451" s="816" t="str">
        <f t="shared" si="286"/>
        <v/>
      </c>
      <c r="S2451" s="711" t="str">
        <f t="shared" si="278"/>
        <v/>
      </c>
      <c r="T2451" s="573"/>
      <c r="U2451" s="573"/>
      <c r="V2451" s="147"/>
      <c r="W2451" s="707"/>
    </row>
    <row r="2452" spans="2:23" ht="14.25" customHeight="1">
      <c r="B2452" s="395"/>
      <c r="D2452" s="529">
        <f t="shared" si="284"/>
        <v>2411</v>
      </c>
      <c r="E2452" s="531"/>
      <c r="F2452" s="574"/>
      <c r="G2452" s="531"/>
      <c r="H2452" s="575"/>
      <c r="I2452" s="700" t="str">
        <f t="shared" si="285"/>
        <v/>
      </c>
      <c r="J2452" s="700" t="str">
        <f t="shared" si="274"/>
        <v/>
      </c>
      <c r="K2452" s="700" t="str">
        <f t="shared" si="275"/>
        <v/>
      </c>
      <c r="L2452" s="700" t="str">
        <f t="shared" si="276"/>
        <v/>
      </c>
      <c r="M2452" s="712" t="str">
        <f t="shared" si="277"/>
        <v/>
      </c>
      <c r="N2452" s="713"/>
      <c r="O2452" s="714"/>
      <c r="P2452" s="233" t="s">
        <v>439</v>
      </c>
      <c r="Q2452" s="233" t="s">
        <v>439</v>
      </c>
      <c r="R2452" s="816" t="str">
        <f t="shared" si="286"/>
        <v/>
      </c>
      <c r="S2452" s="711" t="str">
        <f t="shared" si="278"/>
        <v/>
      </c>
      <c r="T2452" s="573"/>
      <c r="U2452" s="573"/>
      <c r="V2452" s="147"/>
      <c r="W2452" s="707"/>
    </row>
    <row r="2453" spans="2:23" ht="14.25" customHeight="1">
      <c r="B2453" s="395"/>
      <c r="D2453" s="529">
        <f t="shared" si="284"/>
        <v>2412</v>
      </c>
      <c r="E2453" s="531"/>
      <c r="F2453" s="574"/>
      <c r="G2453" s="531"/>
      <c r="H2453" s="575"/>
      <c r="I2453" s="700" t="str">
        <f t="shared" si="285"/>
        <v/>
      </c>
      <c r="J2453" s="700" t="str">
        <f t="shared" si="274"/>
        <v/>
      </c>
      <c r="K2453" s="700" t="str">
        <f t="shared" si="275"/>
        <v/>
      </c>
      <c r="L2453" s="700" t="str">
        <f t="shared" si="276"/>
        <v/>
      </c>
      <c r="M2453" s="712" t="str">
        <f t="shared" si="277"/>
        <v/>
      </c>
      <c r="N2453" s="713"/>
      <c r="O2453" s="714"/>
      <c r="P2453" s="233" t="s">
        <v>439</v>
      </c>
      <c r="Q2453" s="233" t="s">
        <v>439</v>
      </c>
      <c r="R2453" s="816" t="str">
        <f t="shared" si="286"/>
        <v/>
      </c>
      <c r="S2453" s="711" t="str">
        <f t="shared" si="278"/>
        <v/>
      </c>
      <c r="T2453" s="573"/>
      <c r="U2453" s="573"/>
      <c r="V2453" s="147"/>
      <c r="W2453" s="707"/>
    </row>
    <row r="2454" spans="2:23" ht="14.25" customHeight="1">
      <c r="B2454" s="395"/>
      <c r="D2454" s="529">
        <f t="shared" si="284"/>
        <v>2413</v>
      </c>
      <c r="E2454" s="531"/>
      <c r="F2454" s="574"/>
      <c r="G2454" s="531"/>
      <c r="H2454" s="575"/>
      <c r="I2454" s="700" t="str">
        <f t="shared" si="285"/>
        <v/>
      </c>
      <c r="J2454" s="700" t="str">
        <f t="shared" si="274"/>
        <v/>
      </c>
      <c r="K2454" s="700" t="str">
        <f t="shared" si="275"/>
        <v/>
      </c>
      <c r="L2454" s="700" t="str">
        <f t="shared" si="276"/>
        <v/>
      </c>
      <c r="M2454" s="712" t="str">
        <f t="shared" si="277"/>
        <v/>
      </c>
      <c r="N2454" s="713"/>
      <c r="O2454" s="714"/>
      <c r="P2454" s="233" t="s">
        <v>439</v>
      </c>
      <c r="Q2454" s="233" t="s">
        <v>439</v>
      </c>
      <c r="R2454" s="816" t="str">
        <f t="shared" si="286"/>
        <v/>
      </c>
      <c r="S2454" s="711" t="str">
        <f t="shared" si="278"/>
        <v/>
      </c>
      <c r="T2454" s="573"/>
      <c r="U2454" s="573"/>
      <c r="V2454" s="147"/>
      <c r="W2454" s="707"/>
    </row>
    <row r="2455" spans="2:23" ht="14.25" customHeight="1">
      <c r="B2455" s="395"/>
      <c r="D2455" s="529">
        <f t="shared" si="284"/>
        <v>2414</v>
      </c>
      <c r="E2455" s="531"/>
      <c r="F2455" s="574"/>
      <c r="G2455" s="531"/>
      <c r="H2455" s="575"/>
      <c r="I2455" s="700" t="str">
        <f t="shared" si="285"/>
        <v/>
      </c>
      <c r="J2455" s="700" t="str">
        <f t="shared" si="274"/>
        <v/>
      </c>
      <c r="K2455" s="700" t="str">
        <f t="shared" si="275"/>
        <v/>
      </c>
      <c r="L2455" s="700" t="str">
        <f t="shared" si="276"/>
        <v/>
      </c>
      <c r="M2455" s="712" t="str">
        <f t="shared" si="277"/>
        <v/>
      </c>
      <c r="N2455" s="713"/>
      <c r="O2455" s="714"/>
      <c r="P2455" s="233" t="s">
        <v>439</v>
      </c>
      <c r="Q2455" s="233" t="s">
        <v>439</v>
      </c>
      <c r="R2455" s="816" t="str">
        <f t="shared" si="286"/>
        <v/>
      </c>
      <c r="S2455" s="711" t="str">
        <f t="shared" si="278"/>
        <v/>
      </c>
      <c r="T2455" s="573"/>
      <c r="U2455" s="573"/>
      <c r="V2455" s="147"/>
      <c r="W2455" s="707"/>
    </row>
    <row r="2456" spans="2:23" ht="14.25" customHeight="1">
      <c r="B2456" s="395"/>
      <c r="D2456" s="529">
        <f t="shared" si="284"/>
        <v>2415</v>
      </c>
      <c r="E2456" s="531"/>
      <c r="F2456" s="574"/>
      <c r="G2456" s="531"/>
      <c r="H2456" s="575"/>
      <c r="I2456" s="700" t="str">
        <f t="shared" si="285"/>
        <v/>
      </c>
      <c r="J2456" s="700" t="str">
        <f t="shared" si="274"/>
        <v/>
      </c>
      <c r="K2456" s="700" t="str">
        <f t="shared" si="275"/>
        <v/>
      </c>
      <c r="L2456" s="700" t="str">
        <f t="shared" si="276"/>
        <v/>
      </c>
      <c r="M2456" s="712" t="str">
        <f t="shared" si="277"/>
        <v/>
      </c>
      <c r="N2456" s="713"/>
      <c r="O2456" s="714"/>
      <c r="P2456" s="233" t="s">
        <v>439</v>
      </c>
      <c r="Q2456" s="233" t="s">
        <v>439</v>
      </c>
      <c r="R2456" s="816" t="str">
        <f t="shared" si="286"/>
        <v/>
      </c>
      <c r="S2456" s="711" t="str">
        <f t="shared" si="278"/>
        <v/>
      </c>
      <c r="T2456" s="573"/>
      <c r="U2456" s="573"/>
      <c r="V2456" s="147"/>
      <c r="W2456" s="707"/>
    </row>
    <row r="2457" spans="2:23" ht="14.25" customHeight="1">
      <c r="B2457" s="395"/>
      <c r="D2457" s="529">
        <f t="shared" si="284"/>
        <v>2416</v>
      </c>
      <c r="E2457" s="531"/>
      <c r="F2457" s="574"/>
      <c r="G2457" s="531"/>
      <c r="H2457" s="575"/>
      <c r="I2457" s="700" t="str">
        <f t="shared" si="285"/>
        <v/>
      </c>
      <c r="J2457" s="700" t="str">
        <f t="shared" si="274"/>
        <v/>
      </c>
      <c r="K2457" s="700" t="str">
        <f t="shared" si="275"/>
        <v/>
      </c>
      <c r="L2457" s="700" t="str">
        <f t="shared" si="276"/>
        <v/>
      </c>
      <c r="M2457" s="712" t="str">
        <f t="shared" si="277"/>
        <v/>
      </c>
      <c r="N2457" s="713"/>
      <c r="O2457" s="714"/>
      <c r="P2457" s="233" t="s">
        <v>439</v>
      </c>
      <c r="Q2457" s="233" t="s">
        <v>439</v>
      </c>
      <c r="R2457" s="816" t="str">
        <f t="shared" si="286"/>
        <v/>
      </c>
      <c r="S2457" s="711" t="str">
        <f t="shared" si="278"/>
        <v/>
      </c>
      <c r="T2457" s="573"/>
      <c r="U2457" s="573"/>
      <c r="V2457" s="147"/>
      <c r="W2457" s="707"/>
    </row>
    <row r="2458" spans="2:23" ht="14.25" customHeight="1">
      <c r="B2458" s="395"/>
      <c r="D2458" s="529">
        <f t="shared" si="284"/>
        <v>2417</v>
      </c>
      <c r="E2458" s="531"/>
      <c r="F2458" s="574"/>
      <c r="G2458" s="531"/>
      <c r="H2458" s="575"/>
      <c r="I2458" s="700" t="str">
        <f t="shared" si="285"/>
        <v/>
      </c>
      <c r="J2458" s="700" t="str">
        <f t="shared" si="274"/>
        <v/>
      </c>
      <c r="K2458" s="700" t="str">
        <f t="shared" si="275"/>
        <v/>
      </c>
      <c r="L2458" s="700" t="str">
        <f t="shared" si="276"/>
        <v/>
      </c>
      <c r="M2458" s="712" t="str">
        <f t="shared" si="277"/>
        <v/>
      </c>
      <c r="N2458" s="713"/>
      <c r="O2458" s="714"/>
      <c r="P2458" s="233" t="s">
        <v>439</v>
      </c>
      <c r="Q2458" s="233" t="s">
        <v>439</v>
      </c>
      <c r="R2458" s="816" t="str">
        <f t="shared" si="286"/>
        <v/>
      </c>
      <c r="S2458" s="711" t="str">
        <f t="shared" si="278"/>
        <v/>
      </c>
      <c r="T2458" s="573"/>
      <c r="U2458" s="573"/>
      <c r="V2458" s="147"/>
      <c r="W2458" s="707"/>
    </row>
    <row r="2459" spans="2:23" ht="14.25" customHeight="1">
      <c r="B2459" s="395"/>
      <c r="D2459" s="529">
        <f t="shared" si="284"/>
        <v>2418</v>
      </c>
      <c r="E2459" s="531"/>
      <c r="F2459" s="574"/>
      <c r="G2459" s="531"/>
      <c r="H2459" s="575"/>
      <c r="I2459" s="700" t="str">
        <f t="shared" si="285"/>
        <v/>
      </c>
      <c r="J2459" s="700" t="str">
        <f t="shared" si="274"/>
        <v/>
      </c>
      <c r="K2459" s="700" t="str">
        <f t="shared" si="275"/>
        <v/>
      </c>
      <c r="L2459" s="700" t="str">
        <f t="shared" si="276"/>
        <v/>
      </c>
      <c r="M2459" s="712" t="str">
        <f t="shared" si="277"/>
        <v/>
      </c>
      <c r="N2459" s="713"/>
      <c r="O2459" s="714"/>
      <c r="P2459" s="233" t="s">
        <v>439</v>
      </c>
      <c r="Q2459" s="233" t="s">
        <v>439</v>
      </c>
      <c r="R2459" s="816" t="str">
        <f t="shared" si="286"/>
        <v/>
      </c>
      <c r="S2459" s="711" t="str">
        <f t="shared" si="278"/>
        <v/>
      </c>
      <c r="T2459" s="573"/>
      <c r="U2459" s="573"/>
      <c r="V2459" s="147"/>
      <c r="W2459" s="707"/>
    </row>
    <row r="2460" spans="2:23" ht="14.25" customHeight="1">
      <c r="B2460" s="395"/>
      <c r="D2460" s="529">
        <f t="shared" si="284"/>
        <v>2419</v>
      </c>
      <c r="E2460" s="531"/>
      <c r="F2460" s="574"/>
      <c r="G2460" s="531"/>
      <c r="H2460" s="575"/>
      <c r="I2460" s="700" t="str">
        <f t="shared" si="285"/>
        <v/>
      </c>
      <c r="J2460" s="700" t="str">
        <f t="shared" si="274"/>
        <v/>
      </c>
      <c r="K2460" s="700" t="str">
        <f t="shared" si="275"/>
        <v/>
      </c>
      <c r="L2460" s="700" t="str">
        <f t="shared" si="276"/>
        <v/>
      </c>
      <c r="M2460" s="712" t="str">
        <f t="shared" si="277"/>
        <v/>
      </c>
      <c r="N2460" s="713"/>
      <c r="O2460" s="714"/>
      <c r="P2460" s="233" t="s">
        <v>439</v>
      </c>
      <c r="Q2460" s="233" t="s">
        <v>439</v>
      </c>
      <c r="R2460" s="816" t="str">
        <f t="shared" si="286"/>
        <v/>
      </c>
      <c r="S2460" s="711" t="str">
        <f t="shared" si="278"/>
        <v/>
      </c>
      <c r="T2460" s="573"/>
      <c r="U2460" s="573"/>
      <c r="V2460" s="147"/>
      <c r="W2460" s="707"/>
    </row>
    <row r="2461" spans="2:23" ht="14.25" customHeight="1">
      <c r="B2461" s="395"/>
      <c r="D2461" s="529">
        <f t="shared" si="284"/>
        <v>2420</v>
      </c>
      <c r="E2461" s="531"/>
      <c r="F2461" s="574"/>
      <c r="G2461" s="531"/>
      <c r="H2461" s="575"/>
      <c r="I2461" s="700" t="str">
        <f t="shared" si="285"/>
        <v/>
      </c>
      <c r="J2461" s="700" t="str">
        <f t="shared" si="274"/>
        <v/>
      </c>
      <c r="K2461" s="700" t="str">
        <f t="shared" si="275"/>
        <v/>
      </c>
      <c r="L2461" s="700" t="str">
        <f t="shared" si="276"/>
        <v/>
      </c>
      <c r="M2461" s="712" t="str">
        <f t="shared" si="277"/>
        <v/>
      </c>
      <c r="N2461" s="713"/>
      <c r="O2461" s="714"/>
      <c r="P2461" s="233" t="s">
        <v>439</v>
      </c>
      <c r="Q2461" s="233" t="s">
        <v>439</v>
      </c>
      <c r="R2461" s="816" t="str">
        <f t="shared" si="286"/>
        <v/>
      </c>
      <c r="S2461" s="711" t="str">
        <f t="shared" si="278"/>
        <v/>
      </c>
      <c r="T2461" s="573"/>
      <c r="U2461" s="573"/>
      <c r="V2461" s="147"/>
      <c r="W2461" s="707"/>
    </row>
    <row r="2462" spans="2:23" ht="14.25" customHeight="1">
      <c r="B2462" s="395"/>
      <c r="D2462" s="529">
        <f t="shared" si="284"/>
        <v>2421</v>
      </c>
      <c r="E2462" s="531"/>
      <c r="F2462" s="574"/>
      <c r="G2462" s="531"/>
      <c r="H2462" s="575"/>
      <c r="I2462" s="700" t="str">
        <f t="shared" si="285"/>
        <v/>
      </c>
      <c r="J2462" s="700" t="str">
        <f t="shared" si="274"/>
        <v/>
      </c>
      <c r="K2462" s="700" t="str">
        <f t="shared" si="275"/>
        <v/>
      </c>
      <c r="L2462" s="700" t="str">
        <f t="shared" si="276"/>
        <v/>
      </c>
      <c r="M2462" s="712" t="str">
        <f t="shared" si="277"/>
        <v/>
      </c>
      <c r="N2462" s="713"/>
      <c r="O2462" s="714"/>
      <c r="P2462" s="233" t="s">
        <v>439</v>
      </c>
      <c r="Q2462" s="233" t="s">
        <v>439</v>
      </c>
      <c r="R2462" s="816" t="str">
        <f t="shared" si="286"/>
        <v/>
      </c>
      <c r="S2462" s="711" t="str">
        <f t="shared" si="278"/>
        <v/>
      </c>
      <c r="T2462" s="573"/>
      <c r="U2462" s="573"/>
      <c r="V2462" s="147"/>
      <c r="W2462" s="707"/>
    </row>
    <row r="2463" spans="2:23" ht="14.25" customHeight="1">
      <c r="B2463" s="395"/>
      <c r="D2463" s="529">
        <f t="shared" si="284"/>
        <v>2422</v>
      </c>
      <c r="E2463" s="531"/>
      <c r="F2463" s="574"/>
      <c r="G2463" s="531"/>
      <c r="H2463" s="575"/>
      <c r="I2463" s="700" t="str">
        <f t="shared" si="285"/>
        <v/>
      </c>
      <c r="J2463" s="700" t="str">
        <f t="shared" si="274"/>
        <v/>
      </c>
      <c r="K2463" s="700" t="str">
        <f t="shared" si="275"/>
        <v/>
      </c>
      <c r="L2463" s="700" t="str">
        <f t="shared" si="276"/>
        <v/>
      </c>
      <c r="M2463" s="712" t="str">
        <f t="shared" si="277"/>
        <v/>
      </c>
      <c r="N2463" s="713"/>
      <c r="O2463" s="714"/>
      <c r="P2463" s="233" t="s">
        <v>439</v>
      </c>
      <c r="Q2463" s="233" t="s">
        <v>439</v>
      </c>
      <c r="R2463" s="816" t="str">
        <f t="shared" si="286"/>
        <v/>
      </c>
      <c r="S2463" s="711" t="str">
        <f t="shared" si="278"/>
        <v/>
      </c>
      <c r="T2463" s="573"/>
      <c r="U2463" s="573"/>
      <c r="V2463" s="147"/>
      <c r="W2463" s="707"/>
    </row>
    <row r="2464" spans="2:23" ht="14.25" customHeight="1">
      <c r="B2464" s="395"/>
      <c r="D2464" s="529">
        <f t="shared" si="284"/>
        <v>2423</v>
      </c>
      <c r="E2464" s="531"/>
      <c r="F2464" s="574"/>
      <c r="G2464" s="531"/>
      <c r="H2464" s="575"/>
      <c r="I2464" s="700" t="str">
        <f t="shared" si="285"/>
        <v/>
      </c>
      <c r="J2464" s="700" t="str">
        <f t="shared" si="274"/>
        <v/>
      </c>
      <c r="K2464" s="700" t="str">
        <f t="shared" si="275"/>
        <v/>
      </c>
      <c r="L2464" s="700" t="str">
        <f t="shared" si="276"/>
        <v/>
      </c>
      <c r="M2464" s="712" t="str">
        <f t="shared" si="277"/>
        <v/>
      </c>
      <c r="N2464" s="713"/>
      <c r="O2464" s="714"/>
      <c r="P2464" s="233" t="s">
        <v>439</v>
      </c>
      <c r="Q2464" s="233" t="s">
        <v>439</v>
      </c>
      <c r="R2464" s="816" t="str">
        <f t="shared" si="286"/>
        <v/>
      </c>
      <c r="S2464" s="711" t="str">
        <f t="shared" si="278"/>
        <v/>
      </c>
      <c r="T2464" s="573"/>
      <c r="U2464" s="573"/>
      <c r="V2464" s="147"/>
      <c r="W2464" s="707"/>
    </row>
    <row r="2465" spans="2:23" ht="14.25" customHeight="1">
      <c r="B2465" s="395"/>
      <c r="D2465" s="529">
        <f t="shared" si="284"/>
        <v>2424</v>
      </c>
      <c r="E2465" s="531"/>
      <c r="F2465" s="574"/>
      <c r="G2465" s="531"/>
      <c r="H2465" s="575"/>
      <c r="I2465" s="700" t="str">
        <f t="shared" si="285"/>
        <v/>
      </c>
      <c r="J2465" s="700" t="str">
        <f t="shared" si="274"/>
        <v/>
      </c>
      <c r="K2465" s="700" t="str">
        <f t="shared" si="275"/>
        <v/>
      </c>
      <c r="L2465" s="700" t="str">
        <f t="shared" si="276"/>
        <v/>
      </c>
      <c r="M2465" s="712" t="str">
        <f t="shared" si="277"/>
        <v/>
      </c>
      <c r="N2465" s="713"/>
      <c r="O2465" s="714"/>
      <c r="P2465" s="233" t="s">
        <v>439</v>
      </c>
      <c r="Q2465" s="233" t="s">
        <v>439</v>
      </c>
      <c r="R2465" s="816" t="str">
        <f t="shared" si="286"/>
        <v/>
      </c>
      <c r="S2465" s="711" t="str">
        <f t="shared" si="278"/>
        <v/>
      </c>
      <c r="T2465" s="573"/>
      <c r="U2465" s="573"/>
      <c r="V2465" s="147"/>
      <c r="W2465" s="707"/>
    </row>
    <row r="2466" spans="2:23" ht="14.25" customHeight="1">
      <c r="B2466" s="395"/>
      <c r="D2466" s="529">
        <f t="shared" ref="D2466:D2529" si="287">D2465+1</f>
        <v>2425</v>
      </c>
      <c r="E2466" s="531"/>
      <c r="F2466" s="574"/>
      <c r="G2466" s="531"/>
      <c r="H2466" s="575"/>
      <c r="I2466" s="700" t="str">
        <f t="shared" si="285"/>
        <v/>
      </c>
      <c r="J2466" s="700" t="str">
        <f t="shared" si="274"/>
        <v/>
      </c>
      <c r="K2466" s="700" t="str">
        <f t="shared" si="275"/>
        <v/>
      </c>
      <c r="L2466" s="700" t="str">
        <f t="shared" si="276"/>
        <v/>
      </c>
      <c r="M2466" s="712" t="str">
        <f t="shared" si="277"/>
        <v/>
      </c>
      <c r="N2466" s="713"/>
      <c r="O2466" s="714"/>
      <c r="P2466" s="233" t="s">
        <v>439</v>
      </c>
      <c r="Q2466" s="233" t="s">
        <v>439</v>
      </c>
      <c r="R2466" s="816" t="str">
        <f t="shared" si="286"/>
        <v/>
      </c>
      <c r="S2466" s="711" t="str">
        <f t="shared" si="278"/>
        <v/>
      </c>
      <c r="T2466" s="573"/>
      <c r="U2466" s="573"/>
      <c r="V2466" s="147"/>
      <c r="W2466" s="707"/>
    </row>
    <row r="2467" spans="2:23" ht="14.25" customHeight="1">
      <c r="B2467" s="395"/>
      <c r="D2467" s="529">
        <f t="shared" si="287"/>
        <v>2426</v>
      </c>
      <c r="E2467" s="531"/>
      <c r="F2467" s="574"/>
      <c r="G2467" s="531"/>
      <c r="H2467" s="575"/>
      <c r="I2467" s="700" t="str">
        <f t="shared" si="285"/>
        <v/>
      </c>
      <c r="J2467" s="700" t="str">
        <f t="shared" si="274"/>
        <v/>
      </c>
      <c r="K2467" s="700" t="str">
        <f t="shared" si="275"/>
        <v/>
      </c>
      <c r="L2467" s="700" t="str">
        <f t="shared" si="276"/>
        <v/>
      </c>
      <c r="M2467" s="712" t="str">
        <f t="shared" si="277"/>
        <v/>
      </c>
      <c r="N2467" s="713"/>
      <c r="O2467" s="714"/>
      <c r="P2467" s="233" t="s">
        <v>439</v>
      </c>
      <c r="Q2467" s="233" t="s">
        <v>439</v>
      </c>
      <c r="R2467" s="816" t="str">
        <f t="shared" si="286"/>
        <v/>
      </c>
      <c r="S2467" s="711" t="str">
        <f t="shared" si="278"/>
        <v/>
      </c>
      <c r="T2467" s="573"/>
      <c r="U2467" s="573"/>
      <c r="V2467" s="147"/>
      <c r="W2467" s="707"/>
    </row>
    <row r="2468" spans="2:23" ht="14.25" customHeight="1">
      <c r="B2468" s="395"/>
      <c r="D2468" s="529">
        <f t="shared" si="287"/>
        <v>2427</v>
      </c>
      <c r="E2468" s="531"/>
      <c r="F2468" s="574"/>
      <c r="G2468" s="531"/>
      <c r="H2468" s="575"/>
      <c r="I2468" s="700" t="str">
        <f t="shared" si="285"/>
        <v/>
      </c>
      <c r="J2468" s="700" t="str">
        <f t="shared" si="274"/>
        <v/>
      </c>
      <c r="K2468" s="700" t="str">
        <f t="shared" si="275"/>
        <v/>
      </c>
      <c r="L2468" s="700" t="str">
        <f t="shared" si="276"/>
        <v/>
      </c>
      <c r="M2468" s="712" t="str">
        <f t="shared" si="277"/>
        <v/>
      </c>
      <c r="N2468" s="713"/>
      <c r="O2468" s="714"/>
      <c r="P2468" s="233" t="s">
        <v>439</v>
      </c>
      <c r="Q2468" s="233" t="s">
        <v>439</v>
      </c>
      <c r="R2468" s="816" t="str">
        <f t="shared" si="286"/>
        <v/>
      </c>
      <c r="S2468" s="711" t="str">
        <f t="shared" si="278"/>
        <v/>
      </c>
      <c r="T2468" s="573"/>
      <c r="U2468" s="573"/>
      <c r="V2468" s="147"/>
      <c r="W2468" s="707"/>
    </row>
    <row r="2469" spans="2:23" ht="14.25" customHeight="1">
      <c r="B2469" s="395"/>
      <c r="D2469" s="529">
        <f t="shared" si="287"/>
        <v>2428</v>
      </c>
      <c r="E2469" s="531"/>
      <c r="F2469" s="574"/>
      <c r="G2469" s="531"/>
      <c r="H2469" s="575"/>
      <c r="I2469" s="700" t="str">
        <f t="shared" si="285"/>
        <v/>
      </c>
      <c r="J2469" s="700" t="str">
        <f t="shared" si="274"/>
        <v/>
      </c>
      <c r="K2469" s="700" t="str">
        <f t="shared" si="275"/>
        <v/>
      </c>
      <c r="L2469" s="700" t="str">
        <f t="shared" si="276"/>
        <v/>
      </c>
      <c r="M2469" s="712" t="str">
        <f t="shared" si="277"/>
        <v/>
      </c>
      <c r="N2469" s="713"/>
      <c r="O2469" s="714"/>
      <c r="P2469" s="233" t="s">
        <v>439</v>
      </c>
      <c r="Q2469" s="233" t="s">
        <v>439</v>
      </c>
      <c r="R2469" s="816" t="str">
        <f t="shared" si="286"/>
        <v/>
      </c>
      <c r="S2469" s="711" t="str">
        <f t="shared" si="278"/>
        <v/>
      </c>
      <c r="T2469" s="573"/>
      <c r="U2469" s="573"/>
      <c r="V2469" s="147"/>
      <c r="W2469" s="707"/>
    </row>
    <row r="2470" spans="2:23" ht="14.25" customHeight="1">
      <c r="B2470" s="395"/>
      <c r="D2470" s="529">
        <f t="shared" si="287"/>
        <v>2429</v>
      </c>
      <c r="E2470" s="531"/>
      <c r="F2470" s="574"/>
      <c r="G2470" s="531"/>
      <c r="H2470" s="575"/>
      <c r="I2470" s="700" t="str">
        <f t="shared" si="285"/>
        <v/>
      </c>
      <c r="J2470" s="700" t="str">
        <f t="shared" si="274"/>
        <v/>
      </c>
      <c r="K2470" s="700" t="str">
        <f t="shared" si="275"/>
        <v/>
      </c>
      <c r="L2470" s="700" t="str">
        <f t="shared" si="276"/>
        <v/>
      </c>
      <c r="M2470" s="712" t="str">
        <f t="shared" si="277"/>
        <v/>
      </c>
      <c r="N2470" s="713"/>
      <c r="O2470" s="714"/>
      <c r="P2470" s="233" t="s">
        <v>439</v>
      </c>
      <c r="Q2470" s="233" t="s">
        <v>439</v>
      </c>
      <c r="R2470" s="816" t="str">
        <f t="shared" si="286"/>
        <v/>
      </c>
      <c r="S2470" s="711" t="str">
        <f t="shared" si="278"/>
        <v/>
      </c>
      <c r="T2470" s="573"/>
      <c r="U2470" s="573"/>
      <c r="V2470" s="147"/>
      <c r="W2470" s="707"/>
    </row>
    <row r="2471" spans="2:23" ht="14.25" customHeight="1">
      <c r="B2471" s="395"/>
      <c r="D2471" s="529">
        <f t="shared" si="287"/>
        <v>2430</v>
      </c>
      <c r="E2471" s="531"/>
      <c r="F2471" s="574"/>
      <c r="G2471" s="531"/>
      <c r="H2471" s="575"/>
      <c r="I2471" s="700" t="str">
        <f t="shared" si="285"/>
        <v/>
      </c>
      <c r="J2471" s="700" t="str">
        <f t="shared" si="274"/>
        <v/>
      </c>
      <c r="K2471" s="700" t="str">
        <f t="shared" si="275"/>
        <v/>
      </c>
      <c r="L2471" s="700" t="str">
        <f t="shared" si="276"/>
        <v/>
      </c>
      <c r="M2471" s="712" t="str">
        <f t="shared" si="277"/>
        <v/>
      </c>
      <c r="N2471" s="713"/>
      <c r="O2471" s="714"/>
      <c r="P2471" s="233" t="s">
        <v>439</v>
      </c>
      <c r="Q2471" s="233" t="s">
        <v>439</v>
      </c>
      <c r="R2471" s="816" t="str">
        <f t="shared" si="286"/>
        <v/>
      </c>
      <c r="S2471" s="711" t="str">
        <f t="shared" si="278"/>
        <v/>
      </c>
      <c r="T2471" s="573"/>
      <c r="U2471" s="573"/>
      <c r="V2471" s="147"/>
      <c r="W2471" s="707"/>
    </row>
    <row r="2472" spans="2:23" ht="14.25" customHeight="1">
      <c r="B2472" s="395"/>
      <c r="D2472" s="529">
        <f t="shared" si="287"/>
        <v>2431</v>
      </c>
      <c r="E2472" s="531"/>
      <c r="F2472" s="574"/>
      <c r="G2472" s="531"/>
      <c r="H2472" s="575"/>
      <c r="I2472" s="700" t="str">
        <f t="shared" si="285"/>
        <v/>
      </c>
      <c r="J2472" s="700" t="str">
        <f t="shared" si="274"/>
        <v/>
      </c>
      <c r="K2472" s="700" t="str">
        <f t="shared" si="275"/>
        <v/>
      </c>
      <c r="L2472" s="700" t="str">
        <f t="shared" si="276"/>
        <v/>
      </c>
      <c r="M2472" s="712" t="str">
        <f t="shared" si="277"/>
        <v/>
      </c>
      <c r="N2472" s="713"/>
      <c r="O2472" s="714"/>
      <c r="P2472" s="233" t="s">
        <v>439</v>
      </c>
      <c r="Q2472" s="233" t="s">
        <v>439</v>
      </c>
      <c r="R2472" s="816" t="str">
        <f t="shared" si="286"/>
        <v/>
      </c>
      <c r="S2472" s="711" t="str">
        <f t="shared" si="278"/>
        <v/>
      </c>
      <c r="T2472" s="573"/>
      <c r="U2472" s="573"/>
      <c r="V2472" s="147"/>
      <c r="W2472" s="707"/>
    </row>
    <row r="2473" spans="2:23" ht="14.25" customHeight="1">
      <c r="B2473" s="395"/>
      <c r="D2473" s="529">
        <f t="shared" si="287"/>
        <v>2432</v>
      </c>
      <c r="E2473" s="531"/>
      <c r="F2473" s="574"/>
      <c r="G2473" s="531"/>
      <c r="H2473" s="575"/>
      <c r="I2473" s="700" t="str">
        <f t="shared" si="285"/>
        <v/>
      </c>
      <c r="J2473" s="700" t="str">
        <f t="shared" si="274"/>
        <v/>
      </c>
      <c r="K2473" s="700" t="str">
        <f t="shared" si="275"/>
        <v/>
      </c>
      <c r="L2473" s="700" t="str">
        <f t="shared" si="276"/>
        <v/>
      </c>
      <c r="M2473" s="712" t="str">
        <f t="shared" si="277"/>
        <v/>
      </c>
      <c r="N2473" s="713"/>
      <c r="O2473" s="714"/>
      <c r="P2473" s="233" t="s">
        <v>439</v>
      </c>
      <c r="Q2473" s="233" t="s">
        <v>439</v>
      </c>
      <c r="R2473" s="816" t="str">
        <f t="shared" si="286"/>
        <v/>
      </c>
      <c r="S2473" s="711" t="str">
        <f t="shared" si="278"/>
        <v/>
      </c>
      <c r="T2473" s="573"/>
      <c r="U2473" s="573"/>
      <c r="V2473" s="147"/>
      <c r="W2473" s="707"/>
    </row>
    <row r="2474" spans="2:23" ht="14.25" customHeight="1">
      <c r="B2474" s="395"/>
      <c r="D2474" s="529">
        <f t="shared" si="287"/>
        <v>2433</v>
      </c>
      <c r="E2474" s="531"/>
      <c r="F2474" s="574"/>
      <c r="G2474" s="531"/>
      <c r="H2474" s="575"/>
      <c r="I2474" s="700" t="str">
        <f t="shared" si="285"/>
        <v/>
      </c>
      <c r="J2474" s="700" t="str">
        <f t="shared" si="274"/>
        <v/>
      </c>
      <c r="K2474" s="700" t="str">
        <f t="shared" si="275"/>
        <v/>
      </c>
      <c r="L2474" s="700" t="str">
        <f t="shared" si="276"/>
        <v/>
      </c>
      <c r="M2474" s="712" t="str">
        <f t="shared" si="277"/>
        <v/>
      </c>
      <c r="N2474" s="713"/>
      <c r="O2474" s="714"/>
      <c r="P2474" s="233" t="s">
        <v>439</v>
      </c>
      <c r="Q2474" s="233" t="s">
        <v>439</v>
      </c>
      <c r="R2474" s="816" t="str">
        <f t="shared" si="286"/>
        <v/>
      </c>
      <c r="S2474" s="711" t="str">
        <f t="shared" si="278"/>
        <v/>
      </c>
      <c r="T2474" s="573"/>
      <c r="U2474" s="573"/>
      <c r="V2474" s="147"/>
      <c r="W2474" s="707"/>
    </row>
    <row r="2475" spans="2:23" ht="14.25" customHeight="1">
      <c r="B2475" s="395"/>
      <c r="D2475" s="529">
        <f t="shared" si="287"/>
        <v>2434</v>
      </c>
      <c r="E2475" s="531"/>
      <c r="F2475" s="574"/>
      <c r="G2475" s="531"/>
      <c r="H2475" s="575"/>
      <c r="I2475" s="700" t="str">
        <f t="shared" ref="I2475:I2538" si="288">IF(OR(F2475=$AE$4,F2475=$AF$4),"○","")</f>
        <v/>
      </c>
      <c r="J2475" s="700" t="str">
        <f t="shared" si="274"/>
        <v/>
      </c>
      <c r="K2475" s="700" t="str">
        <f t="shared" si="275"/>
        <v/>
      </c>
      <c r="L2475" s="700" t="str">
        <f t="shared" si="276"/>
        <v/>
      </c>
      <c r="M2475" s="712" t="str">
        <f t="shared" si="277"/>
        <v/>
      </c>
      <c r="N2475" s="713"/>
      <c r="O2475" s="714"/>
      <c r="P2475" s="233" t="s">
        <v>439</v>
      </c>
      <c r="Q2475" s="233" t="s">
        <v>439</v>
      </c>
      <c r="R2475" s="816" t="str">
        <f t="shared" si="286"/>
        <v/>
      </c>
      <c r="S2475" s="711" t="str">
        <f t="shared" si="278"/>
        <v/>
      </c>
      <c r="T2475" s="573"/>
      <c r="U2475" s="573"/>
      <c r="V2475" s="147"/>
      <c r="W2475" s="707"/>
    </row>
    <row r="2476" spans="2:23" ht="14.25" customHeight="1">
      <c r="B2476" s="395"/>
      <c r="D2476" s="529">
        <f t="shared" si="287"/>
        <v>2435</v>
      </c>
      <c r="E2476" s="531"/>
      <c r="F2476" s="574"/>
      <c r="G2476" s="531"/>
      <c r="H2476" s="575"/>
      <c r="I2476" s="700" t="str">
        <f t="shared" si="288"/>
        <v/>
      </c>
      <c r="J2476" s="700" t="str">
        <f t="shared" si="274"/>
        <v/>
      </c>
      <c r="K2476" s="700" t="str">
        <f t="shared" si="275"/>
        <v/>
      </c>
      <c r="L2476" s="700" t="str">
        <f t="shared" si="276"/>
        <v/>
      </c>
      <c r="M2476" s="712" t="str">
        <f t="shared" si="277"/>
        <v/>
      </c>
      <c r="N2476" s="713"/>
      <c r="O2476" s="714"/>
      <c r="P2476" s="233" t="s">
        <v>439</v>
      </c>
      <c r="Q2476" s="233" t="s">
        <v>439</v>
      </c>
      <c r="R2476" s="816" t="str">
        <f t="shared" si="286"/>
        <v/>
      </c>
      <c r="S2476" s="711" t="str">
        <f t="shared" si="278"/>
        <v/>
      </c>
      <c r="T2476" s="573"/>
      <c r="U2476" s="573"/>
      <c r="V2476" s="147"/>
      <c r="W2476" s="707"/>
    </row>
    <row r="2477" spans="2:23" ht="14.25" customHeight="1">
      <c r="B2477" s="395"/>
      <c r="D2477" s="529">
        <f t="shared" si="287"/>
        <v>2436</v>
      </c>
      <c r="E2477" s="531"/>
      <c r="F2477" s="574"/>
      <c r="G2477" s="531"/>
      <c r="H2477" s="575"/>
      <c r="I2477" s="700" t="str">
        <f t="shared" si="288"/>
        <v/>
      </c>
      <c r="J2477" s="700" t="str">
        <f t="shared" si="274"/>
        <v/>
      </c>
      <c r="K2477" s="700" t="str">
        <f t="shared" si="275"/>
        <v/>
      </c>
      <c r="L2477" s="700" t="str">
        <f t="shared" si="276"/>
        <v/>
      </c>
      <c r="M2477" s="712" t="str">
        <f t="shared" si="277"/>
        <v/>
      </c>
      <c r="N2477" s="713"/>
      <c r="O2477" s="714"/>
      <c r="P2477" s="233" t="s">
        <v>439</v>
      </c>
      <c r="Q2477" s="233" t="s">
        <v>439</v>
      </c>
      <c r="R2477" s="816" t="str">
        <f t="shared" si="286"/>
        <v/>
      </c>
      <c r="S2477" s="711" t="str">
        <f t="shared" si="278"/>
        <v/>
      </c>
      <c r="T2477" s="573"/>
      <c r="U2477" s="573"/>
      <c r="V2477" s="147"/>
      <c r="W2477" s="707"/>
    </row>
    <row r="2478" spans="2:23" ht="14.25" customHeight="1">
      <c r="B2478" s="395"/>
      <c r="D2478" s="529">
        <f t="shared" si="287"/>
        <v>2437</v>
      </c>
      <c r="E2478" s="531"/>
      <c r="F2478" s="574"/>
      <c r="G2478" s="531"/>
      <c r="H2478" s="575"/>
      <c r="I2478" s="700" t="str">
        <f t="shared" si="288"/>
        <v/>
      </c>
      <c r="J2478" s="700" t="str">
        <f t="shared" si="274"/>
        <v/>
      </c>
      <c r="K2478" s="700" t="str">
        <f t="shared" si="275"/>
        <v/>
      </c>
      <c r="L2478" s="700" t="str">
        <f t="shared" si="276"/>
        <v/>
      </c>
      <c r="M2478" s="712" t="str">
        <f t="shared" si="277"/>
        <v/>
      </c>
      <c r="N2478" s="713"/>
      <c r="O2478" s="714"/>
      <c r="P2478" s="233" t="s">
        <v>439</v>
      </c>
      <c r="Q2478" s="233" t="s">
        <v>439</v>
      </c>
      <c r="R2478" s="816" t="str">
        <f t="shared" si="286"/>
        <v/>
      </c>
      <c r="S2478" s="711" t="str">
        <f t="shared" si="278"/>
        <v/>
      </c>
      <c r="T2478" s="573"/>
      <c r="U2478" s="573"/>
      <c r="V2478" s="147"/>
      <c r="W2478" s="707"/>
    </row>
    <row r="2479" spans="2:23" ht="14.25" customHeight="1">
      <c r="B2479" s="395"/>
      <c r="D2479" s="529">
        <f t="shared" si="287"/>
        <v>2438</v>
      </c>
      <c r="E2479" s="531"/>
      <c r="F2479" s="574"/>
      <c r="G2479" s="531"/>
      <c r="H2479" s="575"/>
      <c r="I2479" s="700" t="str">
        <f t="shared" si="288"/>
        <v/>
      </c>
      <c r="J2479" s="700" t="str">
        <f t="shared" si="274"/>
        <v/>
      </c>
      <c r="K2479" s="700" t="str">
        <f t="shared" si="275"/>
        <v/>
      </c>
      <c r="L2479" s="700" t="str">
        <f t="shared" si="276"/>
        <v/>
      </c>
      <c r="M2479" s="712" t="str">
        <f t="shared" si="277"/>
        <v/>
      </c>
      <c r="N2479" s="713"/>
      <c r="O2479" s="714"/>
      <c r="P2479" s="233" t="s">
        <v>439</v>
      </c>
      <c r="Q2479" s="233" t="s">
        <v>439</v>
      </c>
      <c r="R2479" s="816" t="str">
        <f t="shared" si="286"/>
        <v/>
      </c>
      <c r="S2479" s="711" t="str">
        <f t="shared" si="278"/>
        <v/>
      </c>
      <c r="T2479" s="573"/>
      <c r="U2479" s="573"/>
      <c r="V2479" s="147"/>
      <c r="W2479" s="707"/>
    </row>
    <row r="2480" spans="2:23" ht="14.25" customHeight="1">
      <c r="B2480" s="395"/>
      <c r="D2480" s="529">
        <f t="shared" si="287"/>
        <v>2439</v>
      </c>
      <c r="E2480" s="531"/>
      <c r="F2480" s="574"/>
      <c r="G2480" s="531"/>
      <c r="H2480" s="575"/>
      <c r="I2480" s="700" t="str">
        <f t="shared" si="288"/>
        <v/>
      </c>
      <c r="J2480" s="700" t="str">
        <f t="shared" si="274"/>
        <v/>
      </c>
      <c r="K2480" s="700" t="str">
        <f t="shared" si="275"/>
        <v/>
      </c>
      <c r="L2480" s="700" t="str">
        <f t="shared" si="276"/>
        <v/>
      </c>
      <c r="M2480" s="712" t="str">
        <f t="shared" si="277"/>
        <v/>
      </c>
      <c r="N2480" s="713"/>
      <c r="O2480" s="714"/>
      <c r="P2480" s="233" t="s">
        <v>439</v>
      </c>
      <c r="Q2480" s="233" t="s">
        <v>439</v>
      </c>
      <c r="R2480" s="816" t="str">
        <f t="shared" si="286"/>
        <v/>
      </c>
      <c r="S2480" s="711" t="str">
        <f t="shared" si="278"/>
        <v/>
      </c>
      <c r="T2480" s="573"/>
      <c r="U2480" s="573"/>
      <c r="V2480" s="147"/>
      <c r="W2480" s="707"/>
    </row>
    <row r="2481" spans="2:23" ht="14.25" customHeight="1">
      <c r="B2481" s="395"/>
      <c r="D2481" s="529">
        <f t="shared" si="287"/>
        <v>2440</v>
      </c>
      <c r="E2481" s="531"/>
      <c r="F2481" s="574"/>
      <c r="G2481" s="531"/>
      <c r="H2481" s="575"/>
      <c r="I2481" s="700" t="str">
        <f t="shared" si="288"/>
        <v/>
      </c>
      <c r="J2481" s="700" t="str">
        <f t="shared" si="274"/>
        <v/>
      </c>
      <c r="K2481" s="700" t="str">
        <f t="shared" si="275"/>
        <v/>
      </c>
      <c r="L2481" s="700" t="str">
        <f t="shared" si="276"/>
        <v/>
      </c>
      <c r="M2481" s="712" t="str">
        <f t="shared" si="277"/>
        <v/>
      </c>
      <c r="N2481" s="713"/>
      <c r="O2481" s="714"/>
      <c r="P2481" s="233" t="s">
        <v>439</v>
      </c>
      <c r="Q2481" s="233" t="s">
        <v>439</v>
      </c>
      <c r="R2481" s="816" t="str">
        <f t="shared" si="286"/>
        <v/>
      </c>
      <c r="S2481" s="711" t="str">
        <f t="shared" si="278"/>
        <v/>
      </c>
      <c r="T2481" s="573"/>
      <c r="U2481" s="573"/>
      <c r="V2481" s="147"/>
      <c r="W2481" s="707"/>
    </row>
    <row r="2482" spans="2:23" ht="14.25" customHeight="1">
      <c r="B2482" s="395"/>
      <c r="D2482" s="529">
        <f t="shared" si="287"/>
        <v>2441</v>
      </c>
      <c r="E2482" s="531"/>
      <c r="F2482" s="574"/>
      <c r="G2482" s="531"/>
      <c r="H2482" s="575"/>
      <c r="I2482" s="700" t="str">
        <f t="shared" si="288"/>
        <v/>
      </c>
      <c r="J2482" s="700" t="str">
        <f t="shared" si="274"/>
        <v/>
      </c>
      <c r="K2482" s="700" t="str">
        <f t="shared" si="275"/>
        <v/>
      </c>
      <c r="L2482" s="700" t="str">
        <f t="shared" si="276"/>
        <v/>
      </c>
      <c r="M2482" s="712" t="str">
        <f t="shared" si="277"/>
        <v/>
      </c>
      <c r="N2482" s="713"/>
      <c r="O2482" s="714"/>
      <c r="P2482" s="233" t="s">
        <v>439</v>
      </c>
      <c r="Q2482" s="233" t="s">
        <v>439</v>
      </c>
      <c r="R2482" s="816" t="str">
        <f t="shared" si="286"/>
        <v/>
      </c>
      <c r="S2482" s="711" t="str">
        <f t="shared" si="278"/>
        <v/>
      </c>
      <c r="T2482" s="573"/>
      <c r="U2482" s="573"/>
      <c r="V2482" s="147"/>
      <c r="W2482" s="707"/>
    </row>
    <row r="2483" spans="2:23" ht="14.25" customHeight="1">
      <c r="B2483" s="395"/>
      <c r="D2483" s="529">
        <f t="shared" si="287"/>
        <v>2442</v>
      </c>
      <c r="E2483" s="531"/>
      <c r="F2483" s="574"/>
      <c r="G2483" s="531"/>
      <c r="H2483" s="575"/>
      <c r="I2483" s="700" t="str">
        <f t="shared" si="288"/>
        <v/>
      </c>
      <c r="J2483" s="700" t="str">
        <f t="shared" si="274"/>
        <v/>
      </c>
      <c r="K2483" s="700" t="str">
        <f t="shared" si="275"/>
        <v/>
      </c>
      <c r="L2483" s="700" t="str">
        <f t="shared" si="276"/>
        <v/>
      </c>
      <c r="M2483" s="712" t="str">
        <f t="shared" si="277"/>
        <v/>
      </c>
      <c r="N2483" s="713"/>
      <c r="O2483" s="714"/>
      <c r="P2483" s="233" t="s">
        <v>439</v>
      </c>
      <c r="Q2483" s="233" t="s">
        <v>439</v>
      </c>
      <c r="R2483" s="816" t="str">
        <f t="shared" si="286"/>
        <v/>
      </c>
      <c r="S2483" s="711" t="str">
        <f t="shared" si="278"/>
        <v/>
      </c>
      <c r="T2483" s="573"/>
      <c r="U2483" s="573"/>
      <c r="V2483" s="147"/>
      <c r="W2483" s="707"/>
    </row>
    <row r="2484" spans="2:23" ht="14.25" customHeight="1">
      <c r="B2484" s="395"/>
      <c r="D2484" s="529">
        <f t="shared" si="287"/>
        <v>2443</v>
      </c>
      <c r="E2484" s="531"/>
      <c r="F2484" s="574"/>
      <c r="G2484" s="531"/>
      <c r="H2484" s="575"/>
      <c r="I2484" s="700" t="str">
        <f t="shared" si="288"/>
        <v/>
      </c>
      <c r="J2484" s="700" t="str">
        <f t="shared" si="274"/>
        <v/>
      </c>
      <c r="K2484" s="700" t="str">
        <f t="shared" si="275"/>
        <v/>
      </c>
      <c r="L2484" s="700" t="str">
        <f t="shared" si="276"/>
        <v/>
      </c>
      <c r="M2484" s="712" t="str">
        <f t="shared" si="277"/>
        <v/>
      </c>
      <c r="N2484" s="713"/>
      <c r="O2484" s="714"/>
      <c r="P2484" s="233" t="s">
        <v>439</v>
      </c>
      <c r="Q2484" s="233" t="s">
        <v>439</v>
      </c>
      <c r="R2484" s="816" t="str">
        <f t="shared" si="286"/>
        <v/>
      </c>
      <c r="S2484" s="711" t="str">
        <f t="shared" si="278"/>
        <v/>
      </c>
      <c r="T2484" s="573"/>
      <c r="U2484" s="573"/>
      <c r="V2484" s="147"/>
      <c r="W2484" s="707"/>
    </row>
    <row r="2485" spans="2:23" ht="14.25" customHeight="1">
      <c r="B2485" s="395"/>
      <c r="D2485" s="529">
        <f t="shared" si="287"/>
        <v>2444</v>
      </c>
      <c r="E2485" s="531"/>
      <c r="F2485" s="574"/>
      <c r="G2485" s="531"/>
      <c r="H2485" s="575"/>
      <c r="I2485" s="700" t="str">
        <f t="shared" si="288"/>
        <v/>
      </c>
      <c r="J2485" s="700" t="str">
        <f t="shared" si="274"/>
        <v/>
      </c>
      <c r="K2485" s="700" t="str">
        <f t="shared" si="275"/>
        <v/>
      </c>
      <c r="L2485" s="700" t="str">
        <f t="shared" si="276"/>
        <v/>
      </c>
      <c r="M2485" s="712" t="str">
        <f t="shared" si="277"/>
        <v/>
      </c>
      <c r="N2485" s="713"/>
      <c r="O2485" s="714"/>
      <c r="P2485" s="233" t="s">
        <v>439</v>
      </c>
      <c r="Q2485" s="233" t="s">
        <v>439</v>
      </c>
      <c r="R2485" s="816" t="str">
        <f t="shared" si="286"/>
        <v/>
      </c>
      <c r="S2485" s="711" t="str">
        <f t="shared" si="278"/>
        <v/>
      </c>
      <c r="T2485" s="573"/>
      <c r="U2485" s="573"/>
      <c r="V2485" s="147"/>
      <c r="W2485" s="707"/>
    </row>
    <row r="2486" spans="2:23" ht="14.25" customHeight="1">
      <c r="B2486" s="395"/>
      <c r="D2486" s="529">
        <f t="shared" si="287"/>
        <v>2445</v>
      </c>
      <c r="E2486" s="531"/>
      <c r="F2486" s="574"/>
      <c r="G2486" s="531"/>
      <c r="H2486" s="575"/>
      <c r="I2486" s="700" t="str">
        <f t="shared" si="288"/>
        <v/>
      </c>
      <c r="J2486" s="700" t="str">
        <f t="shared" si="274"/>
        <v/>
      </c>
      <c r="K2486" s="700" t="str">
        <f t="shared" si="275"/>
        <v/>
      </c>
      <c r="L2486" s="700" t="str">
        <f t="shared" si="276"/>
        <v/>
      </c>
      <c r="M2486" s="712" t="str">
        <f t="shared" si="277"/>
        <v/>
      </c>
      <c r="N2486" s="713"/>
      <c r="O2486" s="714"/>
      <c r="P2486" s="233" t="s">
        <v>439</v>
      </c>
      <c r="Q2486" s="233" t="s">
        <v>439</v>
      </c>
      <c r="R2486" s="816" t="str">
        <f t="shared" ref="R2486:R2549" si="289">IF(Q2486="","",P2486*Q2486)</f>
        <v/>
      </c>
      <c r="S2486" s="711" t="str">
        <f t="shared" si="278"/>
        <v/>
      </c>
      <c r="T2486" s="573"/>
      <c r="U2486" s="573"/>
      <c r="V2486" s="147"/>
      <c r="W2486" s="707"/>
    </row>
    <row r="2487" spans="2:23" ht="14.25" customHeight="1">
      <c r="B2487" s="395"/>
      <c r="D2487" s="529">
        <f t="shared" si="287"/>
        <v>2446</v>
      </c>
      <c r="E2487" s="531"/>
      <c r="F2487" s="574"/>
      <c r="G2487" s="531"/>
      <c r="H2487" s="575"/>
      <c r="I2487" s="700" t="str">
        <f t="shared" si="288"/>
        <v/>
      </c>
      <c r="J2487" s="700" t="str">
        <f t="shared" si="274"/>
        <v/>
      </c>
      <c r="K2487" s="700" t="str">
        <f t="shared" si="275"/>
        <v/>
      </c>
      <c r="L2487" s="700" t="str">
        <f t="shared" si="276"/>
        <v/>
      </c>
      <c r="M2487" s="712" t="str">
        <f t="shared" si="277"/>
        <v/>
      </c>
      <c r="N2487" s="713"/>
      <c r="O2487" s="714"/>
      <c r="P2487" s="233" t="s">
        <v>439</v>
      </c>
      <c r="Q2487" s="233" t="s">
        <v>439</v>
      </c>
      <c r="R2487" s="816" t="str">
        <f t="shared" si="289"/>
        <v/>
      </c>
      <c r="S2487" s="711" t="str">
        <f t="shared" si="278"/>
        <v/>
      </c>
      <c r="T2487" s="573"/>
      <c r="U2487" s="573"/>
      <c r="V2487" s="147"/>
      <c r="W2487" s="707"/>
    </row>
    <row r="2488" spans="2:23" ht="14.25" customHeight="1">
      <c r="B2488" s="395"/>
      <c r="D2488" s="529">
        <f t="shared" si="287"/>
        <v>2447</v>
      </c>
      <c r="E2488" s="531"/>
      <c r="F2488" s="574"/>
      <c r="G2488" s="531"/>
      <c r="H2488" s="575"/>
      <c r="I2488" s="700" t="str">
        <f t="shared" si="288"/>
        <v/>
      </c>
      <c r="J2488" s="700" t="str">
        <f t="shared" si="274"/>
        <v/>
      </c>
      <c r="K2488" s="700" t="str">
        <f t="shared" si="275"/>
        <v/>
      </c>
      <c r="L2488" s="700" t="str">
        <f t="shared" si="276"/>
        <v/>
      </c>
      <c r="M2488" s="712" t="str">
        <f t="shared" si="277"/>
        <v/>
      </c>
      <c r="N2488" s="713"/>
      <c r="O2488" s="714"/>
      <c r="P2488" s="233" t="s">
        <v>439</v>
      </c>
      <c r="Q2488" s="233" t="s">
        <v>439</v>
      </c>
      <c r="R2488" s="816" t="str">
        <f t="shared" si="289"/>
        <v/>
      </c>
      <c r="S2488" s="711" t="str">
        <f t="shared" si="278"/>
        <v/>
      </c>
      <c r="T2488" s="573"/>
      <c r="U2488" s="573"/>
      <c r="V2488" s="147"/>
      <c r="W2488" s="707"/>
    </row>
    <row r="2489" spans="2:23" ht="14.25" customHeight="1">
      <c r="B2489" s="395"/>
      <c r="D2489" s="529">
        <f t="shared" si="287"/>
        <v>2448</v>
      </c>
      <c r="E2489" s="531"/>
      <c r="F2489" s="574"/>
      <c r="G2489" s="531"/>
      <c r="H2489" s="575"/>
      <c r="I2489" s="700" t="str">
        <f t="shared" si="288"/>
        <v/>
      </c>
      <c r="J2489" s="700" t="str">
        <f t="shared" si="274"/>
        <v/>
      </c>
      <c r="K2489" s="700" t="str">
        <f t="shared" si="275"/>
        <v/>
      </c>
      <c r="L2489" s="700" t="str">
        <f t="shared" si="276"/>
        <v/>
      </c>
      <c r="M2489" s="712" t="str">
        <f t="shared" si="277"/>
        <v/>
      </c>
      <c r="N2489" s="713"/>
      <c r="O2489" s="714"/>
      <c r="P2489" s="233" t="s">
        <v>439</v>
      </c>
      <c r="Q2489" s="233" t="s">
        <v>439</v>
      </c>
      <c r="R2489" s="816" t="str">
        <f t="shared" si="289"/>
        <v/>
      </c>
      <c r="S2489" s="711" t="str">
        <f t="shared" si="278"/>
        <v/>
      </c>
      <c r="T2489" s="573"/>
      <c r="U2489" s="573"/>
      <c r="V2489" s="147"/>
      <c r="W2489" s="707"/>
    </row>
    <row r="2490" spans="2:23" ht="14.25" customHeight="1">
      <c r="B2490" s="395"/>
      <c r="D2490" s="529">
        <f t="shared" si="287"/>
        <v>2449</v>
      </c>
      <c r="E2490" s="531"/>
      <c r="F2490" s="574"/>
      <c r="G2490" s="531"/>
      <c r="H2490" s="575"/>
      <c r="I2490" s="700" t="str">
        <f t="shared" si="288"/>
        <v/>
      </c>
      <c r="J2490" s="700" t="str">
        <f t="shared" si="274"/>
        <v/>
      </c>
      <c r="K2490" s="700" t="str">
        <f t="shared" si="275"/>
        <v/>
      </c>
      <c r="L2490" s="700" t="str">
        <f t="shared" si="276"/>
        <v/>
      </c>
      <c r="M2490" s="712" t="str">
        <f t="shared" si="277"/>
        <v/>
      </c>
      <c r="N2490" s="713"/>
      <c r="O2490" s="714"/>
      <c r="P2490" s="233" t="s">
        <v>439</v>
      </c>
      <c r="Q2490" s="233" t="s">
        <v>439</v>
      </c>
      <c r="R2490" s="816" t="str">
        <f t="shared" si="289"/>
        <v/>
      </c>
      <c r="S2490" s="711" t="str">
        <f t="shared" si="278"/>
        <v/>
      </c>
      <c r="T2490" s="573"/>
      <c r="U2490" s="573"/>
      <c r="V2490" s="147"/>
      <c r="W2490" s="707"/>
    </row>
    <row r="2491" spans="2:23" ht="14.25" customHeight="1">
      <c r="B2491" s="395"/>
      <c r="D2491" s="529">
        <f t="shared" si="287"/>
        <v>2450</v>
      </c>
      <c r="E2491" s="531"/>
      <c r="F2491" s="574"/>
      <c r="G2491" s="531"/>
      <c r="H2491" s="575"/>
      <c r="I2491" s="700" t="str">
        <f t="shared" si="288"/>
        <v/>
      </c>
      <c r="J2491" s="700" t="str">
        <f t="shared" si="274"/>
        <v/>
      </c>
      <c r="K2491" s="700" t="str">
        <f t="shared" si="275"/>
        <v/>
      </c>
      <c r="L2491" s="700" t="str">
        <f t="shared" si="276"/>
        <v/>
      </c>
      <c r="M2491" s="712" t="str">
        <f t="shared" si="277"/>
        <v/>
      </c>
      <c r="N2491" s="713"/>
      <c r="O2491" s="714"/>
      <c r="P2491" s="233" t="s">
        <v>439</v>
      </c>
      <c r="Q2491" s="233" t="s">
        <v>439</v>
      </c>
      <c r="R2491" s="816" t="str">
        <f t="shared" si="289"/>
        <v/>
      </c>
      <c r="S2491" s="711" t="str">
        <f t="shared" si="278"/>
        <v/>
      </c>
      <c r="T2491" s="573"/>
      <c r="U2491" s="573"/>
      <c r="V2491" s="147"/>
      <c r="W2491" s="707"/>
    </row>
    <row r="2492" spans="2:23" ht="14.25" customHeight="1">
      <c r="B2492" s="395"/>
      <c r="D2492" s="529">
        <f t="shared" si="287"/>
        <v>2451</v>
      </c>
      <c r="E2492" s="531"/>
      <c r="F2492" s="574"/>
      <c r="G2492" s="531"/>
      <c r="H2492" s="575"/>
      <c r="I2492" s="700" t="str">
        <f t="shared" si="288"/>
        <v/>
      </c>
      <c r="J2492" s="700" t="str">
        <f t="shared" si="274"/>
        <v/>
      </c>
      <c r="K2492" s="700" t="str">
        <f t="shared" si="275"/>
        <v/>
      </c>
      <c r="L2492" s="700" t="str">
        <f t="shared" si="276"/>
        <v/>
      </c>
      <c r="M2492" s="712" t="str">
        <f t="shared" si="277"/>
        <v/>
      </c>
      <c r="N2492" s="713"/>
      <c r="O2492" s="714"/>
      <c r="P2492" s="233" t="s">
        <v>439</v>
      </c>
      <c r="Q2492" s="233" t="s">
        <v>439</v>
      </c>
      <c r="R2492" s="816" t="str">
        <f t="shared" si="289"/>
        <v/>
      </c>
      <c r="S2492" s="711" t="str">
        <f t="shared" si="278"/>
        <v/>
      </c>
      <c r="T2492" s="573"/>
      <c r="U2492" s="573"/>
      <c r="V2492" s="147"/>
      <c r="W2492" s="707"/>
    </row>
    <row r="2493" spans="2:23" ht="14.25" customHeight="1">
      <c r="B2493" s="395"/>
      <c r="D2493" s="529">
        <f t="shared" si="287"/>
        <v>2452</v>
      </c>
      <c r="E2493" s="531"/>
      <c r="F2493" s="574"/>
      <c r="G2493" s="531"/>
      <c r="H2493" s="575"/>
      <c r="I2493" s="700" t="str">
        <f t="shared" si="288"/>
        <v/>
      </c>
      <c r="J2493" s="700" t="str">
        <f t="shared" si="274"/>
        <v/>
      </c>
      <c r="K2493" s="700" t="str">
        <f t="shared" si="275"/>
        <v/>
      </c>
      <c r="L2493" s="700" t="str">
        <f t="shared" si="276"/>
        <v/>
      </c>
      <c r="M2493" s="712" t="str">
        <f t="shared" si="277"/>
        <v/>
      </c>
      <c r="N2493" s="713"/>
      <c r="O2493" s="714"/>
      <c r="P2493" s="233" t="s">
        <v>439</v>
      </c>
      <c r="Q2493" s="233" t="s">
        <v>439</v>
      </c>
      <c r="R2493" s="816" t="str">
        <f t="shared" si="289"/>
        <v/>
      </c>
      <c r="S2493" s="711" t="str">
        <f t="shared" si="278"/>
        <v/>
      </c>
      <c r="T2493" s="573"/>
      <c r="U2493" s="573"/>
      <c r="V2493" s="147"/>
      <c r="W2493" s="707"/>
    </row>
    <row r="2494" spans="2:23" ht="14.25" customHeight="1">
      <c r="B2494" s="395"/>
      <c r="D2494" s="529">
        <f t="shared" si="287"/>
        <v>2453</v>
      </c>
      <c r="E2494" s="531"/>
      <c r="F2494" s="574"/>
      <c r="G2494" s="531"/>
      <c r="H2494" s="575"/>
      <c r="I2494" s="700" t="str">
        <f t="shared" si="288"/>
        <v/>
      </c>
      <c r="J2494" s="700" t="str">
        <f t="shared" si="274"/>
        <v/>
      </c>
      <c r="K2494" s="700" t="str">
        <f t="shared" si="275"/>
        <v/>
      </c>
      <c r="L2494" s="700" t="str">
        <f t="shared" si="276"/>
        <v/>
      </c>
      <c r="M2494" s="712" t="str">
        <f t="shared" si="277"/>
        <v/>
      </c>
      <c r="N2494" s="713"/>
      <c r="O2494" s="714"/>
      <c r="P2494" s="233" t="s">
        <v>439</v>
      </c>
      <c r="Q2494" s="233" t="s">
        <v>439</v>
      </c>
      <c r="R2494" s="816" t="str">
        <f t="shared" si="289"/>
        <v/>
      </c>
      <c r="S2494" s="711" t="str">
        <f t="shared" si="278"/>
        <v/>
      </c>
      <c r="T2494" s="573"/>
      <c r="U2494" s="573"/>
      <c r="V2494" s="147"/>
      <c r="W2494" s="707"/>
    </row>
    <row r="2495" spans="2:23" ht="14.25" customHeight="1">
      <c r="B2495" s="395"/>
      <c r="D2495" s="529">
        <f t="shared" si="287"/>
        <v>2454</v>
      </c>
      <c r="E2495" s="531"/>
      <c r="F2495" s="574"/>
      <c r="G2495" s="531"/>
      <c r="H2495" s="575"/>
      <c r="I2495" s="700" t="str">
        <f t="shared" si="288"/>
        <v/>
      </c>
      <c r="J2495" s="700" t="str">
        <f t="shared" si="274"/>
        <v/>
      </c>
      <c r="K2495" s="700" t="str">
        <f t="shared" si="275"/>
        <v/>
      </c>
      <c r="L2495" s="700" t="str">
        <f t="shared" si="276"/>
        <v/>
      </c>
      <c r="M2495" s="712" t="str">
        <f t="shared" si="277"/>
        <v/>
      </c>
      <c r="N2495" s="713"/>
      <c r="O2495" s="714"/>
      <c r="P2495" s="233" t="s">
        <v>439</v>
      </c>
      <c r="Q2495" s="233" t="s">
        <v>439</v>
      </c>
      <c r="R2495" s="816" t="str">
        <f t="shared" si="289"/>
        <v/>
      </c>
      <c r="S2495" s="711" t="str">
        <f t="shared" si="278"/>
        <v/>
      </c>
      <c r="T2495" s="573"/>
      <c r="U2495" s="573"/>
      <c r="V2495" s="147"/>
      <c r="W2495" s="707"/>
    </row>
    <row r="2496" spans="2:23" ht="14.25" customHeight="1">
      <c r="B2496" s="395"/>
      <c r="D2496" s="529">
        <f t="shared" si="287"/>
        <v>2455</v>
      </c>
      <c r="E2496" s="531"/>
      <c r="F2496" s="574"/>
      <c r="G2496" s="531"/>
      <c r="H2496" s="575"/>
      <c r="I2496" s="700" t="str">
        <f t="shared" si="288"/>
        <v/>
      </c>
      <c r="J2496" s="700" t="str">
        <f t="shared" si="274"/>
        <v/>
      </c>
      <c r="K2496" s="700" t="str">
        <f t="shared" si="275"/>
        <v/>
      </c>
      <c r="L2496" s="700" t="str">
        <f t="shared" si="276"/>
        <v/>
      </c>
      <c r="M2496" s="712" t="str">
        <f t="shared" si="277"/>
        <v/>
      </c>
      <c r="N2496" s="713"/>
      <c r="O2496" s="714"/>
      <c r="P2496" s="233" t="s">
        <v>439</v>
      </c>
      <c r="Q2496" s="233" t="s">
        <v>439</v>
      </c>
      <c r="R2496" s="816" t="str">
        <f t="shared" si="289"/>
        <v/>
      </c>
      <c r="S2496" s="711" t="str">
        <f t="shared" si="278"/>
        <v/>
      </c>
      <c r="T2496" s="573"/>
      <c r="U2496" s="573"/>
      <c r="V2496" s="147"/>
      <c r="W2496" s="707"/>
    </row>
    <row r="2497" spans="2:23" ht="14.25" customHeight="1">
      <c r="B2497" s="395"/>
      <c r="D2497" s="529">
        <f t="shared" si="287"/>
        <v>2456</v>
      </c>
      <c r="E2497" s="531"/>
      <c r="F2497" s="574"/>
      <c r="G2497" s="531"/>
      <c r="H2497" s="575"/>
      <c r="I2497" s="700" t="str">
        <f t="shared" si="288"/>
        <v/>
      </c>
      <c r="J2497" s="700" t="str">
        <f t="shared" si="274"/>
        <v/>
      </c>
      <c r="K2497" s="700" t="str">
        <f t="shared" si="275"/>
        <v/>
      </c>
      <c r="L2497" s="700" t="str">
        <f t="shared" si="276"/>
        <v/>
      </c>
      <c r="M2497" s="712" t="str">
        <f t="shared" si="277"/>
        <v/>
      </c>
      <c r="N2497" s="713"/>
      <c r="O2497" s="714"/>
      <c r="P2497" s="233" t="s">
        <v>439</v>
      </c>
      <c r="Q2497" s="233" t="s">
        <v>439</v>
      </c>
      <c r="R2497" s="816" t="str">
        <f t="shared" si="289"/>
        <v/>
      </c>
      <c r="S2497" s="711" t="str">
        <f t="shared" si="278"/>
        <v/>
      </c>
      <c r="T2497" s="573"/>
      <c r="U2497" s="573"/>
      <c r="V2497" s="147"/>
      <c r="W2497" s="707"/>
    </row>
    <row r="2498" spans="2:23" ht="14.25" customHeight="1">
      <c r="B2498" s="395"/>
      <c r="D2498" s="529">
        <f t="shared" si="287"/>
        <v>2457</v>
      </c>
      <c r="E2498" s="531"/>
      <c r="F2498" s="574"/>
      <c r="G2498" s="531"/>
      <c r="H2498" s="575"/>
      <c r="I2498" s="700" t="str">
        <f t="shared" si="288"/>
        <v/>
      </c>
      <c r="J2498" s="700" t="str">
        <f t="shared" si="274"/>
        <v/>
      </c>
      <c r="K2498" s="700" t="str">
        <f t="shared" si="275"/>
        <v/>
      </c>
      <c r="L2498" s="700" t="str">
        <f t="shared" si="276"/>
        <v/>
      </c>
      <c r="M2498" s="712" t="str">
        <f t="shared" si="277"/>
        <v/>
      </c>
      <c r="N2498" s="713"/>
      <c r="O2498" s="714"/>
      <c r="P2498" s="233" t="s">
        <v>439</v>
      </c>
      <c r="Q2498" s="233" t="s">
        <v>439</v>
      </c>
      <c r="R2498" s="816" t="str">
        <f t="shared" si="289"/>
        <v/>
      </c>
      <c r="S2498" s="711" t="str">
        <f t="shared" si="278"/>
        <v/>
      </c>
      <c r="T2498" s="573"/>
      <c r="U2498" s="573"/>
      <c r="V2498" s="147"/>
      <c r="W2498" s="707"/>
    </row>
    <row r="2499" spans="2:23" ht="14.25" customHeight="1">
      <c r="B2499" s="395"/>
      <c r="D2499" s="529">
        <f t="shared" si="287"/>
        <v>2458</v>
      </c>
      <c r="E2499" s="531"/>
      <c r="F2499" s="574"/>
      <c r="G2499" s="531"/>
      <c r="H2499" s="575"/>
      <c r="I2499" s="700" t="str">
        <f t="shared" si="288"/>
        <v/>
      </c>
      <c r="J2499" s="700" t="str">
        <f t="shared" si="274"/>
        <v/>
      </c>
      <c r="K2499" s="700" t="str">
        <f t="shared" si="275"/>
        <v/>
      </c>
      <c r="L2499" s="700" t="str">
        <f t="shared" si="276"/>
        <v/>
      </c>
      <c r="M2499" s="712" t="str">
        <f t="shared" si="277"/>
        <v/>
      </c>
      <c r="N2499" s="713"/>
      <c r="O2499" s="714"/>
      <c r="P2499" s="233" t="s">
        <v>439</v>
      </c>
      <c r="Q2499" s="233" t="s">
        <v>439</v>
      </c>
      <c r="R2499" s="816" t="str">
        <f t="shared" si="289"/>
        <v/>
      </c>
      <c r="S2499" s="711" t="str">
        <f t="shared" si="278"/>
        <v/>
      </c>
      <c r="T2499" s="573"/>
      <c r="U2499" s="573"/>
      <c r="V2499" s="147"/>
      <c r="W2499" s="707"/>
    </row>
    <row r="2500" spans="2:23" ht="14.25" customHeight="1">
      <c r="B2500" s="395"/>
      <c r="D2500" s="529">
        <f t="shared" si="287"/>
        <v>2459</v>
      </c>
      <c r="E2500" s="531"/>
      <c r="F2500" s="574"/>
      <c r="G2500" s="531"/>
      <c r="H2500" s="575"/>
      <c r="I2500" s="700" t="str">
        <f t="shared" si="288"/>
        <v/>
      </c>
      <c r="J2500" s="700" t="str">
        <f t="shared" si="274"/>
        <v/>
      </c>
      <c r="K2500" s="700" t="str">
        <f t="shared" si="275"/>
        <v/>
      </c>
      <c r="L2500" s="700" t="str">
        <f t="shared" si="276"/>
        <v/>
      </c>
      <c r="M2500" s="712" t="str">
        <f t="shared" si="277"/>
        <v/>
      </c>
      <c r="N2500" s="713"/>
      <c r="O2500" s="714"/>
      <c r="P2500" s="233" t="s">
        <v>439</v>
      </c>
      <c r="Q2500" s="233" t="s">
        <v>439</v>
      </c>
      <c r="R2500" s="816" t="str">
        <f t="shared" si="289"/>
        <v/>
      </c>
      <c r="S2500" s="711" t="str">
        <f t="shared" si="278"/>
        <v/>
      </c>
      <c r="T2500" s="573"/>
      <c r="U2500" s="573"/>
      <c r="V2500" s="147"/>
      <c r="W2500" s="707"/>
    </row>
    <row r="2501" spans="2:23" ht="14.25" customHeight="1">
      <c r="B2501" s="395"/>
      <c r="D2501" s="529">
        <f t="shared" si="287"/>
        <v>2460</v>
      </c>
      <c r="E2501" s="531"/>
      <c r="F2501" s="574"/>
      <c r="G2501" s="531"/>
      <c r="H2501" s="575"/>
      <c r="I2501" s="700" t="str">
        <f t="shared" si="288"/>
        <v/>
      </c>
      <c r="J2501" s="700" t="str">
        <f t="shared" si="274"/>
        <v/>
      </c>
      <c r="K2501" s="700" t="str">
        <f t="shared" si="275"/>
        <v/>
      </c>
      <c r="L2501" s="700" t="str">
        <f t="shared" si="276"/>
        <v/>
      </c>
      <c r="M2501" s="712" t="str">
        <f t="shared" si="277"/>
        <v/>
      </c>
      <c r="N2501" s="713"/>
      <c r="O2501" s="714"/>
      <c r="P2501" s="233" t="s">
        <v>439</v>
      </c>
      <c r="Q2501" s="233" t="s">
        <v>439</v>
      </c>
      <c r="R2501" s="816" t="str">
        <f t="shared" si="289"/>
        <v/>
      </c>
      <c r="S2501" s="711" t="str">
        <f t="shared" si="278"/>
        <v/>
      </c>
      <c r="T2501" s="573"/>
      <c r="U2501" s="573"/>
      <c r="V2501" s="147"/>
      <c r="W2501" s="707"/>
    </row>
    <row r="2502" spans="2:23" ht="14.25" customHeight="1">
      <c r="B2502" s="395"/>
      <c r="D2502" s="529">
        <f t="shared" si="287"/>
        <v>2461</v>
      </c>
      <c r="E2502" s="531"/>
      <c r="F2502" s="574"/>
      <c r="G2502" s="531"/>
      <c r="H2502" s="575"/>
      <c r="I2502" s="700" t="str">
        <f t="shared" si="288"/>
        <v/>
      </c>
      <c r="J2502" s="700" t="str">
        <f t="shared" si="274"/>
        <v/>
      </c>
      <c r="K2502" s="700" t="str">
        <f t="shared" si="275"/>
        <v/>
      </c>
      <c r="L2502" s="700" t="str">
        <f t="shared" si="276"/>
        <v/>
      </c>
      <c r="M2502" s="712" t="str">
        <f t="shared" si="277"/>
        <v/>
      </c>
      <c r="N2502" s="713"/>
      <c r="O2502" s="714"/>
      <c r="P2502" s="233" t="s">
        <v>439</v>
      </c>
      <c r="Q2502" s="233" t="s">
        <v>439</v>
      </c>
      <c r="R2502" s="816" t="str">
        <f t="shared" si="289"/>
        <v/>
      </c>
      <c r="S2502" s="711" t="str">
        <f t="shared" si="278"/>
        <v/>
      </c>
      <c r="T2502" s="573"/>
      <c r="U2502" s="573"/>
      <c r="V2502" s="147"/>
      <c r="W2502" s="707"/>
    </row>
    <row r="2503" spans="2:23" ht="14.25" customHeight="1">
      <c r="B2503" s="395"/>
      <c r="D2503" s="529">
        <f t="shared" si="287"/>
        <v>2462</v>
      </c>
      <c r="E2503" s="531"/>
      <c r="F2503" s="574"/>
      <c r="G2503" s="531"/>
      <c r="H2503" s="575"/>
      <c r="I2503" s="700" t="str">
        <f t="shared" si="288"/>
        <v/>
      </c>
      <c r="J2503" s="700" t="str">
        <f t="shared" si="274"/>
        <v/>
      </c>
      <c r="K2503" s="700" t="str">
        <f t="shared" si="275"/>
        <v/>
      </c>
      <c r="L2503" s="700" t="str">
        <f t="shared" si="276"/>
        <v/>
      </c>
      <c r="M2503" s="712" t="str">
        <f t="shared" si="277"/>
        <v/>
      </c>
      <c r="N2503" s="713"/>
      <c r="O2503" s="714"/>
      <c r="P2503" s="233" t="s">
        <v>439</v>
      </c>
      <c r="Q2503" s="233" t="s">
        <v>439</v>
      </c>
      <c r="R2503" s="816" t="str">
        <f t="shared" si="289"/>
        <v/>
      </c>
      <c r="S2503" s="711" t="str">
        <f t="shared" si="278"/>
        <v/>
      </c>
      <c r="T2503" s="573"/>
      <c r="U2503" s="573"/>
      <c r="V2503" s="147"/>
      <c r="W2503" s="707"/>
    </row>
    <row r="2504" spans="2:23" ht="14.25" customHeight="1">
      <c r="B2504" s="395"/>
      <c r="D2504" s="529">
        <f t="shared" si="287"/>
        <v>2463</v>
      </c>
      <c r="E2504" s="531"/>
      <c r="F2504" s="574"/>
      <c r="G2504" s="531"/>
      <c r="H2504" s="575"/>
      <c r="I2504" s="700" t="str">
        <f t="shared" si="288"/>
        <v/>
      </c>
      <c r="J2504" s="700" t="str">
        <f t="shared" si="274"/>
        <v/>
      </c>
      <c r="K2504" s="700" t="str">
        <f t="shared" si="275"/>
        <v/>
      </c>
      <c r="L2504" s="700" t="str">
        <f t="shared" si="276"/>
        <v/>
      </c>
      <c r="M2504" s="712" t="str">
        <f t="shared" si="277"/>
        <v/>
      </c>
      <c r="N2504" s="713"/>
      <c r="O2504" s="714"/>
      <c r="P2504" s="233" t="s">
        <v>439</v>
      </c>
      <c r="Q2504" s="233" t="s">
        <v>439</v>
      </c>
      <c r="R2504" s="816" t="str">
        <f t="shared" si="289"/>
        <v/>
      </c>
      <c r="S2504" s="711" t="str">
        <f t="shared" si="278"/>
        <v/>
      </c>
      <c r="T2504" s="573"/>
      <c r="U2504" s="573"/>
      <c r="V2504" s="147"/>
      <c r="W2504" s="707"/>
    </row>
    <row r="2505" spans="2:23" ht="14.25" customHeight="1">
      <c r="B2505" s="395"/>
      <c r="D2505" s="529">
        <f t="shared" si="287"/>
        <v>2464</v>
      </c>
      <c r="E2505" s="531"/>
      <c r="F2505" s="574"/>
      <c r="G2505" s="531"/>
      <c r="H2505" s="575"/>
      <c r="I2505" s="700" t="str">
        <f t="shared" si="288"/>
        <v/>
      </c>
      <c r="J2505" s="700" t="str">
        <f t="shared" si="274"/>
        <v/>
      </c>
      <c r="K2505" s="700" t="str">
        <f t="shared" si="275"/>
        <v/>
      </c>
      <c r="L2505" s="700" t="str">
        <f t="shared" si="276"/>
        <v/>
      </c>
      <c r="M2505" s="712" t="str">
        <f t="shared" si="277"/>
        <v/>
      </c>
      <c r="N2505" s="713"/>
      <c r="O2505" s="714"/>
      <c r="P2505" s="233" t="s">
        <v>439</v>
      </c>
      <c r="Q2505" s="233" t="s">
        <v>439</v>
      </c>
      <c r="R2505" s="816" t="str">
        <f t="shared" si="289"/>
        <v/>
      </c>
      <c r="S2505" s="711" t="str">
        <f t="shared" si="278"/>
        <v/>
      </c>
      <c r="T2505" s="573"/>
      <c r="U2505" s="573"/>
      <c r="V2505" s="147"/>
      <c r="W2505" s="707"/>
    </row>
    <row r="2506" spans="2:23" ht="14.25" customHeight="1">
      <c r="B2506" s="395"/>
      <c r="D2506" s="529">
        <f t="shared" si="287"/>
        <v>2465</v>
      </c>
      <c r="E2506" s="531"/>
      <c r="F2506" s="574"/>
      <c r="G2506" s="531"/>
      <c r="H2506" s="575"/>
      <c r="I2506" s="700" t="str">
        <f t="shared" si="288"/>
        <v/>
      </c>
      <c r="J2506" s="700" t="str">
        <f t="shared" si="274"/>
        <v/>
      </c>
      <c r="K2506" s="700" t="str">
        <f t="shared" si="275"/>
        <v/>
      </c>
      <c r="L2506" s="700" t="str">
        <f t="shared" si="276"/>
        <v/>
      </c>
      <c r="M2506" s="712" t="str">
        <f t="shared" si="277"/>
        <v/>
      </c>
      <c r="N2506" s="713"/>
      <c r="O2506" s="714"/>
      <c r="P2506" s="233" t="s">
        <v>439</v>
      </c>
      <c r="Q2506" s="233" t="s">
        <v>439</v>
      </c>
      <c r="R2506" s="816" t="str">
        <f t="shared" si="289"/>
        <v/>
      </c>
      <c r="S2506" s="711" t="str">
        <f t="shared" si="278"/>
        <v/>
      </c>
      <c r="T2506" s="573"/>
      <c r="U2506" s="573"/>
      <c r="V2506" s="147"/>
      <c r="W2506" s="707"/>
    </row>
    <row r="2507" spans="2:23" ht="14.25" customHeight="1">
      <c r="B2507" s="395"/>
      <c r="D2507" s="529">
        <f t="shared" si="287"/>
        <v>2466</v>
      </c>
      <c r="E2507" s="531"/>
      <c r="F2507" s="574"/>
      <c r="G2507" s="531"/>
      <c r="H2507" s="575"/>
      <c r="I2507" s="700" t="str">
        <f t="shared" si="288"/>
        <v/>
      </c>
      <c r="J2507" s="700" t="str">
        <f t="shared" si="274"/>
        <v/>
      </c>
      <c r="K2507" s="700" t="str">
        <f t="shared" si="275"/>
        <v/>
      </c>
      <c r="L2507" s="700" t="str">
        <f t="shared" si="276"/>
        <v/>
      </c>
      <c r="M2507" s="712" t="str">
        <f t="shared" si="277"/>
        <v/>
      </c>
      <c r="N2507" s="713"/>
      <c r="O2507" s="714"/>
      <c r="P2507" s="233" t="s">
        <v>439</v>
      </c>
      <c r="Q2507" s="233" t="s">
        <v>439</v>
      </c>
      <c r="R2507" s="816" t="str">
        <f t="shared" si="289"/>
        <v/>
      </c>
      <c r="S2507" s="711" t="str">
        <f t="shared" si="278"/>
        <v/>
      </c>
      <c r="T2507" s="573"/>
      <c r="U2507" s="573"/>
      <c r="V2507" s="147"/>
      <c r="W2507" s="707"/>
    </row>
    <row r="2508" spans="2:23" ht="14.25" customHeight="1">
      <c r="B2508" s="395"/>
      <c r="D2508" s="529">
        <f t="shared" si="287"/>
        <v>2467</v>
      </c>
      <c r="E2508" s="531"/>
      <c r="F2508" s="574"/>
      <c r="G2508" s="531"/>
      <c r="H2508" s="575"/>
      <c r="I2508" s="700" t="str">
        <f t="shared" si="288"/>
        <v/>
      </c>
      <c r="J2508" s="700" t="str">
        <f t="shared" si="274"/>
        <v/>
      </c>
      <c r="K2508" s="700" t="str">
        <f t="shared" si="275"/>
        <v/>
      </c>
      <c r="L2508" s="700" t="str">
        <f t="shared" si="276"/>
        <v/>
      </c>
      <c r="M2508" s="712" t="str">
        <f t="shared" si="277"/>
        <v/>
      </c>
      <c r="N2508" s="713"/>
      <c r="O2508" s="714"/>
      <c r="P2508" s="233" t="s">
        <v>439</v>
      </c>
      <c r="Q2508" s="233" t="s">
        <v>439</v>
      </c>
      <c r="R2508" s="816" t="str">
        <f t="shared" si="289"/>
        <v/>
      </c>
      <c r="S2508" s="711" t="str">
        <f t="shared" si="278"/>
        <v/>
      </c>
      <c r="T2508" s="573"/>
      <c r="U2508" s="573"/>
      <c r="V2508" s="147"/>
      <c r="W2508" s="707"/>
    </row>
    <row r="2509" spans="2:23" ht="14.25" customHeight="1">
      <c r="B2509" s="395"/>
      <c r="D2509" s="529">
        <f t="shared" si="287"/>
        <v>2468</v>
      </c>
      <c r="E2509" s="531"/>
      <c r="F2509" s="574"/>
      <c r="G2509" s="531"/>
      <c r="H2509" s="575"/>
      <c r="I2509" s="700" t="str">
        <f t="shared" si="288"/>
        <v/>
      </c>
      <c r="J2509" s="700" t="str">
        <f t="shared" si="274"/>
        <v/>
      </c>
      <c r="K2509" s="700" t="str">
        <f t="shared" si="275"/>
        <v/>
      </c>
      <c r="L2509" s="700" t="str">
        <f t="shared" si="276"/>
        <v/>
      </c>
      <c r="M2509" s="712" t="str">
        <f t="shared" si="277"/>
        <v/>
      </c>
      <c r="N2509" s="713"/>
      <c r="O2509" s="714"/>
      <c r="P2509" s="233" t="s">
        <v>439</v>
      </c>
      <c r="Q2509" s="233" t="s">
        <v>439</v>
      </c>
      <c r="R2509" s="816" t="str">
        <f t="shared" si="289"/>
        <v/>
      </c>
      <c r="S2509" s="711" t="str">
        <f t="shared" si="278"/>
        <v/>
      </c>
      <c r="T2509" s="573"/>
      <c r="U2509" s="573"/>
      <c r="V2509" s="147"/>
      <c r="W2509" s="707"/>
    </row>
    <row r="2510" spans="2:23" ht="14.25" customHeight="1">
      <c r="B2510" s="395"/>
      <c r="D2510" s="529">
        <f t="shared" si="287"/>
        <v>2469</v>
      </c>
      <c r="E2510" s="531"/>
      <c r="F2510" s="574"/>
      <c r="G2510" s="531"/>
      <c r="H2510" s="575"/>
      <c r="I2510" s="700" t="str">
        <f t="shared" si="288"/>
        <v/>
      </c>
      <c r="J2510" s="700" t="str">
        <f t="shared" si="274"/>
        <v/>
      </c>
      <c r="K2510" s="700" t="str">
        <f t="shared" si="275"/>
        <v/>
      </c>
      <c r="L2510" s="700" t="str">
        <f t="shared" si="276"/>
        <v/>
      </c>
      <c r="M2510" s="712" t="str">
        <f t="shared" si="277"/>
        <v/>
      </c>
      <c r="N2510" s="713"/>
      <c r="O2510" s="714"/>
      <c r="P2510" s="233" t="s">
        <v>439</v>
      </c>
      <c r="Q2510" s="233" t="s">
        <v>439</v>
      </c>
      <c r="R2510" s="816" t="str">
        <f t="shared" si="289"/>
        <v/>
      </c>
      <c r="S2510" s="711" t="str">
        <f t="shared" si="278"/>
        <v/>
      </c>
      <c r="T2510" s="573"/>
      <c r="U2510" s="573"/>
      <c r="V2510" s="147"/>
      <c r="W2510" s="707"/>
    </row>
    <row r="2511" spans="2:23" ht="14.25" customHeight="1">
      <c r="B2511" s="395"/>
      <c r="D2511" s="529">
        <f t="shared" si="287"/>
        <v>2470</v>
      </c>
      <c r="E2511" s="531"/>
      <c r="F2511" s="574"/>
      <c r="G2511" s="531"/>
      <c r="H2511" s="575"/>
      <c r="I2511" s="700" t="str">
        <f t="shared" si="288"/>
        <v/>
      </c>
      <c r="J2511" s="700" t="str">
        <f t="shared" si="274"/>
        <v/>
      </c>
      <c r="K2511" s="700" t="str">
        <f t="shared" si="275"/>
        <v/>
      </c>
      <c r="L2511" s="700" t="str">
        <f t="shared" si="276"/>
        <v/>
      </c>
      <c r="M2511" s="712" t="str">
        <f t="shared" si="277"/>
        <v/>
      </c>
      <c r="N2511" s="713"/>
      <c r="O2511" s="714"/>
      <c r="P2511" s="233" t="s">
        <v>439</v>
      </c>
      <c r="Q2511" s="233" t="s">
        <v>439</v>
      </c>
      <c r="R2511" s="816" t="str">
        <f t="shared" si="289"/>
        <v/>
      </c>
      <c r="S2511" s="711" t="str">
        <f t="shared" si="278"/>
        <v/>
      </c>
      <c r="T2511" s="573"/>
      <c r="U2511" s="573"/>
      <c r="V2511" s="147"/>
      <c r="W2511" s="707"/>
    </row>
    <row r="2512" spans="2:23" ht="14.25" customHeight="1">
      <c r="B2512" s="395"/>
      <c r="D2512" s="529">
        <f t="shared" si="287"/>
        <v>2471</v>
      </c>
      <c r="E2512" s="531"/>
      <c r="F2512" s="574"/>
      <c r="G2512" s="531"/>
      <c r="H2512" s="575"/>
      <c r="I2512" s="700" t="str">
        <f t="shared" si="288"/>
        <v/>
      </c>
      <c r="J2512" s="700" t="str">
        <f t="shared" si="274"/>
        <v/>
      </c>
      <c r="K2512" s="700" t="str">
        <f t="shared" si="275"/>
        <v/>
      </c>
      <c r="L2512" s="700" t="str">
        <f t="shared" si="276"/>
        <v/>
      </c>
      <c r="M2512" s="712" t="str">
        <f t="shared" si="277"/>
        <v/>
      </c>
      <c r="N2512" s="713"/>
      <c r="O2512" s="714"/>
      <c r="P2512" s="233" t="s">
        <v>439</v>
      </c>
      <c r="Q2512" s="233" t="s">
        <v>439</v>
      </c>
      <c r="R2512" s="816" t="str">
        <f t="shared" si="289"/>
        <v/>
      </c>
      <c r="S2512" s="711" t="str">
        <f t="shared" si="278"/>
        <v/>
      </c>
      <c r="T2512" s="573"/>
      <c r="U2512" s="573"/>
      <c r="V2512" s="147"/>
      <c r="W2512" s="707"/>
    </row>
    <row r="2513" spans="2:23" ht="14.25" customHeight="1">
      <c r="B2513" s="395"/>
      <c r="D2513" s="529">
        <f t="shared" si="287"/>
        <v>2472</v>
      </c>
      <c r="E2513" s="531"/>
      <c r="F2513" s="574"/>
      <c r="G2513" s="531"/>
      <c r="H2513" s="575"/>
      <c r="I2513" s="700" t="str">
        <f t="shared" si="288"/>
        <v/>
      </c>
      <c r="J2513" s="700" t="str">
        <f t="shared" si="274"/>
        <v/>
      </c>
      <c r="K2513" s="700" t="str">
        <f t="shared" si="275"/>
        <v/>
      </c>
      <c r="L2513" s="700" t="str">
        <f t="shared" si="276"/>
        <v/>
      </c>
      <c r="M2513" s="712" t="str">
        <f t="shared" si="277"/>
        <v/>
      </c>
      <c r="N2513" s="713"/>
      <c r="O2513" s="714"/>
      <c r="P2513" s="233" t="s">
        <v>439</v>
      </c>
      <c r="Q2513" s="233" t="s">
        <v>439</v>
      </c>
      <c r="R2513" s="816" t="str">
        <f t="shared" si="289"/>
        <v/>
      </c>
      <c r="S2513" s="711" t="str">
        <f t="shared" si="278"/>
        <v/>
      </c>
      <c r="T2513" s="573"/>
      <c r="U2513" s="573"/>
      <c r="V2513" s="147"/>
      <c r="W2513" s="707"/>
    </row>
    <row r="2514" spans="2:23" ht="14.25" customHeight="1">
      <c r="B2514" s="395"/>
      <c r="D2514" s="529">
        <f t="shared" si="287"/>
        <v>2473</v>
      </c>
      <c r="E2514" s="531"/>
      <c r="F2514" s="574"/>
      <c r="G2514" s="531"/>
      <c r="H2514" s="575"/>
      <c r="I2514" s="700" t="str">
        <f t="shared" si="288"/>
        <v/>
      </c>
      <c r="J2514" s="700" t="str">
        <f t="shared" si="274"/>
        <v/>
      </c>
      <c r="K2514" s="700" t="str">
        <f t="shared" si="275"/>
        <v/>
      </c>
      <c r="L2514" s="700" t="str">
        <f t="shared" si="276"/>
        <v/>
      </c>
      <c r="M2514" s="712" t="str">
        <f t="shared" si="277"/>
        <v/>
      </c>
      <c r="N2514" s="713"/>
      <c r="O2514" s="714"/>
      <c r="P2514" s="233" t="s">
        <v>439</v>
      </c>
      <c r="Q2514" s="233" t="s">
        <v>439</v>
      </c>
      <c r="R2514" s="816" t="str">
        <f t="shared" si="289"/>
        <v/>
      </c>
      <c r="S2514" s="711" t="str">
        <f t="shared" si="278"/>
        <v/>
      </c>
      <c r="T2514" s="573"/>
      <c r="U2514" s="573"/>
      <c r="V2514" s="147"/>
      <c r="W2514" s="707"/>
    </row>
    <row r="2515" spans="2:23" ht="14.25" customHeight="1">
      <c r="B2515" s="395"/>
      <c r="D2515" s="529">
        <f t="shared" si="287"/>
        <v>2474</v>
      </c>
      <c r="E2515" s="531"/>
      <c r="F2515" s="574"/>
      <c r="G2515" s="531"/>
      <c r="H2515" s="575"/>
      <c r="I2515" s="700" t="str">
        <f t="shared" si="288"/>
        <v/>
      </c>
      <c r="J2515" s="700" t="str">
        <f t="shared" si="274"/>
        <v/>
      </c>
      <c r="K2515" s="700" t="str">
        <f t="shared" si="275"/>
        <v/>
      </c>
      <c r="L2515" s="700" t="str">
        <f t="shared" si="276"/>
        <v/>
      </c>
      <c r="M2515" s="712" t="str">
        <f t="shared" si="277"/>
        <v/>
      </c>
      <c r="N2515" s="713"/>
      <c r="O2515" s="714"/>
      <c r="P2515" s="233" t="s">
        <v>439</v>
      </c>
      <c r="Q2515" s="233" t="s">
        <v>439</v>
      </c>
      <c r="R2515" s="816" t="str">
        <f t="shared" si="289"/>
        <v/>
      </c>
      <c r="S2515" s="711" t="str">
        <f t="shared" si="278"/>
        <v/>
      </c>
      <c r="T2515" s="573"/>
      <c r="U2515" s="573"/>
      <c r="V2515" s="147"/>
      <c r="W2515" s="707"/>
    </row>
    <row r="2516" spans="2:23" ht="14.25" customHeight="1">
      <c r="B2516" s="395"/>
      <c r="D2516" s="529">
        <f t="shared" si="287"/>
        <v>2475</v>
      </c>
      <c r="E2516" s="531"/>
      <c r="F2516" s="574"/>
      <c r="G2516" s="531"/>
      <c r="H2516" s="575"/>
      <c r="I2516" s="700" t="str">
        <f t="shared" si="288"/>
        <v/>
      </c>
      <c r="J2516" s="700" t="str">
        <f t="shared" si="274"/>
        <v/>
      </c>
      <c r="K2516" s="700" t="str">
        <f t="shared" si="275"/>
        <v/>
      </c>
      <c r="L2516" s="700" t="str">
        <f t="shared" si="276"/>
        <v/>
      </c>
      <c r="M2516" s="712" t="str">
        <f t="shared" si="277"/>
        <v/>
      </c>
      <c r="N2516" s="713"/>
      <c r="O2516" s="714"/>
      <c r="P2516" s="233" t="s">
        <v>439</v>
      </c>
      <c r="Q2516" s="233" t="s">
        <v>439</v>
      </c>
      <c r="R2516" s="816" t="str">
        <f t="shared" si="289"/>
        <v/>
      </c>
      <c r="S2516" s="711" t="str">
        <f t="shared" si="278"/>
        <v/>
      </c>
      <c r="T2516" s="573"/>
      <c r="U2516" s="573"/>
      <c r="V2516" s="147"/>
      <c r="W2516" s="707"/>
    </row>
    <row r="2517" spans="2:23" ht="14.25" customHeight="1">
      <c r="B2517" s="395"/>
      <c r="D2517" s="529">
        <f t="shared" si="287"/>
        <v>2476</v>
      </c>
      <c r="E2517" s="531"/>
      <c r="F2517" s="574"/>
      <c r="G2517" s="531"/>
      <c r="H2517" s="575"/>
      <c r="I2517" s="700" t="str">
        <f t="shared" si="288"/>
        <v/>
      </c>
      <c r="J2517" s="700" t="str">
        <f t="shared" si="274"/>
        <v/>
      </c>
      <c r="K2517" s="700" t="str">
        <f t="shared" si="275"/>
        <v/>
      </c>
      <c r="L2517" s="700" t="str">
        <f t="shared" si="276"/>
        <v/>
      </c>
      <c r="M2517" s="712" t="str">
        <f t="shared" si="277"/>
        <v/>
      </c>
      <c r="N2517" s="713"/>
      <c r="O2517" s="714"/>
      <c r="P2517" s="233" t="s">
        <v>439</v>
      </c>
      <c r="Q2517" s="233" t="s">
        <v>439</v>
      </c>
      <c r="R2517" s="816" t="str">
        <f t="shared" si="289"/>
        <v/>
      </c>
      <c r="S2517" s="711" t="str">
        <f t="shared" si="278"/>
        <v/>
      </c>
      <c r="T2517" s="573"/>
      <c r="U2517" s="573"/>
      <c r="V2517" s="147"/>
      <c r="W2517" s="707"/>
    </row>
    <row r="2518" spans="2:23" ht="14.25" customHeight="1">
      <c r="B2518" s="395"/>
      <c r="D2518" s="529">
        <f t="shared" si="287"/>
        <v>2477</v>
      </c>
      <c r="E2518" s="531"/>
      <c r="F2518" s="574"/>
      <c r="G2518" s="531"/>
      <c r="H2518" s="575"/>
      <c r="I2518" s="700" t="str">
        <f t="shared" si="288"/>
        <v/>
      </c>
      <c r="J2518" s="700" t="str">
        <f t="shared" si="274"/>
        <v/>
      </c>
      <c r="K2518" s="700" t="str">
        <f t="shared" si="275"/>
        <v/>
      </c>
      <c r="L2518" s="700" t="str">
        <f t="shared" si="276"/>
        <v/>
      </c>
      <c r="M2518" s="712" t="str">
        <f t="shared" si="277"/>
        <v/>
      </c>
      <c r="N2518" s="713"/>
      <c r="O2518" s="714"/>
      <c r="P2518" s="233" t="s">
        <v>439</v>
      </c>
      <c r="Q2518" s="233" t="s">
        <v>439</v>
      </c>
      <c r="R2518" s="816" t="str">
        <f t="shared" si="289"/>
        <v/>
      </c>
      <c r="S2518" s="711" t="str">
        <f t="shared" si="278"/>
        <v/>
      </c>
      <c r="T2518" s="573"/>
      <c r="U2518" s="573"/>
      <c r="V2518" s="147"/>
      <c r="W2518" s="707"/>
    </row>
    <row r="2519" spans="2:23" ht="14.25" customHeight="1">
      <c r="B2519" s="395"/>
      <c r="D2519" s="529">
        <f t="shared" si="287"/>
        <v>2478</v>
      </c>
      <c r="E2519" s="531"/>
      <c r="F2519" s="574"/>
      <c r="G2519" s="531"/>
      <c r="H2519" s="575"/>
      <c r="I2519" s="700" t="str">
        <f t="shared" si="288"/>
        <v/>
      </c>
      <c r="J2519" s="700" t="str">
        <f t="shared" si="274"/>
        <v/>
      </c>
      <c r="K2519" s="700" t="str">
        <f t="shared" si="275"/>
        <v/>
      </c>
      <c r="L2519" s="700" t="str">
        <f t="shared" si="276"/>
        <v/>
      </c>
      <c r="M2519" s="712" t="str">
        <f t="shared" si="277"/>
        <v/>
      </c>
      <c r="N2519" s="713"/>
      <c r="O2519" s="714"/>
      <c r="P2519" s="233" t="s">
        <v>439</v>
      </c>
      <c r="Q2519" s="233" t="s">
        <v>439</v>
      </c>
      <c r="R2519" s="816" t="str">
        <f t="shared" si="289"/>
        <v/>
      </c>
      <c r="S2519" s="711" t="str">
        <f t="shared" si="278"/>
        <v/>
      </c>
      <c r="T2519" s="573"/>
      <c r="U2519" s="573"/>
      <c r="V2519" s="147"/>
      <c r="W2519" s="707"/>
    </row>
    <row r="2520" spans="2:23" ht="14.25" customHeight="1">
      <c r="B2520" s="395"/>
      <c r="D2520" s="529">
        <f t="shared" si="287"/>
        <v>2479</v>
      </c>
      <c r="E2520" s="531"/>
      <c r="F2520" s="574"/>
      <c r="G2520" s="531"/>
      <c r="H2520" s="575"/>
      <c r="I2520" s="700" t="str">
        <f t="shared" si="288"/>
        <v/>
      </c>
      <c r="J2520" s="700" t="str">
        <f t="shared" si="274"/>
        <v/>
      </c>
      <c r="K2520" s="700" t="str">
        <f t="shared" si="275"/>
        <v/>
      </c>
      <c r="L2520" s="700" t="str">
        <f t="shared" si="276"/>
        <v/>
      </c>
      <c r="M2520" s="712" t="str">
        <f t="shared" si="277"/>
        <v/>
      </c>
      <c r="N2520" s="713"/>
      <c r="O2520" s="714"/>
      <c r="P2520" s="233" t="s">
        <v>439</v>
      </c>
      <c r="Q2520" s="233" t="s">
        <v>439</v>
      </c>
      <c r="R2520" s="816" t="str">
        <f t="shared" si="289"/>
        <v/>
      </c>
      <c r="S2520" s="711" t="str">
        <f t="shared" si="278"/>
        <v/>
      </c>
      <c r="T2520" s="573"/>
      <c r="U2520" s="573"/>
      <c r="V2520" s="147"/>
      <c r="W2520" s="707"/>
    </row>
    <row r="2521" spans="2:23" ht="14.25" customHeight="1">
      <c r="B2521" s="395"/>
      <c r="D2521" s="529">
        <f t="shared" si="287"/>
        <v>2480</v>
      </c>
      <c r="E2521" s="531"/>
      <c r="F2521" s="574"/>
      <c r="G2521" s="531"/>
      <c r="H2521" s="575"/>
      <c r="I2521" s="700" t="str">
        <f t="shared" si="288"/>
        <v/>
      </c>
      <c r="J2521" s="700" t="str">
        <f t="shared" si="274"/>
        <v/>
      </c>
      <c r="K2521" s="700" t="str">
        <f t="shared" si="275"/>
        <v/>
      </c>
      <c r="L2521" s="700" t="str">
        <f t="shared" si="276"/>
        <v/>
      </c>
      <c r="M2521" s="712" t="str">
        <f t="shared" si="277"/>
        <v/>
      </c>
      <c r="N2521" s="713"/>
      <c r="O2521" s="714"/>
      <c r="P2521" s="233" t="s">
        <v>439</v>
      </c>
      <c r="Q2521" s="233" t="s">
        <v>439</v>
      </c>
      <c r="R2521" s="816" t="str">
        <f t="shared" si="289"/>
        <v/>
      </c>
      <c r="S2521" s="711" t="str">
        <f t="shared" si="278"/>
        <v/>
      </c>
      <c r="T2521" s="573"/>
      <c r="U2521" s="573"/>
      <c r="V2521" s="147"/>
      <c r="W2521" s="707"/>
    </row>
    <row r="2522" spans="2:23" ht="14.25" customHeight="1">
      <c r="B2522" s="395"/>
      <c r="D2522" s="529">
        <f t="shared" si="287"/>
        <v>2481</v>
      </c>
      <c r="E2522" s="531"/>
      <c r="F2522" s="574"/>
      <c r="G2522" s="531"/>
      <c r="H2522" s="575"/>
      <c r="I2522" s="700" t="str">
        <f t="shared" si="288"/>
        <v/>
      </c>
      <c r="J2522" s="700" t="str">
        <f t="shared" si="274"/>
        <v/>
      </c>
      <c r="K2522" s="700" t="str">
        <f t="shared" si="275"/>
        <v/>
      </c>
      <c r="L2522" s="700" t="str">
        <f t="shared" si="276"/>
        <v/>
      </c>
      <c r="M2522" s="712" t="str">
        <f t="shared" si="277"/>
        <v/>
      </c>
      <c r="N2522" s="713"/>
      <c r="O2522" s="714"/>
      <c r="P2522" s="233" t="s">
        <v>439</v>
      </c>
      <c r="Q2522" s="233" t="s">
        <v>439</v>
      </c>
      <c r="R2522" s="816" t="str">
        <f t="shared" si="289"/>
        <v/>
      </c>
      <c r="S2522" s="711" t="str">
        <f t="shared" si="278"/>
        <v/>
      </c>
      <c r="T2522" s="573"/>
      <c r="U2522" s="573"/>
      <c r="V2522" s="147"/>
      <c r="W2522" s="707"/>
    </row>
    <row r="2523" spans="2:23" ht="14.25" customHeight="1">
      <c r="B2523" s="395"/>
      <c r="D2523" s="529">
        <f t="shared" si="287"/>
        <v>2482</v>
      </c>
      <c r="E2523" s="531"/>
      <c r="F2523" s="574"/>
      <c r="G2523" s="531"/>
      <c r="H2523" s="575"/>
      <c r="I2523" s="700" t="str">
        <f t="shared" si="288"/>
        <v/>
      </c>
      <c r="J2523" s="700" t="str">
        <f t="shared" si="274"/>
        <v/>
      </c>
      <c r="K2523" s="700" t="str">
        <f t="shared" si="275"/>
        <v/>
      </c>
      <c r="L2523" s="700" t="str">
        <f t="shared" si="276"/>
        <v/>
      </c>
      <c r="M2523" s="712" t="str">
        <f t="shared" si="277"/>
        <v/>
      </c>
      <c r="N2523" s="713"/>
      <c r="O2523" s="714"/>
      <c r="P2523" s="233" t="s">
        <v>439</v>
      </c>
      <c r="Q2523" s="233" t="s">
        <v>439</v>
      </c>
      <c r="R2523" s="816" t="str">
        <f t="shared" si="289"/>
        <v/>
      </c>
      <c r="S2523" s="711" t="str">
        <f t="shared" si="278"/>
        <v/>
      </c>
      <c r="T2523" s="573"/>
      <c r="U2523" s="573"/>
      <c r="V2523" s="147"/>
      <c r="W2523" s="707"/>
    </row>
    <row r="2524" spans="2:23" ht="14.25" customHeight="1">
      <c r="B2524" s="395"/>
      <c r="D2524" s="529">
        <f t="shared" si="287"/>
        <v>2483</v>
      </c>
      <c r="E2524" s="531"/>
      <c r="F2524" s="574"/>
      <c r="G2524" s="531"/>
      <c r="H2524" s="575"/>
      <c r="I2524" s="700" t="str">
        <f t="shared" si="288"/>
        <v/>
      </c>
      <c r="J2524" s="700" t="str">
        <f t="shared" si="274"/>
        <v/>
      </c>
      <c r="K2524" s="700" t="str">
        <f t="shared" si="275"/>
        <v/>
      </c>
      <c r="L2524" s="700" t="str">
        <f t="shared" si="276"/>
        <v/>
      </c>
      <c r="M2524" s="712" t="str">
        <f t="shared" si="277"/>
        <v/>
      </c>
      <c r="N2524" s="713"/>
      <c r="O2524" s="714"/>
      <c r="P2524" s="233" t="s">
        <v>439</v>
      </c>
      <c r="Q2524" s="233" t="s">
        <v>439</v>
      </c>
      <c r="R2524" s="816" t="str">
        <f t="shared" si="289"/>
        <v/>
      </c>
      <c r="S2524" s="711" t="str">
        <f t="shared" si="278"/>
        <v/>
      </c>
      <c r="T2524" s="573"/>
      <c r="U2524" s="573"/>
      <c r="V2524" s="147"/>
      <c r="W2524" s="707"/>
    </row>
    <row r="2525" spans="2:23" ht="14.25" customHeight="1">
      <c r="B2525" s="395"/>
      <c r="D2525" s="529">
        <f t="shared" si="287"/>
        <v>2484</v>
      </c>
      <c r="E2525" s="531"/>
      <c r="F2525" s="574"/>
      <c r="G2525" s="531"/>
      <c r="H2525" s="575"/>
      <c r="I2525" s="700" t="str">
        <f t="shared" si="288"/>
        <v/>
      </c>
      <c r="J2525" s="700" t="str">
        <f t="shared" si="274"/>
        <v/>
      </c>
      <c r="K2525" s="700" t="str">
        <f t="shared" si="275"/>
        <v/>
      </c>
      <c r="L2525" s="700" t="str">
        <f t="shared" si="276"/>
        <v/>
      </c>
      <c r="M2525" s="712" t="str">
        <f t="shared" si="277"/>
        <v/>
      </c>
      <c r="N2525" s="713"/>
      <c r="O2525" s="714"/>
      <c r="P2525" s="233" t="s">
        <v>439</v>
      </c>
      <c r="Q2525" s="233" t="s">
        <v>439</v>
      </c>
      <c r="R2525" s="816" t="str">
        <f t="shared" si="289"/>
        <v/>
      </c>
      <c r="S2525" s="711" t="str">
        <f t="shared" si="278"/>
        <v/>
      </c>
      <c r="T2525" s="573"/>
      <c r="U2525" s="573"/>
      <c r="V2525" s="147"/>
      <c r="W2525" s="707"/>
    </row>
    <row r="2526" spans="2:23" ht="14.25" customHeight="1">
      <c r="B2526" s="395"/>
      <c r="D2526" s="529">
        <f t="shared" si="287"/>
        <v>2485</v>
      </c>
      <c r="E2526" s="531"/>
      <c r="F2526" s="574"/>
      <c r="G2526" s="531"/>
      <c r="H2526" s="575"/>
      <c r="I2526" s="700" t="str">
        <f t="shared" si="288"/>
        <v/>
      </c>
      <c r="J2526" s="700" t="str">
        <f t="shared" si="274"/>
        <v/>
      </c>
      <c r="K2526" s="700" t="str">
        <f t="shared" si="275"/>
        <v/>
      </c>
      <c r="L2526" s="700" t="str">
        <f t="shared" si="276"/>
        <v/>
      </c>
      <c r="M2526" s="712" t="str">
        <f t="shared" si="277"/>
        <v/>
      </c>
      <c r="N2526" s="713"/>
      <c r="O2526" s="714"/>
      <c r="P2526" s="233" t="s">
        <v>439</v>
      </c>
      <c r="Q2526" s="233" t="s">
        <v>439</v>
      </c>
      <c r="R2526" s="816" t="str">
        <f t="shared" si="289"/>
        <v/>
      </c>
      <c r="S2526" s="711" t="str">
        <f t="shared" si="278"/>
        <v/>
      </c>
      <c r="T2526" s="573"/>
      <c r="U2526" s="573"/>
      <c r="V2526" s="147"/>
      <c r="W2526" s="707"/>
    </row>
    <row r="2527" spans="2:23" ht="14.25" customHeight="1">
      <c r="B2527" s="395"/>
      <c r="D2527" s="529">
        <f t="shared" si="287"/>
        <v>2486</v>
      </c>
      <c r="E2527" s="531"/>
      <c r="F2527" s="574"/>
      <c r="G2527" s="531"/>
      <c r="H2527" s="575"/>
      <c r="I2527" s="700" t="str">
        <f t="shared" si="288"/>
        <v/>
      </c>
      <c r="J2527" s="700" t="str">
        <f t="shared" si="274"/>
        <v/>
      </c>
      <c r="K2527" s="700" t="str">
        <f t="shared" si="275"/>
        <v/>
      </c>
      <c r="L2527" s="700" t="str">
        <f t="shared" si="276"/>
        <v/>
      </c>
      <c r="M2527" s="712" t="str">
        <f t="shared" si="277"/>
        <v/>
      </c>
      <c r="N2527" s="713"/>
      <c r="O2527" s="714"/>
      <c r="P2527" s="233" t="s">
        <v>439</v>
      </c>
      <c r="Q2527" s="233" t="s">
        <v>439</v>
      </c>
      <c r="R2527" s="816" t="str">
        <f t="shared" si="289"/>
        <v/>
      </c>
      <c r="S2527" s="711" t="str">
        <f t="shared" si="278"/>
        <v/>
      </c>
      <c r="T2527" s="573"/>
      <c r="U2527" s="573"/>
      <c r="V2527" s="147"/>
      <c r="W2527" s="707"/>
    </row>
    <row r="2528" spans="2:23" ht="14.25" customHeight="1">
      <c r="B2528" s="395"/>
      <c r="D2528" s="529">
        <f t="shared" si="287"/>
        <v>2487</v>
      </c>
      <c r="E2528" s="531"/>
      <c r="F2528" s="574"/>
      <c r="G2528" s="531"/>
      <c r="H2528" s="575"/>
      <c r="I2528" s="700" t="str">
        <f t="shared" si="288"/>
        <v/>
      </c>
      <c r="J2528" s="700" t="str">
        <f t="shared" si="274"/>
        <v/>
      </c>
      <c r="K2528" s="700" t="str">
        <f t="shared" si="275"/>
        <v/>
      </c>
      <c r="L2528" s="700" t="str">
        <f t="shared" si="276"/>
        <v/>
      </c>
      <c r="M2528" s="712" t="str">
        <f t="shared" si="277"/>
        <v/>
      </c>
      <c r="N2528" s="713"/>
      <c r="O2528" s="714"/>
      <c r="P2528" s="233" t="s">
        <v>439</v>
      </c>
      <c r="Q2528" s="233" t="s">
        <v>439</v>
      </c>
      <c r="R2528" s="816" t="str">
        <f t="shared" si="289"/>
        <v/>
      </c>
      <c r="S2528" s="711" t="str">
        <f t="shared" si="278"/>
        <v/>
      </c>
      <c r="T2528" s="573"/>
      <c r="U2528" s="573"/>
      <c r="V2528" s="147"/>
      <c r="W2528" s="707"/>
    </row>
    <row r="2529" spans="2:23" ht="14.25" customHeight="1">
      <c r="B2529" s="395"/>
      <c r="D2529" s="529">
        <f t="shared" si="287"/>
        <v>2488</v>
      </c>
      <c r="E2529" s="531"/>
      <c r="F2529" s="574"/>
      <c r="G2529" s="531"/>
      <c r="H2529" s="575"/>
      <c r="I2529" s="700" t="str">
        <f t="shared" si="288"/>
        <v/>
      </c>
      <c r="J2529" s="700" t="str">
        <f t="shared" si="274"/>
        <v/>
      </c>
      <c r="K2529" s="700" t="str">
        <f t="shared" si="275"/>
        <v/>
      </c>
      <c r="L2529" s="700" t="str">
        <f t="shared" si="276"/>
        <v/>
      </c>
      <c r="M2529" s="712" t="str">
        <f t="shared" si="277"/>
        <v/>
      </c>
      <c r="N2529" s="713"/>
      <c r="O2529" s="714"/>
      <c r="P2529" s="233" t="s">
        <v>439</v>
      </c>
      <c r="Q2529" s="233" t="s">
        <v>439</v>
      </c>
      <c r="R2529" s="816" t="str">
        <f t="shared" si="289"/>
        <v/>
      </c>
      <c r="S2529" s="711" t="str">
        <f t="shared" si="278"/>
        <v/>
      </c>
      <c r="T2529" s="573"/>
      <c r="U2529" s="573"/>
      <c r="V2529" s="147"/>
      <c r="W2529" s="707"/>
    </row>
    <row r="2530" spans="2:23" ht="14.25" customHeight="1">
      <c r="B2530" s="395"/>
      <c r="D2530" s="529">
        <f t="shared" ref="D2530:D2593" si="290">D2529+1</f>
        <v>2489</v>
      </c>
      <c r="E2530" s="531"/>
      <c r="F2530" s="574"/>
      <c r="G2530" s="531"/>
      <c r="H2530" s="575"/>
      <c r="I2530" s="700" t="str">
        <f t="shared" si="288"/>
        <v/>
      </c>
      <c r="J2530" s="700" t="str">
        <f t="shared" si="274"/>
        <v/>
      </c>
      <c r="K2530" s="700" t="str">
        <f t="shared" si="275"/>
        <v/>
      </c>
      <c r="L2530" s="700" t="str">
        <f t="shared" si="276"/>
        <v/>
      </c>
      <c r="M2530" s="712" t="str">
        <f t="shared" si="277"/>
        <v/>
      </c>
      <c r="N2530" s="713"/>
      <c r="O2530" s="714"/>
      <c r="P2530" s="233" t="s">
        <v>439</v>
      </c>
      <c r="Q2530" s="233" t="s">
        <v>439</v>
      </c>
      <c r="R2530" s="816" t="str">
        <f t="shared" si="289"/>
        <v/>
      </c>
      <c r="S2530" s="711" t="str">
        <f t="shared" si="278"/>
        <v/>
      </c>
      <c r="T2530" s="573"/>
      <c r="U2530" s="573"/>
      <c r="V2530" s="147"/>
      <c r="W2530" s="707"/>
    </row>
    <row r="2531" spans="2:23" ht="14.25" customHeight="1">
      <c r="B2531" s="395"/>
      <c r="D2531" s="529">
        <f t="shared" si="290"/>
        <v>2490</v>
      </c>
      <c r="E2531" s="531"/>
      <c r="F2531" s="574"/>
      <c r="G2531" s="531"/>
      <c r="H2531" s="575"/>
      <c r="I2531" s="700" t="str">
        <f t="shared" si="288"/>
        <v/>
      </c>
      <c r="J2531" s="700" t="str">
        <f t="shared" si="274"/>
        <v/>
      </c>
      <c r="K2531" s="700" t="str">
        <f t="shared" si="275"/>
        <v/>
      </c>
      <c r="L2531" s="700" t="str">
        <f t="shared" si="276"/>
        <v/>
      </c>
      <c r="M2531" s="712" t="str">
        <f t="shared" si="277"/>
        <v/>
      </c>
      <c r="N2531" s="713"/>
      <c r="O2531" s="714"/>
      <c r="P2531" s="233" t="s">
        <v>439</v>
      </c>
      <c r="Q2531" s="233" t="s">
        <v>439</v>
      </c>
      <c r="R2531" s="816" t="str">
        <f t="shared" si="289"/>
        <v/>
      </c>
      <c r="S2531" s="711" t="str">
        <f t="shared" si="278"/>
        <v/>
      </c>
      <c r="T2531" s="573"/>
      <c r="U2531" s="573"/>
      <c r="V2531" s="147"/>
      <c r="W2531" s="707"/>
    </row>
    <row r="2532" spans="2:23" ht="14.25" customHeight="1">
      <c r="B2532" s="395"/>
      <c r="D2532" s="529">
        <f t="shared" si="290"/>
        <v>2491</v>
      </c>
      <c r="E2532" s="531"/>
      <c r="F2532" s="574"/>
      <c r="G2532" s="531"/>
      <c r="H2532" s="575"/>
      <c r="I2532" s="700" t="str">
        <f t="shared" si="288"/>
        <v/>
      </c>
      <c r="J2532" s="700" t="str">
        <f t="shared" si="274"/>
        <v/>
      </c>
      <c r="K2532" s="700" t="str">
        <f t="shared" si="275"/>
        <v/>
      </c>
      <c r="L2532" s="700" t="str">
        <f t="shared" si="276"/>
        <v/>
      </c>
      <c r="M2532" s="712" t="str">
        <f t="shared" si="277"/>
        <v/>
      </c>
      <c r="N2532" s="713"/>
      <c r="O2532" s="714"/>
      <c r="P2532" s="233" t="s">
        <v>439</v>
      </c>
      <c r="Q2532" s="233" t="s">
        <v>439</v>
      </c>
      <c r="R2532" s="816" t="str">
        <f t="shared" si="289"/>
        <v/>
      </c>
      <c r="S2532" s="711" t="str">
        <f t="shared" si="278"/>
        <v/>
      </c>
      <c r="T2532" s="573"/>
      <c r="U2532" s="573"/>
      <c r="V2532" s="147"/>
      <c r="W2532" s="707"/>
    </row>
    <row r="2533" spans="2:23" ht="14.25" customHeight="1">
      <c r="B2533" s="395"/>
      <c r="D2533" s="529">
        <f t="shared" si="290"/>
        <v>2492</v>
      </c>
      <c r="E2533" s="531"/>
      <c r="F2533" s="574"/>
      <c r="G2533" s="531"/>
      <c r="H2533" s="575"/>
      <c r="I2533" s="700" t="str">
        <f t="shared" si="288"/>
        <v/>
      </c>
      <c r="J2533" s="700" t="str">
        <f t="shared" si="274"/>
        <v/>
      </c>
      <c r="K2533" s="700" t="str">
        <f t="shared" si="275"/>
        <v/>
      </c>
      <c r="L2533" s="700" t="str">
        <f t="shared" si="276"/>
        <v/>
      </c>
      <c r="M2533" s="712" t="str">
        <f t="shared" si="277"/>
        <v/>
      </c>
      <c r="N2533" s="713"/>
      <c r="O2533" s="714"/>
      <c r="P2533" s="233" t="s">
        <v>439</v>
      </c>
      <c r="Q2533" s="233" t="s">
        <v>439</v>
      </c>
      <c r="R2533" s="816" t="str">
        <f t="shared" si="289"/>
        <v/>
      </c>
      <c r="S2533" s="711" t="str">
        <f t="shared" si="278"/>
        <v/>
      </c>
      <c r="T2533" s="573"/>
      <c r="U2533" s="573"/>
      <c r="V2533" s="147"/>
      <c r="W2533" s="707"/>
    </row>
    <row r="2534" spans="2:23" ht="14.25" customHeight="1">
      <c r="B2534" s="395"/>
      <c r="D2534" s="529">
        <f t="shared" si="290"/>
        <v>2493</v>
      </c>
      <c r="E2534" s="531"/>
      <c r="F2534" s="574"/>
      <c r="G2534" s="531"/>
      <c r="H2534" s="575"/>
      <c r="I2534" s="700" t="str">
        <f t="shared" si="288"/>
        <v/>
      </c>
      <c r="J2534" s="700" t="str">
        <f t="shared" si="274"/>
        <v/>
      </c>
      <c r="K2534" s="700" t="str">
        <f t="shared" si="275"/>
        <v/>
      </c>
      <c r="L2534" s="700" t="str">
        <f t="shared" si="276"/>
        <v/>
      </c>
      <c r="M2534" s="712" t="str">
        <f t="shared" si="277"/>
        <v/>
      </c>
      <c r="N2534" s="713"/>
      <c r="O2534" s="714"/>
      <c r="P2534" s="233" t="s">
        <v>439</v>
      </c>
      <c r="Q2534" s="233" t="s">
        <v>439</v>
      </c>
      <c r="R2534" s="816" t="str">
        <f t="shared" si="289"/>
        <v/>
      </c>
      <c r="S2534" s="711" t="str">
        <f t="shared" si="278"/>
        <v/>
      </c>
      <c r="T2534" s="573"/>
      <c r="U2534" s="573"/>
      <c r="V2534" s="147"/>
      <c r="W2534" s="707"/>
    </row>
    <row r="2535" spans="2:23" ht="14.25" customHeight="1">
      <c r="B2535" s="395"/>
      <c r="D2535" s="529">
        <f t="shared" si="290"/>
        <v>2494</v>
      </c>
      <c r="E2535" s="531"/>
      <c r="F2535" s="574"/>
      <c r="G2535" s="531"/>
      <c r="H2535" s="575"/>
      <c r="I2535" s="700" t="str">
        <f t="shared" si="288"/>
        <v/>
      </c>
      <c r="J2535" s="700" t="str">
        <f t="shared" si="274"/>
        <v/>
      </c>
      <c r="K2535" s="700" t="str">
        <f t="shared" si="275"/>
        <v/>
      </c>
      <c r="L2535" s="700" t="str">
        <f t="shared" si="276"/>
        <v/>
      </c>
      <c r="M2535" s="712" t="str">
        <f t="shared" si="277"/>
        <v/>
      </c>
      <c r="N2535" s="713"/>
      <c r="O2535" s="714"/>
      <c r="P2535" s="233" t="s">
        <v>439</v>
      </c>
      <c r="Q2535" s="233" t="s">
        <v>439</v>
      </c>
      <c r="R2535" s="816" t="str">
        <f t="shared" si="289"/>
        <v/>
      </c>
      <c r="S2535" s="711" t="str">
        <f t="shared" si="278"/>
        <v/>
      </c>
      <c r="T2535" s="573"/>
      <c r="U2535" s="573"/>
      <c r="V2535" s="147"/>
      <c r="W2535" s="707"/>
    </row>
    <row r="2536" spans="2:23" ht="14.25" customHeight="1">
      <c r="B2536" s="395"/>
      <c r="D2536" s="529">
        <f t="shared" si="290"/>
        <v>2495</v>
      </c>
      <c r="E2536" s="531"/>
      <c r="F2536" s="574"/>
      <c r="G2536" s="531"/>
      <c r="H2536" s="575"/>
      <c r="I2536" s="700" t="str">
        <f t="shared" si="288"/>
        <v/>
      </c>
      <c r="J2536" s="700" t="str">
        <f t="shared" si="274"/>
        <v/>
      </c>
      <c r="K2536" s="700" t="str">
        <f t="shared" si="275"/>
        <v/>
      </c>
      <c r="L2536" s="700" t="str">
        <f t="shared" si="276"/>
        <v/>
      </c>
      <c r="M2536" s="712" t="str">
        <f t="shared" si="277"/>
        <v/>
      </c>
      <c r="N2536" s="713"/>
      <c r="O2536" s="714"/>
      <c r="P2536" s="233" t="s">
        <v>439</v>
      </c>
      <c r="Q2536" s="233" t="s">
        <v>439</v>
      </c>
      <c r="R2536" s="816" t="str">
        <f t="shared" si="289"/>
        <v/>
      </c>
      <c r="S2536" s="711" t="str">
        <f t="shared" si="278"/>
        <v/>
      </c>
      <c r="T2536" s="573"/>
      <c r="U2536" s="573"/>
      <c r="V2536" s="147"/>
      <c r="W2536" s="707"/>
    </row>
    <row r="2537" spans="2:23" ht="14.25" customHeight="1">
      <c r="B2537" s="395"/>
      <c r="D2537" s="529">
        <f t="shared" si="290"/>
        <v>2496</v>
      </c>
      <c r="E2537" s="531"/>
      <c r="F2537" s="574"/>
      <c r="G2537" s="531"/>
      <c r="H2537" s="575"/>
      <c r="I2537" s="700" t="str">
        <f t="shared" si="288"/>
        <v/>
      </c>
      <c r="J2537" s="700" t="str">
        <f t="shared" si="274"/>
        <v/>
      </c>
      <c r="K2537" s="700" t="str">
        <f t="shared" si="275"/>
        <v/>
      </c>
      <c r="L2537" s="700" t="str">
        <f t="shared" si="276"/>
        <v/>
      </c>
      <c r="M2537" s="712" t="str">
        <f t="shared" si="277"/>
        <v/>
      </c>
      <c r="N2537" s="713"/>
      <c r="O2537" s="714"/>
      <c r="P2537" s="233" t="s">
        <v>439</v>
      </c>
      <c r="Q2537" s="233" t="s">
        <v>439</v>
      </c>
      <c r="R2537" s="816" t="str">
        <f t="shared" si="289"/>
        <v/>
      </c>
      <c r="S2537" s="711" t="str">
        <f t="shared" si="278"/>
        <v/>
      </c>
      <c r="T2537" s="573"/>
      <c r="U2537" s="573"/>
      <c r="V2537" s="147"/>
      <c r="W2537" s="707"/>
    </row>
    <row r="2538" spans="2:23" ht="14.25" customHeight="1">
      <c r="B2538" s="395"/>
      <c r="D2538" s="529">
        <f t="shared" si="290"/>
        <v>2497</v>
      </c>
      <c r="E2538" s="531"/>
      <c r="F2538" s="574"/>
      <c r="G2538" s="531"/>
      <c r="H2538" s="575"/>
      <c r="I2538" s="700" t="str">
        <f t="shared" si="288"/>
        <v/>
      </c>
      <c r="J2538" s="700" t="str">
        <f t="shared" si="274"/>
        <v/>
      </c>
      <c r="K2538" s="700" t="str">
        <f t="shared" si="275"/>
        <v/>
      </c>
      <c r="L2538" s="700" t="str">
        <f t="shared" si="276"/>
        <v/>
      </c>
      <c r="M2538" s="712" t="str">
        <f t="shared" si="277"/>
        <v/>
      </c>
      <c r="N2538" s="713"/>
      <c r="O2538" s="714"/>
      <c r="P2538" s="233" t="s">
        <v>439</v>
      </c>
      <c r="Q2538" s="233" t="s">
        <v>439</v>
      </c>
      <c r="R2538" s="816" t="str">
        <f t="shared" si="289"/>
        <v/>
      </c>
      <c r="S2538" s="711" t="str">
        <f t="shared" si="278"/>
        <v/>
      </c>
      <c r="T2538" s="573"/>
      <c r="U2538" s="573"/>
      <c r="V2538" s="147"/>
      <c r="W2538" s="707"/>
    </row>
    <row r="2539" spans="2:23" ht="14.25" customHeight="1">
      <c r="B2539" s="395"/>
      <c r="D2539" s="529">
        <f t="shared" si="290"/>
        <v>2498</v>
      </c>
      <c r="E2539" s="531"/>
      <c r="F2539" s="574"/>
      <c r="G2539" s="531"/>
      <c r="H2539" s="575"/>
      <c r="I2539" s="700" t="str">
        <f t="shared" ref="I2539:I2602" si="291">IF(OR(F2539=$AE$4,F2539=$AF$4),"○","")</f>
        <v/>
      </c>
      <c r="J2539" s="700" t="str">
        <f t="shared" si="274"/>
        <v/>
      </c>
      <c r="K2539" s="700" t="str">
        <f t="shared" si="275"/>
        <v/>
      </c>
      <c r="L2539" s="700" t="str">
        <f t="shared" si="276"/>
        <v/>
      </c>
      <c r="M2539" s="712" t="str">
        <f t="shared" si="277"/>
        <v/>
      </c>
      <c r="N2539" s="713"/>
      <c r="O2539" s="714"/>
      <c r="P2539" s="233" t="s">
        <v>439</v>
      </c>
      <c r="Q2539" s="233" t="s">
        <v>439</v>
      </c>
      <c r="R2539" s="816" t="str">
        <f t="shared" si="289"/>
        <v/>
      </c>
      <c r="S2539" s="711" t="str">
        <f t="shared" si="278"/>
        <v/>
      </c>
      <c r="T2539" s="573"/>
      <c r="U2539" s="573"/>
      <c r="V2539" s="147"/>
      <c r="W2539" s="707"/>
    </row>
    <row r="2540" spans="2:23" ht="14.25" customHeight="1">
      <c r="B2540" s="395"/>
      <c r="D2540" s="529">
        <f t="shared" si="290"/>
        <v>2499</v>
      </c>
      <c r="E2540" s="531"/>
      <c r="F2540" s="574"/>
      <c r="G2540" s="531"/>
      <c r="H2540" s="575"/>
      <c r="I2540" s="700" t="str">
        <f t="shared" si="291"/>
        <v/>
      </c>
      <c r="J2540" s="700" t="str">
        <f t="shared" si="274"/>
        <v/>
      </c>
      <c r="K2540" s="700" t="str">
        <f t="shared" si="275"/>
        <v/>
      </c>
      <c r="L2540" s="700" t="str">
        <f t="shared" si="276"/>
        <v/>
      </c>
      <c r="M2540" s="712" t="str">
        <f t="shared" si="277"/>
        <v/>
      </c>
      <c r="N2540" s="713"/>
      <c r="O2540" s="714"/>
      <c r="P2540" s="233" t="s">
        <v>439</v>
      </c>
      <c r="Q2540" s="233" t="s">
        <v>439</v>
      </c>
      <c r="R2540" s="816" t="str">
        <f t="shared" si="289"/>
        <v/>
      </c>
      <c r="S2540" s="711" t="str">
        <f t="shared" si="278"/>
        <v/>
      </c>
      <c r="T2540" s="573"/>
      <c r="U2540" s="573"/>
      <c r="V2540" s="147"/>
      <c r="W2540" s="707"/>
    </row>
    <row r="2541" spans="2:23" ht="14.25" customHeight="1">
      <c r="B2541" s="395"/>
      <c r="D2541" s="529">
        <f t="shared" si="290"/>
        <v>2500</v>
      </c>
      <c r="E2541" s="531"/>
      <c r="F2541" s="574"/>
      <c r="G2541" s="531"/>
      <c r="H2541" s="575"/>
      <c r="I2541" s="700" t="str">
        <f t="shared" si="291"/>
        <v/>
      </c>
      <c r="J2541" s="700" t="str">
        <f t="shared" si="274"/>
        <v/>
      </c>
      <c r="K2541" s="700" t="str">
        <f t="shared" si="275"/>
        <v/>
      </c>
      <c r="L2541" s="700" t="str">
        <f t="shared" si="276"/>
        <v/>
      </c>
      <c r="M2541" s="712" t="str">
        <f t="shared" si="277"/>
        <v/>
      </c>
      <c r="N2541" s="713"/>
      <c r="O2541" s="714"/>
      <c r="P2541" s="233" t="s">
        <v>439</v>
      </c>
      <c r="Q2541" s="233" t="s">
        <v>439</v>
      </c>
      <c r="R2541" s="816" t="str">
        <f t="shared" si="289"/>
        <v/>
      </c>
      <c r="S2541" s="711" t="str">
        <f t="shared" si="278"/>
        <v/>
      </c>
      <c r="T2541" s="573"/>
      <c r="U2541" s="573"/>
      <c r="V2541" s="147"/>
      <c r="W2541" s="707"/>
    </row>
    <row r="2542" spans="2:23" ht="14.25" customHeight="1">
      <c r="B2542" s="395"/>
      <c r="D2542" s="529">
        <f t="shared" si="290"/>
        <v>2501</v>
      </c>
      <c r="E2542" s="531"/>
      <c r="F2542" s="574"/>
      <c r="G2542" s="531"/>
      <c r="H2542" s="575"/>
      <c r="I2542" s="700" t="str">
        <f t="shared" si="291"/>
        <v/>
      </c>
      <c r="J2542" s="700" t="str">
        <f t="shared" si="274"/>
        <v/>
      </c>
      <c r="K2542" s="700" t="str">
        <f t="shared" si="275"/>
        <v/>
      </c>
      <c r="L2542" s="700" t="str">
        <f t="shared" si="276"/>
        <v/>
      </c>
      <c r="M2542" s="712" t="str">
        <f t="shared" si="277"/>
        <v/>
      </c>
      <c r="N2542" s="713"/>
      <c r="O2542" s="714"/>
      <c r="P2542" s="233" t="s">
        <v>439</v>
      </c>
      <c r="Q2542" s="233" t="s">
        <v>439</v>
      </c>
      <c r="R2542" s="816" t="str">
        <f t="shared" si="289"/>
        <v/>
      </c>
      <c r="S2542" s="711" t="str">
        <f t="shared" si="278"/>
        <v/>
      </c>
      <c r="T2542" s="573"/>
      <c r="U2542" s="573"/>
      <c r="V2542" s="147"/>
      <c r="W2542" s="707"/>
    </row>
    <row r="2543" spans="2:23" ht="14.25" customHeight="1">
      <c r="B2543" s="395"/>
      <c r="D2543" s="529">
        <f t="shared" si="290"/>
        <v>2502</v>
      </c>
      <c r="E2543" s="531"/>
      <c r="F2543" s="574"/>
      <c r="G2543" s="531"/>
      <c r="H2543" s="575"/>
      <c r="I2543" s="700" t="str">
        <f t="shared" si="291"/>
        <v/>
      </c>
      <c r="J2543" s="700" t="str">
        <f t="shared" si="274"/>
        <v/>
      </c>
      <c r="K2543" s="700" t="str">
        <f t="shared" si="275"/>
        <v/>
      </c>
      <c r="L2543" s="700" t="str">
        <f t="shared" si="276"/>
        <v/>
      </c>
      <c r="M2543" s="712" t="str">
        <f t="shared" si="277"/>
        <v/>
      </c>
      <c r="N2543" s="713"/>
      <c r="O2543" s="714"/>
      <c r="P2543" s="233" t="s">
        <v>439</v>
      </c>
      <c r="Q2543" s="233" t="s">
        <v>439</v>
      </c>
      <c r="R2543" s="816" t="str">
        <f t="shared" si="289"/>
        <v/>
      </c>
      <c r="S2543" s="711" t="str">
        <f t="shared" si="278"/>
        <v/>
      </c>
      <c r="T2543" s="573"/>
      <c r="U2543" s="573"/>
      <c r="V2543" s="147"/>
      <c r="W2543" s="707"/>
    </row>
    <row r="2544" spans="2:23" ht="14.25" customHeight="1">
      <c r="B2544" s="395"/>
      <c r="D2544" s="529">
        <f t="shared" si="290"/>
        <v>2503</v>
      </c>
      <c r="E2544" s="531"/>
      <c r="F2544" s="574"/>
      <c r="G2544" s="531"/>
      <c r="H2544" s="575"/>
      <c r="I2544" s="700" t="str">
        <f t="shared" si="291"/>
        <v/>
      </c>
      <c r="J2544" s="700" t="str">
        <f t="shared" si="274"/>
        <v/>
      </c>
      <c r="K2544" s="700" t="str">
        <f t="shared" si="275"/>
        <v/>
      </c>
      <c r="L2544" s="700" t="str">
        <f t="shared" si="276"/>
        <v/>
      </c>
      <c r="M2544" s="712" t="str">
        <f t="shared" si="277"/>
        <v/>
      </c>
      <c r="N2544" s="713"/>
      <c r="O2544" s="714"/>
      <c r="P2544" s="233" t="s">
        <v>439</v>
      </c>
      <c r="Q2544" s="233" t="s">
        <v>439</v>
      </c>
      <c r="R2544" s="816" t="str">
        <f t="shared" si="289"/>
        <v/>
      </c>
      <c r="S2544" s="711" t="str">
        <f t="shared" si="278"/>
        <v/>
      </c>
      <c r="T2544" s="573"/>
      <c r="U2544" s="573"/>
      <c r="V2544" s="147"/>
      <c r="W2544" s="707"/>
    </row>
    <row r="2545" spans="2:23" ht="14.25" customHeight="1">
      <c r="B2545" s="395"/>
      <c r="D2545" s="529">
        <f t="shared" si="290"/>
        <v>2504</v>
      </c>
      <c r="E2545" s="531"/>
      <c r="F2545" s="574"/>
      <c r="G2545" s="531"/>
      <c r="H2545" s="575"/>
      <c r="I2545" s="700" t="str">
        <f t="shared" si="291"/>
        <v/>
      </c>
      <c r="J2545" s="700" t="str">
        <f t="shared" si="274"/>
        <v/>
      </c>
      <c r="K2545" s="700" t="str">
        <f t="shared" si="275"/>
        <v/>
      </c>
      <c r="L2545" s="700" t="str">
        <f t="shared" si="276"/>
        <v/>
      </c>
      <c r="M2545" s="712" t="str">
        <f t="shared" si="277"/>
        <v/>
      </c>
      <c r="N2545" s="713"/>
      <c r="O2545" s="714"/>
      <c r="P2545" s="233" t="s">
        <v>439</v>
      </c>
      <c r="Q2545" s="233" t="s">
        <v>439</v>
      </c>
      <c r="R2545" s="816" t="str">
        <f t="shared" si="289"/>
        <v/>
      </c>
      <c r="S2545" s="711" t="str">
        <f t="shared" si="278"/>
        <v/>
      </c>
      <c r="T2545" s="573"/>
      <c r="U2545" s="573"/>
      <c r="V2545" s="147"/>
      <c r="W2545" s="707"/>
    </row>
    <row r="2546" spans="2:23" ht="14.25" customHeight="1">
      <c r="B2546" s="395"/>
      <c r="D2546" s="529">
        <f t="shared" si="290"/>
        <v>2505</v>
      </c>
      <c r="E2546" s="531"/>
      <c r="F2546" s="574"/>
      <c r="G2546" s="531"/>
      <c r="H2546" s="575"/>
      <c r="I2546" s="700" t="str">
        <f t="shared" si="291"/>
        <v/>
      </c>
      <c r="J2546" s="700" t="str">
        <f t="shared" si="274"/>
        <v/>
      </c>
      <c r="K2546" s="700" t="str">
        <f t="shared" si="275"/>
        <v/>
      </c>
      <c r="L2546" s="700" t="str">
        <f t="shared" si="276"/>
        <v/>
      </c>
      <c r="M2546" s="712" t="str">
        <f t="shared" si="277"/>
        <v/>
      </c>
      <c r="N2546" s="713"/>
      <c r="O2546" s="714"/>
      <c r="P2546" s="233" t="s">
        <v>439</v>
      </c>
      <c r="Q2546" s="233" t="s">
        <v>439</v>
      </c>
      <c r="R2546" s="816" t="str">
        <f t="shared" si="289"/>
        <v/>
      </c>
      <c r="S2546" s="711" t="str">
        <f t="shared" si="278"/>
        <v/>
      </c>
      <c r="T2546" s="573"/>
      <c r="U2546" s="573"/>
      <c r="V2546" s="147"/>
      <c r="W2546" s="707"/>
    </row>
    <row r="2547" spans="2:23" ht="14.25" customHeight="1">
      <c r="B2547" s="395"/>
      <c r="D2547" s="529">
        <f t="shared" si="290"/>
        <v>2506</v>
      </c>
      <c r="E2547" s="531"/>
      <c r="F2547" s="574"/>
      <c r="G2547" s="531"/>
      <c r="H2547" s="575"/>
      <c r="I2547" s="700" t="str">
        <f t="shared" si="291"/>
        <v/>
      </c>
      <c r="J2547" s="700" t="str">
        <f t="shared" si="274"/>
        <v/>
      </c>
      <c r="K2547" s="700" t="str">
        <f t="shared" si="275"/>
        <v/>
      </c>
      <c r="L2547" s="700" t="str">
        <f t="shared" si="276"/>
        <v/>
      </c>
      <c r="M2547" s="712" t="str">
        <f t="shared" si="277"/>
        <v/>
      </c>
      <c r="N2547" s="713"/>
      <c r="O2547" s="714"/>
      <c r="P2547" s="233" t="s">
        <v>439</v>
      </c>
      <c r="Q2547" s="233" t="s">
        <v>439</v>
      </c>
      <c r="R2547" s="816" t="str">
        <f t="shared" si="289"/>
        <v/>
      </c>
      <c r="S2547" s="711" t="str">
        <f t="shared" si="278"/>
        <v/>
      </c>
      <c r="T2547" s="573"/>
      <c r="U2547" s="573"/>
      <c r="V2547" s="147"/>
      <c r="W2547" s="707"/>
    </row>
    <row r="2548" spans="2:23" ht="14.25" customHeight="1">
      <c r="B2548" s="395"/>
      <c r="D2548" s="529">
        <f t="shared" si="290"/>
        <v>2507</v>
      </c>
      <c r="E2548" s="531"/>
      <c r="F2548" s="574"/>
      <c r="G2548" s="531"/>
      <c r="H2548" s="575"/>
      <c r="I2548" s="700" t="str">
        <f t="shared" si="291"/>
        <v/>
      </c>
      <c r="J2548" s="700" t="str">
        <f t="shared" si="274"/>
        <v/>
      </c>
      <c r="K2548" s="700" t="str">
        <f t="shared" si="275"/>
        <v/>
      </c>
      <c r="L2548" s="700" t="str">
        <f t="shared" si="276"/>
        <v/>
      </c>
      <c r="M2548" s="712" t="str">
        <f t="shared" si="277"/>
        <v/>
      </c>
      <c r="N2548" s="713"/>
      <c r="O2548" s="714"/>
      <c r="P2548" s="233" t="s">
        <v>439</v>
      </c>
      <c r="Q2548" s="233" t="s">
        <v>439</v>
      </c>
      <c r="R2548" s="816" t="str">
        <f t="shared" si="289"/>
        <v/>
      </c>
      <c r="S2548" s="711" t="str">
        <f t="shared" si="278"/>
        <v/>
      </c>
      <c r="T2548" s="573"/>
      <c r="U2548" s="573"/>
      <c r="V2548" s="147"/>
      <c r="W2548" s="707"/>
    </row>
    <row r="2549" spans="2:23" ht="14.25" customHeight="1">
      <c r="B2549" s="395"/>
      <c r="D2549" s="529">
        <f t="shared" si="290"/>
        <v>2508</v>
      </c>
      <c r="E2549" s="531"/>
      <c r="F2549" s="574"/>
      <c r="G2549" s="531"/>
      <c r="H2549" s="575"/>
      <c r="I2549" s="700" t="str">
        <f t="shared" si="291"/>
        <v/>
      </c>
      <c r="J2549" s="700" t="str">
        <f t="shared" si="274"/>
        <v/>
      </c>
      <c r="K2549" s="700" t="str">
        <f t="shared" si="275"/>
        <v/>
      </c>
      <c r="L2549" s="700" t="str">
        <f t="shared" si="276"/>
        <v/>
      </c>
      <c r="M2549" s="712" t="str">
        <f t="shared" si="277"/>
        <v/>
      </c>
      <c r="N2549" s="713"/>
      <c r="O2549" s="714"/>
      <c r="P2549" s="233" t="s">
        <v>439</v>
      </c>
      <c r="Q2549" s="233" t="s">
        <v>439</v>
      </c>
      <c r="R2549" s="816" t="str">
        <f t="shared" si="289"/>
        <v/>
      </c>
      <c r="S2549" s="711" t="str">
        <f t="shared" si="278"/>
        <v/>
      </c>
      <c r="T2549" s="573"/>
      <c r="U2549" s="573"/>
      <c r="V2549" s="147"/>
      <c r="W2549" s="707"/>
    </row>
    <row r="2550" spans="2:23" ht="14.25" customHeight="1">
      <c r="B2550" s="395"/>
      <c r="D2550" s="529">
        <f t="shared" si="290"/>
        <v>2509</v>
      </c>
      <c r="E2550" s="531"/>
      <c r="F2550" s="574"/>
      <c r="G2550" s="531"/>
      <c r="H2550" s="575"/>
      <c r="I2550" s="700" t="str">
        <f t="shared" si="291"/>
        <v/>
      </c>
      <c r="J2550" s="700" t="str">
        <f t="shared" si="274"/>
        <v/>
      </c>
      <c r="K2550" s="700" t="str">
        <f t="shared" si="275"/>
        <v/>
      </c>
      <c r="L2550" s="700" t="str">
        <f t="shared" si="276"/>
        <v/>
      </c>
      <c r="M2550" s="712" t="str">
        <f t="shared" si="277"/>
        <v/>
      </c>
      <c r="N2550" s="713"/>
      <c r="O2550" s="714"/>
      <c r="P2550" s="233" t="s">
        <v>439</v>
      </c>
      <c r="Q2550" s="233" t="s">
        <v>439</v>
      </c>
      <c r="R2550" s="816" t="str">
        <f t="shared" ref="R2550:R2600" si="292">IF(Q2550="","",P2550*Q2550)</f>
        <v/>
      </c>
      <c r="S2550" s="711" t="str">
        <f t="shared" si="278"/>
        <v/>
      </c>
      <c r="T2550" s="573"/>
      <c r="U2550" s="573"/>
      <c r="V2550" s="147"/>
      <c r="W2550" s="707"/>
    </row>
    <row r="2551" spans="2:23" ht="14.25" customHeight="1">
      <c r="B2551" s="395"/>
      <c r="D2551" s="529">
        <f t="shared" si="290"/>
        <v>2510</v>
      </c>
      <c r="E2551" s="531"/>
      <c r="F2551" s="574"/>
      <c r="G2551" s="531"/>
      <c r="H2551" s="575"/>
      <c r="I2551" s="700" t="str">
        <f t="shared" si="291"/>
        <v/>
      </c>
      <c r="J2551" s="700" t="str">
        <f t="shared" si="274"/>
        <v/>
      </c>
      <c r="K2551" s="700" t="str">
        <f t="shared" si="275"/>
        <v/>
      </c>
      <c r="L2551" s="700" t="str">
        <f t="shared" si="276"/>
        <v/>
      </c>
      <c r="M2551" s="712" t="str">
        <f t="shared" si="277"/>
        <v/>
      </c>
      <c r="N2551" s="713"/>
      <c r="O2551" s="714"/>
      <c r="P2551" s="233" t="s">
        <v>439</v>
      </c>
      <c r="Q2551" s="233" t="s">
        <v>439</v>
      </c>
      <c r="R2551" s="816" t="str">
        <f t="shared" si="292"/>
        <v/>
      </c>
      <c r="S2551" s="711" t="str">
        <f t="shared" si="278"/>
        <v/>
      </c>
      <c r="T2551" s="573"/>
      <c r="U2551" s="573"/>
      <c r="V2551" s="147"/>
      <c r="W2551" s="707"/>
    </row>
    <row r="2552" spans="2:23" ht="14.25" customHeight="1">
      <c r="B2552" s="395"/>
      <c r="D2552" s="529">
        <f t="shared" si="290"/>
        <v>2511</v>
      </c>
      <c r="E2552" s="531"/>
      <c r="F2552" s="574"/>
      <c r="G2552" s="531"/>
      <c r="H2552" s="575"/>
      <c r="I2552" s="700" t="str">
        <f t="shared" si="291"/>
        <v/>
      </c>
      <c r="J2552" s="700" t="str">
        <f t="shared" si="274"/>
        <v/>
      </c>
      <c r="K2552" s="700" t="str">
        <f t="shared" si="275"/>
        <v/>
      </c>
      <c r="L2552" s="700" t="str">
        <f t="shared" si="276"/>
        <v/>
      </c>
      <c r="M2552" s="712" t="str">
        <f t="shared" si="277"/>
        <v/>
      </c>
      <c r="N2552" s="713"/>
      <c r="O2552" s="714"/>
      <c r="P2552" s="233" t="s">
        <v>439</v>
      </c>
      <c r="Q2552" s="233" t="s">
        <v>439</v>
      </c>
      <c r="R2552" s="816" t="str">
        <f t="shared" si="292"/>
        <v/>
      </c>
      <c r="S2552" s="711" t="str">
        <f t="shared" si="278"/>
        <v/>
      </c>
      <c r="T2552" s="573"/>
      <c r="U2552" s="573"/>
      <c r="V2552" s="147"/>
      <c r="W2552" s="707"/>
    </row>
    <row r="2553" spans="2:23" ht="14.25" customHeight="1">
      <c r="B2553" s="395"/>
      <c r="D2553" s="529">
        <f t="shared" si="290"/>
        <v>2512</v>
      </c>
      <c r="E2553" s="531"/>
      <c r="F2553" s="574"/>
      <c r="G2553" s="531"/>
      <c r="H2553" s="575"/>
      <c r="I2553" s="700" t="str">
        <f t="shared" si="291"/>
        <v/>
      </c>
      <c r="J2553" s="700" t="str">
        <f t="shared" si="274"/>
        <v/>
      </c>
      <c r="K2553" s="700" t="str">
        <f t="shared" si="275"/>
        <v/>
      </c>
      <c r="L2553" s="700" t="str">
        <f t="shared" si="276"/>
        <v/>
      </c>
      <c r="M2553" s="712" t="str">
        <f t="shared" si="277"/>
        <v/>
      </c>
      <c r="N2553" s="713"/>
      <c r="O2553" s="714"/>
      <c r="P2553" s="233" t="s">
        <v>439</v>
      </c>
      <c r="Q2553" s="233" t="s">
        <v>439</v>
      </c>
      <c r="R2553" s="816" t="str">
        <f t="shared" si="292"/>
        <v/>
      </c>
      <c r="S2553" s="711" t="str">
        <f t="shared" si="278"/>
        <v/>
      </c>
      <c r="T2553" s="573"/>
      <c r="U2553" s="573"/>
      <c r="V2553" s="147"/>
      <c r="W2553" s="707"/>
    </row>
    <row r="2554" spans="2:23" ht="14.25" customHeight="1">
      <c r="B2554" s="395"/>
      <c r="D2554" s="529">
        <f t="shared" si="290"/>
        <v>2513</v>
      </c>
      <c r="E2554" s="531"/>
      <c r="F2554" s="574"/>
      <c r="G2554" s="531"/>
      <c r="H2554" s="575"/>
      <c r="I2554" s="700" t="str">
        <f t="shared" si="291"/>
        <v/>
      </c>
      <c r="J2554" s="700" t="str">
        <f t="shared" si="274"/>
        <v/>
      </c>
      <c r="K2554" s="700" t="str">
        <f t="shared" si="275"/>
        <v/>
      </c>
      <c r="L2554" s="700" t="str">
        <f t="shared" si="276"/>
        <v/>
      </c>
      <c r="M2554" s="712" t="str">
        <f t="shared" si="277"/>
        <v/>
      </c>
      <c r="N2554" s="713"/>
      <c r="O2554" s="714"/>
      <c r="P2554" s="233" t="s">
        <v>439</v>
      </c>
      <c r="Q2554" s="233" t="s">
        <v>439</v>
      </c>
      <c r="R2554" s="816" t="str">
        <f t="shared" si="292"/>
        <v/>
      </c>
      <c r="S2554" s="711" t="str">
        <f t="shared" si="278"/>
        <v/>
      </c>
      <c r="T2554" s="573"/>
      <c r="U2554" s="573"/>
      <c r="V2554" s="147"/>
      <c r="W2554" s="707"/>
    </row>
    <row r="2555" spans="2:23" ht="14.25" customHeight="1">
      <c r="B2555" s="395"/>
      <c r="D2555" s="529">
        <f t="shared" si="290"/>
        <v>2514</v>
      </c>
      <c r="E2555" s="531"/>
      <c r="F2555" s="574"/>
      <c r="G2555" s="531"/>
      <c r="H2555" s="575"/>
      <c r="I2555" s="700" t="str">
        <f t="shared" si="291"/>
        <v/>
      </c>
      <c r="J2555" s="700" t="str">
        <f t="shared" si="274"/>
        <v/>
      </c>
      <c r="K2555" s="700" t="str">
        <f t="shared" si="275"/>
        <v/>
      </c>
      <c r="L2555" s="700" t="str">
        <f t="shared" si="276"/>
        <v/>
      </c>
      <c r="M2555" s="712" t="str">
        <f t="shared" si="277"/>
        <v/>
      </c>
      <c r="N2555" s="713"/>
      <c r="O2555" s="714"/>
      <c r="P2555" s="233" t="s">
        <v>439</v>
      </c>
      <c r="Q2555" s="233" t="s">
        <v>439</v>
      </c>
      <c r="R2555" s="816" t="str">
        <f t="shared" si="292"/>
        <v/>
      </c>
      <c r="S2555" s="711" t="str">
        <f t="shared" si="278"/>
        <v/>
      </c>
      <c r="T2555" s="573"/>
      <c r="U2555" s="573"/>
      <c r="V2555" s="147"/>
      <c r="W2555" s="707"/>
    </row>
    <row r="2556" spans="2:23" ht="14.25" customHeight="1">
      <c r="B2556" s="395"/>
      <c r="D2556" s="529">
        <f t="shared" si="290"/>
        <v>2515</v>
      </c>
      <c r="E2556" s="531"/>
      <c r="F2556" s="574"/>
      <c r="G2556" s="531"/>
      <c r="H2556" s="575"/>
      <c r="I2556" s="700" t="str">
        <f t="shared" si="291"/>
        <v/>
      </c>
      <c r="J2556" s="700" t="str">
        <f t="shared" si="274"/>
        <v/>
      </c>
      <c r="K2556" s="700" t="str">
        <f t="shared" si="275"/>
        <v/>
      </c>
      <c r="L2556" s="700" t="str">
        <f t="shared" si="276"/>
        <v/>
      </c>
      <c r="M2556" s="712" t="str">
        <f t="shared" si="277"/>
        <v/>
      </c>
      <c r="N2556" s="713"/>
      <c r="O2556" s="714"/>
      <c r="P2556" s="233" t="s">
        <v>439</v>
      </c>
      <c r="Q2556" s="233" t="s">
        <v>439</v>
      </c>
      <c r="R2556" s="816" t="str">
        <f t="shared" si="292"/>
        <v/>
      </c>
      <c r="S2556" s="711" t="str">
        <f t="shared" si="278"/>
        <v/>
      </c>
      <c r="T2556" s="573"/>
      <c r="U2556" s="573"/>
      <c r="V2556" s="147"/>
      <c r="W2556" s="707"/>
    </row>
    <row r="2557" spans="2:23" ht="14.25" customHeight="1">
      <c r="B2557" s="395"/>
      <c r="D2557" s="529">
        <f t="shared" si="290"/>
        <v>2516</v>
      </c>
      <c r="E2557" s="531"/>
      <c r="F2557" s="574"/>
      <c r="G2557" s="531"/>
      <c r="H2557" s="575"/>
      <c r="I2557" s="700" t="str">
        <f t="shared" si="291"/>
        <v/>
      </c>
      <c r="J2557" s="700" t="str">
        <f t="shared" ref="J2557:J2620" si="293">IF(F2557=$AN$4,"○","")</f>
        <v/>
      </c>
      <c r="K2557" s="700" t="str">
        <f t="shared" ref="K2557:K2620" si="294">IF(OR(F2557=$AQ$4,F2557=$AR$4),"○","")</f>
        <v/>
      </c>
      <c r="L2557" s="700" t="str">
        <f t="shared" ref="L2557:L2620" si="295">IF(F2557=$AS$4,"○","")</f>
        <v/>
      </c>
      <c r="M2557" s="712" t="str">
        <f t="shared" ref="M2557:M2620" si="296">IF(H2557="","",H2557/$H$10)</f>
        <v/>
      </c>
      <c r="N2557" s="713"/>
      <c r="O2557" s="714"/>
      <c r="P2557" s="233" t="s">
        <v>439</v>
      </c>
      <c r="Q2557" s="233" t="s">
        <v>439</v>
      </c>
      <c r="R2557" s="816" t="str">
        <f t="shared" si="292"/>
        <v/>
      </c>
      <c r="S2557" s="711" t="str">
        <f t="shared" ref="S2557:S2620" si="297">IF(OR(H2557="",R2557=""),"",R2557/H2557)</f>
        <v/>
      </c>
      <c r="T2557" s="573"/>
      <c r="U2557" s="573"/>
      <c r="V2557" s="147"/>
      <c r="W2557" s="707"/>
    </row>
    <row r="2558" spans="2:23" ht="14.25" customHeight="1">
      <c r="B2558" s="395"/>
      <c r="D2558" s="529">
        <f t="shared" si="290"/>
        <v>2517</v>
      </c>
      <c r="E2558" s="531"/>
      <c r="F2558" s="574"/>
      <c r="G2558" s="531"/>
      <c r="H2558" s="575"/>
      <c r="I2558" s="700" t="str">
        <f t="shared" si="291"/>
        <v/>
      </c>
      <c r="J2558" s="700" t="str">
        <f t="shared" si="293"/>
        <v/>
      </c>
      <c r="K2558" s="700" t="str">
        <f t="shared" si="294"/>
        <v/>
      </c>
      <c r="L2558" s="700" t="str">
        <f t="shared" si="295"/>
        <v/>
      </c>
      <c r="M2558" s="712" t="str">
        <f t="shared" si="296"/>
        <v/>
      </c>
      <c r="N2558" s="713"/>
      <c r="O2558" s="714"/>
      <c r="P2558" s="233" t="s">
        <v>439</v>
      </c>
      <c r="Q2558" s="233" t="s">
        <v>439</v>
      </c>
      <c r="R2558" s="816" t="str">
        <f t="shared" si="292"/>
        <v/>
      </c>
      <c r="S2558" s="711" t="str">
        <f t="shared" si="297"/>
        <v/>
      </c>
      <c r="T2558" s="573"/>
      <c r="U2558" s="573"/>
      <c r="V2558" s="147"/>
      <c r="W2558" s="707"/>
    </row>
    <row r="2559" spans="2:23" ht="14.25" customHeight="1">
      <c r="B2559" s="395"/>
      <c r="D2559" s="529">
        <f t="shared" si="290"/>
        <v>2518</v>
      </c>
      <c r="E2559" s="531"/>
      <c r="F2559" s="574"/>
      <c r="G2559" s="531"/>
      <c r="H2559" s="575"/>
      <c r="I2559" s="700" t="str">
        <f t="shared" si="291"/>
        <v/>
      </c>
      <c r="J2559" s="700" t="str">
        <f t="shared" si="293"/>
        <v/>
      </c>
      <c r="K2559" s="700" t="str">
        <f t="shared" si="294"/>
        <v/>
      </c>
      <c r="L2559" s="700" t="str">
        <f t="shared" si="295"/>
        <v/>
      </c>
      <c r="M2559" s="712" t="str">
        <f t="shared" si="296"/>
        <v/>
      </c>
      <c r="N2559" s="713"/>
      <c r="O2559" s="714"/>
      <c r="P2559" s="233" t="s">
        <v>439</v>
      </c>
      <c r="Q2559" s="233" t="s">
        <v>439</v>
      </c>
      <c r="R2559" s="816" t="str">
        <f t="shared" si="292"/>
        <v/>
      </c>
      <c r="S2559" s="711" t="str">
        <f t="shared" si="297"/>
        <v/>
      </c>
      <c r="T2559" s="573"/>
      <c r="U2559" s="573"/>
      <c r="V2559" s="147"/>
      <c r="W2559" s="707"/>
    </row>
    <row r="2560" spans="2:23" ht="14.25" customHeight="1">
      <c r="B2560" s="395"/>
      <c r="D2560" s="529">
        <f t="shared" si="290"/>
        <v>2519</v>
      </c>
      <c r="E2560" s="531"/>
      <c r="F2560" s="574"/>
      <c r="G2560" s="531"/>
      <c r="H2560" s="575"/>
      <c r="I2560" s="700" t="str">
        <f t="shared" si="291"/>
        <v/>
      </c>
      <c r="J2560" s="700" t="str">
        <f t="shared" si="293"/>
        <v/>
      </c>
      <c r="K2560" s="700" t="str">
        <f t="shared" si="294"/>
        <v/>
      </c>
      <c r="L2560" s="700" t="str">
        <f t="shared" si="295"/>
        <v/>
      </c>
      <c r="M2560" s="712" t="str">
        <f t="shared" si="296"/>
        <v/>
      </c>
      <c r="N2560" s="713"/>
      <c r="O2560" s="714"/>
      <c r="P2560" s="233" t="s">
        <v>439</v>
      </c>
      <c r="Q2560" s="233" t="s">
        <v>439</v>
      </c>
      <c r="R2560" s="816" t="str">
        <f t="shared" si="292"/>
        <v/>
      </c>
      <c r="S2560" s="711" t="str">
        <f t="shared" si="297"/>
        <v/>
      </c>
      <c r="T2560" s="573"/>
      <c r="U2560" s="573"/>
      <c r="V2560" s="147"/>
      <c r="W2560" s="707"/>
    </row>
    <row r="2561" spans="2:23" ht="14.25" customHeight="1">
      <c r="B2561" s="395"/>
      <c r="D2561" s="529">
        <f t="shared" si="290"/>
        <v>2520</v>
      </c>
      <c r="E2561" s="531"/>
      <c r="F2561" s="574"/>
      <c r="G2561" s="531"/>
      <c r="H2561" s="575"/>
      <c r="I2561" s="700" t="str">
        <f t="shared" si="291"/>
        <v/>
      </c>
      <c r="J2561" s="700" t="str">
        <f t="shared" si="293"/>
        <v/>
      </c>
      <c r="K2561" s="700" t="str">
        <f t="shared" si="294"/>
        <v/>
      </c>
      <c r="L2561" s="700" t="str">
        <f t="shared" si="295"/>
        <v/>
      </c>
      <c r="M2561" s="712" t="str">
        <f t="shared" si="296"/>
        <v/>
      </c>
      <c r="N2561" s="713"/>
      <c r="O2561" s="714"/>
      <c r="P2561" s="233" t="s">
        <v>439</v>
      </c>
      <c r="Q2561" s="233" t="s">
        <v>439</v>
      </c>
      <c r="R2561" s="816" t="str">
        <f t="shared" si="292"/>
        <v/>
      </c>
      <c r="S2561" s="711" t="str">
        <f t="shared" si="297"/>
        <v/>
      </c>
      <c r="T2561" s="573"/>
      <c r="U2561" s="573"/>
      <c r="V2561" s="147"/>
      <c r="W2561" s="707"/>
    </row>
    <row r="2562" spans="2:23" ht="14.25" customHeight="1">
      <c r="B2562" s="395"/>
      <c r="D2562" s="529">
        <f t="shared" si="290"/>
        <v>2521</v>
      </c>
      <c r="E2562" s="531"/>
      <c r="F2562" s="574"/>
      <c r="G2562" s="531"/>
      <c r="H2562" s="575"/>
      <c r="I2562" s="700" t="str">
        <f t="shared" si="291"/>
        <v/>
      </c>
      <c r="J2562" s="700" t="str">
        <f t="shared" si="293"/>
        <v/>
      </c>
      <c r="K2562" s="700" t="str">
        <f t="shared" si="294"/>
        <v/>
      </c>
      <c r="L2562" s="700" t="str">
        <f t="shared" si="295"/>
        <v/>
      </c>
      <c r="M2562" s="712" t="str">
        <f t="shared" si="296"/>
        <v/>
      </c>
      <c r="N2562" s="713"/>
      <c r="O2562" s="714"/>
      <c r="P2562" s="233" t="s">
        <v>439</v>
      </c>
      <c r="Q2562" s="233" t="s">
        <v>439</v>
      </c>
      <c r="R2562" s="816" t="str">
        <f t="shared" si="292"/>
        <v/>
      </c>
      <c r="S2562" s="711" t="str">
        <f t="shared" si="297"/>
        <v/>
      </c>
      <c r="T2562" s="573"/>
      <c r="U2562" s="573"/>
      <c r="V2562" s="147"/>
      <c r="W2562" s="707"/>
    </row>
    <row r="2563" spans="2:23" ht="14.25" customHeight="1">
      <c r="B2563" s="395"/>
      <c r="D2563" s="529">
        <f t="shared" si="290"/>
        <v>2522</v>
      </c>
      <c r="E2563" s="531"/>
      <c r="F2563" s="574"/>
      <c r="G2563" s="531"/>
      <c r="H2563" s="575"/>
      <c r="I2563" s="700" t="str">
        <f t="shared" si="291"/>
        <v/>
      </c>
      <c r="J2563" s="700" t="str">
        <f t="shared" si="293"/>
        <v/>
      </c>
      <c r="K2563" s="700" t="str">
        <f t="shared" si="294"/>
        <v/>
      </c>
      <c r="L2563" s="700" t="str">
        <f t="shared" si="295"/>
        <v/>
      </c>
      <c r="M2563" s="712" t="str">
        <f t="shared" si="296"/>
        <v/>
      </c>
      <c r="N2563" s="713"/>
      <c r="O2563" s="714"/>
      <c r="P2563" s="233" t="s">
        <v>439</v>
      </c>
      <c r="Q2563" s="233" t="s">
        <v>439</v>
      </c>
      <c r="R2563" s="816" t="str">
        <f t="shared" si="292"/>
        <v/>
      </c>
      <c r="S2563" s="711" t="str">
        <f t="shared" si="297"/>
        <v/>
      </c>
      <c r="T2563" s="573"/>
      <c r="U2563" s="573"/>
      <c r="V2563" s="147"/>
      <c r="W2563" s="707"/>
    </row>
    <row r="2564" spans="2:23" ht="14.25" customHeight="1">
      <c r="B2564" s="395"/>
      <c r="D2564" s="529">
        <f t="shared" si="290"/>
        <v>2523</v>
      </c>
      <c r="E2564" s="531"/>
      <c r="F2564" s="574"/>
      <c r="G2564" s="531"/>
      <c r="H2564" s="575"/>
      <c r="I2564" s="700" t="str">
        <f t="shared" si="291"/>
        <v/>
      </c>
      <c r="J2564" s="700" t="str">
        <f t="shared" si="293"/>
        <v/>
      </c>
      <c r="K2564" s="700" t="str">
        <f t="shared" si="294"/>
        <v/>
      </c>
      <c r="L2564" s="700" t="str">
        <f t="shared" si="295"/>
        <v/>
      </c>
      <c r="M2564" s="712" t="str">
        <f t="shared" si="296"/>
        <v/>
      </c>
      <c r="N2564" s="713"/>
      <c r="O2564" s="714"/>
      <c r="P2564" s="233" t="s">
        <v>439</v>
      </c>
      <c r="Q2564" s="233" t="s">
        <v>439</v>
      </c>
      <c r="R2564" s="816" t="str">
        <f t="shared" si="292"/>
        <v/>
      </c>
      <c r="S2564" s="711" t="str">
        <f t="shared" si="297"/>
        <v/>
      </c>
      <c r="T2564" s="573"/>
      <c r="U2564" s="573"/>
      <c r="V2564" s="147"/>
      <c r="W2564" s="707"/>
    </row>
    <row r="2565" spans="2:23" ht="14.25" customHeight="1">
      <c r="B2565" s="395"/>
      <c r="D2565" s="529">
        <f t="shared" si="290"/>
        <v>2524</v>
      </c>
      <c r="E2565" s="531"/>
      <c r="F2565" s="574"/>
      <c r="G2565" s="531"/>
      <c r="H2565" s="575"/>
      <c r="I2565" s="700" t="str">
        <f t="shared" si="291"/>
        <v/>
      </c>
      <c r="J2565" s="700" t="str">
        <f t="shared" si="293"/>
        <v/>
      </c>
      <c r="K2565" s="700" t="str">
        <f t="shared" si="294"/>
        <v/>
      </c>
      <c r="L2565" s="700" t="str">
        <f t="shared" si="295"/>
        <v/>
      </c>
      <c r="M2565" s="712" t="str">
        <f t="shared" si="296"/>
        <v/>
      </c>
      <c r="N2565" s="713"/>
      <c r="O2565" s="714"/>
      <c r="P2565" s="233" t="s">
        <v>439</v>
      </c>
      <c r="Q2565" s="233" t="s">
        <v>439</v>
      </c>
      <c r="R2565" s="816" t="str">
        <f t="shared" si="292"/>
        <v/>
      </c>
      <c r="S2565" s="711" t="str">
        <f t="shared" si="297"/>
        <v/>
      </c>
      <c r="T2565" s="573"/>
      <c r="U2565" s="573"/>
      <c r="V2565" s="147"/>
      <c r="W2565" s="707"/>
    </row>
    <row r="2566" spans="2:23" ht="14.25" customHeight="1">
      <c r="B2566" s="395"/>
      <c r="D2566" s="529">
        <f t="shared" si="290"/>
        <v>2525</v>
      </c>
      <c r="E2566" s="531"/>
      <c r="F2566" s="574"/>
      <c r="G2566" s="531"/>
      <c r="H2566" s="575"/>
      <c r="I2566" s="700" t="str">
        <f t="shared" si="291"/>
        <v/>
      </c>
      <c r="J2566" s="700" t="str">
        <f t="shared" si="293"/>
        <v/>
      </c>
      <c r="K2566" s="700" t="str">
        <f t="shared" si="294"/>
        <v/>
      </c>
      <c r="L2566" s="700" t="str">
        <f t="shared" si="295"/>
        <v/>
      </c>
      <c r="M2566" s="712" t="str">
        <f t="shared" si="296"/>
        <v/>
      </c>
      <c r="N2566" s="713"/>
      <c r="O2566" s="714"/>
      <c r="P2566" s="233" t="s">
        <v>439</v>
      </c>
      <c r="Q2566" s="233" t="s">
        <v>439</v>
      </c>
      <c r="R2566" s="816" t="str">
        <f t="shared" si="292"/>
        <v/>
      </c>
      <c r="S2566" s="711" t="str">
        <f t="shared" si="297"/>
        <v/>
      </c>
      <c r="T2566" s="573"/>
      <c r="U2566" s="573"/>
      <c r="V2566" s="147"/>
      <c r="W2566" s="707"/>
    </row>
    <row r="2567" spans="2:23" ht="14.25" customHeight="1">
      <c r="B2567" s="395"/>
      <c r="D2567" s="529">
        <f t="shared" si="290"/>
        <v>2526</v>
      </c>
      <c r="E2567" s="531"/>
      <c r="F2567" s="574"/>
      <c r="G2567" s="531"/>
      <c r="H2567" s="575"/>
      <c r="I2567" s="700" t="str">
        <f t="shared" si="291"/>
        <v/>
      </c>
      <c r="J2567" s="700" t="str">
        <f t="shared" si="293"/>
        <v/>
      </c>
      <c r="K2567" s="700" t="str">
        <f t="shared" si="294"/>
        <v/>
      </c>
      <c r="L2567" s="700" t="str">
        <f t="shared" si="295"/>
        <v/>
      </c>
      <c r="M2567" s="712" t="str">
        <f t="shared" si="296"/>
        <v/>
      </c>
      <c r="N2567" s="713"/>
      <c r="O2567" s="714"/>
      <c r="P2567" s="233" t="s">
        <v>439</v>
      </c>
      <c r="Q2567" s="233" t="s">
        <v>439</v>
      </c>
      <c r="R2567" s="816" t="str">
        <f t="shared" si="292"/>
        <v/>
      </c>
      <c r="S2567" s="711" t="str">
        <f t="shared" si="297"/>
        <v/>
      </c>
      <c r="T2567" s="573"/>
      <c r="U2567" s="573"/>
      <c r="V2567" s="147"/>
      <c r="W2567" s="707"/>
    </row>
    <row r="2568" spans="2:23" ht="14.25" customHeight="1">
      <c r="B2568" s="395"/>
      <c r="D2568" s="529">
        <f t="shared" si="290"/>
        <v>2527</v>
      </c>
      <c r="E2568" s="531"/>
      <c r="F2568" s="574"/>
      <c r="G2568" s="531"/>
      <c r="H2568" s="575"/>
      <c r="I2568" s="700" t="str">
        <f t="shared" si="291"/>
        <v/>
      </c>
      <c r="J2568" s="700" t="str">
        <f t="shared" si="293"/>
        <v/>
      </c>
      <c r="K2568" s="700" t="str">
        <f t="shared" si="294"/>
        <v/>
      </c>
      <c r="L2568" s="700" t="str">
        <f t="shared" si="295"/>
        <v/>
      </c>
      <c r="M2568" s="712" t="str">
        <f t="shared" si="296"/>
        <v/>
      </c>
      <c r="N2568" s="713"/>
      <c r="O2568" s="714"/>
      <c r="P2568" s="233" t="s">
        <v>439</v>
      </c>
      <c r="Q2568" s="233" t="s">
        <v>439</v>
      </c>
      <c r="R2568" s="816" t="str">
        <f t="shared" si="292"/>
        <v/>
      </c>
      <c r="S2568" s="711" t="str">
        <f t="shared" si="297"/>
        <v/>
      </c>
      <c r="T2568" s="573"/>
      <c r="U2568" s="573"/>
      <c r="V2568" s="147"/>
      <c r="W2568" s="707"/>
    </row>
    <row r="2569" spans="2:23" ht="14.25" customHeight="1">
      <c r="B2569" s="395"/>
      <c r="D2569" s="529">
        <f t="shared" si="290"/>
        <v>2528</v>
      </c>
      <c r="E2569" s="531"/>
      <c r="F2569" s="574"/>
      <c r="G2569" s="531"/>
      <c r="H2569" s="575"/>
      <c r="I2569" s="700" t="str">
        <f t="shared" si="291"/>
        <v/>
      </c>
      <c r="J2569" s="700" t="str">
        <f t="shared" si="293"/>
        <v/>
      </c>
      <c r="K2569" s="700" t="str">
        <f t="shared" si="294"/>
        <v/>
      </c>
      <c r="L2569" s="700" t="str">
        <f t="shared" si="295"/>
        <v/>
      </c>
      <c r="M2569" s="712" t="str">
        <f t="shared" si="296"/>
        <v/>
      </c>
      <c r="N2569" s="713"/>
      <c r="O2569" s="714"/>
      <c r="P2569" s="233" t="s">
        <v>439</v>
      </c>
      <c r="Q2569" s="233" t="s">
        <v>439</v>
      </c>
      <c r="R2569" s="816" t="str">
        <f t="shared" si="292"/>
        <v/>
      </c>
      <c r="S2569" s="711" t="str">
        <f t="shared" si="297"/>
        <v/>
      </c>
      <c r="T2569" s="573"/>
      <c r="U2569" s="573"/>
      <c r="V2569" s="147"/>
      <c r="W2569" s="707"/>
    </row>
    <row r="2570" spans="2:23" ht="14.25" customHeight="1">
      <c r="B2570" s="395"/>
      <c r="D2570" s="529">
        <f t="shared" si="290"/>
        <v>2529</v>
      </c>
      <c r="E2570" s="531"/>
      <c r="F2570" s="574"/>
      <c r="G2570" s="531"/>
      <c r="H2570" s="575"/>
      <c r="I2570" s="700" t="str">
        <f t="shared" si="291"/>
        <v/>
      </c>
      <c r="J2570" s="700" t="str">
        <f t="shared" si="293"/>
        <v/>
      </c>
      <c r="K2570" s="700" t="str">
        <f t="shared" si="294"/>
        <v/>
      </c>
      <c r="L2570" s="700" t="str">
        <f t="shared" si="295"/>
        <v/>
      </c>
      <c r="M2570" s="712" t="str">
        <f t="shared" si="296"/>
        <v/>
      </c>
      <c r="N2570" s="713"/>
      <c r="O2570" s="714"/>
      <c r="P2570" s="233" t="s">
        <v>439</v>
      </c>
      <c r="Q2570" s="233" t="s">
        <v>439</v>
      </c>
      <c r="R2570" s="816" t="str">
        <f t="shared" si="292"/>
        <v/>
      </c>
      <c r="S2570" s="711" t="str">
        <f t="shared" si="297"/>
        <v/>
      </c>
      <c r="T2570" s="573"/>
      <c r="U2570" s="573"/>
      <c r="V2570" s="147"/>
      <c r="W2570" s="707"/>
    </row>
    <row r="2571" spans="2:23" ht="14.25" customHeight="1">
      <c r="B2571" s="395"/>
      <c r="D2571" s="529">
        <f t="shared" si="290"/>
        <v>2530</v>
      </c>
      <c r="E2571" s="531"/>
      <c r="F2571" s="574"/>
      <c r="G2571" s="531"/>
      <c r="H2571" s="575"/>
      <c r="I2571" s="700" t="str">
        <f t="shared" si="291"/>
        <v/>
      </c>
      <c r="J2571" s="700" t="str">
        <f t="shared" si="293"/>
        <v/>
      </c>
      <c r="K2571" s="700" t="str">
        <f t="shared" si="294"/>
        <v/>
      </c>
      <c r="L2571" s="700" t="str">
        <f t="shared" si="295"/>
        <v/>
      </c>
      <c r="M2571" s="712" t="str">
        <f t="shared" si="296"/>
        <v/>
      </c>
      <c r="N2571" s="713"/>
      <c r="O2571" s="714"/>
      <c r="P2571" s="233" t="s">
        <v>439</v>
      </c>
      <c r="Q2571" s="233" t="s">
        <v>439</v>
      </c>
      <c r="R2571" s="816" t="str">
        <f t="shared" si="292"/>
        <v/>
      </c>
      <c r="S2571" s="711" t="str">
        <f t="shared" si="297"/>
        <v/>
      </c>
      <c r="T2571" s="573"/>
      <c r="U2571" s="573"/>
      <c r="V2571" s="147"/>
      <c r="W2571" s="707"/>
    </row>
    <row r="2572" spans="2:23" ht="14.25" customHeight="1">
      <c r="B2572" s="395"/>
      <c r="D2572" s="529">
        <f t="shared" si="290"/>
        <v>2531</v>
      </c>
      <c r="E2572" s="531"/>
      <c r="F2572" s="574"/>
      <c r="G2572" s="531"/>
      <c r="H2572" s="575"/>
      <c r="I2572" s="700" t="str">
        <f t="shared" si="291"/>
        <v/>
      </c>
      <c r="J2572" s="700" t="str">
        <f t="shared" si="293"/>
        <v/>
      </c>
      <c r="K2572" s="700" t="str">
        <f t="shared" si="294"/>
        <v/>
      </c>
      <c r="L2572" s="700" t="str">
        <f t="shared" si="295"/>
        <v/>
      </c>
      <c r="M2572" s="712" t="str">
        <f t="shared" si="296"/>
        <v/>
      </c>
      <c r="N2572" s="713"/>
      <c r="O2572" s="714"/>
      <c r="P2572" s="233" t="s">
        <v>439</v>
      </c>
      <c r="Q2572" s="233" t="s">
        <v>439</v>
      </c>
      <c r="R2572" s="816" t="str">
        <f t="shared" si="292"/>
        <v/>
      </c>
      <c r="S2572" s="711" t="str">
        <f t="shared" si="297"/>
        <v/>
      </c>
      <c r="T2572" s="573"/>
      <c r="U2572" s="573"/>
      <c r="V2572" s="147"/>
      <c r="W2572" s="707"/>
    </row>
    <row r="2573" spans="2:23" ht="14.25" customHeight="1">
      <c r="B2573" s="395"/>
      <c r="D2573" s="529">
        <f t="shared" si="290"/>
        <v>2532</v>
      </c>
      <c r="E2573" s="531"/>
      <c r="F2573" s="574"/>
      <c r="G2573" s="531"/>
      <c r="H2573" s="575"/>
      <c r="I2573" s="700" t="str">
        <f t="shared" si="291"/>
        <v/>
      </c>
      <c r="J2573" s="700" t="str">
        <f t="shared" si="293"/>
        <v/>
      </c>
      <c r="K2573" s="700" t="str">
        <f t="shared" si="294"/>
        <v/>
      </c>
      <c r="L2573" s="700" t="str">
        <f t="shared" si="295"/>
        <v/>
      </c>
      <c r="M2573" s="712" t="str">
        <f t="shared" si="296"/>
        <v/>
      </c>
      <c r="N2573" s="713"/>
      <c r="O2573" s="714"/>
      <c r="P2573" s="233" t="s">
        <v>439</v>
      </c>
      <c r="Q2573" s="233" t="s">
        <v>439</v>
      </c>
      <c r="R2573" s="816" t="str">
        <f t="shared" si="292"/>
        <v/>
      </c>
      <c r="S2573" s="711" t="str">
        <f t="shared" si="297"/>
        <v/>
      </c>
      <c r="T2573" s="573"/>
      <c r="U2573" s="573"/>
      <c r="V2573" s="147"/>
      <c r="W2573" s="707"/>
    </row>
    <row r="2574" spans="2:23" ht="14.25" customHeight="1">
      <c r="B2574" s="395"/>
      <c r="D2574" s="529">
        <f t="shared" si="290"/>
        <v>2533</v>
      </c>
      <c r="E2574" s="531"/>
      <c r="F2574" s="574"/>
      <c r="G2574" s="531"/>
      <c r="H2574" s="575"/>
      <c r="I2574" s="700" t="str">
        <f t="shared" si="291"/>
        <v/>
      </c>
      <c r="J2574" s="700" t="str">
        <f t="shared" si="293"/>
        <v/>
      </c>
      <c r="K2574" s="700" t="str">
        <f t="shared" si="294"/>
        <v/>
      </c>
      <c r="L2574" s="700" t="str">
        <f t="shared" si="295"/>
        <v/>
      </c>
      <c r="M2574" s="712" t="str">
        <f t="shared" si="296"/>
        <v/>
      </c>
      <c r="N2574" s="713"/>
      <c r="O2574" s="714"/>
      <c r="P2574" s="233" t="s">
        <v>439</v>
      </c>
      <c r="Q2574" s="233" t="s">
        <v>439</v>
      </c>
      <c r="R2574" s="816" t="str">
        <f t="shared" si="292"/>
        <v/>
      </c>
      <c r="S2574" s="711" t="str">
        <f t="shared" si="297"/>
        <v/>
      </c>
      <c r="T2574" s="573"/>
      <c r="U2574" s="573"/>
      <c r="V2574" s="147"/>
      <c r="W2574" s="707"/>
    </row>
    <row r="2575" spans="2:23" ht="14.25" customHeight="1">
      <c r="B2575" s="395"/>
      <c r="D2575" s="529">
        <f t="shared" si="290"/>
        <v>2534</v>
      </c>
      <c r="E2575" s="531"/>
      <c r="F2575" s="574"/>
      <c r="G2575" s="531"/>
      <c r="H2575" s="575"/>
      <c r="I2575" s="700" t="str">
        <f t="shared" si="291"/>
        <v/>
      </c>
      <c r="J2575" s="700" t="str">
        <f t="shared" si="293"/>
        <v/>
      </c>
      <c r="K2575" s="700" t="str">
        <f t="shared" si="294"/>
        <v/>
      </c>
      <c r="L2575" s="700" t="str">
        <f t="shared" si="295"/>
        <v/>
      </c>
      <c r="M2575" s="712" t="str">
        <f t="shared" si="296"/>
        <v/>
      </c>
      <c r="N2575" s="713"/>
      <c r="O2575" s="714"/>
      <c r="P2575" s="233" t="s">
        <v>439</v>
      </c>
      <c r="Q2575" s="233" t="s">
        <v>439</v>
      </c>
      <c r="R2575" s="816" t="str">
        <f t="shared" si="292"/>
        <v/>
      </c>
      <c r="S2575" s="711" t="str">
        <f t="shared" si="297"/>
        <v/>
      </c>
      <c r="T2575" s="573"/>
      <c r="U2575" s="573"/>
      <c r="V2575" s="147"/>
      <c r="W2575" s="707"/>
    </row>
    <row r="2576" spans="2:23" ht="14.25" customHeight="1">
      <c r="B2576" s="395"/>
      <c r="D2576" s="529">
        <f t="shared" si="290"/>
        <v>2535</v>
      </c>
      <c r="E2576" s="531"/>
      <c r="F2576" s="574"/>
      <c r="G2576" s="531"/>
      <c r="H2576" s="575"/>
      <c r="I2576" s="700" t="str">
        <f t="shared" si="291"/>
        <v/>
      </c>
      <c r="J2576" s="700" t="str">
        <f t="shared" si="293"/>
        <v/>
      </c>
      <c r="K2576" s="700" t="str">
        <f t="shared" si="294"/>
        <v/>
      </c>
      <c r="L2576" s="700" t="str">
        <f t="shared" si="295"/>
        <v/>
      </c>
      <c r="M2576" s="712" t="str">
        <f t="shared" si="296"/>
        <v/>
      </c>
      <c r="N2576" s="713"/>
      <c r="O2576" s="714"/>
      <c r="P2576" s="233" t="s">
        <v>439</v>
      </c>
      <c r="Q2576" s="233" t="s">
        <v>439</v>
      </c>
      <c r="R2576" s="816" t="str">
        <f t="shared" si="292"/>
        <v/>
      </c>
      <c r="S2576" s="711" t="str">
        <f t="shared" si="297"/>
        <v/>
      </c>
      <c r="T2576" s="573"/>
      <c r="U2576" s="573"/>
      <c r="V2576" s="147"/>
      <c r="W2576" s="707"/>
    </row>
    <row r="2577" spans="2:23" ht="14.25" customHeight="1">
      <c r="B2577" s="395"/>
      <c r="D2577" s="529">
        <f t="shared" si="290"/>
        <v>2536</v>
      </c>
      <c r="E2577" s="531"/>
      <c r="F2577" s="574"/>
      <c r="G2577" s="531"/>
      <c r="H2577" s="575"/>
      <c r="I2577" s="700" t="str">
        <f t="shared" si="291"/>
        <v/>
      </c>
      <c r="J2577" s="700" t="str">
        <f t="shared" si="293"/>
        <v/>
      </c>
      <c r="K2577" s="700" t="str">
        <f t="shared" si="294"/>
        <v/>
      </c>
      <c r="L2577" s="700" t="str">
        <f t="shared" si="295"/>
        <v/>
      </c>
      <c r="M2577" s="712" t="str">
        <f t="shared" si="296"/>
        <v/>
      </c>
      <c r="N2577" s="713"/>
      <c r="O2577" s="714"/>
      <c r="P2577" s="233" t="s">
        <v>439</v>
      </c>
      <c r="Q2577" s="233" t="s">
        <v>439</v>
      </c>
      <c r="R2577" s="816" t="str">
        <f t="shared" si="292"/>
        <v/>
      </c>
      <c r="S2577" s="711" t="str">
        <f t="shared" si="297"/>
        <v/>
      </c>
      <c r="T2577" s="573"/>
      <c r="U2577" s="573"/>
      <c r="V2577" s="147"/>
      <c r="W2577" s="707"/>
    </row>
    <row r="2578" spans="2:23" ht="14.25" customHeight="1">
      <c r="B2578" s="395"/>
      <c r="D2578" s="529">
        <f t="shared" si="290"/>
        <v>2537</v>
      </c>
      <c r="E2578" s="531"/>
      <c r="F2578" s="574"/>
      <c r="G2578" s="531"/>
      <c r="H2578" s="575"/>
      <c r="I2578" s="700" t="str">
        <f t="shared" si="291"/>
        <v/>
      </c>
      <c r="J2578" s="700" t="str">
        <f t="shared" si="293"/>
        <v/>
      </c>
      <c r="K2578" s="700" t="str">
        <f t="shared" si="294"/>
        <v/>
      </c>
      <c r="L2578" s="700" t="str">
        <f t="shared" si="295"/>
        <v/>
      </c>
      <c r="M2578" s="712" t="str">
        <f t="shared" si="296"/>
        <v/>
      </c>
      <c r="N2578" s="713"/>
      <c r="O2578" s="714"/>
      <c r="P2578" s="233" t="s">
        <v>439</v>
      </c>
      <c r="Q2578" s="233" t="s">
        <v>439</v>
      </c>
      <c r="R2578" s="816" t="str">
        <f t="shared" si="292"/>
        <v/>
      </c>
      <c r="S2578" s="711" t="str">
        <f t="shared" si="297"/>
        <v/>
      </c>
      <c r="T2578" s="573"/>
      <c r="U2578" s="573"/>
      <c r="V2578" s="147"/>
      <c r="W2578" s="707"/>
    </row>
    <row r="2579" spans="2:23" ht="14.25" customHeight="1">
      <c r="B2579" s="395"/>
      <c r="D2579" s="529">
        <f t="shared" si="290"/>
        <v>2538</v>
      </c>
      <c r="E2579" s="531"/>
      <c r="F2579" s="574"/>
      <c r="G2579" s="531"/>
      <c r="H2579" s="575"/>
      <c r="I2579" s="700" t="str">
        <f t="shared" si="291"/>
        <v/>
      </c>
      <c r="J2579" s="700" t="str">
        <f t="shared" si="293"/>
        <v/>
      </c>
      <c r="K2579" s="700" t="str">
        <f t="shared" si="294"/>
        <v/>
      </c>
      <c r="L2579" s="700" t="str">
        <f t="shared" si="295"/>
        <v/>
      </c>
      <c r="M2579" s="712" t="str">
        <f t="shared" si="296"/>
        <v/>
      </c>
      <c r="N2579" s="713"/>
      <c r="O2579" s="714"/>
      <c r="P2579" s="233" t="s">
        <v>439</v>
      </c>
      <c r="Q2579" s="233" t="s">
        <v>439</v>
      </c>
      <c r="R2579" s="816" t="str">
        <f t="shared" si="292"/>
        <v/>
      </c>
      <c r="S2579" s="711" t="str">
        <f t="shared" si="297"/>
        <v/>
      </c>
      <c r="T2579" s="573"/>
      <c r="U2579" s="573"/>
      <c r="V2579" s="147"/>
      <c r="W2579" s="707"/>
    </row>
    <row r="2580" spans="2:23" ht="14.25" customHeight="1">
      <c r="B2580" s="395"/>
      <c r="D2580" s="529">
        <f t="shared" si="290"/>
        <v>2539</v>
      </c>
      <c r="E2580" s="531"/>
      <c r="F2580" s="574"/>
      <c r="G2580" s="531"/>
      <c r="H2580" s="575"/>
      <c r="I2580" s="700" t="str">
        <f t="shared" si="291"/>
        <v/>
      </c>
      <c r="J2580" s="700" t="str">
        <f t="shared" si="293"/>
        <v/>
      </c>
      <c r="K2580" s="700" t="str">
        <f t="shared" si="294"/>
        <v/>
      </c>
      <c r="L2580" s="700" t="str">
        <f t="shared" si="295"/>
        <v/>
      </c>
      <c r="M2580" s="712" t="str">
        <f t="shared" si="296"/>
        <v/>
      </c>
      <c r="N2580" s="713"/>
      <c r="O2580" s="714"/>
      <c r="P2580" s="233" t="s">
        <v>439</v>
      </c>
      <c r="Q2580" s="233" t="s">
        <v>439</v>
      </c>
      <c r="R2580" s="816" t="str">
        <f t="shared" si="292"/>
        <v/>
      </c>
      <c r="S2580" s="711" t="str">
        <f t="shared" si="297"/>
        <v/>
      </c>
      <c r="T2580" s="573"/>
      <c r="U2580" s="573"/>
      <c r="V2580" s="147"/>
      <c r="W2580" s="707"/>
    </row>
    <row r="2581" spans="2:23" ht="14.25" customHeight="1">
      <c r="B2581" s="395"/>
      <c r="D2581" s="529">
        <f t="shared" si="290"/>
        <v>2540</v>
      </c>
      <c r="E2581" s="531"/>
      <c r="F2581" s="574"/>
      <c r="G2581" s="531"/>
      <c r="H2581" s="575"/>
      <c r="I2581" s="700" t="str">
        <f t="shared" si="291"/>
        <v/>
      </c>
      <c r="J2581" s="700" t="str">
        <f t="shared" si="293"/>
        <v/>
      </c>
      <c r="K2581" s="700" t="str">
        <f t="shared" si="294"/>
        <v/>
      </c>
      <c r="L2581" s="700" t="str">
        <f t="shared" si="295"/>
        <v/>
      </c>
      <c r="M2581" s="712" t="str">
        <f t="shared" si="296"/>
        <v/>
      </c>
      <c r="N2581" s="713"/>
      <c r="O2581" s="714"/>
      <c r="P2581" s="233" t="s">
        <v>439</v>
      </c>
      <c r="Q2581" s="233" t="s">
        <v>439</v>
      </c>
      <c r="R2581" s="816" t="str">
        <f t="shared" si="292"/>
        <v/>
      </c>
      <c r="S2581" s="711" t="str">
        <f t="shared" si="297"/>
        <v/>
      </c>
      <c r="T2581" s="573"/>
      <c r="U2581" s="573"/>
      <c r="V2581" s="147"/>
      <c r="W2581" s="707"/>
    </row>
    <row r="2582" spans="2:23" ht="14.25" customHeight="1">
      <c r="B2582" s="395"/>
      <c r="D2582" s="529">
        <f t="shared" si="290"/>
        <v>2541</v>
      </c>
      <c r="E2582" s="531"/>
      <c r="F2582" s="574"/>
      <c r="G2582" s="531"/>
      <c r="H2582" s="575"/>
      <c r="I2582" s="700" t="str">
        <f t="shared" si="291"/>
        <v/>
      </c>
      <c r="J2582" s="700" t="str">
        <f t="shared" si="293"/>
        <v/>
      </c>
      <c r="K2582" s="700" t="str">
        <f t="shared" si="294"/>
        <v/>
      </c>
      <c r="L2582" s="700" t="str">
        <f t="shared" si="295"/>
        <v/>
      </c>
      <c r="M2582" s="712" t="str">
        <f t="shared" si="296"/>
        <v/>
      </c>
      <c r="N2582" s="713"/>
      <c r="O2582" s="714"/>
      <c r="P2582" s="233" t="s">
        <v>439</v>
      </c>
      <c r="Q2582" s="233" t="s">
        <v>439</v>
      </c>
      <c r="R2582" s="816" t="str">
        <f t="shared" si="292"/>
        <v/>
      </c>
      <c r="S2582" s="711" t="str">
        <f t="shared" si="297"/>
        <v/>
      </c>
      <c r="T2582" s="573"/>
      <c r="U2582" s="573"/>
      <c r="V2582" s="147"/>
      <c r="W2582" s="707"/>
    </row>
    <row r="2583" spans="2:23" ht="14.25" customHeight="1">
      <c r="B2583" s="395"/>
      <c r="D2583" s="529">
        <f t="shared" si="290"/>
        <v>2542</v>
      </c>
      <c r="E2583" s="531"/>
      <c r="F2583" s="574"/>
      <c r="G2583" s="531"/>
      <c r="H2583" s="575"/>
      <c r="I2583" s="700" t="str">
        <f t="shared" si="291"/>
        <v/>
      </c>
      <c r="J2583" s="700" t="str">
        <f t="shared" si="293"/>
        <v/>
      </c>
      <c r="K2583" s="700" t="str">
        <f t="shared" si="294"/>
        <v/>
      </c>
      <c r="L2583" s="700" t="str">
        <f t="shared" si="295"/>
        <v/>
      </c>
      <c r="M2583" s="712" t="str">
        <f t="shared" si="296"/>
        <v/>
      </c>
      <c r="N2583" s="713"/>
      <c r="O2583" s="714"/>
      <c r="P2583" s="233" t="s">
        <v>439</v>
      </c>
      <c r="Q2583" s="233" t="s">
        <v>439</v>
      </c>
      <c r="R2583" s="816" t="str">
        <f t="shared" si="292"/>
        <v/>
      </c>
      <c r="S2583" s="711" t="str">
        <f t="shared" si="297"/>
        <v/>
      </c>
      <c r="T2583" s="573"/>
      <c r="U2583" s="573"/>
      <c r="V2583" s="147"/>
      <c r="W2583" s="707"/>
    </row>
    <row r="2584" spans="2:23" ht="14.25" customHeight="1">
      <c r="B2584" s="395"/>
      <c r="D2584" s="529">
        <f t="shared" si="290"/>
        <v>2543</v>
      </c>
      <c r="E2584" s="531"/>
      <c r="F2584" s="574"/>
      <c r="G2584" s="531"/>
      <c r="H2584" s="575"/>
      <c r="I2584" s="700" t="str">
        <f t="shared" si="291"/>
        <v/>
      </c>
      <c r="J2584" s="700" t="str">
        <f t="shared" si="293"/>
        <v/>
      </c>
      <c r="K2584" s="700" t="str">
        <f t="shared" si="294"/>
        <v/>
      </c>
      <c r="L2584" s="700" t="str">
        <f t="shared" si="295"/>
        <v/>
      </c>
      <c r="M2584" s="712" t="str">
        <f t="shared" si="296"/>
        <v/>
      </c>
      <c r="N2584" s="713"/>
      <c r="O2584" s="714"/>
      <c r="P2584" s="233" t="s">
        <v>439</v>
      </c>
      <c r="Q2584" s="233" t="s">
        <v>439</v>
      </c>
      <c r="R2584" s="816" t="str">
        <f t="shared" si="292"/>
        <v/>
      </c>
      <c r="S2584" s="711" t="str">
        <f t="shared" si="297"/>
        <v/>
      </c>
      <c r="T2584" s="573"/>
      <c r="U2584" s="573"/>
      <c r="V2584" s="147"/>
      <c r="W2584" s="707"/>
    </row>
    <row r="2585" spans="2:23" ht="14.25" customHeight="1">
      <c r="B2585" s="395"/>
      <c r="D2585" s="529">
        <f t="shared" si="290"/>
        <v>2544</v>
      </c>
      <c r="E2585" s="531"/>
      <c r="F2585" s="574"/>
      <c r="G2585" s="531"/>
      <c r="H2585" s="575"/>
      <c r="I2585" s="700" t="str">
        <f t="shared" si="291"/>
        <v/>
      </c>
      <c r="J2585" s="700" t="str">
        <f t="shared" si="293"/>
        <v/>
      </c>
      <c r="K2585" s="700" t="str">
        <f t="shared" si="294"/>
        <v/>
      </c>
      <c r="L2585" s="700" t="str">
        <f t="shared" si="295"/>
        <v/>
      </c>
      <c r="M2585" s="712" t="str">
        <f t="shared" si="296"/>
        <v/>
      </c>
      <c r="N2585" s="713"/>
      <c r="O2585" s="714"/>
      <c r="P2585" s="233" t="s">
        <v>439</v>
      </c>
      <c r="Q2585" s="233" t="s">
        <v>439</v>
      </c>
      <c r="R2585" s="816" t="str">
        <f t="shared" si="292"/>
        <v/>
      </c>
      <c r="S2585" s="711" t="str">
        <f t="shared" si="297"/>
        <v/>
      </c>
      <c r="T2585" s="573"/>
      <c r="U2585" s="573"/>
      <c r="V2585" s="147"/>
      <c r="W2585" s="707"/>
    </row>
    <row r="2586" spans="2:23" ht="14.25" customHeight="1">
      <c r="B2586" s="395"/>
      <c r="D2586" s="529">
        <f t="shared" si="290"/>
        <v>2545</v>
      </c>
      <c r="E2586" s="531"/>
      <c r="F2586" s="574"/>
      <c r="G2586" s="531"/>
      <c r="H2586" s="575"/>
      <c r="I2586" s="700" t="str">
        <f t="shared" si="291"/>
        <v/>
      </c>
      <c r="J2586" s="700" t="str">
        <f t="shared" si="293"/>
        <v/>
      </c>
      <c r="K2586" s="700" t="str">
        <f t="shared" si="294"/>
        <v/>
      </c>
      <c r="L2586" s="700" t="str">
        <f t="shared" si="295"/>
        <v/>
      </c>
      <c r="M2586" s="712" t="str">
        <f t="shared" si="296"/>
        <v/>
      </c>
      <c r="N2586" s="713"/>
      <c r="O2586" s="714"/>
      <c r="P2586" s="233" t="s">
        <v>439</v>
      </c>
      <c r="Q2586" s="233" t="s">
        <v>439</v>
      </c>
      <c r="R2586" s="816" t="str">
        <f t="shared" si="292"/>
        <v/>
      </c>
      <c r="S2586" s="711" t="str">
        <f t="shared" si="297"/>
        <v/>
      </c>
      <c r="T2586" s="573"/>
      <c r="U2586" s="573"/>
      <c r="V2586" s="147"/>
      <c r="W2586" s="707"/>
    </row>
    <row r="2587" spans="2:23" ht="14.25" customHeight="1">
      <c r="B2587" s="395"/>
      <c r="D2587" s="529">
        <f t="shared" si="290"/>
        <v>2546</v>
      </c>
      <c r="E2587" s="531"/>
      <c r="F2587" s="574"/>
      <c r="G2587" s="531"/>
      <c r="H2587" s="575"/>
      <c r="I2587" s="700" t="str">
        <f t="shared" si="291"/>
        <v/>
      </c>
      <c r="J2587" s="700" t="str">
        <f t="shared" si="293"/>
        <v/>
      </c>
      <c r="K2587" s="700" t="str">
        <f t="shared" si="294"/>
        <v/>
      </c>
      <c r="L2587" s="700" t="str">
        <f t="shared" si="295"/>
        <v/>
      </c>
      <c r="M2587" s="712" t="str">
        <f t="shared" si="296"/>
        <v/>
      </c>
      <c r="N2587" s="713"/>
      <c r="O2587" s="714"/>
      <c r="P2587" s="233" t="s">
        <v>439</v>
      </c>
      <c r="Q2587" s="233" t="s">
        <v>439</v>
      </c>
      <c r="R2587" s="816" t="str">
        <f t="shared" si="292"/>
        <v/>
      </c>
      <c r="S2587" s="711" t="str">
        <f t="shared" si="297"/>
        <v/>
      </c>
      <c r="T2587" s="573"/>
      <c r="U2587" s="573"/>
      <c r="V2587" s="147"/>
      <c r="W2587" s="707"/>
    </row>
    <row r="2588" spans="2:23" ht="14.25" customHeight="1">
      <c r="B2588" s="395"/>
      <c r="D2588" s="529">
        <f t="shared" si="290"/>
        <v>2547</v>
      </c>
      <c r="E2588" s="531"/>
      <c r="F2588" s="574"/>
      <c r="G2588" s="531"/>
      <c r="H2588" s="575"/>
      <c r="I2588" s="700" t="str">
        <f t="shared" si="291"/>
        <v/>
      </c>
      <c r="J2588" s="700" t="str">
        <f t="shared" si="293"/>
        <v/>
      </c>
      <c r="K2588" s="700" t="str">
        <f t="shared" si="294"/>
        <v/>
      </c>
      <c r="L2588" s="700" t="str">
        <f t="shared" si="295"/>
        <v/>
      </c>
      <c r="M2588" s="712" t="str">
        <f t="shared" si="296"/>
        <v/>
      </c>
      <c r="N2588" s="713"/>
      <c r="O2588" s="714"/>
      <c r="P2588" s="233" t="s">
        <v>439</v>
      </c>
      <c r="Q2588" s="233" t="s">
        <v>439</v>
      </c>
      <c r="R2588" s="816" t="str">
        <f t="shared" si="292"/>
        <v/>
      </c>
      <c r="S2588" s="711" t="str">
        <f t="shared" si="297"/>
        <v/>
      </c>
      <c r="T2588" s="573"/>
      <c r="U2588" s="573"/>
      <c r="V2588" s="147"/>
      <c r="W2588" s="707"/>
    </row>
    <row r="2589" spans="2:23" ht="14.25" customHeight="1">
      <c r="B2589" s="395"/>
      <c r="D2589" s="529">
        <f t="shared" si="290"/>
        <v>2548</v>
      </c>
      <c r="E2589" s="531"/>
      <c r="F2589" s="574"/>
      <c r="G2589" s="531"/>
      <c r="H2589" s="575"/>
      <c r="I2589" s="700" t="str">
        <f t="shared" si="291"/>
        <v/>
      </c>
      <c r="J2589" s="700" t="str">
        <f t="shared" si="293"/>
        <v/>
      </c>
      <c r="K2589" s="700" t="str">
        <f t="shared" si="294"/>
        <v/>
      </c>
      <c r="L2589" s="700" t="str">
        <f t="shared" si="295"/>
        <v/>
      </c>
      <c r="M2589" s="712" t="str">
        <f t="shared" si="296"/>
        <v/>
      </c>
      <c r="N2589" s="713"/>
      <c r="O2589" s="714"/>
      <c r="P2589" s="233" t="s">
        <v>439</v>
      </c>
      <c r="Q2589" s="233" t="s">
        <v>439</v>
      </c>
      <c r="R2589" s="816" t="str">
        <f t="shared" si="292"/>
        <v/>
      </c>
      <c r="S2589" s="711" t="str">
        <f t="shared" si="297"/>
        <v/>
      </c>
      <c r="T2589" s="573"/>
      <c r="U2589" s="573"/>
      <c r="V2589" s="147"/>
      <c r="W2589" s="707"/>
    </row>
    <row r="2590" spans="2:23" ht="14.25" customHeight="1">
      <c r="B2590" s="395"/>
      <c r="D2590" s="529">
        <f t="shared" si="290"/>
        <v>2549</v>
      </c>
      <c r="E2590" s="531"/>
      <c r="F2590" s="574"/>
      <c r="G2590" s="531"/>
      <c r="H2590" s="575"/>
      <c r="I2590" s="700" t="str">
        <f t="shared" si="291"/>
        <v/>
      </c>
      <c r="J2590" s="700" t="str">
        <f t="shared" si="293"/>
        <v/>
      </c>
      <c r="K2590" s="700" t="str">
        <f t="shared" si="294"/>
        <v/>
      </c>
      <c r="L2590" s="700" t="str">
        <f t="shared" si="295"/>
        <v/>
      </c>
      <c r="M2590" s="712" t="str">
        <f t="shared" si="296"/>
        <v/>
      </c>
      <c r="N2590" s="713"/>
      <c r="O2590" s="714"/>
      <c r="P2590" s="233" t="s">
        <v>439</v>
      </c>
      <c r="Q2590" s="233" t="s">
        <v>439</v>
      </c>
      <c r="R2590" s="816" t="str">
        <f t="shared" si="292"/>
        <v/>
      </c>
      <c r="S2590" s="711" t="str">
        <f t="shared" si="297"/>
        <v/>
      </c>
      <c r="T2590" s="573"/>
      <c r="U2590" s="573"/>
      <c r="V2590" s="147"/>
      <c r="W2590" s="707"/>
    </row>
    <row r="2591" spans="2:23" ht="14.25" customHeight="1">
      <c r="B2591" s="395"/>
      <c r="D2591" s="529">
        <f t="shared" si="290"/>
        <v>2550</v>
      </c>
      <c r="E2591" s="531"/>
      <c r="F2591" s="574"/>
      <c r="G2591" s="531"/>
      <c r="H2591" s="575"/>
      <c r="I2591" s="700" t="str">
        <f t="shared" si="291"/>
        <v/>
      </c>
      <c r="J2591" s="700" t="str">
        <f t="shared" si="293"/>
        <v/>
      </c>
      <c r="K2591" s="700" t="str">
        <f t="shared" si="294"/>
        <v/>
      </c>
      <c r="L2591" s="700" t="str">
        <f t="shared" si="295"/>
        <v/>
      </c>
      <c r="M2591" s="712" t="str">
        <f t="shared" si="296"/>
        <v/>
      </c>
      <c r="N2591" s="713"/>
      <c r="O2591" s="714"/>
      <c r="P2591" s="233" t="s">
        <v>439</v>
      </c>
      <c r="Q2591" s="233" t="s">
        <v>439</v>
      </c>
      <c r="R2591" s="816" t="str">
        <f t="shared" si="292"/>
        <v/>
      </c>
      <c r="S2591" s="711" t="str">
        <f t="shared" si="297"/>
        <v/>
      </c>
      <c r="T2591" s="573"/>
      <c r="U2591" s="573"/>
      <c r="V2591" s="147"/>
      <c r="W2591" s="707"/>
    </row>
    <row r="2592" spans="2:23" ht="14.25" customHeight="1">
      <c r="B2592" s="395"/>
      <c r="D2592" s="529">
        <f t="shared" si="290"/>
        <v>2551</v>
      </c>
      <c r="E2592" s="531"/>
      <c r="F2592" s="574"/>
      <c r="G2592" s="531"/>
      <c r="H2592" s="575"/>
      <c r="I2592" s="700" t="str">
        <f t="shared" si="291"/>
        <v/>
      </c>
      <c r="J2592" s="700" t="str">
        <f t="shared" si="293"/>
        <v/>
      </c>
      <c r="K2592" s="700" t="str">
        <f t="shared" si="294"/>
        <v/>
      </c>
      <c r="L2592" s="700" t="str">
        <f t="shared" si="295"/>
        <v/>
      </c>
      <c r="M2592" s="712" t="str">
        <f t="shared" si="296"/>
        <v/>
      </c>
      <c r="N2592" s="713"/>
      <c r="O2592" s="714"/>
      <c r="P2592" s="233" t="s">
        <v>439</v>
      </c>
      <c r="Q2592" s="233" t="s">
        <v>439</v>
      </c>
      <c r="R2592" s="816" t="str">
        <f t="shared" si="292"/>
        <v/>
      </c>
      <c r="S2592" s="711" t="str">
        <f t="shared" si="297"/>
        <v/>
      </c>
      <c r="T2592" s="573"/>
      <c r="U2592" s="573"/>
      <c r="V2592" s="147"/>
      <c r="W2592" s="707"/>
    </row>
    <row r="2593" spans="2:23" ht="14.25" customHeight="1">
      <c r="B2593" s="395"/>
      <c r="D2593" s="529">
        <f t="shared" si="290"/>
        <v>2552</v>
      </c>
      <c r="E2593" s="531"/>
      <c r="F2593" s="574"/>
      <c r="G2593" s="531"/>
      <c r="H2593" s="575"/>
      <c r="I2593" s="700" t="str">
        <f t="shared" si="291"/>
        <v/>
      </c>
      <c r="J2593" s="700" t="str">
        <f t="shared" si="293"/>
        <v/>
      </c>
      <c r="K2593" s="700" t="str">
        <f t="shared" si="294"/>
        <v/>
      </c>
      <c r="L2593" s="700" t="str">
        <f t="shared" si="295"/>
        <v/>
      </c>
      <c r="M2593" s="712" t="str">
        <f t="shared" si="296"/>
        <v/>
      </c>
      <c r="N2593" s="713"/>
      <c r="O2593" s="714"/>
      <c r="P2593" s="233" t="s">
        <v>439</v>
      </c>
      <c r="Q2593" s="233" t="s">
        <v>439</v>
      </c>
      <c r="R2593" s="816" t="str">
        <f t="shared" si="292"/>
        <v/>
      </c>
      <c r="S2593" s="711" t="str">
        <f t="shared" si="297"/>
        <v/>
      </c>
      <c r="T2593" s="573"/>
      <c r="U2593" s="573"/>
      <c r="V2593" s="147"/>
      <c r="W2593" s="707"/>
    </row>
    <row r="2594" spans="2:23" ht="14.25" customHeight="1">
      <c r="B2594" s="395"/>
      <c r="D2594" s="529">
        <f t="shared" ref="D2594:D2657" si="298">D2593+1</f>
        <v>2553</v>
      </c>
      <c r="E2594" s="531"/>
      <c r="F2594" s="574"/>
      <c r="G2594" s="531"/>
      <c r="H2594" s="575"/>
      <c r="I2594" s="700" t="str">
        <f t="shared" si="291"/>
        <v/>
      </c>
      <c r="J2594" s="700" t="str">
        <f t="shared" si="293"/>
        <v/>
      </c>
      <c r="K2594" s="700" t="str">
        <f t="shared" si="294"/>
        <v/>
      </c>
      <c r="L2594" s="700" t="str">
        <f t="shared" si="295"/>
        <v/>
      </c>
      <c r="M2594" s="712" t="str">
        <f t="shared" si="296"/>
        <v/>
      </c>
      <c r="N2594" s="713"/>
      <c r="O2594" s="714"/>
      <c r="P2594" s="233" t="s">
        <v>439</v>
      </c>
      <c r="Q2594" s="233" t="s">
        <v>439</v>
      </c>
      <c r="R2594" s="816" t="str">
        <f t="shared" si="292"/>
        <v/>
      </c>
      <c r="S2594" s="711" t="str">
        <f t="shared" si="297"/>
        <v/>
      </c>
      <c r="T2594" s="573"/>
      <c r="U2594" s="573"/>
      <c r="V2594" s="147"/>
      <c r="W2594" s="707"/>
    </row>
    <row r="2595" spans="2:23" ht="14.25" customHeight="1">
      <c r="B2595" s="395"/>
      <c r="D2595" s="529">
        <f t="shared" si="298"/>
        <v>2554</v>
      </c>
      <c r="E2595" s="531"/>
      <c r="F2595" s="574"/>
      <c r="G2595" s="531"/>
      <c r="H2595" s="575"/>
      <c r="I2595" s="700" t="str">
        <f t="shared" si="291"/>
        <v/>
      </c>
      <c r="J2595" s="700" t="str">
        <f t="shared" si="293"/>
        <v/>
      </c>
      <c r="K2595" s="700" t="str">
        <f t="shared" si="294"/>
        <v/>
      </c>
      <c r="L2595" s="700" t="str">
        <f t="shared" si="295"/>
        <v/>
      </c>
      <c r="M2595" s="712" t="str">
        <f t="shared" si="296"/>
        <v/>
      </c>
      <c r="N2595" s="713"/>
      <c r="O2595" s="714"/>
      <c r="P2595" s="233" t="s">
        <v>439</v>
      </c>
      <c r="Q2595" s="233" t="s">
        <v>439</v>
      </c>
      <c r="R2595" s="816" t="str">
        <f t="shared" si="292"/>
        <v/>
      </c>
      <c r="S2595" s="711" t="str">
        <f t="shared" si="297"/>
        <v/>
      </c>
      <c r="T2595" s="573"/>
      <c r="U2595" s="573"/>
      <c r="V2595" s="147"/>
      <c r="W2595" s="707"/>
    </row>
    <row r="2596" spans="2:23" ht="14.25" customHeight="1">
      <c r="B2596" s="395"/>
      <c r="D2596" s="529">
        <f t="shared" si="298"/>
        <v>2555</v>
      </c>
      <c r="E2596" s="531"/>
      <c r="F2596" s="574"/>
      <c r="G2596" s="531"/>
      <c r="H2596" s="575"/>
      <c r="I2596" s="700" t="str">
        <f t="shared" si="291"/>
        <v/>
      </c>
      <c r="J2596" s="700" t="str">
        <f t="shared" si="293"/>
        <v/>
      </c>
      <c r="K2596" s="700" t="str">
        <f t="shared" si="294"/>
        <v/>
      </c>
      <c r="L2596" s="700" t="str">
        <f t="shared" si="295"/>
        <v/>
      </c>
      <c r="M2596" s="712" t="str">
        <f t="shared" si="296"/>
        <v/>
      </c>
      <c r="N2596" s="713"/>
      <c r="O2596" s="714"/>
      <c r="P2596" s="233" t="s">
        <v>439</v>
      </c>
      <c r="Q2596" s="233" t="s">
        <v>439</v>
      </c>
      <c r="R2596" s="816" t="str">
        <f t="shared" si="292"/>
        <v/>
      </c>
      <c r="S2596" s="711" t="str">
        <f t="shared" si="297"/>
        <v/>
      </c>
      <c r="T2596" s="573"/>
      <c r="U2596" s="573"/>
      <c r="V2596" s="147"/>
      <c r="W2596" s="707"/>
    </row>
    <row r="2597" spans="2:23" ht="14.25" customHeight="1">
      <c r="B2597" s="395"/>
      <c r="D2597" s="529">
        <f t="shared" si="298"/>
        <v>2556</v>
      </c>
      <c r="E2597" s="531"/>
      <c r="F2597" s="574"/>
      <c r="G2597" s="531"/>
      <c r="H2597" s="575"/>
      <c r="I2597" s="700" t="str">
        <f t="shared" si="291"/>
        <v/>
      </c>
      <c r="J2597" s="700" t="str">
        <f t="shared" si="293"/>
        <v/>
      </c>
      <c r="K2597" s="700" t="str">
        <f t="shared" si="294"/>
        <v/>
      </c>
      <c r="L2597" s="700" t="str">
        <f t="shared" si="295"/>
        <v/>
      </c>
      <c r="M2597" s="712" t="str">
        <f t="shared" si="296"/>
        <v/>
      </c>
      <c r="N2597" s="713"/>
      <c r="O2597" s="714"/>
      <c r="P2597" s="233" t="s">
        <v>439</v>
      </c>
      <c r="Q2597" s="233" t="s">
        <v>439</v>
      </c>
      <c r="R2597" s="816" t="str">
        <f t="shared" si="292"/>
        <v/>
      </c>
      <c r="S2597" s="711" t="str">
        <f t="shared" si="297"/>
        <v/>
      </c>
      <c r="T2597" s="573"/>
      <c r="U2597" s="573"/>
      <c r="V2597" s="147"/>
      <c r="W2597" s="707"/>
    </row>
    <row r="2598" spans="2:23" ht="14.25" customHeight="1">
      <c r="B2598" s="395"/>
      <c r="D2598" s="529">
        <f t="shared" si="298"/>
        <v>2557</v>
      </c>
      <c r="E2598" s="531"/>
      <c r="F2598" s="574"/>
      <c r="G2598" s="531"/>
      <c r="H2598" s="575"/>
      <c r="I2598" s="700" t="str">
        <f t="shared" si="291"/>
        <v/>
      </c>
      <c r="J2598" s="700" t="str">
        <f t="shared" si="293"/>
        <v/>
      </c>
      <c r="K2598" s="700" t="str">
        <f t="shared" si="294"/>
        <v/>
      </c>
      <c r="L2598" s="700" t="str">
        <f t="shared" si="295"/>
        <v/>
      </c>
      <c r="M2598" s="712" t="str">
        <f t="shared" si="296"/>
        <v/>
      </c>
      <c r="N2598" s="713"/>
      <c r="O2598" s="714"/>
      <c r="P2598" s="233" t="s">
        <v>439</v>
      </c>
      <c r="Q2598" s="233" t="s">
        <v>439</v>
      </c>
      <c r="R2598" s="816" t="str">
        <f t="shared" si="292"/>
        <v/>
      </c>
      <c r="S2598" s="711" t="str">
        <f t="shared" si="297"/>
        <v/>
      </c>
      <c r="T2598" s="573"/>
      <c r="U2598" s="573"/>
      <c r="V2598" s="147"/>
      <c r="W2598" s="707"/>
    </row>
    <row r="2599" spans="2:23" ht="14.25" customHeight="1">
      <c r="B2599" s="395"/>
      <c r="D2599" s="529">
        <f t="shared" si="298"/>
        <v>2558</v>
      </c>
      <c r="E2599" s="531"/>
      <c r="F2599" s="574"/>
      <c r="G2599" s="531"/>
      <c r="H2599" s="575"/>
      <c r="I2599" s="700" t="str">
        <f t="shared" si="291"/>
        <v/>
      </c>
      <c r="J2599" s="700" t="str">
        <f t="shared" si="293"/>
        <v/>
      </c>
      <c r="K2599" s="700" t="str">
        <f t="shared" si="294"/>
        <v/>
      </c>
      <c r="L2599" s="700" t="str">
        <f t="shared" si="295"/>
        <v/>
      </c>
      <c r="M2599" s="712" t="str">
        <f t="shared" si="296"/>
        <v/>
      </c>
      <c r="N2599" s="713"/>
      <c r="O2599" s="714"/>
      <c r="P2599" s="233" t="s">
        <v>439</v>
      </c>
      <c r="Q2599" s="233" t="s">
        <v>439</v>
      </c>
      <c r="R2599" s="816" t="str">
        <f t="shared" si="292"/>
        <v/>
      </c>
      <c r="S2599" s="711" t="str">
        <f t="shared" si="297"/>
        <v/>
      </c>
      <c r="T2599" s="573"/>
      <c r="U2599" s="573"/>
      <c r="V2599" s="147"/>
      <c r="W2599" s="707"/>
    </row>
    <row r="2600" spans="2:23" ht="14.25" customHeight="1">
      <c r="B2600" s="395"/>
      <c r="D2600" s="529">
        <f t="shared" si="298"/>
        <v>2559</v>
      </c>
      <c r="E2600" s="531"/>
      <c r="F2600" s="574"/>
      <c r="G2600" s="531"/>
      <c r="H2600" s="575"/>
      <c r="I2600" s="700" t="str">
        <f t="shared" si="291"/>
        <v/>
      </c>
      <c r="J2600" s="700" t="str">
        <f t="shared" si="293"/>
        <v/>
      </c>
      <c r="K2600" s="700" t="str">
        <f t="shared" si="294"/>
        <v/>
      </c>
      <c r="L2600" s="700" t="str">
        <f t="shared" si="295"/>
        <v/>
      </c>
      <c r="M2600" s="712" t="str">
        <f t="shared" si="296"/>
        <v/>
      </c>
      <c r="N2600" s="713"/>
      <c r="O2600" s="714"/>
      <c r="P2600" s="233" t="s">
        <v>439</v>
      </c>
      <c r="Q2600" s="233" t="s">
        <v>439</v>
      </c>
      <c r="R2600" s="816" t="str">
        <f t="shared" si="292"/>
        <v/>
      </c>
      <c r="S2600" s="711" t="str">
        <f t="shared" si="297"/>
        <v/>
      </c>
      <c r="T2600" s="573"/>
      <c r="U2600" s="573"/>
      <c r="V2600" s="147"/>
      <c r="W2600" s="707"/>
    </row>
    <row r="2601" spans="2:23" ht="14.25" customHeight="1">
      <c r="B2601" s="395"/>
      <c r="D2601" s="529">
        <f t="shared" si="298"/>
        <v>2560</v>
      </c>
      <c r="E2601" s="531"/>
      <c r="F2601" s="574"/>
      <c r="G2601" s="531"/>
      <c r="H2601" s="575"/>
      <c r="I2601" s="700" t="str">
        <f t="shared" si="291"/>
        <v/>
      </c>
      <c r="J2601" s="700" t="str">
        <f t="shared" si="293"/>
        <v/>
      </c>
      <c r="K2601" s="700" t="str">
        <f t="shared" si="294"/>
        <v/>
      </c>
      <c r="L2601" s="700" t="str">
        <f t="shared" si="295"/>
        <v/>
      </c>
      <c r="M2601" s="712" t="str">
        <f t="shared" si="296"/>
        <v/>
      </c>
      <c r="N2601" s="713"/>
      <c r="O2601" s="714"/>
      <c r="P2601" s="233" t="s">
        <v>439</v>
      </c>
      <c r="Q2601" s="233" t="s">
        <v>439</v>
      </c>
      <c r="R2601" s="816" t="str">
        <f>IF(Q2601="","",P2601*Q2601)</f>
        <v/>
      </c>
      <c r="S2601" s="711" t="str">
        <f t="shared" si="297"/>
        <v/>
      </c>
      <c r="T2601" s="573"/>
      <c r="U2601" s="573"/>
      <c r="V2601" s="147"/>
      <c r="W2601" s="707"/>
    </row>
    <row r="2602" spans="2:23" ht="14.25" customHeight="1">
      <c r="B2602" s="395"/>
      <c r="D2602" s="529">
        <f t="shared" si="298"/>
        <v>2561</v>
      </c>
      <c r="E2602" s="531"/>
      <c r="F2602" s="574"/>
      <c r="G2602" s="531"/>
      <c r="H2602" s="575"/>
      <c r="I2602" s="700" t="str">
        <f t="shared" si="291"/>
        <v/>
      </c>
      <c r="J2602" s="700" t="str">
        <f t="shared" si="293"/>
        <v/>
      </c>
      <c r="K2602" s="700" t="str">
        <f t="shared" si="294"/>
        <v/>
      </c>
      <c r="L2602" s="700" t="str">
        <f t="shared" si="295"/>
        <v/>
      </c>
      <c r="M2602" s="712" t="str">
        <f t="shared" si="296"/>
        <v/>
      </c>
      <c r="N2602" s="713"/>
      <c r="O2602" s="714"/>
      <c r="P2602" s="233" t="s">
        <v>439</v>
      </c>
      <c r="Q2602" s="233" t="s">
        <v>439</v>
      </c>
      <c r="R2602" s="816" t="str">
        <f t="shared" ref="R2602:R2665" si="299">IF(Q2602="","",P2602*Q2602)</f>
        <v/>
      </c>
      <c r="S2602" s="711" t="str">
        <f t="shared" si="297"/>
        <v/>
      </c>
      <c r="T2602" s="573"/>
      <c r="U2602" s="573"/>
      <c r="V2602" s="147"/>
      <c r="W2602" s="707"/>
    </row>
    <row r="2603" spans="2:23" ht="14.25" customHeight="1">
      <c r="B2603" s="395"/>
      <c r="D2603" s="529">
        <f t="shared" si="298"/>
        <v>2562</v>
      </c>
      <c r="E2603" s="531"/>
      <c r="F2603" s="574"/>
      <c r="G2603" s="531"/>
      <c r="H2603" s="575"/>
      <c r="I2603" s="700" t="str">
        <f t="shared" ref="I2603:I2666" si="300">IF(OR(F2603=$AE$4,F2603=$AF$4),"○","")</f>
        <v/>
      </c>
      <c r="J2603" s="700" t="str">
        <f t="shared" si="293"/>
        <v/>
      </c>
      <c r="K2603" s="700" t="str">
        <f t="shared" si="294"/>
        <v/>
      </c>
      <c r="L2603" s="700" t="str">
        <f t="shared" si="295"/>
        <v/>
      </c>
      <c r="M2603" s="712" t="str">
        <f t="shared" si="296"/>
        <v/>
      </c>
      <c r="N2603" s="713"/>
      <c r="O2603" s="714"/>
      <c r="P2603" s="233" t="s">
        <v>439</v>
      </c>
      <c r="Q2603" s="233" t="s">
        <v>439</v>
      </c>
      <c r="R2603" s="816" t="str">
        <f t="shared" si="299"/>
        <v/>
      </c>
      <c r="S2603" s="711" t="str">
        <f t="shared" si="297"/>
        <v/>
      </c>
      <c r="T2603" s="573"/>
      <c r="U2603" s="573"/>
      <c r="V2603" s="147"/>
      <c r="W2603" s="707"/>
    </row>
    <row r="2604" spans="2:23" ht="14.25" customHeight="1">
      <c r="B2604" s="395"/>
      <c r="D2604" s="529">
        <f t="shared" si="298"/>
        <v>2563</v>
      </c>
      <c r="E2604" s="531"/>
      <c r="F2604" s="574"/>
      <c r="G2604" s="531"/>
      <c r="H2604" s="575"/>
      <c r="I2604" s="700" t="str">
        <f t="shared" si="300"/>
        <v/>
      </c>
      <c r="J2604" s="700" t="str">
        <f t="shared" si="293"/>
        <v/>
      </c>
      <c r="K2604" s="700" t="str">
        <f t="shared" si="294"/>
        <v/>
      </c>
      <c r="L2604" s="700" t="str">
        <f t="shared" si="295"/>
        <v/>
      </c>
      <c r="M2604" s="712" t="str">
        <f t="shared" si="296"/>
        <v/>
      </c>
      <c r="N2604" s="713"/>
      <c r="O2604" s="714"/>
      <c r="P2604" s="233" t="s">
        <v>439</v>
      </c>
      <c r="Q2604" s="233" t="s">
        <v>439</v>
      </c>
      <c r="R2604" s="816" t="str">
        <f t="shared" si="299"/>
        <v/>
      </c>
      <c r="S2604" s="711" t="str">
        <f t="shared" si="297"/>
        <v/>
      </c>
      <c r="T2604" s="573"/>
      <c r="U2604" s="573"/>
      <c r="V2604" s="147"/>
      <c r="W2604" s="707"/>
    </row>
    <row r="2605" spans="2:23" ht="14.25" customHeight="1">
      <c r="B2605" s="395"/>
      <c r="D2605" s="529">
        <f t="shared" si="298"/>
        <v>2564</v>
      </c>
      <c r="E2605" s="531"/>
      <c r="F2605" s="574"/>
      <c r="G2605" s="531"/>
      <c r="H2605" s="575"/>
      <c r="I2605" s="700" t="str">
        <f t="shared" si="300"/>
        <v/>
      </c>
      <c r="J2605" s="700" t="str">
        <f t="shared" si="293"/>
        <v/>
      </c>
      <c r="K2605" s="700" t="str">
        <f t="shared" si="294"/>
        <v/>
      </c>
      <c r="L2605" s="700" t="str">
        <f t="shared" si="295"/>
        <v/>
      </c>
      <c r="M2605" s="712" t="str">
        <f t="shared" si="296"/>
        <v/>
      </c>
      <c r="N2605" s="713"/>
      <c r="O2605" s="714"/>
      <c r="P2605" s="233" t="s">
        <v>439</v>
      </c>
      <c r="Q2605" s="233" t="s">
        <v>439</v>
      </c>
      <c r="R2605" s="816" t="str">
        <f t="shared" si="299"/>
        <v/>
      </c>
      <c r="S2605" s="711" t="str">
        <f t="shared" si="297"/>
        <v/>
      </c>
      <c r="T2605" s="573"/>
      <c r="U2605" s="573"/>
      <c r="V2605" s="147"/>
      <c r="W2605" s="707"/>
    </row>
    <row r="2606" spans="2:23" ht="14.25" customHeight="1">
      <c r="B2606" s="395"/>
      <c r="D2606" s="529">
        <f t="shared" si="298"/>
        <v>2565</v>
      </c>
      <c r="E2606" s="531"/>
      <c r="F2606" s="574"/>
      <c r="G2606" s="531"/>
      <c r="H2606" s="575"/>
      <c r="I2606" s="700" t="str">
        <f t="shared" si="300"/>
        <v/>
      </c>
      <c r="J2606" s="700" t="str">
        <f t="shared" si="293"/>
        <v/>
      </c>
      <c r="K2606" s="700" t="str">
        <f t="shared" si="294"/>
        <v/>
      </c>
      <c r="L2606" s="700" t="str">
        <f t="shared" si="295"/>
        <v/>
      </c>
      <c r="M2606" s="712" t="str">
        <f t="shared" si="296"/>
        <v/>
      </c>
      <c r="N2606" s="713"/>
      <c r="O2606" s="714"/>
      <c r="P2606" s="233" t="s">
        <v>439</v>
      </c>
      <c r="Q2606" s="233" t="s">
        <v>439</v>
      </c>
      <c r="R2606" s="816" t="str">
        <f t="shared" si="299"/>
        <v/>
      </c>
      <c r="S2606" s="711" t="str">
        <f t="shared" si="297"/>
        <v/>
      </c>
      <c r="T2606" s="573"/>
      <c r="U2606" s="573"/>
      <c r="V2606" s="147"/>
      <c r="W2606" s="707"/>
    </row>
    <row r="2607" spans="2:23" ht="14.25" customHeight="1">
      <c r="B2607" s="395"/>
      <c r="D2607" s="529">
        <f t="shared" si="298"/>
        <v>2566</v>
      </c>
      <c r="E2607" s="531"/>
      <c r="F2607" s="574"/>
      <c r="G2607" s="531"/>
      <c r="H2607" s="575"/>
      <c r="I2607" s="700" t="str">
        <f t="shared" si="300"/>
        <v/>
      </c>
      <c r="J2607" s="700" t="str">
        <f t="shared" si="293"/>
        <v/>
      </c>
      <c r="K2607" s="700" t="str">
        <f t="shared" si="294"/>
        <v/>
      </c>
      <c r="L2607" s="700" t="str">
        <f t="shared" si="295"/>
        <v/>
      </c>
      <c r="M2607" s="712" t="str">
        <f t="shared" si="296"/>
        <v/>
      </c>
      <c r="N2607" s="713"/>
      <c r="O2607" s="714"/>
      <c r="P2607" s="233" t="s">
        <v>439</v>
      </c>
      <c r="Q2607" s="233" t="s">
        <v>439</v>
      </c>
      <c r="R2607" s="816" t="str">
        <f t="shared" si="299"/>
        <v/>
      </c>
      <c r="S2607" s="711" t="str">
        <f t="shared" si="297"/>
        <v/>
      </c>
      <c r="T2607" s="573"/>
      <c r="U2607" s="573"/>
      <c r="V2607" s="147"/>
      <c r="W2607" s="707"/>
    </row>
    <row r="2608" spans="2:23" ht="14.25" customHeight="1">
      <c r="B2608" s="395"/>
      <c r="D2608" s="529">
        <f t="shared" si="298"/>
        <v>2567</v>
      </c>
      <c r="E2608" s="531"/>
      <c r="F2608" s="574"/>
      <c r="G2608" s="531"/>
      <c r="H2608" s="575"/>
      <c r="I2608" s="700" t="str">
        <f t="shared" si="300"/>
        <v/>
      </c>
      <c r="J2608" s="700" t="str">
        <f t="shared" si="293"/>
        <v/>
      </c>
      <c r="K2608" s="700" t="str">
        <f t="shared" si="294"/>
        <v/>
      </c>
      <c r="L2608" s="700" t="str">
        <f t="shared" si="295"/>
        <v/>
      </c>
      <c r="M2608" s="712" t="str">
        <f t="shared" si="296"/>
        <v/>
      </c>
      <c r="N2608" s="713"/>
      <c r="O2608" s="714"/>
      <c r="P2608" s="233" t="s">
        <v>439</v>
      </c>
      <c r="Q2608" s="233" t="s">
        <v>439</v>
      </c>
      <c r="R2608" s="816" t="str">
        <f t="shared" si="299"/>
        <v/>
      </c>
      <c r="S2608" s="711" t="str">
        <f t="shared" si="297"/>
        <v/>
      </c>
      <c r="T2608" s="573"/>
      <c r="U2608" s="573"/>
      <c r="V2608" s="147"/>
      <c r="W2608" s="707"/>
    </row>
    <row r="2609" spans="2:23" ht="14.25" customHeight="1">
      <c r="B2609" s="395"/>
      <c r="D2609" s="529">
        <f t="shared" si="298"/>
        <v>2568</v>
      </c>
      <c r="E2609" s="531"/>
      <c r="F2609" s="574"/>
      <c r="G2609" s="531"/>
      <c r="H2609" s="575"/>
      <c r="I2609" s="700" t="str">
        <f t="shared" si="300"/>
        <v/>
      </c>
      <c r="J2609" s="700" t="str">
        <f t="shared" si="293"/>
        <v/>
      </c>
      <c r="K2609" s="700" t="str">
        <f t="shared" si="294"/>
        <v/>
      </c>
      <c r="L2609" s="700" t="str">
        <f t="shared" si="295"/>
        <v/>
      </c>
      <c r="M2609" s="712" t="str">
        <f t="shared" si="296"/>
        <v/>
      </c>
      <c r="N2609" s="713"/>
      <c r="O2609" s="714"/>
      <c r="P2609" s="233" t="s">
        <v>439</v>
      </c>
      <c r="Q2609" s="233" t="s">
        <v>439</v>
      </c>
      <c r="R2609" s="816" t="str">
        <f t="shared" si="299"/>
        <v/>
      </c>
      <c r="S2609" s="711" t="str">
        <f t="shared" si="297"/>
        <v/>
      </c>
      <c r="T2609" s="573"/>
      <c r="U2609" s="573"/>
      <c r="V2609" s="147"/>
      <c r="W2609" s="707"/>
    </row>
    <row r="2610" spans="2:23" ht="14.25" customHeight="1">
      <c r="B2610" s="395"/>
      <c r="D2610" s="529">
        <f t="shared" si="298"/>
        <v>2569</v>
      </c>
      <c r="E2610" s="531"/>
      <c r="F2610" s="574"/>
      <c r="G2610" s="531"/>
      <c r="H2610" s="575"/>
      <c r="I2610" s="700" t="str">
        <f t="shared" si="300"/>
        <v/>
      </c>
      <c r="J2610" s="700" t="str">
        <f t="shared" si="293"/>
        <v/>
      </c>
      <c r="K2610" s="700" t="str">
        <f t="shared" si="294"/>
        <v/>
      </c>
      <c r="L2610" s="700" t="str">
        <f t="shared" si="295"/>
        <v/>
      </c>
      <c r="M2610" s="712" t="str">
        <f t="shared" si="296"/>
        <v/>
      </c>
      <c r="N2610" s="713"/>
      <c r="O2610" s="714"/>
      <c r="P2610" s="233" t="s">
        <v>439</v>
      </c>
      <c r="Q2610" s="233" t="s">
        <v>439</v>
      </c>
      <c r="R2610" s="816" t="str">
        <f t="shared" si="299"/>
        <v/>
      </c>
      <c r="S2610" s="711" t="str">
        <f t="shared" si="297"/>
        <v/>
      </c>
      <c r="T2610" s="573"/>
      <c r="U2610" s="573"/>
      <c r="V2610" s="147"/>
      <c r="W2610" s="707"/>
    </row>
    <row r="2611" spans="2:23" ht="14.25" customHeight="1">
      <c r="B2611" s="395"/>
      <c r="D2611" s="529">
        <f t="shared" si="298"/>
        <v>2570</v>
      </c>
      <c r="E2611" s="531"/>
      <c r="F2611" s="574"/>
      <c r="G2611" s="531"/>
      <c r="H2611" s="575"/>
      <c r="I2611" s="700" t="str">
        <f t="shared" si="300"/>
        <v/>
      </c>
      <c r="J2611" s="700" t="str">
        <f t="shared" si="293"/>
        <v/>
      </c>
      <c r="K2611" s="700" t="str">
        <f t="shared" si="294"/>
        <v/>
      </c>
      <c r="L2611" s="700" t="str">
        <f t="shared" si="295"/>
        <v/>
      </c>
      <c r="M2611" s="712" t="str">
        <f t="shared" si="296"/>
        <v/>
      </c>
      <c r="N2611" s="713"/>
      <c r="O2611" s="714"/>
      <c r="P2611" s="233" t="s">
        <v>439</v>
      </c>
      <c r="Q2611" s="233" t="s">
        <v>439</v>
      </c>
      <c r="R2611" s="816" t="str">
        <f t="shared" si="299"/>
        <v/>
      </c>
      <c r="S2611" s="711" t="str">
        <f t="shared" si="297"/>
        <v/>
      </c>
      <c r="T2611" s="573"/>
      <c r="U2611" s="573"/>
      <c r="V2611" s="147"/>
      <c r="W2611" s="707"/>
    </row>
    <row r="2612" spans="2:23" ht="14.25" customHeight="1">
      <c r="B2612" s="395"/>
      <c r="D2612" s="529">
        <f t="shared" si="298"/>
        <v>2571</v>
      </c>
      <c r="E2612" s="531"/>
      <c r="F2612" s="574"/>
      <c r="G2612" s="531"/>
      <c r="H2612" s="575"/>
      <c r="I2612" s="700" t="str">
        <f t="shared" si="300"/>
        <v/>
      </c>
      <c r="J2612" s="700" t="str">
        <f t="shared" si="293"/>
        <v/>
      </c>
      <c r="K2612" s="700" t="str">
        <f t="shared" si="294"/>
        <v/>
      </c>
      <c r="L2612" s="700" t="str">
        <f t="shared" si="295"/>
        <v/>
      </c>
      <c r="M2612" s="712" t="str">
        <f t="shared" si="296"/>
        <v/>
      </c>
      <c r="N2612" s="713"/>
      <c r="O2612" s="714"/>
      <c r="P2612" s="233" t="s">
        <v>439</v>
      </c>
      <c r="Q2612" s="233" t="s">
        <v>439</v>
      </c>
      <c r="R2612" s="816" t="str">
        <f t="shared" si="299"/>
        <v/>
      </c>
      <c r="S2612" s="711" t="str">
        <f t="shared" si="297"/>
        <v/>
      </c>
      <c r="T2612" s="573"/>
      <c r="U2612" s="573"/>
      <c r="V2612" s="147"/>
      <c r="W2612" s="707"/>
    </row>
    <row r="2613" spans="2:23" ht="14.25" customHeight="1">
      <c r="B2613" s="395"/>
      <c r="D2613" s="529">
        <f t="shared" si="298"/>
        <v>2572</v>
      </c>
      <c r="E2613" s="531"/>
      <c r="F2613" s="574"/>
      <c r="G2613" s="531"/>
      <c r="H2613" s="575"/>
      <c r="I2613" s="700" t="str">
        <f t="shared" si="300"/>
        <v/>
      </c>
      <c r="J2613" s="700" t="str">
        <f t="shared" si="293"/>
        <v/>
      </c>
      <c r="K2613" s="700" t="str">
        <f t="shared" si="294"/>
        <v/>
      </c>
      <c r="L2613" s="700" t="str">
        <f t="shared" si="295"/>
        <v/>
      </c>
      <c r="M2613" s="712" t="str">
        <f t="shared" si="296"/>
        <v/>
      </c>
      <c r="N2613" s="713"/>
      <c r="O2613" s="714"/>
      <c r="P2613" s="233" t="s">
        <v>439</v>
      </c>
      <c r="Q2613" s="233" t="s">
        <v>439</v>
      </c>
      <c r="R2613" s="816" t="str">
        <f t="shared" si="299"/>
        <v/>
      </c>
      <c r="S2613" s="711" t="str">
        <f t="shared" si="297"/>
        <v/>
      </c>
      <c r="T2613" s="573"/>
      <c r="U2613" s="573"/>
      <c r="V2613" s="147"/>
      <c r="W2613" s="707"/>
    </row>
    <row r="2614" spans="2:23" ht="14.25" customHeight="1">
      <c r="B2614" s="395"/>
      <c r="D2614" s="529">
        <f t="shared" si="298"/>
        <v>2573</v>
      </c>
      <c r="E2614" s="531"/>
      <c r="F2614" s="574"/>
      <c r="G2614" s="531"/>
      <c r="H2614" s="575"/>
      <c r="I2614" s="700" t="str">
        <f t="shared" si="300"/>
        <v/>
      </c>
      <c r="J2614" s="700" t="str">
        <f t="shared" si="293"/>
        <v/>
      </c>
      <c r="K2614" s="700" t="str">
        <f t="shared" si="294"/>
        <v/>
      </c>
      <c r="L2614" s="700" t="str">
        <f t="shared" si="295"/>
        <v/>
      </c>
      <c r="M2614" s="712" t="str">
        <f t="shared" si="296"/>
        <v/>
      </c>
      <c r="N2614" s="713"/>
      <c r="O2614" s="714"/>
      <c r="P2614" s="233" t="s">
        <v>439</v>
      </c>
      <c r="Q2614" s="233" t="s">
        <v>439</v>
      </c>
      <c r="R2614" s="816" t="str">
        <f t="shared" si="299"/>
        <v/>
      </c>
      <c r="S2614" s="711" t="str">
        <f t="shared" si="297"/>
        <v/>
      </c>
      <c r="T2614" s="573"/>
      <c r="U2614" s="573"/>
      <c r="V2614" s="147"/>
      <c r="W2614" s="707"/>
    </row>
    <row r="2615" spans="2:23" ht="14.25" customHeight="1">
      <c r="B2615" s="395"/>
      <c r="D2615" s="529">
        <f t="shared" si="298"/>
        <v>2574</v>
      </c>
      <c r="E2615" s="531"/>
      <c r="F2615" s="574"/>
      <c r="G2615" s="531"/>
      <c r="H2615" s="575"/>
      <c r="I2615" s="700" t="str">
        <f t="shared" si="300"/>
        <v/>
      </c>
      <c r="J2615" s="700" t="str">
        <f t="shared" si="293"/>
        <v/>
      </c>
      <c r="K2615" s="700" t="str">
        <f t="shared" si="294"/>
        <v/>
      </c>
      <c r="L2615" s="700" t="str">
        <f t="shared" si="295"/>
        <v/>
      </c>
      <c r="M2615" s="712" t="str">
        <f t="shared" si="296"/>
        <v/>
      </c>
      <c r="N2615" s="713"/>
      <c r="O2615" s="714"/>
      <c r="P2615" s="233" t="s">
        <v>439</v>
      </c>
      <c r="Q2615" s="233" t="s">
        <v>439</v>
      </c>
      <c r="R2615" s="816" t="str">
        <f t="shared" si="299"/>
        <v/>
      </c>
      <c r="S2615" s="711" t="str">
        <f t="shared" si="297"/>
        <v/>
      </c>
      <c r="T2615" s="573"/>
      <c r="U2615" s="573"/>
      <c r="V2615" s="147"/>
      <c r="W2615" s="707"/>
    </row>
    <row r="2616" spans="2:23" ht="14.25" customHeight="1">
      <c r="B2616" s="395"/>
      <c r="D2616" s="529">
        <f t="shared" si="298"/>
        <v>2575</v>
      </c>
      <c r="E2616" s="531"/>
      <c r="F2616" s="574"/>
      <c r="G2616" s="531"/>
      <c r="H2616" s="575"/>
      <c r="I2616" s="700" t="str">
        <f t="shared" si="300"/>
        <v/>
      </c>
      <c r="J2616" s="700" t="str">
        <f t="shared" si="293"/>
        <v/>
      </c>
      <c r="K2616" s="700" t="str">
        <f t="shared" si="294"/>
        <v/>
      </c>
      <c r="L2616" s="700" t="str">
        <f t="shared" si="295"/>
        <v/>
      </c>
      <c r="M2616" s="712" t="str">
        <f t="shared" si="296"/>
        <v/>
      </c>
      <c r="N2616" s="713"/>
      <c r="O2616" s="714"/>
      <c r="P2616" s="233" t="s">
        <v>439</v>
      </c>
      <c r="Q2616" s="233" t="s">
        <v>439</v>
      </c>
      <c r="R2616" s="816" t="str">
        <f t="shared" si="299"/>
        <v/>
      </c>
      <c r="S2616" s="711" t="str">
        <f t="shared" si="297"/>
        <v/>
      </c>
      <c r="T2616" s="573"/>
      <c r="U2616" s="573"/>
      <c r="V2616" s="147"/>
      <c r="W2616" s="707"/>
    </row>
    <row r="2617" spans="2:23" ht="14.25" customHeight="1">
      <c r="B2617" s="395"/>
      <c r="D2617" s="529">
        <f t="shared" si="298"/>
        <v>2576</v>
      </c>
      <c r="E2617" s="531"/>
      <c r="F2617" s="574"/>
      <c r="G2617" s="531"/>
      <c r="H2617" s="575"/>
      <c r="I2617" s="700" t="str">
        <f t="shared" si="300"/>
        <v/>
      </c>
      <c r="J2617" s="700" t="str">
        <f t="shared" si="293"/>
        <v/>
      </c>
      <c r="K2617" s="700" t="str">
        <f t="shared" si="294"/>
        <v/>
      </c>
      <c r="L2617" s="700" t="str">
        <f t="shared" si="295"/>
        <v/>
      </c>
      <c r="M2617" s="712" t="str">
        <f t="shared" si="296"/>
        <v/>
      </c>
      <c r="N2617" s="713"/>
      <c r="O2617" s="714"/>
      <c r="P2617" s="233" t="s">
        <v>439</v>
      </c>
      <c r="Q2617" s="233" t="s">
        <v>439</v>
      </c>
      <c r="R2617" s="816" t="str">
        <f t="shared" si="299"/>
        <v/>
      </c>
      <c r="S2617" s="711" t="str">
        <f t="shared" si="297"/>
        <v/>
      </c>
      <c r="T2617" s="573"/>
      <c r="U2617" s="573"/>
      <c r="V2617" s="147"/>
      <c r="W2617" s="707"/>
    </row>
    <row r="2618" spans="2:23" ht="14.25" customHeight="1">
      <c r="B2618" s="395"/>
      <c r="D2618" s="529">
        <f t="shared" si="298"/>
        <v>2577</v>
      </c>
      <c r="E2618" s="531"/>
      <c r="F2618" s="574"/>
      <c r="G2618" s="531"/>
      <c r="H2618" s="575"/>
      <c r="I2618" s="700" t="str">
        <f t="shared" si="300"/>
        <v/>
      </c>
      <c r="J2618" s="700" t="str">
        <f t="shared" si="293"/>
        <v/>
      </c>
      <c r="K2618" s="700" t="str">
        <f t="shared" si="294"/>
        <v/>
      </c>
      <c r="L2618" s="700" t="str">
        <f t="shared" si="295"/>
        <v/>
      </c>
      <c r="M2618" s="712" t="str">
        <f t="shared" si="296"/>
        <v/>
      </c>
      <c r="N2618" s="713"/>
      <c r="O2618" s="714"/>
      <c r="P2618" s="233" t="s">
        <v>439</v>
      </c>
      <c r="Q2618" s="233" t="s">
        <v>439</v>
      </c>
      <c r="R2618" s="816" t="str">
        <f t="shared" si="299"/>
        <v/>
      </c>
      <c r="S2618" s="711" t="str">
        <f t="shared" si="297"/>
        <v/>
      </c>
      <c r="T2618" s="573"/>
      <c r="U2618" s="573"/>
      <c r="V2618" s="147"/>
      <c r="W2618" s="707"/>
    </row>
    <row r="2619" spans="2:23" ht="14.25" customHeight="1">
      <c r="B2619" s="395"/>
      <c r="D2619" s="529">
        <f t="shared" si="298"/>
        <v>2578</v>
      </c>
      <c r="E2619" s="531"/>
      <c r="F2619" s="574"/>
      <c r="G2619" s="531"/>
      <c r="H2619" s="575"/>
      <c r="I2619" s="700" t="str">
        <f t="shared" si="300"/>
        <v/>
      </c>
      <c r="J2619" s="700" t="str">
        <f t="shared" si="293"/>
        <v/>
      </c>
      <c r="K2619" s="700" t="str">
        <f t="shared" si="294"/>
        <v/>
      </c>
      <c r="L2619" s="700" t="str">
        <f t="shared" si="295"/>
        <v/>
      </c>
      <c r="M2619" s="712" t="str">
        <f t="shared" si="296"/>
        <v/>
      </c>
      <c r="N2619" s="713"/>
      <c r="O2619" s="714"/>
      <c r="P2619" s="233" t="s">
        <v>439</v>
      </c>
      <c r="Q2619" s="233" t="s">
        <v>439</v>
      </c>
      <c r="R2619" s="816" t="str">
        <f t="shared" si="299"/>
        <v/>
      </c>
      <c r="S2619" s="711" t="str">
        <f t="shared" si="297"/>
        <v/>
      </c>
      <c r="T2619" s="573"/>
      <c r="U2619" s="573"/>
      <c r="V2619" s="147"/>
      <c r="W2619" s="707"/>
    </row>
    <row r="2620" spans="2:23" ht="14.25" customHeight="1">
      <c r="B2620" s="395"/>
      <c r="D2620" s="529">
        <f t="shared" si="298"/>
        <v>2579</v>
      </c>
      <c r="E2620" s="531"/>
      <c r="F2620" s="574"/>
      <c r="G2620" s="531"/>
      <c r="H2620" s="575"/>
      <c r="I2620" s="700" t="str">
        <f t="shared" si="300"/>
        <v/>
      </c>
      <c r="J2620" s="700" t="str">
        <f t="shared" si="293"/>
        <v/>
      </c>
      <c r="K2620" s="700" t="str">
        <f t="shared" si="294"/>
        <v/>
      </c>
      <c r="L2620" s="700" t="str">
        <f t="shared" si="295"/>
        <v/>
      </c>
      <c r="M2620" s="712" t="str">
        <f t="shared" si="296"/>
        <v/>
      </c>
      <c r="N2620" s="713"/>
      <c r="O2620" s="714"/>
      <c r="P2620" s="233" t="s">
        <v>439</v>
      </c>
      <c r="Q2620" s="233" t="s">
        <v>439</v>
      </c>
      <c r="R2620" s="816" t="str">
        <f t="shared" si="299"/>
        <v/>
      </c>
      <c r="S2620" s="711" t="str">
        <f t="shared" si="297"/>
        <v/>
      </c>
      <c r="T2620" s="573"/>
      <c r="U2620" s="573"/>
      <c r="V2620" s="147"/>
      <c r="W2620" s="707"/>
    </row>
    <row r="2621" spans="2:23" ht="14.25" customHeight="1">
      <c r="B2621" s="395"/>
      <c r="D2621" s="529">
        <f t="shared" si="298"/>
        <v>2580</v>
      </c>
      <c r="E2621" s="531"/>
      <c r="F2621" s="574"/>
      <c r="G2621" s="531"/>
      <c r="H2621" s="575"/>
      <c r="I2621" s="700" t="str">
        <f t="shared" si="300"/>
        <v/>
      </c>
      <c r="J2621" s="700" t="str">
        <f t="shared" ref="J2621:J2684" si="301">IF(F2621=$AN$4,"○","")</f>
        <v/>
      </c>
      <c r="K2621" s="700" t="str">
        <f t="shared" ref="K2621:K2684" si="302">IF(OR(F2621=$AQ$4,F2621=$AR$4),"○","")</f>
        <v/>
      </c>
      <c r="L2621" s="700" t="str">
        <f t="shared" ref="L2621:L2684" si="303">IF(F2621=$AS$4,"○","")</f>
        <v/>
      </c>
      <c r="M2621" s="712" t="str">
        <f t="shared" ref="M2621:M2684" si="304">IF(H2621="","",H2621/$H$10)</f>
        <v/>
      </c>
      <c r="N2621" s="713"/>
      <c r="O2621" s="714"/>
      <c r="P2621" s="233" t="s">
        <v>439</v>
      </c>
      <c r="Q2621" s="233" t="s">
        <v>439</v>
      </c>
      <c r="R2621" s="816" t="str">
        <f t="shared" si="299"/>
        <v/>
      </c>
      <c r="S2621" s="711" t="str">
        <f t="shared" ref="S2621:S2684" si="305">IF(OR(H2621="",R2621=""),"",R2621/H2621)</f>
        <v/>
      </c>
      <c r="T2621" s="573"/>
      <c r="U2621" s="573"/>
      <c r="V2621" s="147"/>
      <c r="W2621" s="707"/>
    </row>
    <row r="2622" spans="2:23" ht="14.25" customHeight="1">
      <c r="B2622" s="395"/>
      <c r="D2622" s="529">
        <f t="shared" si="298"/>
        <v>2581</v>
      </c>
      <c r="E2622" s="531"/>
      <c r="F2622" s="574"/>
      <c r="G2622" s="531"/>
      <c r="H2622" s="575"/>
      <c r="I2622" s="700" t="str">
        <f t="shared" si="300"/>
        <v/>
      </c>
      <c r="J2622" s="700" t="str">
        <f t="shared" si="301"/>
        <v/>
      </c>
      <c r="K2622" s="700" t="str">
        <f t="shared" si="302"/>
        <v/>
      </c>
      <c r="L2622" s="700" t="str">
        <f t="shared" si="303"/>
        <v/>
      </c>
      <c r="M2622" s="712" t="str">
        <f t="shared" si="304"/>
        <v/>
      </c>
      <c r="N2622" s="713"/>
      <c r="O2622" s="714"/>
      <c r="P2622" s="233" t="s">
        <v>439</v>
      </c>
      <c r="Q2622" s="233" t="s">
        <v>439</v>
      </c>
      <c r="R2622" s="816" t="str">
        <f t="shared" si="299"/>
        <v/>
      </c>
      <c r="S2622" s="711" t="str">
        <f t="shared" si="305"/>
        <v/>
      </c>
      <c r="T2622" s="573"/>
      <c r="U2622" s="573"/>
      <c r="V2622" s="147"/>
      <c r="W2622" s="707"/>
    </row>
    <row r="2623" spans="2:23" ht="14.25" customHeight="1">
      <c r="B2623" s="395"/>
      <c r="D2623" s="529">
        <f t="shared" si="298"/>
        <v>2582</v>
      </c>
      <c r="E2623" s="531"/>
      <c r="F2623" s="574"/>
      <c r="G2623" s="531"/>
      <c r="H2623" s="575"/>
      <c r="I2623" s="700" t="str">
        <f t="shared" si="300"/>
        <v/>
      </c>
      <c r="J2623" s="700" t="str">
        <f t="shared" si="301"/>
        <v/>
      </c>
      <c r="K2623" s="700" t="str">
        <f t="shared" si="302"/>
        <v/>
      </c>
      <c r="L2623" s="700" t="str">
        <f t="shared" si="303"/>
        <v/>
      </c>
      <c r="M2623" s="712" t="str">
        <f t="shared" si="304"/>
        <v/>
      </c>
      <c r="N2623" s="713"/>
      <c r="O2623" s="714"/>
      <c r="P2623" s="233" t="s">
        <v>439</v>
      </c>
      <c r="Q2623" s="233" t="s">
        <v>439</v>
      </c>
      <c r="R2623" s="816" t="str">
        <f t="shared" si="299"/>
        <v/>
      </c>
      <c r="S2623" s="711" t="str">
        <f t="shared" si="305"/>
        <v/>
      </c>
      <c r="T2623" s="573"/>
      <c r="U2623" s="573"/>
      <c r="V2623" s="147"/>
      <c r="W2623" s="707"/>
    </row>
    <row r="2624" spans="2:23" ht="14.25" customHeight="1">
      <c r="B2624" s="395"/>
      <c r="D2624" s="529">
        <f t="shared" si="298"/>
        <v>2583</v>
      </c>
      <c r="E2624" s="531"/>
      <c r="F2624" s="574"/>
      <c r="G2624" s="531"/>
      <c r="H2624" s="575"/>
      <c r="I2624" s="700" t="str">
        <f t="shared" si="300"/>
        <v/>
      </c>
      <c r="J2624" s="700" t="str">
        <f t="shared" si="301"/>
        <v/>
      </c>
      <c r="K2624" s="700" t="str">
        <f t="shared" si="302"/>
        <v/>
      </c>
      <c r="L2624" s="700" t="str">
        <f t="shared" si="303"/>
        <v/>
      </c>
      <c r="M2624" s="712" t="str">
        <f t="shared" si="304"/>
        <v/>
      </c>
      <c r="N2624" s="713"/>
      <c r="O2624" s="714"/>
      <c r="P2624" s="233" t="s">
        <v>439</v>
      </c>
      <c r="Q2624" s="233" t="s">
        <v>439</v>
      </c>
      <c r="R2624" s="816" t="str">
        <f t="shared" si="299"/>
        <v/>
      </c>
      <c r="S2624" s="711" t="str">
        <f t="shared" si="305"/>
        <v/>
      </c>
      <c r="T2624" s="573"/>
      <c r="U2624" s="573"/>
      <c r="V2624" s="147"/>
      <c r="W2624" s="707"/>
    </row>
    <row r="2625" spans="2:23" ht="14.25" customHeight="1">
      <c r="B2625" s="395"/>
      <c r="D2625" s="529">
        <f t="shared" si="298"/>
        <v>2584</v>
      </c>
      <c r="E2625" s="531"/>
      <c r="F2625" s="574"/>
      <c r="G2625" s="531"/>
      <c r="H2625" s="575"/>
      <c r="I2625" s="700" t="str">
        <f t="shared" si="300"/>
        <v/>
      </c>
      <c r="J2625" s="700" t="str">
        <f t="shared" si="301"/>
        <v/>
      </c>
      <c r="K2625" s="700" t="str">
        <f t="shared" si="302"/>
        <v/>
      </c>
      <c r="L2625" s="700" t="str">
        <f t="shared" si="303"/>
        <v/>
      </c>
      <c r="M2625" s="712" t="str">
        <f t="shared" si="304"/>
        <v/>
      </c>
      <c r="N2625" s="713"/>
      <c r="O2625" s="714"/>
      <c r="P2625" s="233" t="s">
        <v>439</v>
      </c>
      <c r="Q2625" s="233" t="s">
        <v>439</v>
      </c>
      <c r="R2625" s="816" t="str">
        <f t="shared" si="299"/>
        <v/>
      </c>
      <c r="S2625" s="711" t="str">
        <f t="shared" si="305"/>
        <v/>
      </c>
      <c r="T2625" s="573"/>
      <c r="U2625" s="573"/>
      <c r="V2625" s="147"/>
      <c r="W2625" s="707"/>
    </row>
    <row r="2626" spans="2:23" ht="14.25" customHeight="1">
      <c r="B2626" s="395"/>
      <c r="D2626" s="529">
        <f t="shared" si="298"/>
        <v>2585</v>
      </c>
      <c r="E2626" s="531"/>
      <c r="F2626" s="574"/>
      <c r="G2626" s="531"/>
      <c r="H2626" s="575"/>
      <c r="I2626" s="700" t="str">
        <f t="shared" si="300"/>
        <v/>
      </c>
      <c r="J2626" s="700" t="str">
        <f t="shared" si="301"/>
        <v/>
      </c>
      <c r="K2626" s="700" t="str">
        <f t="shared" si="302"/>
        <v/>
      </c>
      <c r="L2626" s="700" t="str">
        <f t="shared" si="303"/>
        <v/>
      </c>
      <c r="M2626" s="712" t="str">
        <f t="shared" si="304"/>
        <v/>
      </c>
      <c r="N2626" s="713"/>
      <c r="O2626" s="714"/>
      <c r="P2626" s="233" t="s">
        <v>439</v>
      </c>
      <c r="Q2626" s="233" t="s">
        <v>439</v>
      </c>
      <c r="R2626" s="816" t="str">
        <f t="shared" si="299"/>
        <v/>
      </c>
      <c r="S2626" s="711" t="str">
        <f t="shared" si="305"/>
        <v/>
      </c>
      <c r="T2626" s="573"/>
      <c r="U2626" s="573"/>
      <c r="V2626" s="147"/>
      <c r="W2626" s="707"/>
    </row>
    <row r="2627" spans="2:23" ht="14.25" customHeight="1">
      <c r="B2627" s="395"/>
      <c r="D2627" s="529">
        <f t="shared" si="298"/>
        <v>2586</v>
      </c>
      <c r="E2627" s="531"/>
      <c r="F2627" s="574"/>
      <c r="G2627" s="531"/>
      <c r="H2627" s="575"/>
      <c r="I2627" s="700" t="str">
        <f t="shared" si="300"/>
        <v/>
      </c>
      <c r="J2627" s="700" t="str">
        <f t="shared" si="301"/>
        <v/>
      </c>
      <c r="K2627" s="700" t="str">
        <f t="shared" si="302"/>
        <v/>
      </c>
      <c r="L2627" s="700" t="str">
        <f t="shared" si="303"/>
        <v/>
      </c>
      <c r="M2627" s="712" t="str">
        <f t="shared" si="304"/>
        <v/>
      </c>
      <c r="N2627" s="713"/>
      <c r="O2627" s="714"/>
      <c r="P2627" s="233" t="s">
        <v>439</v>
      </c>
      <c r="Q2627" s="233" t="s">
        <v>439</v>
      </c>
      <c r="R2627" s="816" t="str">
        <f t="shared" si="299"/>
        <v/>
      </c>
      <c r="S2627" s="711" t="str">
        <f t="shared" si="305"/>
        <v/>
      </c>
      <c r="T2627" s="573"/>
      <c r="U2627" s="573"/>
      <c r="V2627" s="147"/>
      <c r="W2627" s="707"/>
    </row>
    <row r="2628" spans="2:23" ht="14.25" customHeight="1">
      <c r="B2628" s="395"/>
      <c r="D2628" s="529">
        <f t="shared" si="298"/>
        <v>2587</v>
      </c>
      <c r="E2628" s="531"/>
      <c r="F2628" s="574"/>
      <c r="G2628" s="531"/>
      <c r="H2628" s="575"/>
      <c r="I2628" s="700" t="str">
        <f t="shared" si="300"/>
        <v/>
      </c>
      <c r="J2628" s="700" t="str">
        <f t="shared" si="301"/>
        <v/>
      </c>
      <c r="K2628" s="700" t="str">
        <f t="shared" si="302"/>
        <v/>
      </c>
      <c r="L2628" s="700" t="str">
        <f t="shared" si="303"/>
        <v/>
      </c>
      <c r="M2628" s="712" t="str">
        <f t="shared" si="304"/>
        <v/>
      </c>
      <c r="N2628" s="713"/>
      <c r="O2628" s="714"/>
      <c r="P2628" s="233" t="s">
        <v>439</v>
      </c>
      <c r="Q2628" s="233" t="s">
        <v>439</v>
      </c>
      <c r="R2628" s="816" t="str">
        <f t="shared" si="299"/>
        <v/>
      </c>
      <c r="S2628" s="711" t="str">
        <f t="shared" si="305"/>
        <v/>
      </c>
      <c r="T2628" s="573"/>
      <c r="U2628" s="573"/>
      <c r="V2628" s="147"/>
      <c r="W2628" s="707"/>
    </row>
    <row r="2629" spans="2:23" ht="14.25" customHeight="1">
      <c r="B2629" s="395"/>
      <c r="D2629" s="529">
        <f t="shared" si="298"/>
        <v>2588</v>
      </c>
      <c r="E2629" s="531"/>
      <c r="F2629" s="574"/>
      <c r="G2629" s="531"/>
      <c r="H2629" s="575"/>
      <c r="I2629" s="700" t="str">
        <f t="shared" si="300"/>
        <v/>
      </c>
      <c r="J2629" s="700" t="str">
        <f t="shared" si="301"/>
        <v/>
      </c>
      <c r="K2629" s="700" t="str">
        <f t="shared" si="302"/>
        <v/>
      </c>
      <c r="L2629" s="700" t="str">
        <f t="shared" si="303"/>
        <v/>
      </c>
      <c r="M2629" s="712" t="str">
        <f t="shared" si="304"/>
        <v/>
      </c>
      <c r="N2629" s="713"/>
      <c r="O2629" s="714"/>
      <c r="P2629" s="233" t="s">
        <v>439</v>
      </c>
      <c r="Q2629" s="233" t="s">
        <v>439</v>
      </c>
      <c r="R2629" s="816" t="str">
        <f t="shared" si="299"/>
        <v/>
      </c>
      <c r="S2629" s="711" t="str">
        <f t="shared" si="305"/>
        <v/>
      </c>
      <c r="T2629" s="573"/>
      <c r="U2629" s="573"/>
      <c r="V2629" s="147"/>
      <c r="W2629" s="707"/>
    </row>
    <row r="2630" spans="2:23" ht="14.25" customHeight="1">
      <c r="B2630" s="395"/>
      <c r="D2630" s="529">
        <f t="shared" si="298"/>
        <v>2589</v>
      </c>
      <c r="E2630" s="531"/>
      <c r="F2630" s="574"/>
      <c r="G2630" s="531"/>
      <c r="H2630" s="575"/>
      <c r="I2630" s="700" t="str">
        <f t="shared" si="300"/>
        <v/>
      </c>
      <c r="J2630" s="700" t="str">
        <f t="shared" si="301"/>
        <v/>
      </c>
      <c r="K2630" s="700" t="str">
        <f t="shared" si="302"/>
        <v/>
      </c>
      <c r="L2630" s="700" t="str">
        <f t="shared" si="303"/>
        <v/>
      </c>
      <c r="M2630" s="712" t="str">
        <f t="shared" si="304"/>
        <v/>
      </c>
      <c r="N2630" s="713"/>
      <c r="O2630" s="714"/>
      <c r="P2630" s="233" t="s">
        <v>439</v>
      </c>
      <c r="Q2630" s="233" t="s">
        <v>439</v>
      </c>
      <c r="R2630" s="816" t="str">
        <f t="shared" si="299"/>
        <v/>
      </c>
      <c r="S2630" s="711" t="str">
        <f t="shared" si="305"/>
        <v/>
      </c>
      <c r="T2630" s="573"/>
      <c r="U2630" s="573"/>
      <c r="V2630" s="147"/>
      <c r="W2630" s="707"/>
    </row>
    <row r="2631" spans="2:23" ht="14.25" customHeight="1">
      <c r="B2631" s="395"/>
      <c r="D2631" s="529">
        <f t="shared" si="298"/>
        <v>2590</v>
      </c>
      <c r="E2631" s="531"/>
      <c r="F2631" s="574"/>
      <c r="G2631" s="531"/>
      <c r="H2631" s="575"/>
      <c r="I2631" s="700" t="str">
        <f t="shared" si="300"/>
        <v/>
      </c>
      <c r="J2631" s="700" t="str">
        <f t="shared" si="301"/>
        <v/>
      </c>
      <c r="K2631" s="700" t="str">
        <f t="shared" si="302"/>
        <v/>
      </c>
      <c r="L2631" s="700" t="str">
        <f t="shared" si="303"/>
        <v/>
      </c>
      <c r="M2631" s="712" t="str">
        <f t="shared" si="304"/>
        <v/>
      </c>
      <c r="N2631" s="713"/>
      <c r="O2631" s="714"/>
      <c r="P2631" s="233" t="s">
        <v>439</v>
      </c>
      <c r="Q2631" s="233" t="s">
        <v>439</v>
      </c>
      <c r="R2631" s="816" t="str">
        <f t="shared" si="299"/>
        <v/>
      </c>
      <c r="S2631" s="711" t="str">
        <f t="shared" si="305"/>
        <v/>
      </c>
      <c r="T2631" s="573"/>
      <c r="U2631" s="573"/>
      <c r="V2631" s="147"/>
      <c r="W2631" s="707"/>
    </row>
    <row r="2632" spans="2:23" ht="14.25" customHeight="1">
      <c r="B2632" s="395"/>
      <c r="D2632" s="529">
        <f t="shared" si="298"/>
        <v>2591</v>
      </c>
      <c r="E2632" s="531"/>
      <c r="F2632" s="574"/>
      <c r="G2632" s="531"/>
      <c r="H2632" s="575"/>
      <c r="I2632" s="700" t="str">
        <f t="shared" si="300"/>
        <v/>
      </c>
      <c r="J2632" s="700" t="str">
        <f t="shared" si="301"/>
        <v/>
      </c>
      <c r="K2632" s="700" t="str">
        <f t="shared" si="302"/>
        <v/>
      </c>
      <c r="L2632" s="700" t="str">
        <f t="shared" si="303"/>
        <v/>
      </c>
      <c r="M2632" s="712" t="str">
        <f t="shared" si="304"/>
        <v/>
      </c>
      <c r="N2632" s="713"/>
      <c r="O2632" s="714"/>
      <c r="P2632" s="233" t="s">
        <v>439</v>
      </c>
      <c r="Q2632" s="233" t="s">
        <v>439</v>
      </c>
      <c r="R2632" s="816" t="str">
        <f t="shared" si="299"/>
        <v/>
      </c>
      <c r="S2632" s="711" t="str">
        <f t="shared" si="305"/>
        <v/>
      </c>
      <c r="T2632" s="573"/>
      <c r="U2632" s="573"/>
      <c r="V2632" s="147"/>
      <c r="W2632" s="707"/>
    </row>
    <row r="2633" spans="2:23" ht="14.25" customHeight="1">
      <c r="B2633" s="395"/>
      <c r="D2633" s="529">
        <f t="shared" si="298"/>
        <v>2592</v>
      </c>
      <c r="E2633" s="531"/>
      <c r="F2633" s="574"/>
      <c r="G2633" s="531"/>
      <c r="H2633" s="575"/>
      <c r="I2633" s="700" t="str">
        <f t="shared" si="300"/>
        <v/>
      </c>
      <c r="J2633" s="700" t="str">
        <f t="shared" si="301"/>
        <v/>
      </c>
      <c r="K2633" s="700" t="str">
        <f t="shared" si="302"/>
        <v/>
      </c>
      <c r="L2633" s="700" t="str">
        <f t="shared" si="303"/>
        <v/>
      </c>
      <c r="M2633" s="712" t="str">
        <f t="shared" si="304"/>
        <v/>
      </c>
      <c r="N2633" s="713"/>
      <c r="O2633" s="714"/>
      <c r="P2633" s="233" t="s">
        <v>439</v>
      </c>
      <c r="Q2633" s="233" t="s">
        <v>439</v>
      </c>
      <c r="R2633" s="816" t="str">
        <f t="shared" si="299"/>
        <v/>
      </c>
      <c r="S2633" s="711" t="str">
        <f t="shared" si="305"/>
        <v/>
      </c>
      <c r="T2633" s="573"/>
      <c r="U2633" s="573"/>
      <c r="V2633" s="147"/>
      <c r="W2633" s="707"/>
    </row>
    <row r="2634" spans="2:23" ht="14.25" customHeight="1">
      <c r="B2634" s="395"/>
      <c r="D2634" s="529">
        <f t="shared" si="298"/>
        <v>2593</v>
      </c>
      <c r="E2634" s="531"/>
      <c r="F2634" s="574"/>
      <c r="G2634" s="531"/>
      <c r="H2634" s="575"/>
      <c r="I2634" s="700" t="str">
        <f t="shared" si="300"/>
        <v/>
      </c>
      <c r="J2634" s="700" t="str">
        <f t="shared" si="301"/>
        <v/>
      </c>
      <c r="K2634" s="700" t="str">
        <f t="shared" si="302"/>
        <v/>
      </c>
      <c r="L2634" s="700" t="str">
        <f t="shared" si="303"/>
        <v/>
      </c>
      <c r="M2634" s="712" t="str">
        <f t="shared" si="304"/>
        <v/>
      </c>
      <c r="N2634" s="713"/>
      <c r="O2634" s="714"/>
      <c r="P2634" s="233" t="s">
        <v>439</v>
      </c>
      <c r="Q2634" s="233" t="s">
        <v>439</v>
      </c>
      <c r="R2634" s="816" t="str">
        <f t="shared" si="299"/>
        <v/>
      </c>
      <c r="S2634" s="711" t="str">
        <f t="shared" si="305"/>
        <v/>
      </c>
      <c r="T2634" s="573"/>
      <c r="U2634" s="573"/>
      <c r="V2634" s="147"/>
      <c r="W2634" s="707"/>
    </row>
    <row r="2635" spans="2:23" ht="14.25" customHeight="1">
      <c r="B2635" s="395"/>
      <c r="D2635" s="529">
        <f t="shared" si="298"/>
        <v>2594</v>
      </c>
      <c r="E2635" s="531"/>
      <c r="F2635" s="574"/>
      <c r="G2635" s="531"/>
      <c r="H2635" s="575"/>
      <c r="I2635" s="700" t="str">
        <f t="shared" si="300"/>
        <v/>
      </c>
      <c r="J2635" s="700" t="str">
        <f t="shared" si="301"/>
        <v/>
      </c>
      <c r="K2635" s="700" t="str">
        <f t="shared" si="302"/>
        <v/>
      </c>
      <c r="L2635" s="700" t="str">
        <f t="shared" si="303"/>
        <v/>
      </c>
      <c r="M2635" s="712" t="str">
        <f t="shared" si="304"/>
        <v/>
      </c>
      <c r="N2635" s="713"/>
      <c r="O2635" s="714"/>
      <c r="P2635" s="233" t="s">
        <v>439</v>
      </c>
      <c r="Q2635" s="233" t="s">
        <v>439</v>
      </c>
      <c r="R2635" s="816" t="str">
        <f t="shared" si="299"/>
        <v/>
      </c>
      <c r="S2635" s="711" t="str">
        <f t="shared" si="305"/>
        <v/>
      </c>
      <c r="T2635" s="573"/>
      <c r="U2635" s="573"/>
      <c r="V2635" s="147"/>
      <c r="W2635" s="707"/>
    </row>
    <row r="2636" spans="2:23" ht="14.25" customHeight="1">
      <c r="B2636" s="395"/>
      <c r="D2636" s="529">
        <f t="shared" si="298"/>
        <v>2595</v>
      </c>
      <c r="E2636" s="531"/>
      <c r="F2636" s="574"/>
      <c r="G2636" s="531"/>
      <c r="H2636" s="575"/>
      <c r="I2636" s="700" t="str">
        <f t="shared" si="300"/>
        <v/>
      </c>
      <c r="J2636" s="700" t="str">
        <f t="shared" si="301"/>
        <v/>
      </c>
      <c r="K2636" s="700" t="str">
        <f t="shared" si="302"/>
        <v/>
      </c>
      <c r="L2636" s="700" t="str">
        <f t="shared" si="303"/>
        <v/>
      </c>
      <c r="M2636" s="712" t="str">
        <f t="shared" si="304"/>
        <v/>
      </c>
      <c r="N2636" s="713"/>
      <c r="O2636" s="714"/>
      <c r="P2636" s="233" t="s">
        <v>439</v>
      </c>
      <c r="Q2636" s="233" t="s">
        <v>439</v>
      </c>
      <c r="R2636" s="816" t="str">
        <f t="shared" si="299"/>
        <v/>
      </c>
      <c r="S2636" s="711" t="str">
        <f t="shared" si="305"/>
        <v/>
      </c>
      <c r="T2636" s="573"/>
      <c r="U2636" s="573"/>
      <c r="V2636" s="147"/>
      <c r="W2636" s="707"/>
    </row>
    <row r="2637" spans="2:23" ht="14.25" customHeight="1">
      <c r="B2637" s="395"/>
      <c r="D2637" s="529">
        <f t="shared" si="298"/>
        <v>2596</v>
      </c>
      <c r="E2637" s="531"/>
      <c r="F2637" s="574"/>
      <c r="G2637" s="531"/>
      <c r="H2637" s="575"/>
      <c r="I2637" s="700" t="str">
        <f t="shared" si="300"/>
        <v/>
      </c>
      <c r="J2637" s="700" t="str">
        <f t="shared" si="301"/>
        <v/>
      </c>
      <c r="K2637" s="700" t="str">
        <f t="shared" si="302"/>
        <v/>
      </c>
      <c r="L2637" s="700" t="str">
        <f t="shared" si="303"/>
        <v/>
      </c>
      <c r="M2637" s="712" t="str">
        <f t="shared" si="304"/>
        <v/>
      </c>
      <c r="N2637" s="713"/>
      <c r="O2637" s="714"/>
      <c r="P2637" s="233" t="s">
        <v>439</v>
      </c>
      <c r="Q2637" s="233" t="s">
        <v>439</v>
      </c>
      <c r="R2637" s="816" t="str">
        <f t="shared" si="299"/>
        <v/>
      </c>
      <c r="S2637" s="711" t="str">
        <f t="shared" si="305"/>
        <v/>
      </c>
      <c r="T2637" s="573"/>
      <c r="U2637" s="573"/>
      <c r="V2637" s="147"/>
      <c r="W2637" s="707"/>
    </row>
    <row r="2638" spans="2:23" ht="14.25" customHeight="1">
      <c r="B2638" s="395"/>
      <c r="D2638" s="529">
        <f t="shared" si="298"/>
        <v>2597</v>
      </c>
      <c r="E2638" s="531"/>
      <c r="F2638" s="574"/>
      <c r="G2638" s="531"/>
      <c r="H2638" s="575"/>
      <c r="I2638" s="700" t="str">
        <f t="shared" si="300"/>
        <v/>
      </c>
      <c r="J2638" s="700" t="str">
        <f t="shared" si="301"/>
        <v/>
      </c>
      <c r="K2638" s="700" t="str">
        <f t="shared" si="302"/>
        <v/>
      </c>
      <c r="L2638" s="700" t="str">
        <f t="shared" si="303"/>
        <v/>
      </c>
      <c r="M2638" s="712" t="str">
        <f t="shared" si="304"/>
        <v/>
      </c>
      <c r="N2638" s="713"/>
      <c r="O2638" s="714"/>
      <c r="P2638" s="233" t="s">
        <v>439</v>
      </c>
      <c r="Q2638" s="233" t="s">
        <v>439</v>
      </c>
      <c r="R2638" s="816" t="str">
        <f t="shared" si="299"/>
        <v/>
      </c>
      <c r="S2638" s="711" t="str">
        <f t="shared" si="305"/>
        <v/>
      </c>
      <c r="T2638" s="573"/>
      <c r="U2638" s="573"/>
      <c r="V2638" s="147"/>
      <c r="W2638" s="707"/>
    </row>
    <row r="2639" spans="2:23" ht="14.25" customHeight="1">
      <c r="B2639" s="395"/>
      <c r="D2639" s="529">
        <f t="shared" si="298"/>
        <v>2598</v>
      </c>
      <c r="E2639" s="531"/>
      <c r="F2639" s="574"/>
      <c r="G2639" s="531"/>
      <c r="H2639" s="575"/>
      <c r="I2639" s="700" t="str">
        <f t="shared" si="300"/>
        <v/>
      </c>
      <c r="J2639" s="700" t="str">
        <f t="shared" si="301"/>
        <v/>
      </c>
      <c r="K2639" s="700" t="str">
        <f t="shared" si="302"/>
        <v/>
      </c>
      <c r="L2639" s="700" t="str">
        <f t="shared" si="303"/>
        <v/>
      </c>
      <c r="M2639" s="712" t="str">
        <f t="shared" si="304"/>
        <v/>
      </c>
      <c r="N2639" s="713"/>
      <c r="O2639" s="714"/>
      <c r="P2639" s="233" t="s">
        <v>439</v>
      </c>
      <c r="Q2639" s="233" t="s">
        <v>439</v>
      </c>
      <c r="R2639" s="816" t="str">
        <f t="shared" si="299"/>
        <v/>
      </c>
      <c r="S2639" s="711" t="str">
        <f t="shared" si="305"/>
        <v/>
      </c>
      <c r="T2639" s="573"/>
      <c r="U2639" s="573"/>
      <c r="V2639" s="147"/>
      <c r="W2639" s="707"/>
    </row>
    <row r="2640" spans="2:23" ht="14.25" customHeight="1">
      <c r="B2640" s="395"/>
      <c r="D2640" s="529">
        <f t="shared" si="298"/>
        <v>2599</v>
      </c>
      <c r="E2640" s="531"/>
      <c r="F2640" s="574"/>
      <c r="G2640" s="531"/>
      <c r="H2640" s="575"/>
      <c r="I2640" s="700" t="str">
        <f t="shared" si="300"/>
        <v/>
      </c>
      <c r="J2640" s="700" t="str">
        <f t="shared" si="301"/>
        <v/>
      </c>
      <c r="K2640" s="700" t="str">
        <f t="shared" si="302"/>
        <v/>
      </c>
      <c r="L2640" s="700" t="str">
        <f t="shared" si="303"/>
        <v/>
      </c>
      <c r="M2640" s="712" t="str">
        <f t="shared" si="304"/>
        <v/>
      </c>
      <c r="N2640" s="713"/>
      <c r="O2640" s="714"/>
      <c r="P2640" s="233" t="s">
        <v>439</v>
      </c>
      <c r="Q2640" s="233" t="s">
        <v>439</v>
      </c>
      <c r="R2640" s="816" t="str">
        <f t="shared" si="299"/>
        <v/>
      </c>
      <c r="S2640" s="711" t="str">
        <f t="shared" si="305"/>
        <v/>
      </c>
      <c r="T2640" s="573"/>
      <c r="U2640" s="573"/>
      <c r="V2640" s="147"/>
      <c r="W2640" s="707"/>
    </row>
    <row r="2641" spans="2:23" ht="14.25" customHeight="1">
      <c r="B2641" s="395"/>
      <c r="D2641" s="529">
        <f t="shared" si="298"/>
        <v>2600</v>
      </c>
      <c r="E2641" s="531"/>
      <c r="F2641" s="574"/>
      <c r="G2641" s="531"/>
      <c r="H2641" s="575"/>
      <c r="I2641" s="700" t="str">
        <f t="shared" si="300"/>
        <v/>
      </c>
      <c r="J2641" s="700" t="str">
        <f t="shared" si="301"/>
        <v/>
      </c>
      <c r="K2641" s="700" t="str">
        <f t="shared" si="302"/>
        <v/>
      </c>
      <c r="L2641" s="700" t="str">
        <f t="shared" si="303"/>
        <v/>
      </c>
      <c r="M2641" s="712" t="str">
        <f t="shared" si="304"/>
        <v/>
      </c>
      <c r="N2641" s="713"/>
      <c r="O2641" s="714"/>
      <c r="P2641" s="233" t="s">
        <v>439</v>
      </c>
      <c r="Q2641" s="233" t="s">
        <v>439</v>
      </c>
      <c r="R2641" s="816" t="str">
        <f t="shared" si="299"/>
        <v/>
      </c>
      <c r="S2641" s="711" t="str">
        <f t="shared" si="305"/>
        <v/>
      </c>
      <c r="T2641" s="573"/>
      <c r="U2641" s="573"/>
      <c r="V2641" s="147"/>
      <c r="W2641" s="707"/>
    </row>
    <row r="2642" spans="2:23" ht="14.25" customHeight="1">
      <c r="B2642" s="395"/>
      <c r="D2642" s="529">
        <f t="shared" si="298"/>
        <v>2601</v>
      </c>
      <c r="E2642" s="531"/>
      <c r="F2642" s="574"/>
      <c r="G2642" s="531"/>
      <c r="H2642" s="575"/>
      <c r="I2642" s="700" t="str">
        <f t="shared" si="300"/>
        <v/>
      </c>
      <c r="J2642" s="700" t="str">
        <f t="shared" si="301"/>
        <v/>
      </c>
      <c r="K2642" s="700" t="str">
        <f t="shared" si="302"/>
        <v/>
      </c>
      <c r="L2642" s="700" t="str">
        <f t="shared" si="303"/>
        <v/>
      </c>
      <c r="M2642" s="712" t="str">
        <f t="shared" si="304"/>
        <v/>
      </c>
      <c r="N2642" s="713"/>
      <c r="O2642" s="714"/>
      <c r="P2642" s="233" t="s">
        <v>439</v>
      </c>
      <c r="Q2642" s="233" t="s">
        <v>439</v>
      </c>
      <c r="R2642" s="816" t="str">
        <f t="shared" si="299"/>
        <v/>
      </c>
      <c r="S2642" s="711" t="str">
        <f t="shared" si="305"/>
        <v/>
      </c>
      <c r="T2642" s="573"/>
      <c r="U2642" s="573"/>
      <c r="V2642" s="147"/>
      <c r="W2642" s="707"/>
    </row>
    <row r="2643" spans="2:23" ht="14.25" customHeight="1">
      <c r="B2643" s="395"/>
      <c r="D2643" s="529">
        <f t="shared" si="298"/>
        <v>2602</v>
      </c>
      <c r="E2643" s="531"/>
      <c r="F2643" s="574"/>
      <c r="G2643" s="531"/>
      <c r="H2643" s="575"/>
      <c r="I2643" s="700" t="str">
        <f t="shared" si="300"/>
        <v/>
      </c>
      <c r="J2643" s="700" t="str">
        <f t="shared" si="301"/>
        <v/>
      </c>
      <c r="K2643" s="700" t="str">
        <f t="shared" si="302"/>
        <v/>
      </c>
      <c r="L2643" s="700" t="str">
        <f t="shared" si="303"/>
        <v/>
      </c>
      <c r="M2643" s="712" t="str">
        <f t="shared" si="304"/>
        <v/>
      </c>
      <c r="N2643" s="713"/>
      <c r="O2643" s="714"/>
      <c r="P2643" s="233" t="s">
        <v>439</v>
      </c>
      <c r="Q2643" s="233" t="s">
        <v>439</v>
      </c>
      <c r="R2643" s="816" t="str">
        <f t="shared" si="299"/>
        <v/>
      </c>
      <c r="S2643" s="711" t="str">
        <f t="shared" si="305"/>
        <v/>
      </c>
      <c r="T2643" s="573"/>
      <c r="U2643" s="573"/>
      <c r="V2643" s="147"/>
      <c r="W2643" s="707"/>
    </row>
    <row r="2644" spans="2:23" ht="14.25" customHeight="1">
      <c r="B2644" s="395"/>
      <c r="D2644" s="529">
        <f t="shared" si="298"/>
        <v>2603</v>
      </c>
      <c r="E2644" s="531"/>
      <c r="F2644" s="574"/>
      <c r="G2644" s="531"/>
      <c r="H2644" s="575"/>
      <c r="I2644" s="700" t="str">
        <f t="shared" si="300"/>
        <v/>
      </c>
      <c r="J2644" s="700" t="str">
        <f t="shared" si="301"/>
        <v/>
      </c>
      <c r="K2644" s="700" t="str">
        <f t="shared" si="302"/>
        <v/>
      </c>
      <c r="L2644" s="700" t="str">
        <f t="shared" si="303"/>
        <v/>
      </c>
      <c r="M2644" s="712" t="str">
        <f t="shared" si="304"/>
        <v/>
      </c>
      <c r="N2644" s="713"/>
      <c r="O2644" s="714"/>
      <c r="P2644" s="233" t="s">
        <v>439</v>
      </c>
      <c r="Q2644" s="233" t="s">
        <v>439</v>
      </c>
      <c r="R2644" s="816" t="str">
        <f t="shared" si="299"/>
        <v/>
      </c>
      <c r="S2644" s="711" t="str">
        <f t="shared" si="305"/>
        <v/>
      </c>
      <c r="T2644" s="573"/>
      <c r="U2644" s="573"/>
      <c r="V2644" s="147"/>
      <c r="W2644" s="707"/>
    </row>
    <row r="2645" spans="2:23" ht="14.25" customHeight="1">
      <c r="B2645" s="395"/>
      <c r="D2645" s="529">
        <f t="shared" si="298"/>
        <v>2604</v>
      </c>
      <c r="E2645" s="531"/>
      <c r="F2645" s="574"/>
      <c r="G2645" s="531"/>
      <c r="H2645" s="575"/>
      <c r="I2645" s="700" t="str">
        <f t="shared" si="300"/>
        <v/>
      </c>
      <c r="J2645" s="700" t="str">
        <f t="shared" si="301"/>
        <v/>
      </c>
      <c r="K2645" s="700" t="str">
        <f t="shared" si="302"/>
        <v/>
      </c>
      <c r="L2645" s="700" t="str">
        <f t="shared" si="303"/>
        <v/>
      </c>
      <c r="M2645" s="712" t="str">
        <f t="shared" si="304"/>
        <v/>
      </c>
      <c r="N2645" s="713"/>
      <c r="O2645" s="714"/>
      <c r="P2645" s="233" t="s">
        <v>439</v>
      </c>
      <c r="Q2645" s="233" t="s">
        <v>439</v>
      </c>
      <c r="R2645" s="816" t="str">
        <f t="shared" si="299"/>
        <v/>
      </c>
      <c r="S2645" s="711" t="str">
        <f t="shared" si="305"/>
        <v/>
      </c>
      <c r="T2645" s="573"/>
      <c r="U2645" s="573"/>
      <c r="V2645" s="147"/>
      <c r="W2645" s="707"/>
    </row>
    <row r="2646" spans="2:23" ht="14.25" customHeight="1">
      <c r="B2646" s="395"/>
      <c r="D2646" s="529">
        <f t="shared" si="298"/>
        <v>2605</v>
      </c>
      <c r="E2646" s="531"/>
      <c r="F2646" s="574"/>
      <c r="G2646" s="531"/>
      <c r="H2646" s="575"/>
      <c r="I2646" s="700" t="str">
        <f t="shared" si="300"/>
        <v/>
      </c>
      <c r="J2646" s="700" t="str">
        <f t="shared" si="301"/>
        <v/>
      </c>
      <c r="K2646" s="700" t="str">
        <f t="shared" si="302"/>
        <v/>
      </c>
      <c r="L2646" s="700" t="str">
        <f t="shared" si="303"/>
        <v/>
      </c>
      <c r="M2646" s="712" t="str">
        <f t="shared" si="304"/>
        <v/>
      </c>
      <c r="N2646" s="713"/>
      <c r="O2646" s="714"/>
      <c r="P2646" s="233" t="s">
        <v>439</v>
      </c>
      <c r="Q2646" s="233" t="s">
        <v>439</v>
      </c>
      <c r="R2646" s="816" t="str">
        <f t="shared" si="299"/>
        <v/>
      </c>
      <c r="S2646" s="711" t="str">
        <f t="shared" si="305"/>
        <v/>
      </c>
      <c r="T2646" s="573"/>
      <c r="U2646" s="573"/>
      <c r="V2646" s="147"/>
      <c r="W2646" s="707"/>
    </row>
    <row r="2647" spans="2:23" ht="14.25" customHeight="1">
      <c r="B2647" s="395"/>
      <c r="D2647" s="529">
        <f t="shared" si="298"/>
        <v>2606</v>
      </c>
      <c r="E2647" s="531"/>
      <c r="F2647" s="574"/>
      <c r="G2647" s="531"/>
      <c r="H2647" s="575"/>
      <c r="I2647" s="700" t="str">
        <f t="shared" si="300"/>
        <v/>
      </c>
      <c r="J2647" s="700" t="str">
        <f t="shared" si="301"/>
        <v/>
      </c>
      <c r="K2647" s="700" t="str">
        <f t="shared" si="302"/>
        <v/>
      </c>
      <c r="L2647" s="700" t="str">
        <f t="shared" si="303"/>
        <v/>
      </c>
      <c r="M2647" s="712" t="str">
        <f t="shared" si="304"/>
        <v/>
      </c>
      <c r="N2647" s="713"/>
      <c r="O2647" s="714"/>
      <c r="P2647" s="233" t="s">
        <v>439</v>
      </c>
      <c r="Q2647" s="233" t="s">
        <v>439</v>
      </c>
      <c r="R2647" s="816" t="str">
        <f t="shared" si="299"/>
        <v/>
      </c>
      <c r="S2647" s="711" t="str">
        <f t="shared" si="305"/>
        <v/>
      </c>
      <c r="T2647" s="573"/>
      <c r="U2647" s="573"/>
      <c r="V2647" s="147"/>
      <c r="W2647" s="707"/>
    </row>
    <row r="2648" spans="2:23" ht="14.25" customHeight="1">
      <c r="B2648" s="395"/>
      <c r="D2648" s="529">
        <f t="shared" si="298"/>
        <v>2607</v>
      </c>
      <c r="E2648" s="531"/>
      <c r="F2648" s="574"/>
      <c r="G2648" s="531"/>
      <c r="H2648" s="575"/>
      <c r="I2648" s="700" t="str">
        <f t="shared" si="300"/>
        <v/>
      </c>
      <c r="J2648" s="700" t="str">
        <f t="shared" si="301"/>
        <v/>
      </c>
      <c r="K2648" s="700" t="str">
        <f t="shared" si="302"/>
        <v/>
      </c>
      <c r="L2648" s="700" t="str">
        <f t="shared" si="303"/>
        <v/>
      </c>
      <c r="M2648" s="712" t="str">
        <f t="shared" si="304"/>
        <v/>
      </c>
      <c r="N2648" s="713"/>
      <c r="O2648" s="714"/>
      <c r="P2648" s="233" t="s">
        <v>439</v>
      </c>
      <c r="Q2648" s="233" t="s">
        <v>439</v>
      </c>
      <c r="R2648" s="816" t="str">
        <f t="shared" si="299"/>
        <v/>
      </c>
      <c r="S2648" s="711" t="str">
        <f t="shared" si="305"/>
        <v/>
      </c>
      <c r="T2648" s="573"/>
      <c r="U2648" s="573"/>
      <c r="V2648" s="147"/>
      <c r="W2648" s="707"/>
    </row>
    <row r="2649" spans="2:23" ht="14.25" customHeight="1">
      <c r="B2649" s="395"/>
      <c r="D2649" s="529">
        <f t="shared" si="298"/>
        <v>2608</v>
      </c>
      <c r="E2649" s="531"/>
      <c r="F2649" s="574"/>
      <c r="G2649" s="531"/>
      <c r="H2649" s="575"/>
      <c r="I2649" s="700" t="str">
        <f t="shared" si="300"/>
        <v/>
      </c>
      <c r="J2649" s="700" t="str">
        <f t="shared" si="301"/>
        <v/>
      </c>
      <c r="K2649" s="700" t="str">
        <f t="shared" si="302"/>
        <v/>
      </c>
      <c r="L2649" s="700" t="str">
        <f t="shared" si="303"/>
        <v/>
      </c>
      <c r="M2649" s="712" t="str">
        <f t="shared" si="304"/>
        <v/>
      </c>
      <c r="N2649" s="713"/>
      <c r="O2649" s="714"/>
      <c r="P2649" s="233" t="s">
        <v>439</v>
      </c>
      <c r="Q2649" s="233" t="s">
        <v>439</v>
      </c>
      <c r="R2649" s="816" t="str">
        <f t="shared" si="299"/>
        <v/>
      </c>
      <c r="S2649" s="711" t="str">
        <f t="shared" si="305"/>
        <v/>
      </c>
      <c r="T2649" s="573"/>
      <c r="U2649" s="573"/>
      <c r="V2649" s="147"/>
      <c r="W2649" s="707"/>
    </row>
    <row r="2650" spans="2:23" ht="14.25" customHeight="1">
      <c r="B2650" s="395"/>
      <c r="D2650" s="529">
        <f t="shared" si="298"/>
        <v>2609</v>
      </c>
      <c r="E2650" s="531"/>
      <c r="F2650" s="574"/>
      <c r="G2650" s="531"/>
      <c r="H2650" s="575"/>
      <c r="I2650" s="700" t="str">
        <f t="shared" si="300"/>
        <v/>
      </c>
      <c r="J2650" s="700" t="str">
        <f t="shared" si="301"/>
        <v/>
      </c>
      <c r="K2650" s="700" t="str">
        <f t="shared" si="302"/>
        <v/>
      </c>
      <c r="L2650" s="700" t="str">
        <f t="shared" si="303"/>
        <v/>
      </c>
      <c r="M2650" s="712" t="str">
        <f t="shared" si="304"/>
        <v/>
      </c>
      <c r="N2650" s="713"/>
      <c r="O2650" s="714"/>
      <c r="P2650" s="233" t="s">
        <v>439</v>
      </c>
      <c r="Q2650" s="233" t="s">
        <v>439</v>
      </c>
      <c r="R2650" s="816" t="str">
        <f t="shared" si="299"/>
        <v/>
      </c>
      <c r="S2650" s="711" t="str">
        <f t="shared" si="305"/>
        <v/>
      </c>
      <c r="T2650" s="573"/>
      <c r="U2650" s="573"/>
      <c r="V2650" s="147"/>
      <c r="W2650" s="707"/>
    </row>
    <row r="2651" spans="2:23" ht="14.25" customHeight="1">
      <c r="B2651" s="395"/>
      <c r="D2651" s="529">
        <f t="shared" si="298"/>
        <v>2610</v>
      </c>
      <c r="E2651" s="531"/>
      <c r="F2651" s="574"/>
      <c r="G2651" s="531"/>
      <c r="H2651" s="575"/>
      <c r="I2651" s="700" t="str">
        <f t="shared" si="300"/>
        <v/>
      </c>
      <c r="J2651" s="700" t="str">
        <f t="shared" si="301"/>
        <v/>
      </c>
      <c r="K2651" s="700" t="str">
        <f t="shared" si="302"/>
        <v/>
      </c>
      <c r="L2651" s="700" t="str">
        <f t="shared" si="303"/>
        <v/>
      </c>
      <c r="M2651" s="712" t="str">
        <f t="shared" si="304"/>
        <v/>
      </c>
      <c r="N2651" s="713"/>
      <c r="O2651" s="714"/>
      <c r="P2651" s="233" t="s">
        <v>439</v>
      </c>
      <c r="Q2651" s="233" t="s">
        <v>439</v>
      </c>
      <c r="R2651" s="816" t="str">
        <f t="shared" si="299"/>
        <v/>
      </c>
      <c r="S2651" s="711" t="str">
        <f t="shared" si="305"/>
        <v/>
      </c>
      <c r="T2651" s="573"/>
      <c r="U2651" s="573"/>
      <c r="V2651" s="147"/>
      <c r="W2651" s="707"/>
    </row>
    <row r="2652" spans="2:23" ht="14.25" customHeight="1">
      <c r="B2652" s="395"/>
      <c r="D2652" s="529">
        <f t="shared" si="298"/>
        <v>2611</v>
      </c>
      <c r="E2652" s="531"/>
      <c r="F2652" s="574"/>
      <c r="G2652" s="531"/>
      <c r="H2652" s="575"/>
      <c r="I2652" s="700" t="str">
        <f t="shared" si="300"/>
        <v/>
      </c>
      <c r="J2652" s="700" t="str">
        <f t="shared" si="301"/>
        <v/>
      </c>
      <c r="K2652" s="700" t="str">
        <f t="shared" si="302"/>
        <v/>
      </c>
      <c r="L2652" s="700" t="str">
        <f t="shared" si="303"/>
        <v/>
      </c>
      <c r="M2652" s="712" t="str">
        <f t="shared" si="304"/>
        <v/>
      </c>
      <c r="N2652" s="713"/>
      <c r="O2652" s="714"/>
      <c r="P2652" s="233" t="s">
        <v>439</v>
      </c>
      <c r="Q2652" s="233" t="s">
        <v>439</v>
      </c>
      <c r="R2652" s="816" t="str">
        <f t="shared" si="299"/>
        <v/>
      </c>
      <c r="S2652" s="711" t="str">
        <f t="shared" si="305"/>
        <v/>
      </c>
      <c r="T2652" s="573"/>
      <c r="U2652" s="573"/>
      <c r="V2652" s="147"/>
      <c r="W2652" s="707"/>
    </row>
    <row r="2653" spans="2:23" ht="14.25" customHeight="1">
      <c r="B2653" s="395"/>
      <c r="D2653" s="529">
        <f t="shared" si="298"/>
        <v>2612</v>
      </c>
      <c r="E2653" s="531"/>
      <c r="F2653" s="574"/>
      <c r="G2653" s="531"/>
      <c r="H2653" s="575"/>
      <c r="I2653" s="700" t="str">
        <f t="shared" si="300"/>
        <v/>
      </c>
      <c r="J2653" s="700" t="str">
        <f t="shared" si="301"/>
        <v/>
      </c>
      <c r="K2653" s="700" t="str">
        <f t="shared" si="302"/>
        <v/>
      </c>
      <c r="L2653" s="700" t="str">
        <f t="shared" si="303"/>
        <v/>
      </c>
      <c r="M2653" s="712" t="str">
        <f t="shared" si="304"/>
        <v/>
      </c>
      <c r="N2653" s="713"/>
      <c r="O2653" s="714"/>
      <c r="P2653" s="233" t="s">
        <v>439</v>
      </c>
      <c r="Q2653" s="233" t="s">
        <v>439</v>
      </c>
      <c r="R2653" s="816" t="str">
        <f t="shared" si="299"/>
        <v/>
      </c>
      <c r="S2653" s="711" t="str">
        <f t="shared" si="305"/>
        <v/>
      </c>
      <c r="T2653" s="573"/>
      <c r="U2653" s="573"/>
      <c r="V2653" s="147"/>
      <c r="W2653" s="707"/>
    </row>
    <row r="2654" spans="2:23" ht="14.25" customHeight="1">
      <c r="B2654" s="395"/>
      <c r="D2654" s="529">
        <f t="shared" si="298"/>
        <v>2613</v>
      </c>
      <c r="E2654" s="531"/>
      <c r="F2654" s="574"/>
      <c r="G2654" s="531"/>
      <c r="H2654" s="575"/>
      <c r="I2654" s="700" t="str">
        <f t="shared" si="300"/>
        <v/>
      </c>
      <c r="J2654" s="700" t="str">
        <f t="shared" si="301"/>
        <v/>
      </c>
      <c r="K2654" s="700" t="str">
        <f t="shared" si="302"/>
        <v/>
      </c>
      <c r="L2654" s="700" t="str">
        <f t="shared" si="303"/>
        <v/>
      </c>
      <c r="M2654" s="712" t="str">
        <f t="shared" si="304"/>
        <v/>
      </c>
      <c r="N2654" s="713"/>
      <c r="O2654" s="714"/>
      <c r="P2654" s="233" t="s">
        <v>439</v>
      </c>
      <c r="Q2654" s="233" t="s">
        <v>439</v>
      </c>
      <c r="R2654" s="816" t="str">
        <f t="shared" si="299"/>
        <v/>
      </c>
      <c r="S2654" s="711" t="str">
        <f t="shared" si="305"/>
        <v/>
      </c>
      <c r="T2654" s="573"/>
      <c r="U2654" s="573"/>
      <c r="V2654" s="147"/>
      <c r="W2654" s="707"/>
    </row>
    <row r="2655" spans="2:23" ht="14.25" customHeight="1">
      <c r="B2655" s="395"/>
      <c r="D2655" s="529">
        <f t="shared" si="298"/>
        <v>2614</v>
      </c>
      <c r="E2655" s="531"/>
      <c r="F2655" s="574"/>
      <c r="G2655" s="531"/>
      <c r="H2655" s="575"/>
      <c r="I2655" s="700" t="str">
        <f t="shared" si="300"/>
        <v/>
      </c>
      <c r="J2655" s="700" t="str">
        <f t="shared" si="301"/>
        <v/>
      </c>
      <c r="K2655" s="700" t="str">
        <f t="shared" si="302"/>
        <v/>
      </c>
      <c r="L2655" s="700" t="str">
        <f t="shared" si="303"/>
        <v/>
      </c>
      <c r="M2655" s="712" t="str">
        <f t="shared" si="304"/>
        <v/>
      </c>
      <c r="N2655" s="713"/>
      <c r="O2655" s="714"/>
      <c r="P2655" s="233" t="s">
        <v>439</v>
      </c>
      <c r="Q2655" s="233" t="s">
        <v>439</v>
      </c>
      <c r="R2655" s="816" t="str">
        <f t="shared" si="299"/>
        <v/>
      </c>
      <c r="S2655" s="711" t="str">
        <f t="shared" si="305"/>
        <v/>
      </c>
      <c r="T2655" s="573"/>
      <c r="U2655" s="573"/>
      <c r="V2655" s="147"/>
      <c r="W2655" s="707"/>
    </row>
    <row r="2656" spans="2:23" ht="14.25" customHeight="1">
      <c r="B2656" s="395"/>
      <c r="D2656" s="529">
        <f t="shared" si="298"/>
        <v>2615</v>
      </c>
      <c r="E2656" s="531"/>
      <c r="F2656" s="574"/>
      <c r="G2656" s="531"/>
      <c r="H2656" s="575"/>
      <c r="I2656" s="700" t="str">
        <f t="shared" si="300"/>
        <v/>
      </c>
      <c r="J2656" s="700" t="str">
        <f t="shared" si="301"/>
        <v/>
      </c>
      <c r="K2656" s="700" t="str">
        <f t="shared" si="302"/>
        <v/>
      </c>
      <c r="L2656" s="700" t="str">
        <f t="shared" si="303"/>
        <v/>
      </c>
      <c r="M2656" s="712" t="str">
        <f t="shared" si="304"/>
        <v/>
      </c>
      <c r="N2656" s="713"/>
      <c r="O2656" s="714"/>
      <c r="P2656" s="233" t="s">
        <v>439</v>
      </c>
      <c r="Q2656" s="233" t="s">
        <v>439</v>
      </c>
      <c r="R2656" s="816" t="str">
        <f t="shared" si="299"/>
        <v/>
      </c>
      <c r="S2656" s="711" t="str">
        <f t="shared" si="305"/>
        <v/>
      </c>
      <c r="T2656" s="573"/>
      <c r="U2656" s="573"/>
      <c r="V2656" s="147"/>
      <c r="W2656" s="707"/>
    </row>
    <row r="2657" spans="2:23" ht="14.25" customHeight="1">
      <c r="B2657" s="395"/>
      <c r="D2657" s="529">
        <f t="shared" si="298"/>
        <v>2616</v>
      </c>
      <c r="E2657" s="531"/>
      <c r="F2657" s="574"/>
      <c r="G2657" s="531"/>
      <c r="H2657" s="575"/>
      <c r="I2657" s="700" t="str">
        <f t="shared" si="300"/>
        <v/>
      </c>
      <c r="J2657" s="700" t="str">
        <f t="shared" si="301"/>
        <v/>
      </c>
      <c r="K2657" s="700" t="str">
        <f t="shared" si="302"/>
        <v/>
      </c>
      <c r="L2657" s="700" t="str">
        <f t="shared" si="303"/>
        <v/>
      </c>
      <c r="M2657" s="712" t="str">
        <f t="shared" si="304"/>
        <v/>
      </c>
      <c r="N2657" s="713"/>
      <c r="O2657" s="714"/>
      <c r="P2657" s="233" t="s">
        <v>439</v>
      </c>
      <c r="Q2657" s="233" t="s">
        <v>439</v>
      </c>
      <c r="R2657" s="816" t="str">
        <f t="shared" si="299"/>
        <v/>
      </c>
      <c r="S2657" s="711" t="str">
        <f t="shared" si="305"/>
        <v/>
      </c>
      <c r="T2657" s="573"/>
      <c r="U2657" s="573"/>
      <c r="V2657" s="147"/>
      <c r="W2657" s="707"/>
    </row>
    <row r="2658" spans="2:23" ht="14.25" customHeight="1">
      <c r="B2658" s="395"/>
      <c r="D2658" s="529">
        <f t="shared" ref="D2658:D2721" si="306">D2657+1</f>
        <v>2617</v>
      </c>
      <c r="E2658" s="531"/>
      <c r="F2658" s="574"/>
      <c r="G2658" s="531"/>
      <c r="H2658" s="575"/>
      <c r="I2658" s="700" t="str">
        <f t="shared" si="300"/>
        <v/>
      </c>
      <c r="J2658" s="700" t="str">
        <f t="shared" si="301"/>
        <v/>
      </c>
      <c r="K2658" s="700" t="str">
        <f t="shared" si="302"/>
        <v/>
      </c>
      <c r="L2658" s="700" t="str">
        <f t="shared" si="303"/>
        <v/>
      </c>
      <c r="M2658" s="712" t="str">
        <f t="shared" si="304"/>
        <v/>
      </c>
      <c r="N2658" s="713"/>
      <c r="O2658" s="714"/>
      <c r="P2658" s="233" t="s">
        <v>439</v>
      </c>
      <c r="Q2658" s="233" t="s">
        <v>439</v>
      </c>
      <c r="R2658" s="816" t="str">
        <f t="shared" si="299"/>
        <v/>
      </c>
      <c r="S2658" s="711" t="str">
        <f t="shared" si="305"/>
        <v/>
      </c>
      <c r="T2658" s="573"/>
      <c r="U2658" s="573"/>
      <c r="V2658" s="147"/>
      <c r="W2658" s="707"/>
    </row>
    <row r="2659" spans="2:23" ht="14.25" customHeight="1">
      <c r="B2659" s="395"/>
      <c r="D2659" s="529">
        <f t="shared" si="306"/>
        <v>2618</v>
      </c>
      <c r="E2659" s="531"/>
      <c r="F2659" s="574"/>
      <c r="G2659" s="531"/>
      <c r="H2659" s="575"/>
      <c r="I2659" s="700" t="str">
        <f t="shared" si="300"/>
        <v/>
      </c>
      <c r="J2659" s="700" t="str">
        <f t="shared" si="301"/>
        <v/>
      </c>
      <c r="K2659" s="700" t="str">
        <f t="shared" si="302"/>
        <v/>
      </c>
      <c r="L2659" s="700" t="str">
        <f t="shared" si="303"/>
        <v/>
      </c>
      <c r="M2659" s="712" t="str">
        <f t="shared" si="304"/>
        <v/>
      </c>
      <c r="N2659" s="713"/>
      <c r="O2659" s="714"/>
      <c r="P2659" s="233" t="s">
        <v>439</v>
      </c>
      <c r="Q2659" s="233" t="s">
        <v>439</v>
      </c>
      <c r="R2659" s="816" t="str">
        <f t="shared" si="299"/>
        <v/>
      </c>
      <c r="S2659" s="711" t="str">
        <f t="shared" si="305"/>
        <v/>
      </c>
      <c r="T2659" s="573"/>
      <c r="U2659" s="573"/>
      <c r="V2659" s="147"/>
      <c r="W2659" s="707"/>
    </row>
    <row r="2660" spans="2:23" ht="14.25" customHeight="1">
      <c r="B2660" s="395"/>
      <c r="D2660" s="529">
        <f t="shared" si="306"/>
        <v>2619</v>
      </c>
      <c r="E2660" s="531"/>
      <c r="F2660" s="574"/>
      <c r="G2660" s="531"/>
      <c r="H2660" s="575"/>
      <c r="I2660" s="700" t="str">
        <f t="shared" si="300"/>
        <v/>
      </c>
      <c r="J2660" s="700" t="str">
        <f t="shared" si="301"/>
        <v/>
      </c>
      <c r="K2660" s="700" t="str">
        <f t="shared" si="302"/>
        <v/>
      </c>
      <c r="L2660" s="700" t="str">
        <f t="shared" si="303"/>
        <v/>
      </c>
      <c r="M2660" s="712" t="str">
        <f t="shared" si="304"/>
        <v/>
      </c>
      <c r="N2660" s="713"/>
      <c r="O2660" s="714"/>
      <c r="P2660" s="233" t="s">
        <v>439</v>
      </c>
      <c r="Q2660" s="233" t="s">
        <v>439</v>
      </c>
      <c r="R2660" s="816" t="str">
        <f t="shared" si="299"/>
        <v/>
      </c>
      <c r="S2660" s="711" t="str">
        <f t="shared" si="305"/>
        <v/>
      </c>
      <c r="T2660" s="573"/>
      <c r="U2660" s="573"/>
      <c r="V2660" s="147"/>
      <c r="W2660" s="707"/>
    </row>
    <row r="2661" spans="2:23" ht="14.25" customHeight="1">
      <c r="B2661" s="395"/>
      <c r="D2661" s="529">
        <f t="shared" si="306"/>
        <v>2620</v>
      </c>
      <c r="E2661" s="531"/>
      <c r="F2661" s="574"/>
      <c r="G2661" s="531"/>
      <c r="H2661" s="575"/>
      <c r="I2661" s="700" t="str">
        <f t="shared" si="300"/>
        <v/>
      </c>
      <c r="J2661" s="700" t="str">
        <f t="shared" si="301"/>
        <v/>
      </c>
      <c r="K2661" s="700" t="str">
        <f t="shared" si="302"/>
        <v/>
      </c>
      <c r="L2661" s="700" t="str">
        <f t="shared" si="303"/>
        <v/>
      </c>
      <c r="M2661" s="712" t="str">
        <f t="shared" si="304"/>
        <v/>
      </c>
      <c r="N2661" s="713"/>
      <c r="O2661" s="714"/>
      <c r="P2661" s="233" t="s">
        <v>439</v>
      </c>
      <c r="Q2661" s="233" t="s">
        <v>439</v>
      </c>
      <c r="R2661" s="816" t="str">
        <f t="shared" si="299"/>
        <v/>
      </c>
      <c r="S2661" s="711" t="str">
        <f t="shared" si="305"/>
        <v/>
      </c>
      <c r="T2661" s="573"/>
      <c r="U2661" s="573"/>
      <c r="V2661" s="147"/>
      <c r="W2661" s="707"/>
    </row>
    <row r="2662" spans="2:23" ht="14.25" customHeight="1">
      <c r="B2662" s="395"/>
      <c r="D2662" s="529">
        <f t="shared" si="306"/>
        <v>2621</v>
      </c>
      <c r="E2662" s="531"/>
      <c r="F2662" s="574"/>
      <c r="G2662" s="531"/>
      <c r="H2662" s="575"/>
      <c r="I2662" s="700" t="str">
        <f t="shared" si="300"/>
        <v/>
      </c>
      <c r="J2662" s="700" t="str">
        <f t="shared" si="301"/>
        <v/>
      </c>
      <c r="K2662" s="700" t="str">
        <f t="shared" si="302"/>
        <v/>
      </c>
      <c r="L2662" s="700" t="str">
        <f t="shared" si="303"/>
        <v/>
      </c>
      <c r="M2662" s="712" t="str">
        <f t="shared" si="304"/>
        <v/>
      </c>
      <c r="N2662" s="713"/>
      <c r="O2662" s="714"/>
      <c r="P2662" s="233" t="s">
        <v>439</v>
      </c>
      <c r="Q2662" s="233" t="s">
        <v>439</v>
      </c>
      <c r="R2662" s="816" t="str">
        <f t="shared" si="299"/>
        <v/>
      </c>
      <c r="S2662" s="711" t="str">
        <f t="shared" si="305"/>
        <v/>
      </c>
      <c r="T2662" s="573"/>
      <c r="U2662" s="573"/>
      <c r="V2662" s="147"/>
      <c r="W2662" s="707"/>
    </row>
    <row r="2663" spans="2:23" ht="14.25" customHeight="1">
      <c r="B2663" s="395"/>
      <c r="D2663" s="529">
        <f t="shared" si="306"/>
        <v>2622</v>
      </c>
      <c r="E2663" s="531"/>
      <c r="F2663" s="574"/>
      <c r="G2663" s="531"/>
      <c r="H2663" s="575"/>
      <c r="I2663" s="700" t="str">
        <f t="shared" si="300"/>
        <v/>
      </c>
      <c r="J2663" s="700" t="str">
        <f t="shared" si="301"/>
        <v/>
      </c>
      <c r="K2663" s="700" t="str">
        <f t="shared" si="302"/>
        <v/>
      </c>
      <c r="L2663" s="700" t="str">
        <f t="shared" si="303"/>
        <v/>
      </c>
      <c r="M2663" s="712" t="str">
        <f t="shared" si="304"/>
        <v/>
      </c>
      <c r="N2663" s="713"/>
      <c r="O2663" s="714"/>
      <c r="P2663" s="233" t="s">
        <v>439</v>
      </c>
      <c r="Q2663" s="233" t="s">
        <v>439</v>
      </c>
      <c r="R2663" s="816" t="str">
        <f t="shared" si="299"/>
        <v/>
      </c>
      <c r="S2663" s="711" t="str">
        <f t="shared" si="305"/>
        <v/>
      </c>
      <c r="T2663" s="573"/>
      <c r="U2663" s="573"/>
      <c r="V2663" s="147"/>
      <c r="W2663" s="707"/>
    </row>
    <row r="2664" spans="2:23" ht="14.25" customHeight="1">
      <c r="B2664" s="395"/>
      <c r="D2664" s="529">
        <f t="shared" si="306"/>
        <v>2623</v>
      </c>
      <c r="E2664" s="531"/>
      <c r="F2664" s="574"/>
      <c r="G2664" s="531"/>
      <c r="H2664" s="575"/>
      <c r="I2664" s="700" t="str">
        <f t="shared" si="300"/>
        <v/>
      </c>
      <c r="J2664" s="700" t="str">
        <f t="shared" si="301"/>
        <v/>
      </c>
      <c r="K2664" s="700" t="str">
        <f t="shared" si="302"/>
        <v/>
      </c>
      <c r="L2664" s="700" t="str">
        <f t="shared" si="303"/>
        <v/>
      </c>
      <c r="M2664" s="712" t="str">
        <f t="shared" si="304"/>
        <v/>
      </c>
      <c r="N2664" s="713"/>
      <c r="O2664" s="714"/>
      <c r="P2664" s="233" t="s">
        <v>439</v>
      </c>
      <c r="Q2664" s="233" t="s">
        <v>439</v>
      </c>
      <c r="R2664" s="816" t="str">
        <f t="shared" si="299"/>
        <v/>
      </c>
      <c r="S2664" s="711" t="str">
        <f t="shared" si="305"/>
        <v/>
      </c>
      <c r="T2664" s="573"/>
      <c r="U2664" s="573"/>
      <c r="V2664" s="147"/>
      <c r="W2664" s="707"/>
    </row>
    <row r="2665" spans="2:23" ht="14.25" customHeight="1">
      <c r="B2665" s="395"/>
      <c r="D2665" s="529">
        <f t="shared" si="306"/>
        <v>2624</v>
      </c>
      <c r="E2665" s="531"/>
      <c r="F2665" s="574"/>
      <c r="G2665" s="531"/>
      <c r="H2665" s="575"/>
      <c r="I2665" s="700" t="str">
        <f t="shared" si="300"/>
        <v/>
      </c>
      <c r="J2665" s="700" t="str">
        <f t="shared" si="301"/>
        <v/>
      </c>
      <c r="K2665" s="700" t="str">
        <f t="shared" si="302"/>
        <v/>
      </c>
      <c r="L2665" s="700" t="str">
        <f t="shared" si="303"/>
        <v/>
      </c>
      <c r="M2665" s="712" t="str">
        <f t="shared" si="304"/>
        <v/>
      </c>
      <c r="N2665" s="713"/>
      <c r="O2665" s="714"/>
      <c r="P2665" s="233" t="s">
        <v>439</v>
      </c>
      <c r="Q2665" s="233" t="s">
        <v>439</v>
      </c>
      <c r="R2665" s="816" t="str">
        <f t="shared" si="299"/>
        <v/>
      </c>
      <c r="S2665" s="711" t="str">
        <f t="shared" si="305"/>
        <v/>
      </c>
      <c r="T2665" s="573"/>
      <c r="U2665" s="573"/>
      <c r="V2665" s="147"/>
      <c r="W2665" s="707"/>
    </row>
    <row r="2666" spans="2:23" ht="14.25" customHeight="1">
      <c r="B2666" s="395"/>
      <c r="D2666" s="529">
        <f t="shared" si="306"/>
        <v>2625</v>
      </c>
      <c r="E2666" s="531"/>
      <c r="F2666" s="574"/>
      <c r="G2666" s="531"/>
      <c r="H2666" s="575"/>
      <c r="I2666" s="700" t="str">
        <f t="shared" si="300"/>
        <v/>
      </c>
      <c r="J2666" s="700" t="str">
        <f t="shared" si="301"/>
        <v/>
      </c>
      <c r="K2666" s="700" t="str">
        <f t="shared" si="302"/>
        <v/>
      </c>
      <c r="L2666" s="700" t="str">
        <f t="shared" si="303"/>
        <v/>
      </c>
      <c r="M2666" s="712" t="str">
        <f t="shared" si="304"/>
        <v/>
      </c>
      <c r="N2666" s="713"/>
      <c r="O2666" s="714"/>
      <c r="P2666" s="233" t="s">
        <v>439</v>
      </c>
      <c r="Q2666" s="233" t="s">
        <v>439</v>
      </c>
      <c r="R2666" s="816" t="str">
        <f t="shared" ref="R2666:R2721" si="307">IF(Q2666="","",P2666*Q2666)</f>
        <v/>
      </c>
      <c r="S2666" s="711" t="str">
        <f t="shared" si="305"/>
        <v/>
      </c>
      <c r="T2666" s="573"/>
      <c r="U2666" s="573"/>
      <c r="V2666" s="147"/>
      <c r="W2666" s="707"/>
    </row>
    <row r="2667" spans="2:23" ht="14.25" customHeight="1">
      <c r="B2667" s="395"/>
      <c r="D2667" s="529">
        <f t="shared" si="306"/>
        <v>2626</v>
      </c>
      <c r="E2667" s="531"/>
      <c r="F2667" s="574"/>
      <c r="G2667" s="531"/>
      <c r="H2667" s="575"/>
      <c r="I2667" s="700" t="str">
        <f t="shared" ref="I2667:I2730" si="308">IF(OR(F2667=$AE$4,F2667=$AF$4),"○","")</f>
        <v/>
      </c>
      <c r="J2667" s="700" t="str">
        <f t="shared" si="301"/>
        <v/>
      </c>
      <c r="K2667" s="700" t="str">
        <f t="shared" si="302"/>
        <v/>
      </c>
      <c r="L2667" s="700" t="str">
        <f t="shared" si="303"/>
        <v/>
      </c>
      <c r="M2667" s="712" t="str">
        <f t="shared" si="304"/>
        <v/>
      </c>
      <c r="N2667" s="713"/>
      <c r="O2667" s="714"/>
      <c r="P2667" s="233" t="s">
        <v>439</v>
      </c>
      <c r="Q2667" s="233" t="s">
        <v>439</v>
      </c>
      <c r="R2667" s="816" t="str">
        <f t="shared" si="307"/>
        <v/>
      </c>
      <c r="S2667" s="711" t="str">
        <f t="shared" si="305"/>
        <v/>
      </c>
      <c r="T2667" s="573"/>
      <c r="U2667" s="573"/>
      <c r="V2667" s="147"/>
      <c r="W2667" s="707"/>
    </row>
    <row r="2668" spans="2:23" ht="14.25" customHeight="1">
      <c r="B2668" s="395"/>
      <c r="D2668" s="529">
        <f t="shared" si="306"/>
        <v>2627</v>
      </c>
      <c r="E2668" s="531"/>
      <c r="F2668" s="574"/>
      <c r="G2668" s="531"/>
      <c r="H2668" s="575"/>
      <c r="I2668" s="700" t="str">
        <f t="shared" si="308"/>
        <v/>
      </c>
      <c r="J2668" s="700" t="str">
        <f t="shared" si="301"/>
        <v/>
      </c>
      <c r="K2668" s="700" t="str">
        <f t="shared" si="302"/>
        <v/>
      </c>
      <c r="L2668" s="700" t="str">
        <f t="shared" si="303"/>
        <v/>
      </c>
      <c r="M2668" s="712" t="str">
        <f t="shared" si="304"/>
        <v/>
      </c>
      <c r="N2668" s="713"/>
      <c r="O2668" s="714"/>
      <c r="P2668" s="233" t="s">
        <v>439</v>
      </c>
      <c r="Q2668" s="233" t="s">
        <v>439</v>
      </c>
      <c r="R2668" s="816" t="str">
        <f t="shared" si="307"/>
        <v/>
      </c>
      <c r="S2668" s="711" t="str">
        <f t="shared" si="305"/>
        <v/>
      </c>
      <c r="T2668" s="573"/>
      <c r="U2668" s="573"/>
      <c r="V2668" s="147"/>
      <c r="W2668" s="707"/>
    </row>
    <row r="2669" spans="2:23" ht="14.25" customHeight="1">
      <c r="B2669" s="395"/>
      <c r="D2669" s="529">
        <f t="shared" si="306"/>
        <v>2628</v>
      </c>
      <c r="E2669" s="531"/>
      <c r="F2669" s="574"/>
      <c r="G2669" s="531"/>
      <c r="H2669" s="575"/>
      <c r="I2669" s="700" t="str">
        <f t="shared" si="308"/>
        <v/>
      </c>
      <c r="J2669" s="700" t="str">
        <f t="shared" si="301"/>
        <v/>
      </c>
      <c r="K2669" s="700" t="str">
        <f t="shared" si="302"/>
        <v/>
      </c>
      <c r="L2669" s="700" t="str">
        <f t="shared" si="303"/>
        <v/>
      </c>
      <c r="M2669" s="712" t="str">
        <f t="shared" si="304"/>
        <v/>
      </c>
      <c r="N2669" s="713"/>
      <c r="O2669" s="714"/>
      <c r="P2669" s="233" t="s">
        <v>439</v>
      </c>
      <c r="Q2669" s="233" t="s">
        <v>439</v>
      </c>
      <c r="R2669" s="816" t="str">
        <f t="shared" si="307"/>
        <v/>
      </c>
      <c r="S2669" s="711" t="str">
        <f t="shared" si="305"/>
        <v/>
      </c>
      <c r="T2669" s="573"/>
      <c r="U2669" s="573"/>
      <c r="V2669" s="147"/>
      <c r="W2669" s="707"/>
    </row>
    <row r="2670" spans="2:23" ht="14.25" customHeight="1">
      <c r="B2670" s="395"/>
      <c r="D2670" s="529">
        <f t="shared" si="306"/>
        <v>2629</v>
      </c>
      <c r="E2670" s="531"/>
      <c r="F2670" s="574"/>
      <c r="G2670" s="531"/>
      <c r="H2670" s="575"/>
      <c r="I2670" s="700" t="str">
        <f t="shared" si="308"/>
        <v/>
      </c>
      <c r="J2670" s="700" t="str">
        <f t="shared" si="301"/>
        <v/>
      </c>
      <c r="K2670" s="700" t="str">
        <f t="shared" si="302"/>
        <v/>
      </c>
      <c r="L2670" s="700" t="str">
        <f t="shared" si="303"/>
        <v/>
      </c>
      <c r="M2670" s="712" t="str">
        <f t="shared" si="304"/>
        <v/>
      </c>
      <c r="N2670" s="713"/>
      <c r="O2670" s="714"/>
      <c r="P2670" s="233" t="s">
        <v>439</v>
      </c>
      <c r="Q2670" s="233" t="s">
        <v>439</v>
      </c>
      <c r="R2670" s="816" t="str">
        <f t="shared" si="307"/>
        <v/>
      </c>
      <c r="S2670" s="711" t="str">
        <f t="shared" si="305"/>
        <v/>
      </c>
      <c r="T2670" s="573"/>
      <c r="U2670" s="573"/>
      <c r="V2670" s="147"/>
      <c r="W2670" s="707"/>
    </row>
    <row r="2671" spans="2:23" ht="14.25" customHeight="1">
      <c r="B2671" s="395"/>
      <c r="D2671" s="529">
        <f t="shared" si="306"/>
        <v>2630</v>
      </c>
      <c r="E2671" s="531"/>
      <c r="F2671" s="574"/>
      <c r="G2671" s="531"/>
      <c r="H2671" s="575"/>
      <c r="I2671" s="700" t="str">
        <f t="shared" si="308"/>
        <v/>
      </c>
      <c r="J2671" s="700" t="str">
        <f t="shared" si="301"/>
        <v/>
      </c>
      <c r="K2671" s="700" t="str">
        <f t="shared" si="302"/>
        <v/>
      </c>
      <c r="L2671" s="700" t="str">
        <f t="shared" si="303"/>
        <v/>
      </c>
      <c r="M2671" s="712" t="str">
        <f t="shared" si="304"/>
        <v/>
      </c>
      <c r="N2671" s="713"/>
      <c r="O2671" s="714"/>
      <c r="P2671" s="233" t="s">
        <v>439</v>
      </c>
      <c r="Q2671" s="233" t="s">
        <v>439</v>
      </c>
      <c r="R2671" s="816" t="str">
        <f t="shared" si="307"/>
        <v/>
      </c>
      <c r="S2671" s="711" t="str">
        <f t="shared" si="305"/>
        <v/>
      </c>
      <c r="T2671" s="573"/>
      <c r="U2671" s="573"/>
      <c r="V2671" s="147"/>
      <c r="W2671" s="707"/>
    </row>
    <row r="2672" spans="2:23" ht="14.25" customHeight="1">
      <c r="B2672" s="395"/>
      <c r="D2672" s="529">
        <f t="shared" si="306"/>
        <v>2631</v>
      </c>
      <c r="E2672" s="531"/>
      <c r="F2672" s="574"/>
      <c r="G2672" s="531"/>
      <c r="H2672" s="575"/>
      <c r="I2672" s="700" t="str">
        <f t="shared" si="308"/>
        <v/>
      </c>
      <c r="J2672" s="700" t="str">
        <f t="shared" si="301"/>
        <v/>
      </c>
      <c r="K2672" s="700" t="str">
        <f t="shared" si="302"/>
        <v/>
      </c>
      <c r="L2672" s="700" t="str">
        <f t="shared" si="303"/>
        <v/>
      </c>
      <c r="M2672" s="712" t="str">
        <f t="shared" si="304"/>
        <v/>
      </c>
      <c r="N2672" s="713"/>
      <c r="O2672" s="714"/>
      <c r="P2672" s="233" t="s">
        <v>439</v>
      </c>
      <c r="Q2672" s="233" t="s">
        <v>439</v>
      </c>
      <c r="R2672" s="816" t="str">
        <f t="shared" si="307"/>
        <v/>
      </c>
      <c r="S2672" s="711" t="str">
        <f t="shared" si="305"/>
        <v/>
      </c>
      <c r="T2672" s="573"/>
      <c r="U2672" s="573"/>
      <c r="V2672" s="147"/>
      <c r="W2672" s="707"/>
    </row>
    <row r="2673" spans="2:23" ht="14.25" customHeight="1">
      <c r="B2673" s="395"/>
      <c r="D2673" s="529">
        <f t="shared" si="306"/>
        <v>2632</v>
      </c>
      <c r="E2673" s="531"/>
      <c r="F2673" s="574"/>
      <c r="G2673" s="531"/>
      <c r="H2673" s="575"/>
      <c r="I2673" s="700" t="str">
        <f t="shared" si="308"/>
        <v/>
      </c>
      <c r="J2673" s="700" t="str">
        <f t="shared" si="301"/>
        <v/>
      </c>
      <c r="K2673" s="700" t="str">
        <f t="shared" si="302"/>
        <v/>
      </c>
      <c r="L2673" s="700" t="str">
        <f t="shared" si="303"/>
        <v/>
      </c>
      <c r="M2673" s="712" t="str">
        <f t="shared" si="304"/>
        <v/>
      </c>
      <c r="N2673" s="713"/>
      <c r="O2673" s="714"/>
      <c r="P2673" s="233" t="s">
        <v>439</v>
      </c>
      <c r="Q2673" s="233" t="s">
        <v>439</v>
      </c>
      <c r="R2673" s="816" t="str">
        <f t="shared" si="307"/>
        <v/>
      </c>
      <c r="S2673" s="711" t="str">
        <f t="shared" si="305"/>
        <v/>
      </c>
      <c r="T2673" s="573"/>
      <c r="U2673" s="573"/>
      <c r="V2673" s="147"/>
      <c r="W2673" s="707"/>
    </row>
    <row r="2674" spans="2:23" ht="14.25" customHeight="1">
      <c r="B2674" s="395"/>
      <c r="D2674" s="529">
        <f t="shared" si="306"/>
        <v>2633</v>
      </c>
      <c r="E2674" s="531"/>
      <c r="F2674" s="574"/>
      <c r="G2674" s="531"/>
      <c r="H2674" s="575"/>
      <c r="I2674" s="700" t="str">
        <f t="shared" si="308"/>
        <v/>
      </c>
      <c r="J2674" s="700" t="str">
        <f t="shared" si="301"/>
        <v/>
      </c>
      <c r="K2674" s="700" t="str">
        <f t="shared" si="302"/>
        <v/>
      </c>
      <c r="L2674" s="700" t="str">
        <f t="shared" si="303"/>
        <v/>
      </c>
      <c r="M2674" s="712" t="str">
        <f t="shared" si="304"/>
        <v/>
      </c>
      <c r="N2674" s="713"/>
      <c r="O2674" s="714"/>
      <c r="P2674" s="233" t="s">
        <v>439</v>
      </c>
      <c r="Q2674" s="233" t="s">
        <v>439</v>
      </c>
      <c r="R2674" s="816" t="str">
        <f t="shared" si="307"/>
        <v/>
      </c>
      <c r="S2674" s="711" t="str">
        <f t="shared" si="305"/>
        <v/>
      </c>
      <c r="T2674" s="573"/>
      <c r="U2674" s="573"/>
      <c r="V2674" s="147"/>
      <c r="W2674" s="707"/>
    </row>
    <row r="2675" spans="2:23" ht="14.25" customHeight="1">
      <c r="B2675" s="395"/>
      <c r="D2675" s="529">
        <f t="shared" si="306"/>
        <v>2634</v>
      </c>
      <c r="E2675" s="531"/>
      <c r="F2675" s="574"/>
      <c r="G2675" s="531"/>
      <c r="H2675" s="575"/>
      <c r="I2675" s="700" t="str">
        <f t="shared" si="308"/>
        <v/>
      </c>
      <c r="J2675" s="700" t="str">
        <f t="shared" si="301"/>
        <v/>
      </c>
      <c r="K2675" s="700" t="str">
        <f t="shared" si="302"/>
        <v/>
      </c>
      <c r="L2675" s="700" t="str">
        <f t="shared" si="303"/>
        <v/>
      </c>
      <c r="M2675" s="712" t="str">
        <f t="shared" si="304"/>
        <v/>
      </c>
      <c r="N2675" s="713"/>
      <c r="O2675" s="714"/>
      <c r="P2675" s="233" t="s">
        <v>439</v>
      </c>
      <c r="Q2675" s="233" t="s">
        <v>439</v>
      </c>
      <c r="R2675" s="816" t="str">
        <f t="shared" si="307"/>
        <v/>
      </c>
      <c r="S2675" s="711" t="str">
        <f t="shared" si="305"/>
        <v/>
      </c>
      <c r="T2675" s="573"/>
      <c r="U2675" s="573"/>
      <c r="V2675" s="147"/>
      <c r="W2675" s="707"/>
    </row>
    <row r="2676" spans="2:23" ht="14.25" customHeight="1">
      <c r="B2676" s="395"/>
      <c r="D2676" s="529">
        <f t="shared" si="306"/>
        <v>2635</v>
      </c>
      <c r="E2676" s="531"/>
      <c r="F2676" s="574"/>
      <c r="G2676" s="531"/>
      <c r="H2676" s="575"/>
      <c r="I2676" s="700" t="str">
        <f t="shared" si="308"/>
        <v/>
      </c>
      <c r="J2676" s="700" t="str">
        <f t="shared" si="301"/>
        <v/>
      </c>
      <c r="K2676" s="700" t="str">
        <f t="shared" si="302"/>
        <v/>
      </c>
      <c r="L2676" s="700" t="str">
        <f t="shared" si="303"/>
        <v/>
      </c>
      <c r="M2676" s="712" t="str">
        <f t="shared" si="304"/>
        <v/>
      </c>
      <c r="N2676" s="713"/>
      <c r="O2676" s="714"/>
      <c r="P2676" s="233" t="s">
        <v>439</v>
      </c>
      <c r="Q2676" s="233" t="s">
        <v>439</v>
      </c>
      <c r="R2676" s="816" t="str">
        <f t="shared" si="307"/>
        <v/>
      </c>
      <c r="S2676" s="711" t="str">
        <f t="shared" si="305"/>
        <v/>
      </c>
      <c r="T2676" s="573"/>
      <c r="U2676" s="573"/>
      <c r="V2676" s="147"/>
      <c r="W2676" s="707"/>
    </row>
    <row r="2677" spans="2:23" ht="14.25" customHeight="1">
      <c r="B2677" s="395"/>
      <c r="D2677" s="529">
        <f t="shared" si="306"/>
        <v>2636</v>
      </c>
      <c r="E2677" s="531"/>
      <c r="F2677" s="574"/>
      <c r="G2677" s="531"/>
      <c r="H2677" s="575"/>
      <c r="I2677" s="700" t="str">
        <f t="shared" si="308"/>
        <v/>
      </c>
      <c r="J2677" s="700" t="str">
        <f t="shared" si="301"/>
        <v/>
      </c>
      <c r="K2677" s="700" t="str">
        <f t="shared" si="302"/>
        <v/>
      </c>
      <c r="L2677" s="700" t="str">
        <f t="shared" si="303"/>
        <v/>
      </c>
      <c r="M2677" s="712" t="str">
        <f t="shared" si="304"/>
        <v/>
      </c>
      <c r="N2677" s="713"/>
      <c r="O2677" s="714"/>
      <c r="P2677" s="233" t="s">
        <v>439</v>
      </c>
      <c r="Q2677" s="233" t="s">
        <v>439</v>
      </c>
      <c r="R2677" s="816" t="str">
        <f t="shared" si="307"/>
        <v/>
      </c>
      <c r="S2677" s="711" t="str">
        <f t="shared" si="305"/>
        <v/>
      </c>
      <c r="T2677" s="573"/>
      <c r="U2677" s="573"/>
      <c r="V2677" s="147"/>
      <c r="W2677" s="707"/>
    </row>
    <row r="2678" spans="2:23" ht="14.25" customHeight="1">
      <c r="B2678" s="395"/>
      <c r="D2678" s="529">
        <f t="shared" si="306"/>
        <v>2637</v>
      </c>
      <c r="E2678" s="531"/>
      <c r="F2678" s="574"/>
      <c r="G2678" s="531"/>
      <c r="H2678" s="575"/>
      <c r="I2678" s="700" t="str">
        <f t="shared" si="308"/>
        <v/>
      </c>
      <c r="J2678" s="700" t="str">
        <f t="shared" si="301"/>
        <v/>
      </c>
      <c r="K2678" s="700" t="str">
        <f t="shared" si="302"/>
        <v/>
      </c>
      <c r="L2678" s="700" t="str">
        <f t="shared" si="303"/>
        <v/>
      </c>
      <c r="M2678" s="712" t="str">
        <f t="shared" si="304"/>
        <v/>
      </c>
      <c r="N2678" s="713"/>
      <c r="O2678" s="714"/>
      <c r="P2678" s="233" t="s">
        <v>439</v>
      </c>
      <c r="Q2678" s="233" t="s">
        <v>439</v>
      </c>
      <c r="R2678" s="816" t="str">
        <f t="shared" si="307"/>
        <v/>
      </c>
      <c r="S2678" s="711" t="str">
        <f t="shared" si="305"/>
        <v/>
      </c>
      <c r="T2678" s="573"/>
      <c r="U2678" s="573"/>
      <c r="V2678" s="147"/>
      <c r="W2678" s="707"/>
    </row>
    <row r="2679" spans="2:23" ht="14.25" customHeight="1">
      <c r="B2679" s="395"/>
      <c r="D2679" s="529">
        <f t="shared" si="306"/>
        <v>2638</v>
      </c>
      <c r="E2679" s="531"/>
      <c r="F2679" s="574"/>
      <c r="G2679" s="531"/>
      <c r="H2679" s="575"/>
      <c r="I2679" s="700" t="str">
        <f t="shared" si="308"/>
        <v/>
      </c>
      <c r="J2679" s="700" t="str">
        <f t="shared" si="301"/>
        <v/>
      </c>
      <c r="K2679" s="700" t="str">
        <f t="shared" si="302"/>
        <v/>
      </c>
      <c r="L2679" s="700" t="str">
        <f t="shared" si="303"/>
        <v/>
      </c>
      <c r="M2679" s="712" t="str">
        <f t="shared" si="304"/>
        <v/>
      </c>
      <c r="N2679" s="713"/>
      <c r="O2679" s="714"/>
      <c r="P2679" s="233" t="s">
        <v>439</v>
      </c>
      <c r="Q2679" s="233" t="s">
        <v>439</v>
      </c>
      <c r="R2679" s="816" t="str">
        <f t="shared" si="307"/>
        <v/>
      </c>
      <c r="S2679" s="711" t="str">
        <f t="shared" si="305"/>
        <v/>
      </c>
      <c r="T2679" s="573"/>
      <c r="U2679" s="573"/>
      <c r="V2679" s="147"/>
      <c r="W2679" s="707"/>
    </row>
    <row r="2680" spans="2:23" ht="14.25" customHeight="1">
      <c r="B2680" s="395"/>
      <c r="D2680" s="529">
        <f t="shared" si="306"/>
        <v>2639</v>
      </c>
      <c r="E2680" s="531"/>
      <c r="F2680" s="574"/>
      <c r="G2680" s="531"/>
      <c r="H2680" s="575"/>
      <c r="I2680" s="700" t="str">
        <f t="shared" si="308"/>
        <v/>
      </c>
      <c r="J2680" s="700" t="str">
        <f t="shared" si="301"/>
        <v/>
      </c>
      <c r="K2680" s="700" t="str">
        <f t="shared" si="302"/>
        <v/>
      </c>
      <c r="L2680" s="700" t="str">
        <f t="shared" si="303"/>
        <v/>
      </c>
      <c r="M2680" s="712" t="str">
        <f t="shared" si="304"/>
        <v/>
      </c>
      <c r="N2680" s="713"/>
      <c r="O2680" s="714"/>
      <c r="P2680" s="233" t="s">
        <v>439</v>
      </c>
      <c r="Q2680" s="233" t="s">
        <v>439</v>
      </c>
      <c r="R2680" s="816" t="str">
        <f t="shared" si="307"/>
        <v/>
      </c>
      <c r="S2680" s="711" t="str">
        <f t="shared" si="305"/>
        <v/>
      </c>
      <c r="T2680" s="573"/>
      <c r="U2680" s="573"/>
      <c r="V2680" s="147"/>
      <c r="W2680" s="707"/>
    </row>
    <row r="2681" spans="2:23" ht="14.25" customHeight="1">
      <c r="B2681" s="395"/>
      <c r="D2681" s="529">
        <f t="shared" si="306"/>
        <v>2640</v>
      </c>
      <c r="E2681" s="531"/>
      <c r="F2681" s="574"/>
      <c r="G2681" s="531"/>
      <c r="H2681" s="575"/>
      <c r="I2681" s="700" t="str">
        <f t="shared" si="308"/>
        <v/>
      </c>
      <c r="J2681" s="700" t="str">
        <f t="shared" si="301"/>
        <v/>
      </c>
      <c r="K2681" s="700" t="str">
        <f t="shared" si="302"/>
        <v/>
      </c>
      <c r="L2681" s="700" t="str">
        <f t="shared" si="303"/>
        <v/>
      </c>
      <c r="M2681" s="712" t="str">
        <f t="shared" si="304"/>
        <v/>
      </c>
      <c r="N2681" s="713"/>
      <c r="O2681" s="714"/>
      <c r="P2681" s="233" t="s">
        <v>439</v>
      </c>
      <c r="Q2681" s="233" t="s">
        <v>439</v>
      </c>
      <c r="R2681" s="816" t="str">
        <f t="shared" si="307"/>
        <v/>
      </c>
      <c r="S2681" s="711" t="str">
        <f t="shared" si="305"/>
        <v/>
      </c>
      <c r="T2681" s="573"/>
      <c r="U2681" s="573"/>
      <c r="V2681" s="147"/>
      <c r="W2681" s="707"/>
    </row>
    <row r="2682" spans="2:23" ht="14.25" customHeight="1">
      <c r="B2682" s="395"/>
      <c r="D2682" s="529">
        <f t="shared" si="306"/>
        <v>2641</v>
      </c>
      <c r="E2682" s="531"/>
      <c r="F2682" s="574"/>
      <c r="G2682" s="531"/>
      <c r="H2682" s="575"/>
      <c r="I2682" s="700" t="str">
        <f t="shared" si="308"/>
        <v/>
      </c>
      <c r="J2682" s="700" t="str">
        <f t="shared" si="301"/>
        <v/>
      </c>
      <c r="K2682" s="700" t="str">
        <f t="shared" si="302"/>
        <v/>
      </c>
      <c r="L2682" s="700" t="str">
        <f t="shared" si="303"/>
        <v/>
      </c>
      <c r="M2682" s="712" t="str">
        <f t="shared" si="304"/>
        <v/>
      </c>
      <c r="N2682" s="713"/>
      <c r="O2682" s="714"/>
      <c r="P2682" s="233" t="s">
        <v>439</v>
      </c>
      <c r="Q2682" s="233" t="s">
        <v>439</v>
      </c>
      <c r="R2682" s="816" t="str">
        <f t="shared" si="307"/>
        <v/>
      </c>
      <c r="S2682" s="711" t="str">
        <f t="shared" si="305"/>
        <v/>
      </c>
      <c r="T2682" s="573"/>
      <c r="U2682" s="573"/>
      <c r="V2682" s="147"/>
      <c r="W2682" s="707"/>
    </row>
    <row r="2683" spans="2:23" ht="14.25" customHeight="1">
      <c r="B2683" s="395"/>
      <c r="D2683" s="529">
        <f t="shared" si="306"/>
        <v>2642</v>
      </c>
      <c r="E2683" s="531"/>
      <c r="F2683" s="574"/>
      <c r="G2683" s="531"/>
      <c r="H2683" s="575"/>
      <c r="I2683" s="700" t="str">
        <f t="shared" si="308"/>
        <v/>
      </c>
      <c r="J2683" s="700" t="str">
        <f t="shared" si="301"/>
        <v/>
      </c>
      <c r="K2683" s="700" t="str">
        <f t="shared" si="302"/>
        <v/>
      </c>
      <c r="L2683" s="700" t="str">
        <f t="shared" si="303"/>
        <v/>
      </c>
      <c r="M2683" s="712" t="str">
        <f t="shared" si="304"/>
        <v/>
      </c>
      <c r="N2683" s="713"/>
      <c r="O2683" s="714"/>
      <c r="P2683" s="233" t="s">
        <v>439</v>
      </c>
      <c r="Q2683" s="233" t="s">
        <v>439</v>
      </c>
      <c r="R2683" s="816" t="str">
        <f t="shared" si="307"/>
        <v/>
      </c>
      <c r="S2683" s="711" t="str">
        <f t="shared" si="305"/>
        <v/>
      </c>
      <c r="T2683" s="573"/>
      <c r="U2683" s="573"/>
      <c r="V2683" s="147"/>
      <c r="W2683" s="707"/>
    </row>
    <row r="2684" spans="2:23" ht="14.25" customHeight="1">
      <c r="B2684" s="395"/>
      <c r="D2684" s="529">
        <f t="shared" si="306"/>
        <v>2643</v>
      </c>
      <c r="E2684" s="531"/>
      <c r="F2684" s="574"/>
      <c r="G2684" s="531"/>
      <c r="H2684" s="575"/>
      <c r="I2684" s="700" t="str">
        <f t="shared" si="308"/>
        <v/>
      </c>
      <c r="J2684" s="700" t="str">
        <f t="shared" si="301"/>
        <v/>
      </c>
      <c r="K2684" s="700" t="str">
        <f t="shared" si="302"/>
        <v/>
      </c>
      <c r="L2684" s="700" t="str">
        <f t="shared" si="303"/>
        <v/>
      </c>
      <c r="M2684" s="712" t="str">
        <f t="shared" si="304"/>
        <v/>
      </c>
      <c r="N2684" s="713"/>
      <c r="O2684" s="714"/>
      <c r="P2684" s="233" t="s">
        <v>439</v>
      </c>
      <c r="Q2684" s="233" t="s">
        <v>439</v>
      </c>
      <c r="R2684" s="816" t="str">
        <f t="shared" si="307"/>
        <v/>
      </c>
      <c r="S2684" s="711" t="str">
        <f t="shared" si="305"/>
        <v/>
      </c>
      <c r="T2684" s="573"/>
      <c r="U2684" s="573"/>
      <c r="V2684" s="147"/>
      <c r="W2684" s="707"/>
    </row>
    <row r="2685" spans="2:23" ht="14.25" customHeight="1">
      <c r="B2685" s="395"/>
      <c r="D2685" s="529">
        <f t="shared" si="306"/>
        <v>2644</v>
      </c>
      <c r="E2685" s="531"/>
      <c r="F2685" s="574"/>
      <c r="G2685" s="531"/>
      <c r="H2685" s="575"/>
      <c r="I2685" s="700" t="str">
        <f t="shared" si="308"/>
        <v/>
      </c>
      <c r="J2685" s="700" t="str">
        <f t="shared" ref="J2685:J2721" si="309">IF(F2685=$AN$4,"○","")</f>
        <v/>
      </c>
      <c r="K2685" s="700" t="str">
        <f t="shared" ref="K2685:K2721" si="310">IF(OR(F2685=$AQ$4,F2685=$AR$4),"○","")</f>
        <v/>
      </c>
      <c r="L2685" s="700" t="str">
        <f t="shared" ref="L2685:L2721" si="311">IF(F2685=$AS$4,"○","")</f>
        <v/>
      </c>
      <c r="M2685" s="712" t="str">
        <f t="shared" ref="M2685:M2721" si="312">IF(H2685="","",H2685/$H$10)</f>
        <v/>
      </c>
      <c r="N2685" s="713"/>
      <c r="O2685" s="714"/>
      <c r="P2685" s="233" t="s">
        <v>439</v>
      </c>
      <c r="Q2685" s="233" t="s">
        <v>439</v>
      </c>
      <c r="R2685" s="816" t="str">
        <f t="shared" si="307"/>
        <v/>
      </c>
      <c r="S2685" s="711" t="str">
        <f t="shared" ref="S2685:S2721" si="313">IF(OR(H2685="",R2685=""),"",R2685/H2685)</f>
        <v/>
      </c>
      <c r="T2685" s="573"/>
      <c r="U2685" s="573"/>
      <c r="V2685" s="147"/>
      <c r="W2685" s="707"/>
    </row>
    <row r="2686" spans="2:23" ht="14.25" customHeight="1">
      <c r="B2686" s="395"/>
      <c r="D2686" s="529">
        <f t="shared" si="306"/>
        <v>2645</v>
      </c>
      <c r="E2686" s="531"/>
      <c r="F2686" s="574"/>
      <c r="G2686" s="531"/>
      <c r="H2686" s="575"/>
      <c r="I2686" s="700" t="str">
        <f t="shared" si="308"/>
        <v/>
      </c>
      <c r="J2686" s="700" t="str">
        <f t="shared" si="309"/>
        <v/>
      </c>
      <c r="K2686" s="700" t="str">
        <f t="shared" si="310"/>
        <v/>
      </c>
      <c r="L2686" s="700" t="str">
        <f t="shared" si="311"/>
        <v/>
      </c>
      <c r="M2686" s="712" t="str">
        <f t="shared" si="312"/>
        <v/>
      </c>
      <c r="N2686" s="713"/>
      <c r="O2686" s="714"/>
      <c r="P2686" s="233" t="s">
        <v>439</v>
      </c>
      <c r="Q2686" s="233" t="s">
        <v>439</v>
      </c>
      <c r="R2686" s="816" t="str">
        <f t="shared" si="307"/>
        <v/>
      </c>
      <c r="S2686" s="711" t="str">
        <f t="shared" si="313"/>
        <v/>
      </c>
      <c r="T2686" s="573"/>
      <c r="U2686" s="573"/>
      <c r="V2686" s="147"/>
      <c r="W2686" s="707"/>
    </row>
    <row r="2687" spans="2:23" ht="14.25" customHeight="1">
      <c r="B2687" s="395"/>
      <c r="D2687" s="529">
        <f t="shared" si="306"/>
        <v>2646</v>
      </c>
      <c r="E2687" s="531"/>
      <c r="F2687" s="574"/>
      <c r="G2687" s="531"/>
      <c r="H2687" s="575"/>
      <c r="I2687" s="700" t="str">
        <f t="shared" si="308"/>
        <v/>
      </c>
      <c r="J2687" s="700" t="str">
        <f t="shared" si="309"/>
        <v/>
      </c>
      <c r="K2687" s="700" t="str">
        <f t="shared" si="310"/>
        <v/>
      </c>
      <c r="L2687" s="700" t="str">
        <f t="shared" si="311"/>
        <v/>
      </c>
      <c r="M2687" s="712" t="str">
        <f t="shared" si="312"/>
        <v/>
      </c>
      <c r="N2687" s="713"/>
      <c r="O2687" s="714"/>
      <c r="P2687" s="233" t="s">
        <v>439</v>
      </c>
      <c r="Q2687" s="233" t="s">
        <v>439</v>
      </c>
      <c r="R2687" s="816" t="str">
        <f t="shared" si="307"/>
        <v/>
      </c>
      <c r="S2687" s="711" t="str">
        <f t="shared" si="313"/>
        <v/>
      </c>
      <c r="T2687" s="573"/>
      <c r="U2687" s="573"/>
      <c r="V2687" s="147"/>
      <c r="W2687" s="707"/>
    </row>
    <row r="2688" spans="2:23" ht="14.25" customHeight="1">
      <c r="B2688" s="395"/>
      <c r="D2688" s="529">
        <f t="shared" si="306"/>
        <v>2647</v>
      </c>
      <c r="E2688" s="531"/>
      <c r="F2688" s="574"/>
      <c r="G2688" s="531"/>
      <c r="H2688" s="575"/>
      <c r="I2688" s="700" t="str">
        <f t="shared" si="308"/>
        <v/>
      </c>
      <c r="J2688" s="700" t="str">
        <f t="shared" si="309"/>
        <v/>
      </c>
      <c r="K2688" s="700" t="str">
        <f t="shared" si="310"/>
        <v/>
      </c>
      <c r="L2688" s="700" t="str">
        <f t="shared" si="311"/>
        <v/>
      </c>
      <c r="M2688" s="712" t="str">
        <f t="shared" si="312"/>
        <v/>
      </c>
      <c r="N2688" s="713"/>
      <c r="O2688" s="714"/>
      <c r="P2688" s="233" t="s">
        <v>439</v>
      </c>
      <c r="Q2688" s="233" t="s">
        <v>439</v>
      </c>
      <c r="R2688" s="816" t="str">
        <f t="shared" si="307"/>
        <v/>
      </c>
      <c r="S2688" s="711" t="str">
        <f t="shared" si="313"/>
        <v/>
      </c>
      <c r="T2688" s="573"/>
      <c r="U2688" s="573"/>
      <c r="V2688" s="147"/>
      <c r="W2688" s="707"/>
    </row>
    <row r="2689" spans="2:23" ht="14.25" customHeight="1">
      <c r="B2689" s="395"/>
      <c r="D2689" s="529">
        <f t="shared" si="306"/>
        <v>2648</v>
      </c>
      <c r="E2689" s="531"/>
      <c r="F2689" s="574"/>
      <c r="G2689" s="531"/>
      <c r="H2689" s="575"/>
      <c r="I2689" s="700" t="str">
        <f t="shared" si="308"/>
        <v/>
      </c>
      <c r="J2689" s="700" t="str">
        <f t="shared" si="309"/>
        <v/>
      </c>
      <c r="K2689" s="700" t="str">
        <f t="shared" si="310"/>
        <v/>
      </c>
      <c r="L2689" s="700" t="str">
        <f t="shared" si="311"/>
        <v/>
      </c>
      <c r="M2689" s="712" t="str">
        <f t="shared" si="312"/>
        <v/>
      </c>
      <c r="N2689" s="713"/>
      <c r="O2689" s="714"/>
      <c r="P2689" s="233" t="s">
        <v>439</v>
      </c>
      <c r="Q2689" s="233" t="s">
        <v>439</v>
      </c>
      <c r="R2689" s="816" t="str">
        <f t="shared" si="307"/>
        <v/>
      </c>
      <c r="S2689" s="711" t="str">
        <f t="shared" si="313"/>
        <v/>
      </c>
      <c r="T2689" s="573"/>
      <c r="U2689" s="573"/>
      <c r="V2689" s="147"/>
      <c r="W2689" s="707"/>
    </row>
    <row r="2690" spans="2:23" ht="14.25" customHeight="1">
      <c r="B2690" s="395"/>
      <c r="D2690" s="529">
        <f t="shared" si="306"/>
        <v>2649</v>
      </c>
      <c r="E2690" s="531"/>
      <c r="F2690" s="574"/>
      <c r="G2690" s="531"/>
      <c r="H2690" s="575"/>
      <c r="I2690" s="700" t="str">
        <f t="shared" si="308"/>
        <v/>
      </c>
      <c r="J2690" s="700" t="str">
        <f t="shared" si="309"/>
        <v/>
      </c>
      <c r="K2690" s="700" t="str">
        <f t="shared" si="310"/>
        <v/>
      </c>
      <c r="L2690" s="700" t="str">
        <f t="shared" si="311"/>
        <v/>
      </c>
      <c r="M2690" s="712" t="str">
        <f t="shared" si="312"/>
        <v/>
      </c>
      <c r="N2690" s="713"/>
      <c r="O2690" s="714"/>
      <c r="P2690" s="233" t="s">
        <v>439</v>
      </c>
      <c r="Q2690" s="233" t="s">
        <v>439</v>
      </c>
      <c r="R2690" s="816" t="str">
        <f t="shared" si="307"/>
        <v/>
      </c>
      <c r="S2690" s="711" t="str">
        <f t="shared" si="313"/>
        <v/>
      </c>
      <c r="T2690" s="573"/>
      <c r="U2690" s="573"/>
      <c r="V2690" s="147"/>
      <c r="W2690" s="707"/>
    </row>
    <row r="2691" spans="2:23" ht="14.25" customHeight="1">
      <c r="B2691" s="395"/>
      <c r="D2691" s="529">
        <f t="shared" si="306"/>
        <v>2650</v>
      </c>
      <c r="E2691" s="531"/>
      <c r="F2691" s="574"/>
      <c r="G2691" s="531"/>
      <c r="H2691" s="575"/>
      <c r="I2691" s="700" t="str">
        <f t="shared" si="308"/>
        <v/>
      </c>
      <c r="J2691" s="700" t="str">
        <f t="shared" si="309"/>
        <v/>
      </c>
      <c r="K2691" s="700" t="str">
        <f t="shared" si="310"/>
        <v/>
      </c>
      <c r="L2691" s="700" t="str">
        <f t="shared" si="311"/>
        <v/>
      </c>
      <c r="M2691" s="712" t="str">
        <f t="shared" si="312"/>
        <v/>
      </c>
      <c r="N2691" s="713"/>
      <c r="O2691" s="714"/>
      <c r="P2691" s="233" t="s">
        <v>439</v>
      </c>
      <c r="Q2691" s="233" t="s">
        <v>439</v>
      </c>
      <c r="R2691" s="816" t="str">
        <f t="shared" si="307"/>
        <v/>
      </c>
      <c r="S2691" s="711" t="str">
        <f t="shared" si="313"/>
        <v/>
      </c>
      <c r="T2691" s="573"/>
      <c r="U2691" s="573"/>
      <c r="V2691" s="147"/>
      <c r="W2691" s="707"/>
    </row>
    <row r="2692" spans="2:23" ht="14.25" customHeight="1">
      <c r="B2692" s="395"/>
      <c r="D2692" s="529">
        <f t="shared" si="306"/>
        <v>2651</v>
      </c>
      <c r="E2692" s="531"/>
      <c r="F2692" s="574"/>
      <c r="G2692" s="531"/>
      <c r="H2692" s="575"/>
      <c r="I2692" s="700" t="str">
        <f t="shared" si="308"/>
        <v/>
      </c>
      <c r="J2692" s="700" t="str">
        <f t="shared" si="309"/>
        <v/>
      </c>
      <c r="K2692" s="700" t="str">
        <f t="shared" si="310"/>
        <v/>
      </c>
      <c r="L2692" s="700" t="str">
        <f t="shared" si="311"/>
        <v/>
      </c>
      <c r="M2692" s="712" t="str">
        <f t="shared" si="312"/>
        <v/>
      </c>
      <c r="N2692" s="713"/>
      <c r="O2692" s="714"/>
      <c r="P2692" s="233" t="s">
        <v>439</v>
      </c>
      <c r="Q2692" s="233" t="s">
        <v>439</v>
      </c>
      <c r="R2692" s="816" t="str">
        <f t="shared" si="307"/>
        <v/>
      </c>
      <c r="S2692" s="711" t="str">
        <f t="shared" si="313"/>
        <v/>
      </c>
      <c r="T2692" s="573"/>
      <c r="U2692" s="573"/>
      <c r="V2692" s="147"/>
      <c r="W2692" s="707"/>
    </row>
    <row r="2693" spans="2:23" ht="14.25" customHeight="1">
      <c r="B2693" s="395"/>
      <c r="D2693" s="529">
        <f t="shared" si="306"/>
        <v>2652</v>
      </c>
      <c r="E2693" s="531"/>
      <c r="F2693" s="574"/>
      <c r="G2693" s="531"/>
      <c r="H2693" s="575"/>
      <c r="I2693" s="700" t="str">
        <f t="shared" si="308"/>
        <v/>
      </c>
      <c r="J2693" s="700" t="str">
        <f t="shared" si="309"/>
        <v/>
      </c>
      <c r="K2693" s="700" t="str">
        <f t="shared" si="310"/>
        <v/>
      </c>
      <c r="L2693" s="700" t="str">
        <f t="shared" si="311"/>
        <v/>
      </c>
      <c r="M2693" s="712" t="str">
        <f t="shared" si="312"/>
        <v/>
      </c>
      <c r="N2693" s="713"/>
      <c r="O2693" s="714"/>
      <c r="P2693" s="233" t="s">
        <v>439</v>
      </c>
      <c r="Q2693" s="233" t="s">
        <v>439</v>
      </c>
      <c r="R2693" s="816" t="str">
        <f t="shared" si="307"/>
        <v/>
      </c>
      <c r="S2693" s="711" t="str">
        <f t="shared" si="313"/>
        <v/>
      </c>
      <c r="T2693" s="573"/>
      <c r="U2693" s="573"/>
      <c r="V2693" s="147"/>
      <c r="W2693" s="707"/>
    </row>
    <row r="2694" spans="2:23" ht="14.25" customHeight="1">
      <c r="B2694" s="395"/>
      <c r="D2694" s="529">
        <f t="shared" si="306"/>
        <v>2653</v>
      </c>
      <c r="E2694" s="531"/>
      <c r="F2694" s="574"/>
      <c r="G2694" s="531"/>
      <c r="H2694" s="575"/>
      <c r="I2694" s="700" t="str">
        <f t="shared" si="308"/>
        <v/>
      </c>
      <c r="J2694" s="700" t="str">
        <f t="shared" si="309"/>
        <v/>
      </c>
      <c r="K2694" s="700" t="str">
        <f t="shared" si="310"/>
        <v/>
      </c>
      <c r="L2694" s="700" t="str">
        <f t="shared" si="311"/>
        <v/>
      </c>
      <c r="M2694" s="712" t="str">
        <f t="shared" si="312"/>
        <v/>
      </c>
      <c r="N2694" s="713"/>
      <c r="O2694" s="714"/>
      <c r="P2694" s="233" t="s">
        <v>439</v>
      </c>
      <c r="Q2694" s="233" t="s">
        <v>439</v>
      </c>
      <c r="R2694" s="816" t="str">
        <f t="shared" si="307"/>
        <v/>
      </c>
      <c r="S2694" s="711" t="str">
        <f t="shared" si="313"/>
        <v/>
      </c>
      <c r="T2694" s="573"/>
      <c r="U2694" s="573"/>
      <c r="V2694" s="147"/>
      <c r="W2694" s="707"/>
    </row>
    <row r="2695" spans="2:23" ht="14.25" customHeight="1">
      <c r="B2695" s="395"/>
      <c r="D2695" s="529">
        <f t="shared" si="306"/>
        <v>2654</v>
      </c>
      <c r="E2695" s="531"/>
      <c r="F2695" s="574"/>
      <c r="G2695" s="531"/>
      <c r="H2695" s="575"/>
      <c r="I2695" s="700" t="str">
        <f t="shared" si="308"/>
        <v/>
      </c>
      <c r="J2695" s="700" t="str">
        <f t="shared" si="309"/>
        <v/>
      </c>
      <c r="K2695" s="700" t="str">
        <f t="shared" si="310"/>
        <v/>
      </c>
      <c r="L2695" s="700" t="str">
        <f t="shared" si="311"/>
        <v/>
      </c>
      <c r="M2695" s="712" t="str">
        <f t="shared" si="312"/>
        <v/>
      </c>
      <c r="N2695" s="713"/>
      <c r="O2695" s="714"/>
      <c r="P2695" s="233" t="s">
        <v>439</v>
      </c>
      <c r="Q2695" s="233" t="s">
        <v>439</v>
      </c>
      <c r="R2695" s="816" t="str">
        <f t="shared" si="307"/>
        <v/>
      </c>
      <c r="S2695" s="711" t="str">
        <f t="shared" si="313"/>
        <v/>
      </c>
      <c r="T2695" s="573"/>
      <c r="U2695" s="573"/>
      <c r="V2695" s="147"/>
      <c r="W2695" s="707"/>
    </row>
    <row r="2696" spans="2:23" ht="14.25" customHeight="1">
      <c r="B2696" s="395"/>
      <c r="D2696" s="529">
        <f t="shared" si="306"/>
        <v>2655</v>
      </c>
      <c r="E2696" s="531"/>
      <c r="F2696" s="574"/>
      <c r="G2696" s="531"/>
      <c r="H2696" s="575"/>
      <c r="I2696" s="700" t="str">
        <f t="shared" si="308"/>
        <v/>
      </c>
      <c r="J2696" s="700" t="str">
        <f t="shared" si="309"/>
        <v/>
      </c>
      <c r="K2696" s="700" t="str">
        <f t="shared" si="310"/>
        <v/>
      </c>
      <c r="L2696" s="700" t="str">
        <f t="shared" si="311"/>
        <v/>
      </c>
      <c r="M2696" s="712" t="str">
        <f t="shared" si="312"/>
        <v/>
      </c>
      <c r="N2696" s="713"/>
      <c r="O2696" s="714"/>
      <c r="P2696" s="233" t="s">
        <v>439</v>
      </c>
      <c r="Q2696" s="233" t="s">
        <v>439</v>
      </c>
      <c r="R2696" s="816" t="str">
        <f t="shared" si="307"/>
        <v/>
      </c>
      <c r="S2696" s="711" t="str">
        <f t="shared" si="313"/>
        <v/>
      </c>
      <c r="T2696" s="573"/>
      <c r="U2696" s="573"/>
      <c r="V2696" s="147"/>
      <c r="W2696" s="707"/>
    </row>
    <row r="2697" spans="2:23" ht="14.25" customHeight="1">
      <c r="B2697" s="395"/>
      <c r="D2697" s="529">
        <f t="shared" si="306"/>
        <v>2656</v>
      </c>
      <c r="E2697" s="531"/>
      <c r="F2697" s="574"/>
      <c r="G2697" s="531"/>
      <c r="H2697" s="575"/>
      <c r="I2697" s="700" t="str">
        <f t="shared" si="308"/>
        <v/>
      </c>
      <c r="J2697" s="700" t="str">
        <f t="shared" si="309"/>
        <v/>
      </c>
      <c r="K2697" s="700" t="str">
        <f t="shared" si="310"/>
        <v/>
      </c>
      <c r="L2697" s="700" t="str">
        <f t="shared" si="311"/>
        <v/>
      </c>
      <c r="M2697" s="712" t="str">
        <f t="shared" si="312"/>
        <v/>
      </c>
      <c r="N2697" s="713"/>
      <c r="O2697" s="714"/>
      <c r="P2697" s="233" t="s">
        <v>439</v>
      </c>
      <c r="Q2697" s="233" t="s">
        <v>439</v>
      </c>
      <c r="R2697" s="816" t="str">
        <f t="shared" si="307"/>
        <v/>
      </c>
      <c r="S2697" s="711" t="str">
        <f t="shared" si="313"/>
        <v/>
      </c>
      <c r="T2697" s="573"/>
      <c r="U2697" s="573"/>
      <c r="V2697" s="147"/>
      <c r="W2697" s="707"/>
    </row>
    <row r="2698" spans="2:23" ht="14.25" customHeight="1">
      <c r="B2698" s="395"/>
      <c r="D2698" s="529">
        <f t="shared" si="306"/>
        <v>2657</v>
      </c>
      <c r="E2698" s="531"/>
      <c r="F2698" s="574"/>
      <c r="G2698" s="531"/>
      <c r="H2698" s="575"/>
      <c r="I2698" s="700" t="str">
        <f t="shared" si="308"/>
        <v/>
      </c>
      <c r="J2698" s="700" t="str">
        <f t="shared" si="309"/>
        <v/>
      </c>
      <c r="K2698" s="700" t="str">
        <f t="shared" si="310"/>
        <v/>
      </c>
      <c r="L2698" s="700" t="str">
        <f t="shared" si="311"/>
        <v/>
      </c>
      <c r="M2698" s="712" t="str">
        <f t="shared" si="312"/>
        <v/>
      </c>
      <c r="N2698" s="713"/>
      <c r="O2698" s="714"/>
      <c r="P2698" s="233" t="s">
        <v>439</v>
      </c>
      <c r="Q2698" s="233" t="s">
        <v>439</v>
      </c>
      <c r="R2698" s="816" t="str">
        <f t="shared" si="307"/>
        <v/>
      </c>
      <c r="S2698" s="711" t="str">
        <f t="shared" si="313"/>
        <v/>
      </c>
      <c r="T2698" s="573"/>
      <c r="U2698" s="573"/>
      <c r="V2698" s="147"/>
      <c r="W2698" s="707"/>
    </row>
    <row r="2699" spans="2:23" ht="14.25" customHeight="1">
      <c r="B2699" s="395"/>
      <c r="D2699" s="529">
        <f t="shared" si="306"/>
        <v>2658</v>
      </c>
      <c r="E2699" s="531"/>
      <c r="F2699" s="574"/>
      <c r="G2699" s="531"/>
      <c r="H2699" s="575"/>
      <c r="I2699" s="700" t="str">
        <f t="shared" si="308"/>
        <v/>
      </c>
      <c r="J2699" s="700" t="str">
        <f t="shared" si="309"/>
        <v/>
      </c>
      <c r="K2699" s="700" t="str">
        <f t="shared" si="310"/>
        <v/>
      </c>
      <c r="L2699" s="700" t="str">
        <f t="shared" si="311"/>
        <v/>
      </c>
      <c r="M2699" s="712" t="str">
        <f t="shared" si="312"/>
        <v/>
      </c>
      <c r="N2699" s="713"/>
      <c r="O2699" s="714"/>
      <c r="P2699" s="233" t="s">
        <v>439</v>
      </c>
      <c r="Q2699" s="233" t="s">
        <v>439</v>
      </c>
      <c r="R2699" s="816" t="str">
        <f t="shared" si="307"/>
        <v/>
      </c>
      <c r="S2699" s="711" t="str">
        <f t="shared" si="313"/>
        <v/>
      </c>
      <c r="T2699" s="573"/>
      <c r="U2699" s="573"/>
      <c r="V2699" s="147"/>
      <c r="W2699" s="707"/>
    </row>
    <row r="2700" spans="2:23" ht="14.25" customHeight="1">
      <c r="B2700" s="395"/>
      <c r="D2700" s="529">
        <f t="shared" si="306"/>
        <v>2659</v>
      </c>
      <c r="E2700" s="531"/>
      <c r="F2700" s="574"/>
      <c r="G2700" s="531"/>
      <c r="H2700" s="575"/>
      <c r="I2700" s="700" t="str">
        <f t="shared" si="308"/>
        <v/>
      </c>
      <c r="J2700" s="700" t="str">
        <f t="shared" si="309"/>
        <v/>
      </c>
      <c r="K2700" s="700" t="str">
        <f t="shared" si="310"/>
        <v/>
      </c>
      <c r="L2700" s="700" t="str">
        <f t="shared" si="311"/>
        <v/>
      </c>
      <c r="M2700" s="712" t="str">
        <f t="shared" si="312"/>
        <v/>
      </c>
      <c r="N2700" s="713"/>
      <c r="O2700" s="714"/>
      <c r="P2700" s="233" t="s">
        <v>439</v>
      </c>
      <c r="Q2700" s="233" t="s">
        <v>439</v>
      </c>
      <c r="R2700" s="816" t="str">
        <f t="shared" si="307"/>
        <v/>
      </c>
      <c r="S2700" s="711" t="str">
        <f t="shared" si="313"/>
        <v/>
      </c>
      <c r="T2700" s="573"/>
      <c r="U2700" s="573"/>
      <c r="V2700" s="147"/>
      <c r="W2700" s="707"/>
    </row>
    <row r="2701" spans="2:23" ht="14.25" customHeight="1">
      <c r="B2701" s="395"/>
      <c r="D2701" s="529">
        <f t="shared" si="306"/>
        <v>2660</v>
      </c>
      <c r="E2701" s="531"/>
      <c r="F2701" s="574"/>
      <c r="G2701" s="531"/>
      <c r="H2701" s="575"/>
      <c r="I2701" s="700" t="str">
        <f t="shared" si="308"/>
        <v/>
      </c>
      <c r="J2701" s="700" t="str">
        <f t="shared" si="309"/>
        <v/>
      </c>
      <c r="K2701" s="700" t="str">
        <f t="shared" si="310"/>
        <v/>
      </c>
      <c r="L2701" s="700" t="str">
        <f t="shared" si="311"/>
        <v/>
      </c>
      <c r="M2701" s="712" t="str">
        <f t="shared" si="312"/>
        <v/>
      </c>
      <c r="N2701" s="713"/>
      <c r="O2701" s="714"/>
      <c r="P2701" s="233" t="s">
        <v>439</v>
      </c>
      <c r="Q2701" s="233" t="s">
        <v>439</v>
      </c>
      <c r="R2701" s="816" t="str">
        <f t="shared" si="307"/>
        <v/>
      </c>
      <c r="S2701" s="711" t="str">
        <f t="shared" si="313"/>
        <v/>
      </c>
      <c r="T2701" s="573"/>
      <c r="U2701" s="573"/>
      <c r="V2701" s="147"/>
      <c r="W2701" s="707"/>
    </row>
    <row r="2702" spans="2:23" ht="14.25" customHeight="1">
      <c r="B2702" s="395"/>
      <c r="D2702" s="529">
        <f t="shared" si="306"/>
        <v>2661</v>
      </c>
      <c r="E2702" s="531"/>
      <c r="F2702" s="574"/>
      <c r="G2702" s="531"/>
      <c r="H2702" s="575"/>
      <c r="I2702" s="700" t="str">
        <f t="shared" si="308"/>
        <v/>
      </c>
      <c r="J2702" s="700" t="str">
        <f t="shared" si="309"/>
        <v/>
      </c>
      <c r="K2702" s="700" t="str">
        <f t="shared" si="310"/>
        <v/>
      </c>
      <c r="L2702" s="700" t="str">
        <f t="shared" si="311"/>
        <v/>
      </c>
      <c r="M2702" s="712" t="str">
        <f t="shared" si="312"/>
        <v/>
      </c>
      <c r="N2702" s="713"/>
      <c r="O2702" s="714"/>
      <c r="P2702" s="233" t="s">
        <v>439</v>
      </c>
      <c r="Q2702" s="233" t="s">
        <v>439</v>
      </c>
      <c r="R2702" s="816" t="str">
        <f t="shared" si="307"/>
        <v/>
      </c>
      <c r="S2702" s="711" t="str">
        <f t="shared" si="313"/>
        <v/>
      </c>
      <c r="T2702" s="573"/>
      <c r="U2702" s="573"/>
      <c r="V2702" s="147"/>
      <c r="W2702" s="707"/>
    </row>
    <row r="2703" spans="2:23" ht="14.25" customHeight="1">
      <c r="B2703" s="395"/>
      <c r="D2703" s="529">
        <f t="shared" si="306"/>
        <v>2662</v>
      </c>
      <c r="E2703" s="531"/>
      <c r="F2703" s="574"/>
      <c r="G2703" s="531"/>
      <c r="H2703" s="575"/>
      <c r="I2703" s="700" t="str">
        <f t="shared" si="308"/>
        <v/>
      </c>
      <c r="J2703" s="700" t="str">
        <f t="shared" si="309"/>
        <v/>
      </c>
      <c r="K2703" s="700" t="str">
        <f t="shared" si="310"/>
        <v/>
      </c>
      <c r="L2703" s="700" t="str">
        <f t="shared" si="311"/>
        <v/>
      </c>
      <c r="M2703" s="712" t="str">
        <f t="shared" si="312"/>
        <v/>
      </c>
      <c r="N2703" s="713"/>
      <c r="O2703" s="714"/>
      <c r="P2703" s="233" t="s">
        <v>439</v>
      </c>
      <c r="Q2703" s="233" t="s">
        <v>439</v>
      </c>
      <c r="R2703" s="816" t="str">
        <f t="shared" si="307"/>
        <v/>
      </c>
      <c r="S2703" s="711" t="str">
        <f t="shared" si="313"/>
        <v/>
      </c>
      <c r="T2703" s="573"/>
      <c r="U2703" s="573"/>
      <c r="V2703" s="147"/>
      <c r="W2703" s="707"/>
    </row>
    <row r="2704" spans="2:23" ht="14.25" customHeight="1">
      <c r="B2704" s="395"/>
      <c r="D2704" s="529">
        <f t="shared" si="306"/>
        <v>2663</v>
      </c>
      <c r="E2704" s="531"/>
      <c r="F2704" s="574"/>
      <c r="G2704" s="531"/>
      <c r="H2704" s="575"/>
      <c r="I2704" s="700" t="str">
        <f t="shared" si="308"/>
        <v/>
      </c>
      <c r="J2704" s="700" t="str">
        <f t="shared" si="309"/>
        <v/>
      </c>
      <c r="K2704" s="700" t="str">
        <f t="shared" si="310"/>
        <v/>
      </c>
      <c r="L2704" s="700" t="str">
        <f t="shared" si="311"/>
        <v/>
      </c>
      <c r="M2704" s="712" t="str">
        <f t="shared" si="312"/>
        <v/>
      </c>
      <c r="N2704" s="713"/>
      <c r="O2704" s="714"/>
      <c r="P2704" s="233" t="s">
        <v>439</v>
      </c>
      <c r="Q2704" s="233" t="s">
        <v>439</v>
      </c>
      <c r="R2704" s="816" t="str">
        <f t="shared" si="307"/>
        <v/>
      </c>
      <c r="S2704" s="711" t="str">
        <f t="shared" si="313"/>
        <v/>
      </c>
      <c r="T2704" s="573"/>
      <c r="U2704" s="573"/>
      <c r="V2704" s="147"/>
      <c r="W2704" s="707"/>
    </row>
    <row r="2705" spans="2:23" ht="14.25" customHeight="1">
      <c r="B2705" s="395"/>
      <c r="D2705" s="529">
        <f t="shared" si="306"/>
        <v>2664</v>
      </c>
      <c r="E2705" s="531"/>
      <c r="F2705" s="574"/>
      <c r="G2705" s="531"/>
      <c r="H2705" s="575"/>
      <c r="I2705" s="700" t="str">
        <f t="shared" si="308"/>
        <v/>
      </c>
      <c r="J2705" s="700" t="str">
        <f t="shared" si="309"/>
        <v/>
      </c>
      <c r="K2705" s="700" t="str">
        <f t="shared" si="310"/>
        <v/>
      </c>
      <c r="L2705" s="700" t="str">
        <f t="shared" si="311"/>
        <v/>
      </c>
      <c r="M2705" s="712" t="str">
        <f t="shared" si="312"/>
        <v/>
      </c>
      <c r="N2705" s="713"/>
      <c r="O2705" s="714"/>
      <c r="P2705" s="233" t="s">
        <v>439</v>
      </c>
      <c r="Q2705" s="233" t="s">
        <v>439</v>
      </c>
      <c r="R2705" s="816" t="str">
        <f t="shared" si="307"/>
        <v/>
      </c>
      <c r="S2705" s="711" t="str">
        <f t="shared" si="313"/>
        <v/>
      </c>
      <c r="T2705" s="573"/>
      <c r="U2705" s="573"/>
      <c r="V2705" s="147"/>
      <c r="W2705" s="707"/>
    </row>
    <row r="2706" spans="2:23" ht="14.25" customHeight="1">
      <c r="B2706" s="395"/>
      <c r="D2706" s="529">
        <f t="shared" si="306"/>
        <v>2665</v>
      </c>
      <c r="E2706" s="531"/>
      <c r="F2706" s="574"/>
      <c r="G2706" s="531"/>
      <c r="H2706" s="575"/>
      <c r="I2706" s="700" t="str">
        <f t="shared" si="308"/>
        <v/>
      </c>
      <c r="J2706" s="700" t="str">
        <f t="shared" si="309"/>
        <v/>
      </c>
      <c r="K2706" s="700" t="str">
        <f t="shared" si="310"/>
        <v/>
      </c>
      <c r="L2706" s="700" t="str">
        <f t="shared" si="311"/>
        <v/>
      </c>
      <c r="M2706" s="712" t="str">
        <f t="shared" si="312"/>
        <v/>
      </c>
      <c r="N2706" s="713"/>
      <c r="O2706" s="714"/>
      <c r="P2706" s="233" t="s">
        <v>439</v>
      </c>
      <c r="Q2706" s="233" t="s">
        <v>439</v>
      </c>
      <c r="R2706" s="816" t="str">
        <f t="shared" si="307"/>
        <v/>
      </c>
      <c r="S2706" s="711" t="str">
        <f t="shared" si="313"/>
        <v/>
      </c>
      <c r="T2706" s="573"/>
      <c r="U2706" s="573"/>
      <c r="V2706" s="147"/>
      <c r="W2706" s="707"/>
    </row>
    <row r="2707" spans="2:23" ht="14.25" customHeight="1">
      <c r="B2707" s="395"/>
      <c r="D2707" s="529">
        <f t="shared" si="306"/>
        <v>2666</v>
      </c>
      <c r="E2707" s="531"/>
      <c r="F2707" s="574"/>
      <c r="G2707" s="531"/>
      <c r="H2707" s="575"/>
      <c r="I2707" s="700" t="str">
        <f t="shared" si="308"/>
        <v/>
      </c>
      <c r="J2707" s="700" t="str">
        <f t="shared" si="309"/>
        <v/>
      </c>
      <c r="K2707" s="700" t="str">
        <f t="shared" si="310"/>
        <v/>
      </c>
      <c r="L2707" s="700" t="str">
        <f t="shared" si="311"/>
        <v/>
      </c>
      <c r="M2707" s="712" t="str">
        <f t="shared" si="312"/>
        <v/>
      </c>
      <c r="N2707" s="713"/>
      <c r="O2707" s="714"/>
      <c r="P2707" s="233" t="s">
        <v>439</v>
      </c>
      <c r="Q2707" s="233" t="s">
        <v>439</v>
      </c>
      <c r="R2707" s="816" t="str">
        <f t="shared" si="307"/>
        <v/>
      </c>
      <c r="S2707" s="711" t="str">
        <f t="shared" si="313"/>
        <v/>
      </c>
      <c r="T2707" s="573"/>
      <c r="U2707" s="573"/>
      <c r="V2707" s="147"/>
      <c r="W2707" s="707"/>
    </row>
    <row r="2708" spans="2:23" ht="14.25" customHeight="1">
      <c r="B2708" s="395"/>
      <c r="D2708" s="529">
        <f t="shared" si="306"/>
        <v>2667</v>
      </c>
      <c r="E2708" s="531"/>
      <c r="F2708" s="574"/>
      <c r="G2708" s="531"/>
      <c r="H2708" s="575"/>
      <c r="I2708" s="700" t="str">
        <f t="shared" si="308"/>
        <v/>
      </c>
      <c r="J2708" s="700" t="str">
        <f t="shared" si="309"/>
        <v/>
      </c>
      <c r="K2708" s="700" t="str">
        <f t="shared" si="310"/>
        <v/>
      </c>
      <c r="L2708" s="700" t="str">
        <f t="shared" si="311"/>
        <v/>
      </c>
      <c r="M2708" s="712" t="str">
        <f t="shared" si="312"/>
        <v/>
      </c>
      <c r="N2708" s="713"/>
      <c r="O2708" s="714"/>
      <c r="P2708" s="233" t="s">
        <v>439</v>
      </c>
      <c r="Q2708" s="233" t="s">
        <v>439</v>
      </c>
      <c r="R2708" s="816" t="str">
        <f t="shared" si="307"/>
        <v/>
      </c>
      <c r="S2708" s="711" t="str">
        <f t="shared" si="313"/>
        <v/>
      </c>
      <c r="T2708" s="573"/>
      <c r="U2708" s="573"/>
      <c r="V2708" s="147"/>
      <c r="W2708" s="707"/>
    </row>
    <row r="2709" spans="2:23" ht="14.25" customHeight="1">
      <c r="B2709" s="395"/>
      <c r="D2709" s="529">
        <f t="shared" si="306"/>
        <v>2668</v>
      </c>
      <c r="E2709" s="531"/>
      <c r="F2709" s="574"/>
      <c r="G2709" s="531"/>
      <c r="H2709" s="575"/>
      <c r="I2709" s="700" t="str">
        <f t="shared" si="308"/>
        <v/>
      </c>
      <c r="J2709" s="700" t="str">
        <f t="shared" si="309"/>
        <v/>
      </c>
      <c r="K2709" s="700" t="str">
        <f t="shared" si="310"/>
        <v/>
      </c>
      <c r="L2709" s="700" t="str">
        <f t="shared" si="311"/>
        <v/>
      </c>
      <c r="M2709" s="712" t="str">
        <f t="shared" si="312"/>
        <v/>
      </c>
      <c r="N2709" s="713"/>
      <c r="O2709" s="714"/>
      <c r="P2709" s="233" t="s">
        <v>439</v>
      </c>
      <c r="Q2709" s="233" t="s">
        <v>439</v>
      </c>
      <c r="R2709" s="816" t="str">
        <f t="shared" si="307"/>
        <v/>
      </c>
      <c r="S2709" s="711" t="str">
        <f t="shared" si="313"/>
        <v/>
      </c>
      <c r="T2709" s="573"/>
      <c r="U2709" s="573"/>
      <c r="V2709" s="147"/>
      <c r="W2709" s="707"/>
    </row>
    <row r="2710" spans="2:23" ht="14.25" customHeight="1">
      <c r="B2710" s="395"/>
      <c r="D2710" s="529">
        <f t="shared" si="306"/>
        <v>2669</v>
      </c>
      <c r="E2710" s="531"/>
      <c r="F2710" s="574"/>
      <c r="G2710" s="531"/>
      <c r="H2710" s="575"/>
      <c r="I2710" s="700" t="str">
        <f t="shared" si="308"/>
        <v/>
      </c>
      <c r="J2710" s="700" t="str">
        <f t="shared" si="309"/>
        <v/>
      </c>
      <c r="K2710" s="700" t="str">
        <f t="shared" si="310"/>
        <v/>
      </c>
      <c r="L2710" s="700" t="str">
        <f t="shared" si="311"/>
        <v/>
      </c>
      <c r="M2710" s="712" t="str">
        <f t="shared" si="312"/>
        <v/>
      </c>
      <c r="N2710" s="713"/>
      <c r="O2710" s="714"/>
      <c r="P2710" s="233" t="s">
        <v>439</v>
      </c>
      <c r="Q2710" s="233" t="s">
        <v>439</v>
      </c>
      <c r="R2710" s="816" t="str">
        <f t="shared" si="307"/>
        <v/>
      </c>
      <c r="S2710" s="711" t="str">
        <f t="shared" si="313"/>
        <v/>
      </c>
      <c r="T2710" s="573"/>
      <c r="U2710" s="573"/>
      <c r="V2710" s="147"/>
      <c r="W2710" s="707"/>
    </row>
    <row r="2711" spans="2:23" ht="14.25" customHeight="1">
      <c r="B2711" s="395"/>
      <c r="D2711" s="529">
        <f t="shared" si="306"/>
        <v>2670</v>
      </c>
      <c r="E2711" s="531"/>
      <c r="F2711" s="574"/>
      <c r="G2711" s="531"/>
      <c r="H2711" s="575"/>
      <c r="I2711" s="700" t="str">
        <f t="shared" si="308"/>
        <v/>
      </c>
      <c r="J2711" s="700" t="str">
        <f t="shared" si="309"/>
        <v/>
      </c>
      <c r="K2711" s="700" t="str">
        <f t="shared" si="310"/>
        <v/>
      </c>
      <c r="L2711" s="700" t="str">
        <f t="shared" si="311"/>
        <v/>
      </c>
      <c r="M2711" s="712" t="str">
        <f t="shared" si="312"/>
        <v/>
      </c>
      <c r="N2711" s="713"/>
      <c r="O2711" s="714"/>
      <c r="P2711" s="233" t="s">
        <v>439</v>
      </c>
      <c r="Q2711" s="233" t="s">
        <v>439</v>
      </c>
      <c r="R2711" s="816" t="str">
        <f t="shared" si="307"/>
        <v/>
      </c>
      <c r="S2711" s="711" t="str">
        <f t="shared" si="313"/>
        <v/>
      </c>
      <c r="T2711" s="573"/>
      <c r="U2711" s="573"/>
      <c r="V2711" s="147"/>
      <c r="W2711" s="707"/>
    </row>
    <row r="2712" spans="2:23" ht="14.25" customHeight="1">
      <c r="B2712" s="395"/>
      <c r="D2712" s="529">
        <f t="shared" si="306"/>
        <v>2671</v>
      </c>
      <c r="E2712" s="531"/>
      <c r="F2712" s="574"/>
      <c r="G2712" s="531"/>
      <c r="H2712" s="575"/>
      <c r="I2712" s="700" t="str">
        <f t="shared" si="308"/>
        <v/>
      </c>
      <c r="J2712" s="700" t="str">
        <f t="shared" si="309"/>
        <v/>
      </c>
      <c r="K2712" s="700" t="str">
        <f t="shared" si="310"/>
        <v/>
      </c>
      <c r="L2712" s="700" t="str">
        <f t="shared" si="311"/>
        <v/>
      </c>
      <c r="M2712" s="712" t="str">
        <f t="shared" si="312"/>
        <v/>
      </c>
      <c r="N2712" s="713"/>
      <c r="O2712" s="714"/>
      <c r="P2712" s="233" t="s">
        <v>439</v>
      </c>
      <c r="Q2712" s="233" t="s">
        <v>439</v>
      </c>
      <c r="R2712" s="816" t="str">
        <f t="shared" si="307"/>
        <v/>
      </c>
      <c r="S2712" s="711" t="str">
        <f t="shared" si="313"/>
        <v/>
      </c>
      <c r="T2712" s="573"/>
      <c r="U2712" s="573"/>
      <c r="V2712" s="147"/>
      <c r="W2712" s="707"/>
    </row>
    <row r="2713" spans="2:23" ht="14.25" customHeight="1">
      <c r="B2713" s="395"/>
      <c r="D2713" s="529">
        <f t="shared" si="306"/>
        <v>2672</v>
      </c>
      <c r="E2713" s="531"/>
      <c r="F2713" s="574"/>
      <c r="G2713" s="531"/>
      <c r="H2713" s="575"/>
      <c r="I2713" s="700" t="str">
        <f t="shared" si="308"/>
        <v/>
      </c>
      <c r="J2713" s="700" t="str">
        <f t="shared" si="309"/>
        <v/>
      </c>
      <c r="K2713" s="700" t="str">
        <f t="shared" si="310"/>
        <v/>
      </c>
      <c r="L2713" s="700" t="str">
        <f t="shared" si="311"/>
        <v/>
      </c>
      <c r="M2713" s="712" t="str">
        <f t="shared" si="312"/>
        <v/>
      </c>
      <c r="N2713" s="713"/>
      <c r="O2713" s="714"/>
      <c r="P2713" s="233" t="s">
        <v>439</v>
      </c>
      <c r="Q2713" s="233" t="s">
        <v>439</v>
      </c>
      <c r="R2713" s="816" t="str">
        <f t="shared" si="307"/>
        <v/>
      </c>
      <c r="S2713" s="711" t="str">
        <f t="shared" si="313"/>
        <v/>
      </c>
      <c r="T2713" s="573"/>
      <c r="U2713" s="573"/>
      <c r="V2713" s="147"/>
      <c r="W2713" s="707"/>
    </row>
    <row r="2714" spans="2:23" ht="14.25" customHeight="1">
      <c r="B2714" s="395"/>
      <c r="D2714" s="529">
        <f t="shared" si="306"/>
        <v>2673</v>
      </c>
      <c r="E2714" s="531"/>
      <c r="F2714" s="574"/>
      <c r="G2714" s="531"/>
      <c r="H2714" s="575"/>
      <c r="I2714" s="700" t="str">
        <f t="shared" si="308"/>
        <v/>
      </c>
      <c r="J2714" s="700" t="str">
        <f t="shared" si="309"/>
        <v/>
      </c>
      <c r="K2714" s="700" t="str">
        <f t="shared" si="310"/>
        <v/>
      </c>
      <c r="L2714" s="700" t="str">
        <f t="shared" si="311"/>
        <v/>
      </c>
      <c r="M2714" s="712" t="str">
        <f t="shared" si="312"/>
        <v/>
      </c>
      <c r="N2714" s="713"/>
      <c r="O2714" s="714"/>
      <c r="P2714" s="233" t="s">
        <v>439</v>
      </c>
      <c r="Q2714" s="233" t="s">
        <v>439</v>
      </c>
      <c r="R2714" s="816" t="str">
        <f t="shared" si="307"/>
        <v/>
      </c>
      <c r="S2714" s="711" t="str">
        <f t="shared" si="313"/>
        <v/>
      </c>
      <c r="T2714" s="573"/>
      <c r="U2714" s="573"/>
      <c r="V2714" s="147"/>
      <c r="W2714" s="707"/>
    </row>
    <row r="2715" spans="2:23" ht="14.25" customHeight="1">
      <c r="B2715" s="395"/>
      <c r="D2715" s="529">
        <f t="shared" si="306"/>
        <v>2674</v>
      </c>
      <c r="E2715" s="531"/>
      <c r="F2715" s="574"/>
      <c r="G2715" s="531"/>
      <c r="H2715" s="575"/>
      <c r="I2715" s="700" t="str">
        <f t="shared" si="308"/>
        <v/>
      </c>
      <c r="J2715" s="700" t="str">
        <f t="shared" si="309"/>
        <v/>
      </c>
      <c r="K2715" s="700" t="str">
        <f t="shared" si="310"/>
        <v/>
      </c>
      <c r="L2715" s="700" t="str">
        <f t="shared" si="311"/>
        <v/>
      </c>
      <c r="M2715" s="712" t="str">
        <f t="shared" si="312"/>
        <v/>
      </c>
      <c r="N2715" s="713"/>
      <c r="O2715" s="714"/>
      <c r="P2715" s="233" t="s">
        <v>439</v>
      </c>
      <c r="Q2715" s="233" t="s">
        <v>439</v>
      </c>
      <c r="R2715" s="816" t="str">
        <f t="shared" si="307"/>
        <v/>
      </c>
      <c r="S2715" s="711" t="str">
        <f t="shared" si="313"/>
        <v/>
      </c>
      <c r="T2715" s="573"/>
      <c r="U2715" s="573"/>
      <c r="V2715" s="147"/>
      <c r="W2715" s="707"/>
    </row>
    <row r="2716" spans="2:23" ht="14.25" customHeight="1">
      <c r="B2716" s="395"/>
      <c r="D2716" s="529">
        <f t="shared" si="306"/>
        <v>2675</v>
      </c>
      <c r="E2716" s="531"/>
      <c r="F2716" s="574"/>
      <c r="G2716" s="531"/>
      <c r="H2716" s="575"/>
      <c r="I2716" s="700" t="str">
        <f t="shared" si="308"/>
        <v/>
      </c>
      <c r="J2716" s="700" t="str">
        <f t="shared" si="309"/>
        <v/>
      </c>
      <c r="K2716" s="700" t="str">
        <f t="shared" si="310"/>
        <v/>
      </c>
      <c r="L2716" s="700" t="str">
        <f t="shared" si="311"/>
        <v/>
      </c>
      <c r="M2716" s="712" t="str">
        <f t="shared" si="312"/>
        <v/>
      </c>
      <c r="N2716" s="713"/>
      <c r="O2716" s="714"/>
      <c r="P2716" s="233" t="s">
        <v>439</v>
      </c>
      <c r="Q2716" s="233" t="s">
        <v>439</v>
      </c>
      <c r="R2716" s="816" t="str">
        <f t="shared" si="307"/>
        <v/>
      </c>
      <c r="S2716" s="711" t="str">
        <f t="shared" si="313"/>
        <v/>
      </c>
      <c r="T2716" s="573"/>
      <c r="U2716" s="573"/>
      <c r="V2716" s="147"/>
      <c r="W2716" s="707"/>
    </row>
    <row r="2717" spans="2:23" ht="14.25" customHeight="1">
      <c r="B2717" s="395"/>
      <c r="D2717" s="529">
        <f t="shared" si="306"/>
        <v>2676</v>
      </c>
      <c r="E2717" s="531"/>
      <c r="F2717" s="574"/>
      <c r="G2717" s="531"/>
      <c r="H2717" s="575"/>
      <c r="I2717" s="700" t="str">
        <f t="shared" si="308"/>
        <v/>
      </c>
      <c r="J2717" s="700" t="str">
        <f t="shared" si="309"/>
        <v/>
      </c>
      <c r="K2717" s="700" t="str">
        <f t="shared" si="310"/>
        <v/>
      </c>
      <c r="L2717" s="700" t="str">
        <f t="shared" si="311"/>
        <v/>
      </c>
      <c r="M2717" s="712" t="str">
        <f t="shared" si="312"/>
        <v/>
      </c>
      <c r="N2717" s="713"/>
      <c r="O2717" s="714"/>
      <c r="P2717" s="233" t="s">
        <v>439</v>
      </c>
      <c r="Q2717" s="233" t="s">
        <v>439</v>
      </c>
      <c r="R2717" s="816" t="str">
        <f t="shared" si="307"/>
        <v/>
      </c>
      <c r="S2717" s="711" t="str">
        <f t="shared" si="313"/>
        <v/>
      </c>
      <c r="T2717" s="573"/>
      <c r="U2717" s="573"/>
      <c r="V2717" s="147"/>
      <c r="W2717" s="707"/>
    </row>
    <row r="2718" spans="2:23" ht="14.25" customHeight="1">
      <c r="B2718" s="395"/>
      <c r="D2718" s="529">
        <f t="shared" si="306"/>
        <v>2677</v>
      </c>
      <c r="E2718" s="531"/>
      <c r="F2718" s="574"/>
      <c r="G2718" s="531"/>
      <c r="H2718" s="575"/>
      <c r="I2718" s="700" t="str">
        <f t="shared" si="308"/>
        <v/>
      </c>
      <c r="J2718" s="700" t="str">
        <f t="shared" si="309"/>
        <v/>
      </c>
      <c r="K2718" s="700" t="str">
        <f t="shared" si="310"/>
        <v/>
      </c>
      <c r="L2718" s="700" t="str">
        <f t="shared" si="311"/>
        <v/>
      </c>
      <c r="M2718" s="712" t="str">
        <f t="shared" si="312"/>
        <v/>
      </c>
      <c r="N2718" s="713"/>
      <c r="O2718" s="714"/>
      <c r="P2718" s="233" t="s">
        <v>439</v>
      </c>
      <c r="Q2718" s="233" t="s">
        <v>439</v>
      </c>
      <c r="R2718" s="816" t="str">
        <f t="shared" si="307"/>
        <v/>
      </c>
      <c r="S2718" s="711" t="str">
        <f t="shared" si="313"/>
        <v/>
      </c>
      <c r="T2718" s="573"/>
      <c r="U2718" s="573"/>
      <c r="V2718" s="147"/>
      <c r="W2718" s="707"/>
    </row>
    <row r="2719" spans="2:23" ht="14.25" customHeight="1">
      <c r="B2719" s="395"/>
      <c r="D2719" s="529">
        <f t="shared" si="306"/>
        <v>2678</v>
      </c>
      <c r="E2719" s="531"/>
      <c r="F2719" s="574"/>
      <c r="G2719" s="531"/>
      <c r="H2719" s="575"/>
      <c r="I2719" s="700" t="str">
        <f t="shared" si="308"/>
        <v/>
      </c>
      <c r="J2719" s="700" t="str">
        <f t="shared" si="309"/>
        <v/>
      </c>
      <c r="K2719" s="700" t="str">
        <f t="shared" si="310"/>
        <v/>
      </c>
      <c r="L2719" s="700" t="str">
        <f t="shared" si="311"/>
        <v/>
      </c>
      <c r="M2719" s="712" t="str">
        <f t="shared" si="312"/>
        <v/>
      </c>
      <c r="N2719" s="713"/>
      <c r="O2719" s="714"/>
      <c r="P2719" s="233" t="s">
        <v>439</v>
      </c>
      <c r="Q2719" s="233" t="s">
        <v>439</v>
      </c>
      <c r="R2719" s="816" t="str">
        <f t="shared" si="307"/>
        <v/>
      </c>
      <c r="S2719" s="711" t="str">
        <f t="shared" si="313"/>
        <v/>
      </c>
      <c r="T2719" s="573"/>
      <c r="U2719" s="573"/>
      <c r="V2719" s="147"/>
      <c r="W2719" s="707"/>
    </row>
    <row r="2720" spans="2:23" ht="14.25" customHeight="1">
      <c r="B2720" s="395"/>
      <c r="D2720" s="529">
        <f t="shared" si="306"/>
        <v>2679</v>
      </c>
      <c r="E2720" s="531"/>
      <c r="F2720" s="574"/>
      <c r="G2720" s="531"/>
      <c r="H2720" s="575"/>
      <c r="I2720" s="700" t="str">
        <f t="shared" si="308"/>
        <v/>
      </c>
      <c r="J2720" s="700" t="str">
        <f t="shared" si="309"/>
        <v/>
      </c>
      <c r="K2720" s="700" t="str">
        <f t="shared" si="310"/>
        <v/>
      </c>
      <c r="L2720" s="700" t="str">
        <f t="shared" si="311"/>
        <v/>
      </c>
      <c r="M2720" s="712" t="str">
        <f t="shared" si="312"/>
        <v/>
      </c>
      <c r="N2720" s="713"/>
      <c r="O2720" s="714"/>
      <c r="P2720" s="233" t="s">
        <v>439</v>
      </c>
      <c r="Q2720" s="233" t="s">
        <v>439</v>
      </c>
      <c r="R2720" s="816" t="str">
        <f t="shared" si="307"/>
        <v/>
      </c>
      <c r="S2720" s="711" t="str">
        <f t="shared" si="313"/>
        <v/>
      </c>
      <c r="T2720" s="573"/>
      <c r="U2720" s="573"/>
      <c r="V2720" s="147"/>
      <c r="W2720" s="707"/>
    </row>
    <row r="2721" spans="2:23" ht="14.25" customHeight="1">
      <c r="B2721" s="395"/>
      <c r="D2721" s="529">
        <f t="shared" si="306"/>
        <v>2680</v>
      </c>
      <c r="E2721" s="531"/>
      <c r="F2721" s="574"/>
      <c r="G2721" s="531"/>
      <c r="H2721" s="575"/>
      <c r="I2721" s="700" t="str">
        <f t="shared" si="308"/>
        <v/>
      </c>
      <c r="J2721" s="700" t="str">
        <f t="shared" si="309"/>
        <v/>
      </c>
      <c r="K2721" s="700" t="str">
        <f t="shared" si="310"/>
        <v/>
      </c>
      <c r="L2721" s="700" t="str">
        <f t="shared" si="311"/>
        <v/>
      </c>
      <c r="M2721" s="712" t="str">
        <f t="shared" si="312"/>
        <v/>
      </c>
      <c r="N2721" s="713"/>
      <c r="O2721" s="714"/>
      <c r="P2721" s="233" t="s">
        <v>439</v>
      </c>
      <c r="Q2721" s="233" t="s">
        <v>439</v>
      </c>
      <c r="R2721" s="816" t="str">
        <f t="shared" si="307"/>
        <v/>
      </c>
      <c r="S2721" s="711" t="str">
        <f t="shared" si="313"/>
        <v/>
      </c>
      <c r="T2721" s="573"/>
      <c r="U2721" s="573"/>
      <c r="V2721" s="147"/>
      <c r="W2721" s="707"/>
    </row>
    <row r="2722" spans="2:23" ht="14.25" customHeight="1">
      <c r="B2722" s="395"/>
      <c r="D2722" s="529">
        <f t="shared" ref="D2722:D2785" si="314">D2721+1</f>
        <v>2681</v>
      </c>
      <c r="E2722" s="531"/>
      <c r="F2722" s="574"/>
      <c r="G2722" s="531"/>
      <c r="H2722" s="575"/>
      <c r="I2722" s="700" t="str">
        <f t="shared" si="308"/>
        <v/>
      </c>
      <c r="J2722" s="700" t="str">
        <f t="shared" ref="J2722:J2753" si="315">IF(F2722=$AN$4,"○","")</f>
        <v/>
      </c>
      <c r="K2722" s="700" t="str">
        <f t="shared" ref="K2722:K2753" si="316">IF(OR(F2722=$AQ$4,F2722=$AR$4),"○","")</f>
        <v/>
      </c>
      <c r="L2722" s="700" t="str">
        <f t="shared" ref="L2722:L2753" si="317">IF(F2722=$AS$4,"○","")</f>
        <v/>
      </c>
      <c r="M2722" s="712" t="str">
        <f t="shared" ref="M2722:M2753" si="318">IF(H2722="","",H2722/$H$10)</f>
        <v/>
      </c>
      <c r="N2722" s="713"/>
      <c r="O2722" s="714"/>
      <c r="P2722" s="233" t="s">
        <v>439</v>
      </c>
      <c r="Q2722" s="233" t="s">
        <v>439</v>
      </c>
      <c r="R2722" s="816" t="str">
        <f t="shared" ref="R2722:R2780" si="319">IF(Q2722="","",P2722*Q2722)</f>
        <v/>
      </c>
      <c r="S2722" s="711" t="str">
        <f t="shared" ref="S2722:S2728" si="320">IF(OR(H2722="",R2722=""),"",R2722/H2722)</f>
        <v/>
      </c>
      <c r="T2722" s="573"/>
      <c r="U2722" s="573"/>
      <c r="V2722" s="147"/>
      <c r="W2722" s="707"/>
    </row>
    <row r="2723" spans="2:23" ht="14.25" customHeight="1">
      <c r="B2723" s="395"/>
      <c r="D2723" s="529">
        <f t="shared" si="314"/>
        <v>2682</v>
      </c>
      <c r="E2723" s="531"/>
      <c r="F2723" s="574"/>
      <c r="G2723" s="531"/>
      <c r="H2723" s="575"/>
      <c r="I2723" s="700" t="str">
        <f t="shared" si="308"/>
        <v/>
      </c>
      <c r="J2723" s="700" t="str">
        <f t="shared" si="315"/>
        <v/>
      </c>
      <c r="K2723" s="700" t="str">
        <f t="shared" si="316"/>
        <v/>
      </c>
      <c r="L2723" s="700" t="str">
        <f t="shared" si="317"/>
        <v/>
      </c>
      <c r="M2723" s="712" t="str">
        <f t="shared" si="318"/>
        <v/>
      </c>
      <c r="N2723" s="713"/>
      <c r="O2723" s="714"/>
      <c r="P2723" s="233" t="s">
        <v>439</v>
      </c>
      <c r="Q2723" s="233" t="s">
        <v>439</v>
      </c>
      <c r="R2723" s="816" t="str">
        <f t="shared" si="319"/>
        <v/>
      </c>
      <c r="S2723" s="711" t="str">
        <f t="shared" si="320"/>
        <v/>
      </c>
      <c r="T2723" s="573"/>
      <c r="U2723" s="573"/>
      <c r="V2723" s="147"/>
      <c r="W2723" s="707"/>
    </row>
    <row r="2724" spans="2:23" ht="14.25" customHeight="1">
      <c r="B2724" s="395"/>
      <c r="D2724" s="529">
        <f t="shared" si="314"/>
        <v>2683</v>
      </c>
      <c r="E2724" s="531"/>
      <c r="F2724" s="574"/>
      <c r="G2724" s="531"/>
      <c r="H2724" s="575"/>
      <c r="I2724" s="700" t="str">
        <f t="shared" si="308"/>
        <v/>
      </c>
      <c r="J2724" s="700" t="str">
        <f t="shared" si="315"/>
        <v/>
      </c>
      <c r="K2724" s="700" t="str">
        <f t="shared" si="316"/>
        <v/>
      </c>
      <c r="L2724" s="700" t="str">
        <f t="shared" si="317"/>
        <v/>
      </c>
      <c r="M2724" s="712" t="str">
        <f t="shared" si="318"/>
        <v/>
      </c>
      <c r="N2724" s="713"/>
      <c r="O2724" s="714"/>
      <c r="P2724" s="233" t="s">
        <v>439</v>
      </c>
      <c r="Q2724" s="233" t="s">
        <v>439</v>
      </c>
      <c r="R2724" s="816" t="str">
        <f t="shared" si="319"/>
        <v/>
      </c>
      <c r="S2724" s="711" t="str">
        <f t="shared" si="320"/>
        <v/>
      </c>
      <c r="T2724" s="573"/>
      <c r="U2724" s="573"/>
      <c r="V2724" s="147"/>
      <c r="W2724" s="707"/>
    </row>
    <row r="2725" spans="2:23" ht="14.25" customHeight="1">
      <c r="B2725" s="395"/>
      <c r="D2725" s="529">
        <f t="shared" si="314"/>
        <v>2684</v>
      </c>
      <c r="E2725" s="531"/>
      <c r="F2725" s="574"/>
      <c r="G2725" s="531"/>
      <c r="H2725" s="575"/>
      <c r="I2725" s="700" t="str">
        <f t="shared" si="308"/>
        <v/>
      </c>
      <c r="J2725" s="700" t="str">
        <f t="shared" si="315"/>
        <v/>
      </c>
      <c r="K2725" s="700" t="str">
        <f t="shared" si="316"/>
        <v/>
      </c>
      <c r="L2725" s="700" t="str">
        <f t="shared" si="317"/>
        <v/>
      </c>
      <c r="M2725" s="712" t="str">
        <f t="shared" si="318"/>
        <v/>
      </c>
      <c r="N2725" s="713"/>
      <c r="O2725" s="714"/>
      <c r="P2725" s="233" t="s">
        <v>439</v>
      </c>
      <c r="Q2725" s="233" t="s">
        <v>439</v>
      </c>
      <c r="R2725" s="816" t="str">
        <f t="shared" si="319"/>
        <v/>
      </c>
      <c r="S2725" s="711" t="str">
        <f t="shared" si="320"/>
        <v/>
      </c>
      <c r="T2725" s="573"/>
      <c r="U2725" s="573"/>
      <c r="V2725" s="147"/>
      <c r="W2725" s="707"/>
    </row>
    <row r="2726" spans="2:23" ht="14.25" customHeight="1">
      <c r="B2726" s="395"/>
      <c r="D2726" s="529">
        <f t="shared" si="314"/>
        <v>2685</v>
      </c>
      <c r="E2726" s="531"/>
      <c r="F2726" s="574"/>
      <c r="G2726" s="531"/>
      <c r="H2726" s="575"/>
      <c r="I2726" s="700" t="str">
        <f t="shared" si="308"/>
        <v/>
      </c>
      <c r="J2726" s="700" t="str">
        <f t="shared" si="315"/>
        <v/>
      </c>
      <c r="K2726" s="700" t="str">
        <f t="shared" si="316"/>
        <v/>
      </c>
      <c r="L2726" s="700" t="str">
        <f t="shared" si="317"/>
        <v/>
      </c>
      <c r="M2726" s="712" t="str">
        <f t="shared" si="318"/>
        <v/>
      </c>
      <c r="N2726" s="713"/>
      <c r="O2726" s="714"/>
      <c r="P2726" s="233" t="s">
        <v>439</v>
      </c>
      <c r="Q2726" s="233" t="s">
        <v>439</v>
      </c>
      <c r="R2726" s="816" t="str">
        <f t="shared" si="319"/>
        <v/>
      </c>
      <c r="S2726" s="711" t="str">
        <f t="shared" si="320"/>
        <v/>
      </c>
      <c r="T2726" s="573"/>
      <c r="U2726" s="573"/>
      <c r="V2726" s="147"/>
      <c r="W2726" s="707"/>
    </row>
    <row r="2727" spans="2:23" ht="14.25" customHeight="1">
      <c r="B2727" s="395"/>
      <c r="D2727" s="529">
        <f t="shared" si="314"/>
        <v>2686</v>
      </c>
      <c r="E2727" s="531"/>
      <c r="F2727" s="574"/>
      <c r="G2727" s="531"/>
      <c r="H2727" s="575"/>
      <c r="I2727" s="700" t="str">
        <f t="shared" si="308"/>
        <v/>
      </c>
      <c r="J2727" s="700" t="str">
        <f t="shared" si="315"/>
        <v/>
      </c>
      <c r="K2727" s="700" t="str">
        <f t="shared" si="316"/>
        <v/>
      </c>
      <c r="L2727" s="700" t="str">
        <f t="shared" si="317"/>
        <v/>
      </c>
      <c r="M2727" s="712" t="str">
        <f t="shared" si="318"/>
        <v/>
      </c>
      <c r="N2727" s="713"/>
      <c r="O2727" s="714"/>
      <c r="P2727" s="233" t="s">
        <v>439</v>
      </c>
      <c r="Q2727" s="233" t="s">
        <v>439</v>
      </c>
      <c r="R2727" s="816" t="str">
        <f t="shared" si="319"/>
        <v/>
      </c>
      <c r="S2727" s="711" t="str">
        <f t="shared" si="320"/>
        <v/>
      </c>
      <c r="T2727" s="573"/>
      <c r="U2727" s="573"/>
      <c r="V2727" s="147"/>
      <c r="W2727" s="707"/>
    </row>
    <row r="2728" spans="2:23" ht="14.25" customHeight="1">
      <c r="B2728" s="395"/>
      <c r="D2728" s="529">
        <f t="shared" si="314"/>
        <v>2687</v>
      </c>
      <c r="E2728" s="531"/>
      <c r="F2728" s="574"/>
      <c r="G2728" s="531"/>
      <c r="H2728" s="575"/>
      <c r="I2728" s="700" t="str">
        <f t="shared" si="308"/>
        <v/>
      </c>
      <c r="J2728" s="700" t="str">
        <f t="shared" si="315"/>
        <v/>
      </c>
      <c r="K2728" s="700" t="str">
        <f t="shared" si="316"/>
        <v/>
      </c>
      <c r="L2728" s="700" t="str">
        <f t="shared" si="317"/>
        <v/>
      </c>
      <c r="M2728" s="712" t="str">
        <f t="shared" si="318"/>
        <v/>
      </c>
      <c r="N2728" s="713"/>
      <c r="O2728" s="714"/>
      <c r="P2728" s="233" t="s">
        <v>439</v>
      </c>
      <c r="Q2728" s="233" t="s">
        <v>439</v>
      </c>
      <c r="R2728" s="816" t="str">
        <f t="shared" si="319"/>
        <v/>
      </c>
      <c r="S2728" s="711" t="str">
        <f t="shared" si="320"/>
        <v/>
      </c>
      <c r="T2728" s="573"/>
      <c r="U2728" s="573"/>
      <c r="V2728" s="147"/>
      <c r="W2728" s="707"/>
    </row>
    <row r="2729" spans="2:23" ht="14.25" customHeight="1">
      <c r="B2729" s="395"/>
      <c r="D2729" s="529">
        <f t="shared" si="314"/>
        <v>2688</v>
      </c>
      <c r="E2729" s="531"/>
      <c r="F2729" s="574"/>
      <c r="G2729" s="531"/>
      <c r="H2729" s="575"/>
      <c r="I2729" s="700" t="str">
        <f t="shared" si="308"/>
        <v/>
      </c>
      <c r="J2729" s="700" t="str">
        <f t="shared" si="315"/>
        <v/>
      </c>
      <c r="K2729" s="700" t="str">
        <f t="shared" si="316"/>
        <v/>
      </c>
      <c r="L2729" s="700" t="str">
        <f t="shared" si="317"/>
        <v/>
      </c>
      <c r="M2729" s="712" t="str">
        <f t="shared" si="318"/>
        <v/>
      </c>
      <c r="N2729" s="713"/>
      <c r="O2729" s="714"/>
      <c r="P2729" s="233" t="s">
        <v>439</v>
      </c>
      <c r="Q2729" s="233" t="s">
        <v>439</v>
      </c>
      <c r="R2729" s="816" t="str">
        <f t="shared" si="319"/>
        <v/>
      </c>
      <c r="S2729" s="711" t="str">
        <f t="shared" ref="S2729:S2792" si="321">IF(OR(H2729="",R2729=""),"",R2729/H2729)</f>
        <v/>
      </c>
      <c r="T2729" s="573"/>
      <c r="U2729" s="573"/>
      <c r="V2729" s="147"/>
      <c r="W2729" s="707"/>
    </row>
    <row r="2730" spans="2:23" ht="14.25" customHeight="1">
      <c r="B2730" s="395"/>
      <c r="D2730" s="529">
        <f t="shared" si="314"/>
        <v>2689</v>
      </c>
      <c r="E2730" s="531"/>
      <c r="F2730" s="574"/>
      <c r="G2730" s="531"/>
      <c r="H2730" s="575"/>
      <c r="I2730" s="700" t="str">
        <f t="shared" si="308"/>
        <v/>
      </c>
      <c r="J2730" s="700" t="str">
        <f t="shared" si="315"/>
        <v/>
      </c>
      <c r="K2730" s="700" t="str">
        <f t="shared" si="316"/>
        <v/>
      </c>
      <c r="L2730" s="700" t="str">
        <f t="shared" si="317"/>
        <v/>
      </c>
      <c r="M2730" s="712" t="str">
        <f t="shared" si="318"/>
        <v/>
      </c>
      <c r="N2730" s="713"/>
      <c r="O2730" s="714"/>
      <c r="P2730" s="233" t="s">
        <v>439</v>
      </c>
      <c r="Q2730" s="233" t="s">
        <v>439</v>
      </c>
      <c r="R2730" s="816" t="str">
        <f t="shared" si="319"/>
        <v/>
      </c>
      <c r="S2730" s="711" t="str">
        <f t="shared" si="321"/>
        <v/>
      </c>
      <c r="T2730" s="573"/>
      <c r="U2730" s="573"/>
      <c r="V2730" s="147"/>
      <c r="W2730" s="707"/>
    </row>
    <row r="2731" spans="2:23" ht="14.25" customHeight="1">
      <c r="B2731" s="395"/>
      <c r="D2731" s="529">
        <f t="shared" si="314"/>
        <v>2690</v>
      </c>
      <c r="E2731" s="531"/>
      <c r="F2731" s="574"/>
      <c r="G2731" s="531"/>
      <c r="H2731" s="575"/>
      <c r="I2731" s="700" t="str">
        <f t="shared" ref="I2731:I2794" si="322">IF(OR(F2731=$AE$4,F2731=$AF$4),"○","")</f>
        <v/>
      </c>
      <c r="J2731" s="700" t="str">
        <f t="shared" si="315"/>
        <v/>
      </c>
      <c r="K2731" s="700" t="str">
        <f t="shared" si="316"/>
        <v/>
      </c>
      <c r="L2731" s="700" t="str">
        <f t="shared" si="317"/>
        <v/>
      </c>
      <c r="M2731" s="712" t="str">
        <f t="shared" si="318"/>
        <v/>
      </c>
      <c r="N2731" s="713"/>
      <c r="O2731" s="714"/>
      <c r="P2731" s="233" t="s">
        <v>439</v>
      </c>
      <c r="Q2731" s="233" t="s">
        <v>439</v>
      </c>
      <c r="R2731" s="816" t="str">
        <f t="shared" si="319"/>
        <v/>
      </c>
      <c r="S2731" s="711" t="str">
        <f t="shared" si="321"/>
        <v/>
      </c>
      <c r="T2731" s="573"/>
      <c r="U2731" s="573"/>
      <c r="V2731" s="147"/>
      <c r="W2731" s="707"/>
    </row>
    <row r="2732" spans="2:23" ht="14.25" customHeight="1">
      <c r="B2732" s="395"/>
      <c r="D2732" s="529">
        <f t="shared" si="314"/>
        <v>2691</v>
      </c>
      <c r="E2732" s="531"/>
      <c r="F2732" s="574"/>
      <c r="G2732" s="531"/>
      <c r="H2732" s="575"/>
      <c r="I2732" s="700" t="str">
        <f t="shared" si="322"/>
        <v/>
      </c>
      <c r="J2732" s="700" t="str">
        <f t="shared" si="315"/>
        <v/>
      </c>
      <c r="K2732" s="700" t="str">
        <f t="shared" si="316"/>
        <v/>
      </c>
      <c r="L2732" s="700" t="str">
        <f t="shared" si="317"/>
        <v/>
      </c>
      <c r="M2732" s="712" t="str">
        <f t="shared" si="318"/>
        <v/>
      </c>
      <c r="N2732" s="713"/>
      <c r="O2732" s="714"/>
      <c r="P2732" s="233" t="s">
        <v>439</v>
      </c>
      <c r="Q2732" s="233" t="s">
        <v>439</v>
      </c>
      <c r="R2732" s="816" t="str">
        <f t="shared" si="319"/>
        <v/>
      </c>
      <c r="S2732" s="711" t="str">
        <f t="shared" si="321"/>
        <v/>
      </c>
      <c r="T2732" s="573"/>
      <c r="U2732" s="573"/>
      <c r="V2732" s="147"/>
      <c r="W2732" s="707"/>
    </row>
    <row r="2733" spans="2:23" ht="14.25" customHeight="1">
      <c r="B2733" s="395"/>
      <c r="D2733" s="529">
        <f t="shared" si="314"/>
        <v>2692</v>
      </c>
      <c r="E2733" s="531"/>
      <c r="F2733" s="574"/>
      <c r="G2733" s="531"/>
      <c r="H2733" s="575"/>
      <c r="I2733" s="700" t="str">
        <f t="shared" si="322"/>
        <v/>
      </c>
      <c r="J2733" s="700" t="str">
        <f t="shared" si="315"/>
        <v/>
      </c>
      <c r="K2733" s="700" t="str">
        <f t="shared" si="316"/>
        <v/>
      </c>
      <c r="L2733" s="700" t="str">
        <f t="shared" si="317"/>
        <v/>
      </c>
      <c r="M2733" s="712" t="str">
        <f t="shared" si="318"/>
        <v/>
      </c>
      <c r="N2733" s="713"/>
      <c r="O2733" s="714"/>
      <c r="P2733" s="233" t="s">
        <v>439</v>
      </c>
      <c r="Q2733" s="233" t="s">
        <v>439</v>
      </c>
      <c r="R2733" s="816" t="str">
        <f t="shared" si="319"/>
        <v/>
      </c>
      <c r="S2733" s="711" t="str">
        <f t="shared" si="321"/>
        <v/>
      </c>
      <c r="T2733" s="573"/>
      <c r="U2733" s="573"/>
      <c r="V2733" s="147"/>
      <c r="W2733" s="707"/>
    </row>
    <row r="2734" spans="2:23" ht="14.25" customHeight="1">
      <c r="B2734" s="395"/>
      <c r="D2734" s="529">
        <f t="shared" si="314"/>
        <v>2693</v>
      </c>
      <c r="E2734" s="531"/>
      <c r="F2734" s="574"/>
      <c r="G2734" s="531"/>
      <c r="H2734" s="575"/>
      <c r="I2734" s="700" t="str">
        <f t="shared" si="322"/>
        <v/>
      </c>
      <c r="J2734" s="700" t="str">
        <f t="shared" si="315"/>
        <v/>
      </c>
      <c r="K2734" s="700" t="str">
        <f t="shared" si="316"/>
        <v/>
      </c>
      <c r="L2734" s="700" t="str">
        <f t="shared" si="317"/>
        <v/>
      </c>
      <c r="M2734" s="712" t="str">
        <f t="shared" si="318"/>
        <v/>
      </c>
      <c r="N2734" s="713"/>
      <c r="O2734" s="714"/>
      <c r="P2734" s="233" t="s">
        <v>439</v>
      </c>
      <c r="Q2734" s="233" t="s">
        <v>439</v>
      </c>
      <c r="R2734" s="816" t="str">
        <f t="shared" si="319"/>
        <v/>
      </c>
      <c r="S2734" s="711" t="str">
        <f t="shared" si="321"/>
        <v/>
      </c>
      <c r="T2734" s="573"/>
      <c r="U2734" s="573"/>
      <c r="V2734" s="147"/>
      <c r="W2734" s="707"/>
    </row>
    <row r="2735" spans="2:23" ht="14.25" customHeight="1">
      <c r="B2735" s="395"/>
      <c r="D2735" s="529">
        <f t="shared" si="314"/>
        <v>2694</v>
      </c>
      <c r="E2735" s="531"/>
      <c r="F2735" s="574"/>
      <c r="G2735" s="531"/>
      <c r="H2735" s="575"/>
      <c r="I2735" s="700" t="str">
        <f t="shared" si="322"/>
        <v/>
      </c>
      <c r="J2735" s="700" t="str">
        <f t="shared" si="315"/>
        <v/>
      </c>
      <c r="K2735" s="700" t="str">
        <f t="shared" si="316"/>
        <v/>
      </c>
      <c r="L2735" s="700" t="str">
        <f t="shared" si="317"/>
        <v/>
      </c>
      <c r="M2735" s="712" t="str">
        <f t="shared" si="318"/>
        <v/>
      </c>
      <c r="N2735" s="713"/>
      <c r="O2735" s="714"/>
      <c r="P2735" s="233" t="s">
        <v>439</v>
      </c>
      <c r="Q2735" s="233" t="s">
        <v>439</v>
      </c>
      <c r="R2735" s="816" t="str">
        <f t="shared" si="319"/>
        <v/>
      </c>
      <c r="S2735" s="711" t="str">
        <f t="shared" si="321"/>
        <v/>
      </c>
      <c r="T2735" s="573"/>
      <c r="U2735" s="573"/>
      <c r="V2735" s="147"/>
      <c r="W2735" s="707"/>
    </row>
    <row r="2736" spans="2:23" ht="14.25" customHeight="1">
      <c r="B2736" s="395"/>
      <c r="D2736" s="529">
        <f t="shared" si="314"/>
        <v>2695</v>
      </c>
      <c r="E2736" s="531"/>
      <c r="F2736" s="574"/>
      <c r="G2736" s="531"/>
      <c r="H2736" s="575"/>
      <c r="I2736" s="700" t="str">
        <f t="shared" si="322"/>
        <v/>
      </c>
      <c r="J2736" s="700" t="str">
        <f t="shared" si="315"/>
        <v/>
      </c>
      <c r="K2736" s="700" t="str">
        <f t="shared" si="316"/>
        <v/>
      </c>
      <c r="L2736" s="700" t="str">
        <f t="shared" si="317"/>
        <v/>
      </c>
      <c r="M2736" s="712" t="str">
        <f t="shared" si="318"/>
        <v/>
      </c>
      <c r="N2736" s="713"/>
      <c r="O2736" s="714"/>
      <c r="P2736" s="233" t="s">
        <v>439</v>
      </c>
      <c r="Q2736" s="233" t="s">
        <v>439</v>
      </c>
      <c r="R2736" s="816" t="str">
        <f t="shared" si="319"/>
        <v/>
      </c>
      <c r="S2736" s="711" t="str">
        <f t="shared" si="321"/>
        <v/>
      </c>
      <c r="T2736" s="573"/>
      <c r="U2736" s="573"/>
      <c r="V2736" s="147"/>
      <c r="W2736" s="707"/>
    </row>
    <row r="2737" spans="2:23" ht="14.25" customHeight="1">
      <c r="B2737" s="395"/>
      <c r="D2737" s="529">
        <f t="shared" si="314"/>
        <v>2696</v>
      </c>
      <c r="E2737" s="531"/>
      <c r="F2737" s="574"/>
      <c r="G2737" s="531"/>
      <c r="H2737" s="575"/>
      <c r="I2737" s="700" t="str">
        <f t="shared" si="322"/>
        <v/>
      </c>
      <c r="J2737" s="700" t="str">
        <f t="shared" si="315"/>
        <v/>
      </c>
      <c r="K2737" s="700" t="str">
        <f t="shared" si="316"/>
        <v/>
      </c>
      <c r="L2737" s="700" t="str">
        <f t="shared" si="317"/>
        <v/>
      </c>
      <c r="M2737" s="712" t="str">
        <f t="shared" si="318"/>
        <v/>
      </c>
      <c r="N2737" s="713"/>
      <c r="O2737" s="714"/>
      <c r="P2737" s="233" t="s">
        <v>439</v>
      </c>
      <c r="Q2737" s="233" t="s">
        <v>439</v>
      </c>
      <c r="R2737" s="816" t="str">
        <f t="shared" si="319"/>
        <v/>
      </c>
      <c r="S2737" s="711" t="str">
        <f t="shared" si="321"/>
        <v/>
      </c>
      <c r="T2737" s="573"/>
      <c r="U2737" s="573"/>
      <c r="V2737" s="147"/>
      <c r="W2737" s="707"/>
    </row>
    <row r="2738" spans="2:23" ht="14.25" customHeight="1">
      <c r="B2738" s="395"/>
      <c r="D2738" s="529">
        <f t="shared" si="314"/>
        <v>2697</v>
      </c>
      <c r="E2738" s="531"/>
      <c r="F2738" s="574"/>
      <c r="G2738" s="531"/>
      <c r="H2738" s="575"/>
      <c r="I2738" s="700" t="str">
        <f t="shared" si="322"/>
        <v/>
      </c>
      <c r="J2738" s="700" t="str">
        <f t="shared" si="315"/>
        <v/>
      </c>
      <c r="K2738" s="700" t="str">
        <f t="shared" si="316"/>
        <v/>
      </c>
      <c r="L2738" s="700" t="str">
        <f t="shared" si="317"/>
        <v/>
      </c>
      <c r="M2738" s="712" t="str">
        <f t="shared" si="318"/>
        <v/>
      </c>
      <c r="N2738" s="713"/>
      <c r="O2738" s="714"/>
      <c r="P2738" s="233" t="s">
        <v>439</v>
      </c>
      <c r="Q2738" s="233" t="s">
        <v>439</v>
      </c>
      <c r="R2738" s="816" t="str">
        <f t="shared" si="319"/>
        <v/>
      </c>
      <c r="S2738" s="711" t="str">
        <f t="shared" si="321"/>
        <v/>
      </c>
      <c r="T2738" s="573"/>
      <c r="U2738" s="573"/>
      <c r="V2738" s="147"/>
      <c r="W2738" s="707"/>
    </row>
    <row r="2739" spans="2:23" ht="14.25" customHeight="1">
      <c r="B2739" s="395"/>
      <c r="D2739" s="529">
        <f t="shared" si="314"/>
        <v>2698</v>
      </c>
      <c r="E2739" s="531"/>
      <c r="F2739" s="574"/>
      <c r="G2739" s="531"/>
      <c r="H2739" s="575"/>
      <c r="I2739" s="700" t="str">
        <f t="shared" si="322"/>
        <v/>
      </c>
      <c r="J2739" s="700" t="str">
        <f t="shared" si="315"/>
        <v/>
      </c>
      <c r="K2739" s="700" t="str">
        <f t="shared" si="316"/>
        <v/>
      </c>
      <c r="L2739" s="700" t="str">
        <f t="shared" si="317"/>
        <v/>
      </c>
      <c r="M2739" s="712" t="str">
        <f t="shared" si="318"/>
        <v/>
      </c>
      <c r="N2739" s="713"/>
      <c r="O2739" s="714"/>
      <c r="P2739" s="233" t="s">
        <v>439</v>
      </c>
      <c r="Q2739" s="233" t="s">
        <v>439</v>
      </c>
      <c r="R2739" s="816" t="str">
        <f t="shared" si="319"/>
        <v/>
      </c>
      <c r="S2739" s="711" t="str">
        <f t="shared" si="321"/>
        <v/>
      </c>
      <c r="T2739" s="573"/>
      <c r="U2739" s="573"/>
      <c r="V2739" s="147"/>
      <c r="W2739" s="707"/>
    </row>
    <row r="2740" spans="2:23" ht="14.25" customHeight="1">
      <c r="B2740" s="395"/>
      <c r="D2740" s="529">
        <f t="shared" si="314"/>
        <v>2699</v>
      </c>
      <c r="E2740" s="531"/>
      <c r="F2740" s="574"/>
      <c r="G2740" s="531"/>
      <c r="H2740" s="575"/>
      <c r="I2740" s="700" t="str">
        <f t="shared" si="322"/>
        <v/>
      </c>
      <c r="J2740" s="700" t="str">
        <f t="shared" si="315"/>
        <v/>
      </c>
      <c r="K2740" s="700" t="str">
        <f t="shared" si="316"/>
        <v/>
      </c>
      <c r="L2740" s="700" t="str">
        <f t="shared" si="317"/>
        <v/>
      </c>
      <c r="M2740" s="712" t="str">
        <f t="shared" si="318"/>
        <v/>
      </c>
      <c r="N2740" s="713"/>
      <c r="O2740" s="714"/>
      <c r="P2740" s="233" t="s">
        <v>439</v>
      </c>
      <c r="Q2740" s="233" t="s">
        <v>439</v>
      </c>
      <c r="R2740" s="816" t="str">
        <f t="shared" si="319"/>
        <v/>
      </c>
      <c r="S2740" s="711" t="str">
        <f t="shared" si="321"/>
        <v/>
      </c>
      <c r="T2740" s="573"/>
      <c r="U2740" s="573"/>
      <c r="V2740" s="147"/>
      <c r="W2740" s="707"/>
    </row>
    <row r="2741" spans="2:23" ht="14.25" customHeight="1">
      <c r="B2741" s="395"/>
      <c r="D2741" s="529">
        <f t="shared" si="314"/>
        <v>2700</v>
      </c>
      <c r="E2741" s="531"/>
      <c r="F2741" s="574"/>
      <c r="G2741" s="531"/>
      <c r="H2741" s="575"/>
      <c r="I2741" s="700" t="str">
        <f t="shared" si="322"/>
        <v/>
      </c>
      <c r="J2741" s="700" t="str">
        <f t="shared" si="315"/>
        <v/>
      </c>
      <c r="K2741" s="700" t="str">
        <f t="shared" si="316"/>
        <v/>
      </c>
      <c r="L2741" s="700" t="str">
        <f t="shared" si="317"/>
        <v/>
      </c>
      <c r="M2741" s="712" t="str">
        <f t="shared" si="318"/>
        <v/>
      </c>
      <c r="N2741" s="713"/>
      <c r="O2741" s="714"/>
      <c r="P2741" s="233" t="s">
        <v>439</v>
      </c>
      <c r="Q2741" s="233" t="s">
        <v>439</v>
      </c>
      <c r="R2741" s="816" t="str">
        <f t="shared" si="319"/>
        <v/>
      </c>
      <c r="S2741" s="711" t="str">
        <f t="shared" si="321"/>
        <v/>
      </c>
      <c r="T2741" s="573"/>
      <c r="U2741" s="573"/>
      <c r="V2741" s="147"/>
      <c r="W2741" s="707"/>
    </row>
    <row r="2742" spans="2:23" ht="14.25" customHeight="1">
      <c r="B2742" s="395"/>
      <c r="D2742" s="529">
        <f t="shared" si="314"/>
        <v>2701</v>
      </c>
      <c r="E2742" s="531"/>
      <c r="F2742" s="574"/>
      <c r="G2742" s="531"/>
      <c r="H2742" s="575"/>
      <c r="I2742" s="700" t="str">
        <f t="shared" si="322"/>
        <v/>
      </c>
      <c r="J2742" s="700" t="str">
        <f t="shared" si="315"/>
        <v/>
      </c>
      <c r="K2742" s="700" t="str">
        <f t="shared" si="316"/>
        <v/>
      </c>
      <c r="L2742" s="700" t="str">
        <f t="shared" si="317"/>
        <v/>
      </c>
      <c r="M2742" s="712" t="str">
        <f t="shared" si="318"/>
        <v/>
      </c>
      <c r="N2742" s="713"/>
      <c r="O2742" s="714"/>
      <c r="P2742" s="233" t="s">
        <v>439</v>
      </c>
      <c r="Q2742" s="233" t="s">
        <v>439</v>
      </c>
      <c r="R2742" s="816" t="str">
        <f t="shared" si="319"/>
        <v/>
      </c>
      <c r="S2742" s="711" t="str">
        <f t="shared" si="321"/>
        <v/>
      </c>
      <c r="T2742" s="573"/>
      <c r="U2742" s="573"/>
      <c r="V2742" s="147"/>
      <c r="W2742" s="707"/>
    </row>
    <row r="2743" spans="2:23" ht="14.25" customHeight="1">
      <c r="B2743" s="395"/>
      <c r="D2743" s="529">
        <f t="shared" si="314"/>
        <v>2702</v>
      </c>
      <c r="E2743" s="531"/>
      <c r="F2743" s="574"/>
      <c r="G2743" s="531"/>
      <c r="H2743" s="575"/>
      <c r="I2743" s="700" t="str">
        <f t="shared" si="322"/>
        <v/>
      </c>
      <c r="J2743" s="700" t="str">
        <f t="shared" si="315"/>
        <v/>
      </c>
      <c r="K2743" s="700" t="str">
        <f t="shared" si="316"/>
        <v/>
      </c>
      <c r="L2743" s="700" t="str">
        <f t="shared" si="317"/>
        <v/>
      </c>
      <c r="M2743" s="712" t="str">
        <f t="shared" si="318"/>
        <v/>
      </c>
      <c r="N2743" s="713"/>
      <c r="O2743" s="714"/>
      <c r="P2743" s="233" t="s">
        <v>439</v>
      </c>
      <c r="Q2743" s="233" t="s">
        <v>439</v>
      </c>
      <c r="R2743" s="816" t="str">
        <f t="shared" si="319"/>
        <v/>
      </c>
      <c r="S2743" s="711" t="str">
        <f t="shared" si="321"/>
        <v/>
      </c>
      <c r="T2743" s="573"/>
      <c r="U2743" s="573"/>
      <c r="V2743" s="147"/>
      <c r="W2743" s="707"/>
    </row>
    <row r="2744" spans="2:23" ht="14.25" customHeight="1">
      <c r="B2744" s="395"/>
      <c r="D2744" s="529">
        <f t="shared" si="314"/>
        <v>2703</v>
      </c>
      <c r="E2744" s="531"/>
      <c r="F2744" s="574"/>
      <c r="G2744" s="531"/>
      <c r="H2744" s="575"/>
      <c r="I2744" s="700" t="str">
        <f t="shared" si="322"/>
        <v/>
      </c>
      <c r="J2744" s="700" t="str">
        <f t="shared" si="315"/>
        <v/>
      </c>
      <c r="K2744" s="700" t="str">
        <f t="shared" si="316"/>
        <v/>
      </c>
      <c r="L2744" s="700" t="str">
        <f t="shared" si="317"/>
        <v/>
      </c>
      <c r="M2744" s="712" t="str">
        <f t="shared" si="318"/>
        <v/>
      </c>
      <c r="N2744" s="713"/>
      <c r="O2744" s="714"/>
      <c r="P2744" s="233" t="s">
        <v>439</v>
      </c>
      <c r="Q2744" s="233" t="s">
        <v>439</v>
      </c>
      <c r="R2744" s="816" t="str">
        <f t="shared" si="319"/>
        <v/>
      </c>
      <c r="S2744" s="711" t="str">
        <f t="shared" si="321"/>
        <v/>
      </c>
      <c r="T2744" s="573"/>
      <c r="U2744" s="573"/>
      <c r="V2744" s="147"/>
      <c r="W2744" s="707"/>
    </row>
    <row r="2745" spans="2:23" ht="14.25" customHeight="1">
      <c r="B2745" s="395"/>
      <c r="D2745" s="529">
        <f t="shared" si="314"/>
        <v>2704</v>
      </c>
      <c r="E2745" s="531"/>
      <c r="F2745" s="574"/>
      <c r="G2745" s="531"/>
      <c r="H2745" s="575"/>
      <c r="I2745" s="700" t="str">
        <f t="shared" si="322"/>
        <v/>
      </c>
      <c r="J2745" s="700" t="str">
        <f t="shared" si="315"/>
        <v/>
      </c>
      <c r="K2745" s="700" t="str">
        <f t="shared" si="316"/>
        <v/>
      </c>
      <c r="L2745" s="700" t="str">
        <f t="shared" si="317"/>
        <v/>
      </c>
      <c r="M2745" s="712" t="str">
        <f t="shared" si="318"/>
        <v/>
      </c>
      <c r="N2745" s="713"/>
      <c r="O2745" s="714"/>
      <c r="P2745" s="233" t="s">
        <v>439</v>
      </c>
      <c r="Q2745" s="233" t="s">
        <v>439</v>
      </c>
      <c r="R2745" s="816" t="str">
        <f t="shared" si="319"/>
        <v/>
      </c>
      <c r="S2745" s="711" t="str">
        <f t="shared" si="321"/>
        <v/>
      </c>
      <c r="T2745" s="573"/>
      <c r="U2745" s="573"/>
      <c r="V2745" s="147"/>
      <c r="W2745" s="707"/>
    </row>
    <row r="2746" spans="2:23" ht="14.25" customHeight="1">
      <c r="B2746" s="395"/>
      <c r="D2746" s="529">
        <f t="shared" si="314"/>
        <v>2705</v>
      </c>
      <c r="E2746" s="531"/>
      <c r="F2746" s="574"/>
      <c r="G2746" s="531"/>
      <c r="H2746" s="575"/>
      <c r="I2746" s="700" t="str">
        <f t="shared" si="322"/>
        <v/>
      </c>
      <c r="J2746" s="700" t="str">
        <f t="shared" si="315"/>
        <v/>
      </c>
      <c r="K2746" s="700" t="str">
        <f t="shared" si="316"/>
        <v/>
      </c>
      <c r="L2746" s="700" t="str">
        <f t="shared" si="317"/>
        <v/>
      </c>
      <c r="M2746" s="712" t="str">
        <f t="shared" si="318"/>
        <v/>
      </c>
      <c r="N2746" s="713"/>
      <c r="O2746" s="714"/>
      <c r="P2746" s="233" t="s">
        <v>439</v>
      </c>
      <c r="Q2746" s="233" t="s">
        <v>439</v>
      </c>
      <c r="R2746" s="816" t="str">
        <f t="shared" si="319"/>
        <v/>
      </c>
      <c r="S2746" s="711" t="str">
        <f t="shared" si="321"/>
        <v/>
      </c>
      <c r="T2746" s="573"/>
      <c r="U2746" s="573"/>
      <c r="V2746" s="147"/>
      <c r="W2746" s="707"/>
    </row>
    <row r="2747" spans="2:23" ht="14.25" customHeight="1">
      <c r="B2747" s="395"/>
      <c r="D2747" s="529">
        <f t="shared" si="314"/>
        <v>2706</v>
      </c>
      <c r="E2747" s="531"/>
      <c r="F2747" s="574"/>
      <c r="G2747" s="531"/>
      <c r="H2747" s="575"/>
      <c r="I2747" s="700" t="str">
        <f t="shared" si="322"/>
        <v/>
      </c>
      <c r="J2747" s="700" t="str">
        <f t="shared" si="315"/>
        <v/>
      </c>
      <c r="K2747" s="700" t="str">
        <f t="shared" si="316"/>
        <v/>
      </c>
      <c r="L2747" s="700" t="str">
        <f t="shared" si="317"/>
        <v/>
      </c>
      <c r="M2747" s="712" t="str">
        <f t="shared" si="318"/>
        <v/>
      </c>
      <c r="N2747" s="713"/>
      <c r="O2747" s="714"/>
      <c r="P2747" s="233" t="s">
        <v>439</v>
      </c>
      <c r="Q2747" s="233" t="s">
        <v>439</v>
      </c>
      <c r="R2747" s="816" t="str">
        <f t="shared" si="319"/>
        <v/>
      </c>
      <c r="S2747" s="711" t="str">
        <f t="shared" si="321"/>
        <v/>
      </c>
      <c r="T2747" s="573"/>
      <c r="U2747" s="573"/>
      <c r="V2747" s="147"/>
      <c r="W2747" s="707"/>
    </row>
    <row r="2748" spans="2:23" ht="14.25" customHeight="1">
      <c r="B2748" s="395"/>
      <c r="D2748" s="529">
        <f t="shared" si="314"/>
        <v>2707</v>
      </c>
      <c r="E2748" s="531"/>
      <c r="F2748" s="574"/>
      <c r="G2748" s="531"/>
      <c r="H2748" s="575"/>
      <c r="I2748" s="700" t="str">
        <f t="shared" si="322"/>
        <v/>
      </c>
      <c r="J2748" s="700" t="str">
        <f t="shared" si="315"/>
        <v/>
      </c>
      <c r="K2748" s="700" t="str">
        <f t="shared" si="316"/>
        <v/>
      </c>
      <c r="L2748" s="700" t="str">
        <f t="shared" si="317"/>
        <v/>
      </c>
      <c r="M2748" s="712" t="str">
        <f t="shared" si="318"/>
        <v/>
      </c>
      <c r="N2748" s="713"/>
      <c r="O2748" s="714"/>
      <c r="P2748" s="233" t="s">
        <v>439</v>
      </c>
      <c r="Q2748" s="233" t="s">
        <v>439</v>
      </c>
      <c r="R2748" s="816" t="str">
        <f t="shared" si="319"/>
        <v/>
      </c>
      <c r="S2748" s="711" t="str">
        <f t="shared" si="321"/>
        <v/>
      </c>
      <c r="T2748" s="573"/>
      <c r="U2748" s="573"/>
      <c r="V2748" s="147"/>
      <c r="W2748" s="707"/>
    </row>
    <row r="2749" spans="2:23" ht="14.25" customHeight="1">
      <c r="B2749" s="395"/>
      <c r="D2749" s="529">
        <f t="shared" si="314"/>
        <v>2708</v>
      </c>
      <c r="E2749" s="531"/>
      <c r="F2749" s="574"/>
      <c r="G2749" s="531"/>
      <c r="H2749" s="575"/>
      <c r="I2749" s="700" t="str">
        <f t="shared" si="322"/>
        <v/>
      </c>
      <c r="J2749" s="700" t="str">
        <f t="shared" si="315"/>
        <v/>
      </c>
      <c r="K2749" s="700" t="str">
        <f t="shared" si="316"/>
        <v/>
      </c>
      <c r="L2749" s="700" t="str">
        <f t="shared" si="317"/>
        <v/>
      </c>
      <c r="M2749" s="712" t="str">
        <f t="shared" si="318"/>
        <v/>
      </c>
      <c r="N2749" s="713"/>
      <c r="O2749" s="714"/>
      <c r="P2749" s="233" t="s">
        <v>439</v>
      </c>
      <c r="Q2749" s="233" t="s">
        <v>439</v>
      </c>
      <c r="R2749" s="816" t="str">
        <f t="shared" si="319"/>
        <v/>
      </c>
      <c r="S2749" s="711" t="str">
        <f t="shared" si="321"/>
        <v/>
      </c>
      <c r="T2749" s="573"/>
      <c r="U2749" s="573"/>
      <c r="V2749" s="147"/>
      <c r="W2749" s="707"/>
    </row>
    <row r="2750" spans="2:23" ht="14.25" customHeight="1">
      <c r="B2750" s="395"/>
      <c r="D2750" s="529">
        <f t="shared" si="314"/>
        <v>2709</v>
      </c>
      <c r="E2750" s="531"/>
      <c r="F2750" s="574"/>
      <c r="G2750" s="531"/>
      <c r="H2750" s="575"/>
      <c r="I2750" s="700" t="str">
        <f t="shared" si="322"/>
        <v/>
      </c>
      <c r="J2750" s="700" t="str">
        <f t="shared" si="315"/>
        <v/>
      </c>
      <c r="K2750" s="700" t="str">
        <f t="shared" si="316"/>
        <v/>
      </c>
      <c r="L2750" s="700" t="str">
        <f t="shared" si="317"/>
        <v/>
      </c>
      <c r="M2750" s="712" t="str">
        <f t="shared" si="318"/>
        <v/>
      </c>
      <c r="N2750" s="713"/>
      <c r="O2750" s="714"/>
      <c r="P2750" s="233" t="s">
        <v>439</v>
      </c>
      <c r="Q2750" s="233" t="s">
        <v>439</v>
      </c>
      <c r="R2750" s="816" t="str">
        <f t="shared" si="319"/>
        <v/>
      </c>
      <c r="S2750" s="711" t="str">
        <f t="shared" si="321"/>
        <v/>
      </c>
      <c r="T2750" s="573"/>
      <c r="U2750" s="573"/>
      <c r="V2750" s="147"/>
      <c r="W2750" s="707"/>
    </row>
    <row r="2751" spans="2:23" ht="14.25" customHeight="1">
      <c r="B2751" s="395"/>
      <c r="D2751" s="529">
        <f t="shared" si="314"/>
        <v>2710</v>
      </c>
      <c r="E2751" s="531"/>
      <c r="F2751" s="574"/>
      <c r="G2751" s="531"/>
      <c r="H2751" s="575"/>
      <c r="I2751" s="700" t="str">
        <f t="shared" si="322"/>
        <v/>
      </c>
      <c r="J2751" s="700" t="str">
        <f t="shared" si="315"/>
        <v/>
      </c>
      <c r="K2751" s="700" t="str">
        <f t="shared" si="316"/>
        <v/>
      </c>
      <c r="L2751" s="700" t="str">
        <f t="shared" si="317"/>
        <v/>
      </c>
      <c r="M2751" s="712" t="str">
        <f t="shared" si="318"/>
        <v/>
      </c>
      <c r="N2751" s="713"/>
      <c r="O2751" s="714"/>
      <c r="P2751" s="233" t="s">
        <v>439</v>
      </c>
      <c r="Q2751" s="233" t="s">
        <v>439</v>
      </c>
      <c r="R2751" s="816" t="str">
        <f t="shared" si="319"/>
        <v/>
      </c>
      <c r="S2751" s="711" t="str">
        <f t="shared" si="321"/>
        <v/>
      </c>
      <c r="T2751" s="573"/>
      <c r="U2751" s="573"/>
      <c r="V2751" s="147"/>
      <c r="W2751" s="707"/>
    </row>
    <row r="2752" spans="2:23" ht="14.25" customHeight="1">
      <c r="B2752" s="395"/>
      <c r="D2752" s="529">
        <f t="shared" si="314"/>
        <v>2711</v>
      </c>
      <c r="E2752" s="531"/>
      <c r="F2752" s="574"/>
      <c r="G2752" s="531"/>
      <c r="H2752" s="575"/>
      <c r="I2752" s="700" t="str">
        <f t="shared" si="322"/>
        <v/>
      </c>
      <c r="J2752" s="700" t="str">
        <f t="shared" si="315"/>
        <v/>
      </c>
      <c r="K2752" s="700" t="str">
        <f t="shared" si="316"/>
        <v/>
      </c>
      <c r="L2752" s="700" t="str">
        <f t="shared" si="317"/>
        <v/>
      </c>
      <c r="M2752" s="712" t="str">
        <f t="shared" si="318"/>
        <v/>
      </c>
      <c r="N2752" s="713"/>
      <c r="O2752" s="714"/>
      <c r="P2752" s="233" t="s">
        <v>439</v>
      </c>
      <c r="Q2752" s="233" t="s">
        <v>439</v>
      </c>
      <c r="R2752" s="816" t="str">
        <f t="shared" si="319"/>
        <v/>
      </c>
      <c r="S2752" s="711" t="str">
        <f t="shared" si="321"/>
        <v/>
      </c>
      <c r="T2752" s="573"/>
      <c r="U2752" s="573"/>
      <c r="V2752" s="147"/>
      <c r="W2752" s="707"/>
    </row>
    <row r="2753" spans="2:23" ht="14.25" customHeight="1">
      <c r="B2753" s="395"/>
      <c r="D2753" s="529">
        <f t="shared" si="314"/>
        <v>2712</v>
      </c>
      <c r="E2753" s="531"/>
      <c r="F2753" s="574"/>
      <c r="G2753" s="531"/>
      <c r="H2753" s="575"/>
      <c r="I2753" s="700" t="str">
        <f t="shared" si="322"/>
        <v/>
      </c>
      <c r="J2753" s="700" t="str">
        <f t="shared" si="315"/>
        <v/>
      </c>
      <c r="K2753" s="700" t="str">
        <f t="shared" si="316"/>
        <v/>
      </c>
      <c r="L2753" s="700" t="str">
        <f t="shared" si="317"/>
        <v/>
      </c>
      <c r="M2753" s="712" t="str">
        <f t="shared" si="318"/>
        <v/>
      </c>
      <c r="N2753" s="713"/>
      <c r="O2753" s="714"/>
      <c r="P2753" s="233" t="s">
        <v>439</v>
      </c>
      <c r="Q2753" s="233" t="s">
        <v>439</v>
      </c>
      <c r="R2753" s="816" t="str">
        <f t="shared" si="319"/>
        <v/>
      </c>
      <c r="S2753" s="711" t="str">
        <f t="shared" si="321"/>
        <v/>
      </c>
      <c r="T2753" s="573"/>
      <c r="U2753" s="573"/>
      <c r="V2753" s="147"/>
      <c r="W2753" s="707"/>
    </row>
    <row r="2754" spans="2:23" ht="14.25" customHeight="1">
      <c r="B2754" s="395"/>
      <c r="D2754" s="529">
        <f t="shared" si="314"/>
        <v>2713</v>
      </c>
      <c r="E2754" s="531"/>
      <c r="F2754" s="574"/>
      <c r="G2754" s="531"/>
      <c r="H2754" s="575"/>
      <c r="I2754" s="700" t="str">
        <f t="shared" si="322"/>
        <v/>
      </c>
      <c r="J2754" s="700" t="str">
        <f t="shared" ref="J2754:J2785" si="323">IF(F2754=$AN$4,"○","")</f>
        <v/>
      </c>
      <c r="K2754" s="700" t="str">
        <f t="shared" ref="K2754:K2785" si="324">IF(OR(F2754=$AQ$4,F2754=$AR$4),"○","")</f>
        <v/>
      </c>
      <c r="L2754" s="700" t="str">
        <f t="shared" ref="L2754:L2785" si="325">IF(F2754=$AS$4,"○","")</f>
        <v/>
      </c>
      <c r="M2754" s="712" t="str">
        <f t="shared" ref="M2754:M2785" si="326">IF(H2754="","",H2754/$H$10)</f>
        <v/>
      </c>
      <c r="N2754" s="713"/>
      <c r="O2754" s="714"/>
      <c r="P2754" s="233" t="s">
        <v>439</v>
      </c>
      <c r="Q2754" s="233" t="s">
        <v>439</v>
      </c>
      <c r="R2754" s="816" t="str">
        <f t="shared" si="319"/>
        <v/>
      </c>
      <c r="S2754" s="711" t="str">
        <f t="shared" si="321"/>
        <v/>
      </c>
      <c r="T2754" s="573"/>
      <c r="U2754" s="573"/>
      <c r="V2754" s="147"/>
      <c r="W2754" s="707"/>
    </row>
    <row r="2755" spans="2:23" ht="14.25" customHeight="1">
      <c r="B2755" s="395"/>
      <c r="D2755" s="529">
        <f t="shared" si="314"/>
        <v>2714</v>
      </c>
      <c r="E2755" s="531"/>
      <c r="F2755" s="574"/>
      <c r="G2755" s="531"/>
      <c r="H2755" s="575"/>
      <c r="I2755" s="700" t="str">
        <f t="shared" si="322"/>
        <v/>
      </c>
      <c r="J2755" s="700" t="str">
        <f t="shared" si="323"/>
        <v/>
      </c>
      <c r="K2755" s="700" t="str">
        <f t="shared" si="324"/>
        <v/>
      </c>
      <c r="L2755" s="700" t="str">
        <f t="shared" si="325"/>
        <v/>
      </c>
      <c r="M2755" s="712" t="str">
        <f t="shared" si="326"/>
        <v/>
      </c>
      <c r="N2755" s="713"/>
      <c r="O2755" s="714"/>
      <c r="P2755" s="233" t="s">
        <v>439</v>
      </c>
      <c r="Q2755" s="233" t="s">
        <v>439</v>
      </c>
      <c r="R2755" s="816" t="str">
        <f t="shared" si="319"/>
        <v/>
      </c>
      <c r="S2755" s="711" t="str">
        <f t="shared" si="321"/>
        <v/>
      </c>
      <c r="T2755" s="573"/>
      <c r="U2755" s="573"/>
      <c r="V2755" s="147"/>
      <c r="W2755" s="707"/>
    </row>
    <row r="2756" spans="2:23" ht="14.25" customHeight="1">
      <c r="B2756" s="395"/>
      <c r="D2756" s="529">
        <f t="shared" si="314"/>
        <v>2715</v>
      </c>
      <c r="E2756" s="531"/>
      <c r="F2756" s="574"/>
      <c r="G2756" s="531"/>
      <c r="H2756" s="575"/>
      <c r="I2756" s="700" t="str">
        <f t="shared" si="322"/>
        <v/>
      </c>
      <c r="J2756" s="700" t="str">
        <f t="shared" si="323"/>
        <v/>
      </c>
      <c r="K2756" s="700" t="str">
        <f t="shared" si="324"/>
        <v/>
      </c>
      <c r="L2756" s="700" t="str">
        <f t="shared" si="325"/>
        <v/>
      </c>
      <c r="M2756" s="712" t="str">
        <f t="shared" si="326"/>
        <v/>
      </c>
      <c r="N2756" s="713"/>
      <c r="O2756" s="714"/>
      <c r="P2756" s="233" t="s">
        <v>439</v>
      </c>
      <c r="Q2756" s="233" t="s">
        <v>439</v>
      </c>
      <c r="R2756" s="816" t="str">
        <f t="shared" si="319"/>
        <v/>
      </c>
      <c r="S2756" s="711" t="str">
        <f t="shared" si="321"/>
        <v/>
      </c>
      <c r="T2756" s="573"/>
      <c r="U2756" s="573"/>
      <c r="V2756" s="147"/>
      <c r="W2756" s="707"/>
    </row>
    <row r="2757" spans="2:23" ht="14.25" customHeight="1">
      <c r="B2757" s="395"/>
      <c r="D2757" s="529">
        <f t="shared" si="314"/>
        <v>2716</v>
      </c>
      <c r="E2757" s="531"/>
      <c r="F2757" s="574"/>
      <c r="G2757" s="531"/>
      <c r="H2757" s="575"/>
      <c r="I2757" s="700" t="str">
        <f t="shared" si="322"/>
        <v/>
      </c>
      <c r="J2757" s="700" t="str">
        <f t="shared" si="323"/>
        <v/>
      </c>
      <c r="K2757" s="700" t="str">
        <f t="shared" si="324"/>
        <v/>
      </c>
      <c r="L2757" s="700" t="str">
        <f t="shared" si="325"/>
        <v/>
      </c>
      <c r="M2757" s="712" t="str">
        <f t="shared" si="326"/>
        <v/>
      </c>
      <c r="N2757" s="713"/>
      <c r="O2757" s="714"/>
      <c r="P2757" s="233" t="s">
        <v>439</v>
      </c>
      <c r="Q2757" s="233" t="s">
        <v>439</v>
      </c>
      <c r="R2757" s="816" t="str">
        <f t="shared" si="319"/>
        <v/>
      </c>
      <c r="S2757" s="711" t="str">
        <f t="shared" si="321"/>
        <v/>
      </c>
      <c r="T2757" s="573"/>
      <c r="U2757" s="573"/>
      <c r="V2757" s="147"/>
      <c r="W2757" s="707"/>
    </row>
    <row r="2758" spans="2:23" ht="14.25" customHeight="1">
      <c r="B2758" s="395"/>
      <c r="D2758" s="529">
        <f t="shared" si="314"/>
        <v>2717</v>
      </c>
      <c r="E2758" s="531"/>
      <c r="F2758" s="574"/>
      <c r="G2758" s="531"/>
      <c r="H2758" s="575"/>
      <c r="I2758" s="700" t="str">
        <f t="shared" si="322"/>
        <v/>
      </c>
      <c r="J2758" s="700" t="str">
        <f t="shared" si="323"/>
        <v/>
      </c>
      <c r="K2758" s="700" t="str">
        <f t="shared" si="324"/>
        <v/>
      </c>
      <c r="L2758" s="700" t="str">
        <f t="shared" si="325"/>
        <v/>
      </c>
      <c r="M2758" s="712" t="str">
        <f t="shared" si="326"/>
        <v/>
      </c>
      <c r="N2758" s="713"/>
      <c r="O2758" s="714"/>
      <c r="P2758" s="233" t="s">
        <v>439</v>
      </c>
      <c r="Q2758" s="233" t="s">
        <v>439</v>
      </c>
      <c r="R2758" s="816" t="str">
        <f t="shared" si="319"/>
        <v/>
      </c>
      <c r="S2758" s="711" t="str">
        <f t="shared" si="321"/>
        <v/>
      </c>
      <c r="T2758" s="573"/>
      <c r="U2758" s="573"/>
      <c r="V2758" s="147"/>
      <c r="W2758" s="707"/>
    </row>
    <row r="2759" spans="2:23" ht="14.25" customHeight="1">
      <c r="B2759" s="395"/>
      <c r="D2759" s="529">
        <f t="shared" si="314"/>
        <v>2718</v>
      </c>
      <c r="E2759" s="531"/>
      <c r="F2759" s="574"/>
      <c r="G2759" s="531"/>
      <c r="H2759" s="575"/>
      <c r="I2759" s="700" t="str">
        <f t="shared" si="322"/>
        <v/>
      </c>
      <c r="J2759" s="700" t="str">
        <f t="shared" si="323"/>
        <v/>
      </c>
      <c r="K2759" s="700" t="str">
        <f t="shared" si="324"/>
        <v/>
      </c>
      <c r="L2759" s="700" t="str">
        <f t="shared" si="325"/>
        <v/>
      </c>
      <c r="M2759" s="712" t="str">
        <f t="shared" si="326"/>
        <v/>
      </c>
      <c r="N2759" s="713"/>
      <c r="O2759" s="714"/>
      <c r="P2759" s="233" t="s">
        <v>439</v>
      </c>
      <c r="Q2759" s="233" t="s">
        <v>439</v>
      </c>
      <c r="R2759" s="816" t="str">
        <f t="shared" si="319"/>
        <v/>
      </c>
      <c r="S2759" s="711" t="str">
        <f t="shared" si="321"/>
        <v/>
      </c>
      <c r="T2759" s="573"/>
      <c r="U2759" s="573"/>
      <c r="V2759" s="147"/>
      <c r="W2759" s="707"/>
    </row>
    <row r="2760" spans="2:23" ht="14.25" customHeight="1">
      <c r="B2760" s="395"/>
      <c r="D2760" s="529">
        <f t="shared" si="314"/>
        <v>2719</v>
      </c>
      <c r="E2760" s="531"/>
      <c r="F2760" s="574"/>
      <c r="G2760" s="531"/>
      <c r="H2760" s="575"/>
      <c r="I2760" s="700" t="str">
        <f t="shared" si="322"/>
        <v/>
      </c>
      <c r="J2760" s="700" t="str">
        <f t="shared" si="323"/>
        <v/>
      </c>
      <c r="K2760" s="700" t="str">
        <f t="shared" si="324"/>
        <v/>
      </c>
      <c r="L2760" s="700" t="str">
        <f t="shared" si="325"/>
        <v/>
      </c>
      <c r="M2760" s="712" t="str">
        <f t="shared" si="326"/>
        <v/>
      </c>
      <c r="N2760" s="713"/>
      <c r="O2760" s="714"/>
      <c r="P2760" s="233" t="s">
        <v>439</v>
      </c>
      <c r="Q2760" s="233" t="s">
        <v>439</v>
      </c>
      <c r="R2760" s="816" t="str">
        <f t="shared" si="319"/>
        <v/>
      </c>
      <c r="S2760" s="711" t="str">
        <f t="shared" si="321"/>
        <v/>
      </c>
      <c r="T2760" s="573"/>
      <c r="U2760" s="573"/>
      <c r="V2760" s="147"/>
      <c r="W2760" s="707"/>
    </row>
    <row r="2761" spans="2:23" ht="14.25" customHeight="1">
      <c r="B2761" s="395"/>
      <c r="D2761" s="529">
        <f t="shared" si="314"/>
        <v>2720</v>
      </c>
      <c r="E2761" s="531"/>
      <c r="F2761" s="574"/>
      <c r="G2761" s="531"/>
      <c r="H2761" s="575"/>
      <c r="I2761" s="700" t="str">
        <f t="shared" si="322"/>
        <v/>
      </c>
      <c r="J2761" s="700" t="str">
        <f t="shared" si="323"/>
        <v/>
      </c>
      <c r="K2761" s="700" t="str">
        <f t="shared" si="324"/>
        <v/>
      </c>
      <c r="L2761" s="700" t="str">
        <f t="shared" si="325"/>
        <v/>
      </c>
      <c r="M2761" s="712" t="str">
        <f t="shared" si="326"/>
        <v/>
      </c>
      <c r="N2761" s="713"/>
      <c r="O2761" s="714"/>
      <c r="P2761" s="233" t="s">
        <v>439</v>
      </c>
      <c r="Q2761" s="233" t="s">
        <v>439</v>
      </c>
      <c r="R2761" s="816" t="str">
        <f t="shared" si="319"/>
        <v/>
      </c>
      <c r="S2761" s="711" t="str">
        <f t="shared" si="321"/>
        <v/>
      </c>
      <c r="T2761" s="573"/>
      <c r="U2761" s="573"/>
      <c r="V2761" s="147"/>
      <c r="W2761" s="707"/>
    </row>
    <row r="2762" spans="2:23" ht="14.25" customHeight="1">
      <c r="B2762" s="395"/>
      <c r="D2762" s="529">
        <f t="shared" si="314"/>
        <v>2721</v>
      </c>
      <c r="E2762" s="531"/>
      <c r="F2762" s="574"/>
      <c r="G2762" s="531"/>
      <c r="H2762" s="575"/>
      <c r="I2762" s="700" t="str">
        <f t="shared" si="322"/>
        <v/>
      </c>
      <c r="J2762" s="700" t="str">
        <f t="shared" si="323"/>
        <v/>
      </c>
      <c r="K2762" s="700" t="str">
        <f t="shared" si="324"/>
        <v/>
      </c>
      <c r="L2762" s="700" t="str">
        <f t="shared" si="325"/>
        <v/>
      </c>
      <c r="M2762" s="712" t="str">
        <f t="shared" si="326"/>
        <v/>
      </c>
      <c r="N2762" s="713"/>
      <c r="O2762" s="714"/>
      <c r="P2762" s="233" t="s">
        <v>439</v>
      </c>
      <c r="Q2762" s="233" t="s">
        <v>439</v>
      </c>
      <c r="R2762" s="816" t="str">
        <f t="shared" si="319"/>
        <v/>
      </c>
      <c r="S2762" s="711" t="str">
        <f t="shared" si="321"/>
        <v/>
      </c>
      <c r="T2762" s="573"/>
      <c r="U2762" s="573"/>
      <c r="V2762" s="147"/>
      <c r="W2762" s="707"/>
    </row>
    <row r="2763" spans="2:23" ht="14.25" customHeight="1">
      <c r="B2763" s="395"/>
      <c r="D2763" s="529">
        <f t="shared" si="314"/>
        <v>2722</v>
      </c>
      <c r="E2763" s="531"/>
      <c r="F2763" s="574"/>
      <c r="G2763" s="531"/>
      <c r="H2763" s="575"/>
      <c r="I2763" s="700" t="str">
        <f t="shared" si="322"/>
        <v/>
      </c>
      <c r="J2763" s="700" t="str">
        <f t="shared" si="323"/>
        <v/>
      </c>
      <c r="K2763" s="700" t="str">
        <f t="shared" si="324"/>
        <v/>
      </c>
      <c r="L2763" s="700" t="str">
        <f t="shared" si="325"/>
        <v/>
      </c>
      <c r="M2763" s="712" t="str">
        <f t="shared" si="326"/>
        <v/>
      </c>
      <c r="N2763" s="713"/>
      <c r="O2763" s="714"/>
      <c r="P2763" s="233" t="s">
        <v>439</v>
      </c>
      <c r="Q2763" s="233" t="s">
        <v>439</v>
      </c>
      <c r="R2763" s="816" t="str">
        <f t="shared" si="319"/>
        <v/>
      </c>
      <c r="S2763" s="711" t="str">
        <f t="shared" si="321"/>
        <v/>
      </c>
      <c r="T2763" s="573"/>
      <c r="U2763" s="573"/>
      <c r="V2763" s="147"/>
      <c r="W2763" s="707"/>
    </row>
    <row r="2764" spans="2:23" ht="14.25" customHeight="1">
      <c r="B2764" s="395"/>
      <c r="D2764" s="529">
        <f t="shared" si="314"/>
        <v>2723</v>
      </c>
      <c r="E2764" s="531"/>
      <c r="F2764" s="574"/>
      <c r="G2764" s="531"/>
      <c r="H2764" s="575"/>
      <c r="I2764" s="700" t="str">
        <f t="shared" si="322"/>
        <v/>
      </c>
      <c r="J2764" s="700" t="str">
        <f t="shared" si="323"/>
        <v/>
      </c>
      <c r="K2764" s="700" t="str">
        <f t="shared" si="324"/>
        <v/>
      </c>
      <c r="L2764" s="700" t="str">
        <f t="shared" si="325"/>
        <v/>
      </c>
      <c r="M2764" s="712" t="str">
        <f t="shared" si="326"/>
        <v/>
      </c>
      <c r="N2764" s="713"/>
      <c r="O2764" s="714"/>
      <c r="P2764" s="233" t="s">
        <v>439</v>
      </c>
      <c r="Q2764" s="233" t="s">
        <v>439</v>
      </c>
      <c r="R2764" s="816" t="str">
        <f t="shared" si="319"/>
        <v/>
      </c>
      <c r="S2764" s="711" t="str">
        <f t="shared" si="321"/>
        <v/>
      </c>
      <c r="T2764" s="573"/>
      <c r="U2764" s="573"/>
      <c r="V2764" s="147"/>
      <c r="W2764" s="707"/>
    </row>
    <row r="2765" spans="2:23" ht="14.25" customHeight="1">
      <c r="B2765" s="395"/>
      <c r="D2765" s="529">
        <f t="shared" si="314"/>
        <v>2724</v>
      </c>
      <c r="E2765" s="531"/>
      <c r="F2765" s="574"/>
      <c r="G2765" s="531"/>
      <c r="H2765" s="575"/>
      <c r="I2765" s="700" t="str">
        <f t="shared" si="322"/>
        <v/>
      </c>
      <c r="J2765" s="700" t="str">
        <f t="shared" si="323"/>
        <v/>
      </c>
      <c r="K2765" s="700" t="str">
        <f t="shared" si="324"/>
        <v/>
      </c>
      <c r="L2765" s="700" t="str">
        <f t="shared" si="325"/>
        <v/>
      </c>
      <c r="M2765" s="712" t="str">
        <f t="shared" si="326"/>
        <v/>
      </c>
      <c r="N2765" s="713"/>
      <c r="O2765" s="714"/>
      <c r="P2765" s="233" t="s">
        <v>439</v>
      </c>
      <c r="Q2765" s="233" t="s">
        <v>439</v>
      </c>
      <c r="R2765" s="816" t="str">
        <f t="shared" si="319"/>
        <v/>
      </c>
      <c r="S2765" s="711" t="str">
        <f t="shared" si="321"/>
        <v/>
      </c>
      <c r="T2765" s="573"/>
      <c r="U2765" s="573"/>
      <c r="V2765" s="147"/>
      <c r="W2765" s="707"/>
    </row>
    <row r="2766" spans="2:23" ht="14.25" customHeight="1">
      <c r="B2766" s="395"/>
      <c r="D2766" s="529">
        <f t="shared" si="314"/>
        <v>2725</v>
      </c>
      <c r="E2766" s="531"/>
      <c r="F2766" s="574"/>
      <c r="G2766" s="531"/>
      <c r="H2766" s="575"/>
      <c r="I2766" s="700" t="str">
        <f t="shared" si="322"/>
        <v/>
      </c>
      <c r="J2766" s="700" t="str">
        <f t="shared" si="323"/>
        <v/>
      </c>
      <c r="K2766" s="700" t="str">
        <f t="shared" si="324"/>
        <v/>
      </c>
      <c r="L2766" s="700" t="str">
        <f t="shared" si="325"/>
        <v/>
      </c>
      <c r="M2766" s="712" t="str">
        <f t="shared" si="326"/>
        <v/>
      </c>
      <c r="N2766" s="713"/>
      <c r="O2766" s="714"/>
      <c r="P2766" s="233" t="s">
        <v>439</v>
      </c>
      <c r="Q2766" s="233" t="s">
        <v>439</v>
      </c>
      <c r="R2766" s="816" t="str">
        <f t="shared" si="319"/>
        <v/>
      </c>
      <c r="S2766" s="711" t="str">
        <f t="shared" si="321"/>
        <v/>
      </c>
      <c r="T2766" s="573"/>
      <c r="U2766" s="573"/>
      <c r="V2766" s="147"/>
      <c r="W2766" s="707"/>
    </row>
    <row r="2767" spans="2:23" ht="14.25" customHeight="1">
      <c r="B2767" s="395"/>
      <c r="D2767" s="529">
        <f t="shared" si="314"/>
        <v>2726</v>
      </c>
      <c r="E2767" s="531"/>
      <c r="F2767" s="574"/>
      <c r="G2767" s="531"/>
      <c r="H2767" s="575"/>
      <c r="I2767" s="700" t="str">
        <f t="shared" si="322"/>
        <v/>
      </c>
      <c r="J2767" s="700" t="str">
        <f t="shared" si="323"/>
        <v/>
      </c>
      <c r="K2767" s="700" t="str">
        <f t="shared" si="324"/>
        <v/>
      </c>
      <c r="L2767" s="700" t="str">
        <f t="shared" si="325"/>
        <v/>
      </c>
      <c r="M2767" s="712" t="str">
        <f t="shared" si="326"/>
        <v/>
      </c>
      <c r="N2767" s="713"/>
      <c r="O2767" s="714"/>
      <c r="P2767" s="233" t="s">
        <v>439</v>
      </c>
      <c r="Q2767" s="233" t="s">
        <v>439</v>
      </c>
      <c r="R2767" s="816" t="str">
        <f t="shared" si="319"/>
        <v/>
      </c>
      <c r="S2767" s="711" t="str">
        <f t="shared" si="321"/>
        <v/>
      </c>
      <c r="T2767" s="573"/>
      <c r="U2767" s="573"/>
      <c r="V2767" s="147"/>
      <c r="W2767" s="707"/>
    </row>
    <row r="2768" spans="2:23" ht="14.25" customHeight="1">
      <c r="B2768" s="395"/>
      <c r="D2768" s="529">
        <f t="shared" si="314"/>
        <v>2727</v>
      </c>
      <c r="E2768" s="531"/>
      <c r="F2768" s="574"/>
      <c r="G2768" s="531"/>
      <c r="H2768" s="575"/>
      <c r="I2768" s="700" t="str">
        <f t="shared" si="322"/>
        <v/>
      </c>
      <c r="J2768" s="700" t="str">
        <f t="shared" si="323"/>
        <v/>
      </c>
      <c r="K2768" s="700" t="str">
        <f t="shared" si="324"/>
        <v/>
      </c>
      <c r="L2768" s="700" t="str">
        <f t="shared" si="325"/>
        <v/>
      </c>
      <c r="M2768" s="712" t="str">
        <f t="shared" si="326"/>
        <v/>
      </c>
      <c r="N2768" s="713"/>
      <c r="O2768" s="714"/>
      <c r="P2768" s="233" t="s">
        <v>439</v>
      </c>
      <c r="Q2768" s="233" t="s">
        <v>439</v>
      </c>
      <c r="R2768" s="816" t="str">
        <f t="shared" si="319"/>
        <v/>
      </c>
      <c r="S2768" s="711" t="str">
        <f t="shared" si="321"/>
        <v/>
      </c>
      <c r="T2768" s="573"/>
      <c r="U2768" s="573"/>
      <c r="V2768" s="147"/>
      <c r="W2768" s="707"/>
    </row>
    <row r="2769" spans="2:23" ht="14.25" customHeight="1">
      <c r="B2769" s="395"/>
      <c r="D2769" s="529">
        <f t="shared" si="314"/>
        <v>2728</v>
      </c>
      <c r="E2769" s="531"/>
      <c r="F2769" s="574"/>
      <c r="G2769" s="531"/>
      <c r="H2769" s="575"/>
      <c r="I2769" s="700" t="str">
        <f t="shared" si="322"/>
        <v/>
      </c>
      <c r="J2769" s="700" t="str">
        <f t="shared" si="323"/>
        <v/>
      </c>
      <c r="K2769" s="700" t="str">
        <f t="shared" si="324"/>
        <v/>
      </c>
      <c r="L2769" s="700" t="str">
        <f t="shared" si="325"/>
        <v/>
      </c>
      <c r="M2769" s="712" t="str">
        <f t="shared" si="326"/>
        <v/>
      </c>
      <c r="N2769" s="713"/>
      <c r="O2769" s="714"/>
      <c r="P2769" s="233" t="s">
        <v>439</v>
      </c>
      <c r="Q2769" s="233" t="s">
        <v>439</v>
      </c>
      <c r="R2769" s="816" t="str">
        <f t="shared" si="319"/>
        <v/>
      </c>
      <c r="S2769" s="711" t="str">
        <f t="shared" si="321"/>
        <v/>
      </c>
      <c r="T2769" s="573"/>
      <c r="U2769" s="573"/>
      <c r="V2769" s="147"/>
      <c r="W2769" s="707"/>
    </row>
    <row r="2770" spans="2:23" ht="14.25" customHeight="1">
      <c r="B2770" s="395"/>
      <c r="D2770" s="529">
        <f t="shared" si="314"/>
        <v>2729</v>
      </c>
      <c r="E2770" s="531"/>
      <c r="F2770" s="574"/>
      <c r="G2770" s="531"/>
      <c r="H2770" s="575"/>
      <c r="I2770" s="700" t="str">
        <f t="shared" si="322"/>
        <v/>
      </c>
      <c r="J2770" s="700" t="str">
        <f t="shared" si="323"/>
        <v/>
      </c>
      <c r="K2770" s="700" t="str">
        <f t="shared" si="324"/>
        <v/>
      </c>
      <c r="L2770" s="700" t="str">
        <f t="shared" si="325"/>
        <v/>
      </c>
      <c r="M2770" s="712" t="str">
        <f t="shared" si="326"/>
        <v/>
      </c>
      <c r="N2770" s="713"/>
      <c r="O2770" s="714"/>
      <c r="P2770" s="233" t="s">
        <v>439</v>
      </c>
      <c r="Q2770" s="233" t="s">
        <v>439</v>
      </c>
      <c r="R2770" s="816" t="str">
        <f t="shared" si="319"/>
        <v/>
      </c>
      <c r="S2770" s="711" t="str">
        <f t="shared" si="321"/>
        <v/>
      </c>
      <c r="T2770" s="573"/>
      <c r="U2770" s="573"/>
      <c r="V2770" s="147"/>
      <c r="W2770" s="707"/>
    </row>
    <row r="2771" spans="2:23" ht="14.25" customHeight="1">
      <c r="B2771" s="395"/>
      <c r="D2771" s="529">
        <f t="shared" si="314"/>
        <v>2730</v>
      </c>
      <c r="E2771" s="531"/>
      <c r="F2771" s="574"/>
      <c r="G2771" s="531"/>
      <c r="H2771" s="575"/>
      <c r="I2771" s="700" t="str">
        <f t="shared" si="322"/>
        <v/>
      </c>
      <c r="J2771" s="700" t="str">
        <f t="shared" si="323"/>
        <v/>
      </c>
      <c r="K2771" s="700" t="str">
        <f t="shared" si="324"/>
        <v/>
      </c>
      <c r="L2771" s="700" t="str">
        <f t="shared" si="325"/>
        <v/>
      </c>
      <c r="M2771" s="712" t="str">
        <f t="shared" si="326"/>
        <v/>
      </c>
      <c r="N2771" s="713"/>
      <c r="O2771" s="714"/>
      <c r="P2771" s="233" t="s">
        <v>439</v>
      </c>
      <c r="Q2771" s="233" t="s">
        <v>439</v>
      </c>
      <c r="R2771" s="816" t="str">
        <f t="shared" si="319"/>
        <v/>
      </c>
      <c r="S2771" s="711" t="str">
        <f t="shared" si="321"/>
        <v/>
      </c>
      <c r="T2771" s="573"/>
      <c r="U2771" s="573"/>
      <c r="V2771" s="147"/>
      <c r="W2771" s="707"/>
    </row>
    <row r="2772" spans="2:23" ht="14.25" customHeight="1">
      <c r="B2772" s="395"/>
      <c r="D2772" s="529">
        <f t="shared" si="314"/>
        <v>2731</v>
      </c>
      <c r="E2772" s="531"/>
      <c r="F2772" s="574"/>
      <c r="G2772" s="531"/>
      <c r="H2772" s="575"/>
      <c r="I2772" s="700" t="str">
        <f t="shared" si="322"/>
        <v/>
      </c>
      <c r="J2772" s="700" t="str">
        <f t="shared" si="323"/>
        <v/>
      </c>
      <c r="K2772" s="700" t="str">
        <f t="shared" si="324"/>
        <v/>
      </c>
      <c r="L2772" s="700" t="str">
        <f t="shared" si="325"/>
        <v/>
      </c>
      <c r="M2772" s="712" t="str">
        <f t="shared" si="326"/>
        <v/>
      </c>
      <c r="N2772" s="713"/>
      <c r="O2772" s="714"/>
      <c r="P2772" s="233" t="s">
        <v>439</v>
      </c>
      <c r="Q2772" s="233" t="s">
        <v>439</v>
      </c>
      <c r="R2772" s="816" t="str">
        <f t="shared" si="319"/>
        <v/>
      </c>
      <c r="S2772" s="711" t="str">
        <f t="shared" si="321"/>
        <v/>
      </c>
      <c r="T2772" s="573"/>
      <c r="U2772" s="573"/>
      <c r="V2772" s="147"/>
      <c r="W2772" s="707"/>
    </row>
    <row r="2773" spans="2:23" ht="14.25" customHeight="1">
      <c r="B2773" s="395"/>
      <c r="D2773" s="529">
        <f t="shared" si="314"/>
        <v>2732</v>
      </c>
      <c r="E2773" s="531"/>
      <c r="F2773" s="574"/>
      <c r="G2773" s="531"/>
      <c r="H2773" s="575"/>
      <c r="I2773" s="700" t="str">
        <f t="shared" si="322"/>
        <v/>
      </c>
      <c r="J2773" s="700" t="str">
        <f t="shared" si="323"/>
        <v/>
      </c>
      <c r="K2773" s="700" t="str">
        <f t="shared" si="324"/>
        <v/>
      </c>
      <c r="L2773" s="700" t="str">
        <f t="shared" si="325"/>
        <v/>
      </c>
      <c r="M2773" s="712" t="str">
        <f t="shared" si="326"/>
        <v/>
      </c>
      <c r="N2773" s="713"/>
      <c r="O2773" s="714"/>
      <c r="P2773" s="233" t="s">
        <v>439</v>
      </c>
      <c r="Q2773" s="233" t="s">
        <v>439</v>
      </c>
      <c r="R2773" s="816" t="str">
        <f t="shared" si="319"/>
        <v/>
      </c>
      <c r="S2773" s="711" t="str">
        <f t="shared" si="321"/>
        <v/>
      </c>
      <c r="T2773" s="573"/>
      <c r="U2773" s="573"/>
      <c r="V2773" s="147"/>
      <c r="W2773" s="707"/>
    </row>
    <row r="2774" spans="2:23" ht="14.25" customHeight="1">
      <c r="B2774" s="395"/>
      <c r="D2774" s="529">
        <f t="shared" si="314"/>
        <v>2733</v>
      </c>
      <c r="E2774" s="531"/>
      <c r="F2774" s="574"/>
      <c r="G2774" s="531"/>
      <c r="H2774" s="575"/>
      <c r="I2774" s="700" t="str">
        <f t="shared" si="322"/>
        <v/>
      </c>
      <c r="J2774" s="700" t="str">
        <f t="shared" si="323"/>
        <v/>
      </c>
      <c r="K2774" s="700" t="str">
        <f t="shared" si="324"/>
        <v/>
      </c>
      <c r="L2774" s="700" t="str">
        <f t="shared" si="325"/>
        <v/>
      </c>
      <c r="M2774" s="712" t="str">
        <f t="shared" si="326"/>
        <v/>
      </c>
      <c r="N2774" s="713"/>
      <c r="O2774" s="714"/>
      <c r="P2774" s="233" t="s">
        <v>439</v>
      </c>
      <c r="Q2774" s="233" t="s">
        <v>439</v>
      </c>
      <c r="R2774" s="816" t="str">
        <f t="shared" si="319"/>
        <v/>
      </c>
      <c r="S2774" s="711" t="str">
        <f t="shared" si="321"/>
        <v/>
      </c>
      <c r="T2774" s="573"/>
      <c r="U2774" s="573"/>
      <c r="V2774" s="147"/>
      <c r="W2774" s="707"/>
    </row>
    <row r="2775" spans="2:23" ht="14.25" customHeight="1">
      <c r="B2775" s="395"/>
      <c r="D2775" s="529">
        <f t="shared" si="314"/>
        <v>2734</v>
      </c>
      <c r="E2775" s="531"/>
      <c r="F2775" s="574"/>
      <c r="G2775" s="531"/>
      <c r="H2775" s="575"/>
      <c r="I2775" s="700" t="str">
        <f t="shared" si="322"/>
        <v/>
      </c>
      <c r="J2775" s="700" t="str">
        <f t="shared" si="323"/>
        <v/>
      </c>
      <c r="K2775" s="700" t="str">
        <f t="shared" si="324"/>
        <v/>
      </c>
      <c r="L2775" s="700" t="str">
        <f t="shared" si="325"/>
        <v/>
      </c>
      <c r="M2775" s="712" t="str">
        <f t="shared" si="326"/>
        <v/>
      </c>
      <c r="N2775" s="713"/>
      <c r="O2775" s="714"/>
      <c r="P2775" s="233" t="s">
        <v>439</v>
      </c>
      <c r="Q2775" s="233" t="s">
        <v>439</v>
      </c>
      <c r="R2775" s="816" t="str">
        <f t="shared" si="319"/>
        <v/>
      </c>
      <c r="S2775" s="711" t="str">
        <f t="shared" si="321"/>
        <v/>
      </c>
      <c r="T2775" s="573"/>
      <c r="U2775" s="573"/>
      <c r="V2775" s="147"/>
      <c r="W2775" s="707"/>
    </row>
    <row r="2776" spans="2:23" ht="14.25" customHeight="1">
      <c r="B2776" s="395"/>
      <c r="D2776" s="529">
        <f t="shared" si="314"/>
        <v>2735</v>
      </c>
      <c r="E2776" s="531"/>
      <c r="F2776" s="574"/>
      <c r="G2776" s="531"/>
      <c r="H2776" s="575"/>
      <c r="I2776" s="700" t="str">
        <f t="shared" si="322"/>
        <v/>
      </c>
      <c r="J2776" s="700" t="str">
        <f t="shared" si="323"/>
        <v/>
      </c>
      <c r="K2776" s="700" t="str">
        <f t="shared" si="324"/>
        <v/>
      </c>
      <c r="L2776" s="700" t="str">
        <f t="shared" si="325"/>
        <v/>
      </c>
      <c r="M2776" s="712" t="str">
        <f t="shared" si="326"/>
        <v/>
      </c>
      <c r="N2776" s="713"/>
      <c r="O2776" s="714"/>
      <c r="P2776" s="233" t="s">
        <v>439</v>
      </c>
      <c r="Q2776" s="233" t="s">
        <v>439</v>
      </c>
      <c r="R2776" s="816" t="str">
        <f t="shared" si="319"/>
        <v/>
      </c>
      <c r="S2776" s="711" t="str">
        <f t="shared" si="321"/>
        <v/>
      </c>
      <c r="T2776" s="573"/>
      <c r="U2776" s="573"/>
      <c r="V2776" s="147"/>
      <c r="W2776" s="707"/>
    </row>
    <row r="2777" spans="2:23" ht="14.25" customHeight="1">
      <c r="B2777" s="395"/>
      <c r="D2777" s="529">
        <f t="shared" si="314"/>
        <v>2736</v>
      </c>
      <c r="E2777" s="531"/>
      <c r="F2777" s="574"/>
      <c r="G2777" s="531"/>
      <c r="H2777" s="575"/>
      <c r="I2777" s="700" t="str">
        <f t="shared" si="322"/>
        <v/>
      </c>
      <c r="J2777" s="700" t="str">
        <f t="shared" si="323"/>
        <v/>
      </c>
      <c r="K2777" s="700" t="str">
        <f t="shared" si="324"/>
        <v/>
      </c>
      <c r="L2777" s="700" t="str">
        <f t="shared" si="325"/>
        <v/>
      </c>
      <c r="M2777" s="712" t="str">
        <f t="shared" si="326"/>
        <v/>
      </c>
      <c r="N2777" s="713"/>
      <c r="O2777" s="714"/>
      <c r="P2777" s="233" t="s">
        <v>439</v>
      </c>
      <c r="Q2777" s="233" t="s">
        <v>439</v>
      </c>
      <c r="R2777" s="816" t="str">
        <f t="shared" si="319"/>
        <v/>
      </c>
      <c r="S2777" s="711" t="str">
        <f t="shared" si="321"/>
        <v/>
      </c>
      <c r="T2777" s="573"/>
      <c r="U2777" s="573"/>
      <c r="V2777" s="147"/>
      <c r="W2777" s="707"/>
    </row>
    <row r="2778" spans="2:23" ht="14.25" customHeight="1">
      <c r="B2778" s="395"/>
      <c r="D2778" s="529">
        <f t="shared" si="314"/>
        <v>2737</v>
      </c>
      <c r="E2778" s="531"/>
      <c r="F2778" s="574"/>
      <c r="G2778" s="531"/>
      <c r="H2778" s="575"/>
      <c r="I2778" s="700" t="str">
        <f t="shared" si="322"/>
        <v/>
      </c>
      <c r="J2778" s="700" t="str">
        <f t="shared" si="323"/>
        <v/>
      </c>
      <c r="K2778" s="700" t="str">
        <f t="shared" si="324"/>
        <v/>
      </c>
      <c r="L2778" s="700" t="str">
        <f t="shared" si="325"/>
        <v/>
      </c>
      <c r="M2778" s="712" t="str">
        <f t="shared" si="326"/>
        <v/>
      </c>
      <c r="N2778" s="713"/>
      <c r="O2778" s="714"/>
      <c r="P2778" s="233" t="s">
        <v>439</v>
      </c>
      <c r="Q2778" s="233" t="s">
        <v>439</v>
      </c>
      <c r="R2778" s="816" t="str">
        <f t="shared" si="319"/>
        <v/>
      </c>
      <c r="S2778" s="711" t="str">
        <f t="shared" si="321"/>
        <v/>
      </c>
      <c r="T2778" s="573"/>
      <c r="U2778" s="573"/>
      <c r="V2778" s="147"/>
      <c r="W2778" s="707"/>
    </row>
    <row r="2779" spans="2:23" ht="14.25" customHeight="1">
      <c r="B2779" s="395"/>
      <c r="D2779" s="529">
        <f t="shared" si="314"/>
        <v>2738</v>
      </c>
      <c r="E2779" s="531"/>
      <c r="F2779" s="574"/>
      <c r="G2779" s="531"/>
      <c r="H2779" s="575"/>
      <c r="I2779" s="700" t="str">
        <f t="shared" si="322"/>
        <v/>
      </c>
      <c r="J2779" s="700" t="str">
        <f t="shared" si="323"/>
        <v/>
      </c>
      <c r="K2779" s="700" t="str">
        <f t="shared" si="324"/>
        <v/>
      </c>
      <c r="L2779" s="700" t="str">
        <f t="shared" si="325"/>
        <v/>
      </c>
      <c r="M2779" s="712" t="str">
        <f t="shared" si="326"/>
        <v/>
      </c>
      <c r="N2779" s="713"/>
      <c r="O2779" s="714"/>
      <c r="P2779" s="233" t="s">
        <v>439</v>
      </c>
      <c r="Q2779" s="233" t="s">
        <v>439</v>
      </c>
      <c r="R2779" s="816" t="str">
        <f t="shared" si="319"/>
        <v/>
      </c>
      <c r="S2779" s="711" t="str">
        <f t="shared" si="321"/>
        <v/>
      </c>
      <c r="T2779" s="573"/>
      <c r="U2779" s="573"/>
      <c r="V2779" s="147"/>
      <c r="W2779" s="707"/>
    </row>
    <row r="2780" spans="2:23" ht="14.25" customHeight="1">
      <c r="B2780" s="395"/>
      <c r="D2780" s="529">
        <f t="shared" si="314"/>
        <v>2739</v>
      </c>
      <c r="E2780" s="531"/>
      <c r="F2780" s="574"/>
      <c r="G2780" s="531"/>
      <c r="H2780" s="575"/>
      <c r="I2780" s="700" t="str">
        <f t="shared" si="322"/>
        <v/>
      </c>
      <c r="J2780" s="700" t="str">
        <f t="shared" si="323"/>
        <v/>
      </c>
      <c r="K2780" s="700" t="str">
        <f t="shared" si="324"/>
        <v/>
      </c>
      <c r="L2780" s="700" t="str">
        <f t="shared" si="325"/>
        <v/>
      </c>
      <c r="M2780" s="712" t="str">
        <f t="shared" si="326"/>
        <v/>
      </c>
      <c r="N2780" s="713"/>
      <c r="O2780" s="714"/>
      <c r="P2780" s="233" t="s">
        <v>439</v>
      </c>
      <c r="Q2780" s="233" t="s">
        <v>439</v>
      </c>
      <c r="R2780" s="816" t="str">
        <f t="shared" si="319"/>
        <v/>
      </c>
      <c r="S2780" s="711" t="str">
        <f t="shared" si="321"/>
        <v/>
      </c>
      <c r="T2780" s="573"/>
      <c r="U2780" s="573"/>
      <c r="V2780" s="147"/>
      <c r="W2780" s="707"/>
    </row>
    <row r="2781" spans="2:23" ht="14.25" customHeight="1">
      <c r="B2781" s="395"/>
      <c r="D2781" s="529">
        <f t="shared" si="314"/>
        <v>2740</v>
      </c>
      <c r="E2781" s="531"/>
      <c r="F2781" s="574"/>
      <c r="G2781" s="531"/>
      <c r="H2781" s="575"/>
      <c r="I2781" s="700" t="str">
        <f t="shared" si="322"/>
        <v/>
      </c>
      <c r="J2781" s="700" t="str">
        <f t="shared" si="323"/>
        <v/>
      </c>
      <c r="K2781" s="700" t="str">
        <f t="shared" si="324"/>
        <v/>
      </c>
      <c r="L2781" s="700" t="str">
        <f t="shared" si="325"/>
        <v/>
      </c>
      <c r="M2781" s="712" t="str">
        <f t="shared" si="326"/>
        <v/>
      </c>
      <c r="N2781" s="713"/>
      <c r="O2781" s="714"/>
      <c r="P2781" s="233" t="s">
        <v>439</v>
      </c>
      <c r="Q2781" s="233" t="s">
        <v>439</v>
      </c>
      <c r="R2781" s="816" t="str">
        <f>IF(Q2781="","",P2781*Q2781)</f>
        <v/>
      </c>
      <c r="S2781" s="711" t="str">
        <f t="shared" si="321"/>
        <v/>
      </c>
      <c r="T2781" s="573"/>
      <c r="U2781" s="573"/>
      <c r="V2781" s="147"/>
      <c r="W2781" s="707"/>
    </row>
    <row r="2782" spans="2:23" ht="14.25" customHeight="1">
      <c r="B2782" s="395"/>
      <c r="D2782" s="529">
        <f t="shared" si="314"/>
        <v>2741</v>
      </c>
      <c r="E2782" s="531"/>
      <c r="F2782" s="574"/>
      <c r="G2782" s="531"/>
      <c r="H2782" s="575"/>
      <c r="I2782" s="700" t="str">
        <f t="shared" si="322"/>
        <v/>
      </c>
      <c r="J2782" s="700" t="str">
        <f t="shared" si="323"/>
        <v/>
      </c>
      <c r="K2782" s="700" t="str">
        <f t="shared" si="324"/>
        <v/>
      </c>
      <c r="L2782" s="700" t="str">
        <f t="shared" si="325"/>
        <v/>
      </c>
      <c r="M2782" s="712" t="str">
        <f t="shared" si="326"/>
        <v/>
      </c>
      <c r="N2782" s="713"/>
      <c r="O2782" s="714"/>
      <c r="P2782" s="233" t="s">
        <v>439</v>
      </c>
      <c r="Q2782" s="233" t="s">
        <v>439</v>
      </c>
      <c r="R2782" s="816" t="str">
        <f t="shared" ref="R2782:R2840" si="327">IF(Q2782="","",P2782*Q2782)</f>
        <v/>
      </c>
      <c r="S2782" s="711" t="str">
        <f t="shared" si="321"/>
        <v/>
      </c>
      <c r="T2782" s="573"/>
      <c r="U2782" s="573"/>
      <c r="V2782" s="147"/>
      <c r="W2782" s="707"/>
    </row>
    <row r="2783" spans="2:23" ht="14.25" customHeight="1">
      <c r="B2783" s="395"/>
      <c r="D2783" s="529">
        <f t="shared" si="314"/>
        <v>2742</v>
      </c>
      <c r="E2783" s="531"/>
      <c r="F2783" s="574"/>
      <c r="G2783" s="531"/>
      <c r="H2783" s="575"/>
      <c r="I2783" s="700" t="str">
        <f t="shared" si="322"/>
        <v/>
      </c>
      <c r="J2783" s="700" t="str">
        <f t="shared" si="323"/>
        <v/>
      </c>
      <c r="K2783" s="700" t="str">
        <f t="shared" si="324"/>
        <v/>
      </c>
      <c r="L2783" s="700" t="str">
        <f t="shared" si="325"/>
        <v/>
      </c>
      <c r="M2783" s="712" t="str">
        <f t="shared" si="326"/>
        <v/>
      </c>
      <c r="N2783" s="713"/>
      <c r="O2783" s="714"/>
      <c r="P2783" s="233" t="s">
        <v>439</v>
      </c>
      <c r="Q2783" s="233" t="s">
        <v>439</v>
      </c>
      <c r="R2783" s="816" t="str">
        <f t="shared" si="327"/>
        <v/>
      </c>
      <c r="S2783" s="711" t="str">
        <f t="shared" si="321"/>
        <v/>
      </c>
      <c r="T2783" s="573"/>
      <c r="U2783" s="573"/>
      <c r="V2783" s="147"/>
      <c r="W2783" s="707"/>
    </row>
    <row r="2784" spans="2:23" ht="14.25" customHeight="1">
      <c r="B2784" s="395"/>
      <c r="D2784" s="529">
        <f t="shared" si="314"/>
        <v>2743</v>
      </c>
      <c r="E2784" s="531"/>
      <c r="F2784" s="574"/>
      <c r="G2784" s="531"/>
      <c r="H2784" s="575"/>
      <c r="I2784" s="700" t="str">
        <f t="shared" si="322"/>
        <v/>
      </c>
      <c r="J2784" s="700" t="str">
        <f t="shared" si="323"/>
        <v/>
      </c>
      <c r="K2784" s="700" t="str">
        <f t="shared" si="324"/>
        <v/>
      </c>
      <c r="L2784" s="700" t="str">
        <f t="shared" si="325"/>
        <v/>
      </c>
      <c r="M2784" s="712" t="str">
        <f t="shared" si="326"/>
        <v/>
      </c>
      <c r="N2784" s="713"/>
      <c r="O2784" s="714"/>
      <c r="P2784" s="233" t="s">
        <v>439</v>
      </c>
      <c r="Q2784" s="233" t="s">
        <v>439</v>
      </c>
      <c r="R2784" s="816" t="str">
        <f t="shared" si="327"/>
        <v/>
      </c>
      <c r="S2784" s="711" t="str">
        <f t="shared" si="321"/>
        <v/>
      </c>
      <c r="T2784" s="573"/>
      <c r="U2784" s="573"/>
      <c r="V2784" s="147"/>
      <c r="W2784" s="707"/>
    </row>
    <row r="2785" spans="2:23" ht="14.25" customHeight="1">
      <c r="B2785" s="395"/>
      <c r="D2785" s="529">
        <f t="shared" si="314"/>
        <v>2744</v>
      </c>
      <c r="E2785" s="531"/>
      <c r="F2785" s="574"/>
      <c r="G2785" s="531"/>
      <c r="H2785" s="575"/>
      <c r="I2785" s="700" t="str">
        <f t="shared" si="322"/>
        <v/>
      </c>
      <c r="J2785" s="700" t="str">
        <f t="shared" si="323"/>
        <v/>
      </c>
      <c r="K2785" s="700" t="str">
        <f t="shared" si="324"/>
        <v/>
      </c>
      <c r="L2785" s="700" t="str">
        <f t="shared" si="325"/>
        <v/>
      </c>
      <c r="M2785" s="712" t="str">
        <f t="shared" si="326"/>
        <v/>
      </c>
      <c r="N2785" s="713"/>
      <c r="O2785" s="714"/>
      <c r="P2785" s="233" t="s">
        <v>439</v>
      </c>
      <c r="Q2785" s="233" t="s">
        <v>439</v>
      </c>
      <c r="R2785" s="816" t="str">
        <f t="shared" si="327"/>
        <v/>
      </c>
      <c r="S2785" s="711" t="str">
        <f t="shared" si="321"/>
        <v/>
      </c>
      <c r="T2785" s="573"/>
      <c r="U2785" s="573"/>
      <c r="V2785" s="147"/>
      <c r="W2785" s="707"/>
    </row>
    <row r="2786" spans="2:23" ht="14.25" customHeight="1">
      <c r="B2786" s="395"/>
      <c r="D2786" s="529">
        <f t="shared" ref="D2786:D2849" si="328">D2785+1</f>
        <v>2745</v>
      </c>
      <c r="E2786" s="531"/>
      <c r="F2786" s="574"/>
      <c r="G2786" s="531"/>
      <c r="H2786" s="575"/>
      <c r="I2786" s="700" t="str">
        <f t="shared" si="322"/>
        <v/>
      </c>
      <c r="J2786" s="700" t="str">
        <f t="shared" ref="J2786:J2817" si="329">IF(F2786=$AN$4,"○","")</f>
        <v/>
      </c>
      <c r="K2786" s="700" t="str">
        <f t="shared" ref="K2786:K2817" si="330">IF(OR(F2786=$AQ$4,F2786=$AR$4),"○","")</f>
        <v/>
      </c>
      <c r="L2786" s="700" t="str">
        <f t="shared" ref="L2786:L2817" si="331">IF(F2786=$AS$4,"○","")</f>
        <v/>
      </c>
      <c r="M2786" s="712" t="str">
        <f t="shared" ref="M2786:M2817" si="332">IF(H2786="","",H2786/$H$10)</f>
        <v/>
      </c>
      <c r="N2786" s="713"/>
      <c r="O2786" s="714"/>
      <c r="P2786" s="233" t="s">
        <v>439</v>
      </c>
      <c r="Q2786" s="233" t="s">
        <v>439</v>
      </c>
      <c r="R2786" s="816" t="str">
        <f t="shared" si="327"/>
        <v/>
      </c>
      <c r="S2786" s="711" t="str">
        <f t="shared" si="321"/>
        <v/>
      </c>
      <c r="T2786" s="573"/>
      <c r="U2786" s="573"/>
      <c r="V2786" s="147"/>
      <c r="W2786" s="707"/>
    </row>
    <row r="2787" spans="2:23" ht="14.25" customHeight="1">
      <c r="B2787" s="395"/>
      <c r="D2787" s="529">
        <f t="shared" si="328"/>
        <v>2746</v>
      </c>
      <c r="E2787" s="531"/>
      <c r="F2787" s="574"/>
      <c r="G2787" s="531"/>
      <c r="H2787" s="575"/>
      <c r="I2787" s="700" t="str">
        <f t="shared" si="322"/>
        <v/>
      </c>
      <c r="J2787" s="700" t="str">
        <f t="shared" si="329"/>
        <v/>
      </c>
      <c r="K2787" s="700" t="str">
        <f t="shared" si="330"/>
        <v/>
      </c>
      <c r="L2787" s="700" t="str">
        <f t="shared" si="331"/>
        <v/>
      </c>
      <c r="M2787" s="712" t="str">
        <f t="shared" si="332"/>
        <v/>
      </c>
      <c r="N2787" s="713"/>
      <c r="O2787" s="714"/>
      <c r="P2787" s="233" t="s">
        <v>439</v>
      </c>
      <c r="Q2787" s="233" t="s">
        <v>439</v>
      </c>
      <c r="R2787" s="816" t="str">
        <f t="shared" si="327"/>
        <v/>
      </c>
      <c r="S2787" s="711" t="str">
        <f t="shared" si="321"/>
        <v/>
      </c>
      <c r="T2787" s="573"/>
      <c r="U2787" s="573"/>
      <c r="V2787" s="147"/>
      <c r="W2787" s="707"/>
    </row>
    <row r="2788" spans="2:23" ht="14.25" customHeight="1">
      <c r="B2788" s="395"/>
      <c r="D2788" s="529">
        <f t="shared" si="328"/>
        <v>2747</v>
      </c>
      <c r="E2788" s="531"/>
      <c r="F2788" s="574"/>
      <c r="G2788" s="531"/>
      <c r="H2788" s="575"/>
      <c r="I2788" s="700" t="str">
        <f t="shared" si="322"/>
        <v/>
      </c>
      <c r="J2788" s="700" t="str">
        <f t="shared" si="329"/>
        <v/>
      </c>
      <c r="K2788" s="700" t="str">
        <f t="shared" si="330"/>
        <v/>
      </c>
      <c r="L2788" s="700" t="str">
        <f t="shared" si="331"/>
        <v/>
      </c>
      <c r="M2788" s="712" t="str">
        <f t="shared" si="332"/>
        <v/>
      </c>
      <c r="N2788" s="713"/>
      <c r="O2788" s="714"/>
      <c r="P2788" s="233" t="s">
        <v>439</v>
      </c>
      <c r="Q2788" s="233" t="s">
        <v>439</v>
      </c>
      <c r="R2788" s="816" t="str">
        <f t="shared" si="327"/>
        <v/>
      </c>
      <c r="S2788" s="711" t="str">
        <f t="shared" si="321"/>
        <v/>
      </c>
      <c r="T2788" s="573"/>
      <c r="U2788" s="573"/>
      <c r="V2788" s="147"/>
      <c r="W2788" s="707"/>
    </row>
    <row r="2789" spans="2:23" ht="14.25" customHeight="1">
      <c r="B2789" s="395"/>
      <c r="D2789" s="529">
        <f t="shared" si="328"/>
        <v>2748</v>
      </c>
      <c r="E2789" s="531"/>
      <c r="F2789" s="574"/>
      <c r="G2789" s="531"/>
      <c r="H2789" s="575"/>
      <c r="I2789" s="700" t="str">
        <f t="shared" si="322"/>
        <v/>
      </c>
      <c r="J2789" s="700" t="str">
        <f t="shared" si="329"/>
        <v/>
      </c>
      <c r="K2789" s="700" t="str">
        <f t="shared" si="330"/>
        <v/>
      </c>
      <c r="L2789" s="700" t="str">
        <f t="shared" si="331"/>
        <v/>
      </c>
      <c r="M2789" s="712" t="str">
        <f t="shared" si="332"/>
        <v/>
      </c>
      <c r="N2789" s="713"/>
      <c r="O2789" s="714"/>
      <c r="P2789" s="233" t="s">
        <v>439</v>
      </c>
      <c r="Q2789" s="233" t="s">
        <v>439</v>
      </c>
      <c r="R2789" s="816" t="str">
        <f t="shared" si="327"/>
        <v/>
      </c>
      <c r="S2789" s="711" t="str">
        <f t="shared" si="321"/>
        <v/>
      </c>
      <c r="T2789" s="573"/>
      <c r="U2789" s="573"/>
      <c r="V2789" s="147"/>
      <c r="W2789" s="707"/>
    </row>
    <row r="2790" spans="2:23" ht="14.25" customHeight="1">
      <c r="B2790" s="395"/>
      <c r="D2790" s="529">
        <f t="shared" si="328"/>
        <v>2749</v>
      </c>
      <c r="E2790" s="531"/>
      <c r="F2790" s="574"/>
      <c r="G2790" s="531"/>
      <c r="H2790" s="575"/>
      <c r="I2790" s="700" t="str">
        <f t="shared" si="322"/>
        <v/>
      </c>
      <c r="J2790" s="700" t="str">
        <f t="shared" si="329"/>
        <v/>
      </c>
      <c r="K2790" s="700" t="str">
        <f t="shared" si="330"/>
        <v/>
      </c>
      <c r="L2790" s="700" t="str">
        <f t="shared" si="331"/>
        <v/>
      </c>
      <c r="M2790" s="712" t="str">
        <f t="shared" si="332"/>
        <v/>
      </c>
      <c r="N2790" s="713"/>
      <c r="O2790" s="714"/>
      <c r="P2790" s="233" t="s">
        <v>439</v>
      </c>
      <c r="Q2790" s="233" t="s">
        <v>439</v>
      </c>
      <c r="R2790" s="816" t="str">
        <f t="shared" si="327"/>
        <v/>
      </c>
      <c r="S2790" s="711" t="str">
        <f t="shared" si="321"/>
        <v/>
      </c>
      <c r="T2790" s="573"/>
      <c r="U2790" s="573"/>
      <c r="V2790" s="147"/>
      <c r="W2790" s="707"/>
    </row>
    <row r="2791" spans="2:23" ht="14.25" customHeight="1">
      <c r="B2791" s="395"/>
      <c r="D2791" s="529">
        <f t="shared" si="328"/>
        <v>2750</v>
      </c>
      <c r="E2791" s="531"/>
      <c r="F2791" s="574"/>
      <c r="G2791" s="531"/>
      <c r="H2791" s="575"/>
      <c r="I2791" s="700" t="str">
        <f t="shared" si="322"/>
        <v/>
      </c>
      <c r="J2791" s="700" t="str">
        <f t="shared" si="329"/>
        <v/>
      </c>
      <c r="K2791" s="700" t="str">
        <f t="shared" si="330"/>
        <v/>
      </c>
      <c r="L2791" s="700" t="str">
        <f t="shared" si="331"/>
        <v/>
      </c>
      <c r="M2791" s="712" t="str">
        <f t="shared" si="332"/>
        <v/>
      </c>
      <c r="N2791" s="713"/>
      <c r="O2791" s="714"/>
      <c r="P2791" s="233" t="s">
        <v>439</v>
      </c>
      <c r="Q2791" s="233" t="s">
        <v>439</v>
      </c>
      <c r="R2791" s="816" t="str">
        <f t="shared" si="327"/>
        <v/>
      </c>
      <c r="S2791" s="711" t="str">
        <f t="shared" si="321"/>
        <v/>
      </c>
      <c r="T2791" s="573"/>
      <c r="U2791" s="573"/>
      <c r="V2791" s="147"/>
      <c r="W2791" s="707"/>
    </row>
    <row r="2792" spans="2:23" ht="14.25" customHeight="1">
      <c r="B2792" s="395"/>
      <c r="D2792" s="529">
        <f t="shared" si="328"/>
        <v>2751</v>
      </c>
      <c r="E2792" s="531"/>
      <c r="F2792" s="574"/>
      <c r="G2792" s="531"/>
      <c r="H2792" s="575"/>
      <c r="I2792" s="700" t="str">
        <f t="shared" si="322"/>
        <v/>
      </c>
      <c r="J2792" s="700" t="str">
        <f t="shared" si="329"/>
        <v/>
      </c>
      <c r="K2792" s="700" t="str">
        <f t="shared" si="330"/>
        <v/>
      </c>
      <c r="L2792" s="700" t="str">
        <f t="shared" si="331"/>
        <v/>
      </c>
      <c r="M2792" s="712" t="str">
        <f t="shared" si="332"/>
        <v/>
      </c>
      <c r="N2792" s="713"/>
      <c r="O2792" s="714"/>
      <c r="P2792" s="233" t="s">
        <v>439</v>
      </c>
      <c r="Q2792" s="233" t="s">
        <v>439</v>
      </c>
      <c r="R2792" s="816" t="str">
        <f t="shared" si="327"/>
        <v/>
      </c>
      <c r="S2792" s="711" t="str">
        <f t="shared" si="321"/>
        <v/>
      </c>
      <c r="T2792" s="573"/>
      <c r="U2792" s="573"/>
      <c r="V2792" s="147"/>
      <c r="W2792" s="707"/>
    </row>
    <row r="2793" spans="2:23" ht="14.25" customHeight="1">
      <c r="B2793" s="395"/>
      <c r="D2793" s="529">
        <f t="shared" si="328"/>
        <v>2752</v>
      </c>
      <c r="E2793" s="531"/>
      <c r="F2793" s="574"/>
      <c r="G2793" s="531"/>
      <c r="H2793" s="575"/>
      <c r="I2793" s="700" t="str">
        <f t="shared" si="322"/>
        <v/>
      </c>
      <c r="J2793" s="700" t="str">
        <f t="shared" si="329"/>
        <v/>
      </c>
      <c r="K2793" s="700" t="str">
        <f t="shared" si="330"/>
        <v/>
      </c>
      <c r="L2793" s="700" t="str">
        <f t="shared" si="331"/>
        <v/>
      </c>
      <c r="M2793" s="712" t="str">
        <f t="shared" si="332"/>
        <v/>
      </c>
      <c r="N2793" s="713"/>
      <c r="O2793" s="714"/>
      <c r="P2793" s="233" t="s">
        <v>439</v>
      </c>
      <c r="Q2793" s="233" t="s">
        <v>439</v>
      </c>
      <c r="R2793" s="816" t="str">
        <f t="shared" si="327"/>
        <v/>
      </c>
      <c r="S2793" s="711" t="str">
        <f t="shared" ref="S2793:S2856" si="333">IF(OR(H2793="",R2793=""),"",R2793/H2793)</f>
        <v/>
      </c>
      <c r="T2793" s="573"/>
      <c r="U2793" s="573"/>
      <c r="V2793" s="147"/>
      <c r="W2793" s="707"/>
    </row>
    <row r="2794" spans="2:23" ht="14.25" customHeight="1">
      <c r="B2794" s="395"/>
      <c r="D2794" s="529">
        <f t="shared" si="328"/>
        <v>2753</v>
      </c>
      <c r="E2794" s="531"/>
      <c r="F2794" s="574"/>
      <c r="G2794" s="531"/>
      <c r="H2794" s="575"/>
      <c r="I2794" s="700" t="str">
        <f t="shared" si="322"/>
        <v/>
      </c>
      <c r="J2794" s="700" t="str">
        <f t="shared" si="329"/>
        <v/>
      </c>
      <c r="K2794" s="700" t="str">
        <f t="shared" si="330"/>
        <v/>
      </c>
      <c r="L2794" s="700" t="str">
        <f t="shared" si="331"/>
        <v/>
      </c>
      <c r="M2794" s="712" t="str">
        <f t="shared" si="332"/>
        <v/>
      </c>
      <c r="N2794" s="713"/>
      <c r="O2794" s="714"/>
      <c r="P2794" s="233" t="s">
        <v>439</v>
      </c>
      <c r="Q2794" s="233" t="s">
        <v>439</v>
      </c>
      <c r="R2794" s="816" t="str">
        <f t="shared" si="327"/>
        <v/>
      </c>
      <c r="S2794" s="711" t="str">
        <f t="shared" si="333"/>
        <v/>
      </c>
      <c r="T2794" s="573"/>
      <c r="U2794" s="573"/>
      <c r="V2794" s="147"/>
      <c r="W2794" s="707"/>
    </row>
    <row r="2795" spans="2:23" ht="14.25" customHeight="1">
      <c r="B2795" s="395"/>
      <c r="D2795" s="529">
        <f t="shared" si="328"/>
        <v>2754</v>
      </c>
      <c r="E2795" s="531"/>
      <c r="F2795" s="574"/>
      <c r="G2795" s="531"/>
      <c r="H2795" s="575"/>
      <c r="I2795" s="700" t="str">
        <f t="shared" ref="I2795:I2858" si="334">IF(OR(F2795=$AE$4,F2795=$AF$4),"○","")</f>
        <v/>
      </c>
      <c r="J2795" s="700" t="str">
        <f t="shared" si="329"/>
        <v/>
      </c>
      <c r="K2795" s="700" t="str">
        <f t="shared" si="330"/>
        <v/>
      </c>
      <c r="L2795" s="700" t="str">
        <f t="shared" si="331"/>
        <v/>
      </c>
      <c r="M2795" s="712" t="str">
        <f t="shared" si="332"/>
        <v/>
      </c>
      <c r="N2795" s="713"/>
      <c r="O2795" s="714"/>
      <c r="P2795" s="233" t="s">
        <v>439</v>
      </c>
      <c r="Q2795" s="233" t="s">
        <v>439</v>
      </c>
      <c r="R2795" s="816" t="str">
        <f t="shared" si="327"/>
        <v/>
      </c>
      <c r="S2795" s="711" t="str">
        <f t="shared" si="333"/>
        <v/>
      </c>
      <c r="T2795" s="573"/>
      <c r="U2795" s="573"/>
      <c r="V2795" s="147"/>
      <c r="W2795" s="707"/>
    </row>
    <row r="2796" spans="2:23" ht="14.25" customHeight="1">
      <c r="B2796" s="395"/>
      <c r="D2796" s="529">
        <f t="shared" si="328"/>
        <v>2755</v>
      </c>
      <c r="E2796" s="531"/>
      <c r="F2796" s="574"/>
      <c r="G2796" s="531"/>
      <c r="H2796" s="575"/>
      <c r="I2796" s="700" t="str">
        <f t="shared" si="334"/>
        <v/>
      </c>
      <c r="J2796" s="700" t="str">
        <f t="shared" si="329"/>
        <v/>
      </c>
      <c r="K2796" s="700" t="str">
        <f t="shared" si="330"/>
        <v/>
      </c>
      <c r="L2796" s="700" t="str">
        <f t="shared" si="331"/>
        <v/>
      </c>
      <c r="M2796" s="712" t="str">
        <f t="shared" si="332"/>
        <v/>
      </c>
      <c r="N2796" s="713"/>
      <c r="O2796" s="714"/>
      <c r="P2796" s="233" t="s">
        <v>439</v>
      </c>
      <c r="Q2796" s="233" t="s">
        <v>439</v>
      </c>
      <c r="R2796" s="816" t="str">
        <f t="shared" si="327"/>
        <v/>
      </c>
      <c r="S2796" s="711" t="str">
        <f t="shared" si="333"/>
        <v/>
      </c>
      <c r="T2796" s="573"/>
      <c r="U2796" s="573"/>
      <c r="V2796" s="147"/>
      <c r="W2796" s="707"/>
    </row>
    <row r="2797" spans="2:23" ht="14.25" customHeight="1">
      <c r="B2797" s="395"/>
      <c r="D2797" s="529">
        <f t="shared" si="328"/>
        <v>2756</v>
      </c>
      <c r="E2797" s="531"/>
      <c r="F2797" s="574"/>
      <c r="G2797" s="531"/>
      <c r="H2797" s="575"/>
      <c r="I2797" s="700" t="str">
        <f t="shared" si="334"/>
        <v/>
      </c>
      <c r="J2797" s="700" t="str">
        <f t="shared" si="329"/>
        <v/>
      </c>
      <c r="K2797" s="700" t="str">
        <f t="shared" si="330"/>
        <v/>
      </c>
      <c r="L2797" s="700" t="str">
        <f t="shared" si="331"/>
        <v/>
      </c>
      <c r="M2797" s="712" t="str">
        <f t="shared" si="332"/>
        <v/>
      </c>
      <c r="N2797" s="713"/>
      <c r="O2797" s="714"/>
      <c r="P2797" s="233" t="s">
        <v>439</v>
      </c>
      <c r="Q2797" s="233" t="s">
        <v>439</v>
      </c>
      <c r="R2797" s="816" t="str">
        <f t="shared" si="327"/>
        <v/>
      </c>
      <c r="S2797" s="711" t="str">
        <f t="shared" si="333"/>
        <v/>
      </c>
      <c r="T2797" s="573"/>
      <c r="U2797" s="573"/>
      <c r="V2797" s="147"/>
      <c r="W2797" s="707"/>
    </row>
    <row r="2798" spans="2:23" ht="14.25" customHeight="1">
      <c r="B2798" s="395"/>
      <c r="D2798" s="529">
        <f t="shared" si="328"/>
        <v>2757</v>
      </c>
      <c r="E2798" s="531"/>
      <c r="F2798" s="574"/>
      <c r="G2798" s="531"/>
      <c r="H2798" s="575"/>
      <c r="I2798" s="700" t="str">
        <f t="shared" si="334"/>
        <v/>
      </c>
      <c r="J2798" s="700" t="str">
        <f t="shared" si="329"/>
        <v/>
      </c>
      <c r="K2798" s="700" t="str">
        <f t="shared" si="330"/>
        <v/>
      </c>
      <c r="L2798" s="700" t="str">
        <f t="shared" si="331"/>
        <v/>
      </c>
      <c r="M2798" s="712" t="str">
        <f t="shared" si="332"/>
        <v/>
      </c>
      <c r="N2798" s="713"/>
      <c r="O2798" s="714"/>
      <c r="P2798" s="233" t="s">
        <v>439</v>
      </c>
      <c r="Q2798" s="233" t="s">
        <v>439</v>
      </c>
      <c r="R2798" s="816" t="str">
        <f t="shared" si="327"/>
        <v/>
      </c>
      <c r="S2798" s="711" t="str">
        <f t="shared" si="333"/>
        <v/>
      </c>
      <c r="T2798" s="573"/>
      <c r="U2798" s="573"/>
      <c r="V2798" s="147"/>
      <c r="W2798" s="707"/>
    </row>
    <row r="2799" spans="2:23" ht="14.25" customHeight="1">
      <c r="B2799" s="395"/>
      <c r="D2799" s="529">
        <f t="shared" si="328"/>
        <v>2758</v>
      </c>
      <c r="E2799" s="531"/>
      <c r="F2799" s="574"/>
      <c r="G2799" s="531"/>
      <c r="H2799" s="575"/>
      <c r="I2799" s="700" t="str">
        <f t="shared" si="334"/>
        <v/>
      </c>
      <c r="J2799" s="700" t="str">
        <f t="shared" si="329"/>
        <v/>
      </c>
      <c r="K2799" s="700" t="str">
        <f t="shared" si="330"/>
        <v/>
      </c>
      <c r="L2799" s="700" t="str">
        <f t="shared" si="331"/>
        <v/>
      </c>
      <c r="M2799" s="712" t="str">
        <f t="shared" si="332"/>
        <v/>
      </c>
      <c r="N2799" s="713"/>
      <c r="O2799" s="714"/>
      <c r="P2799" s="233" t="s">
        <v>439</v>
      </c>
      <c r="Q2799" s="233" t="s">
        <v>439</v>
      </c>
      <c r="R2799" s="816" t="str">
        <f t="shared" si="327"/>
        <v/>
      </c>
      <c r="S2799" s="711" t="str">
        <f t="shared" si="333"/>
        <v/>
      </c>
      <c r="T2799" s="573"/>
      <c r="U2799" s="573"/>
      <c r="V2799" s="147"/>
      <c r="W2799" s="707"/>
    </row>
    <row r="2800" spans="2:23" ht="14.25" customHeight="1">
      <c r="B2800" s="395"/>
      <c r="D2800" s="529">
        <f t="shared" si="328"/>
        <v>2759</v>
      </c>
      <c r="E2800" s="531"/>
      <c r="F2800" s="574"/>
      <c r="G2800" s="531"/>
      <c r="H2800" s="575"/>
      <c r="I2800" s="700" t="str">
        <f t="shared" si="334"/>
        <v/>
      </c>
      <c r="J2800" s="700" t="str">
        <f t="shared" si="329"/>
        <v/>
      </c>
      <c r="K2800" s="700" t="str">
        <f t="shared" si="330"/>
        <v/>
      </c>
      <c r="L2800" s="700" t="str">
        <f t="shared" si="331"/>
        <v/>
      </c>
      <c r="M2800" s="712" t="str">
        <f t="shared" si="332"/>
        <v/>
      </c>
      <c r="N2800" s="713"/>
      <c r="O2800" s="714"/>
      <c r="P2800" s="233" t="s">
        <v>439</v>
      </c>
      <c r="Q2800" s="233" t="s">
        <v>439</v>
      </c>
      <c r="R2800" s="816" t="str">
        <f t="shared" si="327"/>
        <v/>
      </c>
      <c r="S2800" s="711" t="str">
        <f t="shared" si="333"/>
        <v/>
      </c>
      <c r="T2800" s="573"/>
      <c r="U2800" s="573"/>
      <c r="V2800" s="147"/>
      <c r="W2800" s="707"/>
    </row>
    <row r="2801" spans="2:23" ht="14.25" customHeight="1">
      <c r="B2801" s="395"/>
      <c r="D2801" s="529">
        <f t="shared" si="328"/>
        <v>2760</v>
      </c>
      <c r="E2801" s="531"/>
      <c r="F2801" s="574"/>
      <c r="G2801" s="531"/>
      <c r="H2801" s="575"/>
      <c r="I2801" s="700" t="str">
        <f t="shared" si="334"/>
        <v/>
      </c>
      <c r="J2801" s="700" t="str">
        <f t="shared" si="329"/>
        <v/>
      </c>
      <c r="K2801" s="700" t="str">
        <f t="shared" si="330"/>
        <v/>
      </c>
      <c r="L2801" s="700" t="str">
        <f t="shared" si="331"/>
        <v/>
      </c>
      <c r="M2801" s="712" t="str">
        <f t="shared" si="332"/>
        <v/>
      </c>
      <c r="N2801" s="713"/>
      <c r="O2801" s="714"/>
      <c r="P2801" s="233" t="s">
        <v>439</v>
      </c>
      <c r="Q2801" s="233" t="s">
        <v>439</v>
      </c>
      <c r="R2801" s="816" t="str">
        <f t="shared" si="327"/>
        <v/>
      </c>
      <c r="S2801" s="711" t="str">
        <f t="shared" si="333"/>
        <v/>
      </c>
      <c r="T2801" s="573"/>
      <c r="U2801" s="573"/>
      <c r="V2801" s="147"/>
      <c r="W2801" s="707"/>
    </row>
    <row r="2802" spans="2:23" ht="14.25" customHeight="1">
      <c r="B2802" s="395"/>
      <c r="D2802" s="529">
        <f t="shared" si="328"/>
        <v>2761</v>
      </c>
      <c r="E2802" s="531"/>
      <c r="F2802" s="574"/>
      <c r="G2802" s="531"/>
      <c r="H2802" s="575"/>
      <c r="I2802" s="700" t="str">
        <f t="shared" si="334"/>
        <v/>
      </c>
      <c r="J2802" s="700" t="str">
        <f t="shared" si="329"/>
        <v/>
      </c>
      <c r="K2802" s="700" t="str">
        <f t="shared" si="330"/>
        <v/>
      </c>
      <c r="L2802" s="700" t="str">
        <f t="shared" si="331"/>
        <v/>
      </c>
      <c r="M2802" s="712" t="str">
        <f t="shared" si="332"/>
        <v/>
      </c>
      <c r="N2802" s="713"/>
      <c r="O2802" s="714"/>
      <c r="P2802" s="233" t="s">
        <v>439</v>
      </c>
      <c r="Q2802" s="233" t="s">
        <v>439</v>
      </c>
      <c r="R2802" s="816" t="str">
        <f t="shared" si="327"/>
        <v/>
      </c>
      <c r="S2802" s="711" t="str">
        <f t="shared" si="333"/>
        <v/>
      </c>
      <c r="T2802" s="573"/>
      <c r="U2802" s="573"/>
      <c r="V2802" s="147"/>
      <c r="W2802" s="707"/>
    </row>
    <row r="2803" spans="2:23" ht="14.25" customHeight="1">
      <c r="B2803" s="395"/>
      <c r="D2803" s="529">
        <f t="shared" si="328"/>
        <v>2762</v>
      </c>
      <c r="E2803" s="531"/>
      <c r="F2803" s="574"/>
      <c r="G2803" s="531"/>
      <c r="H2803" s="575"/>
      <c r="I2803" s="700" t="str">
        <f t="shared" si="334"/>
        <v/>
      </c>
      <c r="J2803" s="700" t="str">
        <f t="shared" si="329"/>
        <v/>
      </c>
      <c r="K2803" s="700" t="str">
        <f t="shared" si="330"/>
        <v/>
      </c>
      <c r="L2803" s="700" t="str">
        <f t="shared" si="331"/>
        <v/>
      </c>
      <c r="M2803" s="712" t="str">
        <f t="shared" si="332"/>
        <v/>
      </c>
      <c r="N2803" s="713"/>
      <c r="O2803" s="714"/>
      <c r="P2803" s="233" t="s">
        <v>439</v>
      </c>
      <c r="Q2803" s="233" t="s">
        <v>439</v>
      </c>
      <c r="R2803" s="816" t="str">
        <f t="shared" si="327"/>
        <v/>
      </c>
      <c r="S2803" s="711" t="str">
        <f t="shared" si="333"/>
        <v/>
      </c>
      <c r="T2803" s="573"/>
      <c r="U2803" s="573"/>
      <c r="V2803" s="147"/>
      <c r="W2803" s="707"/>
    </row>
    <row r="2804" spans="2:23" ht="14.25" customHeight="1">
      <c r="B2804" s="395"/>
      <c r="D2804" s="529">
        <f t="shared" si="328"/>
        <v>2763</v>
      </c>
      <c r="E2804" s="531"/>
      <c r="F2804" s="574"/>
      <c r="G2804" s="531"/>
      <c r="H2804" s="575"/>
      <c r="I2804" s="700" t="str">
        <f t="shared" si="334"/>
        <v/>
      </c>
      <c r="J2804" s="700" t="str">
        <f t="shared" si="329"/>
        <v/>
      </c>
      <c r="K2804" s="700" t="str">
        <f t="shared" si="330"/>
        <v/>
      </c>
      <c r="L2804" s="700" t="str">
        <f t="shared" si="331"/>
        <v/>
      </c>
      <c r="M2804" s="712" t="str">
        <f t="shared" si="332"/>
        <v/>
      </c>
      <c r="N2804" s="713"/>
      <c r="O2804" s="714"/>
      <c r="P2804" s="233" t="s">
        <v>439</v>
      </c>
      <c r="Q2804" s="233" t="s">
        <v>439</v>
      </c>
      <c r="R2804" s="816" t="str">
        <f t="shared" si="327"/>
        <v/>
      </c>
      <c r="S2804" s="711" t="str">
        <f t="shared" si="333"/>
        <v/>
      </c>
      <c r="T2804" s="573"/>
      <c r="U2804" s="573"/>
      <c r="V2804" s="147"/>
      <c r="W2804" s="707"/>
    </row>
    <row r="2805" spans="2:23" ht="14.25" customHeight="1">
      <c r="B2805" s="395"/>
      <c r="D2805" s="529">
        <f t="shared" si="328"/>
        <v>2764</v>
      </c>
      <c r="E2805" s="531"/>
      <c r="F2805" s="574"/>
      <c r="G2805" s="531"/>
      <c r="H2805" s="575"/>
      <c r="I2805" s="700" t="str">
        <f t="shared" si="334"/>
        <v/>
      </c>
      <c r="J2805" s="700" t="str">
        <f t="shared" si="329"/>
        <v/>
      </c>
      <c r="K2805" s="700" t="str">
        <f t="shared" si="330"/>
        <v/>
      </c>
      <c r="L2805" s="700" t="str">
        <f t="shared" si="331"/>
        <v/>
      </c>
      <c r="M2805" s="712" t="str">
        <f t="shared" si="332"/>
        <v/>
      </c>
      <c r="N2805" s="713"/>
      <c r="O2805" s="714"/>
      <c r="P2805" s="233" t="s">
        <v>439</v>
      </c>
      <c r="Q2805" s="233" t="s">
        <v>439</v>
      </c>
      <c r="R2805" s="816" t="str">
        <f t="shared" si="327"/>
        <v/>
      </c>
      <c r="S2805" s="711" t="str">
        <f t="shared" si="333"/>
        <v/>
      </c>
      <c r="T2805" s="573"/>
      <c r="U2805" s="573"/>
      <c r="V2805" s="147"/>
      <c r="W2805" s="707"/>
    </row>
    <row r="2806" spans="2:23" ht="14.25" customHeight="1">
      <c r="B2806" s="395"/>
      <c r="D2806" s="529">
        <f t="shared" si="328"/>
        <v>2765</v>
      </c>
      <c r="E2806" s="531"/>
      <c r="F2806" s="574"/>
      <c r="G2806" s="531"/>
      <c r="H2806" s="575"/>
      <c r="I2806" s="700" t="str">
        <f t="shared" si="334"/>
        <v/>
      </c>
      <c r="J2806" s="700" t="str">
        <f t="shared" si="329"/>
        <v/>
      </c>
      <c r="K2806" s="700" t="str">
        <f t="shared" si="330"/>
        <v/>
      </c>
      <c r="L2806" s="700" t="str">
        <f t="shared" si="331"/>
        <v/>
      </c>
      <c r="M2806" s="712" t="str">
        <f t="shared" si="332"/>
        <v/>
      </c>
      <c r="N2806" s="713"/>
      <c r="O2806" s="714"/>
      <c r="P2806" s="233" t="s">
        <v>439</v>
      </c>
      <c r="Q2806" s="233" t="s">
        <v>439</v>
      </c>
      <c r="R2806" s="816" t="str">
        <f t="shared" si="327"/>
        <v/>
      </c>
      <c r="S2806" s="711" t="str">
        <f t="shared" si="333"/>
        <v/>
      </c>
      <c r="T2806" s="573"/>
      <c r="U2806" s="573"/>
      <c r="V2806" s="147"/>
      <c r="W2806" s="707"/>
    </row>
    <row r="2807" spans="2:23" ht="14.25" customHeight="1">
      <c r="B2807" s="395"/>
      <c r="D2807" s="529">
        <f t="shared" si="328"/>
        <v>2766</v>
      </c>
      <c r="E2807" s="531"/>
      <c r="F2807" s="574"/>
      <c r="G2807" s="531"/>
      <c r="H2807" s="575"/>
      <c r="I2807" s="700" t="str">
        <f t="shared" si="334"/>
        <v/>
      </c>
      <c r="J2807" s="700" t="str">
        <f t="shared" si="329"/>
        <v/>
      </c>
      <c r="K2807" s="700" t="str">
        <f t="shared" si="330"/>
        <v/>
      </c>
      <c r="L2807" s="700" t="str">
        <f t="shared" si="331"/>
        <v/>
      </c>
      <c r="M2807" s="712" t="str">
        <f t="shared" si="332"/>
        <v/>
      </c>
      <c r="N2807" s="713"/>
      <c r="O2807" s="714"/>
      <c r="P2807" s="233" t="s">
        <v>439</v>
      </c>
      <c r="Q2807" s="233" t="s">
        <v>439</v>
      </c>
      <c r="R2807" s="816" t="str">
        <f t="shared" si="327"/>
        <v/>
      </c>
      <c r="S2807" s="711" t="str">
        <f t="shared" si="333"/>
        <v/>
      </c>
      <c r="T2807" s="573"/>
      <c r="U2807" s="573"/>
      <c r="V2807" s="147"/>
      <c r="W2807" s="707"/>
    </row>
    <row r="2808" spans="2:23" ht="14.25" customHeight="1">
      <c r="B2808" s="395"/>
      <c r="D2808" s="529">
        <f t="shared" si="328"/>
        <v>2767</v>
      </c>
      <c r="E2808" s="531"/>
      <c r="F2808" s="574"/>
      <c r="G2808" s="531"/>
      <c r="H2808" s="575"/>
      <c r="I2808" s="700" t="str">
        <f t="shared" si="334"/>
        <v/>
      </c>
      <c r="J2808" s="700" t="str">
        <f t="shared" si="329"/>
        <v/>
      </c>
      <c r="K2808" s="700" t="str">
        <f t="shared" si="330"/>
        <v/>
      </c>
      <c r="L2808" s="700" t="str">
        <f t="shared" si="331"/>
        <v/>
      </c>
      <c r="M2808" s="712" t="str">
        <f t="shared" si="332"/>
        <v/>
      </c>
      <c r="N2808" s="713"/>
      <c r="O2808" s="714"/>
      <c r="P2808" s="233" t="s">
        <v>439</v>
      </c>
      <c r="Q2808" s="233" t="s">
        <v>439</v>
      </c>
      <c r="R2808" s="816" t="str">
        <f t="shared" si="327"/>
        <v/>
      </c>
      <c r="S2808" s="711" t="str">
        <f t="shared" si="333"/>
        <v/>
      </c>
      <c r="T2808" s="573"/>
      <c r="U2808" s="573"/>
      <c r="V2808" s="147"/>
      <c r="W2808" s="707"/>
    </row>
    <row r="2809" spans="2:23" ht="14.25" customHeight="1">
      <c r="B2809" s="395"/>
      <c r="D2809" s="529">
        <f t="shared" si="328"/>
        <v>2768</v>
      </c>
      <c r="E2809" s="531"/>
      <c r="F2809" s="574"/>
      <c r="G2809" s="531"/>
      <c r="H2809" s="575"/>
      <c r="I2809" s="700" t="str">
        <f t="shared" si="334"/>
        <v/>
      </c>
      <c r="J2809" s="700" t="str">
        <f t="shared" si="329"/>
        <v/>
      </c>
      <c r="K2809" s="700" t="str">
        <f t="shared" si="330"/>
        <v/>
      </c>
      <c r="L2809" s="700" t="str">
        <f t="shared" si="331"/>
        <v/>
      </c>
      <c r="M2809" s="712" t="str">
        <f t="shared" si="332"/>
        <v/>
      </c>
      <c r="N2809" s="713"/>
      <c r="O2809" s="714"/>
      <c r="P2809" s="233" t="s">
        <v>439</v>
      </c>
      <c r="Q2809" s="233" t="s">
        <v>439</v>
      </c>
      <c r="R2809" s="816" t="str">
        <f t="shared" si="327"/>
        <v/>
      </c>
      <c r="S2809" s="711" t="str">
        <f t="shared" si="333"/>
        <v/>
      </c>
      <c r="T2809" s="573"/>
      <c r="U2809" s="573"/>
      <c r="V2809" s="147"/>
      <c r="W2809" s="707"/>
    </row>
    <row r="2810" spans="2:23" ht="14.25" customHeight="1">
      <c r="B2810" s="395"/>
      <c r="D2810" s="529">
        <f t="shared" si="328"/>
        <v>2769</v>
      </c>
      <c r="E2810" s="531"/>
      <c r="F2810" s="574"/>
      <c r="G2810" s="531"/>
      <c r="H2810" s="575"/>
      <c r="I2810" s="700" t="str">
        <f t="shared" si="334"/>
        <v/>
      </c>
      <c r="J2810" s="700" t="str">
        <f t="shared" si="329"/>
        <v/>
      </c>
      <c r="K2810" s="700" t="str">
        <f t="shared" si="330"/>
        <v/>
      </c>
      <c r="L2810" s="700" t="str">
        <f t="shared" si="331"/>
        <v/>
      </c>
      <c r="M2810" s="712" t="str">
        <f t="shared" si="332"/>
        <v/>
      </c>
      <c r="N2810" s="713"/>
      <c r="O2810" s="714"/>
      <c r="P2810" s="233" t="s">
        <v>439</v>
      </c>
      <c r="Q2810" s="233" t="s">
        <v>439</v>
      </c>
      <c r="R2810" s="816" t="str">
        <f t="shared" si="327"/>
        <v/>
      </c>
      <c r="S2810" s="711" t="str">
        <f t="shared" si="333"/>
        <v/>
      </c>
      <c r="T2810" s="573"/>
      <c r="U2810" s="573"/>
      <c r="V2810" s="147"/>
      <c r="W2810" s="707"/>
    </row>
    <row r="2811" spans="2:23" ht="14.25" customHeight="1">
      <c r="B2811" s="395"/>
      <c r="D2811" s="529">
        <f t="shared" si="328"/>
        <v>2770</v>
      </c>
      <c r="E2811" s="531"/>
      <c r="F2811" s="574"/>
      <c r="G2811" s="531"/>
      <c r="H2811" s="575"/>
      <c r="I2811" s="700" t="str">
        <f t="shared" si="334"/>
        <v/>
      </c>
      <c r="J2811" s="700" t="str">
        <f t="shared" si="329"/>
        <v/>
      </c>
      <c r="K2811" s="700" t="str">
        <f t="shared" si="330"/>
        <v/>
      </c>
      <c r="L2811" s="700" t="str">
        <f t="shared" si="331"/>
        <v/>
      </c>
      <c r="M2811" s="712" t="str">
        <f t="shared" si="332"/>
        <v/>
      </c>
      <c r="N2811" s="713"/>
      <c r="O2811" s="714"/>
      <c r="P2811" s="233" t="s">
        <v>439</v>
      </c>
      <c r="Q2811" s="233" t="s">
        <v>439</v>
      </c>
      <c r="R2811" s="816" t="str">
        <f t="shared" si="327"/>
        <v/>
      </c>
      <c r="S2811" s="711" t="str">
        <f t="shared" si="333"/>
        <v/>
      </c>
      <c r="T2811" s="573"/>
      <c r="U2811" s="573"/>
      <c r="V2811" s="147"/>
      <c r="W2811" s="707"/>
    </row>
    <row r="2812" spans="2:23" ht="14.25" customHeight="1">
      <c r="B2812" s="395"/>
      <c r="D2812" s="529">
        <f t="shared" si="328"/>
        <v>2771</v>
      </c>
      <c r="E2812" s="531"/>
      <c r="F2812" s="574"/>
      <c r="G2812" s="531"/>
      <c r="H2812" s="575"/>
      <c r="I2812" s="700" t="str">
        <f t="shared" si="334"/>
        <v/>
      </c>
      <c r="J2812" s="700" t="str">
        <f t="shared" si="329"/>
        <v/>
      </c>
      <c r="K2812" s="700" t="str">
        <f t="shared" si="330"/>
        <v/>
      </c>
      <c r="L2812" s="700" t="str">
        <f t="shared" si="331"/>
        <v/>
      </c>
      <c r="M2812" s="712" t="str">
        <f t="shared" si="332"/>
        <v/>
      </c>
      <c r="N2812" s="713"/>
      <c r="O2812" s="714"/>
      <c r="P2812" s="233" t="s">
        <v>439</v>
      </c>
      <c r="Q2812" s="233" t="s">
        <v>439</v>
      </c>
      <c r="R2812" s="816" t="str">
        <f t="shared" si="327"/>
        <v/>
      </c>
      <c r="S2812" s="711" t="str">
        <f t="shared" si="333"/>
        <v/>
      </c>
      <c r="T2812" s="573"/>
      <c r="U2812" s="573"/>
      <c r="V2812" s="147"/>
      <c r="W2812" s="707"/>
    </row>
    <row r="2813" spans="2:23" ht="14.25" customHeight="1">
      <c r="B2813" s="395"/>
      <c r="D2813" s="529">
        <f t="shared" si="328"/>
        <v>2772</v>
      </c>
      <c r="E2813" s="531"/>
      <c r="F2813" s="574"/>
      <c r="G2813" s="531"/>
      <c r="H2813" s="575"/>
      <c r="I2813" s="700" t="str">
        <f t="shared" si="334"/>
        <v/>
      </c>
      <c r="J2813" s="700" t="str">
        <f t="shared" si="329"/>
        <v/>
      </c>
      <c r="K2813" s="700" t="str">
        <f t="shared" si="330"/>
        <v/>
      </c>
      <c r="L2813" s="700" t="str">
        <f t="shared" si="331"/>
        <v/>
      </c>
      <c r="M2813" s="712" t="str">
        <f t="shared" si="332"/>
        <v/>
      </c>
      <c r="N2813" s="713"/>
      <c r="O2813" s="714"/>
      <c r="P2813" s="233" t="s">
        <v>439</v>
      </c>
      <c r="Q2813" s="233" t="s">
        <v>439</v>
      </c>
      <c r="R2813" s="816" t="str">
        <f t="shared" si="327"/>
        <v/>
      </c>
      <c r="S2813" s="711" t="str">
        <f t="shared" si="333"/>
        <v/>
      </c>
      <c r="T2813" s="573"/>
      <c r="U2813" s="573"/>
      <c r="V2813" s="147"/>
      <c r="W2813" s="707"/>
    </row>
    <row r="2814" spans="2:23" ht="14.25" customHeight="1">
      <c r="B2814" s="395"/>
      <c r="D2814" s="529">
        <f t="shared" si="328"/>
        <v>2773</v>
      </c>
      <c r="E2814" s="531"/>
      <c r="F2814" s="574"/>
      <c r="G2814" s="531"/>
      <c r="H2814" s="575"/>
      <c r="I2814" s="700" t="str">
        <f t="shared" si="334"/>
        <v/>
      </c>
      <c r="J2814" s="700" t="str">
        <f t="shared" si="329"/>
        <v/>
      </c>
      <c r="K2814" s="700" t="str">
        <f t="shared" si="330"/>
        <v/>
      </c>
      <c r="L2814" s="700" t="str">
        <f t="shared" si="331"/>
        <v/>
      </c>
      <c r="M2814" s="712" t="str">
        <f t="shared" si="332"/>
        <v/>
      </c>
      <c r="N2814" s="713"/>
      <c r="O2814" s="714"/>
      <c r="P2814" s="233" t="s">
        <v>439</v>
      </c>
      <c r="Q2814" s="233" t="s">
        <v>439</v>
      </c>
      <c r="R2814" s="816" t="str">
        <f t="shared" si="327"/>
        <v/>
      </c>
      <c r="S2814" s="711" t="str">
        <f t="shared" si="333"/>
        <v/>
      </c>
      <c r="T2814" s="573"/>
      <c r="U2814" s="573"/>
      <c r="V2814" s="147"/>
      <c r="W2814" s="707"/>
    </row>
    <row r="2815" spans="2:23" ht="14.25" customHeight="1">
      <c r="B2815" s="395"/>
      <c r="D2815" s="529">
        <f t="shared" si="328"/>
        <v>2774</v>
      </c>
      <c r="E2815" s="531"/>
      <c r="F2815" s="574"/>
      <c r="G2815" s="531"/>
      <c r="H2815" s="575"/>
      <c r="I2815" s="700" t="str">
        <f t="shared" si="334"/>
        <v/>
      </c>
      <c r="J2815" s="700" t="str">
        <f t="shared" si="329"/>
        <v/>
      </c>
      <c r="K2815" s="700" t="str">
        <f t="shared" si="330"/>
        <v/>
      </c>
      <c r="L2815" s="700" t="str">
        <f t="shared" si="331"/>
        <v/>
      </c>
      <c r="M2815" s="712" t="str">
        <f t="shared" si="332"/>
        <v/>
      </c>
      <c r="N2815" s="713"/>
      <c r="O2815" s="714"/>
      <c r="P2815" s="233" t="s">
        <v>439</v>
      </c>
      <c r="Q2815" s="233" t="s">
        <v>439</v>
      </c>
      <c r="R2815" s="816" t="str">
        <f t="shared" si="327"/>
        <v/>
      </c>
      <c r="S2815" s="711" t="str">
        <f t="shared" si="333"/>
        <v/>
      </c>
      <c r="T2815" s="573"/>
      <c r="U2815" s="573"/>
      <c r="V2815" s="147"/>
      <c r="W2815" s="707"/>
    </row>
    <row r="2816" spans="2:23" ht="14.25" customHeight="1">
      <c r="B2816" s="395"/>
      <c r="D2816" s="529">
        <f t="shared" si="328"/>
        <v>2775</v>
      </c>
      <c r="E2816" s="531"/>
      <c r="F2816" s="574"/>
      <c r="G2816" s="531"/>
      <c r="H2816" s="575"/>
      <c r="I2816" s="700" t="str">
        <f t="shared" si="334"/>
        <v/>
      </c>
      <c r="J2816" s="700" t="str">
        <f t="shared" si="329"/>
        <v/>
      </c>
      <c r="K2816" s="700" t="str">
        <f t="shared" si="330"/>
        <v/>
      </c>
      <c r="L2816" s="700" t="str">
        <f t="shared" si="331"/>
        <v/>
      </c>
      <c r="M2816" s="712" t="str">
        <f t="shared" si="332"/>
        <v/>
      </c>
      <c r="N2816" s="713"/>
      <c r="O2816" s="714"/>
      <c r="P2816" s="233" t="s">
        <v>439</v>
      </c>
      <c r="Q2816" s="233" t="s">
        <v>439</v>
      </c>
      <c r="R2816" s="816" t="str">
        <f t="shared" si="327"/>
        <v/>
      </c>
      <c r="S2816" s="711" t="str">
        <f t="shared" si="333"/>
        <v/>
      </c>
      <c r="T2816" s="573"/>
      <c r="U2816" s="573"/>
      <c r="V2816" s="147"/>
      <c r="W2816" s="707"/>
    </row>
    <row r="2817" spans="2:23" ht="14.25" customHeight="1">
      <c r="B2817" s="395"/>
      <c r="D2817" s="529">
        <f t="shared" si="328"/>
        <v>2776</v>
      </c>
      <c r="E2817" s="531"/>
      <c r="F2817" s="574"/>
      <c r="G2817" s="531"/>
      <c r="H2817" s="575"/>
      <c r="I2817" s="700" t="str">
        <f t="shared" si="334"/>
        <v/>
      </c>
      <c r="J2817" s="700" t="str">
        <f t="shared" si="329"/>
        <v/>
      </c>
      <c r="K2817" s="700" t="str">
        <f t="shared" si="330"/>
        <v/>
      </c>
      <c r="L2817" s="700" t="str">
        <f t="shared" si="331"/>
        <v/>
      </c>
      <c r="M2817" s="712" t="str">
        <f t="shared" si="332"/>
        <v/>
      </c>
      <c r="N2817" s="713"/>
      <c r="O2817" s="714"/>
      <c r="P2817" s="233" t="s">
        <v>439</v>
      </c>
      <c r="Q2817" s="233" t="s">
        <v>439</v>
      </c>
      <c r="R2817" s="816" t="str">
        <f t="shared" si="327"/>
        <v/>
      </c>
      <c r="S2817" s="711" t="str">
        <f t="shared" si="333"/>
        <v/>
      </c>
      <c r="T2817" s="573"/>
      <c r="U2817" s="573"/>
      <c r="V2817" s="147"/>
      <c r="W2817" s="707"/>
    </row>
    <row r="2818" spans="2:23" ht="14.25" customHeight="1">
      <c r="B2818" s="395"/>
      <c r="D2818" s="529">
        <f t="shared" si="328"/>
        <v>2777</v>
      </c>
      <c r="E2818" s="531"/>
      <c r="F2818" s="574"/>
      <c r="G2818" s="531"/>
      <c r="H2818" s="575"/>
      <c r="I2818" s="700" t="str">
        <f t="shared" si="334"/>
        <v/>
      </c>
      <c r="J2818" s="700" t="str">
        <f t="shared" ref="J2818:J2849" si="335">IF(F2818=$AN$4,"○","")</f>
        <v/>
      </c>
      <c r="K2818" s="700" t="str">
        <f t="shared" ref="K2818:K2849" si="336">IF(OR(F2818=$AQ$4,F2818=$AR$4),"○","")</f>
        <v/>
      </c>
      <c r="L2818" s="700" t="str">
        <f t="shared" ref="L2818:L2849" si="337">IF(F2818=$AS$4,"○","")</f>
        <v/>
      </c>
      <c r="M2818" s="712" t="str">
        <f t="shared" ref="M2818:M2849" si="338">IF(H2818="","",H2818/$H$10)</f>
        <v/>
      </c>
      <c r="N2818" s="713"/>
      <c r="O2818" s="714"/>
      <c r="P2818" s="233" t="s">
        <v>439</v>
      </c>
      <c r="Q2818" s="233" t="s">
        <v>439</v>
      </c>
      <c r="R2818" s="816" t="str">
        <f t="shared" si="327"/>
        <v/>
      </c>
      <c r="S2818" s="711" t="str">
        <f t="shared" si="333"/>
        <v/>
      </c>
      <c r="T2818" s="573"/>
      <c r="U2818" s="573"/>
      <c r="V2818" s="147"/>
      <c r="W2818" s="707"/>
    </row>
    <row r="2819" spans="2:23" ht="14.25" customHeight="1">
      <c r="B2819" s="395"/>
      <c r="D2819" s="529">
        <f t="shared" si="328"/>
        <v>2778</v>
      </c>
      <c r="E2819" s="531"/>
      <c r="F2819" s="574"/>
      <c r="G2819" s="531"/>
      <c r="H2819" s="575"/>
      <c r="I2819" s="700" t="str">
        <f t="shared" si="334"/>
        <v/>
      </c>
      <c r="J2819" s="700" t="str">
        <f t="shared" si="335"/>
        <v/>
      </c>
      <c r="K2819" s="700" t="str">
        <f t="shared" si="336"/>
        <v/>
      </c>
      <c r="L2819" s="700" t="str">
        <f t="shared" si="337"/>
        <v/>
      </c>
      <c r="M2819" s="712" t="str">
        <f t="shared" si="338"/>
        <v/>
      </c>
      <c r="N2819" s="713"/>
      <c r="O2819" s="714"/>
      <c r="P2819" s="233" t="s">
        <v>439</v>
      </c>
      <c r="Q2819" s="233" t="s">
        <v>439</v>
      </c>
      <c r="R2819" s="816" t="str">
        <f t="shared" si="327"/>
        <v/>
      </c>
      <c r="S2819" s="711" t="str">
        <f t="shared" si="333"/>
        <v/>
      </c>
      <c r="T2819" s="573"/>
      <c r="U2819" s="573"/>
      <c r="V2819" s="147"/>
      <c r="W2819" s="707"/>
    </row>
    <row r="2820" spans="2:23" ht="14.25" customHeight="1">
      <c r="B2820" s="395"/>
      <c r="D2820" s="529">
        <f t="shared" si="328"/>
        <v>2779</v>
      </c>
      <c r="E2820" s="531"/>
      <c r="F2820" s="574"/>
      <c r="G2820" s="531"/>
      <c r="H2820" s="575"/>
      <c r="I2820" s="700" t="str">
        <f t="shared" si="334"/>
        <v/>
      </c>
      <c r="J2820" s="700" t="str">
        <f t="shared" si="335"/>
        <v/>
      </c>
      <c r="K2820" s="700" t="str">
        <f t="shared" si="336"/>
        <v/>
      </c>
      <c r="L2820" s="700" t="str">
        <f t="shared" si="337"/>
        <v/>
      </c>
      <c r="M2820" s="712" t="str">
        <f t="shared" si="338"/>
        <v/>
      </c>
      <c r="N2820" s="713"/>
      <c r="O2820" s="714"/>
      <c r="P2820" s="233" t="s">
        <v>439</v>
      </c>
      <c r="Q2820" s="233" t="s">
        <v>439</v>
      </c>
      <c r="R2820" s="816" t="str">
        <f t="shared" si="327"/>
        <v/>
      </c>
      <c r="S2820" s="711" t="str">
        <f t="shared" si="333"/>
        <v/>
      </c>
      <c r="T2820" s="573"/>
      <c r="U2820" s="573"/>
      <c r="V2820" s="147"/>
      <c r="W2820" s="707"/>
    </row>
    <row r="2821" spans="2:23" ht="14.25" customHeight="1">
      <c r="B2821" s="395"/>
      <c r="D2821" s="529">
        <f t="shared" si="328"/>
        <v>2780</v>
      </c>
      <c r="E2821" s="531"/>
      <c r="F2821" s="574"/>
      <c r="G2821" s="531"/>
      <c r="H2821" s="575"/>
      <c r="I2821" s="700" t="str">
        <f t="shared" si="334"/>
        <v/>
      </c>
      <c r="J2821" s="700" t="str">
        <f t="shared" si="335"/>
        <v/>
      </c>
      <c r="K2821" s="700" t="str">
        <f t="shared" si="336"/>
        <v/>
      </c>
      <c r="L2821" s="700" t="str">
        <f t="shared" si="337"/>
        <v/>
      </c>
      <c r="M2821" s="712" t="str">
        <f t="shared" si="338"/>
        <v/>
      </c>
      <c r="N2821" s="713"/>
      <c r="O2821" s="714"/>
      <c r="P2821" s="233" t="s">
        <v>439</v>
      </c>
      <c r="Q2821" s="233" t="s">
        <v>439</v>
      </c>
      <c r="R2821" s="816" t="str">
        <f t="shared" si="327"/>
        <v/>
      </c>
      <c r="S2821" s="711" t="str">
        <f t="shared" si="333"/>
        <v/>
      </c>
      <c r="T2821" s="573"/>
      <c r="U2821" s="573"/>
      <c r="V2821" s="147"/>
      <c r="W2821" s="707"/>
    </row>
    <row r="2822" spans="2:23" ht="14.25" customHeight="1">
      <c r="B2822" s="395"/>
      <c r="D2822" s="529">
        <f t="shared" si="328"/>
        <v>2781</v>
      </c>
      <c r="E2822" s="531"/>
      <c r="F2822" s="574"/>
      <c r="G2822" s="531"/>
      <c r="H2822" s="575"/>
      <c r="I2822" s="700" t="str">
        <f t="shared" si="334"/>
        <v/>
      </c>
      <c r="J2822" s="700" t="str">
        <f t="shared" si="335"/>
        <v/>
      </c>
      <c r="K2822" s="700" t="str">
        <f t="shared" si="336"/>
        <v/>
      </c>
      <c r="L2822" s="700" t="str">
        <f t="shared" si="337"/>
        <v/>
      </c>
      <c r="M2822" s="712" t="str">
        <f t="shared" si="338"/>
        <v/>
      </c>
      <c r="N2822" s="713"/>
      <c r="O2822" s="714"/>
      <c r="P2822" s="233" t="s">
        <v>439</v>
      </c>
      <c r="Q2822" s="233" t="s">
        <v>439</v>
      </c>
      <c r="R2822" s="816" t="str">
        <f t="shared" si="327"/>
        <v/>
      </c>
      <c r="S2822" s="711" t="str">
        <f t="shared" si="333"/>
        <v/>
      </c>
      <c r="T2822" s="573"/>
      <c r="U2822" s="573"/>
      <c r="V2822" s="147"/>
      <c r="W2822" s="707"/>
    </row>
    <row r="2823" spans="2:23" ht="14.25" customHeight="1">
      <c r="B2823" s="395"/>
      <c r="D2823" s="529">
        <f t="shared" si="328"/>
        <v>2782</v>
      </c>
      <c r="E2823" s="531"/>
      <c r="F2823" s="574"/>
      <c r="G2823" s="531"/>
      <c r="H2823" s="575"/>
      <c r="I2823" s="700" t="str">
        <f t="shared" si="334"/>
        <v/>
      </c>
      <c r="J2823" s="700" t="str">
        <f t="shared" si="335"/>
        <v/>
      </c>
      <c r="K2823" s="700" t="str">
        <f t="shared" si="336"/>
        <v/>
      </c>
      <c r="L2823" s="700" t="str">
        <f t="shared" si="337"/>
        <v/>
      </c>
      <c r="M2823" s="712" t="str">
        <f t="shared" si="338"/>
        <v/>
      </c>
      <c r="N2823" s="713"/>
      <c r="O2823" s="714"/>
      <c r="P2823" s="233" t="s">
        <v>439</v>
      </c>
      <c r="Q2823" s="233" t="s">
        <v>439</v>
      </c>
      <c r="R2823" s="816" t="str">
        <f t="shared" si="327"/>
        <v/>
      </c>
      <c r="S2823" s="711" t="str">
        <f t="shared" si="333"/>
        <v/>
      </c>
      <c r="T2823" s="573"/>
      <c r="U2823" s="573"/>
      <c r="V2823" s="147"/>
      <c r="W2823" s="707"/>
    </row>
    <row r="2824" spans="2:23" ht="14.25" customHeight="1">
      <c r="B2824" s="395"/>
      <c r="D2824" s="529">
        <f t="shared" si="328"/>
        <v>2783</v>
      </c>
      <c r="E2824" s="531"/>
      <c r="F2824" s="574"/>
      <c r="G2824" s="531"/>
      <c r="H2824" s="575"/>
      <c r="I2824" s="700" t="str">
        <f t="shared" si="334"/>
        <v/>
      </c>
      <c r="J2824" s="700" t="str">
        <f t="shared" si="335"/>
        <v/>
      </c>
      <c r="K2824" s="700" t="str">
        <f t="shared" si="336"/>
        <v/>
      </c>
      <c r="L2824" s="700" t="str">
        <f t="shared" si="337"/>
        <v/>
      </c>
      <c r="M2824" s="712" t="str">
        <f t="shared" si="338"/>
        <v/>
      </c>
      <c r="N2824" s="713"/>
      <c r="O2824" s="714"/>
      <c r="P2824" s="233" t="s">
        <v>439</v>
      </c>
      <c r="Q2824" s="233" t="s">
        <v>439</v>
      </c>
      <c r="R2824" s="816" t="str">
        <f t="shared" si="327"/>
        <v/>
      </c>
      <c r="S2824" s="711" t="str">
        <f t="shared" si="333"/>
        <v/>
      </c>
      <c r="T2824" s="573"/>
      <c r="U2824" s="573"/>
      <c r="V2824" s="147"/>
      <c r="W2824" s="707"/>
    </row>
    <row r="2825" spans="2:23" ht="14.25" customHeight="1">
      <c r="B2825" s="395"/>
      <c r="D2825" s="529">
        <f t="shared" si="328"/>
        <v>2784</v>
      </c>
      <c r="E2825" s="531"/>
      <c r="F2825" s="574"/>
      <c r="G2825" s="531"/>
      <c r="H2825" s="575"/>
      <c r="I2825" s="700" t="str">
        <f t="shared" si="334"/>
        <v/>
      </c>
      <c r="J2825" s="700" t="str">
        <f t="shared" si="335"/>
        <v/>
      </c>
      <c r="K2825" s="700" t="str">
        <f t="shared" si="336"/>
        <v/>
      </c>
      <c r="L2825" s="700" t="str">
        <f t="shared" si="337"/>
        <v/>
      </c>
      <c r="M2825" s="712" t="str">
        <f t="shared" si="338"/>
        <v/>
      </c>
      <c r="N2825" s="713"/>
      <c r="O2825" s="714"/>
      <c r="P2825" s="233" t="s">
        <v>439</v>
      </c>
      <c r="Q2825" s="233" t="s">
        <v>439</v>
      </c>
      <c r="R2825" s="816" t="str">
        <f t="shared" si="327"/>
        <v/>
      </c>
      <c r="S2825" s="711" t="str">
        <f t="shared" si="333"/>
        <v/>
      </c>
      <c r="T2825" s="573"/>
      <c r="U2825" s="573"/>
      <c r="V2825" s="147"/>
      <c r="W2825" s="707"/>
    </row>
    <row r="2826" spans="2:23" ht="14.25" customHeight="1">
      <c r="B2826" s="395"/>
      <c r="D2826" s="529">
        <f t="shared" si="328"/>
        <v>2785</v>
      </c>
      <c r="E2826" s="531"/>
      <c r="F2826" s="574"/>
      <c r="G2826" s="531"/>
      <c r="H2826" s="575"/>
      <c r="I2826" s="700" t="str">
        <f t="shared" si="334"/>
        <v/>
      </c>
      <c r="J2826" s="700" t="str">
        <f t="shared" si="335"/>
        <v/>
      </c>
      <c r="K2826" s="700" t="str">
        <f t="shared" si="336"/>
        <v/>
      </c>
      <c r="L2826" s="700" t="str">
        <f t="shared" si="337"/>
        <v/>
      </c>
      <c r="M2826" s="712" t="str">
        <f t="shared" si="338"/>
        <v/>
      </c>
      <c r="N2826" s="713"/>
      <c r="O2826" s="714"/>
      <c r="P2826" s="233" t="s">
        <v>439</v>
      </c>
      <c r="Q2826" s="233" t="s">
        <v>439</v>
      </c>
      <c r="R2826" s="816" t="str">
        <f t="shared" si="327"/>
        <v/>
      </c>
      <c r="S2826" s="711" t="str">
        <f t="shared" si="333"/>
        <v/>
      </c>
      <c r="T2826" s="573"/>
      <c r="U2826" s="573"/>
      <c r="V2826" s="147"/>
      <c r="W2826" s="707"/>
    </row>
    <row r="2827" spans="2:23" ht="14.25" customHeight="1">
      <c r="B2827" s="395"/>
      <c r="D2827" s="529">
        <f t="shared" si="328"/>
        <v>2786</v>
      </c>
      <c r="E2827" s="531"/>
      <c r="F2827" s="574"/>
      <c r="G2827" s="531"/>
      <c r="H2827" s="575"/>
      <c r="I2827" s="700" t="str">
        <f t="shared" si="334"/>
        <v/>
      </c>
      <c r="J2827" s="700" t="str">
        <f t="shared" si="335"/>
        <v/>
      </c>
      <c r="K2827" s="700" t="str">
        <f t="shared" si="336"/>
        <v/>
      </c>
      <c r="L2827" s="700" t="str">
        <f t="shared" si="337"/>
        <v/>
      </c>
      <c r="M2827" s="712" t="str">
        <f t="shared" si="338"/>
        <v/>
      </c>
      <c r="N2827" s="713"/>
      <c r="O2827" s="714"/>
      <c r="P2827" s="233" t="s">
        <v>439</v>
      </c>
      <c r="Q2827" s="233" t="s">
        <v>439</v>
      </c>
      <c r="R2827" s="816" t="str">
        <f t="shared" si="327"/>
        <v/>
      </c>
      <c r="S2827" s="711" t="str">
        <f t="shared" si="333"/>
        <v/>
      </c>
      <c r="T2827" s="573"/>
      <c r="U2827" s="573"/>
      <c r="V2827" s="147"/>
      <c r="W2827" s="707"/>
    </row>
    <row r="2828" spans="2:23" ht="14.25" customHeight="1">
      <c r="B2828" s="395"/>
      <c r="D2828" s="529">
        <f t="shared" si="328"/>
        <v>2787</v>
      </c>
      <c r="E2828" s="531"/>
      <c r="F2828" s="574"/>
      <c r="G2828" s="531"/>
      <c r="H2828" s="575"/>
      <c r="I2828" s="700" t="str">
        <f t="shared" si="334"/>
        <v/>
      </c>
      <c r="J2828" s="700" t="str">
        <f t="shared" si="335"/>
        <v/>
      </c>
      <c r="K2828" s="700" t="str">
        <f t="shared" si="336"/>
        <v/>
      </c>
      <c r="L2828" s="700" t="str">
        <f t="shared" si="337"/>
        <v/>
      </c>
      <c r="M2828" s="712" t="str">
        <f t="shared" si="338"/>
        <v/>
      </c>
      <c r="N2828" s="713"/>
      <c r="O2828" s="714"/>
      <c r="P2828" s="233" t="s">
        <v>439</v>
      </c>
      <c r="Q2828" s="233" t="s">
        <v>439</v>
      </c>
      <c r="R2828" s="816" t="str">
        <f t="shared" si="327"/>
        <v/>
      </c>
      <c r="S2828" s="711" t="str">
        <f t="shared" si="333"/>
        <v/>
      </c>
      <c r="T2828" s="573"/>
      <c r="U2828" s="573"/>
      <c r="V2828" s="147"/>
      <c r="W2828" s="707"/>
    </row>
    <row r="2829" spans="2:23" ht="14.25" customHeight="1">
      <c r="B2829" s="395"/>
      <c r="D2829" s="529">
        <f t="shared" si="328"/>
        <v>2788</v>
      </c>
      <c r="E2829" s="531"/>
      <c r="F2829" s="574"/>
      <c r="G2829" s="531"/>
      <c r="H2829" s="575"/>
      <c r="I2829" s="700" t="str">
        <f t="shared" si="334"/>
        <v/>
      </c>
      <c r="J2829" s="700" t="str">
        <f t="shared" si="335"/>
        <v/>
      </c>
      <c r="K2829" s="700" t="str">
        <f t="shared" si="336"/>
        <v/>
      </c>
      <c r="L2829" s="700" t="str">
        <f t="shared" si="337"/>
        <v/>
      </c>
      <c r="M2829" s="712" t="str">
        <f t="shared" si="338"/>
        <v/>
      </c>
      <c r="N2829" s="713"/>
      <c r="O2829" s="714"/>
      <c r="P2829" s="233" t="s">
        <v>439</v>
      </c>
      <c r="Q2829" s="233" t="s">
        <v>439</v>
      </c>
      <c r="R2829" s="816" t="str">
        <f t="shared" si="327"/>
        <v/>
      </c>
      <c r="S2829" s="711" t="str">
        <f t="shared" si="333"/>
        <v/>
      </c>
      <c r="T2829" s="573"/>
      <c r="U2829" s="573"/>
      <c r="V2829" s="147"/>
      <c r="W2829" s="707"/>
    </row>
    <row r="2830" spans="2:23" ht="14.25" customHeight="1">
      <c r="B2830" s="395"/>
      <c r="D2830" s="529">
        <f t="shared" si="328"/>
        <v>2789</v>
      </c>
      <c r="E2830" s="531"/>
      <c r="F2830" s="574"/>
      <c r="G2830" s="531"/>
      <c r="H2830" s="575"/>
      <c r="I2830" s="700" t="str">
        <f t="shared" si="334"/>
        <v/>
      </c>
      <c r="J2830" s="700" t="str">
        <f t="shared" si="335"/>
        <v/>
      </c>
      <c r="K2830" s="700" t="str">
        <f t="shared" si="336"/>
        <v/>
      </c>
      <c r="L2830" s="700" t="str">
        <f t="shared" si="337"/>
        <v/>
      </c>
      <c r="M2830" s="712" t="str">
        <f t="shared" si="338"/>
        <v/>
      </c>
      <c r="N2830" s="713"/>
      <c r="O2830" s="714"/>
      <c r="P2830" s="233" t="s">
        <v>439</v>
      </c>
      <c r="Q2830" s="233" t="s">
        <v>439</v>
      </c>
      <c r="R2830" s="816" t="str">
        <f t="shared" si="327"/>
        <v/>
      </c>
      <c r="S2830" s="711" t="str">
        <f t="shared" si="333"/>
        <v/>
      </c>
      <c r="T2830" s="573"/>
      <c r="U2830" s="573"/>
      <c r="V2830" s="147"/>
      <c r="W2830" s="707"/>
    </row>
    <row r="2831" spans="2:23" ht="14.25" customHeight="1">
      <c r="B2831" s="395"/>
      <c r="D2831" s="529">
        <f t="shared" si="328"/>
        <v>2790</v>
      </c>
      <c r="E2831" s="531"/>
      <c r="F2831" s="574"/>
      <c r="G2831" s="531"/>
      <c r="H2831" s="575"/>
      <c r="I2831" s="700" t="str">
        <f t="shared" si="334"/>
        <v/>
      </c>
      <c r="J2831" s="700" t="str">
        <f t="shared" si="335"/>
        <v/>
      </c>
      <c r="K2831" s="700" t="str">
        <f t="shared" si="336"/>
        <v/>
      </c>
      <c r="L2831" s="700" t="str">
        <f t="shared" si="337"/>
        <v/>
      </c>
      <c r="M2831" s="712" t="str">
        <f t="shared" si="338"/>
        <v/>
      </c>
      <c r="N2831" s="713"/>
      <c r="O2831" s="714"/>
      <c r="P2831" s="233" t="s">
        <v>439</v>
      </c>
      <c r="Q2831" s="233" t="s">
        <v>439</v>
      </c>
      <c r="R2831" s="816" t="str">
        <f t="shared" si="327"/>
        <v/>
      </c>
      <c r="S2831" s="711" t="str">
        <f t="shared" si="333"/>
        <v/>
      </c>
      <c r="T2831" s="573"/>
      <c r="U2831" s="573"/>
      <c r="V2831" s="147"/>
      <c r="W2831" s="707"/>
    </row>
    <row r="2832" spans="2:23" ht="14.25" customHeight="1">
      <c r="B2832" s="395"/>
      <c r="D2832" s="529">
        <f t="shared" si="328"/>
        <v>2791</v>
      </c>
      <c r="E2832" s="531"/>
      <c r="F2832" s="574"/>
      <c r="G2832" s="531"/>
      <c r="H2832" s="575"/>
      <c r="I2832" s="700" t="str">
        <f t="shared" si="334"/>
        <v/>
      </c>
      <c r="J2832" s="700" t="str">
        <f t="shared" si="335"/>
        <v/>
      </c>
      <c r="K2832" s="700" t="str">
        <f t="shared" si="336"/>
        <v/>
      </c>
      <c r="L2832" s="700" t="str">
        <f t="shared" si="337"/>
        <v/>
      </c>
      <c r="M2832" s="712" t="str">
        <f t="shared" si="338"/>
        <v/>
      </c>
      <c r="N2832" s="713"/>
      <c r="O2832" s="714"/>
      <c r="P2832" s="233" t="s">
        <v>439</v>
      </c>
      <c r="Q2832" s="233" t="s">
        <v>439</v>
      </c>
      <c r="R2832" s="816" t="str">
        <f t="shared" si="327"/>
        <v/>
      </c>
      <c r="S2832" s="711" t="str">
        <f t="shared" si="333"/>
        <v/>
      </c>
      <c r="T2832" s="573"/>
      <c r="U2832" s="573"/>
      <c r="V2832" s="147"/>
      <c r="W2832" s="707"/>
    </row>
    <row r="2833" spans="2:23" ht="14.25" customHeight="1">
      <c r="B2833" s="395"/>
      <c r="D2833" s="529">
        <f t="shared" si="328"/>
        <v>2792</v>
      </c>
      <c r="E2833" s="531"/>
      <c r="F2833" s="574"/>
      <c r="G2833" s="531"/>
      <c r="H2833" s="575"/>
      <c r="I2833" s="700" t="str">
        <f t="shared" si="334"/>
        <v/>
      </c>
      <c r="J2833" s="700" t="str">
        <f t="shared" si="335"/>
        <v/>
      </c>
      <c r="K2833" s="700" t="str">
        <f t="shared" si="336"/>
        <v/>
      </c>
      <c r="L2833" s="700" t="str">
        <f t="shared" si="337"/>
        <v/>
      </c>
      <c r="M2833" s="712" t="str">
        <f t="shared" si="338"/>
        <v/>
      </c>
      <c r="N2833" s="713"/>
      <c r="O2833" s="714"/>
      <c r="P2833" s="233" t="s">
        <v>439</v>
      </c>
      <c r="Q2833" s="233" t="s">
        <v>439</v>
      </c>
      <c r="R2833" s="816" t="str">
        <f t="shared" si="327"/>
        <v/>
      </c>
      <c r="S2833" s="711" t="str">
        <f t="shared" si="333"/>
        <v/>
      </c>
      <c r="T2833" s="573"/>
      <c r="U2833" s="573"/>
      <c r="V2833" s="147"/>
      <c r="W2833" s="707"/>
    </row>
    <row r="2834" spans="2:23" ht="14.25" customHeight="1">
      <c r="B2834" s="395"/>
      <c r="D2834" s="529">
        <f t="shared" si="328"/>
        <v>2793</v>
      </c>
      <c r="E2834" s="531"/>
      <c r="F2834" s="574"/>
      <c r="G2834" s="531"/>
      <c r="H2834" s="575"/>
      <c r="I2834" s="700" t="str">
        <f t="shared" si="334"/>
        <v/>
      </c>
      <c r="J2834" s="700" t="str">
        <f t="shared" si="335"/>
        <v/>
      </c>
      <c r="K2834" s="700" t="str">
        <f t="shared" si="336"/>
        <v/>
      </c>
      <c r="L2834" s="700" t="str">
        <f t="shared" si="337"/>
        <v/>
      </c>
      <c r="M2834" s="712" t="str">
        <f t="shared" si="338"/>
        <v/>
      </c>
      <c r="N2834" s="713"/>
      <c r="O2834" s="714"/>
      <c r="P2834" s="233" t="s">
        <v>439</v>
      </c>
      <c r="Q2834" s="233" t="s">
        <v>439</v>
      </c>
      <c r="R2834" s="816" t="str">
        <f t="shared" si="327"/>
        <v/>
      </c>
      <c r="S2834" s="711" t="str">
        <f t="shared" si="333"/>
        <v/>
      </c>
      <c r="T2834" s="573"/>
      <c r="U2834" s="573"/>
      <c r="V2834" s="147"/>
      <c r="W2834" s="707"/>
    </row>
    <row r="2835" spans="2:23" ht="14.25" customHeight="1">
      <c r="B2835" s="395"/>
      <c r="D2835" s="529">
        <f t="shared" si="328"/>
        <v>2794</v>
      </c>
      <c r="E2835" s="531"/>
      <c r="F2835" s="574"/>
      <c r="G2835" s="531"/>
      <c r="H2835" s="575"/>
      <c r="I2835" s="700" t="str">
        <f t="shared" si="334"/>
        <v/>
      </c>
      <c r="J2835" s="700" t="str">
        <f t="shared" si="335"/>
        <v/>
      </c>
      <c r="K2835" s="700" t="str">
        <f t="shared" si="336"/>
        <v/>
      </c>
      <c r="L2835" s="700" t="str">
        <f t="shared" si="337"/>
        <v/>
      </c>
      <c r="M2835" s="712" t="str">
        <f t="shared" si="338"/>
        <v/>
      </c>
      <c r="N2835" s="713"/>
      <c r="O2835" s="714"/>
      <c r="P2835" s="233" t="s">
        <v>439</v>
      </c>
      <c r="Q2835" s="233" t="s">
        <v>439</v>
      </c>
      <c r="R2835" s="816" t="str">
        <f t="shared" si="327"/>
        <v/>
      </c>
      <c r="S2835" s="711" t="str">
        <f t="shared" si="333"/>
        <v/>
      </c>
      <c r="T2835" s="573"/>
      <c r="U2835" s="573"/>
      <c r="V2835" s="147"/>
      <c r="W2835" s="707"/>
    </row>
    <row r="2836" spans="2:23" ht="14.25" customHeight="1">
      <c r="B2836" s="395"/>
      <c r="D2836" s="529">
        <f t="shared" si="328"/>
        <v>2795</v>
      </c>
      <c r="E2836" s="531"/>
      <c r="F2836" s="574"/>
      <c r="G2836" s="531"/>
      <c r="H2836" s="575"/>
      <c r="I2836" s="700" t="str">
        <f t="shared" si="334"/>
        <v/>
      </c>
      <c r="J2836" s="700" t="str">
        <f t="shared" si="335"/>
        <v/>
      </c>
      <c r="K2836" s="700" t="str">
        <f t="shared" si="336"/>
        <v/>
      </c>
      <c r="L2836" s="700" t="str">
        <f t="shared" si="337"/>
        <v/>
      </c>
      <c r="M2836" s="712" t="str">
        <f t="shared" si="338"/>
        <v/>
      </c>
      <c r="N2836" s="713"/>
      <c r="O2836" s="714"/>
      <c r="P2836" s="233" t="s">
        <v>439</v>
      </c>
      <c r="Q2836" s="233" t="s">
        <v>439</v>
      </c>
      <c r="R2836" s="816" t="str">
        <f t="shared" si="327"/>
        <v/>
      </c>
      <c r="S2836" s="711" t="str">
        <f t="shared" si="333"/>
        <v/>
      </c>
      <c r="T2836" s="573"/>
      <c r="U2836" s="573"/>
      <c r="V2836" s="147"/>
      <c r="W2836" s="707"/>
    </row>
    <row r="2837" spans="2:23" ht="14.25" customHeight="1">
      <c r="B2837" s="395"/>
      <c r="D2837" s="529">
        <f t="shared" si="328"/>
        <v>2796</v>
      </c>
      <c r="E2837" s="531"/>
      <c r="F2837" s="574"/>
      <c r="G2837" s="531"/>
      <c r="H2837" s="575"/>
      <c r="I2837" s="700" t="str">
        <f t="shared" si="334"/>
        <v/>
      </c>
      <c r="J2837" s="700" t="str">
        <f t="shared" si="335"/>
        <v/>
      </c>
      <c r="K2837" s="700" t="str">
        <f t="shared" si="336"/>
        <v/>
      </c>
      <c r="L2837" s="700" t="str">
        <f t="shared" si="337"/>
        <v/>
      </c>
      <c r="M2837" s="712" t="str">
        <f t="shared" si="338"/>
        <v/>
      </c>
      <c r="N2837" s="713"/>
      <c r="O2837" s="714"/>
      <c r="P2837" s="233" t="s">
        <v>439</v>
      </c>
      <c r="Q2837" s="233" t="s">
        <v>439</v>
      </c>
      <c r="R2837" s="816" t="str">
        <f t="shared" si="327"/>
        <v/>
      </c>
      <c r="S2837" s="711" t="str">
        <f t="shared" si="333"/>
        <v/>
      </c>
      <c r="T2837" s="573"/>
      <c r="U2837" s="573"/>
      <c r="V2837" s="147"/>
      <c r="W2837" s="707"/>
    </row>
    <row r="2838" spans="2:23" ht="14.25" customHeight="1">
      <c r="B2838" s="395"/>
      <c r="D2838" s="529">
        <f t="shared" si="328"/>
        <v>2797</v>
      </c>
      <c r="E2838" s="531"/>
      <c r="F2838" s="574"/>
      <c r="G2838" s="531"/>
      <c r="H2838" s="575"/>
      <c r="I2838" s="700" t="str">
        <f t="shared" si="334"/>
        <v/>
      </c>
      <c r="J2838" s="700" t="str">
        <f t="shared" si="335"/>
        <v/>
      </c>
      <c r="K2838" s="700" t="str">
        <f t="shared" si="336"/>
        <v/>
      </c>
      <c r="L2838" s="700" t="str">
        <f t="shared" si="337"/>
        <v/>
      </c>
      <c r="M2838" s="712" t="str">
        <f t="shared" si="338"/>
        <v/>
      </c>
      <c r="N2838" s="713"/>
      <c r="O2838" s="714"/>
      <c r="P2838" s="233" t="s">
        <v>439</v>
      </c>
      <c r="Q2838" s="233" t="s">
        <v>439</v>
      </c>
      <c r="R2838" s="816" t="str">
        <f t="shared" si="327"/>
        <v/>
      </c>
      <c r="S2838" s="711" t="str">
        <f t="shared" si="333"/>
        <v/>
      </c>
      <c r="T2838" s="573"/>
      <c r="U2838" s="573"/>
      <c r="V2838" s="147"/>
      <c r="W2838" s="707"/>
    </row>
    <row r="2839" spans="2:23" ht="14.25" customHeight="1">
      <c r="B2839" s="395"/>
      <c r="D2839" s="529">
        <f t="shared" si="328"/>
        <v>2798</v>
      </c>
      <c r="E2839" s="531"/>
      <c r="F2839" s="574"/>
      <c r="G2839" s="531"/>
      <c r="H2839" s="575"/>
      <c r="I2839" s="700" t="str">
        <f t="shared" si="334"/>
        <v/>
      </c>
      <c r="J2839" s="700" t="str">
        <f t="shared" si="335"/>
        <v/>
      </c>
      <c r="K2839" s="700" t="str">
        <f t="shared" si="336"/>
        <v/>
      </c>
      <c r="L2839" s="700" t="str">
        <f t="shared" si="337"/>
        <v/>
      </c>
      <c r="M2839" s="712" t="str">
        <f t="shared" si="338"/>
        <v/>
      </c>
      <c r="N2839" s="713"/>
      <c r="O2839" s="714"/>
      <c r="P2839" s="233" t="s">
        <v>439</v>
      </c>
      <c r="Q2839" s="233" t="s">
        <v>439</v>
      </c>
      <c r="R2839" s="816" t="str">
        <f t="shared" si="327"/>
        <v/>
      </c>
      <c r="S2839" s="711" t="str">
        <f t="shared" si="333"/>
        <v/>
      </c>
      <c r="T2839" s="573"/>
      <c r="U2839" s="573"/>
      <c r="V2839" s="147"/>
      <c r="W2839" s="707"/>
    </row>
    <row r="2840" spans="2:23" ht="14.25" customHeight="1">
      <c r="B2840" s="395"/>
      <c r="D2840" s="529">
        <f t="shared" si="328"/>
        <v>2799</v>
      </c>
      <c r="E2840" s="531"/>
      <c r="F2840" s="574"/>
      <c r="G2840" s="531"/>
      <c r="H2840" s="575"/>
      <c r="I2840" s="700" t="str">
        <f t="shared" si="334"/>
        <v/>
      </c>
      <c r="J2840" s="700" t="str">
        <f t="shared" si="335"/>
        <v/>
      </c>
      <c r="K2840" s="700" t="str">
        <f t="shared" si="336"/>
        <v/>
      </c>
      <c r="L2840" s="700" t="str">
        <f t="shared" si="337"/>
        <v/>
      </c>
      <c r="M2840" s="712" t="str">
        <f t="shared" si="338"/>
        <v/>
      </c>
      <c r="N2840" s="713"/>
      <c r="O2840" s="714"/>
      <c r="P2840" s="233" t="s">
        <v>439</v>
      </c>
      <c r="Q2840" s="233" t="s">
        <v>439</v>
      </c>
      <c r="R2840" s="816" t="str">
        <f t="shared" si="327"/>
        <v/>
      </c>
      <c r="S2840" s="711" t="str">
        <f t="shared" si="333"/>
        <v/>
      </c>
      <c r="T2840" s="573"/>
      <c r="U2840" s="573"/>
      <c r="V2840" s="147"/>
      <c r="W2840" s="707"/>
    </row>
    <row r="2841" spans="2:23" ht="14.25" customHeight="1">
      <c r="B2841" s="395"/>
      <c r="D2841" s="529">
        <f t="shared" si="328"/>
        <v>2800</v>
      </c>
      <c r="E2841" s="531"/>
      <c r="F2841" s="574"/>
      <c r="G2841" s="531"/>
      <c r="H2841" s="575"/>
      <c r="I2841" s="700" t="str">
        <f t="shared" si="334"/>
        <v/>
      </c>
      <c r="J2841" s="700" t="str">
        <f t="shared" si="335"/>
        <v/>
      </c>
      <c r="K2841" s="700" t="str">
        <f t="shared" si="336"/>
        <v/>
      </c>
      <c r="L2841" s="700" t="str">
        <f t="shared" si="337"/>
        <v/>
      </c>
      <c r="M2841" s="712" t="str">
        <f t="shared" si="338"/>
        <v/>
      </c>
      <c r="N2841" s="713"/>
      <c r="O2841" s="714"/>
      <c r="P2841" s="233" t="s">
        <v>439</v>
      </c>
      <c r="Q2841" s="233" t="s">
        <v>439</v>
      </c>
      <c r="R2841" s="816" t="str">
        <f>IF(Q2841="","",P2841*Q2841)</f>
        <v/>
      </c>
      <c r="S2841" s="711" t="str">
        <f t="shared" si="333"/>
        <v/>
      </c>
      <c r="T2841" s="573"/>
      <c r="U2841" s="573"/>
      <c r="V2841" s="147"/>
      <c r="W2841" s="707"/>
    </row>
    <row r="2842" spans="2:23" ht="14.25" customHeight="1">
      <c r="B2842" s="395"/>
      <c r="D2842" s="529">
        <f t="shared" si="328"/>
        <v>2801</v>
      </c>
      <c r="E2842" s="531"/>
      <c r="F2842" s="574"/>
      <c r="G2842" s="531"/>
      <c r="H2842" s="575"/>
      <c r="I2842" s="700" t="str">
        <f t="shared" si="334"/>
        <v/>
      </c>
      <c r="J2842" s="700" t="str">
        <f t="shared" si="335"/>
        <v/>
      </c>
      <c r="K2842" s="700" t="str">
        <f t="shared" si="336"/>
        <v/>
      </c>
      <c r="L2842" s="700" t="str">
        <f t="shared" si="337"/>
        <v/>
      </c>
      <c r="M2842" s="712" t="str">
        <f t="shared" si="338"/>
        <v/>
      </c>
      <c r="N2842" s="713"/>
      <c r="O2842" s="714"/>
      <c r="P2842" s="233" t="s">
        <v>439</v>
      </c>
      <c r="Q2842" s="233" t="s">
        <v>439</v>
      </c>
      <c r="R2842" s="816" t="str">
        <f t="shared" ref="R2842:R2900" si="339">IF(Q2842="","",P2842*Q2842)</f>
        <v/>
      </c>
      <c r="S2842" s="711" t="str">
        <f t="shared" si="333"/>
        <v/>
      </c>
      <c r="T2842" s="573"/>
      <c r="U2842" s="573"/>
      <c r="V2842" s="147"/>
      <c r="W2842" s="707"/>
    </row>
    <row r="2843" spans="2:23" ht="14.25" customHeight="1">
      <c r="B2843" s="395"/>
      <c r="D2843" s="529">
        <f t="shared" si="328"/>
        <v>2802</v>
      </c>
      <c r="E2843" s="531"/>
      <c r="F2843" s="574"/>
      <c r="G2843" s="531"/>
      <c r="H2843" s="575"/>
      <c r="I2843" s="700" t="str">
        <f t="shared" si="334"/>
        <v/>
      </c>
      <c r="J2843" s="700" t="str">
        <f t="shared" si="335"/>
        <v/>
      </c>
      <c r="K2843" s="700" t="str">
        <f t="shared" si="336"/>
        <v/>
      </c>
      <c r="L2843" s="700" t="str">
        <f t="shared" si="337"/>
        <v/>
      </c>
      <c r="M2843" s="712" t="str">
        <f t="shared" si="338"/>
        <v/>
      </c>
      <c r="N2843" s="713"/>
      <c r="O2843" s="714"/>
      <c r="P2843" s="233" t="s">
        <v>439</v>
      </c>
      <c r="Q2843" s="233" t="s">
        <v>439</v>
      </c>
      <c r="R2843" s="816" t="str">
        <f t="shared" si="339"/>
        <v/>
      </c>
      <c r="S2843" s="711" t="str">
        <f t="shared" si="333"/>
        <v/>
      </c>
      <c r="T2843" s="573"/>
      <c r="U2843" s="573"/>
      <c r="V2843" s="147"/>
      <c r="W2843" s="707"/>
    </row>
    <row r="2844" spans="2:23" ht="14.25" customHeight="1">
      <c r="B2844" s="395"/>
      <c r="D2844" s="529">
        <f t="shared" si="328"/>
        <v>2803</v>
      </c>
      <c r="E2844" s="531"/>
      <c r="F2844" s="574"/>
      <c r="G2844" s="531"/>
      <c r="H2844" s="575"/>
      <c r="I2844" s="700" t="str">
        <f t="shared" si="334"/>
        <v/>
      </c>
      <c r="J2844" s="700" t="str">
        <f t="shared" si="335"/>
        <v/>
      </c>
      <c r="K2844" s="700" t="str">
        <f t="shared" si="336"/>
        <v/>
      </c>
      <c r="L2844" s="700" t="str">
        <f t="shared" si="337"/>
        <v/>
      </c>
      <c r="M2844" s="712" t="str">
        <f t="shared" si="338"/>
        <v/>
      </c>
      <c r="N2844" s="713"/>
      <c r="O2844" s="714"/>
      <c r="P2844" s="233" t="s">
        <v>439</v>
      </c>
      <c r="Q2844" s="233" t="s">
        <v>439</v>
      </c>
      <c r="R2844" s="816" t="str">
        <f t="shared" si="339"/>
        <v/>
      </c>
      <c r="S2844" s="711" t="str">
        <f t="shared" si="333"/>
        <v/>
      </c>
      <c r="T2844" s="573"/>
      <c r="U2844" s="573"/>
      <c r="V2844" s="147"/>
      <c r="W2844" s="707"/>
    </row>
    <row r="2845" spans="2:23" ht="14.25" customHeight="1">
      <c r="B2845" s="395"/>
      <c r="D2845" s="529">
        <f t="shared" si="328"/>
        <v>2804</v>
      </c>
      <c r="E2845" s="531"/>
      <c r="F2845" s="574"/>
      <c r="G2845" s="531"/>
      <c r="H2845" s="575"/>
      <c r="I2845" s="700" t="str">
        <f t="shared" si="334"/>
        <v/>
      </c>
      <c r="J2845" s="700" t="str">
        <f t="shared" si="335"/>
        <v/>
      </c>
      <c r="K2845" s="700" t="str">
        <f t="shared" si="336"/>
        <v/>
      </c>
      <c r="L2845" s="700" t="str">
        <f t="shared" si="337"/>
        <v/>
      </c>
      <c r="M2845" s="712" t="str">
        <f t="shared" si="338"/>
        <v/>
      </c>
      <c r="N2845" s="713"/>
      <c r="O2845" s="714"/>
      <c r="P2845" s="233" t="s">
        <v>439</v>
      </c>
      <c r="Q2845" s="233" t="s">
        <v>439</v>
      </c>
      <c r="R2845" s="816" t="str">
        <f t="shared" si="339"/>
        <v/>
      </c>
      <c r="S2845" s="711" t="str">
        <f t="shared" si="333"/>
        <v/>
      </c>
      <c r="T2845" s="573"/>
      <c r="U2845" s="573"/>
      <c r="V2845" s="147"/>
      <c r="W2845" s="707"/>
    </row>
    <row r="2846" spans="2:23" ht="14.25" customHeight="1">
      <c r="B2846" s="395"/>
      <c r="D2846" s="529">
        <f t="shared" si="328"/>
        <v>2805</v>
      </c>
      <c r="E2846" s="531"/>
      <c r="F2846" s="574"/>
      <c r="G2846" s="531"/>
      <c r="H2846" s="575"/>
      <c r="I2846" s="700" t="str">
        <f t="shared" si="334"/>
        <v/>
      </c>
      <c r="J2846" s="700" t="str">
        <f t="shared" si="335"/>
        <v/>
      </c>
      <c r="K2846" s="700" t="str">
        <f t="shared" si="336"/>
        <v/>
      </c>
      <c r="L2846" s="700" t="str">
        <f t="shared" si="337"/>
        <v/>
      </c>
      <c r="M2846" s="712" t="str">
        <f t="shared" si="338"/>
        <v/>
      </c>
      <c r="N2846" s="713"/>
      <c r="O2846" s="714"/>
      <c r="P2846" s="233" t="s">
        <v>439</v>
      </c>
      <c r="Q2846" s="233" t="s">
        <v>439</v>
      </c>
      <c r="R2846" s="816" t="str">
        <f t="shared" si="339"/>
        <v/>
      </c>
      <c r="S2846" s="711" t="str">
        <f t="shared" si="333"/>
        <v/>
      </c>
      <c r="T2846" s="573"/>
      <c r="U2846" s="573"/>
      <c r="V2846" s="147"/>
      <c r="W2846" s="707"/>
    </row>
    <row r="2847" spans="2:23" ht="14.25" customHeight="1">
      <c r="B2847" s="395"/>
      <c r="D2847" s="529">
        <f t="shared" si="328"/>
        <v>2806</v>
      </c>
      <c r="E2847" s="531"/>
      <c r="F2847" s="574"/>
      <c r="G2847" s="531"/>
      <c r="H2847" s="575"/>
      <c r="I2847" s="700" t="str">
        <f t="shared" si="334"/>
        <v/>
      </c>
      <c r="J2847" s="700" t="str">
        <f t="shared" si="335"/>
        <v/>
      </c>
      <c r="K2847" s="700" t="str">
        <f t="shared" si="336"/>
        <v/>
      </c>
      <c r="L2847" s="700" t="str">
        <f t="shared" si="337"/>
        <v/>
      </c>
      <c r="M2847" s="712" t="str">
        <f t="shared" si="338"/>
        <v/>
      </c>
      <c r="N2847" s="713"/>
      <c r="O2847" s="714"/>
      <c r="P2847" s="233" t="s">
        <v>439</v>
      </c>
      <c r="Q2847" s="233" t="s">
        <v>439</v>
      </c>
      <c r="R2847" s="816" t="str">
        <f t="shared" si="339"/>
        <v/>
      </c>
      <c r="S2847" s="711" t="str">
        <f t="shared" si="333"/>
        <v/>
      </c>
      <c r="T2847" s="573"/>
      <c r="U2847" s="573"/>
      <c r="V2847" s="147"/>
      <c r="W2847" s="707"/>
    </row>
    <row r="2848" spans="2:23" ht="14.25" customHeight="1">
      <c r="B2848" s="395"/>
      <c r="D2848" s="529">
        <f t="shared" si="328"/>
        <v>2807</v>
      </c>
      <c r="E2848" s="531"/>
      <c r="F2848" s="574"/>
      <c r="G2848" s="531"/>
      <c r="H2848" s="575"/>
      <c r="I2848" s="700" t="str">
        <f t="shared" si="334"/>
        <v/>
      </c>
      <c r="J2848" s="700" t="str">
        <f t="shared" si="335"/>
        <v/>
      </c>
      <c r="K2848" s="700" t="str">
        <f t="shared" si="336"/>
        <v/>
      </c>
      <c r="L2848" s="700" t="str">
        <f t="shared" si="337"/>
        <v/>
      </c>
      <c r="M2848" s="712" t="str">
        <f t="shared" si="338"/>
        <v/>
      </c>
      <c r="N2848" s="713"/>
      <c r="O2848" s="714"/>
      <c r="P2848" s="233" t="s">
        <v>439</v>
      </c>
      <c r="Q2848" s="233" t="s">
        <v>439</v>
      </c>
      <c r="R2848" s="816" t="str">
        <f t="shared" si="339"/>
        <v/>
      </c>
      <c r="S2848" s="711" t="str">
        <f t="shared" si="333"/>
        <v/>
      </c>
      <c r="T2848" s="573"/>
      <c r="U2848" s="573"/>
      <c r="V2848" s="147"/>
      <c r="W2848" s="707"/>
    </row>
    <row r="2849" spans="2:23" ht="14.25" customHeight="1">
      <c r="B2849" s="395"/>
      <c r="D2849" s="529">
        <f t="shared" si="328"/>
        <v>2808</v>
      </c>
      <c r="E2849" s="531"/>
      <c r="F2849" s="574"/>
      <c r="G2849" s="531"/>
      <c r="H2849" s="575"/>
      <c r="I2849" s="700" t="str">
        <f t="shared" si="334"/>
        <v/>
      </c>
      <c r="J2849" s="700" t="str">
        <f t="shared" si="335"/>
        <v/>
      </c>
      <c r="K2849" s="700" t="str">
        <f t="shared" si="336"/>
        <v/>
      </c>
      <c r="L2849" s="700" t="str">
        <f t="shared" si="337"/>
        <v/>
      </c>
      <c r="M2849" s="712" t="str">
        <f t="shared" si="338"/>
        <v/>
      </c>
      <c r="N2849" s="713"/>
      <c r="O2849" s="714"/>
      <c r="P2849" s="233" t="s">
        <v>439</v>
      </c>
      <c r="Q2849" s="233" t="s">
        <v>439</v>
      </c>
      <c r="R2849" s="816" t="str">
        <f t="shared" si="339"/>
        <v/>
      </c>
      <c r="S2849" s="711" t="str">
        <f t="shared" si="333"/>
        <v/>
      </c>
      <c r="T2849" s="573"/>
      <c r="U2849" s="573"/>
      <c r="V2849" s="147"/>
      <c r="W2849" s="707"/>
    </row>
    <row r="2850" spans="2:23" ht="14.25" customHeight="1">
      <c r="B2850" s="395"/>
      <c r="D2850" s="529">
        <f t="shared" ref="D2850:D2913" si="340">D2849+1</f>
        <v>2809</v>
      </c>
      <c r="E2850" s="531"/>
      <c r="F2850" s="574"/>
      <c r="G2850" s="531"/>
      <c r="H2850" s="575"/>
      <c r="I2850" s="700" t="str">
        <f t="shared" si="334"/>
        <v/>
      </c>
      <c r="J2850" s="700" t="str">
        <f t="shared" ref="J2850:J2881" si="341">IF(F2850=$AN$4,"○","")</f>
        <v/>
      </c>
      <c r="K2850" s="700" t="str">
        <f t="shared" ref="K2850:K2881" si="342">IF(OR(F2850=$AQ$4,F2850=$AR$4),"○","")</f>
        <v/>
      </c>
      <c r="L2850" s="700" t="str">
        <f t="shared" ref="L2850:L2881" si="343">IF(F2850=$AS$4,"○","")</f>
        <v/>
      </c>
      <c r="M2850" s="712" t="str">
        <f t="shared" ref="M2850:M2881" si="344">IF(H2850="","",H2850/$H$10)</f>
        <v/>
      </c>
      <c r="N2850" s="713"/>
      <c r="O2850" s="714"/>
      <c r="P2850" s="233" t="s">
        <v>439</v>
      </c>
      <c r="Q2850" s="233" t="s">
        <v>439</v>
      </c>
      <c r="R2850" s="816" t="str">
        <f t="shared" si="339"/>
        <v/>
      </c>
      <c r="S2850" s="711" t="str">
        <f t="shared" si="333"/>
        <v/>
      </c>
      <c r="T2850" s="573"/>
      <c r="U2850" s="573"/>
      <c r="V2850" s="147"/>
      <c r="W2850" s="707"/>
    </row>
    <row r="2851" spans="2:23" ht="14.25" customHeight="1">
      <c r="B2851" s="395"/>
      <c r="D2851" s="529">
        <f t="shared" si="340"/>
        <v>2810</v>
      </c>
      <c r="E2851" s="531"/>
      <c r="F2851" s="574"/>
      <c r="G2851" s="531"/>
      <c r="H2851" s="575"/>
      <c r="I2851" s="700" t="str">
        <f t="shared" si="334"/>
        <v/>
      </c>
      <c r="J2851" s="700" t="str">
        <f t="shared" si="341"/>
        <v/>
      </c>
      <c r="K2851" s="700" t="str">
        <f t="shared" si="342"/>
        <v/>
      </c>
      <c r="L2851" s="700" t="str">
        <f t="shared" si="343"/>
        <v/>
      </c>
      <c r="M2851" s="712" t="str">
        <f t="shared" si="344"/>
        <v/>
      </c>
      <c r="N2851" s="713"/>
      <c r="O2851" s="714"/>
      <c r="P2851" s="233" t="s">
        <v>439</v>
      </c>
      <c r="Q2851" s="233" t="s">
        <v>439</v>
      </c>
      <c r="R2851" s="816" t="str">
        <f t="shared" si="339"/>
        <v/>
      </c>
      <c r="S2851" s="711" t="str">
        <f t="shared" si="333"/>
        <v/>
      </c>
      <c r="T2851" s="573"/>
      <c r="U2851" s="573"/>
      <c r="V2851" s="147"/>
      <c r="W2851" s="707"/>
    </row>
    <row r="2852" spans="2:23" ht="14.25" customHeight="1">
      <c r="B2852" s="395"/>
      <c r="D2852" s="529">
        <f t="shared" si="340"/>
        <v>2811</v>
      </c>
      <c r="E2852" s="531"/>
      <c r="F2852" s="574"/>
      <c r="G2852" s="531"/>
      <c r="H2852" s="575"/>
      <c r="I2852" s="700" t="str">
        <f t="shared" si="334"/>
        <v/>
      </c>
      <c r="J2852" s="700" t="str">
        <f t="shared" si="341"/>
        <v/>
      </c>
      <c r="K2852" s="700" t="str">
        <f t="shared" si="342"/>
        <v/>
      </c>
      <c r="L2852" s="700" t="str">
        <f t="shared" si="343"/>
        <v/>
      </c>
      <c r="M2852" s="712" t="str">
        <f t="shared" si="344"/>
        <v/>
      </c>
      <c r="N2852" s="713"/>
      <c r="O2852" s="714"/>
      <c r="P2852" s="233" t="s">
        <v>439</v>
      </c>
      <c r="Q2852" s="233" t="s">
        <v>439</v>
      </c>
      <c r="R2852" s="816" t="str">
        <f t="shared" si="339"/>
        <v/>
      </c>
      <c r="S2852" s="711" t="str">
        <f t="shared" si="333"/>
        <v/>
      </c>
      <c r="T2852" s="573"/>
      <c r="U2852" s="573"/>
      <c r="V2852" s="147"/>
      <c r="W2852" s="707"/>
    </row>
    <row r="2853" spans="2:23" ht="14.25" customHeight="1">
      <c r="B2853" s="395"/>
      <c r="D2853" s="529">
        <f t="shared" si="340"/>
        <v>2812</v>
      </c>
      <c r="E2853" s="531"/>
      <c r="F2853" s="574"/>
      <c r="G2853" s="531"/>
      <c r="H2853" s="575"/>
      <c r="I2853" s="700" t="str">
        <f t="shared" si="334"/>
        <v/>
      </c>
      <c r="J2853" s="700" t="str">
        <f t="shared" si="341"/>
        <v/>
      </c>
      <c r="K2853" s="700" t="str">
        <f t="shared" si="342"/>
        <v/>
      </c>
      <c r="L2853" s="700" t="str">
        <f t="shared" si="343"/>
        <v/>
      </c>
      <c r="M2853" s="712" t="str">
        <f t="shared" si="344"/>
        <v/>
      </c>
      <c r="N2853" s="713"/>
      <c r="O2853" s="714"/>
      <c r="P2853" s="233" t="s">
        <v>439</v>
      </c>
      <c r="Q2853" s="233" t="s">
        <v>439</v>
      </c>
      <c r="R2853" s="816" t="str">
        <f t="shared" si="339"/>
        <v/>
      </c>
      <c r="S2853" s="711" t="str">
        <f t="shared" si="333"/>
        <v/>
      </c>
      <c r="T2853" s="573"/>
      <c r="U2853" s="573"/>
      <c r="V2853" s="147"/>
      <c r="W2853" s="707"/>
    </row>
    <row r="2854" spans="2:23" ht="14.25" customHeight="1">
      <c r="B2854" s="395"/>
      <c r="D2854" s="529">
        <f t="shared" si="340"/>
        <v>2813</v>
      </c>
      <c r="E2854" s="531"/>
      <c r="F2854" s="574"/>
      <c r="G2854" s="531"/>
      <c r="H2854" s="575"/>
      <c r="I2854" s="700" t="str">
        <f t="shared" si="334"/>
        <v/>
      </c>
      <c r="J2854" s="700" t="str">
        <f t="shared" si="341"/>
        <v/>
      </c>
      <c r="K2854" s="700" t="str">
        <f t="shared" si="342"/>
        <v/>
      </c>
      <c r="L2854" s="700" t="str">
        <f t="shared" si="343"/>
        <v/>
      </c>
      <c r="M2854" s="712" t="str">
        <f t="shared" si="344"/>
        <v/>
      </c>
      <c r="N2854" s="713"/>
      <c r="O2854" s="714"/>
      <c r="P2854" s="233" t="s">
        <v>439</v>
      </c>
      <c r="Q2854" s="233" t="s">
        <v>439</v>
      </c>
      <c r="R2854" s="816" t="str">
        <f t="shared" si="339"/>
        <v/>
      </c>
      <c r="S2854" s="711" t="str">
        <f t="shared" si="333"/>
        <v/>
      </c>
      <c r="T2854" s="573"/>
      <c r="U2854" s="573"/>
      <c r="V2854" s="147"/>
      <c r="W2854" s="707"/>
    </row>
    <row r="2855" spans="2:23" ht="14.25" customHeight="1">
      <c r="B2855" s="395"/>
      <c r="D2855" s="529">
        <f t="shared" si="340"/>
        <v>2814</v>
      </c>
      <c r="E2855" s="531"/>
      <c r="F2855" s="574"/>
      <c r="G2855" s="531"/>
      <c r="H2855" s="575"/>
      <c r="I2855" s="700" t="str">
        <f t="shared" si="334"/>
        <v/>
      </c>
      <c r="J2855" s="700" t="str">
        <f t="shared" si="341"/>
        <v/>
      </c>
      <c r="K2855" s="700" t="str">
        <f t="shared" si="342"/>
        <v/>
      </c>
      <c r="L2855" s="700" t="str">
        <f t="shared" si="343"/>
        <v/>
      </c>
      <c r="M2855" s="712" t="str">
        <f t="shared" si="344"/>
        <v/>
      </c>
      <c r="N2855" s="713"/>
      <c r="O2855" s="714"/>
      <c r="P2855" s="233" t="s">
        <v>439</v>
      </c>
      <c r="Q2855" s="233" t="s">
        <v>439</v>
      </c>
      <c r="R2855" s="816" t="str">
        <f t="shared" si="339"/>
        <v/>
      </c>
      <c r="S2855" s="711" t="str">
        <f t="shared" si="333"/>
        <v/>
      </c>
      <c r="T2855" s="573"/>
      <c r="U2855" s="573"/>
      <c r="V2855" s="147"/>
      <c r="W2855" s="707"/>
    </row>
    <row r="2856" spans="2:23" ht="14.25" customHeight="1">
      <c r="B2856" s="395"/>
      <c r="D2856" s="529">
        <f t="shared" si="340"/>
        <v>2815</v>
      </c>
      <c r="E2856" s="531"/>
      <c r="F2856" s="574"/>
      <c r="G2856" s="531"/>
      <c r="H2856" s="575"/>
      <c r="I2856" s="700" t="str">
        <f t="shared" si="334"/>
        <v/>
      </c>
      <c r="J2856" s="700" t="str">
        <f t="shared" si="341"/>
        <v/>
      </c>
      <c r="K2856" s="700" t="str">
        <f t="shared" si="342"/>
        <v/>
      </c>
      <c r="L2856" s="700" t="str">
        <f t="shared" si="343"/>
        <v/>
      </c>
      <c r="M2856" s="712" t="str">
        <f t="shared" si="344"/>
        <v/>
      </c>
      <c r="N2856" s="713"/>
      <c r="O2856" s="714"/>
      <c r="P2856" s="233" t="s">
        <v>439</v>
      </c>
      <c r="Q2856" s="233" t="s">
        <v>439</v>
      </c>
      <c r="R2856" s="816" t="str">
        <f t="shared" si="339"/>
        <v/>
      </c>
      <c r="S2856" s="711" t="str">
        <f t="shared" si="333"/>
        <v/>
      </c>
      <c r="T2856" s="573"/>
      <c r="U2856" s="573"/>
      <c r="V2856" s="147"/>
      <c r="W2856" s="707"/>
    </row>
    <row r="2857" spans="2:23" ht="14.25" customHeight="1">
      <c r="B2857" s="395"/>
      <c r="D2857" s="529">
        <f t="shared" si="340"/>
        <v>2816</v>
      </c>
      <c r="E2857" s="531"/>
      <c r="F2857" s="574"/>
      <c r="G2857" s="531"/>
      <c r="H2857" s="575"/>
      <c r="I2857" s="700" t="str">
        <f t="shared" si="334"/>
        <v/>
      </c>
      <c r="J2857" s="700" t="str">
        <f t="shared" si="341"/>
        <v/>
      </c>
      <c r="K2857" s="700" t="str">
        <f t="shared" si="342"/>
        <v/>
      </c>
      <c r="L2857" s="700" t="str">
        <f t="shared" si="343"/>
        <v/>
      </c>
      <c r="M2857" s="712" t="str">
        <f t="shared" si="344"/>
        <v/>
      </c>
      <c r="N2857" s="713"/>
      <c r="O2857" s="714"/>
      <c r="P2857" s="233" t="s">
        <v>439</v>
      </c>
      <c r="Q2857" s="233" t="s">
        <v>439</v>
      </c>
      <c r="R2857" s="816" t="str">
        <f t="shared" si="339"/>
        <v/>
      </c>
      <c r="S2857" s="711" t="str">
        <f t="shared" ref="S2857:S2920" si="345">IF(OR(H2857="",R2857=""),"",R2857/H2857)</f>
        <v/>
      </c>
      <c r="T2857" s="573"/>
      <c r="U2857" s="573"/>
      <c r="V2857" s="147"/>
      <c r="W2857" s="707"/>
    </row>
    <row r="2858" spans="2:23" ht="14.25" customHeight="1">
      <c r="B2858" s="395"/>
      <c r="D2858" s="529">
        <f t="shared" si="340"/>
        <v>2817</v>
      </c>
      <c r="E2858" s="531"/>
      <c r="F2858" s="574"/>
      <c r="G2858" s="531"/>
      <c r="H2858" s="575"/>
      <c r="I2858" s="700" t="str">
        <f t="shared" si="334"/>
        <v/>
      </c>
      <c r="J2858" s="700" t="str">
        <f t="shared" si="341"/>
        <v/>
      </c>
      <c r="K2858" s="700" t="str">
        <f t="shared" si="342"/>
        <v/>
      </c>
      <c r="L2858" s="700" t="str">
        <f t="shared" si="343"/>
        <v/>
      </c>
      <c r="M2858" s="712" t="str">
        <f t="shared" si="344"/>
        <v/>
      </c>
      <c r="N2858" s="713"/>
      <c r="O2858" s="714"/>
      <c r="P2858" s="233" t="s">
        <v>439</v>
      </c>
      <c r="Q2858" s="233" t="s">
        <v>439</v>
      </c>
      <c r="R2858" s="816" t="str">
        <f t="shared" si="339"/>
        <v/>
      </c>
      <c r="S2858" s="711" t="str">
        <f t="shared" si="345"/>
        <v/>
      </c>
      <c r="T2858" s="573"/>
      <c r="U2858" s="573"/>
      <c r="V2858" s="147"/>
      <c r="W2858" s="707"/>
    </row>
    <row r="2859" spans="2:23" ht="14.25" customHeight="1">
      <c r="B2859" s="395"/>
      <c r="D2859" s="529">
        <f t="shared" si="340"/>
        <v>2818</v>
      </c>
      <c r="E2859" s="531"/>
      <c r="F2859" s="574"/>
      <c r="G2859" s="531"/>
      <c r="H2859" s="575"/>
      <c r="I2859" s="700" t="str">
        <f t="shared" ref="I2859:I2922" si="346">IF(OR(F2859=$AE$4,F2859=$AF$4),"○","")</f>
        <v/>
      </c>
      <c r="J2859" s="700" t="str">
        <f t="shared" si="341"/>
        <v/>
      </c>
      <c r="K2859" s="700" t="str">
        <f t="shared" si="342"/>
        <v/>
      </c>
      <c r="L2859" s="700" t="str">
        <f t="shared" si="343"/>
        <v/>
      </c>
      <c r="M2859" s="712" t="str">
        <f t="shared" si="344"/>
        <v/>
      </c>
      <c r="N2859" s="713"/>
      <c r="O2859" s="714"/>
      <c r="P2859" s="233" t="s">
        <v>439</v>
      </c>
      <c r="Q2859" s="233" t="s">
        <v>439</v>
      </c>
      <c r="R2859" s="816" t="str">
        <f t="shared" si="339"/>
        <v/>
      </c>
      <c r="S2859" s="711" t="str">
        <f t="shared" si="345"/>
        <v/>
      </c>
      <c r="T2859" s="573"/>
      <c r="U2859" s="573"/>
      <c r="V2859" s="147"/>
      <c r="W2859" s="707"/>
    </row>
    <row r="2860" spans="2:23" ht="14.25" customHeight="1">
      <c r="B2860" s="395"/>
      <c r="D2860" s="529">
        <f t="shared" si="340"/>
        <v>2819</v>
      </c>
      <c r="E2860" s="531"/>
      <c r="F2860" s="574"/>
      <c r="G2860" s="531"/>
      <c r="H2860" s="575"/>
      <c r="I2860" s="700" t="str">
        <f t="shared" si="346"/>
        <v/>
      </c>
      <c r="J2860" s="700" t="str">
        <f t="shared" si="341"/>
        <v/>
      </c>
      <c r="K2860" s="700" t="str">
        <f t="shared" si="342"/>
        <v/>
      </c>
      <c r="L2860" s="700" t="str">
        <f t="shared" si="343"/>
        <v/>
      </c>
      <c r="M2860" s="712" t="str">
        <f t="shared" si="344"/>
        <v/>
      </c>
      <c r="N2860" s="713"/>
      <c r="O2860" s="714"/>
      <c r="P2860" s="233" t="s">
        <v>439</v>
      </c>
      <c r="Q2860" s="233" t="s">
        <v>439</v>
      </c>
      <c r="R2860" s="816" t="str">
        <f t="shared" si="339"/>
        <v/>
      </c>
      <c r="S2860" s="711" t="str">
        <f t="shared" si="345"/>
        <v/>
      </c>
      <c r="T2860" s="573"/>
      <c r="U2860" s="573"/>
      <c r="V2860" s="147"/>
      <c r="W2860" s="707"/>
    </row>
    <row r="2861" spans="2:23" ht="14.25" customHeight="1">
      <c r="B2861" s="395"/>
      <c r="D2861" s="529">
        <f t="shared" si="340"/>
        <v>2820</v>
      </c>
      <c r="E2861" s="531"/>
      <c r="F2861" s="574"/>
      <c r="G2861" s="531"/>
      <c r="H2861" s="575"/>
      <c r="I2861" s="700" t="str">
        <f t="shared" si="346"/>
        <v/>
      </c>
      <c r="J2861" s="700" t="str">
        <f t="shared" si="341"/>
        <v/>
      </c>
      <c r="K2861" s="700" t="str">
        <f t="shared" si="342"/>
        <v/>
      </c>
      <c r="L2861" s="700" t="str">
        <f t="shared" si="343"/>
        <v/>
      </c>
      <c r="M2861" s="712" t="str">
        <f t="shared" si="344"/>
        <v/>
      </c>
      <c r="N2861" s="713"/>
      <c r="O2861" s="714"/>
      <c r="P2861" s="233" t="s">
        <v>439</v>
      </c>
      <c r="Q2861" s="233" t="s">
        <v>439</v>
      </c>
      <c r="R2861" s="816" t="str">
        <f t="shared" si="339"/>
        <v/>
      </c>
      <c r="S2861" s="711" t="str">
        <f t="shared" si="345"/>
        <v/>
      </c>
      <c r="T2861" s="573"/>
      <c r="U2861" s="573"/>
      <c r="V2861" s="147"/>
      <c r="W2861" s="707"/>
    </row>
    <row r="2862" spans="2:23" ht="14.25" customHeight="1">
      <c r="B2862" s="395"/>
      <c r="D2862" s="529">
        <f t="shared" si="340"/>
        <v>2821</v>
      </c>
      <c r="E2862" s="531"/>
      <c r="F2862" s="574"/>
      <c r="G2862" s="531"/>
      <c r="H2862" s="575"/>
      <c r="I2862" s="700" t="str">
        <f t="shared" si="346"/>
        <v/>
      </c>
      <c r="J2862" s="700" t="str">
        <f t="shared" si="341"/>
        <v/>
      </c>
      <c r="K2862" s="700" t="str">
        <f t="shared" si="342"/>
        <v/>
      </c>
      <c r="L2862" s="700" t="str">
        <f t="shared" si="343"/>
        <v/>
      </c>
      <c r="M2862" s="712" t="str">
        <f t="shared" si="344"/>
        <v/>
      </c>
      <c r="N2862" s="713"/>
      <c r="O2862" s="714"/>
      <c r="P2862" s="233" t="s">
        <v>439</v>
      </c>
      <c r="Q2862" s="233" t="s">
        <v>439</v>
      </c>
      <c r="R2862" s="816" t="str">
        <f t="shared" si="339"/>
        <v/>
      </c>
      <c r="S2862" s="711" t="str">
        <f t="shared" si="345"/>
        <v/>
      </c>
      <c r="T2862" s="573"/>
      <c r="U2862" s="573"/>
      <c r="V2862" s="147"/>
      <c r="W2862" s="707"/>
    </row>
    <row r="2863" spans="2:23" ht="14.25" customHeight="1">
      <c r="B2863" s="395"/>
      <c r="D2863" s="529">
        <f t="shared" si="340"/>
        <v>2822</v>
      </c>
      <c r="E2863" s="531"/>
      <c r="F2863" s="574"/>
      <c r="G2863" s="531"/>
      <c r="H2863" s="575"/>
      <c r="I2863" s="700" t="str">
        <f t="shared" si="346"/>
        <v/>
      </c>
      <c r="J2863" s="700" t="str">
        <f t="shared" si="341"/>
        <v/>
      </c>
      <c r="K2863" s="700" t="str">
        <f t="shared" si="342"/>
        <v/>
      </c>
      <c r="L2863" s="700" t="str">
        <f t="shared" si="343"/>
        <v/>
      </c>
      <c r="M2863" s="712" t="str">
        <f t="shared" si="344"/>
        <v/>
      </c>
      <c r="N2863" s="713"/>
      <c r="O2863" s="714"/>
      <c r="P2863" s="233" t="s">
        <v>439</v>
      </c>
      <c r="Q2863" s="233" t="s">
        <v>439</v>
      </c>
      <c r="R2863" s="816" t="str">
        <f t="shared" si="339"/>
        <v/>
      </c>
      <c r="S2863" s="711" t="str">
        <f t="shared" si="345"/>
        <v/>
      </c>
      <c r="T2863" s="573"/>
      <c r="U2863" s="573"/>
      <c r="V2863" s="147"/>
      <c r="W2863" s="707"/>
    </row>
    <row r="2864" spans="2:23" ht="14.25" customHeight="1">
      <c r="B2864" s="395"/>
      <c r="D2864" s="529">
        <f t="shared" si="340"/>
        <v>2823</v>
      </c>
      <c r="E2864" s="531"/>
      <c r="F2864" s="574"/>
      <c r="G2864" s="531"/>
      <c r="H2864" s="575"/>
      <c r="I2864" s="700" t="str">
        <f t="shared" si="346"/>
        <v/>
      </c>
      <c r="J2864" s="700" t="str">
        <f t="shared" si="341"/>
        <v/>
      </c>
      <c r="K2864" s="700" t="str">
        <f t="shared" si="342"/>
        <v/>
      </c>
      <c r="L2864" s="700" t="str">
        <f t="shared" si="343"/>
        <v/>
      </c>
      <c r="M2864" s="712" t="str">
        <f t="shared" si="344"/>
        <v/>
      </c>
      <c r="N2864" s="713"/>
      <c r="O2864" s="714"/>
      <c r="P2864" s="233" t="s">
        <v>439</v>
      </c>
      <c r="Q2864" s="233" t="s">
        <v>439</v>
      </c>
      <c r="R2864" s="816" t="str">
        <f t="shared" si="339"/>
        <v/>
      </c>
      <c r="S2864" s="711" t="str">
        <f t="shared" si="345"/>
        <v/>
      </c>
      <c r="T2864" s="573"/>
      <c r="U2864" s="573"/>
      <c r="V2864" s="147"/>
      <c r="W2864" s="707"/>
    </row>
    <row r="2865" spans="2:23" ht="14.25" customHeight="1">
      <c r="B2865" s="395"/>
      <c r="D2865" s="529">
        <f t="shared" si="340"/>
        <v>2824</v>
      </c>
      <c r="E2865" s="531"/>
      <c r="F2865" s="574"/>
      <c r="G2865" s="531"/>
      <c r="H2865" s="575"/>
      <c r="I2865" s="700" t="str">
        <f t="shared" si="346"/>
        <v/>
      </c>
      <c r="J2865" s="700" t="str">
        <f t="shared" si="341"/>
        <v/>
      </c>
      <c r="K2865" s="700" t="str">
        <f t="shared" si="342"/>
        <v/>
      </c>
      <c r="L2865" s="700" t="str">
        <f t="shared" si="343"/>
        <v/>
      </c>
      <c r="M2865" s="712" t="str">
        <f t="shared" si="344"/>
        <v/>
      </c>
      <c r="N2865" s="713"/>
      <c r="O2865" s="714"/>
      <c r="P2865" s="233" t="s">
        <v>439</v>
      </c>
      <c r="Q2865" s="233" t="s">
        <v>439</v>
      </c>
      <c r="R2865" s="816" t="str">
        <f t="shared" si="339"/>
        <v/>
      </c>
      <c r="S2865" s="711" t="str">
        <f t="shared" si="345"/>
        <v/>
      </c>
      <c r="T2865" s="573"/>
      <c r="U2865" s="573"/>
      <c r="V2865" s="147"/>
      <c r="W2865" s="707"/>
    </row>
    <row r="2866" spans="2:23" ht="14.25" customHeight="1">
      <c r="B2866" s="395"/>
      <c r="D2866" s="529">
        <f t="shared" si="340"/>
        <v>2825</v>
      </c>
      <c r="E2866" s="531"/>
      <c r="F2866" s="574"/>
      <c r="G2866" s="531"/>
      <c r="H2866" s="575"/>
      <c r="I2866" s="700" t="str">
        <f t="shared" si="346"/>
        <v/>
      </c>
      <c r="J2866" s="700" t="str">
        <f t="shared" si="341"/>
        <v/>
      </c>
      <c r="K2866" s="700" t="str">
        <f t="shared" si="342"/>
        <v/>
      </c>
      <c r="L2866" s="700" t="str">
        <f t="shared" si="343"/>
        <v/>
      </c>
      <c r="M2866" s="712" t="str">
        <f t="shared" si="344"/>
        <v/>
      </c>
      <c r="N2866" s="713"/>
      <c r="O2866" s="714"/>
      <c r="P2866" s="233" t="s">
        <v>439</v>
      </c>
      <c r="Q2866" s="233" t="s">
        <v>439</v>
      </c>
      <c r="R2866" s="816" t="str">
        <f t="shared" si="339"/>
        <v/>
      </c>
      <c r="S2866" s="711" t="str">
        <f t="shared" si="345"/>
        <v/>
      </c>
      <c r="T2866" s="573"/>
      <c r="U2866" s="573"/>
      <c r="V2866" s="147"/>
      <c r="W2866" s="707"/>
    </row>
    <row r="2867" spans="2:23" ht="14.25" customHeight="1">
      <c r="B2867" s="395"/>
      <c r="D2867" s="529">
        <f t="shared" si="340"/>
        <v>2826</v>
      </c>
      <c r="E2867" s="531"/>
      <c r="F2867" s="574"/>
      <c r="G2867" s="531"/>
      <c r="H2867" s="575"/>
      <c r="I2867" s="700" t="str">
        <f t="shared" si="346"/>
        <v/>
      </c>
      <c r="J2867" s="700" t="str">
        <f t="shared" si="341"/>
        <v/>
      </c>
      <c r="K2867" s="700" t="str">
        <f t="shared" si="342"/>
        <v/>
      </c>
      <c r="L2867" s="700" t="str">
        <f t="shared" si="343"/>
        <v/>
      </c>
      <c r="M2867" s="712" t="str">
        <f t="shared" si="344"/>
        <v/>
      </c>
      <c r="N2867" s="713"/>
      <c r="O2867" s="714"/>
      <c r="P2867" s="233" t="s">
        <v>439</v>
      </c>
      <c r="Q2867" s="233" t="s">
        <v>439</v>
      </c>
      <c r="R2867" s="816" t="str">
        <f t="shared" si="339"/>
        <v/>
      </c>
      <c r="S2867" s="711" t="str">
        <f t="shared" si="345"/>
        <v/>
      </c>
      <c r="T2867" s="573"/>
      <c r="U2867" s="573"/>
      <c r="V2867" s="147"/>
      <c r="W2867" s="707"/>
    </row>
    <row r="2868" spans="2:23" ht="14.25" customHeight="1">
      <c r="B2868" s="395"/>
      <c r="D2868" s="529">
        <f t="shared" si="340"/>
        <v>2827</v>
      </c>
      <c r="E2868" s="531"/>
      <c r="F2868" s="574"/>
      <c r="G2868" s="531"/>
      <c r="H2868" s="575"/>
      <c r="I2868" s="700" t="str">
        <f t="shared" si="346"/>
        <v/>
      </c>
      <c r="J2868" s="700" t="str">
        <f t="shared" si="341"/>
        <v/>
      </c>
      <c r="K2868" s="700" t="str">
        <f t="shared" si="342"/>
        <v/>
      </c>
      <c r="L2868" s="700" t="str">
        <f t="shared" si="343"/>
        <v/>
      </c>
      <c r="M2868" s="712" t="str">
        <f t="shared" si="344"/>
        <v/>
      </c>
      <c r="N2868" s="713"/>
      <c r="O2868" s="714"/>
      <c r="P2868" s="233" t="s">
        <v>439</v>
      </c>
      <c r="Q2868" s="233" t="s">
        <v>439</v>
      </c>
      <c r="R2868" s="816" t="str">
        <f t="shared" si="339"/>
        <v/>
      </c>
      <c r="S2868" s="711" t="str">
        <f t="shared" si="345"/>
        <v/>
      </c>
      <c r="T2868" s="573"/>
      <c r="U2868" s="573"/>
      <c r="V2868" s="147"/>
      <c r="W2868" s="707"/>
    </row>
    <row r="2869" spans="2:23" ht="14.25" customHeight="1">
      <c r="B2869" s="395"/>
      <c r="D2869" s="529">
        <f t="shared" si="340"/>
        <v>2828</v>
      </c>
      <c r="E2869" s="531"/>
      <c r="F2869" s="574"/>
      <c r="G2869" s="531"/>
      <c r="H2869" s="575"/>
      <c r="I2869" s="700" t="str">
        <f t="shared" si="346"/>
        <v/>
      </c>
      <c r="J2869" s="700" t="str">
        <f t="shared" si="341"/>
        <v/>
      </c>
      <c r="K2869" s="700" t="str">
        <f t="shared" si="342"/>
        <v/>
      </c>
      <c r="L2869" s="700" t="str">
        <f t="shared" si="343"/>
        <v/>
      </c>
      <c r="M2869" s="712" t="str">
        <f t="shared" si="344"/>
        <v/>
      </c>
      <c r="N2869" s="713"/>
      <c r="O2869" s="714"/>
      <c r="P2869" s="233" t="s">
        <v>439</v>
      </c>
      <c r="Q2869" s="233" t="s">
        <v>439</v>
      </c>
      <c r="R2869" s="816" t="str">
        <f t="shared" si="339"/>
        <v/>
      </c>
      <c r="S2869" s="711" t="str">
        <f t="shared" si="345"/>
        <v/>
      </c>
      <c r="T2869" s="573"/>
      <c r="U2869" s="573"/>
      <c r="V2869" s="147"/>
      <c r="W2869" s="707"/>
    </row>
    <row r="2870" spans="2:23" ht="14.25" customHeight="1">
      <c r="B2870" s="395"/>
      <c r="D2870" s="529">
        <f t="shared" si="340"/>
        <v>2829</v>
      </c>
      <c r="E2870" s="531"/>
      <c r="F2870" s="574"/>
      <c r="G2870" s="531"/>
      <c r="H2870" s="575"/>
      <c r="I2870" s="700" t="str">
        <f t="shared" si="346"/>
        <v/>
      </c>
      <c r="J2870" s="700" t="str">
        <f t="shared" si="341"/>
        <v/>
      </c>
      <c r="K2870" s="700" t="str">
        <f t="shared" si="342"/>
        <v/>
      </c>
      <c r="L2870" s="700" t="str">
        <f t="shared" si="343"/>
        <v/>
      </c>
      <c r="M2870" s="712" t="str">
        <f t="shared" si="344"/>
        <v/>
      </c>
      <c r="N2870" s="713"/>
      <c r="O2870" s="714"/>
      <c r="P2870" s="233" t="s">
        <v>439</v>
      </c>
      <c r="Q2870" s="233" t="s">
        <v>439</v>
      </c>
      <c r="R2870" s="816" t="str">
        <f t="shared" si="339"/>
        <v/>
      </c>
      <c r="S2870" s="711" t="str">
        <f t="shared" si="345"/>
        <v/>
      </c>
      <c r="T2870" s="573"/>
      <c r="U2870" s="573"/>
      <c r="V2870" s="147"/>
      <c r="W2870" s="707"/>
    </row>
    <row r="2871" spans="2:23" ht="14.25" customHeight="1">
      <c r="B2871" s="395"/>
      <c r="D2871" s="529">
        <f t="shared" si="340"/>
        <v>2830</v>
      </c>
      <c r="E2871" s="531"/>
      <c r="F2871" s="574"/>
      <c r="G2871" s="531"/>
      <c r="H2871" s="575"/>
      <c r="I2871" s="700" t="str">
        <f t="shared" si="346"/>
        <v/>
      </c>
      <c r="J2871" s="700" t="str">
        <f t="shared" si="341"/>
        <v/>
      </c>
      <c r="K2871" s="700" t="str">
        <f t="shared" si="342"/>
        <v/>
      </c>
      <c r="L2871" s="700" t="str">
        <f t="shared" si="343"/>
        <v/>
      </c>
      <c r="M2871" s="712" t="str">
        <f t="shared" si="344"/>
        <v/>
      </c>
      <c r="N2871" s="713"/>
      <c r="O2871" s="714"/>
      <c r="P2871" s="233" t="s">
        <v>439</v>
      </c>
      <c r="Q2871" s="233" t="s">
        <v>439</v>
      </c>
      <c r="R2871" s="816" t="str">
        <f t="shared" si="339"/>
        <v/>
      </c>
      <c r="S2871" s="711" t="str">
        <f t="shared" si="345"/>
        <v/>
      </c>
      <c r="T2871" s="573"/>
      <c r="U2871" s="573"/>
      <c r="V2871" s="147"/>
      <c r="W2871" s="707"/>
    </row>
    <row r="2872" spans="2:23" ht="14.25" customHeight="1">
      <c r="B2872" s="395"/>
      <c r="D2872" s="529">
        <f t="shared" si="340"/>
        <v>2831</v>
      </c>
      <c r="E2872" s="531"/>
      <c r="F2872" s="574"/>
      <c r="G2872" s="531"/>
      <c r="H2872" s="575"/>
      <c r="I2872" s="700" t="str">
        <f t="shared" si="346"/>
        <v/>
      </c>
      <c r="J2872" s="700" t="str">
        <f t="shared" si="341"/>
        <v/>
      </c>
      <c r="K2872" s="700" t="str">
        <f t="shared" si="342"/>
        <v/>
      </c>
      <c r="L2872" s="700" t="str">
        <f t="shared" si="343"/>
        <v/>
      </c>
      <c r="M2872" s="712" t="str">
        <f t="shared" si="344"/>
        <v/>
      </c>
      <c r="N2872" s="713"/>
      <c r="O2872" s="714"/>
      <c r="P2872" s="233" t="s">
        <v>439</v>
      </c>
      <c r="Q2872" s="233" t="s">
        <v>439</v>
      </c>
      <c r="R2872" s="816" t="str">
        <f t="shared" si="339"/>
        <v/>
      </c>
      <c r="S2872" s="711" t="str">
        <f t="shared" si="345"/>
        <v/>
      </c>
      <c r="T2872" s="573"/>
      <c r="U2872" s="573"/>
      <c r="V2872" s="147"/>
      <c r="W2872" s="707"/>
    </row>
    <row r="2873" spans="2:23" ht="14.25" customHeight="1">
      <c r="B2873" s="395"/>
      <c r="D2873" s="529">
        <f t="shared" si="340"/>
        <v>2832</v>
      </c>
      <c r="E2873" s="531"/>
      <c r="F2873" s="574"/>
      <c r="G2873" s="531"/>
      <c r="H2873" s="575"/>
      <c r="I2873" s="700" t="str">
        <f t="shared" si="346"/>
        <v/>
      </c>
      <c r="J2873" s="700" t="str">
        <f t="shared" si="341"/>
        <v/>
      </c>
      <c r="K2873" s="700" t="str">
        <f t="shared" si="342"/>
        <v/>
      </c>
      <c r="L2873" s="700" t="str">
        <f t="shared" si="343"/>
        <v/>
      </c>
      <c r="M2873" s="712" t="str">
        <f t="shared" si="344"/>
        <v/>
      </c>
      <c r="N2873" s="713"/>
      <c r="O2873" s="714"/>
      <c r="P2873" s="233" t="s">
        <v>439</v>
      </c>
      <c r="Q2873" s="233" t="s">
        <v>439</v>
      </c>
      <c r="R2873" s="816" t="str">
        <f t="shared" si="339"/>
        <v/>
      </c>
      <c r="S2873" s="711" t="str">
        <f t="shared" si="345"/>
        <v/>
      </c>
      <c r="T2873" s="573"/>
      <c r="U2873" s="573"/>
      <c r="V2873" s="147"/>
      <c r="W2873" s="707"/>
    </row>
    <row r="2874" spans="2:23" ht="14.25" customHeight="1">
      <c r="B2874" s="395"/>
      <c r="D2874" s="529">
        <f t="shared" si="340"/>
        <v>2833</v>
      </c>
      <c r="E2874" s="531"/>
      <c r="F2874" s="574"/>
      <c r="G2874" s="531"/>
      <c r="H2874" s="575"/>
      <c r="I2874" s="700" t="str">
        <f t="shared" si="346"/>
        <v/>
      </c>
      <c r="J2874" s="700" t="str">
        <f t="shared" si="341"/>
        <v/>
      </c>
      <c r="K2874" s="700" t="str">
        <f t="shared" si="342"/>
        <v/>
      </c>
      <c r="L2874" s="700" t="str">
        <f t="shared" si="343"/>
        <v/>
      </c>
      <c r="M2874" s="712" t="str">
        <f t="shared" si="344"/>
        <v/>
      </c>
      <c r="N2874" s="713"/>
      <c r="O2874" s="714"/>
      <c r="P2874" s="233" t="s">
        <v>439</v>
      </c>
      <c r="Q2874" s="233" t="s">
        <v>439</v>
      </c>
      <c r="R2874" s="816" t="str">
        <f t="shared" si="339"/>
        <v/>
      </c>
      <c r="S2874" s="711" t="str">
        <f t="shared" si="345"/>
        <v/>
      </c>
      <c r="T2874" s="573"/>
      <c r="U2874" s="573"/>
      <c r="V2874" s="147"/>
      <c r="W2874" s="707"/>
    </row>
    <row r="2875" spans="2:23" ht="14.25" customHeight="1">
      <c r="B2875" s="395"/>
      <c r="D2875" s="529">
        <f t="shared" si="340"/>
        <v>2834</v>
      </c>
      <c r="E2875" s="531"/>
      <c r="F2875" s="574"/>
      <c r="G2875" s="531"/>
      <c r="H2875" s="575"/>
      <c r="I2875" s="700" t="str">
        <f t="shared" si="346"/>
        <v/>
      </c>
      <c r="J2875" s="700" t="str">
        <f t="shared" si="341"/>
        <v/>
      </c>
      <c r="K2875" s="700" t="str">
        <f t="shared" si="342"/>
        <v/>
      </c>
      <c r="L2875" s="700" t="str">
        <f t="shared" si="343"/>
        <v/>
      </c>
      <c r="M2875" s="712" t="str">
        <f t="shared" si="344"/>
        <v/>
      </c>
      <c r="N2875" s="713"/>
      <c r="O2875" s="714"/>
      <c r="P2875" s="233" t="s">
        <v>439</v>
      </c>
      <c r="Q2875" s="233" t="s">
        <v>439</v>
      </c>
      <c r="R2875" s="816" t="str">
        <f t="shared" si="339"/>
        <v/>
      </c>
      <c r="S2875" s="711" t="str">
        <f t="shared" si="345"/>
        <v/>
      </c>
      <c r="T2875" s="573"/>
      <c r="U2875" s="573"/>
      <c r="V2875" s="147"/>
      <c r="W2875" s="707"/>
    </row>
    <row r="2876" spans="2:23" ht="14.25" customHeight="1">
      <c r="B2876" s="395"/>
      <c r="D2876" s="529">
        <f t="shared" si="340"/>
        <v>2835</v>
      </c>
      <c r="E2876" s="531"/>
      <c r="F2876" s="574"/>
      <c r="G2876" s="531"/>
      <c r="H2876" s="575"/>
      <c r="I2876" s="700" t="str">
        <f t="shared" si="346"/>
        <v/>
      </c>
      <c r="J2876" s="700" t="str">
        <f t="shared" si="341"/>
        <v/>
      </c>
      <c r="K2876" s="700" t="str">
        <f t="shared" si="342"/>
        <v/>
      </c>
      <c r="L2876" s="700" t="str">
        <f t="shared" si="343"/>
        <v/>
      </c>
      <c r="M2876" s="712" t="str">
        <f t="shared" si="344"/>
        <v/>
      </c>
      <c r="N2876" s="713"/>
      <c r="O2876" s="714"/>
      <c r="P2876" s="233" t="s">
        <v>439</v>
      </c>
      <c r="Q2876" s="233" t="s">
        <v>439</v>
      </c>
      <c r="R2876" s="816" t="str">
        <f t="shared" si="339"/>
        <v/>
      </c>
      <c r="S2876" s="711" t="str">
        <f t="shared" si="345"/>
        <v/>
      </c>
      <c r="T2876" s="573"/>
      <c r="U2876" s="573"/>
      <c r="V2876" s="147"/>
      <c r="W2876" s="707"/>
    </row>
    <row r="2877" spans="2:23" ht="14.25" customHeight="1">
      <c r="B2877" s="395"/>
      <c r="D2877" s="529">
        <f t="shared" si="340"/>
        <v>2836</v>
      </c>
      <c r="E2877" s="531"/>
      <c r="F2877" s="574"/>
      <c r="G2877" s="531"/>
      <c r="H2877" s="575"/>
      <c r="I2877" s="700" t="str">
        <f t="shared" si="346"/>
        <v/>
      </c>
      <c r="J2877" s="700" t="str">
        <f t="shared" si="341"/>
        <v/>
      </c>
      <c r="K2877" s="700" t="str">
        <f t="shared" si="342"/>
        <v/>
      </c>
      <c r="L2877" s="700" t="str">
        <f t="shared" si="343"/>
        <v/>
      </c>
      <c r="M2877" s="712" t="str">
        <f t="shared" si="344"/>
        <v/>
      </c>
      <c r="N2877" s="713"/>
      <c r="O2877" s="714"/>
      <c r="P2877" s="233" t="s">
        <v>439</v>
      </c>
      <c r="Q2877" s="233" t="s">
        <v>439</v>
      </c>
      <c r="R2877" s="816" t="str">
        <f t="shared" si="339"/>
        <v/>
      </c>
      <c r="S2877" s="711" t="str">
        <f t="shared" si="345"/>
        <v/>
      </c>
      <c r="T2877" s="573"/>
      <c r="U2877" s="573"/>
      <c r="V2877" s="147"/>
      <c r="W2877" s="707"/>
    </row>
    <row r="2878" spans="2:23" ht="14.25" customHeight="1">
      <c r="B2878" s="395"/>
      <c r="D2878" s="529">
        <f t="shared" si="340"/>
        <v>2837</v>
      </c>
      <c r="E2878" s="531"/>
      <c r="F2878" s="574"/>
      <c r="G2878" s="531"/>
      <c r="H2878" s="575"/>
      <c r="I2878" s="700" t="str">
        <f t="shared" si="346"/>
        <v/>
      </c>
      <c r="J2878" s="700" t="str">
        <f t="shared" si="341"/>
        <v/>
      </c>
      <c r="K2878" s="700" t="str">
        <f t="shared" si="342"/>
        <v/>
      </c>
      <c r="L2878" s="700" t="str">
        <f t="shared" si="343"/>
        <v/>
      </c>
      <c r="M2878" s="712" t="str">
        <f t="shared" si="344"/>
        <v/>
      </c>
      <c r="N2878" s="713"/>
      <c r="O2878" s="714"/>
      <c r="P2878" s="233" t="s">
        <v>439</v>
      </c>
      <c r="Q2878" s="233" t="s">
        <v>439</v>
      </c>
      <c r="R2878" s="816" t="str">
        <f t="shared" si="339"/>
        <v/>
      </c>
      <c r="S2878" s="711" t="str">
        <f t="shared" si="345"/>
        <v/>
      </c>
      <c r="T2878" s="573"/>
      <c r="U2878" s="573"/>
      <c r="V2878" s="147"/>
      <c r="W2878" s="707"/>
    </row>
    <row r="2879" spans="2:23" ht="14.25" customHeight="1">
      <c r="B2879" s="395"/>
      <c r="D2879" s="529">
        <f t="shared" si="340"/>
        <v>2838</v>
      </c>
      <c r="E2879" s="531"/>
      <c r="F2879" s="574"/>
      <c r="G2879" s="531"/>
      <c r="H2879" s="575"/>
      <c r="I2879" s="700" t="str">
        <f t="shared" si="346"/>
        <v/>
      </c>
      <c r="J2879" s="700" t="str">
        <f t="shared" si="341"/>
        <v/>
      </c>
      <c r="K2879" s="700" t="str">
        <f t="shared" si="342"/>
        <v/>
      </c>
      <c r="L2879" s="700" t="str">
        <f t="shared" si="343"/>
        <v/>
      </c>
      <c r="M2879" s="712" t="str">
        <f t="shared" si="344"/>
        <v/>
      </c>
      <c r="N2879" s="713"/>
      <c r="O2879" s="714"/>
      <c r="P2879" s="233" t="s">
        <v>439</v>
      </c>
      <c r="Q2879" s="233" t="s">
        <v>439</v>
      </c>
      <c r="R2879" s="816" t="str">
        <f t="shared" si="339"/>
        <v/>
      </c>
      <c r="S2879" s="711" t="str">
        <f t="shared" si="345"/>
        <v/>
      </c>
      <c r="T2879" s="573"/>
      <c r="U2879" s="573"/>
      <c r="V2879" s="147"/>
      <c r="W2879" s="707"/>
    </row>
    <row r="2880" spans="2:23" ht="14.25" customHeight="1">
      <c r="B2880" s="395"/>
      <c r="D2880" s="529">
        <f t="shared" si="340"/>
        <v>2839</v>
      </c>
      <c r="E2880" s="531"/>
      <c r="F2880" s="574"/>
      <c r="G2880" s="531"/>
      <c r="H2880" s="575"/>
      <c r="I2880" s="700" t="str">
        <f t="shared" si="346"/>
        <v/>
      </c>
      <c r="J2880" s="700" t="str">
        <f t="shared" si="341"/>
        <v/>
      </c>
      <c r="K2880" s="700" t="str">
        <f t="shared" si="342"/>
        <v/>
      </c>
      <c r="L2880" s="700" t="str">
        <f t="shared" si="343"/>
        <v/>
      </c>
      <c r="M2880" s="712" t="str">
        <f t="shared" si="344"/>
        <v/>
      </c>
      <c r="N2880" s="713"/>
      <c r="O2880" s="714"/>
      <c r="P2880" s="233" t="s">
        <v>439</v>
      </c>
      <c r="Q2880" s="233" t="s">
        <v>439</v>
      </c>
      <c r="R2880" s="816" t="str">
        <f t="shared" si="339"/>
        <v/>
      </c>
      <c r="S2880" s="711" t="str">
        <f t="shared" si="345"/>
        <v/>
      </c>
      <c r="T2880" s="573"/>
      <c r="U2880" s="573"/>
      <c r="V2880" s="147"/>
      <c r="W2880" s="707"/>
    </row>
    <row r="2881" spans="2:23" ht="14.25" customHeight="1">
      <c r="B2881" s="395"/>
      <c r="D2881" s="529">
        <f t="shared" si="340"/>
        <v>2840</v>
      </c>
      <c r="E2881" s="531"/>
      <c r="F2881" s="574"/>
      <c r="G2881" s="531"/>
      <c r="H2881" s="575"/>
      <c r="I2881" s="700" t="str">
        <f t="shared" si="346"/>
        <v/>
      </c>
      <c r="J2881" s="700" t="str">
        <f t="shared" si="341"/>
        <v/>
      </c>
      <c r="K2881" s="700" t="str">
        <f t="shared" si="342"/>
        <v/>
      </c>
      <c r="L2881" s="700" t="str">
        <f t="shared" si="343"/>
        <v/>
      </c>
      <c r="M2881" s="712" t="str">
        <f t="shared" si="344"/>
        <v/>
      </c>
      <c r="N2881" s="713"/>
      <c r="O2881" s="714"/>
      <c r="P2881" s="233" t="s">
        <v>439</v>
      </c>
      <c r="Q2881" s="233" t="s">
        <v>439</v>
      </c>
      <c r="R2881" s="816" t="str">
        <f t="shared" si="339"/>
        <v/>
      </c>
      <c r="S2881" s="711" t="str">
        <f t="shared" si="345"/>
        <v/>
      </c>
      <c r="T2881" s="573"/>
      <c r="U2881" s="573"/>
      <c r="V2881" s="147"/>
      <c r="W2881" s="707"/>
    </row>
    <row r="2882" spans="2:23" ht="14.25" customHeight="1">
      <c r="B2882" s="395"/>
      <c r="D2882" s="529">
        <f t="shared" si="340"/>
        <v>2841</v>
      </c>
      <c r="E2882" s="531"/>
      <c r="F2882" s="574"/>
      <c r="G2882" s="531"/>
      <c r="H2882" s="575"/>
      <c r="I2882" s="700" t="str">
        <f t="shared" si="346"/>
        <v/>
      </c>
      <c r="J2882" s="700" t="str">
        <f t="shared" ref="J2882:J2901" si="347">IF(F2882=$AN$4,"○","")</f>
        <v/>
      </c>
      <c r="K2882" s="700" t="str">
        <f t="shared" ref="K2882:K2901" si="348">IF(OR(F2882=$AQ$4,F2882=$AR$4),"○","")</f>
        <v/>
      </c>
      <c r="L2882" s="700" t="str">
        <f t="shared" ref="L2882:L2901" si="349">IF(F2882=$AS$4,"○","")</f>
        <v/>
      </c>
      <c r="M2882" s="712" t="str">
        <f t="shared" ref="M2882:M2901" si="350">IF(H2882="","",H2882/$H$10)</f>
        <v/>
      </c>
      <c r="N2882" s="713"/>
      <c r="O2882" s="714"/>
      <c r="P2882" s="233" t="s">
        <v>439</v>
      </c>
      <c r="Q2882" s="233" t="s">
        <v>439</v>
      </c>
      <c r="R2882" s="816" t="str">
        <f t="shared" si="339"/>
        <v/>
      </c>
      <c r="S2882" s="711" t="str">
        <f t="shared" si="345"/>
        <v/>
      </c>
      <c r="T2882" s="573"/>
      <c r="U2882" s="573"/>
      <c r="V2882" s="147"/>
      <c r="W2882" s="707"/>
    </row>
    <row r="2883" spans="2:23" ht="14.25" customHeight="1">
      <c r="B2883" s="395"/>
      <c r="D2883" s="529">
        <f t="shared" si="340"/>
        <v>2842</v>
      </c>
      <c r="E2883" s="531"/>
      <c r="F2883" s="574"/>
      <c r="G2883" s="531"/>
      <c r="H2883" s="575"/>
      <c r="I2883" s="700" t="str">
        <f t="shared" si="346"/>
        <v/>
      </c>
      <c r="J2883" s="700" t="str">
        <f t="shared" si="347"/>
        <v/>
      </c>
      <c r="K2883" s="700" t="str">
        <f t="shared" si="348"/>
        <v/>
      </c>
      <c r="L2883" s="700" t="str">
        <f t="shared" si="349"/>
        <v/>
      </c>
      <c r="M2883" s="712" t="str">
        <f t="shared" si="350"/>
        <v/>
      </c>
      <c r="N2883" s="713"/>
      <c r="O2883" s="714"/>
      <c r="P2883" s="233" t="s">
        <v>439</v>
      </c>
      <c r="Q2883" s="233" t="s">
        <v>439</v>
      </c>
      <c r="R2883" s="816" t="str">
        <f t="shared" si="339"/>
        <v/>
      </c>
      <c r="S2883" s="711" t="str">
        <f t="shared" si="345"/>
        <v/>
      </c>
      <c r="T2883" s="573"/>
      <c r="U2883" s="573"/>
      <c r="V2883" s="147"/>
      <c r="W2883" s="707"/>
    </row>
    <row r="2884" spans="2:23" ht="14.25" customHeight="1">
      <c r="B2884" s="395"/>
      <c r="D2884" s="529">
        <f t="shared" si="340"/>
        <v>2843</v>
      </c>
      <c r="E2884" s="531"/>
      <c r="F2884" s="574"/>
      <c r="G2884" s="531"/>
      <c r="H2884" s="575"/>
      <c r="I2884" s="700" t="str">
        <f t="shared" si="346"/>
        <v/>
      </c>
      <c r="J2884" s="700" t="str">
        <f t="shared" si="347"/>
        <v/>
      </c>
      <c r="K2884" s="700" t="str">
        <f t="shared" si="348"/>
        <v/>
      </c>
      <c r="L2884" s="700" t="str">
        <f t="shared" si="349"/>
        <v/>
      </c>
      <c r="M2884" s="712" t="str">
        <f t="shared" si="350"/>
        <v/>
      </c>
      <c r="N2884" s="713"/>
      <c r="O2884" s="714"/>
      <c r="P2884" s="233" t="s">
        <v>439</v>
      </c>
      <c r="Q2884" s="233" t="s">
        <v>439</v>
      </c>
      <c r="R2884" s="816" t="str">
        <f t="shared" si="339"/>
        <v/>
      </c>
      <c r="S2884" s="711" t="str">
        <f t="shared" si="345"/>
        <v/>
      </c>
      <c r="T2884" s="573"/>
      <c r="U2884" s="573"/>
      <c r="V2884" s="147"/>
      <c r="W2884" s="707"/>
    </row>
    <row r="2885" spans="2:23" ht="14.25" customHeight="1">
      <c r="B2885" s="395"/>
      <c r="D2885" s="529">
        <f t="shared" si="340"/>
        <v>2844</v>
      </c>
      <c r="E2885" s="531"/>
      <c r="F2885" s="574"/>
      <c r="G2885" s="531"/>
      <c r="H2885" s="575"/>
      <c r="I2885" s="700" t="str">
        <f t="shared" si="346"/>
        <v/>
      </c>
      <c r="J2885" s="700" t="str">
        <f t="shared" si="347"/>
        <v/>
      </c>
      <c r="K2885" s="700" t="str">
        <f t="shared" si="348"/>
        <v/>
      </c>
      <c r="L2885" s="700" t="str">
        <f t="shared" si="349"/>
        <v/>
      </c>
      <c r="M2885" s="712" t="str">
        <f t="shared" si="350"/>
        <v/>
      </c>
      <c r="N2885" s="713"/>
      <c r="O2885" s="714"/>
      <c r="P2885" s="233" t="s">
        <v>439</v>
      </c>
      <c r="Q2885" s="233" t="s">
        <v>439</v>
      </c>
      <c r="R2885" s="816" t="str">
        <f t="shared" si="339"/>
        <v/>
      </c>
      <c r="S2885" s="711" t="str">
        <f t="shared" si="345"/>
        <v/>
      </c>
      <c r="T2885" s="573"/>
      <c r="U2885" s="573"/>
      <c r="V2885" s="147"/>
      <c r="W2885" s="707"/>
    </row>
    <row r="2886" spans="2:23" ht="14.25" customHeight="1">
      <c r="B2886" s="395"/>
      <c r="D2886" s="529">
        <f t="shared" si="340"/>
        <v>2845</v>
      </c>
      <c r="E2886" s="531"/>
      <c r="F2886" s="574"/>
      <c r="G2886" s="531"/>
      <c r="H2886" s="575"/>
      <c r="I2886" s="700" t="str">
        <f t="shared" si="346"/>
        <v/>
      </c>
      <c r="J2886" s="700" t="str">
        <f t="shared" si="347"/>
        <v/>
      </c>
      <c r="K2886" s="700" t="str">
        <f t="shared" si="348"/>
        <v/>
      </c>
      <c r="L2886" s="700" t="str">
        <f t="shared" si="349"/>
        <v/>
      </c>
      <c r="M2886" s="712" t="str">
        <f t="shared" si="350"/>
        <v/>
      </c>
      <c r="N2886" s="713"/>
      <c r="O2886" s="714"/>
      <c r="P2886" s="233" t="s">
        <v>439</v>
      </c>
      <c r="Q2886" s="233" t="s">
        <v>439</v>
      </c>
      <c r="R2886" s="816" t="str">
        <f t="shared" si="339"/>
        <v/>
      </c>
      <c r="S2886" s="711" t="str">
        <f t="shared" si="345"/>
        <v/>
      </c>
      <c r="T2886" s="573"/>
      <c r="U2886" s="573"/>
      <c r="V2886" s="147"/>
      <c r="W2886" s="707"/>
    </row>
    <row r="2887" spans="2:23" ht="14.25" customHeight="1">
      <c r="B2887" s="395"/>
      <c r="D2887" s="529">
        <f t="shared" si="340"/>
        <v>2846</v>
      </c>
      <c r="E2887" s="531"/>
      <c r="F2887" s="574"/>
      <c r="G2887" s="531"/>
      <c r="H2887" s="575"/>
      <c r="I2887" s="700" t="str">
        <f t="shared" si="346"/>
        <v/>
      </c>
      <c r="J2887" s="700" t="str">
        <f t="shared" si="347"/>
        <v/>
      </c>
      <c r="K2887" s="700" t="str">
        <f t="shared" si="348"/>
        <v/>
      </c>
      <c r="L2887" s="700" t="str">
        <f t="shared" si="349"/>
        <v/>
      </c>
      <c r="M2887" s="712" t="str">
        <f t="shared" si="350"/>
        <v/>
      </c>
      <c r="N2887" s="713"/>
      <c r="O2887" s="714"/>
      <c r="P2887" s="233" t="s">
        <v>439</v>
      </c>
      <c r="Q2887" s="233" t="s">
        <v>439</v>
      </c>
      <c r="R2887" s="816" t="str">
        <f t="shared" si="339"/>
        <v/>
      </c>
      <c r="S2887" s="711" t="str">
        <f t="shared" si="345"/>
        <v/>
      </c>
      <c r="T2887" s="573"/>
      <c r="U2887" s="573"/>
      <c r="V2887" s="147"/>
      <c r="W2887" s="707"/>
    </row>
    <row r="2888" spans="2:23" ht="14.25" customHeight="1">
      <c r="B2888" s="395"/>
      <c r="D2888" s="529">
        <f t="shared" si="340"/>
        <v>2847</v>
      </c>
      <c r="E2888" s="531"/>
      <c r="F2888" s="574"/>
      <c r="G2888" s="531"/>
      <c r="H2888" s="575"/>
      <c r="I2888" s="700" t="str">
        <f t="shared" si="346"/>
        <v/>
      </c>
      <c r="J2888" s="700" t="str">
        <f t="shared" si="347"/>
        <v/>
      </c>
      <c r="K2888" s="700" t="str">
        <f t="shared" si="348"/>
        <v/>
      </c>
      <c r="L2888" s="700" t="str">
        <f t="shared" si="349"/>
        <v/>
      </c>
      <c r="M2888" s="712" t="str">
        <f t="shared" si="350"/>
        <v/>
      </c>
      <c r="N2888" s="713"/>
      <c r="O2888" s="714"/>
      <c r="P2888" s="233" t="s">
        <v>439</v>
      </c>
      <c r="Q2888" s="233" t="s">
        <v>439</v>
      </c>
      <c r="R2888" s="816" t="str">
        <f t="shared" si="339"/>
        <v/>
      </c>
      <c r="S2888" s="711" t="str">
        <f t="shared" si="345"/>
        <v/>
      </c>
      <c r="T2888" s="573"/>
      <c r="U2888" s="573"/>
      <c r="V2888" s="147"/>
      <c r="W2888" s="707"/>
    </row>
    <row r="2889" spans="2:23" ht="14.25" customHeight="1">
      <c r="B2889" s="395"/>
      <c r="D2889" s="529">
        <f t="shared" si="340"/>
        <v>2848</v>
      </c>
      <c r="E2889" s="531"/>
      <c r="F2889" s="574"/>
      <c r="G2889" s="531"/>
      <c r="H2889" s="575"/>
      <c r="I2889" s="700" t="str">
        <f t="shared" si="346"/>
        <v/>
      </c>
      <c r="J2889" s="700" t="str">
        <f t="shared" si="347"/>
        <v/>
      </c>
      <c r="K2889" s="700" t="str">
        <f t="shared" si="348"/>
        <v/>
      </c>
      <c r="L2889" s="700" t="str">
        <f t="shared" si="349"/>
        <v/>
      </c>
      <c r="M2889" s="712" t="str">
        <f t="shared" si="350"/>
        <v/>
      </c>
      <c r="N2889" s="713"/>
      <c r="O2889" s="714"/>
      <c r="P2889" s="233" t="s">
        <v>439</v>
      </c>
      <c r="Q2889" s="233" t="s">
        <v>439</v>
      </c>
      <c r="R2889" s="816" t="str">
        <f t="shared" si="339"/>
        <v/>
      </c>
      <c r="S2889" s="711" t="str">
        <f t="shared" si="345"/>
        <v/>
      </c>
      <c r="T2889" s="573"/>
      <c r="U2889" s="573"/>
      <c r="V2889" s="147"/>
      <c r="W2889" s="707"/>
    </row>
    <row r="2890" spans="2:23" ht="14.25" customHeight="1">
      <c r="B2890" s="395"/>
      <c r="D2890" s="529">
        <f t="shared" si="340"/>
        <v>2849</v>
      </c>
      <c r="E2890" s="531"/>
      <c r="F2890" s="574"/>
      <c r="G2890" s="531"/>
      <c r="H2890" s="575"/>
      <c r="I2890" s="700" t="str">
        <f t="shared" si="346"/>
        <v/>
      </c>
      <c r="J2890" s="700" t="str">
        <f t="shared" si="347"/>
        <v/>
      </c>
      <c r="K2890" s="700" t="str">
        <f t="shared" si="348"/>
        <v/>
      </c>
      <c r="L2890" s="700" t="str">
        <f t="shared" si="349"/>
        <v/>
      </c>
      <c r="M2890" s="712" t="str">
        <f t="shared" si="350"/>
        <v/>
      </c>
      <c r="N2890" s="713"/>
      <c r="O2890" s="714"/>
      <c r="P2890" s="233" t="s">
        <v>439</v>
      </c>
      <c r="Q2890" s="233" t="s">
        <v>439</v>
      </c>
      <c r="R2890" s="816" t="str">
        <f t="shared" si="339"/>
        <v/>
      </c>
      <c r="S2890" s="711" t="str">
        <f t="shared" si="345"/>
        <v/>
      </c>
      <c r="T2890" s="573"/>
      <c r="U2890" s="573"/>
      <c r="V2890" s="147"/>
      <c r="W2890" s="707"/>
    </row>
    <row r="2891" spans="2:23" ht="14.25" customHeight="1">
      <c r="B2891" s="395"/>
      <c r="D2891" s="529">
        <f t="shared" si="340"/>
        <v>2850</v>
      </c>
      <c r="E2891" s="531"/>
      <c r="F2891" s="574"/>
      <c r="G2891" s="531"/>
      <c r="H2891" s="575"/>
      <c r="I2891" s="700" t="str">
        <f t="shared" si="346"/>
        <v/>
      </c>
      <c r="J2891" s="700" t="str">
        <f t="shared" si="347"/>
        <v/>
      </c>
      <c r="K2891" s="700" t="str">
        <f t="shared" si="348"/>
        <v/>
      </c>
      <c r="L2891" s="700" t="str">
        <f t="shared" si="349"/>
        <v/>
      </c>
      <c r="M2891" s="712" t="str">
        <f t="shared" si="350"/>
        <v/>
      </c>
      <c r="N2891" s="713"/>
      <c r="O2891" s="714"/>
      <c r="P2891" s="233" t="s">
        <v>439</v>
      </c>
      <c r="Q2891" s="233" t="s">
        <v>439</v>
      </c>
      <c r="R2891" s="816" t="str">
        <f t="shared" si="339"/>
        <v/>
      </c>
      <c r="S2891" s="711" t="str">
        <f t="shared" si="345"/>
        <v/>
      </c>
      <c r="T2891" s="573"/>
      <c r="U2891" s="573"/>
      <c r="V2891" s="147"/>
      <c r="W2891" s="707"/>
    </row>
    <row r="2892" spans="2:23" ht="14.25" customHeight="1">
      <c r="B2892" s="395"/>
      <c r="D2892" s="529">
        <f t="shared" si="340"/>
        <v>2851</v>
      </c>
      <c r="E2892" s="531"/>
      <c r="F2892" s="574"/>
      <c r="G2892" s="531"/>
      <c r="H2892" s="575"/>
      <c r="I2892" s="700" t="str">
        <f t="shared" si="346"/>
        <v/>
      </c>
      <c r="J2892" s="700" t="str">
        <f t="shared" si="347"/>
        <v/>
      </c>
      <c r="K2892" s="700" t="str">
        <f t="shared" si="348"/>
        <v/>
      </c>
      <c r="L2892" s="700" t="str">
        <f t="shared" si="349"/>
        <v/>
      </c>
      <c r="M2892" s="712" t="str">
        <f t="shared" si="350"/>
        <v/>
      </c>
      <c r="N2892" s="713"/>
      <c r="O2892" s="714"/>
      <c r="P2892" s="233" t="s">
        <v>439</v>
      </c>
      <c r="Q2892" s="233" t="s">
        <v>439</v>
      </c>
      <c r="R2892" s="816" t="str">
        <f t="shared" si="339"/>
        <v/>
      </c>
      <c r="S2892" s="711" t="str">
        <f t="shared" si="345"/>
        <v/>
      </c>
      <c r="T2892" s="573"/>
      <c r="U2892" s="573"/>
      <c r="V2892" s="147"/>
      <c r="W2892" s="707"/>
    </row>
    <row r="2893" spans="2:23" ht="14.25" customHeight="1">
      <c r="B2893" s="395"/>
      <c r="D2893" s="529">
        <f t="shared" si="340"/>
        <v>2852</v>
      </c>
      <c r="E2893" s="531"/>
      <c r="F2893" s="574"/>
      <c r="G2893" s="531"/>
      <c r="H2893" s="575"/>
      <c r="I2893" s="700" t="str">
        <f t="shared" si="346"/>
        <v/>
      </c>
      <c r="J2893" s="700" t="str">
        <f t="shared" si="347"/>
        <v/>
      </c>
      <c r="K2893" s="700" t="str">
        <f t="shared" si="348"/>
        <v/>
      </c>
      <c r="L2893" s="700" t="str">
        <f t="shared" si="349"/>
        <v/>
      </c>
      <c r="M2893" s="712" t="str">
        <f t="shared" si="350"/>
        <v/>
      </c>
      <c r="N2893" s="713"/>
      <c r="O2893" s="714"/>
      <c r="P2893" s="233" t="s">
        <v>439</v>
      </c>
      <c r="Q2893" s="233" t="s">
        <v>439</v>
      </c>
      <c r="R2893" s="816" t="str">
        <f t="shared" si="339"/>
        <v/>
      </c>
      <c r="S2893" s="711" t="str">
        <f t="shared" si="345"/>
        <v/>
      </c>
      <c r="T2893" s="573"/>
      <c r="U2893" s="573"/>
      <c r="V2893" s="147"/>
      <c r="W2893" s="707"/>
    </row>
    <row r="2894" spans="2:23" ht="14.25" customHeight="1">
      <c r="B2894" s="395"/>
      <c r="D2894" s="529">
        <f t="shared" si="340"/>
        <v>2853</v>
      </c>
      <c r="E2894" s="531"/>
      <c r="F2894" s="574"/>
      <c r="G2894" s="531"/>
      <c r="H2894" s="575"/>
      <c r="I2894" s="700" t="str">
        <f t="shared" si="346"/>
        <v/>
      </c>
      <c r="J2894" s="700" t="str">
        <f t="shared" si="347"/>
        <v/>
      </c>
      <c r="K2894" s="700" t="str">
        <f t="shared" si="348"/>
        <v/>
      </c>
      <c r="L2894" s="700" t="str">
        <f t="shared" si="349"/>
        <v/>
      </c>
      <c r="M2894" s="712" t="str">
        <f t="shared" si="350"/>
        <v/>
      </c>
      <c r="N2894" s="713"/>
      <c r="O2894" s="714"/>
      <c r="P2894" s="233" t="s">
        <v>439</v>
      </c>
      <c r="Q2894" s="233" t="s">
        <v>439</v>
      </c>
      <c r="R2894" s="816" t="str">
        <f t="shared" si="339"/>
        <v/>
      </c>
      <c r="S2894" s="711" t="str">
        <f t="shared" si="345"/>
        <v/>
      </c>
      <c r="T2894" s="573"/>
      <c r="U2894" s="573"/>
      <c r="V2894" s="147"/>
      <c r="W2894" s="707"/>
    </row>
    <row r="2895" spans="2:23" ht="14.25" customHeight="1">
      <c r="B2895" s="395"/>
      <c r="D2895" s="529">
        <f t="shared" si="340"/>
        <v>2854</v>
      </c>
      <c r="E2895" s="531"/>
      <c r="F2895" s="574"/>
      <c r="G2895" s="531"/>
      <c r="H2895" s="575"/>
      <c r="I2895" s="700" t="str">
        <f t="shared" si="346"/>
        <v/>
      </c>
      <c r="J2895" s="700" t="str">
        <f t="shared" si="347"/>
        <v/>
      </c>
      <c r="K2895" s="700" t="str">
        <f t="shared" si="348"/>
        <v/>
      </c>
      <c r="L2895" s="700" t="str">
        <f t="shared" si="349"/>
        <v/>
      </c>
      <c r="M2895" s="712" t="str">
        <f t="shared" si="350"/>
        <v/>
      </c>
      <c r="N2895" s="713"/>
      <c r="O2895" s="714"/>
      <c r="P2895" s="233" t="s">
        <v>439</v>
      </c>
      <c r="Q2895" s="233" t="s">
        <v>439</v>
      </c>
      <c r="R2895" s="816" t="str">
        <f t="shared" si="339"/>
        <v/>
      </c>
      <c r="S2895" s="711" t="str">
        <f t="shared" si="345"/>
        <v/>
      </c>
      <c r="T2895" s="573"/>
      <c r="U2895" s="573"/>
      <c r="V2895" s="147"/>
      <c r="W2895" s="707"/>
    </row>
    <row r="2896" spans="2:23" ht="14.25" customHeight="1">
      <c r="B2896" s="395"/>
      <c r="D2896" s="529">
        <f t="shared" si="340"/>
        <v>2855</v>
      </c>
      <c r="E2896" s="531"/>
      <c r="F2896" s="574"/>
      <c r="G2896" s="531"/>
      <c r="H2896" s="575"/>
      <c r="I2896" s="700" t="str">
        <f t="shared" si="346"/>
        <v/>
      </c>
      <c r="J2896" s="700" t="str">
        <f t="shared" si="347"/>
        <v/>
      </c>
      <c r="K2896" s="700" t="str">
        <f t="shared" si="348"/>
        <v/>
      </c>
      <c r="L2896" s="700" t="str">
        <f t="shared" si="349"/>
        <v/>
      </c>
      <c r="M2896" s="712" t="str">
        <f t="shared" si="350"/>
        <v/>
      </c>
      <c r="N2896" s="713"/>
      <c r="O2896" s="714"/>
      <c r="P2896" s="233" t="s">
        <v>439</v>
      </c>
      <c r="Q2896" s="233" t="s">
        <v>439</v>
      </c>
      <c r="R2896" s="816" t="str">
        <f t="shared" si="339"/>
        <v/>
      </c>
      <c r="S2896" s="711" t="str">
        <f t="shared" si="345"/>
        <v/>
      </c>
      <c r="T2896" s="573"/>
      <c r="U2896" s="573"/>
      <c r="V2896" s="147"/>
      <c r="W2896" s="707"/>
    </row>
    <row r="2897" spans="2:23" ht="14.25" customHeight="1">
      <c r="B2897" s="395"/>
      <c r="D2897" s="529">
        <f t="shared" si="340"/>
        <v>2856</v>
      </c>
      <c r="E2897" s="531"/>
      <c r="F2897" s="574"/>
      <c r="G2897" s="531"/>
      <c r="H2897" s="575"/>
      <c r="I2897" s="700" t="str">
        <f t="shared" si="346"/>
        <v/>
      </c>
      <c r="J2897" s="700" t="str">
        <f t="shared" si="347"/>
        <v/>
      </c>
      <c r="K2897" s="700" t="str">
        <f t="shared" si="348"/>
        <v/>
      </c>
      <c r="L2897" s="700" t="str">
        <f t="shared" si="349"/>
        <v/>
      </c>
      <c r="M2897" s="712" t="str">
        <f t="shared" si="350"/>
        <v/>
      </c>
      <c r="N2897" s="713"/>
      <c r="O2897" s="714"/>
      <c r="P2897" s="233" t="s">
        <v>439</v>
      </c>
      <c r="Q2897" s="233" t="s">
        <v>439</v>
      </c>
      <c r="R2897" s="816" t="str">
        <f t="shared" si="339"/>
        <v/>
      </c>
      <c r="S2897" s="711" t="str">
        <f t="shared" si="345"/>
        <v/>
      </c>
      <c r="T2897" s="573"/>
      <c r="U2897" s="573"/>
      <c r="V2897" s="147"/>
      <c r="W2897" s="707"/>
    </row>
    <row r="2898" spans="2:23" ht="14.25" customHeight="1">
      <c r="B2898" s="395"/>
      <c r="D2898" s="529">
        <f t="shared" si="340"/>
        <v>2857</v>
      </c>
      <c r="E2898" s="531"/>
      <c r="F2898" s="574"/>
      <c r="G2898" s="531"/>
      <c r="H2898" s="575"/>
      <c r="I2898" s="700" t="str">
        <f t="shared" si="346"/>
        <v/>
      </c>
      <c r="J2898" s="700" t="str">
        <f t="shared" si="347"/>
        <v/>
      </c>
      <c r="K2898" s="700" t="str">
        <f t="shared" si="348"/>
        <v/>
      </c>
      <c r="L2898" s="700" t="str">
        <f t="shared" si="349"/>
        <v/>
      </c>
      <c r="M2898" s="712" t="str">
        <f t="shared" si="350"/>
        <v/>
      </c>
      <c r="N2898" s="713"/>
      <c r="O2898" s="714"/>
      <c r="P2898" s="233" t="s">
        <v>439</v>
      </c>
      <c r="Q2898" s="233" t="s">
        <v>439</v>
      </c>
      <c r="R2898" s="816" t="str">
        <f t="shared" si="339"/>
        <v/>
      </c>
      <c r="S2898" s="711" t="str">
        <f t="shared" si="345"/>
        <v/>
      </c>
      <c r="T2898" s="573"/>
      <c r="U2898" s="573"/>
      <c r="V2898" s="147"/>
      <c r="W2898" s="707"/>
    </row>
    <row r="2899" spans="2:23" ht="14.25" customHeight="1">
      <c r="B2899" s="395"/>
      <c r="D2899" s="529">
        <f t="shared" si="340"/>
        <v>2858</v>
      </c>
      <c r="E2899" s="531"/>
      <c r="F2899" s="574"/>
      <c r="G2899" s="531"/>
      <c r="H2899" s="575"/>
      <c r="I2899" s="700" t="str">
        <f t="shared" si="346"/>
        <v/>
      </c>
      <c r="J2899" s="700" t="str">
        <f t="shared" si="347"/>
        <v/>
      </c>
      <c r="K2899" s="700" t="str">
        <f t="shared" si="348"/>
        <v/>
      </c>
      <c r="L2899" s="700" t="str">
        <f t="shared" si="349"/>
        <v/>
      </c>
      <c r="M2899" s="712" t="str">
        <f t="shared" si="350"/>
        <v/>
      </c>
      <c r="N2899" s="713"/>
      <c r="O2899" s="714"/>
      <c r="P2899" s="233" t="s">
        <v>439</v>
      </c>
      <c r="Q2899" s="233" t="s">
        <v>439</v>
      </c>
      <c r="R2899" s="816" t="str">
        <f t="shared" si="339"/>
        <v/>
      </c>
      <c r="S2899" s="711" t="str">
        <f t="shared" si="345"/>
        <v/>
      </c>
      <c r="T2899" s="573"/>
      <c r="U2899" s="573"/>
      <c r="V2899" s="147"/>
      <c r="W2899" s="707"/>
    </row>
    <row r="2900" spans="2:23" ht="14.25" customHeight="1">
      <c r="B2900" s="395"/>
      <c r="D2900" s="529">
        <f t="shared" si="340"/>
        <v>2859</v>
      </c>
      <c r="E2900" s="531"/>
      <c r="F2900" s="574"/>
      <c r="G2900" s="531"/>
      <c r="H2900" s="575"/>
      <c r="I2900" s="700" t="str">
        <f t="shared" si="346"/>
        <v/>
      </c>
      <c r="J2900" s="700" t="str">
        <f t="shared" si="347"/>
        <v/>
      </c>
      <c r="K2900" s="700" t="str">
        <f t="shared" si="348"/>
        <v/>
      </c>
      <c r="L2900" s="700" t="str">
        <f t="shared" si="349"/>
        <v/>
      </c>
      <c r="M2900" s="712" t="str">
        <f t="shared" si="350"/>
        <v/>
      </c>
      <c r="N2900" s="713"/>
      <c r="O2900" s="714"/>
      <c r="P2900" s="233" t="s">
        <v>439</v>
      </c>
      <c r="Q2900" s="233" t="s">
        <v>439</v>
      </c>
      <c r="R2900" s="816" t="str">
        <f t="shared" si="339"/>
        <v/>
      </c>
      <c r="S2900" s="711" t="str">
        <f t="shared" si="345"/>
        <v/>
      </c>
      <c r="T2900" s="573"/>
      <c r="U2900" s="573"/>
      <c r="V2900" s="147"/>
      <c r="W2900" s="707"/>
    </row>
    <row r="2901" spans="2:23" ht="14.25" customHeight="1">
      <c r="B2901" s="395"/>
      <c r="D2901" s="529">
        <f t="shared" si="340"/>
        <v>2860</v>
      </c>
      <c r="E2901" s="531"/>
      <c r="F2901" s="574"/>
      <c r="G2901" s="531"/>
      <c r="H2901" s="575"/>
      <c r="I2901" s="700" t="str">
        <f t="shared" si="346"/>
        <v/>
      </c>
      <c r="J2901" s="700" t="str">
        <f t="shared" si="347"/>
        <v/>
      </c>
      <c r="K2901" s="700" t="str">
        <f t="shared" si="348"/>
        <v/>
      </c>
      <c r="L2901" s="700" t="str">
        <f t="shared" si="349"/>
        <v/>
      </c>
      <c r="M2901" s="712" t="str">
        <f t="shared" si="350"/>
        <v/>
      </c>
      <c r="N2901" s="713"/>
      <c r="O2901" s="714"/>
      <c r="P2901" s="233" t="s">
        <v>439</v>
      </c>
      <c r="Q2901" s="233" t="s">
        <v>439</v>
      </c>
      <c r="R2901" s="816" t="str">
        <f t="shared" ref="R2901:R2932" si="351">IF(Q2901="","",P2901*Q2901)</f>
        <v/>
      </c>
      <c r="S2901" s="711" t="str">
        <f t="shared" si="345"/>
        <v/>
      </c>
      <c r="T2901" s="573"/>
      <c r="U2901" s="573"/>
      <c r="V2901" s="147"/>
      <c r="W2901" s="707"/>
    </row>
    <row r="2902" spans="2:23" ht="14.25" customHeight="1">
      <c r="B2902" s="395"/>
      <c r="D2902" s="529">
        <f t="shared" si="340"/>
        <v>2861</v>
      </c>
      <c r="E2902" s="531"/>
      <c r="F2902" s="574"/>
      <c r="G2902" s="531"/>
      <c r="H2902" s="575"/>
      <c r="I2902" s="700" t="str">
        <f t="shared" si="346"/>
        <v/>
      </c>
      <c r="J2902" s="700" t="str">
        <f t="shared" ref="J2902:J2933" si="352">IF(F2902=$AN$4,"○","")</f>
        <v/>
      </c>
      <c r="K2902" s="700" t="str">
        <f t="shared" ref="K2902:K2933" si="353">IF(OR(F2902=$AQ$4,F2902=$AR$4),"○","")</f>
        <v/>
      </c>
      <c r="L2902" s="700" t="str">
        <f t="shared" ref="L2902:L2933" si="354">IF(F2902=$AS$4,"○","")</f>
        <v/>
      </c>
      <c r="M2902" s="712" t="str">
        <f t="shared" ref="M2902:M2933" si="355">IF(H2902="","",H2902/$H$10)</f>
        <v/>
      </c>
      <c r="N2902" s="713"/>
      <c r="O2902" s="714"/>
      <c r="P2902" s="233" t="s">
        <v>439</v>
      </c>
      <c r="Q2902" s="233" t="s">
        <v>439</v>
      </c>
      <c r="R2902" s="816" t="str">
        <f t="shared" si="351"/>
        <v/>
      </c>
      <c r="S2902" s="711" t="str">
        <f t="shared" si="345"/>
        <v/>
      </c>
      <c r="T2902" s="573"/>
      <c r="U2902" s="573"/>
      <c r="V2902" s="147"/>
      <c r="W2902" s="707"/>
    </row>
    <row r="2903" spans="2:23" ht="14.25" customHeight="1">
      <c r="B2903" s="395"/>
      <c r="D2903" s="529">
        <f t="shared" si="340"/>
        <v>2862</v>
      </c>
      <c r="E2903" s="531"/>
      <c r="F2903" s="574"/>
      <c r="G2903" s="531"/>
      <c r="H2903" s="575"/>
      <c r="I2903" s="700" t="str">
        <f t="shared" si="346"/>
        <v/>
      </c>
      <c r="J2903" s="700" t="str">
        <f t="shared" si="352"/>
        <v/>
      </c>
      <c r="K2903" s="700" t="str">
        <f t="shared" si="353"/>
        <v/>
      </c>
      <c r="L2903" s="700" t="str">
        <f t="shared" si="354"/>
        <v/>
      </c>
      <c r="M2903" s="712" t="str">
        <f t="shared" si="355"/>
        <v/>
      </c>
      <c r="N2903" s="713"/>
      <c r="O2903" s="714"/>
      <c r="P2903" s="233" t="s">
        <v>439</v>
      </c>
      <c r="Q2903" s="233" t="s">
        <v>439</v>
      </c>
      <c r="R2903" s="816" t="str">
        <f t="shared" si="351"/>
        <v/>
      </c>
      <c r="S2903" s="711" t="str">
        <f t="shared" si="345"/>
        <v/>
      </c>
      <c r="T2903" s="573"/>
      <c r="U2903" s="573"/>
      <c r="V2903" s="147"/>
      <c r="W2903" s="707"/>
    </row>
    <row r="2904" spans="2:23" ht="14.25" customHeight="1">
      <c r="B2904" s="395"/>
      <c r="D2904" s="529">
        <f t="shared" si="340"/>
        <v>2863</v>
      </c>
      <c r="E2904" s="531"/>
      <c r="F2904" s="574"/>
      <c r="G2904" s="531"/>
      <c r="H2904" s="575"/>
      <c r="I2904" s="700" t="str">
        <f t="shared" si="346"/>
        <v/>
      </c>
      <c r="J2904" s="700" t="str">
        <f t="shared" si="352"/>
        <v/>
      </c>
      <c r="K2904" s="700" t="str">
        <f t="shared" si="353"/>
        <v/>
      </c>
      <c r="L2904" s="700" t="str">
        <f t="shared" si="354"/>
        <v/>
      </c>
      <c r="M2904" s="712" t="str">
        <f t="shared" si="355"/>
        <v/>
      </c>
      <c r="N2904" s="713"/>
      <c r="O2904" s="714"/>
      <c r="P2904" s="233" t="s">
        <v>439</v>
      </c>
      <c r="Q2904" s="233" t="s">
        <v>439</v>
      </c>
      <c r="R2904" s="816" t="str">
        <f t="shared" si="351"/>
        <v/>
      </c>
      <c r="S2904" s="711" t="str">
        <f t="shared" si="345"/>
        <v/>
      </c>
      <c r="T2904" s="573"/>
      <c r="U2904" s="573"/>
      <c r="V2904" s="147"/>
      <c r="W2904" s="707"/>
    </row>
    <row r="2905" spans="2:23" ht="14.25" customHeight="1">
      <c r="B2905" s="395"/>
      <c r="D2905" s="529">
        <f t="shared" si="340"/>
        <v>2864</v>
      </c>
      <c r="E2905" s="531"/>
      <c r="F2905" s="574"/>
      <c r="G2905" s="531"/>
      <c r="H2905" s="575"/>
      <c r="I2905" s="700" t="str">
        <f t="shared" si="346"/>
        <v/>
      </c>
      <c r="J2905" s="700" t="str">
        <f t="shared" si="352"/>
        <v/>
      </c>
      <c r="K2905" s="700" t="str">
        <f t="shared" si="353"/>
        <v/>
      </c>
      <c r="L2905" s="700" t="str">
        <f t="shared" si="354"/>
        <v/>
      </c>
      <c r="M2905" s="712" t="str">
        <f t="shared" si="355"/>
        <v/>
      </c>
      <c r="N2905" s="713"/>
      <c r="O2905" s="714"/>
      <c r="P2905" s="233" t="s">
        <v>439</v>
      </c>
      <c r="Q2905" s="233" t="s">
        <v>439</v>
      </c>
      <c r="R2905" s="816" t="str">
        <f t="shared" si="351"/>
        <v/>
      </c>
      <c r="S2905" s="711" t="str">
        <f t="shared" si="345"/>
        <v/>
      </c>
      <c r="T2905" s="573"/>
      <c r="U2905" s="573"/>
      <c r="V2905" s="147"/>
      <c r="W2905" s="707"/>
    </row>
    <row r="2906" spans="2:23" ht="14.25" customHeight="1">
      <c r="B2906" s="395"/>
      <c r="D2906" s="529">
        <f t="shared" si="340"/>
        <v>2865</v>
      </c>
      <c r="E2906" s="531"/>
      <c r="F2906" s="574"/>
      <c r="G2906" s="531"/>
      <c r="H2906" s="575"/>
      <c r="I2906" s="700" t="str">
        <f t="shared" si="346"/>
        <v/>
      </c>
      <c r="J2906" s="700" t="str">
        <f t="shared" si="352"/>
        <v/>
      </c>
      <c r="K2906" s="700" t="str">
        <f t="shared" si="353"/>
        <v/>
      </c>
      <c r="L2906" s="700" t="str">
        <f t="shared" si="354"/>
        <v/>
      </c>
      <c r="M2906" s="712" t="str">
        <f t="shared" si="355"/>
        <v/>
      </c>
      <c r="N2906" s="713"/>
      <c r="O2906" s="714"/>
      <c r="P2906" s="233" t="s">
        <v>439</v>
      </c>
      <c r="Q2906" s="233" t="s">
        <v>439</v>
      </c>
      <c r="R2906" s="816" t="str">
        <f t="shared" si="351"/>
        <v/>
      </c>
      <c r="S2906" s="711" t="str">
        <f t="shared" si="345"/>
        <v/>
      </c>
      <c r="T2906" s="573"/>
      <c r="U2906" s="573"/>
      <c r="V2906" s="147"/>
      <c r="W2906" s="707"/>
    </row>
    <row r="2907" spans="2:23" ht="14.25" customHeight="1">
      <c r="B2907" s="395"/>
      <c r="D2907" s="529">
        <f t="shared" si="340"/>
        <v>2866</v>
      </c>
      <c r="E2907" s="531"/>
      <c r="F2907" s="574"/>
      <c r="G2907" s="531"/>
      <c r="H2907" s="575"/>
      <c r="I2907" s="700" t="str">
        <f t="shared" si="346"/>
        <v/>
      </c>
      <c r="J2907" s="700" t="str">
        <f t="shared" si="352"/>
        <v/>
      </c>
      <c r="K2907" s="700" t="str">
        <f t="shared" si="353"/>
        <v/>
      </c>
      <c r="L2907" s="700" t="str">
        <f t="shared" si="354"/>
        <v/>
      </c>
      <c r="M2907" s="712" t="str">
        <f t="shared" si="355"/>
        <v/>
      </c>
      <c r="N2907" s="713"/>
      <c r="O2907" s="714"/>
      <c r="P2907" s="233" t="s">
        <v>439</v>
      </c>
      <c r="Q2907" s="233" t="s">
        <v>439</v>
      </c>
      <c r="R2907" s="816" t="str">
        <f t="shared" si="351"/>
        <v/>
      </c>
      <c r="S2907" s="711" t="str">
        <f t="shared" si="345"/>
        <v/>
      </c>
      <c r="T2907" s="573"/>
      <c r="U2907" s="573"/>
      <c r="V2907" s="147"/>
      <c r="W2907" s="707"/>
    </row>
    <row r="2908" spans="2:23" ht="14.25" customHeight="1">
      <c r="B2908" s="395"/>
      <c r="D2908" s="529">
        <f t="shared" si="340"/>
        <v>2867</v>
      </c>
      <c r="E2908" s="531"/>
      <c r="F2908" s="574"/>
      <c r="G2908" s="531"/>
      <c r="H2908" s="575"/>
      <c r="I2908" s="700" t="str">
        <f t="shared" si="346"/>
        <v/>
      </c>
      <c r="J2908" s="700" t="str">
        <f t="shared" si="352"/>
        <v/>
      </c>
      <c r="K2908" s="700" t="str">
        <f t="shared" si="353"/>
        <v/>
      </c>
      <c r="L2908" s="700" t="str">
        <f t="shared" si="354"/>
        <v/>
      </c>
      <c r="M2908" s="712" t="str">
        <f t="shared" si="355"/>
        <v/>
      </c>
      <c r="N2908" s="713"/>
      <c r="O2908" s="714"/>
      <c r="P2908" s="233" t="s">
        <v>439</v>
      </c>
      <c r="Q2908" s="233" t="s">
        <v>439</v>
      </c>
      <c r="R2908" s="816" t="str">
        <f t="shared" si="351"/>
        <v/>
      </c>
      <c r="S2908" s="711" t="str">
        <f t="shared" si="345"/>
        <v/>
      </c>
      <c r="T2908" s="573"/>
      <c r="U2908" s="573"/>
      <c r="V2908" s="147"/>
      <c r="W2908" s="707"/>
    </row>
    <row r="2909" spans="2:23" ht="14.25" customHeight="1">
      <c r="B2909" s="395"/>
      <c r="D2909" s="529">
        <f t="shared" si="340"/>
        <v>2868</v>
      </c>
      <c r="E2909" s="531"/>
      <c r="F2909" s="574"/>
      <c r="G2909" s="531"/>
      <c r="H2909" s="575"/>
      <c r="I2909" s="700" t="str">
        <f t="shared" si="346"/>
        <v/>
      </c>
      <c r="J2909" s="700" t="str">
        <f t="shared" si="352"/>
        <v/>
      </c>
      <c r="K2909" s="700" t="str">
        <f t="shared" si="353"/>
        <v/>
      </c>
      <c r="L2909" s="700" t="str">
        <f t="shared" si="354"/>
        <v/>
      </c>
      <c r="M2909" s="712" t="str">
        <f t="shared" si="355"/>
        <v/>
      </c>
      <c r="N2909" s="713"/>
      <c r="O2909" s="714"/>
      <c r="P2909" s="233" t="s">
        <v>439</v>
      </c>
      <c r="Q2909" s="233" t="s">
        <v>439</v>
      </c>
      <c r="R2909" s="816" t="str">
        <f t="shared" si="351"/>
        <v/>
      </c>
      <c r="S2909" s="711" t="str">
        <f t="shared" si="345"/>
        <v/>
      </c>
      <c r="T2909" s="573"/>
      <c r="U2909" s="573"/>
      <c r="V2909" s="147"/>
      <c r="W2909" s="707"/>
    </row>
    <row r="2910" spans="2:23" ht="14.25" customHeight="1">
      <c r="B2910" s="395"/>
      <c r="D2910" s="529">
        <f t="shared" si="340"/>
        <v>2869</v>
      </c>
      <c r="E2910" s="531"/>
      <c r="F2910" s="574"/>
      <c r="G2910" s="531"/>
      <c r="H2910" s="575"/>
      <c r="I2910" s="700" t="str">
        <f t="shared" si="346"/>
        <v/>
      </c>
      <c r="J2910" s="700" t="str">
        <f t="shared" si="352"/>
        <v/>
      </c>
      <c r="K2910" s="700" t="str">
        <f t="shared" si="353"/>
        <v/>
      </c>
      <c r="L2910" s="700" t="str">
        <f t="shared" si="354"/>
        <v/>
      </c>
      <c r="M2910" s="712" t="str">
        <f t="shared" si="355"/>
        <v/>
      </c>
      <c r="N2910" s="713"/>
      <c r="O2910" s="714"/>
      <c r="P2910" s="233" t="s">
        <v>439</v>
      </c>
      <c r="Q2910" s="233" t="s">
        <v>439</v>
      </c>
      <c r="R2910" s="816" t="str">
        <f t="shared" si="351"/>
        <v/>
      </c>
      <c r="S2910" s="711" t="str">
        <f t="shared" si="345"/>
        <v/>
      </c>
      <c r="T2910" s="573"/>
      <c r="U2910" s="573"/>
      <c r="V2910" s="147"/>
      <c r="W2910" s="707"/>
    </row>
    <row r="2911" spans="2:23" ht="14.25" customHeight="1">
      <c r="B2911" s="395"/>
      <c r="D2911" s="529">
        <f t="shared" si="340"/>
        <v>2870</v>
      </c>
      <c r="E2911" s="531"/>
      <c r="F2911" s="574"/>
      <c r="G2911" s="531"/>
      <c r="H2911" s="575"/>
      <c r="I2911" s="700" t="str">
        <f t="shared" si="346"/>
        <v/>
      </c>
      <c r="J2911" s="700" t="str">
        <f t="shared" si="352"/>
        <v/>
      </c>
      <c r="K2911" s="700" t="str">
        <f t="shared" si="353"/>
        <v/>
      </c>
      <c r="L2911" s="700" t="str">
        <f t="shared" si="354"/>
        <v/>
      </c>
      <c r="M2911" s="712" t="str">
        <f t="shared" si="355"/>
        <v/>
      </c>
      <c r="N2911" s="713"/>
      <c r="O2911" s="714"/>
      <c r="P2911" s="233" t="s">
        <v>439</v>
      </c>
      <c r="Q2911" s="233" t="s">
        <v>439</v>
      </c>
      <c r="R2911" s="816" t="str">
        <f t="shared" si="351"/>
        <v/>
      </c>
      <c r="S2911" s="711" t="str">
        <f t="shared" si="345"/>
        <v/>
      </c>
      <c r="T2911" s="573"/>
      <c r="U2911" s="573"/>
      <c r="V2911" s="147"/>
      <c r="W2911" s="707"/>
    </row>
    <row r="2912" spans="2:23" ht="14.25" customHeight="1">
      <c r="B2912" s="395"/>
      <c r="D2912" s="529">
        <f t="shared" si="340"/>
        <v>2871</v>
      </c>
      <c r="E2912" s="531"/>
      <c r="F2912" s="574"/>
      <c r="G2912" s="531"/>
      <c r="H2912" s="575"/>
      <c r="I2912" s="700" t="str">
        <f t="shared" si="346"/>
        <v/>
      </c>
      <c r="J2912" s="700" t="str">
        <f t="shared" si="352"/>
        <v/>
      </c>
      <c r="K2912" s="700" t="str">
        <f t="shared" si="353"/>
        <v/>
      </c>
      <c r="L2912" s="700" t="str">
        <f t="shared" si="354"/>
        <v/>
      </c>
      <c r="M2912" s="712" t="str">
        <f t="shared" si="355"/>
        <v/>
      </c>
      <c r="N2912" s="713"/>
      <c r="O2912" s="714"/>
      <c r="P2912" s="233" t="s">
        <v>439</v>
      </c>
      <c r="Q2912" s="233" t="s">
        <v>439</v>
      </c>
      <c r="R2912" s="816" t="str">
        <f t="shared" si="351"/>
        <v/>
      </c>
      <c r="S2912" s="711" t="str">
        <f t="shared" si="345"/>
        <v/>
      </c>
      <c r="T2912" s="573"/>
      <c r="U2912" s="573"/>
      <c r="V2912" s="147"/>
      <c r="W2912" s="707"/>
    </row>
    <row r="2913" spans="2:23" ht="14.25" customHeight="1">
      <c r="B2913" s="395"/>
      <c r="D2913" s="529">
        <f t="shared" si="340"/>
        <v>2872</v>
      </c>
      <c r="E2913" s="531"/>
      <c r="F2913" s="574"/>
      <c r="G2913" s="531"/>
      <c r="H2913" s="575"/>
      <c r="I2913" s="700" t="str">
        <f t="shared" si="346"/>
        <v/>
      </c>
      <c r="J2913" s="700" t="str">
        <f t="shared" si="352"/>
        <v/>
      </c>
      <c r="K2913" s="700" t="str">
        <f t="shared" si="353"/>
        <v/>
      </c>
      <c r="L2913" s="700" t="str">
        <f t="shared" si="354"/>
        <v/>
      </c>
      <c r="M2913" s="712" t="str">
        <f t="shared" si="355"/>
        <v/>
      </c>
      <c r="N2913" s="713"/>
      <c r="O2913" s="714"/>
      <c r="P2913" s="233" t="s">
        <v>439</v>
      </c>
      <c r="Q2913" s="233" t="s">
        <v>439</v>
      </c>
      <c r="R2913" s="816" t="str">
        <f t="shared" si="351"/>
        <v/>
      </c>
      <c r="S2913" s="711" t="str">
        <f t="shared" si="345"/>
        <v/>
      </c>
      <c r="T2913" s="573"/>
      <c r="U2913" s="573"/>
      <c r="V2913" s="147"/>
      <c r="W2913" s="707"/>
    </row>
    <row r="2914" spans="2:23" ht="14.25" customHeight="1">
      <c r="B2914" s="395"/>
      <c r="D2914" s="529">
        <f t="shared" ref="D2914:D2977" si="356">D2913+1</f>
        <v>2873</v>
      </c>
      <c r="E2914" s="531"/>
      <c r="F2914" s="574"/>
      <c r="G2914" s="531"/>
      <c r="H2914" s="575"/>
      <c r="I2914" s="700" t="str">
        <f t="shared" si="346"/>
        <v/>
      </c>
      <c r="J2914" s="700" t="str">
        <f t="shared" si="352"/>
        <v/>
      </c>
      <c r="K2914" s="700" t="str">
        <f t="shared" si="353"/>
        <v/>
      </c>
      <c r="L2914" s="700" t="str">
        <f t="shared" si="354"/>
        <v/>
      </c>
      <c r="M2914" s="712" t="str">
        <f t="shared" si="355"/>
        <v/>
      </c>
      <c r="N2914" s="713"/>
      <c r="O2914" s="714"/>
      <c r="P2914" s="233" t="s">
        <v>439</v>
      </c>
      <c r="Q2914" s="233" t="s">
        <v>439</v>
      </c>
      <c r="R2914" s="816" t="str">
        <f t="shared" si="351"/>
        <v/>
      </c>
      <c r="S2914" s="711" t="str">
        <f t="shared" si="345"/>
        <v/>
      </c>
      <c r="T2914" s="573"/>
      <c r="U2914" s="573"/>
      <c r="V2914" s="147"/>
      <c r="W2914" s="707"/>
    </row>
    <row r="2915" spans="2:23" ht="14.25" customHeight="1">
      <c r="B2915" s="395"/>
      <c r="D2915" s="529">
        <f t="shared" si="356"/>
        <v>2874</v>
      </c>
      <c r="E2915" s="531"/>
      <c r="F2915" s="574"/>
      <c r="G2915" s="531"/>
      <c r="H2915" s="575"/>
      <c r="I2915" s="700" t="str">
        <f t="shared" si="346"/>
        <v/>
      </c>
      <c r="J2915" s="700" t="str">
        <f t="shared" si="352"/>
        <v/>
      </c>
      <c r="K2915" s="700" t="str">
        <f t="shared" si="353"/>
        <v/>
      </c>
      <c r="L2915" s="700" t="str">
        <f t="shared" si="354"/>
        <v/>
      </c>
      <c r="M2915" s="712" t="str">
        <f t="shared" si="355"/>
        <v/>
      </c>
      <c r="N2915" s="713"/>
      <c r="O2915" s="714"/>
      <c r="P2915" s="233" t="s">
        <v>439</v>
      </c>
      <c r="Q2915" s="233" t="s">
        <v>439</v>
      </c>
      <c r="R2915" s="816" t="str">
        <f t="shared" si="351"/>
        <v/>
      </c>
      <c r="S2915" s="711" t="str">
        <f t="shared" si="345"/>
        <v/>
      </c>
      <c r="T2915" s="573"/>
      <c r="U2915" s="573"/>
      <c r="V2915" s="147"/>
      <c r="W2915" s="707"/>
    </row>
    <row r="2916" spans="2:23" ht="14.25" customHeight="1">
      <c r="B2916" s="395"/>
      <c r="D2916" s="529">
        <f t="shared" si="356"/>
        <v>2875</v>
      </c>
      <c r="E2916" s="531"/>
      <c r="F2916" s="574"/>
      <c r="G2916" s="531"/>
      <c r="H2916" s="575"/>
      <c r="I2916" s="700" t="str">
        <f t="shared" si="346"/>
        <v/>
      </c>
      <c r="J2916" s="700" t="str">
        <f t="shared" si="352"/>
        <v/>
      </c>
      <c r="K2916" s="700" t="str">
        <f t="shared" si="353"/>
        <v/>
      </c>
      <c r="L2916" s="700" t="str">
        <f t="shared" si="354"/>
        <v/>
      </c>
      <c r="M2916" s="712" t="str">
        <f t="shared" si="355"/>
        <v/>
      </c>
      <c r="N2916" s="713"/>
      <c r="O2916" s="714"/>
      <c r="P2916" s="233" t="s">
        <v>439</v>
      </c>
      <c r="Q2916" s="233" t="s">
        <v>439</v>
      </c>
      <c r="R2916" s="816" t="str">
        <f t="shared" si="351"/>
        <v/>
      </c>
      <c r="S2916" s="711" t="str">
        <f t="shared" si="345"/>
        <v/>
      </c>
      <c r="T2916" s="573"/>
      <c r="U2916" s="573"/>
      <c r="V2916" s="147"/>
      <c r="W2916" s="707"/>
    </row>
    <row r="2917" spans="2:23" ht="14.25" customHeight="1">
      <c r="B2917" s="395"/>
      <c r="D2917" s="529">
        <f t="shared" si="356"/>
        <v>2876</v>
      </c>
      <c r="E2917" s="531"/>
      <c r="F2917" s="574"/>
      <c r="G2917" s="531"/>
      <c r="H2917" s="575"/>
      <c r="I2917" s="700" t="str">
        <f t="shared" si="346"/>
        <v/>
      </c>
      <c r="J2917" s="700" t="str">
        <f t="shared" si="352"/>
        <v/>
      </c>
      <c r="K2917" s="700" t="str">
        <f t="shared" si="353"/>
        <v/>
      </c>
      <c r="L2917" s="700" t="str">
        <f t="shared" si="354"/>
        <v/>
      </c>
      <c r="M2917" s="712" t="str">
        <f t="shared" si="355"/>
        <v/>
      </c>
      <c r="N2917" s="713"/>
      <c r="O2917" s="714"/>
      <c r="P2917" s="233" t="s">
        <v>439</v>
      </c>
      <c r="Q2917" s="233" t="s">
        <v>439</v>
      </c>
      <c r="R2917" s="816" t="str">
        <f t="shared" si="351"/>
        <v/>
      </c>
      <c r="S2917" s="711" t="str">
        <f t="shared" si="345"/>
        <v/>
      </c>
      <c r="T2917" s="573"/>
      <c r="U2917" s="573"/>
      <c r="V2917" s="147"/>
      <c r="W2917" s="707"/>
    </row>
    <row r="2918" spans="2:23" ht="14.25" customHeight="1">
      <c r="B2918" s="395"/>
      <c r="D2918" s="529">
        <f t="shared" si="356"/>
        <v>2877</v>
      </c>
      <c r="E2918" s="531"/>
      <c r="F2918" s="574"/>
      <c r="G2918" s="531"/>
      <c r="H2918" s="575"/>
      <c r="I2918" s="700" t="str">
        <f t="shared" si="346"/>
        <v/>
      </c>
      <c r="J2918" s="700" t="str">
        <f t="shared" si="352"/>
        <v/>
      </c>
      <c r="K2918" s="700" t="str">
        <f t="shared" si="353"/>
        <v/>
      </c>
      <c r="L2918" s="700" t="str">
        <f t="shared" si="354"/>
        <v/>
      </c>
      <c r="M2918" s="712" t="str">
        <f t="shared" si="355"/>
        <v/>
      </c>
      <c r="N2918" s="713"/>
      <c r="O2918" s="714"/>
      <c r="P2918" s="233" t="s">
        <v>439</v>
      </c>
      <c r="Q2918" s="233" t="s">
        <v>439</v>
      </c>
      <c r="R2918" s="816" t="str">
        <f t="shared" si="351"/>
        <v/>
      </c>
      <c r="S2918" s="711" t="str">
        <f t="shared" si="345"/>
        <v/>
      </c>
      <c r="T2918" s="573"/>
      <c r="U2918" s="573"/>
      <c r="V2918" s="147"/>
      <c r="W2918" s="707"/>
    </row>
    <row r="2919" spans="2:23" ht="14.25" customHeight="1">
      <c r="B2919" s="395"/>
      <c r="D2919" s="529">
        <f t="shared" si="356"/>
        <v>2878</v>
      </c>
      <c r="E2919" s="531"/>
      <c r="F2919" s="574"/>
      <c r="G2919" s="531"/>
      <c r="H2919" s="575"/>
      <c r="I2919" s="700" t="str">
        <f t="shared" si="346"/>
        <v/>
      </c>
      <c r="J2919" s="700" t="str">
        <f t="shared" si="352"/>
        <v/>
      </c>
      <c r="K2919" s="700" t="str">
        <f t="shared" si="353"/>
        <v/>
      </c>
      <c r="L2919" s="700" t="str">
        <f t="shared" si="354"/>
        <v/>
      </c>
      <c r="M2919" s="712" t="str">
        <f t="shared" si="355"/>
        <v/>
      </c>
      <c r="N2919" s="713"/>
      <c r="O2919" s="714"/>
      <c r="P2919" s="233" t="s">
        <v>439</v>
      </c>
      <c r="Q2919" s="233" t="s">
        <v>439</v>
      </c>
      <c r="R2919" s="816" t="str">
        <f t="shared" si="351"/>
        <v/>
      </c>
      <c r="S2919" s="711" t="str">
        <f t="shared" si="345"/>
        <v/>
      </c>
      <c r="T2919" s="573"/>
      <c r="U2919" s="573"/>
      <c r="V2919" s="147"/>
      <c r="W2919" s="707"/>
    </row>
    <row r="2920" spans="2:23" ht="14.25" customHeight="1">
      <c r="B2920" s="395"/>
      <c r="D2920" s="529">
        <f t="shared" si="356"/>
        <v>2879</v>
      </c>
      <c r="E2920" s="531"/>
      <c r="F2920" s="574"/>
      <c r="G2920" s="531"/>
      <c r="H2920" s="575"/>
      <c r="I2920" s="700" t="str">
        <f t="shared" si="346"/>
        <v/>
      </c>
      <c r="J2920" s="700" t="str">
        <f t="shared" si="352"/>
        <v/>
      </c>
      <c r="K2920" s="700" t="str">
        <f t="shared" si="353"/>
        <v/>
      </c>
      <c r="L2920" s="700" t="str">
        <f t="shared" si="354"/>
        <v/>
      </c>
      <c r="M2920" s="712" t="str">
        <f t="shared" si="355"/>
        <v/>
      </c>
      <c r="N2920" s="713"/>
      <c r="O2920" s="714"/>
      <c r="P2920" s="233" t="s">
        <v>439</v>
      </c>
      <c r="Q2920" s="233" t="s">
        <v>439</v>
      </c>
      <c r="R2920" s="816" t="str">
        <f t="shared" si="351"/>
        <v/>
      </c>
      <c r="S2920" s="711" t="str">
        <f t="shared" si="345"/>
        <v/>
      </c>
      <c r="T2920" s="573"/>
      <c r="U2920" s="573"/>
      <c r="V2920" s="147"/>
      <c r="W2920" s="707"/>
    </row>
    <row r="2921" spans="2:23" ht="14.25" customHeight="1">
      <c r="B2921" s="395"/>
      <c r="D2921" s="529">
        <f t="shared" si="356"/>
        <v>2880</v>
      </c>
      <c r="E2921" s="531"/>
      <c r="F2921" s="574"/>
      <c r="G2921" s="531"/>
      <c r="H2921" s="575"/>
      <c r="I2921" s="700" t="str">
        <f t="shared" si="346"/>
        <v/>
      </c>
      <c r="J2921" s="700" t="str">
        <f t="shared" si="352"/>
        <v/>
      </c>
      <c r="K2921" s="700" t="str">
        <f t="shared" si="353"/>
        <v/>
      </c>
      <c r="L2921" s="700" t="str">
        <f t="shared" si="354"/>
        <v/>
      </c>
      <c r="M2921" s="712" t="str">
        <f t="shared" si="355"/>
        <v/>
      </c>
      <c r="N2921" s="713"/>
      <c r="O2921" s="714"/>
      <c r="P2921" s="233" t="s">
        <v>439</v>
      </c>
      <c r="Q2921" s="233" t="s">
        <v>439</v>
      </c>
      <c r="R2921" s="816" t="str">
        <f t="shared" si="351"/>
        <v/>
      </c>
      <c r="S2921" s="711" t="str">
        <f t="shared" ref="S2921:S2984" si="357">IF(OR(H2921="",R2921=""),"",R2921/H2921)</f>
        <v/>
      </c>
      <c r="T2921" s="573"/>
      <c r="U2921" s="573"/>
      <c r="V2921" s="147"/>
      <c r="W2921" s="707"/>
    </row>
    <row r="2922" spans="2:23" ht="14.25" customHeight="1">
      <c r="B2922" s="395"/>
      <c r="D2922" s="529">
        <f t="shared" si="356"/>
        <v>2881</v>
      </c>
      <c r="E2922" s="531"/>
      <c r="F2922" s="574"/>
      <c r="G2922" s="531"/>
      <c r="H2922" s="575"/>
      <c r="I2922" s="700" t="str">
        <f t="shared" si="346"/>
        <v/>
      </c>
      <c r="J2922" s="700" t="str">
        <f t="shared" si="352"/>
        <v/>
      </c>
      <c r="K2922" s="700" t="str">
        <f t="shared" si="353"/>
        <v/>
      </c>
      <c r="L2922" s="700" t="str">
        <f t="shared" si="354"/>
        <v/>
      </c>
      <c r="M2922" s="712" t="str">
        <f t="shared" si="355"/>
        <v/>
      </c>
      <c r="N2922" s="713"/>
      <c r="O2922" s="714"/>
      <c r="P2922" s="233" t="s">
        <v>439</v>
      </c>
      <c r="Q2922" s="233" t="s">
        <v>439</v>
      </c>
      <c r="R2922" s="816" t="str">
        <f t="shared" si="351"/>
        <v/>
      </c>
      <c r="S2922" s="711" t="str">
        <f t="shared" si="357"/>
        <v/>
      </c>
      <c r="T2922" s="573"/>
      <c r="U2922" s="573"/>
      <c r="V2922" s="147"/>
      <c r="W2922" s="707"/>
    </row>
    <row r="2923" spans="2:23" ht="14.25" customHeight="1">
      <c r="B2923" s="395"/>
      <c r="D2923" s="529">
        <f t="shared" si="356"/>
        <v>2882</v>
      </c>
      <c r="E2923" s="531"/>
      <c r="F2923" s="574"/>
      <c r="G2923" s="531"/>
      <c r="H2923" s="575"/>
      <c r="I2923" s="700" t="str">
        <f t="shared" ref="I2923:I2986" si="358">IF(OR(F2923=$AE$4,F2923=$AF$4),"○","")</f>
        <v/>
      </c>
      <c r="J2923" s="700" t="str">
        <f t="shared" si="352"/>
        <v/>
      </c>
      <c r="K2923" s="700" t="str">
        <f t="shared" si="353"/>
        <v/>
      </c>
      <c r="L2923" s="700" t="str">
        <f t="shared" si="354"/>
        <v/>
      </c>
      <c r="M2923" s="712" t="str">
        <f t="shared" si="355"/>
        <v/>
      </c>
      <c r="N2923" s="713"/>
      <c r="O2923" s="714"/>
      <c r="P2923" s="233" t="s">
        <v>439</v>
      </c>
      <c r="Q2923" s="233" t="s">
        <v>439</v>
      </c>
      <c r="R2923" s="816" t="str">
        <f t="shared" si="351"/>
        <v/>
      </c>
      <c r="S2923" s="711" t="str">
        <f t="shared" si="357"/>
        <v/>
      </c>
      <c r="T2923" s="573"/>
      <c r="U2923" s="573"/>
      <c r="V2923" s="147"/>
      <c r="W2923" s="707"/>
    </row>
    <row r="2924" spans="2:23" ht="14.25" customHeight="1">
      <c r="B2924" s="395"/>
      <c r="D2924" s="529">
        <f t="shared" si="356"/>
        <v>2883</v>
      </c>
      <c r="E2924" s="531"/>
      <c r="F2924" s="574"/>
      <c r="G2924" s="531"/>
      <c r="H2924" s="575"/>
      <c r="I2924" s="700" t="str">
        <f t="shared" si="358"/>
        <v/>
      </c>
      <c r="J2924" s="700" t="str">
        <f t="shared" si="352"/>
        <v/>
      </c>
      <c r="K2924" s="700" t="str">
        <f t="shared" si="353"/>
        <v/>
      </c>
      <c r="L2924" s="700" t="str">
        <f t="shared" si="354"/>
        <v/>
      </c>
      <c r="M2924" s="712" t="str">
        <f t="shared" si="355"/>
        <v/>
      </c>
      <c r="N2924" s="713"/>
      <c r="O2924" s="714"/>
      <c r="P2924" s="233" t="s">
        <v>439</v>
      </c>
      <c r="Q2924" s="233" t="s">
        <v>439</v>
      </c>
      <c r="R2924" s="816" t="str">
        <f t="shared" si="351"/>
        <v/>
      </c>
      <c r="S2924" s="711" t="str">
        <f t="shared" si="357"/>
        <v/>
      </c>
      <c r="T2924" s="573"/>
      <c r="U2924" s="573"/>
      <c r="V2924" s="147"/>
      <c r="W2924" s="707"/>
    </row>
    <row r="2925" spans="2:23" ht="14.25" customHeight="1">
      <c r="B2925" s="395"/>
      <c r="D2925" s="529">
        <f t="shared" si="356"/>
        <v>2884</v>
      </c>
      <c r="E2925" s="531"/>
      <c r="F2925" s="574"/>
      <c r="G2925" s="531"/>
      <c r="H2925" s="575"/>
      <c r="I2925" s="700" t="str">
        <f t="shared" si="358"/>
        <v/>
      </c>
      <c r="J2925" s="700" t="str">
        <f t="shared" si="352"/>
        <v/>
      </c>
      <c r="K2925" s="700" t="str">
        <f t="shared" si="353"/>
        <v/>
      </c>
      <c r="L2925" s="700" t="str">
        <f t="shared" si="354"/>
        <v/>
      </c>
      <c r="M2925" s="712" t="str">
        <f t="shared" si="355"/>
        <v/>
      </c>
      <c r="N2925" s="713"/>
      <c r="O2925" s="714"/>
      <c r="P2925" s="233" t="s">
        <v>439</v>
      </c>
      <c r="Q2925" s="233" t="s">
        <v>439</v>
      </c>
      <c r="R2925" s="816" t="str">
        <f t="shared" si="351"/>
        <v/>
      </c>
      <c r="S2925" s="711" t="str">
        <f t="shared" si="357"/>
        <v/>
      </c>
      <c r="T2925" s="573"/>
      <c r="U2925" s="573"/>
      <c r="V2925" s="147"/>
      <c r="W2925" s="707"/>
    </row>
    <row r="2926" spans="2:23" ht="14.25" customHeight="1">
      <c r="B2926" s="395"/>
      <c r="D2926" s="529">
        <f t="shared" si="356"/>
        <v>2885</v>
      </c>
      <c r="E2926" s="531"/>
      <c r="F2926" s="574"/>
      <c r="G2926" s="531"/>
      <c r="H2926" s="575"/>
      <c r="I2926" s="700" t="str">
        <f t="shared" si="358"/>
        <v/>
      </c>
      <c r="J2926" s="700" t="str">
        <f t="shared" si="352"/>
        <v/>
      </c>
      <c r="K2926" s="700" t="str">
        <f t="shared" si="353"/>
        <v/>
      </c>
      <c r="L2926" s="700" t="str">
        <f t="shared" si="354"/>
        <v/>
      </c>
      <c r="M2926" s="712" t="str">
        <f t="shared" si="355"/>
        <v/>
      </c>
      <c r="N2926" s="713"/>
      <c r="O2926" s="714"/>
      <c r="P2926" s="233" t="s">
        <v>439</v>
      </c>
      <c r="Q2926" s="233" t="s">
        <v>439</v>
      </c>
      <c r="R2926" s="816" t="str">
        <f t="shared" si="351"/>
        <v/>
      </c>
      <c r="S2926" s="711" t="str">
        <f t="shared" si="357"/>
        <v/>
      </c>
      <c r="T2926" s="573"/>
      <c r="U2926" s="573"/>
      <c r="V2926" s="147"/>
      <c r="W2926" s="707"/>
    </row>
    <row r="2927" spans="2:23" ht="14.25" customHeight="1">
      <c r="B2927" s="395"/>
      <c r="D2927" s="529">
        <f t="shared" si="356"/>
        <v>2886</v>
      </c>
      <c r="E2927" s="531"/>
      <c r="F2927" s="574"/>
      <c r="G2927" s="531"/>
      <c r="H2927" s="575"/>
      <c r="I2927" s="700" t="str">
        <f t="shared" si="358"/>
        <v/>
      </c>
      <c r="J2927" s="700" t="str">
        <f t="shared" si="352"/>
        <v/>
      </c>
      <c r="K2927" s="700" t="str">
        <f t="shared" si="353"/>
        <v/>
      </c>
      <c r="L2927" s="700" t="str">
        <f t="shared" si="354"/>
        <v/>
      </c>
      <c r="M2927" s="712" t="str">
        <f t="shared" si="355"/>
        <v/>
      </c>
      <c r="N2927" s="713"/>
      <c r="O2927" s="714"/>
      <c r="P2927" s="233" t="s">
        <v>439</v>
      </c>
      <c r="Q2927" s="233" t="s">
        <v>439</v>
      </c>
      <c r="R2927" s="816" t="str">
        <f t="shared" si="351"/>
        <v/>
      </c>
      <c r="S2927" s="711" t="str">
        <f t="shared" si="357"/>
        <v/>
      </c>
      <c r="T2927" s="573"/>
      <c r="U2927" s="573"/>
      <c r="V2927" s="147"/>
      <c r="W2927" s="707"/>
    </row>
    <row r="2928" spans="2:23" ht="14.25" customHeight="1">
      <c r="B2928" s="395"/>
      <c r="D2928" s="529">
        <f t="shared" si="356"/>
        <v>2887</v>
      </c>
      <c r="E2928" s="531"/>
      <c r="F2928" s="574"/>
      <c r="G2928" s="531"/>
      <c r="H2928" s="575"/>
      <c r="I2928" s="700" t="str">
        <f t="shared" si="358"/>
        <v/>
      </c>
      <c r="J2928" s="700" t="str">
        <f t="shared" si="352"/>
        <v/>
      </c>
      <c r="K2928" s="700" t="str">
        <f t="shared" si="353"/>
        <v/>
      </c>
      <c r="L2928" s="700" t="str">
        <f t="shared" si="354"/>
        <v/>
      </c>
      <c r="M2928" s="712" t="str">
        <f t="shared" si="355"/>
        <v/>
      </c>
      <c r="N2928" s="713"/>
      <c r="O2928" s="714"/>
      <c r="P2928" s="233" t="s">
        <v>439</v>
      </c>
      <c r="Q2928" s="233" t="s">
        <v>439</v>
      </c>
      <c r="R2928" s="816" t="str">
        <f t="shared" si="351"/>
        <v/>
      </c>
      <c r="S2928" s="711" t="str">
        <f t="shared" si="357"/>
        <v/>
      </c>
      <c r="T2928" s="573"/>
      <c r="U2928" s="573"/>
      <c r="V2928" s="147"/>
      <c r="W2928" s="707"/>
    </row>
    <row r="2929" spans="2:23" ht="14.25" customHeight="1">
      <c r="B2929" s="395"/>
      <c r="D2929" s="529">
        <f t="shared" si="356"/>
        <v>2888</v>
      </c>
      <c r="E2929" s="531"/>
      <c r="F2929" s="574"/>
      <c r="G2929" s="531"/>
      <c r="H2929" s="575"/>
      <c r="I2929" s="700" t="str">
        <f t="shared" si="358"/>
        <v/>
      </c>
      <c r="J2929" s="700" t="str">
        <f t="shared" si="352"/>
        <v/>
      </c>
      <c r="K2929" s="700" t="str">
        <f t="shared" si="353"/>
        <v/>
      </c>
      <c r="L2929" s="700" t="str">
        <f t="shared" si="354"/>
        <v/>
      </c>
      <c r="M2929" s="712" t="str">
        <f t="shared" si="355"/>
        <v/>
      </c>
      <c r="N2929" s="713"/>
      <c r="O2929" s="714"/>
      <c r="P2929" s="233" t="s">
        <v>439</v>
      </c>
      <c r="Q2929" s="233" t="s">
        <v>439</v>
      </c>
      <c r="R2929" s="816" t="str">
        <f t="shared" si="351"/>
        <v/>
      </c>
      <c r="S2929" s="711" t="str">
        <f t="shared" si="357"/>
        <v/>
      </c>
      <c r="T2929" s="573"/>
      <c r="U2929" s="573"/>
      <c r="V2929" s="147"/>
      <c r="W2929" s="707"/>
    </row>
    <row r="2930" spans="2:23" ht="14.25" customHeight="1">
      <c r="B2930" s="395"/>
      <c r="D2930" s="529">
        <f t="shared" si="356"/>
        <v>2889</v>
      </c>
      <c r="E2930" s="531"/>
      <c r="F2930" s="574"/>
      <c r="G2930" s="531"/>
      <c r="H2930" s="575"/>
      <c r="I2930" s="700" t="str">
        <f t="shared" si="358"/>
        <v/>
      </c>
      <c r="J2930" s="700" t="str">
        <f t="shared" si="352"/>
        <v/>
      </c>
      <c r="K2930" s="700" t="str">
        <f t="shared" si="353"/>
        <v/>
      </c>
      <c r="L2930" s="700" t="str">
        <f t="shared" si="354"/>
        <v/>
      </c>
      <c r="M2930" s="712" t="str">
        <f t="shared" si="355"/>
        <v/>
      </c>
      <c r="N2930" s="713"/>
      <c r="O2930" s="714"/>
      <c r="P2930" s="233" t="s">
        <v>439</v>
      </c>
      <c r="Q2930" s="233" t="s">
        <v>439</v>
      </c>
      <c r="R2930" s="816" t="str">
        <f t="shared" si="351"/>
        <v/>
      </c>
      <c r="S2930" s="711" t="str">
        <f t="shared" si="357"/>
        <v/>
      </c>
      <c r="T2930" s="573"/>
      <c r="U2930" s="573"/>
      <c r="V2930" s="147"/>
      <c r="W2930" s="707"/>
    </row>
    <row r="2931" spans="2:23" ht="14.25" customHeight="1">
      <c r="B2931" s="395"/>
      <c r="D2931" s="529">
        <f t="shared" si="356"/>
        <v>2890</v>
      </c>
      <c r="E2931" s="531"/>
      <c r="F2931" s="574"/>
      <c r="G2931" s="531"/>
      <c r="H2931" s="575"/>
      <c r="I2931" s="700" t="str">
        <f t="shared" si="358"/>
        <v/>
      </c>
      <c r="J2931" s="700" t="str">
        <f t="shared" si="352"/>
        <v/>
      </c>
      <c r="K2931" s="700" t="str">
        <f t="shared" si="353"/>
        <v/>
      </c>
      <c r="L2931" s="700" t="str">
        <f t="shared" si="354"/>
        <v/>
      </c>
      <c r="M2931" s="712" t="str">
        <f t="shared" si="355"/>
        <v/>
      </c>
      <c r="N2931" s="713"/>
      <c r="O2931" s="714"/>
      <c r="P2931" s="233" t="s">
        <v>439</v>
      </c>
      <c r="Q2931" s="233" t="s">
        <v>439</v>
      </c>
      <c r="R2931" s="816" t="str">
        <f t="shared" si="351"/>
        <v/>
      </c>
      <c r="S2931" s="711" t="str">
        <f t="shared" si="357"/>
        <v/>
      </c>
      <c r="T2931" s="573"/>
      <c r="U2931" s="573"/>
      <c r="V2931" s="147"/>
      <c r="W2931" s="707"/>
    </row>
    <row r="2932" spans="2:23" ht="14.25" customHeight="1">
      <c r="B2932" s="395"/>
      <c r="D2932" s="529">
        <f t="shared" si="356"/>
        <v>2891</v>
      </c>
      <c r="E2932" s="531"/>
      <c r="F2932" s="574"/>
      <c r="G2932" s="531"/>
      <c r="H2932" s="575"/>
      <c r="I2932" s="700" t="str">
        <f t="shared" si="358"/>
        <v/>
      </c>
      <c r="J2932" s="700" t="str">
        <f t="shared" si="352"/>
        <v/>
      </c>
      <c r="K2932" s="700" t="str">
        <f t="shared" si="353"/>
        <v/>
      </c>
      <c r="L2932" s="700" t="str">
        <f t="shared" si="354"/>
        <v/>
      </c>
      <c r="M2932" s="712" t="str">
        <f t="shared" si="355"/>
        <v/>
      </c>
      <c r="N2932" s="713"/>
      <c r="O2932" s="714"/>
      <c r="P2932" s="233" t="s">
        <v>439</v>
      </c>
      <c r="Q2932" s="233" t="s">
        <v>439</v>
      </c>
      <c r="R2932" s="816" t="str">
        <f t="shared" si="351"/>
        <v/>
      </c>
      <c r="S2932" s="711" t="str">
        <f t="shared" si="357"/>
        <v/>
      </c>
      <c r="T2932" s="573"/>
      <c r="U2932" s="573"/>
      <c r="V2932" s="147"/>
      <c r="W2932" s="707"/>
    </row>
    <row r="2933" spans="2:23" ht="14.25" customHeight="1">
      <c r="B2933" s="395"/>
      <c r="D2933" s="529">
        <f t="shared" si="356"/>
        <v>2892</v>
      </c>
      <c r="E2933" s="531"/>
      <c r="F2933" s="574"/>
      <c r="G2933" s="531"/>
      <c r="H2933" s="575"/>
      <c r="I2933" s="700" t="str">
        <f t="shared" si="358"/>
        <v/>
      </c>
      <c r="J2933" s="700" t="str">
        <f t="shared" si="352"/>
        <v/>
      </c>
      <c r="K2933" s="700" t="str">
        <f t="shared" si="353"/>
        <v/>
      </c>
      <c r="L2933" s="700" t="str">
        <f t="shared" si="354"/>
        <v/>
      </c>
      <c r="M2933" s="712" t="str">
        <f t="shared" si="355"/>
        <v/>
      </c>
      <c r="N2933" s="713"/>
      <c r="O2933" s="714"/>
      <c r="P2933" s="233" t="s">
        <v>439</v>
      </c>
      <c r="Q2933" s="233" t="s">
        <v>439</v>
      </c>
      <c r="R2933" s="816" t="str">
        <f t="shared" ref="R2933:R2961" si="359">IF(Q2933="","",P2933*Q2933)</f>
        <v/>
      </c>
      <c r="S2933" s="711" t="str">
        <f t="shared" si="357"/>
        <v/>
      </c>
      <c r="T2933" s="573"/>
      <c r="U2933" s="573"/>
      <c r="V2933" s="147"/>
      <c r="W2933" s="707"/>
    </row>
    <row r="2934" spans="2:23" ht="14.25" customHeight="1">
      <c r="B2934" s="395"/>
      <c r="D2934" s="529">
        <f t="shared" si="356"/>
        <v>2893</v>
      </c>
      <c r="E2934" s="531"/>
      <c r="F2934" s="574"/>
      <c r="G2934" s="531"/>
      <c r="H2934" s="575"/>
      <c r="I2934" s="700" t="str">
        <f t="shared" si="358"/>
        <v/>
      </c>
      <c r="J2934" s="700" t="str">
        <f t="shared" ref="J2934:J2961" si="360">IF(F2934=$AN$4,"○","")</f>
        <v/>
      </c>
      <c r="K2934" s="700" t="str">
        <f t="shared" ref="K2934:K2961" si="361">IF(OR(F2934=$AQ$4,F2934=$AR$4),"○","")</f>
        <v/>
      </c>
      <c r="L2934" s="700" t="str">
        <f t="shared" ref="L2934:L2961" si="362">IF(F2934=$AS$4,"○","")</f>
        <v/>
      </c>
      <c r="M2934" s="712" t="str">
        <f t="shared" ref="M2934:M2961" si="363">IF(H2934="","",H2934/$H$10)</f>
        <v/>
      </c>
      <c r="N2934" s="713"/>
      <c r="O2934" s="714"/>
      <c r="P2934" s="233" t="s">
        <v>439</v>
      </c>
      <c r="Q2934" s="233" t="s">
        <v>439</v>
      </c>
      <c r="R2934" s="816" t="str">
        <f t="shared" si="359"/>
        <v/>
      </c>
      <c r="S2934" s="711" t="str">
        <f t="shared" si="357"/>
        <v/>
      </c>
      <c r="T2934" s="573"/>
      <c r="U2934" s="573"/>
      <c r="V2934" s="147"/>
      <c r="W2934" s="707"/>
    </row>
    <row r="2935" spans="2:23" ht="14.25" customHeight="1">
      <c r="B2935" s="395"/>
      <c r="D2935" s="529">
        <f t="shared" si="356"/>
        <v>2894</v>
      </c>
      <c r="E2935" s="531"/>
      <c r="F2935" s="574"/>
      <c r="G2935" s="531"/>
      <c r="H2935" s="575"/>
      <c r="I2935" s="700" t="str">
        <f t="shared" si="358"/>
        <v/>
      </c>
      <c r="J2935" s="700" t="str">
        <f t="shared" si="360"/>
        <v/>
      </c>
      <c r="K2935" s="700" t="str">
        <f t="shared" si="361"/>
        <v/>
      </c>
      <c r="L2935" s="700" t="str">
        <f t="shared" si="362"/>
        <v/>
      </c>
      <c r="M2935" s="712" t="str">
        <f t="shared" si="363"/>
        <v/>
      </c>
      <c r="N2935" s="713"/>
      <c r="O2935" s="714"/>
      <c r="P2935" s="233" t="s">
        <v>439</v>
      </c>
      <c r="Q2935" s="233" t="s">
        <v>439</v>
      </c>
      <c r="R2935" s="816" t="str">
        <f t="shared" si="359"/>
        <v/>
      </c>
      <c r="S2935" s="711" t="str">
        <f t="shared" si="357"/>
        <v/>
      </c>
      <c r="T2935" s="573"/>
      <c r="U2935" s="573"/>
      <c r="V2935" s="147"/>
      <c r="W2935" s="707"/>
    </row>
    <row r="2936" spans="2:23" ht="14.25" customHeight="1">
      <c r="B2936" s="395"/>
      <c r="D2936" s="529">
        <f t="shared" si="356"/>
        <v>2895</v>
      </c>
      <c r="E2936" s="531"/>
      <c r="F2936" s="574"/>
      <c r="G2936" s="531"/>
      <c r="H2936" s="575"/>
      <c r="I2936" s="700" t="str">
        <f t="shared" si="358"/>
        <v/>
      </c>
      <c r="J2936" s="700" t="str">
        <f t="shared" si="360"/>
        <v/>
      </c>
      <c r="K2936" s="700" t="str">
        <f t="shared" si="361"/>
        <v/>
      </c>
      <c r="L2936" s="700" t="str">
        <f t="shared" si="362"/>
        <v/>
      </c>
      <c r="M2936" s="712" t="str">
        <f t="shared" si="363"/>
        <v/>
      </c>
      <c r="N2936" s="713"/>
      <c r="O2936" s="714"/>
      <c r="P2936" s="233" t="s">
        <v>439</v>
      </c>
      <c r="Q2936" s="233" t="s">
        <v>439</v>
      </c>
      <c r="R2936" s="816" t="str">
        <f t="shared" si="359"/>
        <v/>
      </c>
      <c r="S2936" s="711" t="str">
        <f t="shared" si="357"/>
        <v/>
      </c>
      <c r="T2936" s="573"/>
      <c r="U2936" s="573"/>
      <c r="V2936" s="147"/>
      <c r="W2936" s="707"/>
    </row>
    <row r="2937" spans="2:23" ht="14.25" customHeight="1">
      <c r="B2937" s="395"/>
      <c r="D2937" s="529">
        <f t="shared" si="356"/>
        <v>2896</v>
      </c>
      <c r="E2937" s="531"/>
      <c r="F2937" s="574"/>
      <c r="G2937" s="531"/>
      <c r="H2937" s="575"/>
      <c r="I2937" s="700" t="str">
        <f t="shared" si="358"/>
        <v/>
      </c>
      <c r="J2937" s="700" t="str">
        <f t="shared" si="360"/>
        <v/>
      </c>
      <c r="K2937" s="700" t="str">
        <f t="shared" si="361"/>
        <v/>
      </c>
      <c r="L2937" s="700" t="str">
        <f t="shared" si="362"/>
        <v/>
      </c>
      <c r="M2937" s="712" t="str">
        <f t="shared" si="363"/>
        <v/>
      </c>
      <c r="N2937" s="713"/>
      <c r="O2937" s="714"/>
      <c r="P2937" s="233" t="s">
        <v>439</v>
      </c>
      <c r="Q2937" s="233" t="s">
        <v>439</v>
      </c>
      <c r="R2937" s="816" t="str">
        <f t="shared" si="359"/>
        <v/>
      </c>
      <c r="S2937" s="711" t="str">
        <f t="shared" si="357"/>
        <v/>
      </c>
      <c r="T2937" s="573"/>
      <c r="U2937" s="573"/>
      <c r="V2937" s="147"/>
      <c r="W2937" s="707"/>
    </row>
    <row r="2938" spans="2:23" ht="14.25" customHeight="1">
      <c r="B2938" s="395"/>
      <c r="D2938" s="529">
        <f t="shared" si="356"/>
        <v>2897</v>
      </c>
      <c r="E2938" s="531"/>
      <c r="F2938" s="574"/>
      <c r="G2938" s="531"/>
      <c r="H2938" s="575"/>
      <c r="I2938" s="700" t="str">
        <f t="shared" si="358"/>
        <v/>
      </c>
      <c r="J2938" s="700" t="str">
        <f t="shared" si="360"/>
        <v/>
      </c>
      <c r="K2938" s="700" t="str">
        <f t="shared" si="361"/>
        <v/>
      </c>
      <c r="L2938" s="700" t="str">
        <f t="shared" si="362"/>
        <v/>
      </c>
      <c r="M2938" s="712" t="str">
        <f t="shared" si="363"/>
        <v/>
      </c>
      <c r="N2938" s="713"/>
      <c r="O2938" s="714"/>
      <c r="P2938" s="233" t="s">
        <v>439</v>
      </c>
      <c r="Q2938" s="233" t="s">
        <v>439</v>
      </c>
      <c r="R2938" s="816" t="str">
        <f t="shared" si="359"/>
        <v/>
      </c>
      <c r="S2938" s="711" t="str">
        <f t="shared" si="357"/>
        <v/>
      </c>
      <c r="T2938" s="573"/>
      <c r="U2938" s="573"/>
      <c r="V2938" s="147"/>
      <c r="W2938" s="707"/>
    </row>
    <row r="2939" spans="2:23" ht="14.25" customHeight="1">
      <c r="B2939" s="395"/>
      <c r="D2939" s="529">
        <f t="shared" si="356"/>
        <v>2898</v>
      </c>
      <c r="E2939" s="531"/>
      <c r="F2939" s="574"/>
      <c r="G2939" s="531"/>
      <c r="H2939" s="575"/>
      <c r="I2939" s="700" t="str">
        <f t="shared" si="358"/>
        <v/>
      </c>
      <c r="J2939" s="700" t="str">
        <f t="shared" si="360"/>
        <v/>
      </c>
      <c r="K2939" s="700" t="str">
        <f t="shared" si="361"/>
        <v/>
      </c>
      <c r="L2939" s="700" t="str">
        <f t="shared" si="362"/>
        <v/>
      </c>
      <c r="M2939" s="712" t="str">
        <f t="shared" si="363"/>
        <v/>
      </c>
      <c r="N2939" s="713"/>
      <c r="O2939" s="714"/>
      <c r="P2939" s="233" t="s">
        <v>439</v>
      </c>
      <c r="Q2939" s="233" t="s">
        <v>439</v>
      </c>
      <c r="R2939" s="816" t="str">
        <f t="shared" si="359"/>
        <v/>
      </c>
      <c r="S2939" s="711" t="str">
        <f t="shared" si="357"/>
        <v/>
      </c>
      <c r="T2939" s="573"/>
      <c r="U2939" s="573"/>
      <c r="V2939" s="147"/>
      <c r="W2939" s="707"/>
    </row>
    <row r="2940" spans="2:23" ht="14.25" customHeight="1">
      <c r="B2940" s="395"/>
      <c r="D2940" s="529">
        <f t="shared" si="356"/>
        <v>2899</v>
      </c>
      <c r="E2940" s="531"/>
      <c r="F2940" s="574"/>
      <c r="G2940" s="531"/>
      <c r="H2940" s="575"/>
      <c r="I2940" s="700" t="str">
        <f t="shared" si="358"/>
        <v/>
      </c>
      <c r="J2940" s="700" t="str">
        <f t="shared" si="360"/>
        <v/>
      </c>
      <c r="K2940" s="700" t="str">
        <f t="shared" si="361"/>
        <v/>
      </c>
      <c r="L2940" s="700" t="str">
        <f t="shared" si="362"/>
        <v/>
      </c>
      <c r="M2940" s="712" t="str">
        <f t="shared" si="363"/>
        <v/>
      </c>
      <c r="N2940" s="713"/>
      <c r="O2940" s="714"/>
      <c r="P2940" s="233" t="s">
        <v>439</v>
      </c>
      <c r="Q2940" s="233" t="s">
        <v>439</v>
      </c>
      <c r="R2940" s="816" t="str">
        <f t="shared" si="359"/>
        <v/>
      </c>
      <c r="S2940" s="711" t="str">
        <f t="shared" si="357"/>
        <v/>
      </c>
      <c r="T2940" s="573"/>
      <c r="U2940" s="573"/>
      <c r="V2940" s="147"/>
      <c r="W2940" s="707"/>
    </row>
    <row r="2941" spans="2:23" ht="14.25" customHeight="1">
      <c r="B2941" s="395"/>
      <c r="D2941" s="529">
        <f t="shared" si="356"/>
        <v>2900</v>
      </c>
      <c r="E2941" s="531"/>
      <c r="F2941" s="574"/>
      <c r="G2941" s="531"/>
      <c r="H2941" s="575"/>
      <c r="I2941" s="700" t="str">
        <f t="shared" si="358"/>
        <v/>
      </c>
      <c r="J2941" s="700" t="str">
        <f t="shared" si="360"/>
        <v/>
      </c>
      <c r="K2941" s="700" t="str">
        <f t="shared" si="361"/>
        <v/>
      </c>
      <c r="L2941" s="700" t="str">
        <f t="shared" si="362"/>
        <v/>
      </c>
      <c r="M2941" s="712" t="str">
        <f t="shared" si="363"/>
        <v/>
      </c>
      <c r="N2941" s="713"/>
      <c r="O2941" s="714"/>
      <c r="P2941" s="233" t="s">
        <v>439</v>
      </c>
      <c r="Q2941" s="233" t="s">
        <v>439</v>
      </c>
      <c r="R2941" s="816" t="str">
        <f t="shared" si="359"/>
        <v/>
      </c>
      <c r="S2941" s="711" t="str">
        <f t="shared" si="357"/>
        <v/>
      </c>
      <c r="T2941" s="573"/>
      <c r="U2941" s="573"/>
      <c r="V2941" s="147"/>
      <c r="W2941" s="707"/>
    </row>
    <row r="2942" spans="2:23" ht="14.25" customHeight="1">
      <c r="B2942" s="395"/>
      <c r="D2942" s="529">
        <f t="shared" si="356"/>
        <v>2901</v>
      </c>
      <c r="E2942" s="531"/>
      <c r="F2942" s="574"/>
      <c r="G2942" s="531"/>
      <c r="H2942" s="575"/>
      <c r="I2942" s="700" t="str">
        <f t="shared" si="358"/>
        <v/>
      </c>
      <c r="J2942" s="700" t="str">
        <f t="shared" si="360"/>
        <v/>
      </c>
      <c r="K2942" s="700" t="str">
        <f t="shared" si="361"/>
        <v/>
      </c>
      <c r="L2942" s="700" t="str">
        <f t="shared" si="362"/>
        <v/>
      </c>
      <c r="M2942" s="712" t="str">
        <f t="shared" si="363"/>
        <v/>
      </c>
      <c r="N2942" s="713"/>
      <c r="O2942" s="714"/>
      <c r="P2942" s="233" t="s">
        <v>439</v>
      </c>
      <c r="Q2942" s="233" t="s">
        <v>439</v>
      </c>
      <c r="R2942" s="816" t="str">
        <f t="shared" si="359"/>
        <v/>
      </c>
      <c r="S2942" s="711" t="str">
        <f t="shared" si="357"/>
        <v/>
      </c>
      <c r="T2942" s="573"/>
      <c r="U2942" s="573"/>
      <c r="V2942" s="147"/>
      <c r="W2942" s="707"/>
    </row>
    <row r="2943" spans="2:23" ht="14.25" customHeight="1">
      <c r="B2943" s="395"/>
      <c r="D2943" s="529">
        <f t="shared" si="356"/>
        <v>2902</v>
      </c>
      <c r="E2943" s="531"/>
      <c r="F2943" s="574"/>
      <c r="G2943" s="531"/>
      <c r="H2943" s="575"/>
      <c r="I2943" s="700" t="str">
        <f t="shared" si="358"/>
        <v/>
      </c>
      <c r="J2943" s="700" t="str">
        <f t="shared" si="360"/>
        <v/>
      </c>
      <c r="K2943" s="700" t="str">
        <f t="shared" si="361"/>
        <v/>
      </c>
      <c r="L2943" s="700" t="str">
        <f t="shared" si="362"/>
        <v/>
      </c>
      <c r="M2943" s="712" t="str">
        <f t="shared" si="363"/>
        <v/>
      </c>
      <c r="N2943" s="713"/>
      <c r="O2943" s="714"/>
      <c r="P2943" s="233" t="s">
        <v>439</v>
      </c>
      <c r="Q2943" s="233" t="s">
        <v>439</v>
      </c>
      <c r="R2943" s="816" t="str">
        <f t="shared" si="359"/>
        <v/>
      </c>
      <c r="S2943" s="711" t="str">
        <f t="shared" si="357"/>
        <v/>
      </c>
      <c r="T2943" s="573"/>
      <c r="U2943" s="573"/>
      <c r="V2943" s="147"/>
      <c r="W2943" s="707"/>
    </row>
    <row r="2944" spans="2:23" ht="14.25" customHeight="1">
      <c r="B2944" s="395"/>
      <c r="D2944" s="529">
        <f t="shared" si="356"/>
        <v>2903</v>
      </c>
      <c r="E2944" s="531"/>
      <c r="F2944" s="574"/>
      <c r="G2944" s="531"/>
      <c r="H2944" s="575"/>
      <c r="I2944" s="700" t="str">
        <f t="shared" si="358"/>
        <v/>
      </c>
      <c r="J2944" s="700" t="str">
        <f t="shared" si="360"/>
        <v/>
      </c>
      <c r="K2944" s="700" t="str">
        <f t="shared" si="361"/>
        <v/>
      </c>
      <c r="L2944" s="700" t="str">
        <f t="shared" si="362"/>
        <v/>
      </c>
      <c r="M2944" s="712" t="str">
        <f t="shared" si="363"/>
        <v/>
      </c>
      <c r="N2944" s="713"/>
      <c r="O2944" s="714"/>
      <c r="P2944" s="233" t="s">
        <v>439</v>
      </c>
      <c r="Q2944" s="233" t="s">
        <v>439</v>
      </c>
      <c r="R2944" s="816" t="str">
        <f t="shared" si="359"/>
        <v/>
      </c>
      <c r="S2944" s="711" t="str">
        <f t="shared" si="357"/>
        <v/>
      </c>
      <c r="T2944" s="573"/>
      <c r="U2944" s="573"/>
      <c r="V2944" s="147"/>
      <c r="W2944" s="707"/>
    </row>
    <row r="2945" spans="2:23" ht="14.25" customHeight="1">
      <c r="B2945" s="395"/>
      <c r="D2945" s="529">
        <f t="shared" si="356"/>
        <v>2904</v>
      </c>
      <c r="E2945" s="531"/>
      <c r="F2945" s="574"/>
      <c r="G2945" s="531"/>
      <c r="H2945" s="575"/>
      <c r="I2945" s="700" t="str">
        <f t="shared" si="358"/>
        <v/>
      </c>
      <c r="J2945" s="700" t="str">
        <f t="shared" si="360"/>
        <v/>
      </c>
      <c r="K2945" s="700" t="str">
        <f t="shared" si="361"/>
        <v/>
      </c>
      <c r="L2945" s="700" t="str">
        <f t="shared" si="362"/>
        <v/>
      </c>
      <c r="M2945" s="712" t="str">
        <f t="shared" si="363"/>
        <v/>
      </c>
      <c r="N2945" s="713"/>
      <c r="O2945" s="714"/>
      <c r="P2945" s="233" t="s">
        <v>439</v>
      </c>
      <c r="Q2945" s="233" t="s">
        <v>439</v>
      </c>
      <c r="R2945" s="816" t="str">
        <f t="shared" si="359"/>
        <v/>
      </c>
      <c r="S2945" s="711" t="str">
        <f t="shared" si="357"/>
        <v/>
      </c>
      <c r="T2945" s="573"/>
      <c r="U2945" s="573"/>
      <c r="V2945" s="147"/>
      <c r="W2945" s="707"/>
    </row>
    <row r="2946" spans="2:23" ht="14.25" customHeight="1">
      <c r="B2946" s="395"/>
      <c r="D2946" s="529">
        <f t="shared" si="356"/>
        <v>2905</v>
      </c>
      <c r="E2946" s="531"/>
      <c r="F2946" s="574"/>
      <c r="G2946" s="531"/>
      <c r="H2946" s="575"/>
      <c r="I2946" s="700" t="str">
        <f t="shared" si="358"/>
        <v/>
      </c>
      <c r="J2946" s="700" t="str">
        <f t="shared" si="360"/>
        <v/>
      </c>
      <c r="K2946" s="700" t="str">
        <f t="shared" si="361"/>
        <v/>
      </c>
      <c r="L2946" s="700" t="str">
        <f t="shared" si="362"/>
        <v/>
      </c>
      <c r="M2946" s="712" t="str">
        <f t="shared" si="363"/>
        <v/>
      </c>
      <c r="N2946" s="713"/>
      <c r="O2946" s="714"/>
      <c r="P2946" s="233" t="s">
        <v>439</v>
      </c>
      <c r="Q2946" s="233" t="s">
        <v>439</v>
      </c>
      <c r="R2946" s="816" t="str">
        <f t="shared" si="359"/>
        <v/>
      </c>
      <c r="S2946" s="711" t="str">
        <f t="shared" si="357"/>
        <v/>
      </c>
      <c r="T2946" s="573"/>
      <c r="U2946" s="573"/>
      <c r="V2946" s="147"/>
      <c r="W2946" s="707"/>
    </row>
    <row r="2947" spans="2:23" ht="14.25" customHeight="1">
      <c r="B2947" s="395"/>
      <c r="D2947" s="529">
        <f t="shared" si="356"/>
        <v>2906</v>
      </c>
      <c r="E2947" s="531"/>
      <c r="F2947" s="574"/>
      <c r="G2947" s="531"/>
      <c r="H2947" s="575"/>
      <c r="I2947" s="700" t="str">
        <f t="shared" si="358"/>
        <v/>
      </c>
      <c r="J2947" s="700" t="str">
        <f t="shared" si="360"/>
        <v/>
      </c>
      <c r="K2947" s="700" t="str">
        <f t="shared" si="361"/>
        <v/>
      </c>
      <c r="L2947" s="700" t="str">
        <f t="shared" si="362"/>
        <v/>
      </c>
      <c r="M2947" s="712" t="str">
        <f t="shared" si="363"/>
        <v/>
      </c>
      <c r="N2947" s="713"/>
      <c r="O2947" s="714"/>
      <c r="P2947" s="233" t="s">
        <v>439</v>
      </c>
      <c r="Q2947" s="233" t="s">
        <v>439</v>
      </c>
      <c r="R2947" s="816" t="str">
        <f t="shared" si="359"/>
        <v/>
      </c>
      <c r="S2947" s="711" t="str">
        <f t="shared" si="357"/>
        <v/>
      </c>
      <c r="T2947" s="573"/>
      <c r="U2947" s="573"/>
      <c r="V2947" s="147"/>
      <c r="W2947" s="707"/>
    </row>
    <row r="2948" spans="2:23" ht="14.25" customHeight="1">
      <c r="B2948" s="395"/>
      <c r="D2948" s="529">
        <f t="shared" si="356"/>
        <v>2907</v>
      </c>
      <c r="E2948" s="531"/>
      <c r="F2948" s="574"/>
      <c r="G2948" s="531"/>
      <c r="H2948" s="575"/>
      <c r="I2948" s="700" t="str">
        <f t="shared" si="358"/>
        <v/>
      </c>
      <c r="J2948" s="700" t="str">
        <f t="shared" si="360"/>
        <v/>
      </c>
      <c r="K2948" s="700" t="str">
        <f t="shared" si="361"/>
        <v/>
      </c>
      <c r="L2948" s="700" t="str">
        <f t="shared" si="362"/>
        <v/>
      </c>
      <c r="M2948" s="712" t="str">
        <f t="shared" si="363"/>
        <v/>
      </c>
      <c r="N2948" s="713"/>
      <c r="O2948" s="714"/>
      <c r="P2948" s="233" t="s">
        <v>439</v>
      </c>
      <c r="Q2948" s="233" t="s">
        <v>439</v>
      </c>
      <c r="R2948" s="816" t="str">
        <f t="shared" si="359"/>
        <v/>
      </c>
      <c r="S2948" s="711" t="str">
        <f t="shared" si="357"/>
        <v/>
      </c>
      <c r="T2948" s="573"/>
      <c r="U2948" s="573"/>
      <c r="V2948" s="147"/>
      <c r="W2948" s="707"/>
    </row>
    <row r="2949" spans="2:23" ht="14.25" customHeight="1">
      <c r="B2949" s="395"/>
      <c r="D2949" s="529">
        <f t="shared" si="356"/>
        <v>2908</v>
      </c>
      <c r="E2949" s="531"/>
      <c r="F2949" s="574"/>
      <c r="G2949" s="531"/>
      <c r="H2949" s="575"/>
      <c r="I2949" s="700" t="str">
        <f t="shared" si="358"/>
        <v/>
      </c>
      <c r="J2949" s="700" t="str">
        <f t="shared" si="360"/>
        <v/>
      </c>
      <c r="K2949" s="700" t="str">
        <f t="shared" si="361"/>
        <v/>
      </c>
      <c r="L2949" s="700" t="str">
        <f t="shared" si="362"/>
        <v/>
      </c>
      <c r="M2949" s="712" t="str">
        <f t="shared" si="363"/>
        <v/>
      </c>
      <c r="N2949" s="713"/>
      <c r="O2949" s="714"/>
      <c r="P2949" s="233" t="s">
        <v>439</v>
      </c>
      <c r="Q2949" s="233" t="s">
        <v>439</v>
      </c>
      <c r="R2949" s="816" t="str">
        <f t="shared" si="359"/>
        <v/>
      </c>
      <c r="S2949" s="711" t="str">
        <f t="shared" si="357"/>
        <v/>
      </c>
      <c r="T2949" s="573"/>
      <c r="U2949" s="573"/>
      <c r="V2949" s="147"/>
      <c r="W2949" s="707"/>
    </row>
    <row r="2950" spans="2:23" ht="14.25" customHeight="1">
      <c r="B2950" s="395"/>
      <c r="D2950" s="529">
        <f t="shared" si="356"/>
        <v>2909</v>
      </c>
      <c r="E2950" s="531"/>
      <c r="F2950" s="574"/>
      <c r="G2950" s="531"/>
      <c r="H2950" s="575"/>
      <c r="I2950" s="700" t="str">
        <f t="shared" si="358"/>
        <v/>
      </c>
      <c r="J2950" s="700" t="str">
        <f t="shared" si="360"/>
        <v/>
      </c>
      <c r="K2950" s="700" t="str">
        <f t="shared" si="361"/>
        <v/>
      </c>
      <c r="L2950" s="700" t="str">
        <f t="shared" si="362"/>
        <v/>
      </c>
      <c r="M2950" s="712" t="str">
        <f t="shared" si="363"/>
        <v/>
      </c>
      <c r="N2950" s="713"/>
      <c r="O2950" s="714"/>
      <c r="P2950" s="233" t="s">
        <v>439</v>
      </c>
      <c r="Q2950" s="233" t="s">
        <v>439</v>
      </c>
      <c r="R2950" s="816" t="str">
        <f t="shared" si="359"/>
        <v/>
      </c>
      <c r="S2950" s="711" t="str">
        <f t="shared" si="357"/>
        <v/>
      </c>
      <c r="T2950" s="573"/>
      <c r="U2950" s="573"/>
      <c r="V2950" s="147"/>
      <c r="W2950" s="707"/>
    </row>
    <row r="2951" spans="2:23" ht="14.25" customHeight="1">
      <c r="B2951" s="395"/>
      <c r="D2951" s="529">
        <f t="shared" si="356"/>
        <v>2910</v>
      </c>
      <c r="E2951" s="531"/>
      <c r="F2951" s="574"/>
      <c r="G2951" s="531"/>
      <c r="H2951" s="575"/>
      <c r="I2951" s="700" t="str">
        <f t="shared" si="358"/>
        <v/>
      </c>
      <c r="J2951" s="700" t="str">
        <f t="shared" si="360"/>
        <v/>
      </c>
      <c r="K2951" s="700" t="str">
        <f t="shared" si="361"/>
        <v/>
      </c>
      <c r="L2951" s="700" t="str">
        <f t="shared" si="362"/>
        <v/>
      </c>
      <c r="M2951" s="712" t="str">
        <f t="shared" si="363"/>
        <v/>
      </c>
      <c r="N2951" s="713"/>
      <c r="O2951" s="714"/>
      <c r="P2951" s="233" t="s">
        <v>439</v>
      </c>
      <c r="Q2951" s="233" t="s">
        <v>439</v>
      </c>
      <c r="R2951" s="816" t="str">
        <f t="shared" si="359"/>
        <v/>
      </c>
      <c r="S2951" s="711" t="str">
        <f t="shared" si="357"/>
        <v/>
      </c>
      <c r="T2951" s="573"/>
      <c r="U2951" s="573"/>
      <c r="V2951" s="147"/>
      <c r="W2951" s="707"/>
    </row>
    <row r="2952" spans="2:23" ht="14.25" customHeight="1">
      <c r="B2952" s="395"/>
      <c r="D2952" s="529">
        <f t="shared" si="356"/>
        <v>2911</v>
      </c>
      <c r="E2952" s="531"/>
      <c r="F2952" s="574"/>
      <c r="G2952" s="531"/>
      <c r="H2952" s="575"/>
      <c r="I2952" s="700" t="str">
        <f t="shared" si="358"/>
        <v/>
      </c>
      <c r="J2952" s="700" t="str">
        <f t="shared" si="360"/>
        <v/>
      </c>
      <c r="K2952" s="700" t="str">
        <f t="shared" si="361"/>
        <v/>
      </c>
      <c r="L2952" s="700" t="str">
        <f t="shared" si="362"/>
        <v/>
      </c>
      <c r="M2952" s="712" t="str">
        <f t="shared" si="363"/>
        <v/>
      </c>
      <c r="N2952" s="713"/>
      <c r="O2952" s="714"/>
      <c r="P2952" s="233" t="s">
        <v>439</v>
      </c>
      <c r="Q2952" s="233" t="s">
        <v>439</v>
      </c>
      <c r="R2952" s="816" t="str">
        <f t="shared" si="359"/>
        <v/>
      </c>
      <c r="S2952" s="711" t="str">
        <f t="shared" si="357"/>
        <v/>
      </c>
      <c r="T2952" s="573"/>
      <c r="U2952" s="573"/>
      <c r="V2952" s="147"/>
      <c r="W2952" s="707"/>
    </row>
    <row r="2953" spans="2:23" ht="14.25" customHeight="1">
      <c r="B2953" s="395"/>
      <c r="D2953" s="529">
        <f t="shared" si="356"/>
        <v>2912</v>
      </c>
      <c r="E2953" s="531"/>
      <c r="F2953" s="574"/>
      <c r="G2953" s="531"/>
      <c r="H2953" s="575"/>
      <c r="I2953" s="700" t="str">
        <f t="shared" si="358"/>
        <v/>
      </c>
      <c r="J2953" s="700" t="str">
        <f t="shared" si="360"/>
        <v/>
      </c>
      <c r="K2953" s="700" t="str">
        <f t="shared" si="361"/>
        <v/>
      </c>
      <c r="L2953" s="700" t="str">
        <f t="shared" si="362"/>
        <v/>
      </c>
      <c r="M2953" s="712" t="str">
        <f t="shared" si="363"/>
        <v/>
      </c>
      <c r="N2953" s="713"/>
      <c r="O2953" s="714"/>
      <c r="P2953" s="233" t="s">
        <v>439</v>
      </c>
      <c r="Q2953" s="233" t="s">
        <v>439</v>
      </c>
      <c r="R2953" s="816" t="str">
        <f t="shared" si="359"/>
        <v/>
      </c>
      <c r="S2953" s="711" t="str">
        <f t="shared" si="357"/>
        <v/>
      </c>
      <c r="T2953" s="573"/>
      <c r="U2953" s="573"/>
      <c r="V2953" s="147"/>
      <c r="W2953" s="707"/>
    </row>
    <row r="2954" spans="2:23" ht="14.25" customHeight="1">
      <c r="B2954" s="395"/>
      <c r="D2954" s="529">
        <f t="shared" si="356"/>
        <v>2913</v>
      </c>
      <c r="E2954" s="531"/>
      <c r="F2954" s="574"/>
      <c r="G2954" s="531"/>
      <c r="H2954" s="575"/>
      <c r="I2954" s="700" t="str">
        <f t="shared" si="358"/>
        <v/>
      </c>
      <c r="J2954" s="700" t="str">
        <f t="shared" si="360"/>
        <v/>
      </c>
      <c r="K2954" s="700" t="str">
        <f t="shared" si="361"/>
        <v/>
      </c>
      <c r="L2954" s="700" t="str">
        <f t="shared" si="362"/>
        <v/>
      </c>
      <c r="M2954" s="712" t="str">
        <f t="shared" si="363"/>
        <v/>
      </c>
      <c r="N2954" s="713"/>
      <c r="O2954" s="714"/>
      <c r="P2954" s="233" t="s">
        <v>439</v>
      </c>
      <c r="Q2954" s="233" t="s">
        <v>439</v>
      </c>
      <c r="R2954" s="816" t="str">
        <f t="shared" si="359"/>
        <v/>
      </c>
      <c r="S2954" s="711" t="str">
        <f t="shared" si="357"/>
        <v/>
      </c>
      <c r="T2954" s="573"/>
      <c r="U2954" s="573"/>
      <c r="V2954" s="147"/>
      <c r="W2954" s="707"/>
    </row>
    <row r="2955" spans="2:23" ht="14.25" customHeight="1">
      <c r="B2955" s="395"/>
      <c r="D2955" s="529">
        <f t="shared" si="356"/>
        <v>2914</v>
      </c>
      <c r="E2955" s="531"/>
      <c r="F2955" s="574"/>
      <c r="G2955" s="531"/>
      <c r="H2955" s="575"/>
      <c r="I2955" s="700" t="str">
        <f t="shared" si="358"/>
        <v/>
      </c>
      <c r="J2955" s="700" t="str">
        <f t="shared" si="360"/>
        <v/>
      </c>
      <c r="K2955" s="700" t="str">
        <f t="shared" si="361"/>
        <v/>
      </c>
      <c r="L2955" s="700" t="str">
        <f t="shared" si="362"/>
        <v/>
      </c>
      <c r="M2955" s="712" t="str">
        <f t="shared" si="363"/>
        <v/>
      </c>
      <c r="N2955" s="713"/>
      <c r="O2955" s="714"/>
      <c r="P2955" s="233" t="s">
        <v>439</v>
      </c>
      <c r="Q2955" s="233" t="s">
        <v>439</v>
      </c>
      <c r="R2955" s="816" t="str">
        <f t="shared" si="359"/>
        <v/>
      </c>
      <c r="S2955" s="711" t="str">
        <f t="shared" si="357"/>
        <v/>
      </c>
      <c r="T2955" s="573"/>
      <c r="U2955" s="573"/>
      <c r="V2955" s="147"/>
      <c r="W2955" s="707"/>
    </row>
    <row r="2956" spans="2:23" ht="14.25" customHeight="1">
      <c r="B2956" s="395"/>
      <c r="D2956" s="529">
        <f t="shared" si="356"/>
        <v>2915</v>
      </c>
      <c r="E2956" s="531"/>
      <c r="F2956" s="574"/>
      <c r="G2956" s="531"/>
      <c r="H2956" s="575"/>
      <c r="I2956" s="700" t="str">
        <f t="shared" si="358"/>
        <v/>
      </c>
      <c r="J2956" s="700" t="str">
        <f t="shared" si="360"/>
        <v/>
      </c>
      <c r="K2956" s="700" t="str">
        <f t="shared" si="361"/>
        <v/>
      </c>
      <c r="L2956" s="700" t="str">
        <f t="shared" si="362"/>
        <v/>
      </c>
      <c r="M2956" s="712" t="str">
        <f t="shared" si="363"/>
        <v/>
      </c>
      <c r="N2956" s="713"/>
      <c r="O2956" s="714"/>
      <c r="P2956" s="233" t="s">
        <v>439</v>
      </c>
      <c r="Q2956" s="233" t="s">
        <v>439</v>
      </c>
      <c r="R2956" s="816" t="str">
        <f t="shared" si="359"/>
        <v/>
      </c>
      <c r="S2956" s="711" t="str">
        <f t="shared" si="357"/>
        <v/>
      </c>
      <c r="T2956" s="573"/>
      <c r="U2956" s="573"/>
      <c r="V2956" s="147"/>
      <c r="W2956" s="707"/>
    </row>
    <row r="2957" spans="2:23" ht="14.25" customHeight="1">
      <c r="B2957" s="395"/>
      <c r="D2957" s="529">
        <f t="shared" si="356"/>
        <v>2916</v>
      </c>
      <c r="E2957" s="531"/>
      <c r="F2957" s="574"/>
      <c r="G2957" s="531"/>
      <c r="H2957" s="575"/>
      <c r="I2957" s="700" t="str">
        <f t="shared" si="358"/>
        <v/>
      </c>
      <c r="J2957" s="700" t="str">
        <f t="shared" si="360"/>
        <v/>
      </c>
      <c r="K2957" s="700" t="str">
        <f t="shared" si="361"/>
        <v/>
      </c>
      <c r="L2957" s="700" t="str">
        <f t="shared" si="362"/>
        <v/>
      </c>
      <c r="M2957" s="712" t="str">
        <f t="shared" si="363"/>
        <v/>
      </c>
      <c r="N2957" s="713"/>
      <c r="O2957" s="714"/>
      <c r="P2957" s="233" t="s">
        <v>439</v>
      </c>
      <c r="Q2957" s="233" t="s">
        <v>439</v>
      </c>
      <c r="R2957" s="816" t="str">
        <f t="shared" si="359"/>
        <v/>
      </c>
      <c r="S2957" s="711" t="str">
        <f t="shared" si="357"/>
        <v/>
      </c>
      <c r="T2957" s="573"/>
      <c r="U2957" s="573"/>
      <c r="V2957" s="147"/>
      <c r="W2957" s="707"/>
    </row>
    <row r="2958" spans="2:23" ht="14.25" customHeight="1">
      <c r="B2958" s="395"/>
      <c r="D2958" s="529">
        <f t="shared" si="356"/>
        <v>2917</v>
      </c>
      <c r="E2958" s="531"/>
      <c r="F2958" s="574"/>
      <c r="G2958" s="531"/>
      <c r="H2958" s="575"/>
      <c r="I2958" s="700" t="str">
        <f t="shared" si="358"/>
        <v/>
      </c>
      <c r="J2958" s="700" t="str">
        <f t="shared" si="360"/>
        <v/>
      </c>
      <c r="K2958" s="700" t="str">
        <f t="shared" si="361"/>
        <v/>
      </c>
      <c r="L2958" s="700" t="str">
        <f t="shared" si="362"/>
        <v/>
      </c>
      <c r="M2958" s="712" t="str">
        <f t="shared" si="363"/>
        <v/>
      </c>
      <c r="N2958" s="713"/>
      <c r="O2958" s="714"/>
      <c r="P2958" s="233" t="s">
        <v>439</v>
      </c>
      <c r="Q2958" s="233" t="s">
        <v>439</v>
      </c>
      <c r="R2958" s="816" t="str">
        <f t="shared" si="359"/>
        <v/>
      </c>
      <c r="S2958" s="711" t="str">
        <f t="shared" si="357"/>
        <v/>
      </c>
      <c r="T2958" s="573"/>
      <c r="U2958" s="573"/>
      <c r="V2958" s="147"/>
      <c r="W2958" s="707"/>
    </row>
    <row r="2959" spans="2:23" ht="14.25" customHeight="1">
      <c r="B2959" s="395"/>
      <c r="D2959" s="529">
        <f t="shared" si="356"/>
        <v>2918</v>
      </c>
      <c r="E2959" s="531"/>
      <c r="F2959" s="574"/>
      <c r="G2959" s="531"/>
      <c r="H2959" s="575"/>
      <c r="I2959" s="700" t="str">
        <f t="shared" si="358"/>
        <v/>
      </c>
      <c r="J2959" s="700" t="str">
        <f t="shared" si="360"/>
        <v/>
      </c>
      <c r="K2959" s="700" t="str">
        <f t="shared" si="361"/>
        <v/>
      </c>
      <c r="L2959" s="700" t="str">
        <f t="shared" si="362"/>
        <v/>
      </c>
      <c r="M2959" s="712" t="str">
        <f t="shared" si="363"/>
        <v/>
      </c>
      <c r="N2959" s="713"/>
      <c r="O2959" s="714"/>
      <c r="P2959" s="233" t="s">
        <v>439</v>
      </c>
      <c r="Q2959" s="233" t="s">
        <v>439</v>
      </c>
      <c r="R2959" s="816" t="str">
        <f t="shared" si="359"/>
        <v/>
      </c>
      <c r="S2959" s="711" t="str">
        <f t="shared" si="357"/>
        <v/>
      </c>
      <c r="T2959" s="573"/>
      <c r="U2959" s="573"/>
      <c r="V2959" s="147"/>
      <c r="W2959" s="707"/>
    </row>
    <row r="2960" spans="2:23" ht="14.25" customHeight="1">
      <c r="B2960" s="395"/>
      <c r="D2960" s="529">
        <f t="shared" si="356"/>
        <v>2919</v>
      </c>
      <c r="E2960" s="531"/>
      <c r="F2960" s="574"/>
      <c r="G2960" s="531"/>
      <c r="H2960" s="575"/>
      <c r="I2960" s="700" t="str">
        <f t="shared" si="358"/>
        <v/>
      </c>
      <c r="J2960" s="700" t="str">
        <f t="shared" si="360"/>
        <v/>
      </c>
      <c r="K2960" s="700" t="str">
        <f t="shared" si="361"/>
        <v/>
      </c>
      <c r="L2960" s="700" t="str">
        <f t="shared" si="362"/>
        <v/>
      </c>
      <c r="M2960" s="712" t="str">
        <f t="shared" si="363"/>
        <v/>
      </c>
      <c r="N2960" s="713"/>
      <c r="O2960" s="714"/>
      <c r="P2960" s="233" t="s">
        <v>439</v>
      </c>
      <c r="Q2960" s="233" t="s">
        <v>439</v>
      </c>
      <c r="R2960" s="816" t="str">
        <f t="shared" si="359"/>
        <v/>
      </c>
      <c r="S2960" s="711" t="str">
        <f t="shared" si="357"/>
        <v/>
      </c>
      <c r="T2960" s="573"/>
      <c r="U2960" s="573"/>
      <c r="V2960" s="147"/>
      <c r="W2960" s="707"/>
    </row>
    <row r="2961" spans="2:23" ht="14.25" customHeight="1">
      <c r="B2961" s="395"/>
      <c r="D2961" s="529">
        <f t="shared" si="356"/>
        <v>2920</v>
      </c>
      <c r="E2961" s="531"/>
      <c r="F2961" s="574"/>
      <c r="G2961" s="531"/>
      <c r="H2961" s="575"/>
      <c r="I2961" s="700" t="str">
        <f t="shared" si="358"/>
        <v/>
      </c>
      <c r="J2961" s="700" t="str">
        <f t="shared" si="360"/>
        <v/>
      </c>
      <c r="K2961" s="700" t="str">
        <f t="shared" si="361"/>
        <v/>
      </c>
      <c r="L2961" s="700" t="str">
        <f t="shared" si="362"/>
        <v/>
      </c>
      <c r="M2961" s="712" t="str">
        <f t="shared" si="363"/>
        <v/>
      </c>
      <c r="N2961" s="713"/>
      <c r="O2961" s="714"/>
      <c r="P2961" s="233" t="s">
        <v>439</v>
      </c>
      <c r="Q2961" s="233" t="s">
        <v>439</v>
      </c>
      <c r="R2961" s="816" t="str">
        <f t="shared" si="359"/>
        <v/>
      </c>
      <c r="S2961" s="711" t="str">
        <f t="shared" si="357"/>
        <v/>
      </c>
      <c r="T2961" s="573"/>
      <c r="U2961" s="573"/>
      <c r="V2961" s="147"/>
      <c r="W2961" s="707"/>
    </row>
    <row r="2962" spans="2:23" ht="14.25" customHeight="1">
      <c r="B2962" s="395"/>
      <c r="D2962" s="529">
        <f t="shared" si="356"/>
        <v>2921</v>
      </c>
      <c r="E2962" s="531"/>
      <c r="F2962" s="574"/>
      <c r="G2962" s="531"/>
      <c r="H2962" s="575"/>
      <c r="I2962" s="700" t="str">
        <f t="shared" si="358"/>
        <v/>
      </c>
      <c r="J2962" s="700" t="str">
        <f t="shared" ref="J2962:J3021" si="364">IF(F2962=$AN$4,"○","")</f>
        <v/>
      </c>
      <c r="K2962" s="700" t="str">
        <f t="shared" ref="K2962:K3021" si="365">IF(OR(F2962=$AQ$4,F2962=$AR$4),"○","")</f>
        <v/>
      </c>
      <c r="L2962" s="700" t="str">
        <f t="shared" ref="L2962:L3021" si="366">IF(F2962=$AS$4,"○","")</f>
        <v/>
      </c>
      <c r="M2962" s="712" t="str">
        <f t="shared" ref="M2962:M3021" si="367">IF(H2962="","",H2962/$H$10)</f>
        <v/>
      </c>
      <c r="N2962" s="713"/>
      <c r="O2962" s="714"/>
      <c r="P2962" s="233" t="s">
        <v>439</v>
      </c>
      <c r="Q2962" s="233" t="s">
        <v>439</v>
      </c>
      <c r="R2962" s="816" t="str">
        <f t="shared" ref="R2962:R3020" si="368">IF(Q2962="","",P2962*Q2962)</f>
        <v/>
      </c>
      <c r="S2962" s="711" t="str">
        <f t="shared" si="357"/>
        <v/>
      </c>
      <c r="T2962" s="573"/>
      <c r="U2962" s="573"/>
      <c r="V2962" s="147"/>
      <c r="W2962" s="707"/>
    </row>
    <row r="2963" spans="2:23" ht="14.25" customHeight="1">
      <c r="B2963" s="395"/>
      <c r="D2963" s="529">
        <f t="shared" si="356"/>
        <v>2922</v>
      </c>
      <c r="E2963" s="531"/>
      <c r="F2963" s="574"/>
      <c r="G2963" s="531"/>
      <c r="H2963" s="575"/>
      <c r="I2963" s="700" t="str">
        <f t="shared" si="358"/>
        <v/>
      </c>
      <c r="J2963" s="700" t="str">
        <f t="shared" si="364"/>
        <v/>
      </c>
      <c r="K2963" s="700" t="str">
        <f t="shared" si="365"/>
        <v/>
      </c>
      <c r="L2963" s="700" t="str">
        <f t="shared" si="366"/>
        <v/>
      </c>
      <c r="M2963" s="712" t="str">
        <f t="shared" si="367"/>
        <v/>
      </c>
      <c r="N2963" s="713"/>
      <c r="O2963" s="714"/>
      <c r="P2963" s="233" t="s">
        <v>439</v>
      </c>
      <c r="Q2963" s="233" t="s">
        <v>439</v>
      </c>
      <c r="R2963" s="816" t="str">
        <f t="shared" si="368"/>
        <v/>
      </c>
      <c r="S2963" s="711" t="str">
        <f t="shared" si="357"/>
        <v/>
      </c>
      <c r="T2963" s="573"/>
      <c r="U2963" s="573"/>
      <c r="V2963" s="147"/>
      <c r="W2963" s="707"/>
    </row>
    <row r="2964" spans="2:23" ht="14.25" customHeight="1">
      <c r="B2964" s="395"/>
      <c r="D2964" s="529">
        <f t="shared" si="356"/>
        <v>2923</v>
      </c>
      <c r="E2964" s="531"/>
      <c r="F2964" s="574"/>
      <c r="G2964" s="531"/>
      <c r="H2964" s="575"/>
      <c r="I2964" s="700" t="str">
        <f t="shared" si="358"/>
        <v/>
      </c>
      <c r="J2964" s="700" t="str">
        <f t="shared" si="364"/>
        <v/>
      </c>
      <c r="K2964" s="700" t="str">
        <f t="shared" si="365"/>
        <v/>
      </c>
      <c r="L2964" s="700" t="str">
        <f t="shared" si="366"/>
        <v/>
      </c>
      <c r="M2964" s="712" t="str">
        <f t="shared" si="367"/>
        <v/>
      </c>
      <c r="N2964" s="713"/>
      <c r="O2964" s="714"/>
      <c r="P2964" s="233" t="s">
        <v>439</v>
      </c>
      <c r="Q2964" s="233" t="s">
        <v>439</v>
      </c>
      <c r="R2964" s="816" t="str">
        <f t="shared" si="368"/>
        <v/>
      </c>
      <c r="S2964" s="711" t="str">
        <f t="shared" si="357"/>
        <v/>
      </c>
      <c r="T2964" s="573"/>
      <c r="U2964" s="573"/>
      <c r="V2964" s="147"/>
      <c r="W2964" s="707"/>
    </row>
    <row r="2965" spans="2:23" ht="14.25" customHeight="1">
      <c r="B2965" s="395"/>
      <c r="D2965" s="529">
        <f t="shared" si="356"/>
        <v>2924</v>
      </c>
      <c r="E2965" s="531"/>
      <c r="F2965" s="574"/>
      <c r="G2965" s="531"/>
      <c r="H2965" s="575"/>
      <c r="I2965" s="700" t="str">
        <f t="shared" si="358"/>
        <v/>
      </c>
      <c r="J2965" s="700" t="str">
        <f t="shared" si="364"/>
        <v/>
      </c>
      <c r="K2965" s="700" t="str">
        <f t="shared" si="365"/>
        <v/>
      </c>
      <c r="L2965" s="700" t="str">
        <f t="shared" si="366"/>
        <v/>
      </c>
      <c r="M2965" s="712" t="str">
        <f t="shared" si="367"/>
        <v/>
      </c>
      <c r="N2965" s="713"/>
      <c r="O2965" s="714"/>
      <c r="P2965" s="233" t="s">
        <v>439</v>
      </c>
      <c r="Q2965" s="233" t="s">
        <v>439</v>
      </c>
      <c r="R2965" s="816" t="str">
        <f t="shared" si="368"/>
        <v/>
      </c>
      <c r="S2965" s="711" t="str">
        <f t="shared" si="357"/>
        <v/>
      </c>
      <c r="T2965" s="573"/>
      <c r="U2965" s="573"/>
      <c r="V2965" s="147"/>
      <c r="W2965" s="707"/>
    </row>
    <row r="2966" spans="2:23" ht="14.25" customHeight="1">
      <c r="B2966" s="395"/>
      <c r="D2966" s="529">
        <f t="shared" si="356"/>
        <v>2925</v>
      </c>
      <c r="E2966" s="531"/>
      <c r="F2966" s="574"/>
      <c r="G2966" s="531"/>
      <c r="H2966" s="575"/>
      <c r="I2966" s="700" t="str">
        <f t="shared" si="358"/>
        <v/>
      </c>
      <c r="J2966" s="700" t="str">
        <f t="shared" si="364"/>
        <v/>
      </c>
      <c r="K2966" s="700" t="str">
        <f t="shared" si="365"/>
        <v/>
      </c>
      <c r="L2966" s="700" t="str">
        <f t="shared" si="366"/>
        <v/>
      </c>
      <c r="M2966" s="712" t="str">
        <f t="shared" si="367"/>
        <v/>
      </c>
      <c r="N2966" s="713"/>
      <c r="O2966" s="714"/>
      <c r="P2966" s="233" t="s">
        <v>439</v>
      </c>
      <c r="Q2966" s="233" t="s">
        <v>439</v>
      </c>
      <c r="R2966" s="816" t="str">
        <f t="shared" si="368"/>
        <v/>
      </c>
      <c r="S2966" s="711" t="str">
        <f t="shared" si="357"/>
        <v/>
      </c>
      <c r="T2966" s="573"/>
      <c r="U2966" s="573"/>
      <c r="V2966" s="147"/>
      <c r="W2966" s="707"/>
    </row>
    <row r="2967" spans="2:23" ht="14.25" customHeight="1">
      <c r="B2967" s="395"/>
      <c r="D2967" s="529">
        <f t="shared" si="356"/>
        <v>2926</v>
      </c>
      <c r="E2967" s="531"/>
      <c r="F2967" s="574"/>
      <c r="G2967" s="531"/>
      <c r="H2967" s="575"/>
      <c r="I2967" s="700" t="str">
        <f t="shared" si="358"/>
        <v/>
      </c>
      <c r="J2967" s="700" t="str">
        <f t="shared" si="364"/>
        <v/>
      </c>
      <c r="K2967" s="700" t="str">
        <f t="shared" si="365"/>
        <v/>
      </c>
      <c r="L2967" s="700" t="str">
        <f t="shared" si="366"/>
        <v/>
      </c>
      <c r="M2967" s="712" t="str">
        <f t="shared" si="367"/>
        <v/>
      </c>
      <c r="N2967" s="713"/>
      <c r="O2967" s="714"/>
      <c r="P2967" s="233" t="s">
        <v>439</v>
      </c>
      <c r="Q2967" s="233" t="s">
        <v>439</v>
      </c>
      <c r="R2967" s="816" t="str">
        <f t="shared" si="368"/>
        <v/>
      </c>
      <c r="S2967" s="711" t="str">
        <f t="shared" si="357"/>
        <v/>
      </c>
      <c r="T2967" s="573"/>
      <c r="U2967" s="573"/>
      <c r="V2967" s="147"/>
      <c r="W2967" s="707"/>
    </row>
    <row r="2968" spans="2:23" ht="14.25" customHeight="1">
      <c r="B2968" s="395"/>
      <c r="D2968" s="529">
        <f t="shared" si="356"/>
        <v>2927</v>
      </c>
      <c r="E2968" s="531"/>
      <c r="F2968" s="574"/>
      <c r="G2968" s="531"/>
      <c r="H2968" s="575"/>
      <c r="I2968" s="700" t="str">
        <f t="shared" si="358"/>
        <v/>
      </c>
      <c r="J2968" s="700" t="str">
        <f t="shared" si="364"/>
        <v/>
      </c>
      <c r="K2968" s="700" t="str">
        <f t="shared" si="365"/>
        <v/>
      </c>
      <c r="L2968" s="700" t="str">
        <f t="shared" si="366"/>
        <v/>
      </c>
      <c r="M2968" s="712" t="str">
        <f t="shared" si="367"/>
        <v/>
      </c>
      <c r="N2968" s="713"/>
      <c r="O2968" s="714"/>
      <c r="P2968" s="233" t="s">
        <v>439</v>
      </c>
      <c r="Q2968" s="233" t="s">
        <v>439</v>
      </c>
      <c r="R2968" s="816" t="str">
        <f t="shared" si="368"/>
        <v/>
      </c>
      <c r="S2968" s="711" t="str">
        <f t="shared" si="357"/>
        <v/>
      </c>
      <c r="T2968" s="573"/>
      <c r="U2968" s="573"/>
      <c r="V2968" s="147"/>
      <c r="W2968" s="707"/>
    </row>
    <row r="2969" spans="2:23" ht="14.25" customHeight="1">
      <c r="B2969" s="395"/>
      <c r="D2969" s="529">
        <f t="shared" si="356"/>
        <v>2928</v>
      </c>
      <c r="E2969" s="531"/>
      <c r="F2969" s="574"/>
      <c r="G2969" s="531"/>
      <c r="H2969" s="575"/>
      <c r="I2969" s="700" t="str">
        <f t="shared" si="358"/>
        <v/>
      </c>
      <c r="J2969" s="700" t="str">
        <f t="shared" si="364"/>
        <v/>
      </c>
      <c r="K2969" s="700" t="str">
        <f t="shared" si="365"/>
        <v/>
      </c>
      <c r="L2969" s="700" t="str">
        <f t="shared" si="366"/>
        <v/>
      </c>
      <c r="M2969" s="712" t="str">
        <f t="shared" si="367"/>
        <v/>
      </c>
      <c r="N2969" s="713"/>
      <c r="O2969" s="714"/>
      <c r="P2969" s="233" t="s">
        <v>439</v>
      </c>
      <c r="Q2969" s="233" t="s">
        <v>439</v>
      </c>
      <c r="R2969" s="816" t="str">
        <f t="shared" si="368"/>
        <v/>
      </c>
      <c r="S2969" s="711" t="str">
        <f t="shared" si="357"/>
        <v/>
      </c>
      <c r="T2969" s="573"/>
      <c r="U2969" s="573"/>
      <c r="V2969" s="147"/>
      <c r="W2969" s="707"/>
    </row>
    <row r="2970" spans="2:23" ht="14.25" customHeight="1">
      <c r="B2970" s="395"/>
      <c r="D2970" s="529">
        <f t="shared" si="356"/>
        <v>2929</v>
      </c>
      <c r="E2970" s="531"/>
      <c r="F2970" s="574"/>
      <c r="G2970" s="531"/>
      <c r="H2970" s="575"/>
      <c r="I2970" s="700" t="str">
        <f t="shared" si="358"/>
        <v/>
      </c>
      <c r="J2970" s="700" t="str">
        <f t="shared" si="364"/>
        <v/>
      </c>
      <c r="K2970" s="700" t="str">
        <f t="shared" si="365"/>
        <v/>
      </c>
      <c r="L2970" s="700" t="str">
        <f t="shared" si="366"/>
        <v/>
      </c>
      <c r="M2970" s="712" t="str">
        <f t="shared" si="367"/>
        <v/>
      </c>
      <c r="N2970" s="713"/>
      <c r="O2970" s="714"/>
      <c r="P2970" s="233" t="s">
        <v>439</v>
      </c>
      <c r="Q2970" s="233" t="s">
        <v>439</v>
      </c>
      <c r="R2970" s="816" t="str">
        <f t="shared" si="368"/>
        <v/>
      </c>
      <c r="S2970" s="711" t="str">
        <f t="shared" si="357"/>
        <v/>
      </c>
      <c r="T2970" s="573"/>
      <c r="U2970" s="573"/>
      <c r="V2970" s="147"/>
      <c r="W2970" s="707"/>
    </row>
    <row r="2971" spans="2:23" ht="14.25" customHeight="1">
      <c r="B2971" s="395"/>
      <c r="D2971" s="529">
        <f t="shared" si="356"/>
        <v>2930</v>
      </c>
      <c r="E2971" s="531"/>
      <c r="F2971" s="574"/>
      <c r="G2971" s="531"/>
      <c r="H2971" s="575"/>
      <c r="I2971" s="700" t="str">
        <f t="shared" si="358"/>
        <v/>
      </c>
      <c r="J2971" s="700" t="str">
        <f t="shared" si="364"/>
        <v/>
      </c>
      <c r="K2971" s="700" t="str">
        <f t="shared" si="365"/>
        <v/>
      </c>
      <c r="L2971" s="700" t="str">
        <f t="shared" si="366"/>
        <v/>
      </c>
      <c r="M2971" s="712" t="str">
        <f t="shared" si="367"/>
        <v/>
      </c>
      <c r="N2971" s="713"/>
      <c r="O2971" s="714"/>
      <c r="P2971" s="233" t="s">
        <v>439</v>
      </c>
      <c r="Q2971" s="233" t="s">
        <v>439</v>
      </c>
      <c r="R2971" s="816" t="str">
        <f t="shared" si="368"/>
        <v/>
      </c>
      <c r="S2971" s="711" t="str">
        <f t="shared" si="357"/>
        <v/>
      </c>
      <c r="T2971" s="573"/>
      <c r="U2971" s="573"/>
      <c r="V2971" s="147"/>
      <c r="W2971" s="707"/>
    </row>
    <row r="2972" spans="2:23" ht="14.25" customHeight="1">
      <c r="B2972" s="395"/>
      <c r="D2972" s="529">
        <f t="shared" si="356"/>
        <v>2931</v>
      </c>
      <c r="E2972" s="531"/>
      <c r="F2972" s="574"/>
      <c r="G2972" s="531"/>
      <c r="H2972" s="575"/>
      <c r="I2972" s="700" t="str">
        <f t="shared" si="358"/>
        <v/>
      </c>
      <c r="J2972" s="700" t="str">
        <f t="shared" si="364"/>
        <v/>
      </c>
      <c r="K2972" s="700" t="str">
        <f t="shared" si="365"/>
        <v/>
      </c>
      <c r="L2972" s="700" t="str">
        <f t="shared" si="366"/>
        <v/>
      </c>
      <c r="M2972" s="712" t="str">
        <f t="shared" si="367"/>
        <v/>
      </c>
      <c r="N2972" s="713"/>
      <c r="O2972" s="714"/>
      <c r="P2972" s="233" t="s">
        <v>439</v>
      </c>
      <c r="Q2972" s="233" t="s">
        <v>439</v>
      </c>
      <c r="R2972" s="816" t="str">
        <f t="shared" si="368"/>
        <v/>
      </c>
      <c r="S2972" s="711" t="str">
        <f t="shared" si="357"/>
        <v/>
      </c>
      <c r="T2972" s="573"/>
      <c r="U2972" s="573"/>
      <c r="V2972" s="147"/>
      <c r="W2972" s="707"/>
    </row>
    <row r="2973" spans="2:23" ht="14.25" customHeight="1">
      <c r="B2973" s="395"/>
      <c r="D2973" s="529">
        <f t="shared" si="356"/>
        <v>2932</v>
      </c>
      <c r="E2973" s="531"/>
      <c r="F2973" s="574"/>
      <c r="G2973" s="531"/>
      <c r="H2973" s="575"/>
      <c r="I2973" s="700" t="str">
        <f t="shared" si="358"/>
        <v/>
      </c>
      <c r="J2973" s="700" t="str">
        <f t="shared" si="364"/>
        <v/>
      </c>
      <c r="K2973" s="700" t="str">
        <f t="shared" si="365"/>
        <v/>
      </c>
      <c r="L2973" s="700" t="str">
        <f t="shared" si="366"/>
        <v/>
      </c>
      <c r="M2973" s="712" t="str">
        <f t="shared" si="367"/>
        <v/>
      </c>
      <c r="N2973" s="713"/>
      <c r="O2973" s="714"/>
      <c r="P2973" s="233" t="s">
        <v>439</v>
      </c>
      <c r="Q2973" s="233" t="s">
        <v>439</v>
      </c>
      <c r="R2973" s="816" t="str">
        <f t="shared" si="368"/>
        <v/>
      </c>
      <c r="S2973" s="711" t="str">
        <f t="shared" si="357"/>
        <v/>
      </c>
      <c r="T2973" s="573"/>
      <c r="U2973" s="573"/>
      <c r="V2973" s="147"/>
      <c r="W2973" s="707"/>
    </row>
    <row r="2974" spans="2:23" ht="14.25" customHeight="1">
      <c r="B2974" s="395"/>
      <c r="D2974" s="529">
        <f t="shared" si="356"/>
        <v>2933</v>
      </c>
      <c r="E2974" s="531"/>
      <c r="F2974" s="574"/>
      <c r="G2974" s="531"/>
      <c r="H2974" s="575"/>
      <c r="I2974" s="700" t="str">
        <f t="shared" si="358"/>
        <v/>
      </c>
      <c r="J2974" s="700" t="str">
        <f t="shared" si="364"/>
        <v/>
      </c>
      <c r="K2974" s="700" t="str">
        <f t="shared" si="365"/>
        <v/>
      </c>
      <c r="L2974" s="700" t="str">
        <f t="shared" si="366"/>
        <v/>
      </c>
      <c r="M2974" s="712" t="str">
        <f t="shared" si="367"/>
        <v/>
      </c>
      <c r="N2974" s="713"/>
      <c r="O2974" s="714"/>
      <c r="P2974" s="233" t="s">
        <v>439</v>
      </c>
      <c r="Q2974" s="233" t="s">
        <v>439</v>
      </c>
      <c r="R2974" s="816" t="str">
        <f t="shared" si="368"/>
        <v/>
      </c>
      <c r="S2974" s="711" t="str">
        <f t="shared" si="357"/>
        <v/>
      </c>
      <c r="T2974" s="573"/>
      <c r="U2974" s="573"/>
      <c r="V2974" s="147"/>
      <c r="W2974" s="707"/>
    </row>
    <row r="2975" spans="2:23" ht="14.25" customHeight="1">
      <c r="B2975" s="395"/>
      <c r="D2975" s="529">
        <f t="shared" si="356"/>
        <v>2934</v>
      </c>
      <c r="E2975" s="531"/>
      <c r="F2975" s="574"/>
      <c r="G2975" s="531"/>
      <c r="H2975" s="575"/>
      <c r="I2975" s="700" t="str">
        <f t="shared" si="358"/>
        <v/>
      </c>
      <c r="J2975" s="700" t="str">
        <f t="shared" si="364"/>
        <v/>
      </c>
      <c r="K2975" s="700" t="str">
        <f t="shared" si="365"/>
        <v/>
      </c>
      <c r="L2975" s="700" t="str">
        <f t="shared" si="366"/>
        <v/>
      </c>
      <c r="M2975" s="712" t="str">
        <f t="shared" si="367"/>
        <v/>
      </c>
      <c r="N2975" s="713"/>
      <c r="O2975" s="714"/>
      <c r="P2975" s="233" t="s">
        <v>439</v>
      </c>
      <c r="Q2975" s="233" t="s">
        <v>439</v>
      </c>
      <c r="R2975" s="816" t="str">
        <f t="shared" si="368"/>
        <v/>
      </c>
      <c r="S2975" s="711" t="str">
        <f t="shared" si="357"/>
        <v/>
      </c>
      <c r="T2975" s="573"/>
      <c r="U2975" s="573"/>
      <c r="V2975" s="147"/>
      <c r="W2975" s="707"/>
    </row>
    <row r="2976" spans="2:23" ht="14.25" customHeight="1">
      <c r="B2976" s="395"/>
      <c r="D2976" s="529">
        <f t="shared" si="356"/>
        <v>2935</v>
      </c>
      <c r="E2976" s="531"/>
      <c r="F2976" s="574"/>
      <c r="G2976" s="531"/>
      <c r="H2976" s="575"/>
      <c r="I2976" s="700" t="str">
        <f t="shared" si="358"/>
        <v/>
      </c>
      <c r="J2976" s="700" t="str">
        <f t="shared" si="364"/>
        <v/>
      </c>
      <c r="K2976" s="700" t="str">
        <f t="shared" si="365"/>
        <v/>
      </c>
      <c r="L2976" s="700" t="str">
        <f t="shared" si="366"/>
        <v/>
      </c>
      <c r="M2976" s="712" t="str">
        <f t="shared" si="367"/>
        <v/>
      </c>
      <c r="N2976" s="713"/>
      <c r="O2976" s="714"/>
      <c r="P2976" s="233" t="s">
        <v>439</v>
      </c>
      <c r="Q2976" s="233" t="s">
        <v>439</v>
      </c>
      <c r="R2976" s="816" t="str">
        <f t="shared" si="368"/>
        <v/>
      </c>
      <c r="S2976" s="711" t="str">
        <f t="shared" si="357"/>
        <v/>
      </c>
      <c r="T2976" s="573"/>
      <c r="U2976" s="573"/>
      <c r="V2976" s="147"/>
      <c r="W2976" s="707"/>
    </row>
    <row r="2977" spans="2:23" ht="14.25" customHeight="1">
      <c r="B2977" s="395"/>
      <c r="D2977" s="529">
        <f t="shared" si="356"/>
        <v>2936</v>
      </c>
      <c r="E2977" s="531"/>
      <c r="F2977" s="574"/>
      <c r="G2977" s="531"/>
      <c r="H2977" s="575"/>
      <c r="I2977" s="700" t="str">
        <f t="shared" si="358"/>
        <v/>
      </c>
      <c r="J2977" s="700" t="str">
        <f t="shared" si="364"/>
        <v/>
      </c>
      <c r="K2977" s="700" t="str">
        <f t="shared" si="365"/>
        <v/>
      </c>
      <c r="L2977" s="700" t="str">
        <f t="shared" si="366"/>
        <v/>
      </c>
      <c r="M2977" s="712" t="str">
        <f t="shared" si="367"/>
        <v/>
      </c>
      <c r="N2977" s="713"/>
      <c r="O2977" s="714"/>
      <c r="P2977" s="233" t="s">
        <v>439</v>
      </c>
      <c r="Q2977" s="233" t="s">
        <v>439</v>
      </c>
      <c r="R2977" s="816" t="str">
        <f t="shared" si="368"/>
        <v/>
      </c>
      <c r="S2977" s="711" t="str">
        <f t="shared" si="357"/>
        <v/>
      </c>
      <c r="T2977" s="573"/>
      <c r="U2977" s="573"/>
      <c r="V2977" s="147"/>
      <c r="W2977" s="707"/>
    </row>
    <row r="2978" spans="2:23" ht="14.25" customHeight="1">
      <c r="B2978" s="395"/>
      <c r="D2978" s="529">
        <f t="shared" ref="D2978:D3041" si="369">D2977+1</f>
        <v>2937</v>
      </c>
      <c r="E2978" s="531"/>
      <c r="F2978" s="574"/>
      <c r="G2978" s="531"/>
      <c r="H2978" s="575"/>
      <c r="I2978" s="700" t="str">
        <f t="shared" si="358"/>
        <v/>
      </c>
      <c r="J2978" s="700" t="str">
        <f t="shared" si="364"/>
        <v/>
      </c>
      <c r="K2978" s="700" t="str">
        <f t="shared" si="365"/>
        <v/>
      </c>
      <c r="L2978" s="700" t="str">
        <f t="shared" si="366"/>
        <v/>
      </c>
      <c r="M2978" s="712" t="str">
        <f t="shared" si="367"/>
        <v/>
      </c>
      <c r="N2978" s="713"/>
      <c r="O2978" s="714"/>
      <c r="P2978" s="233" t="s">
        <v>439</v>
      </c>
      <c r="Q2978" s="233" t="s">
        <v>439</v>
      </c>
      <c r="R2978" s="816" t="str">
        <f t="shared" si="368"/>
        <v/>
      </c>
      <c r="S2978" s="711" t="str">
        <f t="shared" si="357"/>
        <v/>
      </c>
      <c r="T2978" s="573"/>
      <c r="U2978" s="573"/>
      <c r="V2978" s="147"/>
      <c r="W2978" s="707"/>
    </row>
    <row r="2979" spans="2:23" ht="14.25" customHeight="1">
      <c r="B2979" s="395"/>
      <c r="D2979" s="529">
        <f t="shared" si="369"/>
        <v>2938</v>
      </c>
      <c r="E2979" s="531"/>
      <c r="F2979" s="574"/>
      <c r="G2979" s="531"/>
      <c r="H2979" s="575"/>
      <c r="I2979" s="700" t="str">
        <f t="shared" si="358"/>
        <v/>
      </c>
      <c r="J2979" s="700" t="str">
        <f t="shared" si="364"/>
        <v/>
      </c>
      <c r="K2979" s="700" t="str">
        <f t="shared" si="365"/>
        <v/>
      </c>
      <c r="L2979" s="700" t="str">
        <f t="shared" si="366"/>
        <v/>
      </c>
      <c r="M2979" s="712" t="str">
        <f t="shared" si="367"/>
        <v/>
      </c>
      <c r="N2979" s="713"/>
      <c r="O2979" s="714"/>
      <c r="P2979" s="233" t="s">
        <v>439</v>
      </c>
      <c r="Q2979" s="233" t="s">
        <v>439</v>
      </c>
      <c r="R2979" s="816" t="str">
        <f t="shared" si="368"/>
        <v/>
      </c>
      <c r="S2979" s="711" t="str">
        <f t="shared" si="357"/>
        <v/>
      </c>
      <c r="T2979" s="573"/>
      <c r="U2979" s="573"/>
      <c r="V2979" s="147"/>
      <c r="W2979" s="707"/>
    </row>
    <row r="2980" spans="2:23" ht="14.25" customHeight="1">
      <c r="B2980" s="395"/>
      <c r="D2980" s="529">
        <f t="shared" si="369"/>
        <v>2939</v>
      </c>
      <c r="E2980" s="531"/>
      <c r="F2980" s="574"/>
      <c r="G2980" s="531"/>
      <c r="H2980" s="575"/>
      <c r="I2980" s="700" t="str">
        <f t="shared" si="358"/>
        <v/>
      </c>
      <c r="J2980" s="700" t="str">
        <f t="shared" si="364"/>
        <v/>
      </c>
      <c r="K2980" s="700" t="str">
        <f t="shared" si="365"/>
        <v/>
      </c>
      <c r="L2980" s="700" t="str">
        <f t="shared" si="366"/>
        <v/>
      </c>
      <c r="M2980" s="712" t="str">
        <f t="shared" si="367"/>
        <v/>
      </c>
      <c r="N2980" s="713"/>
      <c r="O2980" s="714"/>
      <c r="P2980" s="233" t="s">
        <v>439</v>
      </c>
      <c r="Q2980" s="233" t="s">
        <v>439</v>
      </c>
      <c r="R2980" s="816" t="str">
        <f t="shared" si="368"/>
        <v/>
      </c>
      <c r="S2980" s="711" t="str">
        <f t="shared" si="357"/>
        <v/>
      </c>
      <c r="T2980" s="573"/>
      <c r="U2980" s="573"/>
      <c r="V2980" s="147"/>
      <c r="W2980" s="707"/>
    </row>
    <row r="2981" spans="2:23" ht="14.25" customHeight="1">
      <c r="B2981" s="395"/>
      <c r="D2981" s="529">
        <f t="shared" si="369"/>
        <v>2940</v>
      </c>
      <c r="E2981" s="531"/>
      <c r="F2981" s="574"/>
      <c r="G2981" s="531"/>
      <c r="H2981" s="575"/>
      <c r="I2981" s="700" t="str">
        <f t="shared" si="358"/>
        <v/>
      </c>
      <c r="J2981" s="700" t="str">
        <f t="shared" si="364"/>
        <v/>
      </c>
      <c r="K2981" s="700" t="str">
        <f t="shared" si="365"/>
        <v/>
      </c>
      <c r="L2981" s="700" t="str">
        <f t="shared" si="366"/>
        <v/>
      </c>
      <c r="M2981" s="712" t="str">
        <f t="shared" si="367"/>
        <v/>
      </c>
      <c r="N2981" s="713"/>
      <c r="O2981" s="714"/>
      <c r="P2981" s="233" t="s">
        <v>439</v>
      </c>
      <c r="Q2981" s="233" t="s">
        <v>439</v>
      </c>
      <c r="R2981" s="816" t="str">
        <f t="shared" si="368"/>
        <v/>
      </c>
      <c r="S2981" s="711" t="str">
        <f t="shared" si="357"/>
        <v/>
      </c>
      <c r="T2981" s="573"/>
      <c r="U2981" s="573"/>
      <c r="V2981" s="147"/>
      <c r="W2981" s="707"/>
    </row>
    <row r="2982" spans="2:23" ht="14.25" customHeight="1">
      <c r="B2982" s="395"/>
      <c r="D2982" s="529">
        <f t="shared" si="369"/>
        <v>2941</v>
      </c>
      <c r="E2982" s="531"/>
      <c r="F2982" s="574"/>
      <c r="G2982" s="531"/>
      <c r="H2982" s="575"/>
      <c r="I2982" s="700" t="str">
        <f t="shared" si="358"/>
        <v/>
      </c>
      <c r="J2982" s="700" t="str">
        <f t="shared" si="364"/>
        <v/>
      </c>
      <c r="K2982" s="700" t="str">
        <f t="shared" si="365"/>
        <v/>
      </c>
      <c r="L2982" s="700" t="str">
        <f t="shared" si="366"/>
        <v/>
      </c>
      <c r="M2982" s="712" t="str">
        <f t="shared" si="367"/>
        <v/>
      </c>
      <c r="N2982" s="713"/>
      <c r="O2982" s="714"/>
      <c r="P2982" s="233" t="s">
        <v>439</v>
      </c>
      <c r="Q2982" s="233" t="s">
        <v>439</v>
      </c>
      <c r="R2982" s="816" t="str">
        <f t="shared" si="368"/>
        <v/>
      </c>
      <c r="S2982" s="711" t="str">
        <f t="shared" si="357"/>
        <v/>
      </c>
      <c r="T2982" s="573"/>
      <c r="U2982" s="573"/>
      <c r="V2982" s="147"/>
      <c r="W2982" s="707"/>
    </row>
    <row r="2983" spans="2:23" ht="14.25" customHeight="1">
      <c r="B2983" s="395"/>
      <c r="D2983" s="529">
        <f t="shared" si="369"/>
        <v>2942</v>
      </c>
      <c r="E2983" s="531"/>
      <c r="F2983" s="574"/>
      <c r="G2983" s="531"/>
      <c r="H2983" s="575"/>
      <c r="I2983" s="700" t="str">
        <f t="shared" si="358"/>
        <v/>
      </c>
      <c r="J2983" s="700" t="str">
        <f t="shared" si="364"/>
        <v/>
      </c>
      <c r="K2983" s="700" t="str">
        <f t="shared" si="365"/>
        <v/>
      </c>
      <c r="L2983" s="700" t="str">
        <f t="shared" si="366"/>
        <v/>
      </c>
      <c r="M2983" s="712" t="str">
        <f t="shared" si="367"/>
        <v/>
      </c>
      <c r="N2983" s="713"/>
      <c r="O2983" s="714"/>
      <c r="P2983" s="233" t="s">
        <v>439</v>
      </c>
      <c r="Q2983" s="233" t="s">
        <v>439</v>
      </c>
      <c r="R2983" s="816" t="str">
        <f t="shared" si="368"/>
        <v/>
      </c>
      <c r="S2983" s="711" t="str">
        <f t="shared" si="357"/>
        <v/>
      </c>
      <c r="T2983" s="573"/>
      <c r="U2983" s="573"/>
      <c r="V2983" s="147"/>
      <c r="W2983" s="707"/>
    </row>
    <row r="2984" spans="2:23" ht="14.25" customHeight="1">
      <c r="B2984" s="395"/>
      <c r="D2984" s="529">
        <f t="shared" si="369"/>
        <v>2943</v>
      </c>
      <c r="E2984" s="531"/>
      <c r="F2984" s="574"/>
      <c r="G2984" s="531"/>
      <c r="H2984" s="575"/>
      <c r="I2984" s="700" t="str">
        <f t="shared" si="358"/>
        <v/>
      </c>
      <c r="J2984" s="700" t="str">
        <f t="shared" si="364"/>
        <v/>
      </c>
      <c r="K2984" s="700" t="str">
        <f t="shared" si="365"/>
        <v/>
      </c>
      <c r="L2984" s="700" t="str">
        <f t="shared" si="366"/>
        <v/>
      </c>
      <c r="M2984" s="712" t="str">
        <f t="shared" si="367"/>
        <v/>
      </c>
      <c r="N2984" s="713"/>
      <c r="O2984" s="714"/>
      <c r="P2984" s="233" t="s">
        <v>439</v>
      </c>
      <c r="Q2984" s="233" t="s">
        <v>439</v>
      </c>
      <c r="R2984" s="816" t="str">
        <f t="shared" si="368"/>
        <v/>
      </c>
      <c r="S2984" s="711" t="str">
        <f t="shared" si="357"/>
        <v/>
      </c>
      <c r="T2984" s="573"/>
      <c r="U2984" s="573"/>
      <c r="V2984" s="147"/>
      <c r="W2984" s="707"/>
    </row>
    <row r="2985" spans="2:23" ht="14.25" customHeight="1">
      <c r="B2985" s="395"/>
      <c r="D2985" s="529">
        <f t="shared" si="369"/>
        <v>2944</v>
      </c>
      <c r="E2985" s="531"/>
      <c r="F2985" s="574"/>
      <c r="G2985" s="531"/>
      <c r="H2985" s="575"/>
      <c r="I2985" s="700" t="str">
        <f t="shared" si="358"/>
        <v/>
      </c>
      <c r="J2985" s="700" t="str">
        <f t="shared" si="364"/>
        <v/>
      </c>
      <c r="K2985" s="700" t="str">
        <f t="shared" si="365"/>
        <v/>
      </c>
      <c r="L2985" s="700" t="str">
        <f t="shared" si="366"/>
        <v/>
      </c>
      <c r="M2985" s="712" t="str">
        <f t="shared" si="367"/>
        <v/>
      </c>
      <c r="N2985" s="713"/>
      <c r="O2985" s="714"/>
      <c r="P2985" s="233" t="s">
        <v>439</v>
      </c>
      <c r="Q2985" s="233" t="s">
        <v>439</v>
      </c>
      <c r="R2985" s="816" t="str">
        <f t="shared" si="368"/>
        <v/>
      </c>
      <c r="S2985" s="711" t="str">
        <f t="shared" ref="S2985:S3040" si="370">IF(OR(H2985="",R2985=""),"",R2985/H2985)</f>
        <v/>
      </c>
      <c r="T2985" s="573"/>
      <c r="U2985" s="573"/>
      <c r="V2985" s="147"/>
      <c r="W2985" s="707"/>
    </row>
    <row r="2986" spans="2:23" ht="14.25" customHeight="1">
      <c r="B2986" s="395"/>
      <c r="D2986" s="529">
        <f t="shared" si="369"/>
        <v>2945</v>
      </c>
      <c r="E2986" s="531"/>
      <c r="F2986" s="574"/>
      <c r="G2986" s="531"/>
      <c r="H2986" s="575"/>
      <c r="I2986" s="700" t="str">
        <f t="shared" si="358"/>
        <v/>
      </c>
      <c r="J2986" s="700" t="str">
        <f t="shared" si="364"/>
        <v/>
      </c>
      <c r="K2986" s="700" t="str">
        <f t="shared" si="365"/>
        <v/>
      </c>
      <c r="L2986" s="700" t="str">
        <f t="shared" si="366"/>
        <v/>
      </c>
      <c r="M2986" s="712" t="str">
        <f t="shared" si="367"/>
        <v/>
      </c>
      <c r="N2986" s="713"/>
      <c r="O2986" s="714"/>
      <c r="P2986" s="233" t="s">
        <v>439</v>
      </c>
      <c r="Q2986" s="233" t="s">
        <v>439</v>
      </c>
      <c r="R2986" s="816" t="str">
        <f t="shared" si="368"/>
        <v/>
      </c>
      <c r="S2986" s="711" t="str">
        <f t="shared" si="370"/>
        <v/>
      </c>
      <c r="T2986" s="573"/>
      <c r="U2986" s="573"/>
      <c r="V2986" s="147"/>
      <c r="W2986" s="707"/>
    </row>
    <row r="2987" spans="2:23" ht="14.25" customHeight="1">
      <c r="B2987" s="395"/>
      <c r="D2987" s="529">
        <f t="shared" si="369"/>
        <v>2946</v>
      </c>
      <c r="E2987" s="531"/>
      <c r="F2987" s="574"/>
      <c r="G2987" s="531"/>
      <c r="H2987" s="575"/>
      <c r="I2987" s="700" t="str">
        <f t="shared" ref="I2987:I3041" si="371">IF(OR(F2987=$AE$4,F2987=$AF$4),"○","")</f>
        <v/>
      </c>
      <c r="J2987" s="700" t="str">
        <f t="shared" si="364"/>
        <v/>
      </c>
      <c r="K2987" s="700" t="str">
        <f t="shared" si="365"/>
        <v/>
      </c>
      <c r="L2987" s="700" t="str">
        <f t="shared" si="366"/>
        <v/>
      </c>
      <c r="M2987" s="712" t="str">
        <f t="shared" si="367"/>
        <v/>
      </c>
      <c r="N2987" s="713"/>
      <c r="O2987" s="714"/>
      <c r="P2987" s="233" t="s">
        <v>439</v>
      </c>
      <c r="Q2987" s="233" t="s">
        <v>439</v>
      </c>
      <c r="R2987" s="816" t="str">
        <f t="shared" si="368"/>
        <v/>
      </c>
      <c r="S2987" s="711" t="str">
        <f t="shared" si="370"/>
        <v/>
      </c>
      <c r="T2987" s="573"/>
      <c r="U2987" s="573"/>
      <c r="V2987" s="147"/>
      <c r="W2987" s="707"/>
    </row>
    <row r="2988" spans="2:23" ht="14.25" customHeight="1">
      <c r="B2988" s="395"/>
      <c r="D2988" s="529">
        <f t="shared" si="369"/>
        <v>2947</v>
      </c>
      <c r="E2988" s="531"/>
      <c r="F2988" s="574"/>
      <c r="G2988" s="531"/>
      <c r="H2988" s="575"/>
      <c r="I2988" s="700" t="str">
        <f t="shared" si="371"/>
        <v/>
      </c>
      <c r="J2988" s="700" t="str">
        <f t="shared" si="364"/>
        <v/>
      </c>
      <c r="K2988" s="700" t="str">
        <f t="shared" si="365"/>
        <v/>
      </c>
      <c r="L2988" s="700" t="str">
        <f t="shared" si="366"/>
        <v/>
      </c>
      <c r="M2988" s="712" t="str">
        <f t="shared" si="367"/>
        <v/>
      </c>
      <c r="N2988" s="713"/>
      <c r="O2988" s="714"/>
      <c r="P2988" s="233" t="s">
        <v>439</v>
      </c>
      <c r="Q2988" s="233" t="s">
        <v>439</v>
      </c>
      <c r="R2988" s="816" t="str">
        <f t="shared" si="368"/>
        <v/>
      </c>
      <c r="S2988" s="711" t="str">
        <f t="shared" si="370"/>
        <v/>
      </c>
      <c r="T2988" s="573"/>
      <c r="U2988" s="573"/>
      <c r="V2988" s="147"/>
      <c r="W2988" s="707"/>
    </row>
    <row r="2989" spans="2:23" ht="14.25" customHeight="1">
      <c r="B2989" s="395"/>
      <c r="D2989" s="529">
        <f t="shared" si="369"/>
        <v>2948</v>
      </c>
      <c r="E2989" s="531"/>
      <c r="F2989" s="574"/>
      <c r="G2989" s="531"/>
      <c r="H2989" s="575"/>
      <c r="I2989" s="700" t="str">
        <f t="shared" si="371"/>
        <v/>
      </c>
      <c r="J2989" s="700" t="str">
        <f t="shared" si="364"/>
        <v/>
      </c>
      <c r="K2989" s="700" t="str">
        <f t="shared" si="365"/>
        <v/>
      </c>
      <c r="L2989" s="700" t="str">
        <f t="shared" si="366"/>
        <v/>
      </c>
      <c r="M2989" s="712" t="str">
        <f t="shared" si="367"/>
        <v/>
      </c>
      <c r="N2989" s="713"/>
      <c r="O2989" s="714"/>
      <c r="P2989" s="233" t="s">
        <v>439</v>
      </c>
      <c r="Q2989" s="233" t="s">
        <v>439</v>
      </c>
      <c r="R2989" s="816" t="str">
        <f t="shared" si="368"/>
        <v/>
      </c>
      <c r="S2989" s="711" t="str">
        <f t="shared" si="370"/>
        <v/>
      </c>
      <c r="T2989" s="573"/>
      <c r="U2989" s="573"/>
      <c r="V2989" s="147"/>
      <c r="W2989" s="707"/>
    </row>
    <row r="2990" spans="2:23" ht="14.25" customHeight="1">
      <c r="B2990" s="395"/>
      <c r="D2990" s="529">
        <f t="shared" si="369"/>
        <v>2949</v>
      </c>
      <c r="E2990" s="531"/>
      <c r="F2990" s="574"/>
      <c r="G2990" s="531"/>
      <c r="H2990" s="575"/>
      <c r="I2990" s="700" t="str">
        <f t="shared" si="371"/>
        <v/>
      </c>
      <c r="J2990" s="700" t="str">
        <f t="shared" si="364"/>
        <v/>
      </c>
      <c r="K2990" s="700" t="str">
        <f t="shared" si="365"/>
        <v/>
      </c>
      <c r="L2990" s="700" t="str">
        <f t="shared" si="366"/>
        <v/>
      </c>
      <c r="M2990" s="712" t="str">
        <f t="shared" si="367"/>
        <v/>
      </c>
      <c r="N2990" s="713"/>
      <c r="O2990" s="714"/>
      <c r="P2990" s="233" t="s">
        <v>439</v>
      </c>
      <c r="Q2990" s="233" t="s">
        <v>439</v>
      </c>
      <c r="R2990" s="816" t="str">
        <f t="shared" si="368"/>
        <v/>
      </c>
      <c r="S2990" s="711" t="str">
        <f t="shared" si="370"/>
        <v/>
      </c>
      <c r="T2990" s="573"/>
      <c r="U2990" s="573"/>
      <c r="V2990" s="147"/>
      <c r="W2990" s="707"/>
    </row>
    <row r="2991" spans="2:23" ht="14.25" customHeight="1">
      <c r="B2991" s="395"/>
      <c r="D2991" s="529">
        <f t="shared" si="369"/>
        <v>2950</v>
      </c>
      <c r="E2991" s="531"/>
      <c r="F2991" s="574"/>
      <c r="G2991" s="531"/>
      <c r="H2991" s="575"/>
      <c r="I2991" s="700" t="str">
        <f t="shared" si="371"/>
        <v/>
      </c>
      <c r="J2991" s="700" t="str">
        <f t="shared" si="364"/>
        <v/>
      </c>
      <c r="K2991" s="700" t="str">
        <f t="shared" si="365"/>
        <v/>
      </c>
      <c r="L2991" s="700" t="str">
        <f t="shared" si="366"/>
        <v/>
      </c>
      <c r="M2991" s="712" t="str">
        <f t="shared" si="367"/>
        <v/>
      </c>
      <c r="N2991" s="713"/>
      <c r="O2991" s="714"/>
      <c r="P2991" s="233" t="s">
        <v>439</v>
      </c>
      <c r="Q2991" s="233" t="s">
        <v>439</v>
      </c>
      <c r="R2991" s="816" t="str">
        <f t="shared" si="368"/>
        <v/>
      </c>
      <c r="S2991" s="711" t="str">
        <f t="shared" si="370"/>
        <v/>
      </c>
      <c r="T2991" s="573"/>
      <c r="U2991" s="573"/>
      <c r="V2991" s="147"/>
      <c r="W2991" s="707"/>
    </row>
    <row r="2992" spans="2:23" ht="14.25" customHeight="1">
      <c r="B2992" s="395"/>
      <c r="D2992" s="529">
        <f t="shared" si="369"/>
        <v>2951</v>
      </c>
      <c r="E2992" s="531"/>
      <c r="F2992" s="574"/>
      <c r="G2992" s="531"/>
      <c r="H2992" s="575"/>
      <c r="I2992" s="700" t="str">
        <f t="shared" si="371"/>
        <v/>
      </c>
      <c r="J2992" s="700" t="str">
        <f t="shared" si="364"/>
        <v/>
      </c>
      <c r="K2992" s="700" t="str">
        <f t="shared" si="365"/>
        <v/>
      </c>
      <c r="L2992" s="700" t="str">
        <f t="shared" si="366"/>
        <v/>
      </c>
      <c r="M2992" s="712" t="str">
        <f t="shared" si="367"/>
        <v/>
      </c>
      <c r="N2992" s="713"/>
      <c r="O2992" s="714"/>
      <c r="P2992" s="233" t="s">
        <v>439</v>
      </c>
      <c r="Q2992" s="233" t="s">
        <v>439</v>
      </c>
      <c r="R2992" s="816" t="str">
        <f t="shared" si="368"/>
        <v/>
      </c>
      <c r="S2992" s="711" t="str">
        <f t="shared" si="370"/>
        <v/>
      </c>
      <c r="T2992" s="573"/>
      <c r="U2992" s="573"/>
      <c r="V2992" s="147"/>
      <c r="W2992" s="707"/>
    </row>
    <row r="2993" spans="2:23" ht="14.25" customHeight="1">
      <c r="B2993" s="395"/>
      <c r="D2993" s="529">
        <f t="shared" si="369"/>
        <v>2952</v>
      </c>
      <c r="E2993" s="531"/>
      <c r="F2993" s="574"/>
      <c r="G2993" s="531"/>
      <c r="H2993" s="575"/>
      <c r="I2993" s="700" t="str">
        <f t="shared" si="371"/>
        <v/>
      </c>
      <c r="J2993" s="700" t="str">
        <f t="shared" si="364"/>
        <v/>
      </c>
      <c r="K2993" s="700" t="str">
        <f t="shared" si="365"/>
        <v/>
      </c>
      <c r="L2993" s="700" t="str">
        <f t="shared" si="366"/>
        <v/>
      </c>
      <c r="M2993" s="712" t="str">
        <f t="shared" si="367"/>
        <v/>
      </c>
      <c r="N2993" s="713"/>
      <c r="O2993" s="714"/>
      <c r="P2993" s="233" t="s">
        <v>439</v>
      </c>
      <c r="Q2993" s="233" t="s">
        <v>439</v>
      </c>
      <c r="R2993" s="816" t="str">
        <f t="shared" si="368"/>
        <v/>
      </c>
      <c r="S2993" s="711" t="str">
        <f t="shared" si="370"/>
        <v/>
      </c>
      <c r="T2993" s="573"/>
      <c r="U2993" s="573"/>
      <c r="V2993" s="147"/>
      <c r="W2993" s="707"/>
    </row>
    <row r="2994" spans="2:23" ht="14.25" customHeight="1">
      <c r="B2994" s="395"/>
      <c r="D2994" s="529">
        <f t="shared" si="369"/>
        <v>2953</v>
      </c>
      <c r="E2994" s="531"/>
      <c r="F2994" s="574"/>
      <c r="G2994" s="531"/>
      <c r="H2994" s="575"/>
      <c r="I2994" s="700" t="str">
        <f t="shared" si="371"/>
        <v/>
      </c>
      <c r="J2994" s="700" t="str">
        <f t="shared" si="364"/>
        <v/>
      </c>
      <c r="K2994" s="700" t="str">
        <f t="shared" si="365"/>
        <v/>
      </c>
      <c r="L2994" s="700" t="str">
        <f t="shared" si="366"/>
        <v/>
      </c>
      <c r="M2994" s="712" t="str">
        <f t="shared" si="367"/>
        <v/>
      </c>
      <c r="N2994" s="713"/>
      <c r="O2994" s="714"/>
      <c r="P2994" s="233" t="s">
        <v>439</v>
      </c>
      <c r="Q2994" s="233" t="s">
        <v>439</v>
      </c>
      <c r="R2994" s="816" t="str">
        <f t="shared" si="368"/>
        <v/>
      </c>
      <c r="S2994" s="711" t="str">
        <f t="shared" si="370"/>
        <v/>
      </c>
      <c r="T2994" s="573"/>
      <c r="U2994" s="573"/>
      <c r="V2994" s="147"/>
      <c r="W2994" s="707"/>
    </row>
    <row r="2995" spans="2:23" ht="14.25" customHeight="1">
      <c r="B2995" s="395"/>
      <c r="D2995" s="529">
        <f t="shared" si="369"/>
        <v>2954</v>
      </c>
      <c r="E2995" s="531"/>
      <c r="F2995" s="574"/>
      <c r="G2995" s="531"/>
      <c r="H2995" s="575"/>
      <c r="I2995" s="700" t="str">
        <f t="shared" si="371"/>
        <v/>
      </c>
      <c r="J2995" s="700" t="str">
        <f t="shared" si="364"/>
        <v/>
      </c>
      <c r="K2995" s="700" t="str">
        <f t="shared" si="365"/>
        <v/>
      </c>
      <c r="L2995" s="700" t="str">
        <f t="shared" si="366"/>
        <v/>
      </c>
      <c r="M2995" s="712" t="str">
        <f t="shared" si="367"/>
        <v/>
      </c>
      <c r="N2995" s="713"/>
      <c r="O2995" s="714"/>
      <c r="P2995" s="233" t="s">
        <v>439</v>
      </c>
      <c r="Q2995" s="233" t="s">
        <v>439</v>
      </c>
      <c r="R2995" s="816" t="str">
        <f t="shared" si="368"/>
        <v/>
      </c>
      <c r="S2995" s="711" t="str">
        <f t="shared" si="370"/>
        <v/>
      </c>
      <c r="T2995" s="573"/>
      <c r="U2995" s="573"/>
      <c r="V2995" s="147"/>
      <c r="W2995" s="707"/>
    </row>
    <row r="2996" spans="2:23" ht="14.25" customHeight="1">
      <c r="B2996" s="395"/>
      <c r="D2996" s="529">
        <f t="shared" si="369"/>
        <v>2955</v>
      </c>
      <c r="E2996" s="531"/>
      <c r="F2996" s="574"/>
      <c r="G2996" s="531"/>
      <c r="H2996" s="575"/>
      <c r="I2996" s="700" t="str">
        <f t="shared" si="371"/>
        <v/>
      </c>
      <c r="J2996" s="700" t="str">
        <f t="shared" si="364"/>
        <v/>
      </c>
      <c r="K2996" s="700" t="str">
        <f t="shared" si="365"/>
        <v/>
      </c>
      <c r="L2996" s="700" t="str">
        <f t="shared" si="366"/>
        <v/>
      </c>
      <c r="M2996" s="712" t="str">
        <f t="shared" si="367"/>
        <v/>
      </c>
      <c r="N2996" s="713"/>
      <c r="O2996" s="714"/>
      <c r="P2996" s="233" t="s">
        <v>439</v>
      </c>
      <c r="Q2996" s="233" t="s">
        <v>439</v>
      </c>
      <c r="R2996" s="816" t="str">
        <f t="shared" si="368"/>
        <v/>
      </c>
      <c r="S2996" s="711" t="str">
        <f t="shared" si="370"/>
        <v/>
      </c>
      <c r="T2996" s="573"/>
      <c r="U2996" s="573"/>
      <c r="V2996" s="147"/>
      <c r="W2996" s="707"/>
    </row>
    <row r="2997" spans="2:23" ht="14.25" customHeight="1">
      <c r="B2997" s="395"/>
      <c r="D2997" s="529">
        <f t="shared" si="369"/>
        <v>2956</v>
      </c>
      <c r="E2997" s="531"/>
      <c r="F2997" s="574"/>
      <c r="G2997" s="531"/>
      <c r="H2997" s="575"/>
      <c r="I2997" s="700" t="str">
        <f t="shared" si="371"/>
        <v/>
      </c>
      <c r="J2997" s="700" t="str">
        <f t="shared" si="364"/>
        <v/>
      </c>
      <c r="K2997" s="700" t="str">
        <f t="shared" si="365"/>
        <v/>
      </c>
      <c r="L2997" s="700" t="str">
        <f t="shared" si="366"/>
        <v/>
      </c>
      <c r="M2997" s="712" t="str">
        <f t="shared" si="367"/>
        <v/>
      </c>
      <c r="N2997" s="713"/>
      <c r="O2997" s="714"/>
      <c r="P2997" s="233" t="s">
        <v>439</v>
      </c>
      <c r="Q2997" s="233" t="s">
        <v>439</v>
      </c>
      <c r="R2997" s="816" t="str">
        <f t="shared" si="368"/>
        <v/>
      </c>
      <c r="S2997" s="711" t="str">
        <f t="shared" si="370"/>
        <v/>
      </c>
      <c r="T2997" s="573"/>
      <c r="U2997" s="573"/>
      <c r="V2997" s="147"/>
      <c r="W2997" s="707"/>
    </row>
    <row r="2998" spans="2:23" ht="14.25" customHeight="1">
      <c r="B2998" s="395"/>
      <c r="D2998" s="529">
        <f t="shared" si="369"/>
        <v>2957</v>
      </c>
      <c r="E2998" s="531"/>
      <c r="F2998" s="574"/>
      <c r="G2998" s="531"/>
      <c r="H2998" s="575"/>
      <c r="I2998" s="700" t="str">
        <f t="shared" si="371"/>
        <v/>
      </c>
      <c r="J2998" s="700" t="str">
        <f t="shared" si="364"/>
        <v/>
      </c>
      <c r="K2998" s="700" t="str">
        <f t="shared" si="365"/>
        <v/>
      </c>
      <c r="L2998" s="700" t="str">
        <f t="shared" si="366"/>
        <v/>
      </c>
      <c r="M2998" s="712" t="str">
        <f t="shared" si="367"/>
        <v/>
      </c>
      <c r="N2998" s="713"/>
      <c r="O2998" s="714"/>
      <c r="P2998" s="233" t="s">
        <v>439</v>
      </c>
      <c r="Q2998" s="233" t="s">
        <v>439</v>
      </c>
      <c r="R2998" s="816" t="str">
        <f t="shared" si="368"/>
        <v/>
      </c>
      <c r="S2998" s="711" t="str">
        <f t="shared" si="370"/>
        <v/>
      </c>
      <c r="T2998" s="573"/>
      <c r="U2998" s="573"/>
      <c r="V2998" s="147"/>
      <c r="W2998" s="707"/>
    </row>
    <row r="2999" spans="2:23" ht="14.25" customHeight="1">
      <c r="B2999" s="395"/>
      <c r="D2999" s="529">
        <f t="shared" si="369"/>
        <v>2958</v>
      </c>
      <c r="E2999" s="531"/>
      <c r="F2999" s="574"/>
      <c r="G2999" s="531"/>
      <c r="H2999" s="575"/>
      <c r="I2999" s="700" t="str">
        <f t="shared" si="371"/>
        <v/>
      </c>
      <c r="J2999" s="700" t="str">
        <f t="shared" si="364"/>
        <v/>
      </c>
      <c r="K2999" s="700" t="str">
        <f t="shared" si="365"/>
        <v/>
      </c>
      <c r="L2999" s="700" t="str">
        <f t="shared" si="366"/>
        <v/>
      </c>
      <c r="M2999" s="712" t="str">
        <f t="shared" si="367"/>
        <v/>
      </c>
      <c r="N2999" s="713"/>
      <c r="O2999" s="714"/>
      <c r="P2999" s="233" t="s">
        <v>439</v>
      </c>
      <c r="Q2999" s="233" t="s">
        <v>439</v>
      </c>
      <c r="R2999" s="816" t="str">
        <f t="shared" si="368"/>
        <v/>
      </c>
      <c r="S2999" s="711" t="str">
        <f t="shared" si="370"/>
        <v/>
      </c>
      <c r="T2999" s="573"/>
      <c r="U2999" s="573"/>
      <c r="V2999" s="147"/>
      <c r="W2999" s="707"/>
    </row>
    <row r="3000" spans="2:23" ht="14.25" customHeight="1">
      <c r="B3000" s="395"/>
      <c r="D3000" s="529">
        <f t="shared" si="369"/>
        <v>2959</v>
      </c>
      <c r="E3000" s="531"/>
      <c r="F3000" s="574"/>
      <c r="G3000" s="531"/>
      <c r="H3000" s="575"/>
      <c r="I3000" s="700" t="str">
        <f t="shared" si="371"/>
        <v/>
      </c>
      <c r="J3000" s="700" t="str">
        <f t="shared" si="364"/>
        <v/>
      </c>
      <c r="K3000" s="700" t="str">
        <f t="shared" si="365"/>
        <v/>
      </c>
      <c r="L3000" s="700" t="str">
        <f t="shared" si="366"/>
        <v/>
      </c>
      <c r="M3000" s="712" t="str">
        <f t="shared" si="367"/>
        <v/>
      </c>
      <c r="N3000" s="713"/>
      <c r="O3000" s="714"/>
      <c r="P3000" s="233" t="s">
        <v>439</v>
      </c>
      <c r="Q3000" s="233" t="s">
        <v>439</v>
      </c>
      <c r="R3000" s="816" t="str">
        <f t="shared" si="368"/>
        <v/>
      </c>
      <c r="S3000" s="711" t="str">
        <f t="shared" si="370"/>
        <v/>
      </c>
      <c r="T3000" s="573"/>
      <c r="U3000" s="573"/>
      <c r="V3000" s="147"/>
      <c r="W3000" s="707"/>
    </row>
    <row r="3001" spans="2:23" ht="14.25" customHeight="1">
      <c r="B3001" s="395"/>
      <c r="D3001" s="529">
        <f t="shared" si="369"/>
        <v>2960</v>
      </c>
      <c r="E3001" s="531"/>
      <c r="F3001" s="574"/>
      <c r="G3001" s="531"/>
      <c r="H3001" s="575"/>
      <c r="I3001" s="700" t="str">
        <f t="shared" si="371"/>
        <v/>
      </c>
      <c r="J3001" s="700" t="str">
        <f t="shared" si="364"/>
        <v/>
      </c>
      <c r="K3001" s="700" t="str">
        <f t="shared" si="365"/>
        <v/>
      </c>
      <c r="L3001" s="700" t="str">
        <f t="shared" si="366"/>
        <v/>
      </c>
      <c r="M3001" s="712" t="str">
        <f t="shared" si="367"/>
        <v/>
      </c>
      <c r="N3001" s="713"/>
      <c r="O3001" s="714"/>
      <c r="P3001" s="233" t="s">
        <v>439</v>
      </c>
      <c r="Q3001" s="233" t="s">
        <v>439</v>
      </c>
      <c r="R3001" s="816" t="str">
        <f t="shared" si="368"/>
        <v/>
      </c>
      <c r="S3001" s="711" t="str">
        <f t="shared" si="370"/>
        <v/>
      </c>
      <c r="T3001" s="573"/>
      <c r="U3001" s="573"/>
      <c r="V3001" s="147"/>
      <c r="W3001" s="707"/>
    </row>
    <row r="3002" spans="2:23" ht="14.25" customHeight="1">
      <c r="B3002" s="395"/>
      <c r="D3002" s="529">
        <f t="shared" si="369"/>
        <v>2961</v>
      </c>
      <c r="E3002" s="531"/>
      <c r="F3002" s="574"/>
      <c r="G3002" s="531"/>
      <c r="H3002" s="575"/>
      <c r="I3002" s="700" t="str">
        <f t="shared" si="371"/>
        <v/>
      </c>
      <c r="J3002" s="700" t="str">
        <f t="shared" si="364"/>
        <v/>
      </c>
      <c r="K3002" s="700" t="str">
        <f t="shared" si="365"/>
        <v/>
      </c>
      <c r="L3002" s="700" t="str">
        <f t="shared" si="366"/>
        <v/>
      </c>
      <c r="M3002" s="712" t="str">
        <f t="shared" si="367"/>
        <v/>
      </c>
      <c r="N3002" s="713"/>
      <c r="O3002" s="714"/>
      <c r="P3002" s="233" t="s">
        <v>439</v>
      </c>
      <c r="Q3002" s="233" t="s">
        <v>439</v>
      </c>
      <c r="R3002" s="816" t="str">
        <f t="shared" si="368"/>
        <v/>
      </c>
      <c r="S3002" s="711" t="str">
        <f t="shared" si="370"/>
        <v/>
      </c>
      <c r="T3002" s="573"/>
      <c r="U3002" s="573"/>
      <c r="V3002" s="147"/>
      <c r="W3002" s="707"/>
    </row>
    <row r="3003" spans="2:23" ht="14.25" customHeight="1">
      <c r="B3003" s="395"/>
      <c r="D3003" s="529">
        <f t="shared" si="369"/>
        <v>2962</v>
      </c>
      <c r="E3003" s="531"/>
      <c r="F3003" s="574"/>
      <c r="G3003" s="531"/>
      <c r="H3003" s="575"/>
      <c r="I3003" s="700" t="str">
        <f t="shared" si="371"/>
        <v/>
      </c>
      <c r="J3003" s="700" t="str">
        <f t="shared" si="364"/>
        <v/>
      </c>
      <c r="K3003" s="700" t="str">
        <f t="shared" si="365"/>
        <v/>
      </c>
      <c r="L3003" s="700" t="str">
        <f t="shared" si="366"/>
        <v/>
      </c>
      <c r="M3003" s="712" t="str">
        <f t="shared" si="367"/>
        <v/>
      </c>
      <c r="N3003" s="713"/>
      <c r="O3003" s="714"/>
      <c r="P3003" s="233" t="s">
        <v>439</v>
      </c>
      <c r="Q3003" s="233" t="s">
        <v>439</v>
      </c>
      <c r="R3003" s="816" t="str">
        <f t="shared" si="368"/>
        <v/>
      </c>
      <c r="S3003" s="711" t="str">
        <f t="shared" si="370"/>
        <v/>
      </c>
      <c r="T3003" s="573"/>
      <c r="U3003" s="573"/>
      <c r="V3003" s="147"/>
      <c r="W3003" s="707"/>
    </row>
    <row r="3004" spans="2:23" ht="14.25" customHeight="1">
      <c r="B3004" s="395"/>
      <c r="D3004" s="529">
        <f t="shared" si="369"/>
        <v>2963</v>
      </c>
      <c r="E3004" s="531"/>
      <c r="F3004" s="574"/>
      <c r="G3004" s="531"/>
      <c r="H3004" s="575"/>
      <c r="I3004" s="700" t="str">
        <f t="shared" si="371"/>
        <v/>
      </c>
      <c r="J3004" s="700" t="str">
        <f t="shared" si="364"/>
        <v/>
      </c>
      <c r="K3004" s="700" t="str">
        <f t="shared" si="365"/>
        <v/>
      </c>
      <c r="L3004" s="700" t="str">
        <f t="shared" si="366"/>
        <v/>
      </c>
      <c r="M3004" s="712" t="str">
        <f t="shared" si="367"/>
        <v/>
      </c>
      <c r="N3004" s="713"/>
      <c r="O3004" s="714"/>
      <c r="P3004" s="233" t="s">
        <v>439</v>
      </c>
      <c r="Q3004" s="233" t="s">
        <v>439</v>
      </c>
      <c r="R3004" s="816" t="str">
        <f t="shared" si="368"/>
        <v/>
      </c>
      <c r="S3004" s="711" t="str">
        <f t="shared" si="370"/>
        <v/>
      </c>
      <c r="T3004" s="573"/>
      <c r="U3004" s="573"/>
      <c r="V3004" s="147"/>
      <c r="W3004" s="707"/>
    </row>
    <row r="3005" spans="2:23" ht="14.25" customHeight="1">
      <c r="B3005" s="395"/>
      <c r="D3005" s="529">
        <f t="shared" si="369"/>
        <v>2964</v>
      </c>
      <c r="E3005" s="531"/>
      <c r="F3005" s="574"/>
      <c r="G3005" s="531"/>
      <c r="H3005" s="575"/>
      <c r="I3005" s="700" t="str">
        <f t="shared" si="371"/>
        <v/>
      </c>
      <c r="J3005" s="700" t="str">
        <f t="shared" si="364"/>
        <v/>
      </c>
      <c r="K3005" s="700" t="str">
        <f t="shared" si="365"/>
        <v/>
      </c>
      <c r="L3005" s="700" t="str">
        <f t="shared" si="366"/>
        <v/>
      </c>
      <c r="M3005" s="712" t="str">
        <f t="shared" si="367"/>
        <v/>
      </c>
      <c r="N3005" s="713"/>
      <c r="O3005" s="714"/>
      <c r="P3005" s="233" t="s">
        <v>439</v>
      </c>
      <c r="Q3005" s="233" t="s">
        <v>439</v>
      </c>
      <c r="R3005" s="816" t="str">
        <f t="shared" si="368"/>
        <v/>
      </c>
      <c r="S3005" s="711" t="str">
        <f t="shared" si="370"/>
        <v/>
      </c>
      <c r="T3005" s="573"/>
      <c r="U3005" s="573"/>
      <c r="V3005" s="147"/>
      <c r="W3005" s="707"/>
    </row>
    <row r="3006" spans="2:23" ht="14.25" customHeight="1">
      <c r="B3006" s="395"/>
      <c r="D3006" s="529">
        <f t="shared" si="369"/>
        <v>2965</v>
      </c>
      <c r="E3006" s="531"/>
      <c r="F3006" s="574"/>
      <c r="G3006" s="531"/>
      <c r="H3006" s="575"/>
      <c r="I3006" s="700" t="str">
        <f t="shared" si="371"/>
        <v/>
      </c>
      <c r="J3006" s="700" t="str">
        <f t="shared" si="364"/>
        <v/>
      </c>
      <c r="K3006" s="700" t="str">
        <f t="shared" si="365"/>
        <v/>
      </c>
      <c r="L3006" s="700" t="str">
        <f t="shared" si="366"/>
        <v/>
      </c>
      <c r="M3006" s="712" t="str">
        <f t="shared" si="367"/>
        <v/>
      </c>
      <c r="N3006" s="713"/>
      <c r="O3006" s="714"/>
      <c r="P3006" s="233" t="s">
        <v>439</v>
      </c>
      <c r="Q3006" s="233" t="s">
        <v>439</v>
      </c>
      <c r="R3006" s="816" t="str">
        <f t="shared" si="368"/>
        <v/>
      </c>
      <c r="S3006" s="711" t="str">
        <f t="shared" si="370"/>
        <v/>
      </c>
      <c r="T3006" s="573"/>
      <c r="U3006" s="573"/>
      <c r="V3006" s="147"/>
      <c r="W3006" s="707"/>
    </row>
    <row r="3007" spans="2:23" ht="14.25" customHeight="1">
      <c r="B3007" s="395"/>
      <c r="D3007" s="529">
        <f t="shared" si="369"/>
        <v>2966</v>
      </c>
      <c r="E3007" s="531"/>
      <c r="F3007" s="574"/>
      <c r="G3007" s="531"/>
      <c r="H3007" s="575"/>
      <c r="I3007" s="700" t="str">
        <f t="shared" si="371"/>
        <v/>
      </c>
      <c r="J3007" s="700" t="str">
        <f t="shared" si="364"/>
        <v/>
      </c>
      <c r="K3007" s="700" t="str">
        <f t="shared" si="365"/>
        <v/>
      </c>
      <c r="L3007" s="700" t="str">
        <f t="shared" si="366"/>
        <v/>
      </c>
      <c r="M3007" s="712" t="str">
        <f t="shared" si="367"/>
        <v/>
      </c>
      <c r="N3007" s="713"/>
      <c r="O3007" s="714"/>
      <c r="P3007" s="233" t="s">
        <v>439</v>
      </c>
      <c r="Q3007" s="233" t="s">
        <v>439</v>
      </c>
      <c r="R3007" s="816" t="str">
        <f t="shared" si="368"/>
        <v/>
      </c>
      <c r="S3007" s="711" t="str">
        <f t="shared" si="370"/>
        <v/>
      </c>
      <c r="T3007" s="573"/>
      <c r="U3007" s="573"/>
      <c r="V3007" s="147"/>
      <c r="W3007" s="707"/>
    </row>
    <row r="3008" spans="2:23" ht="14.25" customHeight="1">
      <c r="B3008" s="395"/>
      <c r="D3008" s="529">
        <f t="shared" si="369"/>
        <v>2967</v>
      </c>
      <c r="E3008" s="531"/>
      <c r="F3008" s="574"/>
      <c r="G3008" s="531"/>
      <c r="H3008" s="575"/>
      <c r="I3008" s="700" t="str">
        <f t="shared" si="371"/>
        <v/>
      </c>
      <c r="J3008" s="700" t="str">
        <f t="shared" si="364"/>
        <v/>
      </c>
      <c r="K3008" s="700" t="str">
        <f t="shared" si="365"/>
        <v/>
      </c>
      <c r="L3008" s="700" t="str">
        <f t="shared" si="366"/>
        <v/>
      </c>
      <c r="M3008" s="712" t="str">
        <f t="shared" si="367"/>
        <v/>
      </c>
      <c r="N3008" s="713"/>
      <c r="O3008" s="714"/>
      <c r="P3008" s="233" t="s">
        <v>439</v>
      </c>
      <c r="Q3008" s="233" t="s">
        <v>439</v>
      </c>
      <c r="R3008" s="816" t="str">
        <f t="shared" si="368"/>
        <v/>
      </c>
      <c r="S3008" s="711" t="str">
        <f t="shared" si="370"/>
        <v/>
      </c>
      <c r="T3008" s="573"/>
      <c r="U3008" s="573"/>
      <c r="V3008" s="147"/>
      <c r="W3008" s="707"/>
    </row>
    <row r="3009" spans="2:23" ht="14.25" customHeight="1">
      <c r="B3009" s="395"/>
      <c r="D3009" s="529">
        <f t="shared" si="369"/>
        <v>2968</v>
      </c>
      <c r="E3009" s="531"/>
      <c r="F3009" s="574"/>
      <c r="G3009" s="531"/>
      <c r="H3009" s="575"/>
      <c r="I3009" s="700" t="str">
        <f t="shared" si="371"/>
        <v/>
      </c>
      <c r="J3009" s="700" t="str">
        <f t="shared" si="364"/>
        <v/>
      </c>
      <c r="K3009" s="700" t="str">
        <f t="shared" si="365"/>
        <v/>
      </c>
      <c r="L3009" s="700" t="str">
        <f t="shared" si="366"/>
        <v/>
      </c>
      <c r="M3009" s="712" t="str">
        <f t="shared" si="367"/>
        <v/>
      </c>
      <c r="N3009" s="713"/>
      <c r="O3009" s="714"/>
      <c r="P3009" s="233" t="s">
        <v>439</v>
      </c>
      <c r="Q3009" s="233" t="s">
        <v>439</v>
      </c>
      <c r="R3009" s="816" t="str">
        <f t="shared" si="368"/>
        <v/>
      </c>
      <c r="S3009" s="711" t="str">
        <f t="shared" si="370"/>
        <v/>
      </c>
      <c r="T3009" s="573"/>
      <c r="U3009" s="573"/>
      <c r="V3009" s="147"/>
      <c r="W3009" s="707"/>
    </row>
    <row r="3010" spans="2:23" ht="14.25" customHeight="1">
      <c r="B3010" s="395"/>
      <c r="D3010" s="529">
        <f t="shared" si="369"/>
        <v>2969</v>
      </c>
      <c r="E3010" s="531"/>
      <c r="F3010" s="574"/>
      <c r="G3010" s="531"/>
      <c r="H3010" s="575"/>
      <c r="I3010" s="700" t="str">
        <f t="shared" si="371"/>
        <v/>
      </c>
      <c r="J3010" s="700" t="str">
        <f t="shared" si="364"/>
        <v/>
      </c>
      <c r="K3010" s="700" t="str">
        <f t="shared" si="365"/>
        <v/>
      </c>
      <c r="L3010" s="700" t="str">
        <f t="shared" si="366"/>
        <v/>
      </c>
      <c r="M3010" s="712" t="str">
        <f t="shared" si="367"/>
        <v/>
      </c>
      <c r="N3010" s="713"/>
      <c r="O3010" s="714"/>
      <c r="P3010" s="233" t="s">
        <v>439</v>
      </c>
      <c r="Q3010" s="233" t="s">
        <v>439</v>
      </c>
      <c r="R3010" s="816" t="str">
        <f t="shared" si="368"/>
        <v/>
      </c>
      <c r="S3010" s="711" t="str">
        <f t="shared" si="370"/>
        <v/>
      </c>
      <c r="T3010" s="573"/>
      <c r="U3010" s="573"/>
      <c r="V3010" s="147"/>
      <c r="W3010" s="707"/>
    </row>
    <row r="3011" spans="2:23" ht="14.25" customHeight="1">
      <c r="B3011" s="395"/>
      <c r="D3011" s="529">
        <f t="shared" si="369"/>
        <v>2970</v>
      </c>
      <c r="E3011" s="531"/>
      <c r="F3011" s="574"/>
      <c r="G3011" s="531"/>
      <c r="H3011" s="575"/>
      <c r="I3011" s="700" t="str">
        <f t="shared" si="371"/>
        <v/>
      </c>
      <c r="J3011" s="700" t="str">
        <f t="shared" si="364"/>
        <v/>
      </c>
      <c r="K3011" s="700" t="str">
        <f t="shared" si="365"/>
        <v/>
      </c>
      <c r="L3011" s="700" t="str">
        <f t="shared" si="366"/>
        <v/>
      </c>
      <c r="M3011" s="712" t="str">
        <f t="shared" si="367"/>
        <v/>
      </c>
      <c r="N3011" s="713"/>
      <c r="O3011" s="714"/>
      <c r="P3011" s="233" t="s">
        <v>439</v>
      </c>
      <c r="Q3011" s="233" t="s">
        <v>439</v>
      </c>
      <c r="R3011" s="816" t="str">
        <f t="shared" si="368"/>
        <v/>
      </c>
      <c r="S3011" s="711" t="str">
        <f t="shared" si="370"/>
        <v/>
      </c>
      <c r="T3011" s="573"/>
      <c r="U3011" s="573"/>
      <c r="V3011" s="147"/>
      <c r="W3011" s="707"/>
    </row>
    <row r="3012" spans="2:23" ht="14.25" customHeight="1">
      <c r="B3012" s="395"/>
      <c r="D3012" s="529">
        <f t="shared" si="369"/>
        <v>2971</v>
      </c>
      <c r="E3012" s="531"/>
      <c r="F3012" s="574"/>
      <c r="G3012" s="531"/>
      <c r="H3012" s="575"/>
      <c r="I3012" s="700" t="str">
        <f t="shared" si="371"/>
        <v/>
      </c>
      <c r="J3012" s="700" t="str">
        <f t="shared" si="364"/>
        <v/>
      </c>
      <c r="K3012" s="700" t="str">
        <f t="shared" si="365"/>
        <v/>
      </c>
      <c r="L3012" s="700" t="str">
        <f t="shared" si="366"/>
        <v/>
      </c>
      <c r="M3012" s="712" t="str">
        <f t="shared" si="367"/>
        <v/>
      </c>
      <c r="N3012" s="713"/>
      <c r="O3012" s="714"/>
      <c r="P3012" s="233" t="s">
        <v>439</v>
      </c>
      <c r="Q3012" s="233" t="s">
        <v>439</v>
      </c>
      <c r="R3012" s="816" t="str">
        <f t="shared" si="368"/>
        <v/>
      </c>
      <c r="S3012" s="711" t="str">
        <f t="shared" si="370"/>
        <v/>
      </c>
      <c r="T3012" s="573"/>
      <c r="U3012" s="573"/>
      <c r="V3012" s="147"/>
      <c r="W3012" s="707"/>
    </row>
    <row r="3013" spans="2:23" ht="14.25" customHeight="1">
      <c r="B3013" s="395"/>
      <c r="D3013" s="529">
        <f t="shared" si="369"/>
        <v>2972</v>
      </c>
      <c r="E3013" s="531"/>
      <c r="F3013" s="574"/>
      <c r="G3013" s="531"/>
      <c r="H3013" s="575"/>
      <c r="I3013" s="700" t="str">
        <f t="shared" si="371"/>
        <v/>
      </c>
      <c r="J3013" s="700" t="str">
        <f t="shared" si="364"/>
        <v/>
      </c>
      <c r="K3013" s="700" t="str">
        <f t="shared" si="365"/>
        <v/>
      </c>
      <c r="L3013" s="700" t="str">
        <f t="shared" si="366"/>
        <v/>
      </c>
      <c r="M3013" s="712" t="str">
        <f t="shared" si="367"/>
        <v/>
      </c>
      <c r="N3013" s="713"/>
      <c r="O3013" s="714"/>
      <c r="P3013" s="233" t="s">
        <v>439</v>
      </c>
      <c r="Q3013" s="233" t="s">
        <v>439</v>
      </c>
      <c r="R3013" s="816" t="str">
        <f t="shared" si="368"/>
        <v/>
      </c>
      <c r="S3013" s="711" t="str">
        <f t="shared" si="370"/>
        <v/>
      </c>
      <c r="T3013" s="573"/>
      <c r="U3013" s="573"/>
      <c r="V3013" s="147"/>
      <c r="W3013" s="707"/>
    </row>
    <row r="3014" spans="2:23" ht="14.25" customHeight="1">
      <c r="B3014" s="395"/>
      <c r="D3014" s="529">
        <f t="shared" si="369"/>
        <v>2973</v>
      </c>
      <c r="E3014" s="531"/>
      <c r="F3014" s="574"/>
      <c r="G3014" s="531"/>
      <c r="H3014" s="575"/>
      <c r="I3014" s="700" t="str">
        <f t="shared" si="371"/>
        <v/>
      </c>
      <c r="J3014" s="700" t="str">
        <f t="shared" si="364"/>
        <v/>
      </c>
      <c r="K3014" s="700" t="str">
        <f t="shared" si="365"/>
        <v/>
      </c>
      <c r="L3014" s="700" t="str">
        <f t="shared" si="366"/>
        <v/>
      </c>
      <c r="M3014" s="712" t="str">
        <f t="shared" si="367"/>
        <v/>
      </c>
      <c r="N3014" s="713"/>
      <c r="O3014" s="714"/>
      <c r="P3014" s="233" t="s">
        <v>439</v>
      </c>
      <c r="Q3014" s="233" t="s">
        <v>439</v>
      </c>
      <c r="R3014" s="816" t="str">
        <f t="shared" si="368"/>
        <v/>
      </c>
      <c r="S3014" s="711" t="str">
        <f t="shared" si="370"/>
        <v/>
      </c>
      <c r="T3014" s="573"/>
      <c r="U3014" s="573"/>
      <c r="V3014" s="147"/>
      <c r="W3014" s="707"/>
    </row>
    <row r="3015" spans="2:23" ht="14.25" customHeight="1">
      <c r="B3015" s="395"/>
      <c r="D3015" s="529">
        <f t="shared" si="369"/>
        <v>2974</v>
      </c>
      <c r="E3015" s="531"/>
      <c r="F3015" s="574"/>
      <c r="G3015" s="531"/>
      <c r="H3015" s="575"/>
      <c r="I3015" s="700" t="str">
        <f t="shared" si="371"/>
        <v/>
      </c>
      <c r="J3015" s="700" t="str">
        <f t="shared" si="364"/>
        <v/>
      </c>
      <c r="K3015" s="700" t="str">
        <f t="shared" si="365"/>
        <v/>
      </c>
      <c r="L3015" s="700" t="str">
        <f t="shared" si="366"/>
        <v/>
      </c>
      <c r="M3015" s="712" t="str">
        <f t="shared" si="367"/>
        <v/>
      </c>
      <c r="N3015" s="713"/>
      <c r="O3015" s="714"/>
      <c r="P3015" s="233" t="s">
        <v>439</v>
      </c>
      <c r="Q3015" s="233" t="s">
        <v>439</v>
      </c>
      <c r="R3015" s="816" t="str">
        <f t="shared" si="368"/>
        <v/>
      </c>
      <c r="S3015" s="711" t="str">
        <f t="shared" si="370"/>
        <v/>
      </c>
      <c r="T3015" s="573"/>
      <c r="U3015" s="573"/>
      <c r="V3015" s="147"/>
      <c r="W3015" s="707"/>
    </row>
    <row r="3016" spans="2:23" ht="14.25" customHeight="1">
      <c r="B3016" s="395"/>
      <c r="D3016" s="529">
        <f t="shared" si="369"/>
        <v>2975</v>
      </c>
      <c r="E3016" s="531"/>
      <c r="F3016" s="574"/>
      <c r="G3016" s="531"/>
      <c r="H3016" s="575"/>
      <c r="I3016" s="700" t="str">
        <f t="shared" si="371"/>
        <v/>
      </c>
      <c r="J3016" s="700" t="str">
        <f t="shared" si="364"/>
        <v/>
      </c>
      <c r="K3016" s="700" t="str">
        <f t="shared" si="365"/>
        <v/>
      </c>
      <c r="L3016" s="700" t="str">
        <f t="shared" si="366"/>
        <v/>
      </c>
      <c r="M3016" s="712" t="str">
        <f t="shared" si="367"/>
        <v/>
      </c>
      <c r="N3016" s="713"/>
      <c r="O3016" s="714"/>
      <c r="P3016" s="233" t="s">
        <v>439</v>
      </c>
      <c r="Q3016" s="233" t="s">
        <v>439</v>
      </c>
      <c r="R3016" s="816" t="str">
        <f t="shared" si="368"/>
        <v/>
      </c>
      <c r="S3016" s="711" t="str">
        <f t="shared" si="370"/>
        <v/>
      </c>
      <c r="T3016" s="573"/>
      <c r="U3016" s="573"/>
      <c r="V3016" s="147"/>
      <c r="W3016" s="707"/>
    </row>
    <row r="3017" spans="2:23" ht="14.25" customHeight="1">
      <c r="B3017" s="395"/>
      <c r="D3017" s="529">
        <f t="shared" si="369"/>
        <v>2976</v>
      </c>
      <c r="E3017" s="531"/>
      <c r="F3017" s="574"/>
      <c r="G3017" s="531"/>
      <c r="H3017" s="575"/>
      <c r="I3017" s="700" t="str">
        <f t="shared" si="371"/>
        <v/>
      </c>
      <c r="J3017" s="700" t="str">
        <f t="shared" si="364"/>
        <v/>
      </c>
      <c r="K3017" s="700" t="str">
        <f t="shared" si="365"/>
        <v/>
      </c>
      <c r="L3017" s="700" t="str">
        <f t="shared" si="366"/>
        <v/>
      </c>
      <c r="M3017" s="712" t="str">
        <f t="shared" si="367"/>
        <v/>
      </c>
      <c r="N3017" s="713"/>
      <c r="O3017" s="714"/>
      <c r="P3017" s="233" t="s">
        <v>439</v>
      </c>
      <c r="Q3017" s="233" t="s">
        <v>439</v>
      </c>
      <c r="R3017" s="816" t="str">
        <f t="shared" si="368"/>
        <v/>
      </c>
      <c r="S3017" s="711" t="str">
        <f t="shared" si="370"/>
        <v/>
      </c>
      <c r="T3017" s="573"/>
      <c r="U3017" s="573"/>
      <c r="V3017" s="147"/>
      <c r="W3017" s="707"/>
    </row>
    <row r="3018" spans="2:23" ht="14.25" customHeight="1">
      <c r="B3018" s="395"/>
      <c r="D3018" s="529">
        <f t="shared" si="369"/>
        <v>2977</v>
      </c>
      <c r="E3018" s="531"/>
      <c r="F3018" s="574"/>
      <c r="G3018" s="531"/>
      <c r="H3018" s="575"/>
      <c r="I3018" s="700" t="str">
        <f t="shared" si="371"/>
        <v/>
      </c>
      <c r="J3018" s="700" t="str">
        <f t="shared" si="364"/>
        <v/>
      </c>
      <c r="K3018" s="700" t="str">
        <f t="shared" si="365"/>
        <v/>
      </c>
      <c r="L3018" s="700" t="str">
        <f t="shared" si="366"/>
        <v/>
      </c>
      <c r="M3018" s="712" t="str">
        <f t="shared" si="367"/>
        <v/>
      </c>
      <c r="N3018" s="713"/>
      <c r="O3018" s="714"/>
      <c r="P3018" s="233" t="s">
        <v>439</v>
      </c>
      <c r="Q3018" s="233" t="s">
        <v>439</v>
      </c>
      <c r="R3018" s="816" t="str">
        <f t="shared" si="368"/>
        <v/>
      </c>
      <c r="S3018" s="711" t="str">
        <f t="shared" si="370"/>
        <v/>
      </c>
      <c r="T3018" s="573"/>
      <c r="U3018" s="573"/>
      <c r="V3018" s="147"/>
      <c r="W3018" s="707"/>
    </row>
    <row r="3019" spans="2:23" ht="14.25" customHeight="1">
      <c r="B3019" s="395"/>
      <c r="D3019" s="529">
        <f t="shared" si="369"/>
        <v>2978</v>
      </c>
      <c r="E3019" s="531"/>
      <c r="F3019" s="574"/>
      <c r="G3019" s="531"/>
      <c r="H3019" s="575"/>
      <c r="I3019" s="700" t="str">
        <f t="shared" si="371"/>
        <v/>
      </c>
      <c r="J3019" s="700" t="str">
        <f t="shared" si="364"/>
        <v/>
      </c>
      <c r="K3019" s="700" t="str">
        <f t="shared" si="365"/>
        <v/>
      </c>
      <c r="L3019" s="700" t="str">
        <f t="shared" si="366"/>
        <v/>
      </c>
      <c r="M3019" s="712" t="str">
        <f t="shared" si="367"/>
        <v/>
      </c>
      <c r="N3019" s="713"/>
      <c r="O3019" s="714"/>
      <c r="P3019" s="233" t="s">
        <v>439</v>
      </c>
      <c r="Q3019" s="233" t="s">
        <v>439</v>
      </c>
      <c r="R3019" s="816" t="str">
        <f t="shared" si="368"/>
        <v/>
      </c>
      <c r="S3019" s="711" t="str">
        <f t="shared" si="370"/>
        <v/>
      </c>
      <c r="T3019" s="573"/>
      <c r="U3019" s="573"/>
      <c r="V3019" s="147"/>
      <c r="W3019" s="707"/>
    </row>
    <row r="3020" spans="2:23" ht="14.25" customHeight="1">
      <c r="B3020" s="395"/>
      <c r="D3020" s="529">
        <f t="shared" si="369"/>
        <v>2979</v>
      </c>
      <c r="E3020" s="531"/>
      <c r="F3020" s="574"/>
      <c r="G3020" s="531"/>
      <c r="H3020" s="575"/>
      <c r="I3020" s="700" t="str">
        <f t="shared" si="371"/>
        <v/>
      </c>
      <c r="J3020" s="700" t="str">
        <f t="shared" si="364"/>
        <v/>
      </c>
      <c r="K3020" s="700" t="str">
        <f t="shared" si="365"/>
        <v/>
      </c>
      <c r="L3020" s="700" t="str">
        <f t="shared" si="366"/>
        <v/>
      </c>
      <c r="M3020" s="712" t="str">
        <f t="shared" si="367"/>
        <v/>
      </c>
      <c r="N3020" s="713"/>
      <c r="O3020" s="714"/>
      <c r="P3020" s="233" t="s">
        <v>439</v>
      </c>
      <c r="Q3020" s="233" t="s">
        <v>439</v>
      </c>
      <c r="R3020" s="816" t="str">
        <f t="shared" si="368"/>
        <v/>
      </c>
      <c r="S3020" s="711" t="str">
        <f t="shared" si="370"/>
        <v/>
      </c>
      <c r="T3020" s="573"/>
      <c r="U3020" s="573"/>
      <c r="V3020" s="147"/>
      <c r="W3020" s="707"/>
    </row>
    <row r="3021" spans="2:23" ht="14.25" customHeight="1">
      <c r="B3021" s="395"/>
      <c r="D3021" s="529">
        <f t="shared" si="369"/>
        <v>2980</v>
      </c>
      <c r="E3021" s="531"/>
      <c r="F3021" s="574"/>
      <c r="G3021" s="531"/>
      <c r="H3021" s="575"/>
      <c r="I3021" s="700" t="str">
        <f t="shared" si="371"/>
        <v/>
      </c>
      <c r="J3021" s="700" t="str">
        <f t="shared" si="364"/>
        <v/>
      </c>
      <c r="K3021" s="700" t="str">
        <f t="shared" si="365"/>
        <v/>
      </c>
      <c r="L3021" s="700" t="str">
        <f t="shared" si="366"/>
        <v/>
      </c>
      <c r="M3021" s="712" t="str">
        <f t="shared" si="367"/>
        <v/>
      </c>
      <c r="N3021" s="713"/>
      <c r="O3021" s="714"/>
      <c r="P3021" s="233" t="s">
        <v>439</v>
      </c>
      <c r="Q3021" s="233" t="s">
        <v>439</v>
      </c>
      <c r="R3021" s="816" t="str">
        <f>IF(Q3021="","",P3021*Q3021)</f>
        <v/>
      </c>
      <c r="S3021" s="711" t="str">
        <f t="shared" si="370"/>
        <v/>
      </c>
      <c r="T3021" s="573"/>
      <c r="U3021" s="573"/>
      <c r="V3021" s="147"/>
      <c r="W3021" s="707"/>
    </row>
    <row r="3022" spans="2:23" ht="14.25" customHeight="1">
      <c r="B3022" s="395"/>
      <c r="D3022" s="529">
        <f t="shared" si="369"/>
        <v>2981</v>
      </c>
      <c r="E3022" s="531"/>
      <c r="F3022" s="574"/>
      <c r="G3022" s="531"/>
      <c r="H3022" s="575"/>
      <c r="I3022" s="700" t="str">
        <f t="shared" si="371"/>
        <v/>
      </c>
      <c r="J3022" s="700" t="str">
        <f t="shared" ref="J3022:J3040" si="372">IF(F3022=$AN$4,"○","")</f>
        <v/>
      </c>
      <c r="K3022" s="700" t="str">
        <f t="shared" ref="K3022:K3040" si="373">IF(OR(F3022=$AQ$4,F3022=$AR$4),"○","")</f>
        <v/>
      </c>
      <c r="L3022" s="700" t="str">
        <f t="shared" ref="L3022:L3040" si="374">IF(F3022=$AS$4,"○","")</f>
        <v/>
      </c>
      <c r="M3022" s="712" t="str">
        <f t="shared" ref="M3022:M3040" si="375">IF(H3022="","",H3022/$H$10)</f>
        <v/>
      </c>
      <c r="N3022" s="713"/>
      <c r="O3022" s="714"/>
      <c r="P3022" s="233" t="s">
        <v>439</v>
      </c>
      <c r="Q3022" s="233" t="s">
        <v>439</v>
      </c>
      <c r="R3022" s="816" t="str">
        <f t="shared" ref="R3022:R3040" si="376">IF(Q3022="","",P3022*Q3022)</f>
        <v/>
      </c>
      <c r="S3022" s="711" t="str">
        <f t="shared" si="370"/>
        <v/>
      </c>
      <c r="T3022" s="573"/>
      <c r="U3022" s="573"/>
      <c r="V3022" s="147"/>
      <c r="W3022" s="707"/>
    </row>
    <row r="3023" spans="2:23" ht="14.25" customHeight="1">
      <c r="B3023" s="395"/>
      <c r="D3023" s="529">
        <f t="shared" si="369"/>
        <v>2982</v>
      </c>
      <c r="E3023" s="531"/>
      <c r="F3023" s="574"/>
      <c r="G3023" s="531"/>
      <c r="H3023" s="575"/>
      <c r="I3023" s="700" t="str">
        <f t="shared" si="371"/>
        <v/>
      </c>
      <c r="J3023" s="700" t="str">
        <f t="shared" si="372"/>
        <v/>
      </c>
      <c r="K3023" s="700" t="str">
        <f t="shared" si="373"/>
        <v/>
      </c>
      <c r="L3023" s="700" t="str">
        <f t="shared" si="374"/>
        <v/>
      </c>
      <c r="M3023" s="712" t="str">
        <f t="shared" si="375"/>
        <v/>
      </c>
      <c r="N3023" s="713"/>
      <c r="O3023" s="714"/>
      <c r="P3023" s="233" t="s">
        <v>439</v>
      </c>
      <c r="Q3023" s="233" t="s">
        <v>439</v>
      </c>
      <c r="R3023" s="816" t="str">
        <f t="shared" si="376"/>
        <v/>
      </c>
      <c r="S3023" s="711" t="str">
        <f t="shared" si="370"/>
        <v/>
      </c>
      <c r="T3023" s="573"/>
      <c r="U3023" s="573"/>
      <c r="V3023" s="147"/>
      <c r="W3023" s="707"/>
    </row>
    <row r="3024" spans="2:23" ht="14.25" customHeight="1">
      <c r="B3024" s="395"/>
      <c r="D3024" s="529">
        <f t="shared" si="369"/>
        <v>2983</v>
      </c>
      <c r="E3024" s="531"/>
      <c r="F3024" s="574"/>
      <c r="G3024" s="531"/>
      <c r="H3024" s="575"/>
      <c r="I3024" s="700" t="str">
        <f t="shared" si="371"/>
        <v/>
      </c>
      <c r="J3024" s="700" t="str">
        <f t="shared" si="372"/>
        <v/>
      </c>
      <c r="K3024" s="700" t="str">
        <f t="shared" si="373"/>
        <v/>
      </c>
      <c r="L3024" s="700" t="str">
        <f t="shared" si="374"/>
        <v/>
      </c>
      <c r="M3024" s="712" t="str">
        <f t="shared" si="375"/>
        <v/>
      </c>
      <c r="N3024" s="713"/>
      <c r="O3024" s="714"/>
      <c r="P3024" s="233" t="s">
        <v>439</v>
      </c>
      <c r="Q3024" s="233" t="s">
        <v>439</v>
      </c>
      <c r="R3024" s="816" t="str">
        <f t="shared" si="376"/>
        <v/>
      </c>
      <c r="S3024" s="711" t="str">
        <f t="shared" si="370"/>
        <v/>
      </c>
      <c r="T3024" s="573"/>
      <c r="U3024" s="573"/>
      <c r="V3024" s="147"/>
      <c r="W3024" s="707"/>
    </row>
    <row r="3025" spans="2:23" ht="14.25" customHeight="1">
      <c r="B3025" s="395"/>
      <c r="D3025" s="529">
        <f t="shared" si="369"/>
        <v>2984</v>
      </c>
      <c r="E3025" s="531"/>
      <c r="F3025" s="574"/>
      <c r="G3025" s="531"/>
      <c r="H3025" s="575"/>
      <c r="I3025" s="700" t="str">
        <f t="shared" si="371"/>
        <v/>
      </c>
      <c r="J3025" s="700" t="str">
        <f t="shared" si="372"/>
        <v/>
      </c>
      <c r="K3025" s="700" t="str">
        <f t="shared" si="373"/>
        <v/>
      </c>
      <c r="L3025" s="700" t="str">
        <f t="shared" si="374"/>
        <v/>
      </c>
      <c r="M3025" s="712" t="str">
        <f t="shared" si="375"/>
        <v/>
      </c>
      <c r="N3025" s="713"/>
      <c r="O3025" s="714"/>
      <c r="P3025" s="233" t="s">
        <v>439</v>
      </c>
      <c r="Q3025" s="233" t="s">
        <v>439</v>
      </c>
      <c r="R3025" s="816" t="str">
        <f t="shared" si="376"/>
        <v/>
      </c>
      <c r="S3025" s="711" t="str">
        <f t="shared" si="370"/>
        <v/>
      </c>
      <c r="T3025" s="573"/>
      <c r="U3025" s="573"/>
      <c r="V3025" s="147"/>
      <c r="W3025" s="707"/>
    </row>
    <row r="3026" spans="2:23" ht="14.25" customHeight="1">
      <c r="B3026" s="395"/>
      <c r="D3026" s="529">
        <f t="shared" si="369"/>
        <v>2985</v>
      </c>
      <c r="E3026" s="531"/>
      <c r="F3026" s="574"/>
      <c r="G3026" s="531"/>
      <c r="H3026" s="575"/>
      <c r="I3026" s="700" t="str">
        <f t="shared" si="371"/>
        <v/>
      </c>
      <c r="J3026" s="700" t="str">
        <f t="shared" si="372"/>
        <v/>
      </c>
      <c r="K3026" s="700" t="str">
        <f t="shared" si="373"/>
        <v/>
      </c>
      <c r="L3026" s="700" t="str">
        <f t="shared" si="374"/>
        <v/>
      </c>
      <c r="M3026" s="712" t="str">
        <f t="shared" si="375"/>
        <v/>
      </c>
      <c r="N3026" s="713"/>
      <c r="O3026" s="714"/>
      <c r="P3026" s="233" t="s">
        <v>439</v>
      </c>
      <c r="Q3026" s="233" t="s">
        <v>439</v>
      </c>
      <c r="R3026" s="816" t="str">
        <f t="shared" si="376"/>
        <v/>
      </c>
      <c r="S3026" s="711" t="str">
        <f t="shared" si="370"/>
        <v/>
      </c>
      <c r="T3026" s="573"/>
      <c r="U3026" s="573"/>
      <c r="V3026" s="147"/>
      <c r="W3026" s="707"/>
    </row>
    <row r="3027" spans="2:23" ht="14.25" customHeight="1">
      <c r="B3027" s="395"/>
      <c r="D3027" s="529">
        <f t="shared" si="369"/>
        <v>2986</v>
      </c>
      <c r="E3027" s="531"/>
      <c r="F3027" s="574"/>
      <c r="G3027" s="531"/>
      <c r="H3027" s="575"/>
      <c r="I3027" s="700" t="str">
        <f t="shared" si="371"/>
        <v/>
      </c>
      <c r="J3027" s="700" t="str">
        <f t="shared" si="372"/>
        <v/>
      </c>
      <c r="K3027" s="700" t="str">
        <f t="shared" si="373"/>
        <v/>
      </c>
      <c r="L3027" s="700" t="str">
        <f t="shared" si="374"/>
        <v/>
      </c>
      <c r="M3027" s="712" t="str">
        <f t="shared" si="375"/>
        <v/>
      </c>
      <c r="N3027" s="713"/>
      <c r="O3027" s="714"/>
      <c r="P3027" s="233" t="s">
        <v>439</v>
      </c>
      <c r="Q3027" s="233" t="s">
        <v>439</v>
      </c>
      <c r="R3027" s="816" t="str">
        <f t="shared" si="376"/>
        <v/>
      </c>
      <c r="S3027" s="711" t="str">
        <f t="shared" si="370"/>
        <v/>
      </c>
      <c r="T3027" s="573"/>
      <c r="U3027" s="573"/>
      <c r="V3027" s="147"/>
      <c r="W3027" s="707"/>
    </row>
    <row r="3028" spans="2:23" ht="14.25" customHeight="1">
      <c r="B3028" s="395"/>
      <c r="D3028" s="529">
        <f t="shared" si="369"/>
        <v>2987</v>
      </c>
      <c r="E3028" s="531"/>
      <c r="F3028" s="574"/>
      <c r="G3028" s="531"/>
      <c r="H3028" s="575"/>
      <c r="I3028" s="700" t="str">
        <f t="shared" si="371"/>
        <v/>
      </c>
      <c r="J3028" s="700" t="str">
        <f t="shared" si="372"/>
        <v/>
      </c>
      <c r="K3028" s="700" t="str">
        <f t="shared" si="373"/>
        <v/>
      </c>
      <c r="L3028" s="700" t="str">
        <f t="shared" si="374"/>
        <v/>
      </c>
      <c r="M3028" s="712" t="str">
        <f t="shared" si="375"/>
        <v/>
      </c>
      <c r="N3028" s="713"/>
      <c r="O3028" s="714"/>
      <c r="P3028" s="233" t="s">
        <v>439</v>
      </c>
      <c r="Q3028" s="233" t="s">
        <v>439</v>
      </c>
      <c r="R3028" s="816" t="str">
        <f t="shared" si="376"/>
        <v/>
      </c>
      <c r="S3028" s="711" t="str">
        <f t="shared" si="370"/>
        <v/>
      </c>
      <c r="T3028" s="573"/>
      <c r="U3028" s="573"/>
      <c r="V3028" s="147"/>
      <c r="W3028" s="707"/>
    </row>
    <row r="3029" spans="2:23" ht="14.25" customHeight="1">
      <c r="B3029" s="395"/>
      <c r="D3029" s="529">
        <f t="shared" si="369"/>
        <v>2988</v>
      </c>
      <c r="E3029" s="531"/>
      <c r="F3029" s="574"/>
      <c r="G3029" s="531"/>
      <c r="H3029" s="575"/>
      <c r="I3029" s="700" t="str">
        <f t="shared" si="371"/>
        <v/>
      </c>
      <c r="J3029" s="700" t="str">
        <f t="shared" si="372"/>
        <v/>
      </c>
      <c r="K3029" s="700" t="str">
        <f t="shared" si="373"/>
        <v/>
      </c>
      <c r="L3029" s="700" t="str">
        <f t="shared" si="374"/>
        <v/>
      </c>
      <c r="M3029" s="712" t="str">
        <f t="shared" si="375"/>
        <v/>
      </c>
      <c r="N3029" s="713"/>
      <c r="O3029" s="714"/>
      <c r="P3029" s="233" t="s">
        <v>439</v>
      </c>
      <c r="Q3029" s="233" t="s">
        <v>439</v>
      </c>
      <c r="R3029" s="816" t="str">
        <f t="shared" si="376"/>
        <v/>
      </c>
      <c r="S3029" s="711" t="str">
        <f t="shared" si="370"/>
        <v/>
      </c>
      <c r="T3029" s="573"/>
      <c r="U3029" s="573"/>
      <c r="V3029" s="147"/>
      <c r="W3029" s="707"/>
    </row>
    <row r="3030" spans="2:23" ht="14.25" customHeight="1">
      <c r="B3030" s="395"/>
      <c r="D3030" s="529">
        <f t="shared" si="369"/>
        <v>2989</v>
      </c>
      <c r="E3030" s="531"/>
      <c r="F3030" s="574"/>
      <c r="G3030" s="531"/>
      <c r="H3030" s="575"/>
      <c r="I3030" s="700" t="str">
        <f t="shared" si="371"/>
        <v/>
      </c>
      <c r="J3030" s="700" t="str">
        <f t="shared" si="372"/>
        <v/>
      </c>
      <c r="K3030" s="700" t="str">
        <f t="shared" si="373"/>
        <v/>
      </c>
      <c r="L3030" s="700" t="str">
        <f t="shared" si="374"/>
        <v/>
      </c>
      <c r="M3030" s="712" t="str">
        <f t="shared" si="375"/>
        <v/>
      </c>
      <c r="N3030" s="713"/>
      <c r="O3030" s="714"/>
      <c r="P3030" s="233" t="s">
        <v>439</v>
      </c>
      <c r="Q3030" s="233" t="s">
        <v>439</v>
      </c>
      <c r="R3030" s="816" t="str">
        <f t="shared" si="376"/>
        <v/>
      </c>
      <c r="S3030" s="711" t="str">
        <f t="shared" si="370"/>
        <v/>
      </c>
      <c r="T3030" s="573"/>
      <c r="U3030" s="573"/>
      <c r="V3030" s="147"/>
      <c r="W3030" s="707"/>
    </row>
    <row r="3031" spans="2:23" ht="14.25" customHeight="1">
      <c r="B3031" s="395"/>
      <c r="D3031" s="529">
        <f t="shared" si="369"/>
        <v>2990</v>
      </c>
      <c r="E3031" s="531"/>
      <c r="F3031" s="574"/>
      <c r="G3031" s="531"/>
      <c r="H3031" s="575"/>
      <c r="I3031" s="700" t="str">
        <f t="shared" si="371"/>
        <v/>
      </c>
      <c r="J3031" s="700" t="str">
        <f t="shared" si="372"/>
        <v/>
      </c>
      <c r="K3031" s="700" t="str">
        <f t="shared" si="373"/>
        <v/>
      </c>
      <c r="L3031" s="700" t="str">
        <f t="shared" si="374"/>
        <v/>
      </c>
      <c r="M3031" s="712" t="str">
        <f t="shared" si="375"/>
        <v/>
      </c>
      <c r="N3031" s="713"/>
      <c r="O3031" s="714"/>
      <c r="P3031" s="233" t="s">
        <v>439</v>
      </c>
      <c r="Q3031" s="233" t="s">
        <v>439</v>
      </c>
      <c r="R3031" s="816" t="str">
        <f t="shared" si="376"/>
        <v/>
      </c>
      <c r="S3031" s="711" t="str">
        <f t="shared" si="370"/>
        <v/>
      </c>
      <c r="T3031" s="573"/>
      <c r="U3031" s="573"/>
      <c r="V3031" s="147"/>
      <c r="W3031" s="707"/>
    </row>
    <row r="3032" spans="2:23" ht="14.25" customHeight="1">
      <c r="B3032" s="395"/>
      <c r="D3032" s="529">
        <f t="shared" si="369"/>
        <v>2991</v>
      </c>
      <c r="E3032" s="531"/>
      <c r="F3032" s="574"/>
      <c r="G3032" s="531"/>
      <c r="H3032" s="575"/>
      <c r="I3032" s="700" t="str">
        <f t="shared" si="371"/>
        <v/>
      </c>
      <c r="J3032" s="700" t="str">
        <f t="shared" si="372"/>
        <v/>
      </c>
      <c r="K3032" s="700" t="str">
        <f t="shared" si="373"/>
        <v/>
      </c>
      <c r="L3032" s="700" t="str">
        <f t="shared" si="374"/>
        <v/>
      </c>
      <c r="M3032" s="712" t="str">
        <f t="shared" si="375"/>
        <v/>
      </c>
      <c r="N3032" s="713"/>
      <c r="O3032" s="714"/>
      <c r="P3032" s="233" t="s">
        <v>439</v>
      </c>
      <c r="Q3032" s="233" t="s">
        <v>439</v>
      </c>
      <c r="R3032" s="816" t="str">
        <f t="shared" si="376"/>
        <v/>
      </c>
      <c r="S3032" s="711" t="str">
        <f t="shared" si="370"/>
        <v/>
      </c>
      <c r="T3032" s="573"/>
      <c r="U3032" s="573"/>
      <c r="V3032" s="147"/>
      <c r="W3032" s="707"/>
    </row>
    <row r="3033" spans="2:23" ht="14.25" customHeight="1">
      <c r="B3033" s="395"/>
      <c r="D3033" s="529">
        <f t="shared" si="369"/>
        <v>2992</v>
      </c>
      <c r="E3033" s="531"/>
      <c r="F3033" s="574"/>
      <c r="G3033" s="531"/>
      <c r="H3033" s="575"/>
      <c r="I3033" s="700" t="str">
        <f t="shared" si="371"/>
        <v/>
      </c>
      <c r="J3033" s="700" t="str">
        <f t="shared" si="372"/>
        <v/>
      </c>
      <c r="K3033" s="700" t="str">
        <f t="shared" si="373"/>
        <v/>
      </c>
      <c r="L3033" s="700" t="str">
        <f t="shared" si="374"/>
        <v/>
      </c>
      <c r="M3033" s="712" t="str">
        <f t="shared" si="375"/>
        <v/>
      </c>
      <c r="N3033" s="713"/>
      <c r="O3033" s="714"/>
      <c r="P3033" s="233" t="s">
        <v>439</v>
      </c>
      <c r="Q3033" s="233" t="s">
        <v>439</v>
      </c>
      <c r="R3033" s="816" t="str">
        <f t="shared" si="376"/>
        <v/>
      </c>
      <c r="S3033" s="711" t="str">
        <f t="shared" si="370"/>
        <v/>
      </c>
      <c r="T3033" s="573"/>
      <c r="U3033" s="573"/>
      <c r="V3033" s="147"/>
      <c r="W3033" s="707"/>
    </row>
    <row r="3034" spans="2:23" ht="14.25" customHeight="1">
      <c r="B3034" s="395"/>
      <c r="D3034" s="529">
        <f t="shared" si="369"/>
        <v>2993</v>
      </c>
      <c r="E3034" s="531"/>
      <c r="F3034" s="574"/>
      <c r="G3034" s="531"/>
      <c r="H3034" s="575"/>
      <c r="I3034" s="700" t="str">
        <f t="shared" si="371"/>
        <v/>
      </c>
      <c r="J3034" s="700" t="str">
        <f t="shared" si="372"/>
        <v/>
      </c>
      <c r="K3034" s="700" t="str">
        <f t="shared" si="373"/>
        <v/>
      </c>
      <c r="L3034" s="700" t="str">
        <f t="shared" si="374"/>
        <v/>
      </c>
      <c r="M3034" s="712" t="str">
        <f t="shared" si="375"/>
        <v/>
      </c>
      <c r="N3034" s="713"/>
      <c r="O3034" s="714"/>
      <c r="P3034" s="233" t="s">
        <v>439</v>
      </c>
      <c r="Q3034" s="233" t="s">
        <v>439</v>
      </c>
      <c r="R3034" s="816" t="str">
        <f t="shared" si="376"/>
        <v/>
      </c>
      <c r="S3034" s="711" t="str">
        <f t="shared" si="370"/>
        <v/>
      </c>
      <c r="T3034" s="573"/>
      <c r="U3034" s="573"/>
      <c r="V3034" s="147"/>
      <c r="W3034" s="707"/>
    </row>
    <row r="3035" spans="2:23" ht="14.25" customHeight="1">
      <c r="B3035" s="395"/>
      <c r="D3035" s="529">
        <f t="shared" si="369"/>
        <v>2994</v>
      </c>
      <c r="E3035" s="531"/>
      <c r="F3035" s="574"/>
      <c r="G3035" s="531"/>
      <c r="H3035" s="575"/>
      <c r="I3035" s="700" t="str">
        <f t="shared" si="371"/>
        <v/>
      </c>
      <c r="J3035" s="700" t="str">
        <f t="shared" si="372"/>
        <v/>
      </c>
      <c r="K3035" s="700" t="str">
        <f t="shared" si="373"/>
        <v/>
      </c>
      <c r="L3035" s="700" t="str">
        <f t="shared" si="374"/>
        <v/>
      </c>
      <c r="M3035" s="712" t="str">
        <f t="shared" si="375"/>
        <v/>
      </c>
      <c r="N3035" s="713"/>
      <c r="O3035" s="714"/>
      <c r="P3035" s="233" t="s">
        <v>439</v>
      </c>
      <c r="Q3035" s="233" t="s">
        <v>439</v>
      </c>
      <c r="R3035" s="816" t="str">
        <f t="shared" si="376"/>
        <v/>
      </c>
      <c r="S3035" s="711" t="str">
        <f t="shared" si="370"/>
        <v/>
      </c>
      <c r="T3035" s="573"/>
      <c r="U3035" s="573"/>
      <c r="V3035" s="147"/>
      <c r="W3035" s="707"/>
    </row>
    <row r="3036" spans="2:23" ht="14.25" customHeight="1">
      <c r="B3036" s="395"/>
      <c r="D3036" s="529">
        <f t="shared" si="369"/>
        <v>2995</v>
      </c>
      <c r="E3036" s="531"/>
      <c r="F3036" s="574"/>
      <c r="G3036" s="531"/>
      <c r="H3036" s="575"/>
      <c r="I3036" s="700" t="str">
        <f t="shared" si="371"/>
        <v/>
      </c>
      <c r="J3036" s="700" t="str">
        <f t="shared" si="372"/>
        <v/>
      </c>
      <c r="K3036" s="700" t="str">
        <f t="shared" si="373"/>
        <v/>
      </c>
      <c r="L3036" s="700" t="str">
        <f t="shared" si="374"/>
        <v/>
      </c>
      <c r="M3036" s="712" t="str">
        <f t="shared" si="375"/>
        <v/>
      </c>
      <c r="N3036" s="713"/>
      <c r="O3036" s="714"/>
      <c r="P3036" s="233" t="s">
        <v>439</v>
      </c>
      <c r="Q3036" s="233" t="s">
        <v>439</v>
      </c>
      <c r="R3036" s="816" t="str">
        <f t="shared" si="376"/>
        <v/>
      </c>
      <c r="S3036" s="711" t="str">
        <f t="shared" si="370"/>
        <v/>
      </c>
      <c r="T3036" s="573"/>
      <c r="U3036" s="573"/>
      <c r="V3036" s="147"/>
      <c r="W3036" s="707"/>
    </row>
    <row r="3037" spans="2:23" ht="14.25" customHeight="1">
      <c r="B3037" s="395"/>
      <c r="D3037" s="529">
        <f t="shared" si="369"/>
        <v>2996</v>
      </c>
      <c r="E3037" s="531"/>
      <c r="F3037" s="574"/>
      <c r="G3037" s="531"/>
      <c r="H3037" s="575"/>
      <c r="I3037" s="700" t="str">
        <f t="shared" si="371"/>
        <v/>
      </c>
      <c r="J3037" s="700" t="str">
        <f t="shared" si="372"/>
        <v/>
      </c>
      <c r="K3037" s="700" t="str">
        <f t="shared" si="373"/>
        <v/>
      </c>
      <c r="L3037" s="700" t="str">
        <f t="shared" si="374"/>
        <v/>
      </c>
      <c r="M3037" s="712" t="str">
        <f t="shared" si="375"/>
        <v/>
      </c>
      <c r="N3037" s="713"/>
      <c r="O3037" s="714"/>
      <c r="P3037" s="233" t="s">
        <v>439</v>
      </c>
      <c r="Q3037" s="233" t="s">
        <v>439</v>
      </c>
      <c r="R3037" s="816" t="str">
        <f t="shared" si="376"/>
        <v/>
      </c>
      <c r="S3037" s="711" t="str">
        <f t="shared" si="370"/>
        <v/>
      </c>
      <c r="T3037" s="573"/>
      <c r="U3037" s="573"/>
      <c r="V3037" s="147"/>
      <c r="W3037" s="707"/>
    </row>
    <row r="3038" spans="2:23" ht="14.25" customHeight="1">
      <c r="B3038" s="395"/>
      <c r="D3038" s="529">
        <f t="shared" si="369"/>
        <v>2997</v>
      </c>
      <c r="E3038" s="531"/>
      <c r="F3038" s="574"/>
      <c r="G3038" s="531"/>
      <c r="H3038" s="575"/>
      <c r="I3038" s="700" t="str">
        <f t="shared" si="371"/>
        <v/>
      </c>
      <c r="J3038" s="700" t="str">
        <f t="shared" si="372"/>
        <v/>
      </c>
      <c r="K3038" s="700" t="str">
        <f t="shared" si="373"/>
        <v/>
      </c>
      <c r="L3038" s="700" t="str">
        <f t="shared" si="374"/>
        <v/>
      </c>
      <c r="M3038" s="712" t="str">
        <f t="shared" si="375"/>
        <v/>
      </c>
      <c r="N3038" s="713"/>
      <c r="O3038" s="714"/>
      <c r="P3038" s="233" t="s">
        <v>439</v>
      </c>
      <c r="Q3038" s="233" t="s">
        <v>439</v>
      </c>
      <c r="R3038" s="816" t="str">
        <f t="shared" si="376"/>
        <v/>
      </c>
      <c r="S3038" s="711" t="str">
        <f t="shared" si="370"/>
        <v/>
      </c>
      <c r="T3038" s="573"/>
      <c r="U3038" s="573"/>
      <c r="V3038" s="147"/>
      <c r="W3038" s="707"/>
    </row>
    <row r="3039" spans="2:23" ht="14.25" customHeight="1">
      <c r="B3039" s="395"/>
      <c r="D3039" s="529">
        <f t="shared" si="369"/>
        <v>2998</v>
      </c>
      <c r="E3039" s="531"/>
      <c r="F3039" s="574"/>
      <c r="G3039" s="531"/>
      <c r="H3039" s="575"/>
      <c r="I3039" s="700" t="str">
        <f t="shared" si="371"/>
        <v/>
      </c>
      <c r="J3039" s="700" t="str">
        <f t="shared" si="372"/>
        <v/>
      </c>
      <c r="K3039" s="700" t="str">
        <f t="shared" si="373"/>
        <v/>
      </c>
      <c r="L3039" s="700" t="str">
        <f t="shared" si="374"/>
        <v/>
      </c>
      <c r="M3039" s="712" t="str">
        <f t="shared" si="375"/>
        <v/>
      </c>
      <c r="N3039" s="713"/>
      <c r="O3039" s="714"/>
      <c r="P3039" s="233" t="s">
        <v>439</v>
      </c>
      <c r="Q3039" s="233" t="s">
        <v>439</v>
      </c>
      <c r="R3039" s="816" t="str">
        <f t="shared" si="376"/>
        <v/>
      </c>
      <c r="S3039" s="711" t="str">
        <f t="shared" si="370"/>
        <v/>
      </c>
      <c r="T3039" s="573"/>
      <c r="U3039" s="573"/>
      <c r="V3039" s="147"/>
      <c r="W3039" s="707"/>
    </row>
    <row r="3040" spans="2:23" ht="14.25" customHeight="1">
      <c r="B3040" s="395"/>
      <c r="D3040" s="529">
        <f t="shared" si="369"/>
        <v>2999</v>
      </c>
      <c r="E3040" s="531"/>
      <c r="F3040" s="574"/>
      <c r="G3040" s="531"/>
      <c r="H3040" s="575"/>
      <c r="I3040" s="700" t="str">
        <f t="shared" si="371"/>
        <v/>
      </c>
      <c r="J3040" s="700" t="str">
        <f t="shared" si="372"/>
        <v/>
      </c>
      <c r="K3040" s="700" t="str">
        <f t="shared" si="373"/>
        <v/>
      </c>
      <c r="L3040" s="700" t="str">
        <f t="shared" si="374"/>
        <v/>
      </c>
      <c r="M3040" s="712" t="str">
        <f t="shared" si="375"/>
        <v/>
      </c>
      <c r="N3040" s="713"/>
      <c r="O3040" s="714"/>
      <c r="P3040" s="233" t="s">
        <v>439</v>
      </c>
      <c r="Q3040" s="233" t="s">
        <v>439</v>
      </c>
      <c r="R3040" s="816" t="str">
        <f t="shared" si="376"/>
        <v/>
      </c>
      <c r="S3040" s="711" t="str">
        <f t="shared" si="370"/>
        <v/>
      </c>
      <c r="T3040" s="573"/>
      <c r="U3040" s="573"/>
      <c r="V3040" s="147"/>
      <c r="W3040" s="707"/>
    </row>
    <row r="3041" spans="2:23" ht="14.25" customHeight="1">
      <c r="B3041" s="395"/>
      <c r="D3041" s="529">
        <f t="shared" si="369"/>
        <v>3000</v>
      </c>
      <c r="E3041" s="531"/>
      <c r="F3041" s="574"/>
      <c r="G3041" s="531"/>
      <c r="H3041" s="575"/>
      <c r="I3041" s="700" t="str">
        <f t="shared" si="371"/>
        <v/>
      </c>
      <c r="J3041" s="700" t="str">
        <f>IF(F3041=$AN$4,"○","")</f>
        <v/>
      </c>
      <c r="K3041" s="700" t="str">
        <f>IF(OR(F3041=$AQ$4,F3041=$AR$4),"○","")</f>
        <v/>
      </c>
      <c r="L3041" s="700" t="str">
        <f>IF(F3041=$AS$4,"○","")</f>
        <v/>
      </c>
      <c r="M3041" s="712" t="str">
        <f>IF(H3041="","",H3041/$H$10)</f>
        <v/>
      </c>
      <c r="N3041" s="713"/>
      <c r="O3041" s="714"/>
      <c r="P3041" s="233" t="s">
        <v>439</v>
      </c>
      <c r="Q3041" s="233" t="s">
        <v>439</v>
      </c>
      <c r="R3041" s="816" t="str">
        <f>IF(Q3041="","",P3041*Q3041)</f>
        <v/>
      </c>
      <c r="S3041" s="711" t="str">
        <f>IF(OR(H3041="",R3041=""),"",R3041/H3041)</f>
        <v/>
      </c>
      <c r="T3041" s="573"/>
      <c r="U3041" s="573"/>
      <c r="V3041" s="147"/>
      <c r="W3041" s="707"/>
    </row>
    <row r="3042" spans="2:23" ht="14.25" customHeight="1">
      <c r="B3042" s="395"/>
      <c r="D3042" s="3"/>
      <c r="E3042" s="3"/>
      <c r="F3042" s="3"/>
      <c r="G3042" s="3"/>
      <c r="H3042" s="147"/>
      <c r="I3042" s="147"/>
      <c r="J3042" s="147"/>
      <c r="K3042" s="147"/>
      <c r="L3042" s="147"/>
      <c r="M3042" s="202"/>
      <c r="N3042" s="202"/>
      <c r="O3042" s="811"/>
      <c r="P3042" s="147"/>
      <c r="Q3042" s="147"/>
      <c r="R3042" s="147"/>
      <c r="S3042" s="147"/>
      <c r="T3042" s="147"/>
      <c r="U3042" s="147"/>
      <c r="V3042" s="147"/>
      <c r="W3042" s="707"/>
    </row>
    <row r="3043" spans="2:23" ht="3" customHeight="1">
      <c r="B3043" s="396"/>
      <c r="C3043" s="1086"/>
      <c r="D3043" s="1040"/>
      <c r="E3043" s="1040"/>
      <c r="F3043" s="1040"/>
      <c r="G3043" s="1040"/>
      <c r="H3043" s="1040"/>
      <c r="I3043" s="1040"/>
      <c r="J3043" s="1040"/>
      <c r="K3043" s="1040"/>
      <c r="L3043" s="1040"/>
      <c r="M3043" s="1040"/>
      <c r="N3043" s="1040"/>
      <c r="O3043" s="1040"/>
      <c r="P3043" s="1040"/>
      <c r="Q3043" s="1040"/>
      <c r="R3043" s="1040"/>
      <c r="S3043" s="1040"/>
      <c r="T3043" s="1040"/>
      <c r="U3043" s="1040"/>
      <c r="V3043" s="1040"/>
      <c r="W3043" s="120"/>
    </row>
    <row r="3044" spans="2:23">
      <c r="W3044" s="502"/>
    </row>
  </sheetData>
  <sheetProtection algorithmName="SHA-512" hashValue="8n8l01X1zeaDP7a73Ffb5nQuvAFQqgzlbRxRvU71NHdNkClf+cb69PblHbpX1Blr1V7d28GSoafA9Vz9xJEHSA==" saltValue="IcJYAgznaPDn2rxsm84szg==" spinCount="100000" sheet="1" objects="1" scenarios="1" selectLockedCells="1"/>
  <mergeCells count="20">
    <mergeCell ref="J6:J7"/>
    <mergeCell ref="K6:K7"/>
    <mergeCell ref="L6:L7"/>
    <mergeCell ref="E5:E7"/>
    <mergeCell ref="D9:G9"/>
    <mergeCell ref="I6:I7"/>
    <mergeCell ref="D10:G10"/>
    <mergeCell ref="T6:T7"/>
    <mergeCell ref="U6:U7"/>
    <mergeCell ref="D5:D7"/>
    <mergeCell ref="F5:F7"/>
    <mergeCell ref="G5:G7"/>
    <mergeCell ref="O5:S5"/>
    <mergeCell ref="S6:S7"/>
    <mergeCell ref="H5:H7"/>
    <mergeCell ref="M5:M7"/>
    <mergeCell ref="O6:O7"/>
    <mergeCell ref="P6:P7"/>
    <mergeCell ref="Q6:Q7"/>
    <mergeCell ref="R6:R7"/>
  </mergeCells>
  <phoneticPr fontId="4"/>
  <conditionalFormatting sqref="T42:U3041">
    <cfRule type="expression" dxfId="23" priority="1" stopIfTrue="1">
      <formula>AND($I42="",$K42="",T42="○")</formula>
    </cfRule>
  </conditionalFormatting>
  <dataValidations count="3">
    <dataValidation type="list" allowBlank="1" showInputMessage="1" showErrorMessage="1" sqref="T42:U3041" xr:uid="{00000000-0002-0000-1000-000000000000}">
      <formula1>$Z$1:$AB$1</formula1>
    </dataValidation>
    <dataValidation type="list" allowBlank="1" showInputMessage="1" showErrorMessage="1" sqref="O42:O3041" xr:uid="{00000000-0002-0000-1000-000001000000}">
      <formula1>$Z$5:$AO$5</formula1>
    </dataValidation>
    <dataValidation type="list" allowBlank="1" showInputMessage="1" showErrorMessage="1" sqref="F42:F3041" xr:uid="{00000000-0002-0000-1000-000002000000}">
      <formula1>$Z$4:$BD$4</formula1>
    </dataValidation>
  </dataValidations>
  <printOptions horizontalCentered="1"/>
  <pageMargins left="0.39370078740157483" right="0.39370078740157483" top="0.59055118110236227" bottom="0.39370078740157483" header="0.39370078740157483" footer="0.19685039370078741"/>
  <pageSetup paperSize="9" scale="95" firstPageNumber="23" orientation="landscape" blackAndWhite="1" horizontalDpi="300" verticalDpi="300" r:id="rId1"/>
  <headerFooter alignWithMargins="0">
    <oddFooter>&amp;C&amp;P</oddFooter>
  </headerFooter>
  <ignoredErrors>
    <ignoredError sqref="R3041 R54:R71 R42 R43:R53" unlockedFormula="1"/>
  </ignoredError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X42"/>
  <sheetViews>
    <sheetView showGridLines="0" zoomScaleNormal="100" zoomScaleSheetLayoutView="115" workbookViewId="0">
      <selection activeCell="M11" sqref="M11"/>
    </sheetView>
  </sheetViews>
  <sheetFormatPr defaultColWidth="0" defaultRowHeight="13.5" zeroHeight="1"/>
  <cols>
    <col min="1" max="1" width="2.125" style="1" customWidth="1"/>
    <col min="2" max="2" width="0.5" customWidth="1"/>
    <col min="3" max="3" width="2.625" customWidth="1"/>
    <col min="4" max="4" width="8.625" style="1" customWidth="1"/>
    <col min="5" max="5" width="15.5" style="1" customWidth="1"/>
    <col min="6" max="11" width="8.625" style="1" customWidth="1"/>
    <col min="12" max="12" width="0.25" style="1" customWidth="1"/>
    <col min="13" max="13" width="25.5" style="1" customWidth="1"/>
    <col min="14" max="14" width="8.5" style="1" customWidth="1"/>
    <col min="15" max="16" width="10.625" style="1" customWidth="1"/>
    <col min="17" max="17" width="2.625" style="1" customWidth="1"/>
    <col min="18" max="18" width="0.5" style="1" customWidth="1"/>
    <col min="19" max="19" width="2.625" style="1" customWidth="1"/>
    <col min="20" max="50" width="0" style="1" hidden="1" customWidth="1"/>
    <col min="51" max="16384" width="9" style="1" hidden="1"/>
  </cols>
  <sheetData>
    <row r="1" spans="2:50" ht="13.5" customHeight="1">
      <c r="B1" s="1"/>
      <c r="C1" s="252" t="s">
        <v>2381</v>
      </c>
      <c r="O1" s="930"/>
      <c r="P1" s="930"/>
      <c r="Q1" s="930"/>
      <c r="U1" t="s">
        <v>1070</v>
      </c>
      <c r="V1" t="s">
        <v>2196</v>
      </c>
    </row>
    <row r="2" spans="2:50" ht="3" customHeight="1">
      <c r="B2" s="393"/>
      <c r="C2" s="394"/>
      <c r="D2" s="250"/>
      <c r="E2" s="250"/>
      <c r="F2" s="250"/>
      <c r="G2" s="250"/>
      <c r="H2" s="250"/>
      <c r="I2" s="250"/>
      <c r="J2" s="250"/>
      <c r="K2" s="250"/>
      <c r="L2" s="250"/>
      <c r="M2" s="250"/>
      <c r="N2" s="250"/>
      <c r="O2" s="250"/>
      <c r="P2" s="250"/>
      <c r="Q2" s="250"/>
      <c r="R2" s="346"/>
      <c r="U2"/>
      <c r="V2"/>
    </row>
    <row r="3" spans="2:50" ht="13.5" customHeight="1">
      <c r="B3" s="395"/>
      <c r="D3" s="1" t="s">
        <v>2382</v>
      </c>
      <c r="R3" s="317"/>
    </row>
    <row r="4" spans="2:50">
      <c r="B4" s="395"/>
      <c r="O4" s="2"/>
      <c r="P4" s="2"/>
      <c r="Q4" s="2"/>
      <c r="R4" s="683"/>
    </row>
    <row r="5" spans="2:50" ht="15" customHeight="1">
      <c r="B5" s="395"/>
      <c r="D5" s="1266" t="s">
        <v>1573</v>
      </c>
      <c r="E5" s="1266" t="s">
        <v>1574</v>
      </c>
      <c r="F5" s="1266" t="s">
        <v>1575</v>
      </c>
      <c r="G5" s="535">
        <f>基本情報!$E$20</f>
        <v>12</v>
      </c>
      <c r="H5" s="535">
        <f>基本情報!$E$21</f>
        <v>13</v>
      </c>
      <c r="I5" s="535">
        <f>基本情報!$E$22</f>
        <v>14</v>
      </c>
      <c r="J5" s="535">
        <f>基本情報!$E$23</f>
        <v>15</v>
      </c>
      <c r="K5" s="1266" t="s">
        <v>1576</v>
      </c>
      <c r="L5" s="926"/>
      <c r="M5" s="1419" t="s">
        <v>2366</v>
      </c>
      <c r="N5" s="1420"/>
      <c r="O5" s="223" t="s">
        <v>2367</v>
      </c>
      <c r="P5" s="223" t="s">
        <v>2368</v>
      </c>
      <c r="Q5" s="237"/>
      <c r="R5" s="367"/>
      <c r="U5" s="438" t="str">
        <f>取組状況入力!Y385</f>
        <v>直管形蛍光ﾗﾝﾌﾟHf（FHF,FHC）</v>
      </c>
      <c r="V5" s="438" t="str">
        <f>取組状況入力!Z385</f>
        <v>直管形蛍光ﾗﾝﾌﾟFLR,FSL</v>
      </c>
      <c r="W5" s="438" t="str">
        <f>取組状況入力!AA385</f>
        <v>直管形蛍光ﾗﾝﾌﾟFL,FCL</v>
      </c>
      <c r="X5" s="438" t="str">
        <f>取組状況入力!AB385</f>
        <v>ｺﾝﾊﾟｸﾄ形蛍光ﾗﾝﾌﾟHf（FHT,FHP）</v>
      </c>
      <c r="Y5" s="438" t="str">
        <f>取組状況入力!AC385</f>
        <v>ｺﾝﾊﾟｸﾄ形蛍光ﾗﾝﾌﾟFPR</v>
      </c>
      <c r="Z5" s="438" t="str">
        <f>取組状況入力!AD385</f>
        <v>ｺﾝﾊﾟｸﾄ形蛍光ﾗﾝﾌﾟFPL,FDL,FML,FWL</v>
      </c>
      <c r="AA5" s="438" t="str">
        <f>取組状況入力!AE385</f>
        <v>ハロゲン電球</v>
      </c>
      <c r="AB5" s="438" t="str">
        <f>取組状況入力!AF385</f>
        <v>クリプトン電球</v>
      </c>
      <c r="AC5" s="438" t="str">
        <f>取組状況入力!AG385</f>
        <v>白熱電球</v>
      </c>
      <c r="AD5" s="438" t="str">
        <f>取組状況入力!AH385</f>
        <v>ｾﾗﾐｯｸﾒﾀﾙﾊﾗｲﾄﾞﾗﾝﾌﾟ</v>
      </c>
      <c r="AE5" s="438" t="str">
        <f>取組状況入力!AI385</f>
        <v>メタルハライドランプ</v>
      </c>
      <c r="AF5" s="438" t="str">
        <f>取組状況入力!AJ385</f>
        <v>高圧ナトリウムランプ</v>
      </c>
      <c r="AG5" s="438" t="str">
        <f>取組状況入力!AK385</f>
        <v>高圧水銀ランプ</v>
      </c>
      <c r="AH5" s="438" t="str">
        <f>取組状況入力!AL385</f>
        <v>LED</v>
      </c>
      <c r="AI5" s="438" t="str">
        <f>取組状況入力!AM385</f>
        <v>高効率LED</v>
      </c>
      <c r="AJ5" s="438" t="str">
        <f>取組状況入力!AN385</f>
        <v>把握できていない</v>
      </c>
    </row>
    <row r="6" spans="2:50" ht="15" customHeight="1">
      <c r="B6" s="395"/>
      <c r="D6" s="1384"/>
      <c r="E6" s="1384"/>
      <c r="F6" s="1384"/>
      <c r="G6" s="1356" t="s">
        <v>2369</v>
      </c>
      <c r="H6" s="1356" t="s">
        <v>2370</v>
      </c>
      <c r="I6" s="1356" t="s">
        <v>2371</v>
      </c>
      <c r="J6" s="1356" t="s">
        <v>2372</v>
      </c>
      <c r="K6" s="1384"/>
      <c r="L6" s="951"/>
      <c r="M6" s="1266" t="s">
        <v>1577</v>
      </c>
      <c r="N6" s="1417" t="s">
        <v>1578</v>
      </c>
      <c r="O6" s="1266" t="s">
        <v>2377</v>
      </c>
      <c r="P6" s="1266" t="s">
        <v>2378</v>
      </c>
      <c r="Q6"/>
      <c r="R6" s="32"/>
      <c r="S6"/>
      <c r="T6"/>
      <c r="W6" s="24" t="s">
        <v>204</v>
      </c>
      <c r="X6" s="24" t="s">
        <v>206</v>
      </c>
      <c r="Y6" s="24" t="s">
        <v>208</v>
      </c>
      <c r="Z6" s="24" t="s">
        <v>156</v>
      </c>
      <c r="AA6" s="24" t="s">
        <v>157</v>
      </c>
      <c r="AB6" s="24" t="s">
        <v>158</v>
      </c>
      <c r="AC6" s="24" t="s">
        <v>213</v>
      </c>
      <c r="AD6" s="24" t="s">
        <v>215</v>
      </c>
      <c r="AE6" s="24" t="s">
        <v>161</v>
      </c>
      <c r="AF6" s="24" t="s">
        <v>218</v>
      </c>
      <c r="AG6" s="24" t="s">
        <v>220</v>
      </c>
      <c r="AH6" s="24" t="s">
        <v>222</v>
      </c>
      <c r="AI6" s="24" t="s">
        <v>224</v>
      </c>
      <c r="AJ6" s="24" t="s">
        <v>226</v>
      </c>
      <c r="AK6" s="4" t="s">
        <v>58</v>
      </c>
      <c r="AL6"/>
      <c r="AM6"/>
      <c r="AN6"/>
      <c r="AO6"/>
      <c r="AP6"/>
      <c r="AQ6"/>
      <c r="AR6"/>
      <c r="AS6"/>
      <c r="AT6"/>
      <c r="AU6"/>
      <c r="AV6"/>
      <c r="AW6"/>
      <c r="AX6"/>
    </row>
    <row r="7" spans="2:50" ht="24" customHeight="1">
      <c r="B7" s="395"/>
      <c r="D7" s="1267"/>
      <c r="E7" s="1267"/>
      <c r="F7" s="1267"/>
      <c r="G7" s="1267"/>
      <c r="H7" s="1267"/>
      <c r="I7" s="1267"/>
      <c r="J7" s="1267"/>
      <c r="K7" s="1267"/>
      <c r="L7" s="951"/>
      <c r="M7" s="1421"/>
      <c r="N7" s="1418"/>
      <c r="O7" s="1267"/>
      <c r="P7" s="1267"/>
      <c r="Q7"/>
      <c r="R7" s="32"/>
      <c r="S7"/>
      <c r="T7"/>
      <c r="W7" s="952">
        <f>メイン!$P35</f>
        <v>0</v>
      </c>
      <c r="X7" s="952">
        <f>メイン!$P36</f>
        <v>0</v>
      </c>
      <c r="Y7" s="952">
        <f>メイン!$P37</f>
        <v>0</v>
      </c>
      <c r="Z7" s="952">
        <f>メイン!$P38</f>
        <v>0</v>
      </c>
      <c r="AA7" s="952">
        <f>メイン!$P39</f>
        <v>0</v>
      </c>
      <c r="AB7" s="952">
        <f>メイン!$P40</f>
        <v>0</v>
      </c>
      <c r="AC7" s="952">
        <f>メイン!$P41</f>
        <v>0</v>
      </c>
      <c r="AD7" s="952">
        <f>メイン!$P42</f>
        <v>0</v>
      </c>
      <c r="AE7" s="952">
        <f>メイン!$P43</f>
        <v>0</v>
      </c>
      <c r="AF7" s="952">
        <f>メイン!$P44</f>
        <v>0</v>
      </c>
      <c r="AG7" s="952">
        <f>メイン!$P45</f>
        <v>0</v>
      </c>
      <c r="AH7" s="952">
        <f>メイン!$P46</f>
        <v>0</v>
      </c>
      <c r="AI7" s="952">
        <f>メイン!$P47</f>
        <v>0</v>
      </c>
      <c r="AJ7" s="952">
        <f>メイン!$P48</f>
        <v>0</v>
      </c>
      <c r="AK7" s="953">
        <f>SUM(W7:AJ7)</f>
        <v>0</v>
      </c>
      <c r="AL7"/>
      <c r="AM7"/>
      <c r="AN7"/>
      <c r="AO7"/>
      <c r="AP7"/>
      <c r="AQ7"/>
      <c r="AR7"/>
      <c r="AS7"/>
      <c r="AT7"/>
      <c r="AU7"/>
      <c r="AV7"/>
      <c r="AW7"/>
      <c r="AX7"/>
    </row>
    <row r="8" spans="2:50" ht="2.1" customHeight="1" thickBot="1">
      <c r="B8" s="395"/>
      <c r="D8" s="539"/>
      <c r="E8" s="539"/>
      <c r="F8" s="539"/>
      <c r="G8" s="539"/>
      <c r="H8" s="539"/>
      <c r="I8" s="539"/>
      <c r="J8" s="539"/>
      <c r="K8" s="954"/>
      <c r="L8" s="955"/>
      <c r="M8" s="956"/>
      <c r="N8" s="954"/>
      <c r="O8" s="539"/>
      <c r="P8" s="539"/>
      <c r="Q8"/>
      <c r="R8" s="32"/>
      <c r="S8"/>
      <c r="T8"/>
      <c r="U8"/>
      <c r="V8"/>
      <c r="W8"/>
      <c r="X8"/>
      <c r="Y8"/>
      <c r="Z8"/>
      <c r="AA8"/>
      <c r="AB8"/>
      <c r="AC8"/>
      <c r="AD8"/>
      <c r="AE8"/>
      <c r="AF8"/>
      <c r="AG8"/>
      <c r="AH8"/>
      <c r="AI8"/>
      <c r="AJ8"/>
      <c r="AK8"/>
      <c r="AL8"/>
      <c r="AM8"/>
      <c r="AN8"/>
      <c r="AO8"/>
      <c r="AP8"/>
      <c r="AQ8"/>
      <c r="AR8"/>
      <c r="AS8"/>
      <c r="AT8"/>
      <c r="AU8"/>
      <c r="AV8"/>
      <c r="AW8"/>
      <c r="AX8"/>
    </row>
    <row r="9" spans="2:50" ht="15" customHeight="1" thickBot="1">
      <c r="B9" s="395"/>
      <c r="D9" s="1171" t="s">
        <v>2383</v>
      </c>
      <c r="E9" s="1173"/>
      <c r="F9" s="517" t="s">
        <v>853</v>
      </c>
      <c r="G9" s="517" t="s">
        <v>853</v>
      </c>
      <c r="H9" s="517" t="s">
        <v>853</v>
      </c>
      <c r="I9" s="517" t="s">
        <v>853</v>
      </c>
      <c r="J9" s="517" t="s">
        <v>853</v>
      </c>
      <c r="K9" s="517" t="s">
        <v>853</v>
      </c>
      <c r="L9"/>
      <c r="M9" s="517" t="s">
        <v>853</v>
      </c>
      <c r="N9" s="517" t="s">
        <v>853</v>
      </c>
      <c r="O9" s="595" t="str">
        <f>IF($G$10+$I$10=0,"         －",O$10/($G$10+$I$10))</f>
        <v xml:space="preserve">         －</v>
      </c>
      <c r="P9" s="646" t="str">
        <f>IF(OR($G$10+$I$10=0,AND(P16="",P27="",P28="")),"         －",P$10/($G$10+$I$10))</f>
        <v xml:space="preserve">         －</v>
      </c>
      <c r="Q9"/>
      <c r="R9" s="32"/>
      <c r="S9"/>
      <c r="T9"/>
      <c r="U9"/>
      <c r="V9"/>
      <c r="W9"/>
      <c r="X9"/>
      <c r="Y9"/>
      <c r="Z9"/>
      <c r="AA9"/>
      <c r="AB9"/>
      <c r="AC9"/>
      <c r="AD9"/>
      <c r="AE9"/>
      <c r="AF9"/>
      <c r="AG9"/>
      <c r="AH9"/>
      <c r="AI9"/>
      <c r="AJ9"/>
      <c r="AK9"/>
      <c r="AL9"/>
      <c r="AM9"/>
      <c r="AN9"/>
      <c r="AO9"/>
      <c r="AP9"/>
      <c r="AQ9"/>
      <c r="AR9"/>
      <c r="AS9"/>
      <c r="AT9"/>
      <c r="AU9"/>
      <c r="AV9"/>
      <c r="AW9"/>
      <c r="AX9"/>
    </row>
    <row r="10" spans="2:50" ht="15" customHeight="1" thickBot="1">
      <c r="B10" s="395"/>
      <c r="D10" s="1171" t="s">
        <v>2384</v>
      </c>
      <c r="E10" s="1173"/>
      <c r="F10" s="691">
        <f>SUM(F11:F38)</f>
        <v>0</v>
      </c>
      <c r="G10" s="915">
        <f>AK16</f>
        <v>0</v>
      </c>
      <c r="H10" s="776">
        <f>AK24</f>
        <v>0</v>
      </c>
      <c r="I10" s="776">
        <f>SUM(AK27:AK28)</f>
        <v>0</v>
      </c>
      <c r="J10" s="777">
        <f>AK29</f>
        <v>0</v>
      </c>
      <c r="K10" s="517" t="s">
        <v>853</v>
      </c>
      <c r="L10"/>
      <c r="M10" s="517" t="s">
        <v>853</v>
      </c>
      <c r="N10" s="517" t="s">
        <v>853</v>
      </c>
      <c r="O10" s="691">
        <f>IF(OR(AND(G10=0,I10=0),AND(O16="",O27="",O28="")),0,SUMPRODUCT(F16,O16)+SUMPRODUCT(F27:F28,O27:O28))</f>
        <v>0</v>
      </c>
      <c r="P10" s="957">
        <f>IF(OR(AND(G10=0,I10=0),AND(P16="",P27="",P28="")),0,SUMPRODUCT(F16,P16)+SUMPRODUCT(F27:F28,P27:P28))</f>
        <v>0</v>
      </c>
      <c r="Q10"/>
      <c r="R10" s="32"/>
      <c r="S10"/>
      <c r="T10"/>
      <c r="U10"/>
      <c r="V10"/>
      <c r="W10"/>
      <c r="X10"/>
      <c r="Y10"/>
      <c r="Z10"/>
      <c r="AA10"/>
      <c r="AB10"/>
      <c r="AC10"/>
      <c r="AD10"/>
      <c r="AE10"/>
      <c r="AF10"/>
      <c r="AG10"/>
      <c r="AH10"/>
      <c r="AI10"/>
      <c r="AJ10"/>
      <c r="AK10"/>
      <c r="AL10"/>
      <c r="AM10"/>
      <c r="AN10"/>
      <c r="AO10"/>
      <c r="AP10"/>
      <c r="AQ10"/>
      <c r="AR10"/>
      <c r="AS10"/>
      <c r="AT10"/>
      <c r="AU10"/>
      <c r="AV10"/>
      <c r="AW10"/>
      <c r="AX10"/>
    </row>
    <row r="11" spans="2:50" ht="15" customHeight="1" thickBot="1">
      <c r="B11" s="395"/>
      <c r="D11" s="958" t="s">
        <v>1584</v>
      </c>
      <c r="E11" s="959" t="s">
        <v>1585</v>
      </c>
      <c r="F11" s="960">
        <f>AK11</f>
        <v>0</v>
      </c>
      <c r="G11" s="960"/>
      <c r="H11" s="960"/>
      <c r="I11" s="960"/>
      <c r="J11" s="960"/>
      <c r="K11" s="961" t="str">
        <f>AL11</f>
        <v/>
      </c>
      <c r="L11"/>
      <c r="M11" s="924"/>
      <c r="N11" s="962"/>
      <c r="O11" s="963"/>
      <c r="P11" s="963"/>
      <c r="Q11"/>
      <c r="R11" s="32"/>
      <c r="S11"/>
      <c r="T11">
        <v>8.3682251955741584</v>
      </c>
      <c r="U11" s="964" t="s">
        <v>1584</v>
      </c>
      <c r="V11" s="964" t="s">
        <v>1585</v>
      </c>
      <c r="W11" s="965">
        <v>0.03</v>
      </c>
      <c r="X11" s="965">
        <v>0.03</v>
      </c>
      <c r="Y11" s="965">
        <v>0.03</v>
      </c>
      <c r="Z11" s="965">
        <v>0.03</v>
      </c>
      <c r="AA11" s="965">
        <v>0.03</v>
      </c>
      <c r="AB11" s="965">
        <v>0.03</v>
      </c>
      <c r="AC11" s="965">
        <v>0.03</v>
      </c>
      <c r="AD11" s="965">
        <v>0.03</v>
      </c>
      <c r="AE11" s="965">
        <v>0.03</v>
      </c>
      <c r="AF11" s="965">
        <v>0.03</v>
      </c>
      <c r="AG11" s="965">
        <v>0.03</v>
      </c>
      <c r="AH11" s="965">
        <v>0.03</v>
      </c>
      <c r="AI11" s="966" t="s">
        <v>2385</v>
      </c>
      <c r="AJ11" s="965">
        <v>0.03</v>
      </c>
      <c r="AK11" s="967">
        <f t="shared" ref="AK11:AK38" si="0">SUMPRODUCT($W$7:$AJ$7,W11:AJ11)</f>
        <v>0</v>
      </c>
      <c r="AL11" s="968" t="str">
        <f>IF($AK$7=0,"",AK11/$AK$7)</f>
        <v/>
      </c>
      <c r="AM11"/>
      <c r="AN11"/>
      <c r="AO11"/>
      <c r="AP11"/>
      <c r="AQ11"/>
      <c r="AR11"/>
      <c r="AS11"/>
      <c r="AT11"/>
      <c r="AU11"/>
      <c r="AV11"/>
      <c r="AW11"/>
      <c r="AX11"/>
    </row>
    <row r="12" spans="2:50" ht="15" customHeight="1" thickBot="1">
      <c r="B12" s="395"/>
      <c r="D12" s="958"/>
      <c r="E12" s="969" t="s">
        <v>1586</v>
      </c>
      <c r="F12" s="960">
        <f t="shared" ref="F12:F39" si="1">AK12</f>
        <v>0</v>
      </c>
      <c r="G12" s="960"/>
      <c r="H12" s="960"/>
      <c r="I12" s="960"/>
      <c r="J12" s="960"/>
      <c r="K12" s="961" t="str">
        <f t="shared" ref="K12:K39" si="2">AL12</f>
        <v/>
      </c>
      <c r="L12"/>
      <c r="M12" s="924"/>
      <c r="N12" s="962"/>
      <c r="O12" s="535"/>
      <c r="P12" s="535"/>
      <c r="Q12"/>
      <c r="R12" s="32"/>
      <c r="S12"/>
      <c r="T12">
        <v>4.179160894685273</v>
      </c>
      <c r="U12" s="970"/>
      <c r="V12" s="970" t="s">
        <v>1586</v>
      </c>
      <c r="W12" s="971">
        <v>0.1</v>
      </c>
      <c r="X12" s="971">
        <v>0.05</v>
      </c>
      <c r="Y12" s="971">
        <v>0.05</v>
      </c>
      <c r="Z12" s="971">
        <v>0.05</v>
      </c>
      <c r="AA12" s="971">
        <v>0.2</v>
      </c>
      <c r="AB12" s="971">
        <v>0.2</v>
      </c>
      <c r="AC12" s="971">
        <v>0.1</v>
      </c>
      <c r="AD12" s="971">
        <v>0.2</v>
      </c>
      <c r="AE12" s="971">
        <v>0.2</v>
      </c>
      <c r="AF12" s="971">
        <v>0.2</v>
      </c>
      <c r="AG12" s="971">
        <v>0.2</v>
      </c>
      <c r="AH12" s="971">
        <v>0.2</v>
      </c>
      <c r="AI12" s="972" t="s">
        <v>2385</v>
      </c>
      <c r="AJ12" s="971">
        <v>0.05</v>
      </c>
      <c r="AK12" s="967">
        <f t="shared" si="0"/>
        <v>0</v>
      </c>
      <c r="AL12" s="968" t="str">
        <f t="shared" ref="AL12:AL38" si="3">IF($AK$7=0,"",AK12/$AK$7)</f>
        <v/>
      </c>
      <c r="AM12"/>
      <c r="AN12"/>
      <c r="AO12"/>
      <c r="AP12"/>
      <c r="AQ12"/>
      <c r="AR12"/>
      <c r="AS12"/>
      <c r="AT12"/>
      <c r="AU12"/>
      <c r="AV12"/>
      <c r="AW12"/>
      <c r="AX12"/>
    </row>
    <row r="13" spans="2:50" ht="14.25" customHeight="1" thickBot="1">
      <c r="B13" s="395"/>
      <c r="D13" s="958"/>
      <c r="E13" s="969" t="s">
        <v>1587</v>
      </c>
      <c r="F13" s="960">
        <f t="shared" si="1"/>
        <v>0</v>
      </c>
      <c r="G13" s="960"/>
      <c r="H13" s="960"/>
      <c r="I13" s="960"/>
      <c r="J13" s="960"/>
      <c r="K13" s="961" t="str">
        <f t="shared" si="2"/>
        <v/>
      </c>
      <c r="L13"/>
      <c r="M13" s="924"/>
      <c r="N13" s="962"/>
      <c r="O13" s="535"/>
      <c r="P13" s="535"/>
      <c r="Q13"/>
      <c r="R13" s="32"/>
      <c r="S13"/>
      <c r="T13">
        <v>7.7820065875844593</v>
      </c>
      <c r="U13" s="970"/>
      <c r="V13" s="970" t="s">
        <v>1587</v>
      </c>
      <c r="W13" s="971">
        <v>0.05</v>
      </c>
      <c r="X13" s="971">
        <v>0.05</v>
      </c>
      <c r="Y13" s="971">
        <v>0.05</v>
      </c>
      <c r="Z13" s="971">
        <v>0.05</v>
      </c>
      <c r="AA13" s="971">
        <v>0.05</v>
      </c>
      <c r="AB13" s="971">
        <v>0.05</v>
      </c>
      <c r="AC13" s="971">
        <v>0.05</v>
      </c>
      <c r="AD13" s="971">
        <v>0.05</v>
      </c>
      <c r="AE13" s="971">
        <v>0.05</v>
      </c>
      <c r="AF13" s="971">
        <v>0.05</v>
      </c>
      <c r="AG13" s="971">
        <v>0.05</v>
      </c>
      <c r="AH13" s="971">
        <v>0.05</v>
      </c>
      <c r="AI13" s="972" t="s">
        <v>2385</v>
      </c>
      <c r="AJ13" s="971">
        <v>0.05</v>
      </c>
      <c r="AK13" s="967">
        <f t="shared" si="0"/>
        <v>0</v>
      </c>
      <c r="AL13" s="968" t="str">
        <f t="shared" si="3"/>
        <v/>
      </c>
      <c r="AM13"/>
      <c r="AN13"/>
      <c r="AO13"/>
      <c r="AP13"/>
      <c r="AQ13"/>
      <c r="AR13"/>
      <c r="AS13"/>
      <c r="AT13"/>
      <c r="AU13"/>
      <c r="AV13"/>
      <c r="AW13"/>
      <c r="AX13"/>
    </row>
    <row r="14" spans="2:50" ht="14.25" customHeight="1" thickBot="1">
      <c r="B14" s="395"/>
      <c r="D14" s="958"/>
      <c r="E14" s="969" t="s">
        <v>1588</v>
      </c>
      <c r="F14" s="960">
        <f t="shared" si="1"/>
        <v>0</v>
      </c>
      <c r="G14" s="960"/>
      <c r="H14" s="960"/>
      <c r="I14" s="960"/>
      <c r="J14" s="960"/>
      <c r="K14" s="961" t="str">
        <f t="shared" si="2"/>
        <v/>
      </c>
      <c r="L14"/>
      <c r="M14" s="924"/>
      <c r="N14" s="962"/>
      <c r="O14" s="535"/>
      <c r="P14" s="535"/>
      <c r="Q14"/>
      <c r="R14" s="32"/>
      <c r="S14"/>
      <c r="T14">
        <v>4.2007852627419995</v>
      </c>
      <c r="U14" s="970"/>
      <c r="V14" s="970" t="s">
        <v>1588</v>
      </c>
      <c r="W14" s="972" t="s">
        <v>2385</v>
      </c>
      <c r="X14" s="972" t="s">
        <v>2385</v>
      </c>
      <c r="Y14" s="972" t="s">
        <v>2385</v>
      </c>
      <c r="Z14" s="972" t="s">
        <v>2385</v>
      </c>
      <c r="AA14" s="972" t="s">
        <v>2385</v>
      </c>
      <c r="AB14" s="972" t="s">
        <v>2385</v>
      </c>
      <c r="AC14" s="972" t="s">
        <v>2385</v>
      </c>
      <c r="AD14" s="972" t="s">
        <v>2385</v>
      </c>
      <c r="AE14" s="972" t="s">
        <v>2385</v>
      </c>
      <c r="AF14" s="972" t="s">
        <v>2385</v>
      </c>
      <c r="AG14" s="972" t="s">
        <v>2385</v>
      </c>
      <c r="AH14" s="972" t="s">
        <v>2385</v>
      </c>
      <c r="AI14" s="972" t="s">
        <v>2385</v>
      </c>
      <c r="AJ14" s="972" t="s">
        <v>2385</v>
      </c>
      <c r="AK14" s="967">
        <f t="shared" si="0"/>
        <v>0</v>
      </c>
      <c r="AL14" s="968" t="str">
        <f t="shared" si="3"/>
        <v/>
      </c>
      <c r="AM14"/>
      <c r="AN14"/>
      <c r="AO14"/>
      <c r="AP14"/>
      <c r="AQ14"/>
      <c r="AR14"/>
      <c r="AS14"/>
      <c r="AT14"/>
      <c r="AU14"/>
      <c r="AV14"/>
      <c r="AW14"/>
      <c r="AX14"/>
    </row>
    <row r="15" spans="2:50" ht="14.25" customHeight="1" thickBot="1">
      <c r="B15" s="395"/>
      <c r="D15" s="958"/>
      <c r="E15" s="969" t="s">
        <v>224</v>
      </c>
      <c r="F15" s="960">
        <f t="shared" si="1"/>
        <v>0</v>
      </c>
      <c r="G15" s="960"/>
      <c r="H15" s="960"/>
      <c r="I15" s="960"/>
      <c r="J15" s="960"/>
      <c r="K15" s="961" t="str">
        <f t="shared" si="2"/>
        <v/>
      </c>
      <c r="L15"/>
      <c r="M15" s="924"/>
      <c r="N15" s="962"/>
      <c r="O15" s="535"/>
      <c r="P15" s="535"/>
      <c r="Q15"/>
      <c r="R15" s="32"/>
      <c r="S15"/>
      <c r="T15">
        <v>2.8056316340826188</v>
      </c>
      <c r="U15" s="970"/>
      <c r="V15" s="970" t="s">
        <v>224</v>
      </c>
      <c r="W15" s="972" t="s">
        <v>2385</v>
      </c>
      <c r="X15" s="972" t="s">
        <v>2385</v>
      </c>
      <c r="Y15" s="972" t="s">
        <v>2385</v>
      </c>
      <c r="Z15" s="972" t="s">
        <v>2385</v>
      </c>
      <c r="AA15" s="972" t="s">
        <v>2385</v>
      </c>
      <c r="AB15" s="972" t="s">
        <v>2385</v>
      </c>
      <c r="AC15" s="972" t="s">
        <v>2385</v>
      </c>
      <c r="AD15" s="972" t="s">
        <v>2385</v>
      </c>
      <c r="AE15" s="972" t="s">
        <v>2385</v>
      </c>
      <c r="AF15" s="972" t="s">
        <v>2385</v>
      </c>
      <c r="AG15" s="972" t="s">
        <v>2385</v>
      </c>
      <c r="AH15" s="972" t="s">
        <v>2385</v>
      </c>
      <c r="AI15" s="971">
        <v>0.8</v>
      </c>
      <c r="AJ15" s="972" t="s">
        <v>2385</v>
      </c>
      <c r="AK15" s="967">
        <f t="shared" si="0"/>
        <v>0</v>
      </c>
      <c r="AL15" s="968" t="str">
        <f t="shared" si="3"/>
        <v/>
      </c>
      <c r="AM15"/>
      <c r="AN15"/>
      <c r="AO15"/>
      <c r="AP15"/>
      <c r="AQ15"/>
      <c r="AR15"/>
      <c r="AS15"/>
      <c r="AT15"/>
      <c r="AU15"/>
      <c r="AV15"/>
      <c r="AW15"/>
      <c r="AX15"/>
    </row>
    <row r="16" spans="2:50" ht="14.25" customHeight="1" thickBot="1">
      <c r="B16" s="395"/>
      <c r="D16" s="958"/>
      <c r="E16" s="969" t="s">
        <v>1589</v>
      </c>
      <c r="F16" s="960">
        <f t="shared" si="1"/>
        <v>0</v>
      </c>
      <c r="G16" s="960"/>
      <c r="H16" s="960"/>
      <c r="I16" s="960"/>
      <c r="J16" s="960"/>
      <c r="K16" s="961" t="str">
        <f t="shared" si="2"/>
        <v/>
      </c>
      <c r="L16"/>
      <c r="M16" s="924"/>
      <c r="N16" s="962"/>
      <c r="O16" s="973"/>
      <c r="P16" s="973"/>
      <c r="Q16"/>
      <c r="R16" s="32"/>
      <c r="S16"/>
      <c r="T16">
        <v>9.2794407732796103</v>
      </c>
      <c r="U16" s="970"/>
      <c r="V16" s="970" t="s">
        <v>1589</v>
      </c>
      <c r="W16" s="971">
        <v>0.6</v>
      </c>
      <c r="X16" s="971">
        <v>0.03</v>
      </c>
      <c r="Y16" s="971">
        <v>0.03</v>
      </c>
      <c r="Z16" s="972" t="s">
        <v>2385</v>
      </c>
      <c r="AA16" s="971">
        <v>0.05</v>
      </c>
      <c r="AB16" s="971">
        <v>0.05</v>
      </c>
      <c r="AC16" s="971">
        <v>0.05</v>
      </c>
      <c r="AD16" s="971">
        <v>0.05</v>
      </c>
      <c r="AE16" s="971">
        <v>0.05</v>
      </c>
      <c r="AF16" s="971">
        <v>0.15</v>
      </c>
      <c r="AG16" s="971">
        <v>0.3</v>
      </c>
      <c r="AH16" s="972" t="s">
        <v>2385</v>
      </c>
      <c r="AI16" s="972" t="s">
        <v>2385</v>
      </c>
      <c r="AJ16" s="971">
        <v>0.1</v>
      </c>
      <c r="AK16" s="967">
        <f t="shared" si="0"/>
        <v>0</v>
      </c>
      <c r="AL16" s="968" t="str">
        <f t="shared" si="3"/>
        <v/>
      </c>
      <c r="AM16"/>
      <c r="AN16"/>
      <c r="AO16"/>
      <c r="AP16"/>
      <c r="AQ16"/>
      <c r="AR16"/>
      <c r="AS16"/>
      <c r="AT16"/>
      <c r="AU16"/>
      <c r="AV16"/>
      <c r="AW16"/>
      <c r="AX16"/>
    </row>
    <row r="17" spans="2:50" ht="14.25" customHeight="1" thickBot="1">
      <c r="B17" s="395"/>
      <c r="D17" s="958"/>
      <c r="E17" s="969" t="s">
        <v>1590</v>
      </c>
      <c r="F17" s="960">
        <f t="shared" si="1"/>
        <v>0</v>
      </c>
      <c r="G17" s="960"/>
      <c r="H17" s="960"/>
      <c r="I17" s="960"/>
      <c r="J17" s="960"/>
      <c r="K17" s="961" t="str">
        <f t="shared" si="2"/>
        <v/>
      </c>
      <c r="L17"/>
      <c r="M17" s="924"/>
      <c r="N17" s="962"/>
      <c r="O17" s="535"/>
      <c r="P17" s="535"/>
      <c r="Q17"/>
      <c r="R17" s="32"/>
      <c r="S17"/>
      <c r="T17">
        <v>17.794486215538846</v>
      </c>
      <c r="U17" s="970"/>
      <c r="V17" s="970" t="s">
        <v>1590</v>
      </c>
      <c r="W17" s="972" t="s">
        <v>2385</v>
      </c>
      <c r="X17" s="972" t="s">
        <v>2385</v>
      </c>
      <c r="Y17" s="972" t="s">
        <v>2385</v>
      </c>
      <c r="Z17" s="972" t="s">
        <v>2385</v>
      </c>
      <c r="AA17" s="972" t="s">
        <v>2385</v>
      </c>
      <c r="AB17" s="972" t="s">
        <v>2385</v>
      </c>
      <c r="AC17" s="972" t="s">
        <v>2385</v>
      </c>
      <c r="AD17" s="972" t="s">
        <v>2385</v>
      </c>
      <c r="AE17" s="972" t="s">
        <v>2385</v>
      </c>
      <c r="AF17" s="972" t="s">
        <v>2385</v>
      </c>
      <c r="AG17" s="972" t="s">
        <v>2385</v>
      </c>
      <c r="AH17" s="972" t="s">
        <v>2385</v>
      </c>
      <c r="AI17" s="972" t="s">
        <v>2385</v>
      </c>
      <c r="AJ17" s="972" t="s">
        <v>2385</v>
      </c>
      <c r="AK17" s="967">
        <f t="shared" si="0"/>
        <v>0</v>
      </c>
      <c r="AL17" s="968" t="str">
        <f t="shared" si="3"/>
        <v/>
      </c>
      <c r="AM17"/>
      <c r="AN17"/>
      <c r="AO17"/>
      <c r="AP17"/>
      <c r="AQ17"/>
      <c r="AR17"/>
      <c r="AS17"/>
      <c r="AT17"/>
      <c r="AU17"/>
      <c r="AV17"/>
      <c r="AW17"/>
      <c r="AX17"/>
    </row>
    <row r="18" spans="2:50" ht="14.25" customHeight="1" thickBot="1">
      <c r="B18" s="395"/>
      <c r="D18" s="958"/>
      <c r="E18" s="969" t="s">
        <v>1591</v>
      </c>
      <c r="F18" s="960">
        <f t="shared" si="1"/>
        <v>0</v>
      </c>
      <c r="G18" s="960"/>
      <c r="H18" s="960"/>
      <c r="I18" s="960"/>
      <c r="J18" s="960"/>
      <c r="K18" s="961" t="str">
        <f t="shared" si="2"/>
        <v/>
      </c>
      <c r="L18"/>
      <c r="M18" s="924"/>
      <c r="N18" s="962"/>
      <c r="O18" s="535"/>
      <c r="P18" s="535"/>
      <c r="Q18"/>
      <c r="R18" s="32"/>
      <c r="S18"/>
      <c r="T18">
        <v>0</v>
      </c>
      <c r="U18" s="974"/>
      <c r="V18" s="974" t="s">
        <v>1591</v>
      </c>
      <c r="W18" s="975" t="s">
        <v>2385</v>
      </c>
      <c r="X18" s="975" t="s">
        <v>2385</v>
      </c>
      <c r="Y18" s="975" t="s">
        <v>2385</v>
      </c>
      <c r="Z18" s="975" t="s">
        <v>2385</v>
      </c>
      <c r="AA18" s="975" t="s">
        <v>2385</v>
      </c>
      <c r="AB18" s="975" t="s">
        <v>2385</v>
      </c>
      <c r="AC18" s="976">
        <v>0.6</v>
      </c>
      <c r="AD18" s="975" t="s">
        <v>2385</v>
      </c>
      <c r="AE18" s="975" t="s">
        <v>2385</v>
      </c>
      <c r="AF18" s="975" t="s">
        <v>2385</v>
      </c>
      <c r="AG18" s="975" t="s">
        <v>2385</v>
      </c>
      <c r="AH18" s="975" t="s">
        <v>2385</v>
      </c>
      <c r="AI18" s="975" t="s">
        <v>2385</v>
      </c>
      <c r="AJ18" s="975" t="s">
        <v>2385</v>
      </c>
      <c r="AK18" s="967">
        <f t="shared" si="0"/>
        <v>0</v>
      </c>
      <c r="AL18" s="968" t="str">
        <f t="shared" si="3"/>
        <v/>
      </c>
      <c r="AM18"/>
      <c r="AN18"/>
      <c r="AO18"/>
      <c r="AP18"/>
      <c r="AQ18"/>
      <c r="AR18"/>
      <c r="AS18"/>
      <c r="AT18"/>
      <c r="AU18"/>
      <c r="AV18"/>
      <c r="AW18"/>
      <c r="AX18"/>
    </row>
    <row r="19" spans="2:50" ht="14.25" customHeight="1" thickBot="1">
      <c r="B19" s="395"/>
      <c r="D19" s="977" t="s">
        <v>155</v>
      </c>
      <c r="E19" s="969" t="s">
        <v>1592</v>
      </c>
      <c r="F19" s="960">
        <f t="shared" si="1"/>
        <v>0</v>
      </c>
      <c r="G19" s="960"/>
      <c r="H19" s="960"/>
      <c r="I19" s="960"/>
      <c r="J19" s="960"/>
      <c r="K19" s="961" t="str">
        <f t="shared" si="2"/>
        <v/>
      </c>
      <c r="L19"/>
      <c r="M19" s="924"/>
      <c r="N19" s="962"/>
      <c r="O19" s="535"/>
      <c r="P19" s="535"/>
      <c r="Q19"/>
      <c r="R19" s="32"/>
      <c r="S19"/>
      <c r="T19">
        <v>0</v>
      </c>
      <c r="U19" s="964" t="s">
        <v>155</v>
      </c>
      <c r="V19" s="964" t="s">
        <v>1592</v>
      </c>
      <c r="W19" s="966" t="s">
        <v>2385</v>
      </c>
      <c r="X19" s="965">
        <v>0.5</v>
      </c>
      <c r="Y19" s="966" t="s">
        <v>2385</v>
      </c>
      <c r="Z19" s="966" t="s">
        <v>2385</v>
      </c>
      <c r="AA19" s="966" t="s">
        <v>2385</v>
      </c>
      <c r="AB19" s="966" t="s">
        <v>2385</v>
      </c>
      <c r="AC19" s="966" t="s">
        <v>2385</v>
      </c>
      <c r="AD19" s="966" t="s">
        <v>2385</v>
      </c>
      <c r="AE19" s="966" t="s">
        <v>2385</v>
      </c>
      <c r="AF19" s="966" t="s">
        <v>2385</v>
      </c>
      <c r="AG19" s="966" t="s">
        <v>2385</v>
      </c>
      <c r="AH19" s="966" t="s">
        <v>2385</v>
      </c>
      <c r="AI19" s="966" t="s">
        <v>2385</v>
      </c>
      <c r="AJ19" s="966" t="s">
        <v>2385</v>
      </c>
      <c r="AK19" s="967">
        <f t="shared" si="0"/>
        <v>0</v>
      </c>
      <c r="AL19" s="968" t="str">
        <f t="shared" si="3"/>
        <v/>
      </c>
      <c r="AM19"/>
      <c r="AN19"/>
      <c r="AO19"/>
      <c r="AP19"/>
      <c r="AQ19"/>
      <c r="AR19"/>
      <c r="AS19"/>
      <c r="AT19"/>
      <c r="AU19"/>
      <c r="AV19"/>
      <c r="AW19"/>
      <c r="AX19"/>
    </row>
    <row r="20" spans="2:50" ht="14.25" customHeight="1" thickBot="1">
      <c r="B20" s="395"/>
      <c r="D20" s="978"/>
      <c r="E20" s="969" t="s">
        <v>1593</v>
      </c>
      <c r="F20" s="960">
        <f t="shared" si="1"/>
        <v>0</v>
      </c>
      <c r="G20" s="960"/>
      <c r="H20" s="960"/>
      <c r="I20" s="960"/>
      <c r="J20" s="960"/>
      <c r="K20" s="961" t="str">
        <f t="shared" si="2"/>
        <v/>
      </c>
      <c r="L20"/>
      <c r="M20" s="924"/>
      <c r="N20" s="962"/>
      <c r="O20" s="535"/>
      <c r="P20" s="535"/>
      <c r="Q20"/>
      <c r="R20" s="32"/>
      <c r="S20"/>
      <c r="T20">
        <v>2.870475113122172</v>
      </c>
      <c r="U20" s="970"/>
      <c r="V20" s="970" t="s">
        <v>1593</v>
      </c>
      <c r="W20" s="972" t="s">
        <v>2385</v>
      </c>
      <c r="X20" s="972" t="s">
        <v>2385</v>
      </c>
      <c r="Y20" s="971">
        <v>0.35</v>
      </c>
      <c r="Z20" s="972" t="s">
        <v>2385</v>
      </c>
      <c r="AA20" s="972" t="s">
        <v>2385</v>
      </c>
      <c r="AB20" s="972" t="s">
        <v>2385</v>
      </c>
      <c r="AC20" s="972" t="s">
        <v>2385</v>
      </c>
      <c r="AD20" s="972" t="s">
        <v>2385</v>
      </c>
      <c r="AE20" s="972" t="s">
        <v>2385</v>
      </c>
      <c r="AF20" s="972" t="s">
        <v>2385</v>
      </c>
      <c r="AG20" s="972" t="s">
        <v>2385</v>
      </c>
      <c r="AH20" s="972" t="s">
        <v>2385</v>
      </c>
      <c r="AI20" s="972" t="s">
        <v>2385</v>
      </c>
      <c r="AJ20" s="972" t="s">
        <v>2385</v>
      </c>
      <c r="AK20" s="967">
        <f t="shared" si="0"/>
        <v>0</v>
      </c>
      <c r="AL20" s="968" t="str">
        <f t="shared" si="3"/>
        <v/>
      </c>
      <c r="AM20"/>
      <c r="AN20"/>
      <c r="AO20"/>
      <c r="AP20"/>
      <c r="AQ20"/>
      <c r="AR20"/>
      <c r="AS20"/>
      <c r="AT20"/>
      <c r="AU20"/>
      <c r="AV20"/>
      <c r="AW20"/>
      <c r="AX20"/>
    </row>
    <row r="21" spans="2:50" ht="14.25" customHeight="1" thickBot="1">
      <c r="B21" s="395"/>
      <c r="D21" s="978"/>
      <c r="E21" s="969" t="s">
        <v>1594</v>
      </c>
      <c r="F21" s="960">
        <f t="shared" si="1"/>
        <v>0</v>
      </c>
      <c r="G21" s="960"/>
      <c r="H21" s="960"/>
      <c r="I21" s="960"/>
      <c r="J21" s="960"/>
      <c r="K21" s="961" t="str">
        <f t="shared" si="2"/>
        <v/>
      </c>
      <c r="L21"/>
      <c r="M21" s="924"/>
      <c r="N21" s="962"/>
      <c r="O21" s="535"/>
      <c r="P21" s="535"/>
      <c r="Q21"/>
      <c r="R21" s="32"/>
      <c r="S21"/>
      <c r="T21">
        <v>4.0396595972027436</v>
      </c>
      <c r="U21" s="970"/>
      <c r="V21" s="970" t="s">
        <v>1594</v>
      </c>
      <c r="W21" s="972" t="s">
        <v>2385</v>
      </c>
      <c r="X21" s="972" t="s">
        <v>2385</v>
      </c>
      <c r="Y21" s="971">
        <v>0.15</v>
      </c>
      <c r="Z21" s="972" t="s">
        <v>2385</v>
      </c>
      <c r="AA21" s="972" t="s">
        <v>2385</v>
      </c>
      <c r="AB21" s="972" t="s">
        <v>2385</v>
      </c>
      <c r="AC21" s="972" t="s">
        <v>2385</v>
      </c>
      <c r="AD21" s="972" t="s">
        <v>2385</v>
      </c>
      <c r="AE21" s="972" t="s">
        <v>2385</v>
      </c>
      <c r="AF21" s="972" t="s">
        <v>2385</v>
      </c>
      <c r="AG21" s="972" t="s">
        <v>2385</v>
      </c>
      <c r="AH21" s="972" t="s">
        <v>2385</v>
      </c>
      <c r="AI21" s="972" t="s">
        <v>2385</v>
      </c>
      <c r="AJ21" s="972" t="s">
        <v>2385</v>
      </c>
      <c r="AK21" s="967">
        <f t="shared" si="0"/>
        <v>0</v>
      </c>
      <c r="AL21" s="968" t="str">
        <f t="shared" si="3"/>
        <v/>
      </c>
      <c r="AM21"/>
      <c r="AN21"/>
      <c r="AO21"/>
      <c r="AP21"/>
      <c r="AQ21"/>
      <c r="AR21"/>
      <c r="AS21"/>
      <c r="AT21"/>
      <c r="AU21"/>
      <c r="AV21"/>
      <c r="AW21"/>
      <c r="AX21"/>
    </row>
    <row r="22" spans="2:50" ht="14.25" customHeight="1" thickBot="1">
      <c r="B22" s="395"/>
      <c r="D22" s="959"/>
      <c r="E22" s="969" t="s">
        <v>1595</v>
      </c>
      <c r="F22" s="960">
        <f t="shared" si="1"/>
        <v>0</v>
      </c>
      <c r="G22" s="960"/>
      <c r="H22" s="960"/>
      <c r="I22" s="960"/>
      <c r="J22" s="960"/>
      <c r="K22" s="961" t="str">
        <f t="shared" si="2"/>
        <v/>
      </c>
      <c r="L22"/>
      <c r="M22" s="924"/>
      <c r="N22" s="962"/>
      <c r="O22" s="535"/>
      <c r="P22" s="535"/>
      <c r="Q22"/>
      <c r="R22" s="32"/>
      <c r="S22"/>
      <c r="T22">
        <v>15.356649792913023</v>
      </c>
      <c r="U22" s="974"/>
      <c r="V22" s="974" t="s">
        <v>1595</v>
      </c>
      <c r="W22" s="975" t="s">
        <v>2385</v>
      </c>
      <c r="X22" s="976">
        <v>0.2</v>
      </c>
      <c r="Y22" s="976">
        <v>0.2</v>
      </c>
      <c r="Z22" s="975" t="s">
        <v>2385</v>
      </c>
      <c r="AA22" s="975" t="s">
        <v>2385</v>
      </c>
      <c r="AB22" s="975" t="s">
        <v>2385</v>
      </c>
      <c r="AC22" s="975" t="s">
        <v>2385</v>
      </c>
      <c r="AD22" s="975" t="s">
        <v>2385</v>
      </c>
      <c r="AE22" s="975" t="s">
        <v>2385</v>
      </c>
      <c r="AF22" s="975" t="s">
        <v>2385</v>
      </c>
      <c r="AG22" s="975" t="s">
        <v>2385</v>
      </c>
      <c r="AH22" s="975" t="s">
        <v>2385</v>
      </c>
      <c r="AI22" s="975" t="s">
        <v>2385</v>
      </c>
      <c r="AJ22" s="975" t="s">
        <v>2385</v>
      </c>
      <c r="AK22" s="967">
        <f t="shared" si="0"/>
        <v>0</v>
      </c>
      <c r="AL22" s="968" t="str">
        <f t="shared" si="3"/>
        <v/>
      </c>
      <c r="AM22"/>
      <c r="AN22"/>
      <c r="AO22"/>
      <c r="AP22"/>
      <c r="AQ22"/>
      <c r="AR22"/>
      <c r="AS22"/>
      <c r="AT22"/>
      <c r="AU22"/>
      <c r="AV22"/>
      <c r="AW22"/>
      <c r="AX22"/>
    </row>
    <row r="23" spans="2:50" ht="14.25" customHeight="1" thickBot="1">
      <c r="B23" s="395"/>
      <c r="D23" s="958" t="s">
        <v>156</v>
      </c>
      <c r="E23" s="969" t="s">
        <v>1596</v>
      </c>
      <c r="F23" s="960">
        <f t="shared" si="1"/>
        <v>0</v>
      </c>
      <c r="G23" s="960"/>
      <c r="H23" s="960"/>
      <c r="I23" s="960"/>
      <c r="J23" s="960"/>
      <c r="K23" s="961" t="str">
        <f t="shared" si="2"/>
        <v/>
      </c>
      <c r="L23"/>
      <c r="M23" s="924"/>
      <c r="N23" s="962"/>
      <c r="O23" s="535"/>
      <c r="P23" s="535"/>
      <c r="Q23"/>
      <c r="R23" s="32"/>
      <c r="S23"/>
      <c r="T23">
        <v>0</v>
      </c>
      <c r="U23" s="964" t="s">
        <v>156</v>
      </c>
      <c r="V23" s="964" t="s">
        <v>1596</v>
      </c>
      <c r="W23" s="966" t="s">
        <v>2385</v>
      </c>
      <c r="X23" s="966" t="s">
        <v>2385</v>
      </c>
      <c r="Y23" s="966" t="s">
        <v>2385</v>
      </c>
      <c r="Z23" s="965">
        <v>0.03</v>
      </c>
      <c r="AA23" s="966" t="s">
        <v>2385</v>
      </c>
      <c r="AB23" s="966" t="s">
        <v>2385</v>
      </c>
      <c r="AC23" s="966" t="s">
        <v>2385</v>
      </c>
      <c r="AD23" s="966" t="s">
        <v>2385</v>
      </c>
      <c r="AE23" s="966" t="s">
        <v>2385</v>
      </c>
      <c r="AF23" s="966" t="s">
        <v>2385</v>
      </c>
      <c r="AG23" s="966" t="s">
        <v>2385</v>
      </c>
      <c r="AH23" s="966" t="s">
        <v>2385</v>
      </c>
      <c r="AI23" s="966" t="s">
        <v>2385</v>
      </c>
      <c r="AJ23" s="966" t="s">
        <v>2385</v>
      </c>
      <c r="AK23" s="967">
        <f t="shared" si="0"/>
        <v>0</v>
      </c>
      <c r="AL23" s="968" t="str">
        <f t="shared" si="3"/>
        <v/>
      </c>
      <c r="AM23"/>
      <c r="AN23"/>
      <c r="AO23"/>
      <c r="AP23"/>
      <c r="AQ23"/>
      <c r="AR23"/>
      <c r="AS23"/>
      <c r="AT23"/>
      <c r="AU23"/>
      <c r="AV23"/>
      <c r="AW23"/>
      <c r="AX23"/>
    </row>
    <row r="24" spans="2:50" ht="14.25" customHeight="1" thickBot="1">
      <c r="B24" s="395"/>
      <c r="D24" s="958"/>
      <c r="E24" s="969" t="s">
        <v>1597</v>
      </c>
      <c r="F24" s="960">
        <f t="shared" si="1"/>
        <v>0</v>
      </c>
      <c r="G24" s="960"/>
      <c r="H24" s="960"/>
      <c r="I24" s="960"/>
      <c r="J24" s="960"/>
      <c r="K24" s="961" t="str">
        <f t="shared" si="2"/>
        <v/>
      </c>
      <c r="L24"/>
      <c r="M24" s="924"/>
      <c r="N24" s="962"/>
      <c r="O24" s="535"/>
      <c r="P24" s="535"/>
      <c r="Q24"/>
      <c r="R24" s="32"/>
      <c r="S24"/>
      <c r="T24">
        <v>0</v>
      </c>
      <c r="U24" s="970"/>
      <c r="V24" s="970" t="s">
        <v>1597</v>
      </c>
      <c r="W24" s="972" t="s">
        <v>2385</v>
      </c>
      <c r="X24" s="972" t="s">
        <v>2385</v>
      </c>
      <c r="Y24" s="972" t="s">
        <v>2385</v>
      </c>
      <c r="Z24" s="971">
        <v>0.6</v>
      </c>
      <c r="AA24" s="972" t="s">
        <v>2385</v>
      </c>
      <c r="AB24" s="972" t="s">
        <v>2385</v>
      </c>
      <c r="AC24" s="972" t="s">
        <v>2385</v>
      </c>
      <c r="AD24" s="972" t="s">
        <v>2385</v>
      </c>
      <c r="AE24" s="972" t="s">
        <v>2385</v>
      </c>
      <c r="AF24" s="972" t="s">
        <v>2385</v>
      </c>
      <c r="AG24" s="972" t="s">
        <v>2385</v>
      </c>
      <c r="AH24" s="972" t="s">
        <v>2385</v>
      </c>
      <c r="AI24" s="972" t="s">
        <v>2385</v>
      </c>
      <c r="AJ24" s="972" t="s">
        <v>2385</v>
      </c>
      <c r="AK24" s="967">
        <f t="shared" si="0"/>
        <v>0</v>
      </c>
      <c r="AL24" s="968" t="str">
        <f t="shared" si="3"/>
        <v/>
      </c>
      <c r="AM24"/>
      <c r="AN24"/>
      <c r="AO24"/>
      <c r="AP24"/>
      <c r="AQ24"/>
      <c r="AR24"/>
      <c r="AS24"/>
      <c r="AT24"/>
      <c r="AU24"/>
      <c r="AV24"/>
      <c r="AW24"/>
      <c r="AX24"/>
    </row>
    <row r="25" spans="2:50" ht="14.25" customHeight="1" thickBot="1">
      <c r="B25" s="395"/>
      <c r="D25" s="958"/>
      <c r="E25" s="969" t="s">
        <v>1598</v>
      </c>
      <c r="F25" s="960">
        <f t="shared" si="1"/>
        <v>0</v>
      </c>
      <c r="G25" s="960"/>
      <c r="H25" s="960"/>
      <c r="I25" s="960"/>
      <c r="J25" s="960"/>
      <c r="K25" s="961" t="str">
        <f t="shared" si="2"/>
        <v/>
      </c>
      <c r="L25"/>
      <c r="M25" s="924"/>
      <c r="N25" s="962"/>
      <c r="O25" s="535"/>
      <c r="P25" s="535"/>
      <c r="Q25"/>
      <c r="R25" s="32"/>
      <c r="S25"/>
      <c r="T25">
        <v>0</v>
      </c>
      <c r="U25" s="970"/>
      <c r="V25" s="970" t="s">
        <v>1598</v>
      </c>
      <c r="W25" s="972" t="s">
        <v>2385</v>
      </c>
      <c r="X25" s="972" t="s">
        <v>2385</v>
      </c>
      <c r="Y25" s="972" t="s">
        <v>2385</v>
      </c>
      <c r="Z25" s="971">
        <v>0.2</v>
      </c>
      <c r="AA25" s="972" t="s">
        <v>2385</v>
      </c>
      <c r="AB25" s="972" t="s">
        <v>2385</v>
      </c>
      <c r="AC25" s="972" t="s">
        <v>2385</v>
      </c>
      <c r="AD25" s="972" t="s">
        <v>2385</v>
      </c>
      <c r="AE25" s="972" t="s">
        <v>2385</v>
      </c>
      <c r="AF25" s="972" t="s">
        <v>2385</v>
      </c>
      <c r="AG25" s="972" t="s">
        <v>2385</v>
      </c>
      <c r="AH25" s="972" t="s">
        <v>2385</v>
      </c>
      <c r="AI25" s="972" t="s">
        <v>2385</v>
      </c>
      <c r="AJ25" s="972" t="s">
        <v>2385</v>
      </c>
      <c r="AK25" s="967">
        <f t="shared" si="0"/>
        <v>0</v>
      </c>
      <c r="AL25" s="968" t="str">
        <f t="shared" si="3"/>
        <v/>
      </c>
      <c r="AM25"/>
      <c r="AN25"/>
      <c r="AO25"/>
      <c r="AP25"/>
      <c r="AQ25"/>
      <c r="AR25"/>
      <c r="AS25"/>
      <c r="AT25"/>
      <c r="AU25"/>
      <c r="AV25"/>
      <c r="AW25"/>
      <c r="AX25"/>
    </row>
    <row r="26" spans="2:50" ht="14.25" customHeight="1" thickBot="1">
      <c r="B26" s="395"/>
      <c r="D26" s="958"/>
      <c r="E26" s="969" t="s">
        <v>1599</v>
      </c>
      <c r="F26" s="960">
        <f t="shared" si="1"/>
        <v>0</v>
      </c>
      <c r="G26" s="960"/>
      <c r="H26" s="960"/>
      <c r="I26" s="960"/>
      <c r="J26" s="960"/>
      <c r="K26" s="961" t="str">
        <f t="shared" si="2"/>
        <v/>
      </c>
      <c r="L26"/>
      <c r="M26" s="924"/>
      <c r="N26" s="962"/>
      <c r="O26" s="535"/>
      <c r="P26" s="535"/>
      <c r="Q26"/>
      <c r="R26" s="32"/>
      <c r="S26"/>
      <c r="T26">
        <v>0</v>
      </c>
      <c r="U26" s="974"/>
      <c r="V26" s="974" t="s">
        <v>1599</v>
      </c>
      <c r="W26" s="975" t="s">
        <v>2385</v>
      </c>
      <c r="X26" s="975" t="s">
        <v>2385</v>
      </c>
      <c r="Y26" s="975" t="s">
        <v>2385</v>
      </c>
      <c r="Z26" s="975" t="s">
        <v>2385</v>
      </c>
      <c r="AA26" s="975" t="s">
        <v>2385</v>
      </c>
      <c r="AB26" s="975" t="s">
        <v>2385</v>
      </c>
      <c r="AC26" s="975" t="s">
        <v>2385</v>
      </c>
      <c r="AD26" s="975" t="s">
        <v>2385</v>
      </c>
      <c r="AE26" s="975" t="s">
        <v>2385</v>
      </c>
      <c r="AF26" s="975" t="s">
        <v>2385</v>
      </c>
      <c r="AG26" s="975" t="s">
        <v>2385</v>
      </c>
      <c r="AH26" s="975" t="s">
        <v>2385</v>
      </c>
      <c r="AI26" s="975" t="s">
        <v>2385</v>
      </c>
      <c r="AJ26" s="975" t="s">
        <v>2385</v>
      </c>
      <c r="AK26" s="967">
        <f t="shared" si="0"/>
        <v>0</v>
      </c>
      <c r="AL26" s="968" t="str">
        <f t="shared" si="3"/>
        <v/>
      </c>
      <c r="AM26"/>
      <c r="AN26"/>
      <c r="AO26"/>
      <c r="AP26"/>
      <c r="AQ26"/>
      <c r="AR26"/>
      <c r="AS26"/>
      <c r="AT26"/>
      <c r="AU26"/>
      <c r="AV26"/>
      <c r="AW26"/>
      <c r="AX26"/>
    </row>
    <row r="27" spans="2:50" ht="14.25" customHeight="1" thickBot="1">
      <c r="B27" s="395"/>
      <c r="D27" s="979" t="s">
        <v>157</v>
      </c>
      <c r="E27" s="969" t="s">
        <v>1600</v>
      </c>
      <c r="F27" s="960">
        <f t="shared" si="1"/>
        <v>0</v>
      </c>
      <c r="G27" s="960"/>
      <c r="H27" s="960"/>
      <c r="I27" s="960"/>
      <c r="J27" s="960"/>
      <c r="K27" s="961" t="str">
        <f t="shared" si="2"/>
        <v/>
      </c>
      <c r="L27"/>
      <c r="M27" s="924"/>
      <c r="N27" s="962"/>
      <c r="O27" s="973"/>
      <c r="P27" s="973"/>
      <c r="Q27"/>
      <c r="R27" s="32"/>
      <c r="S27"/>
      <c r="T27">
        <v>0</v>
      </c>
      <c r="U27" s="964" t="s">
        <v>157</v>
      </c>
      <c r="V27" s="964" t="s">
        <v>1600</v>
      </c>
      <c r="W27" s="966" t="s">
        <v>2385</v>
      </c>
      <c r="X27" s="966" t="s">
        <v>2385</v>
      </c>
      <c r="Y27" s="966" t="s">
        <v>2385</v>
      </c>
      <c r="Z27" s="966" t="s">
        <v>2385</v>
      </c>
      <c r="AA27" s="965">
        <v>0.3</v>
      </c>
      <c r="AB27" s="966" t="s">
        <v>2385</v>
      </c>
      <c r="AC27" s="966" t="s">
        <v>2385</v>
      </c>
      <c r="AD27" s="966" t="s">
        <v>2385</v>
      </c>
      <c r="AE27" s="966" t="s">
        <v>2385</v>
      </c>
      <c r="AF27" s="966" t="s">
        <v>2385</v>
      </c>
      <c r="AG27" s="966" t="s">
        <v>2385</v>
      </c>
      <c r="AH27" s="966" t="s">
        <v>2385</v>
      </c>
      <c r="AI27" s="966" t="s">
        <v>2385</v>
      </c>
      <c r="AJ27" s="966" t="s">
        <v>2385</v>
      </c>
      <c r="AK27" s="967">
        <f t="shared" si="0"/>
        <v>0</v>
      </c>
      <c r="AL27" s="968" t="str">
        <f t="shared" si="3"/>
        <v/>
      </c>
      <c r="AM27"/>
      <c r="AN27"/>
      <c r="AO27"/>
      <c r="AP27"/>
      <c r="AQ27"/>
      <c r="AR27"/>
      <c r="AS27"/>
      <c r="AT27"/>
      <c r="AU27"/>
      <c r="AV27"/>
      <c r="AW27"/>
      <c r="AX27"/>
    </row>
    <row r="28" spans="2:50" ht="14.25" customHeight="1" thickBot="1">
      <c r="B28" s="395"/>
      <c r="D28" s="958"/>
      <c r="E28" s="969" t="s">
        <v>1601</v>
      </c>
      <c r="F28" s="960">
        <f t="shared" si="1"/>
        <v>0</v>
      </c>
      <c r="G28" s="960"/>
      <c r="H28" s="960"/>
      <c r="I28" s="960"/>
      <c r="J28" s="960"/>
      <c r="K28" s="961" t="str">
        <f t="shared" si="2"/>
        <v/>
      </c>
      <c r="L28"/>
      <c r="M28" s="924"/>
      <c r="N28" s="962"/>
      <c r="O28" s="973"/>
      <c r="P28" s="973"/>
      <c r="Q28"/>
      <c r="R28" s="32"/>
      <c r="S28"/>
      <c r="T28">
        <v>0</v>
      </c>
      <c r="U28" s="970"/>
      <c r="V28" s="970" t="s">
        <v>1601</v>
      </c>
      <c r="W28" s="972" t="s">
        <v>2385</v>
      </c>
      <c r="X28" s="972" t="s">
        <v>2385</v>
      </c>
      <c r="Y28" s="972" t="s">
        <v>2385</v>
      </c>
      <c r="Z28" s="972" t="s">
        <v>2385</v>
      </c>
      <c r="AA28" s="971">
        <v>0.05</v>
      </c>
      <c r="AB28" s="972" t="s">
        <v>2385</v>
      </c>
      <c r="AC28" s="972" t="s">
        <v>2385</v>
      </c>
      <c r="AD28" s="972" t="s">
        <v>2385</v>
      </c>
      <c r="AE28" s="972" t="s">
        <v>2385</v>
      </c>
      <c r="AF28" s="972" t="s">
        <v>2385</v>
      </c>
      <c r="AG28" s="972" t="s">
        <v>2385</v>
      </c>
      <c r="AH28" s="972" t="s">
        <v>2385</v>
      </c>
      <c r="AI28" s="972" t="s">
        <v>2385</v>
      </c>
      <c r="AJ28" s="972" t="s">
        <v>2385</v>
      </c>
      <c r="AK28" s="967">
        <f t="shared" si="0"/>
        <v>0</v>
      </c>
      <c r="AL28" s="968" t="str">
        <f t="shared" si="3"/>
        <v/>
      </c>
      <c r="AM28"/>
      <c r="AN28"/>
      <c r="AO28"/>
      <c r="AP28"/>
      <c r="AQ28"/>
      <c r="AR28"/>
      <c r="AS28"/>
      <c r="AT28"/>
      <c r="AU28"/>
      <c r="AV28"/>
      <c r="AW28"/>
      <c r="AX28"/>
    </row>
    <row r="29" spans="2:50" ht="14.25" customHeight="1" thickBot="1">
      <c r="B29" s="395"/>
      <c r="D29" s="958"/>
      <c r="E29" s="969" t="s">
        <v>1602</v>
      </c>
      <c r="F29" s="960">
        <f t="shared" si="1"/>
        <v>0</v>
      </c>
      <c r="G29" s="960"/>
      <c r="H29" s="960"/>
      <c r="I29" s="960"/>
      <c r="J29" s="960"/>
      <c r="K29" s="961" t="str">
        <f t="shared" si="2"/>
        <v/>
      </c>
      <c r="L29"/>
      <c r="M29" s="924"/>
      <c r="N29" s="962"/>
      <c r="O29" s="535"/>
      <c r="P29" s="535"/>
      <c r="Q29"/>
      <c r="R29" s="32"/>
      <c r="S29"/>
      <c r="T29">
        <v>0</v>
      </c>
      <c r="U29" s="970"/>
      <c r="V29" s="970" t="s">
        <v>1602</v>
      </c>
      <c r="W29" s="972" t="s">
        <v>2385</v>
      </c>
      <c r="X29" s="972" t="s">
        <v>2385</v>
      </c>
      <c r="Y29" s="972" t="s">
        <v>2385</v>
      </c>
      <c r="Z29" s="972" t="s">
        <v>2385</v>
      </c>
      <c r="AA29" s="971">
        <v>0.2</v>
      </c>
      <c r="AB29" s="972" t="s">
        <v>2385</v>
      </c>
      <c r="AC29" s="972" t="s">
        <v>2385</v>
      </c>
      <c r="AD29" s="972" t="s">
        <v>2385</v>
      </c>
      <c r="AE29" s="972" t="s">
        <v>2385</v>
      </c>
      <c r="AF29" s="971">
        <v>0.4</v>
      </c>
      <c r="AG29" s="972" t="s">
        <v>2385</v>
      </c>
      <c r="AH29" s="972" t="s">
        <v>2385</v>
      </c>
      <c r="AI29" s="972" t="s">
        <v>2385</v>
      </c>
      <c r="AJ29" s="972" t="s">
        <v>2385</v>
      </c>
      <c r="AK29" s="967">
        <f t="shared" si="0"/>
        <v>0</v>
      </c>
      <c r="AL29" s="968" t="str">
        <f t="shared" si="3"/>
        <v/>
      </c>
      <c r="AM29"/>
      <c r="AN29"/>
      <c r="AO29"/>
      <c r="AP29"/>
      <c r="AQ29"/>
      <c r="AR29"/>
      <c r="AS29"/>
      <c r="AT29"/>
      <c r="AU29"/>
      <c r="AV29"/>
      <c r="AW29"/>
      <c r="AX29"/>
    </row>
    <row r="30" spans="2:50" ht="14.25" customHeight="1" thickBot="1">
      <c r="B30" s="395"/>
      <c r="D30" s="958"/>
      <c r="E30" s="969" t="s">
        <v>1603</v>
      </c>
      <c r="F30" s="960">
        <f t="shared" si="1"/>
        <v>0</v>
      </c>
      <c r="G30" s="960"/>
      <c r="H30" s="960"/>
      <c r="I30" s="960"/>
      <c r="J30" s="960"/>
      <c r="K30" s="961" t="str">
        <f t="shared" si="2"/>
        <v/>
      </c>
      <c r="L30"/>
      <c r="M30" s="924"/>
      <c r="N30" s="962"/>
      <c r="O30" s="535"/>
      <c r="P30" s="535"/>
      <c r="Q30"/>
      <c r="R30" s="32"/>
      <c r="S30"/>
      <c r="T30">
        <v>0</v>
      </c>
      <c r="U30" s="974"/>
      <c r="V30" s="974" t="s">
        <v>1603</v>
      </c>
      <c r="W30" s="975" t="s">
        <v>2385</v>
      </c>
      <c r="X30" s="975" t="s">
        <v>2385</v>
      </c>
      <c r="Y30" s="975" t="s">
        <v>2385</v>
      </c>
      <c r="Z30" s="975" t="s">
        <v>2385</v>
      </c>
      <c r="AA30" s="975" t="s">
        <v>2385</v>
      </c>
      <c r="AB30" s="975" t="s">
        <v>2385</v>
      </c>
      <c r="AC30" s="975" t="s">
        <v>2385</v>
      </c>
      <c r="AD30" s="975" t="s">
        <v>2385</v>
      </c>
      <c r="AE30" s="975" t="s">
        <v>2385</v>
      </c>
      <c r="AF30" s="975" t="s">
        <v>2385</v>
      </c>
      <c r="AG30" s="975" t="s">
        <v>2385</v>
      </c>
      <c r="AH30" s="975" t="s">
        <v>2385</v>
      </c>
      <c r="AI30" s="975" t="s">
        <v>2385</v>
      </c>
      <c r="AJ30" s="975" t="s">
        <v>2385</v>
      </c>
      <c r="AK30" s="967">
        <f t="shared" si="0"/>
        <v>0</v>
      </c>
      <c r="AL30" s="968" t="str">
        <f t="shared" si="3"/>
        <v/>
      </c>
      <c r="AM30"/>
      <c r="AN30"/>
      <c r="AO30"/>
      <c r="AP30"/>
      <c r="AQ30"/>
      <c r="AR30"/>
      <c r="AS30"/>
      <c r="AT30"/>
      <c r="AU30"/>
      <c r="AV30"/>
      <c r="AW30"/>
      <c r="AX30"/>
    </row>
    <row r="31" spans="2:50" ht="14.25" customHeight="1" thickBot="1">
      <c r="B31" s="395"/>
      <c r="D31" s="979" t="s">
        <v>158</v>
      </c>
      <c r="E31" s="969" t="s">
        <v>1604</v>
      </c>
      <c r="F31" s="960">
        <f t="shared" si="1"/>
        <v>0</v>
      </c>
      <c r="G31" s="960"/>
      <c r="H31" s="960"/>
      <c r="I31" s="960"/>
      <c r="J31" s="960"/>
      <c r="K31" s="961" t="str">
        <f t="shared" si="2"/>
        <v/>
      </c>
      <c r="L31"/>
      <c r="M31" s="924"/>
      <c r="N31" s="962"/>
      <c r="O31" s="535"/>
      <c r="P31" s="535"/>
      <c r="Q31"/>
      <c r="R31" s="32"/>
      <c r="S31"/>
      <c r="T31">
        <v>0</v>
      </c>
      <c r="U31" s="964" t="s">
        <v>158</v>
      </c>
      <c r="V31" s="964" t="s">
        <v>1604</v>
      </c>
      <c r="W31" s="966" t="s">
        <v>2385</v>
      </c>
      <c r="X31" s="966" t="s">
        <v>2385</v>
      </c>
      <c r="Y31" s="966" t="s">
        <v>2385</v>
      </c>
      <c r="Z31" s="966" t="s">
        <v>2385</v>
      </c>
      <c r="AA31" s="966" t="s">
        <v>2385</v>
      </c>
      <c r="AB31" s="965">
        <v>0.3</v>
      </c>
      <c r="AC31" s="966" t="s">
        <v>2385</v>
      </c>
      <c r="AD31" s="966" t="s">
        <v>2385</v>
      </c>
      <c r="AE31" s="966" t="s">
        <v>2385</v>
      </c>
      <c r="AF31" s="966" t="s">
        <v>2385</v>
      </c>
      <c r="AG31" s="966" t="s">
        <v>2385</v>
      </c>
      <c r="AH31" s="966" t="s">
        <v>2385</v>
      </c>
      <c r="AI31" s="966" t="s">
        <v>2385</v>
      </c>
      <c r="AJ31" s="966" t="s">
        <v>2385</v>
      </c>
      <c r="AK31" s="967">
        <f t="shared" si="0"/>
        <v>0</v>
      </c>
      <c r="AL31" s="968" t="str">
        <f t="shared" si="3"/>
        <v/>
      </c>
      <c r="AM31"/>
      <c r="AN31"/>
      <c r="AO31"/>
      <c r="AP31"/>
      <c r="AQ31"/>
      <c r="AR31"/>
      <c r="AS31"/>
      <c r="AT31"/>
      <c r="AU31"/>
      <c r="AV31"/>
      <c r="AW31"/>
      <c r="AX31"/>
    </row>
    <row r="32" spans="2:50" ht="14.25" customHeight="1" thickBot="1">
      <c r="B32" s="395"/>
      <c r="D32" s="958"/>
      <c r="E32" s="969" t="s">
        <v>1605</v>
      </c>
      <c r="F32" s="960">
        <f t="shared" si="1"/>
        <v>0</v>
      </c>
      <c r="G32" s="960"/>
      <c r="H32" s="960"/>
      <c r="I32" s="960"/>
      <c r="J32" s="960"/>
      <c r="K32" s="961" t="str">
        <f t="shared" si="2"/>
        <v/>
      </c>
      <c r="L32"/>
      <c r="M32" s="924"/>
      <c r="N32" s="962"/>
      <c r="O32" s="535"/>
      <c r="P32" s="535"/>
      <c r="Q32"/>
      <c r="R32" s="32"/>
      <c r="S32"/>
      <c r="T32">
        <v>0</v>
      </c>
      <c r="U32" s="974"/>
      <c r="V32" s="974" t="s">
        <v>1605</v>
      </c>
      <c r="W32" s="975" t="s">
        <v>2385</v>
      </c>
      <c r="X32" s="975" t="s">
        <v>2385</v>
      </c>
      <c r="Y32" s="975" t="s">
        <v>2385</v>
      </c>
      <c r="Z32" s="975" t="s">
        <v>2385</v>
      </c>
      <c r="AA32" s="975" t="s">
        <v>2385</v>
      </c>
      <c r="AB32" s="976">
        <v>0.1</v>
      </c>
      <c r="AC32" s="975" t="s">
        <v>2385</v>
      </c>
      <c r="AD32" s="975" t="s">
        <v>2385</v>
      </c>
      <c r="AE32" s="975" t="s">
        <v>2385</v>
      </c>
      <c r="AF32" s="975" t="s">
        <v>2385</v>
      </c>
      <c r="AG32" s="975" t="s">
        <v>2385</v>
      </c>
      <c r="AH32" s="975" t="s">
        <v>2385</v>
      </c>
      <c r="AI32" s="975" t="s">
        <v>2385</v>
      </c>
      <c r="AJ32" s="975" t="s">
        <v>2385</v>
      </c>
      <c r="AK32" s="967">
        <f t="shared" si="0"/>
        <v>0</v>
      </c>
      <c r="AL32" s="968" t="str">
        <f t="shared" si="3"/>
        <v/>
      </c>
      <c r="AM32"/>
      <c r="AN32"/>
      <c r="AO32"/>
      <c r="AP32"/>
      <c r="AQ32"/>
      <c r="AR32"/>
      <c r="AS32"/>
      <c r="AT32"/>
      <c r="AU32"/>
      <c r="AV32"/>
      <c r="AW32"/>
      <c r="AX32"/>
    </row>
    <row r="33" spans="2:50" ht="14.25" customHeight="1" thickBot="1">
      <c r="B33" s="395"/>
      <c r="D33" s="979" t="s">
        <v>160</v>
      </c>
      <c r="E33" s="969" t="s">
        <v>1606</v>
      </c>
      <c r="F33" s="960">
        <f t="shared" si="1"/>
        <v>0</v>
      </c>
      <c r="G33" s="960"/>
      <c r="H33" s="960"/>
      <c r="I33" s="960"/>
      <c r="J33" s="960"/>
      <c r="K33" s="961" t="str">
        <f t="shared" si="2"/>
        <v/>
      </c>
      <c r="L33"/>
      <c r="M33" s="924"/>
      <c r="N33" s="962"/>
      <c r="O33" s="535"/>
      <c r="P33" s="535"/>
      <c r="Q33"/>
      <c r="R33" s="32"/>
      <c r="S33"/>
      <c r="T33">
        <v>9.1999266548499481</v>
      </c>
      <c r="U33" s="964" t="s">
        <v>160</v>
      </c>
      <c r="V33" s="964" t="s">
        <v>1606</v>
      </c>
      <c r="W33" s="966" t="s">
        <v>2385</v>
      </c>
      <c r="X33" s="966" t="s">
        <v>2385</v>
      </c>
      <c r="Y33" s="966" t="s">
        <v>2385</v>
      </c>
      <c r="Z33" s="966" t="s">
        <v>2385</v>
      </c>
      <c r="AA33" s="966" t="s">
        <v>2385</v>
      </c>
      <c r="AB33" s="966" t="s">
        <v>2385</v>
      </c>
      <c r="AC33" s="966" t="s">
        <v>2385</v>
      </c>
      <c r="AD33" s="965">
        <v>0.3</v>
      </c>
      <c r="AE33" s="966" t="s">
        <v>2385</v>
      </c>
      <c r="AF33" s="966" t="s">
        <v>2385</v>
      </c>
      <c r="AG33" s="966" t="s">
        <v>2385</v>
      </c>
      <c r="AH33" s="966" t="s">
        <v>2385</v>
      </c>
      <c r="AI33" s="966" t="s">
        <v>2385</v>
      </c>
      <c r="AJ33" s="966" t="s">
        <v>2385</v>
      </c>
      <c r="AK33" s="967">
        <f t="shared" si="0"/>
        <v>0</v>
      </c>
      <c r="AL33" s="968" t="str">
        <f t="shared" si="3"/>
        <v/>
      </c>
      <c r="AM33"/>
      <c r="AN33"/>
      <c r="AO33"/>
      <c r="AP33"/>
      <c r="AQ33"/>
      <c r="AR33"/>
      <c r="AS33"/>
      <c r="AT33"/>
      <c r="AU33"/>
      <c r="AV33"/>
      <c r="AW33"/>
      <c r="AX33"/>
    </row>
    <row r="34" spans="2:50" ht="14.25" customHeight="1" thickBot="1">
      <c r="B34" s="395"/>
      <c r="D34" s="958"/>
      <c r="E34" s="969" t="s">
        <v>1607</v>
      </c>
      <c r="F34" s="960">
        <f t="shared" si="1"/>
        <v>0</v>
      </c>
      <c r="G34" s="960"/>
      <c r="H34" s="960"/>
      <c r="I34" s="960"/>
      <c r="J34" s="960"/>
      <c r="K34" s="961" t="str">
        <f t="shared" si="2"/>
        <v/>
      </c>
      <c r="L34"/>
      <c r="M34" s="924"/>
      <c r="N34" s="962"/>
      <c r="O34" s="535"/>
      <c r="P34" s="535"/>
      <c r="Q34"/>
      <c r="R34" s="32"/>
      <c r="S34"/>
      <c r="T34">
        <v>16.350840622625704</v>
      </c>
      <c r="U34" s="970"/>
      <c r="V34" s="970" t="s">
        <v>1607</v>
      </c>
      <c r="W34" s="972" t="s">
        <v>2385</v>
      </c>
      <c r="X34" s="972" t="s">
        <v>2385</v>
      </c>
      <c r="Y34" s="972" t="s">
        <v>2385</v>
      </c>
      <c r="Z34" s="972" t="s">
        <v>2385</v>
      </c>
      <c r="AA34" s="972" t="s">
        <v>2385</v>
      </c>
      <c r="AB34" s="972" t="s">
        <v>2385</v>
      </c>
      <c r="AC34" s="972" t="s">
        <v>2385</v>
      </c>
      <c r="AD34" s="971">
        <v>0.1</v>
      </c>
      <c r="AE34" s="972" t="s">
        <v>2385</v>
      </c>
      <c r="AF34" s="972" t="s">
        <v>2385</v>
      </c>
      <c r="AG34" s="972" t="s">
        <v>2385</v>
      </c>
      <c r="AH34" s="972" t="s">
        <v>2385</v>
      </c>
      <c r="AI34" s="972" t="s">
        <v>2385</v>
      </c>
      <c r="AJ34" s="972" t="s">
        <v>2385</v>
      </c>
      <c r="AK34" s="967">
        <f t="shared" si="0"/>
        <v>0</v>
      </c>
      <c r="AL34" s="968" t="str">
        <f t="shared" si="3"/>
        <v/>
      </c>
      <c r="AM34"/>
      <c r="AN34"/>
      <c r="AO34"/>
      <c r="AP34"/>
      <c r="AQ34"/>
      <c r="AR34"/>
      <c r="AS34"/>
      <c r="AT34"/>
      <c r="AU34"/>
      <c r="AV34"/>
      <c r="AW34"/>
      <c r="AX34"/>
    </row>
    <row r="35" spans="2:50" ht="14.25" customHeight="1" thickBot="1">
      <c r="B35" s="395"/>
      <c r="D35" s="980"/>
      <c r="E35" s="969" t="s">
        <v>1608</v>
      </c>
      <c r="F35" s="960">
        <f t="shared" si="1"/>
        <v>0</v>
      </c>
      <c r="G35" s="960"/>
      <c r="H35" s="960"/>
      <c r="I35" s="960"/>
      <c r="J35" s="960"/>
      <c r="K35" s="961" t="str">
        <f t="shared" si="2"/>
        <v/>
      </c>
      <c r="L35"/>
      <c r="M35" s="924"/>
      <c r="N35" s="962"/>
      <c r="O35" s="535"/>
      <c r="P35" s="535"/>
      <c r="Q35"/>
      <c r="R35" s="32"/>
      <c r="S35"/>
      <c r="T35">
        <v>5.9405187784413833</v>
      </c>
      <c r="U35" s="974"/>
      <c r="V35" s="974" t="s">
        <v>1608</v>
      </c>
      <c r="W35" s="975" t="s">
        <v>2385</v>
      </c>
      <c r="X35" s="975" t="s">
        <v>2385</v>
      </c>
      <c r="Y35" s="975" t="s">
        <v>2385</v>
      </c>
      <c r="Z35" s="975" t="s">
        <v>2385</v>
      </c>
      <c r="AA35" s="975" t="s">
        <v>2385</v>
      </c>
      <c r="AB35" s="975" t="s">
        <v>2385</v>
      </c>
      <c r="AC35" s="975" t="s">
        <v>2385</v>
      </c>
      <c r="AD35" s="976">
        <v>0.05</v>
      </c>
      <c r="AE35" s="975" t="s">
        <v>2385</v>
      </c>
      <c r="AF35" s="975" t="s">
        <v>2385</v>
      </c>
      <c r="AG35" s="975" t="s">
        <v>2385</v>
      </c>
      <c r="AH35" s="975" t="s">
        <v>2385</v>
      </c>
      <c r="AI35" s="975" t="s">
        <v>2385</v>
      </c>
      <c r="AJ35" s="975" t="s">
        <v>2385</v>
      </c>
      <c r="AK35" s="967">
        <f t="shared" si="0"/>
        <v>0</v>
      </c>
      <c r="AL35" s="968" t="str">
        <f t="shared" si="3"/>
        <v/>
      </c>
      <c r="AM35"/>
      <c r="AN35"/>
      <c r="AO35"/>
      <c r="AP35"/>
      <c r="AQ35"/>
      <c r="AR35"/>
      <c r="AS35"/>
      <c r="AT35"/>
      <c r="AU35"/>
      <c r="AV35"/>
      <c r="AW35"/>
      <c r="AX35"/>
    </row>
    <row r="36" spans="2:50" ht="14.25" customHeight="1" thickBot="1">
      <c r="B36" s="395"/>
      <c r="D36" s="981" t="s">
        <v>161</v>
      </c>
      <c r="E36" s="969" t="s">
        <v>1609</v>
      </c>
      <c r="F36" s="960">
        <f t="shared" si="1"/>
        <v>0</v>
      </c>
      <c r="G36" s="960"/>
      <c r="H36" s="960"/>
      <c r="I36" s="960"/>
      <c r="J36" s="960"/>
      <c r="K36" s="961" t="str">
        <f t="shared" si="2"/>
        <v/>
      </c>
      <c r="L36"/>
      <c r="M36" s="924"/>
      <c r="N36" s="962"/>
      <c r="O36" s="535"/>
      <c r="P36" s="535"/>
      <c r="Q36"/>
      <c r="R36" s="32"/>
      <c r="S36"/>
      <c r="T36">
        <v>0</v>
      </c>
      <c r="U36" s="982" t="s">
        <v>161</v>
      </c>
      <c r="V36" s="982" t="s">
        <v>1609</v>
      </c>
      <c r="W36" s="983" t="s">
        <v>2385</v>
      </c>
      <c r="X36" s="983" t="s">
        <v>2385</v>
      </c>
      <c r="Y36" s="983" t="s">
        <v>2385</v>
      </c>
      <c r="Z36" s="983" t="s">
        <v>2385</v>
      </c>
      <c r="AA36" s="983" t="s">
        <v>2385</v>
      </c>
      <c r="AB36" s="983" t="s">
        <v>2385</v>
      </c>
      <c r="AC36" s="983" t="s">
        <v>2385</v>
      </c>
      <c r="AD36" s="983" t="s">
        <v>2385</v>
      </c>
      <c r="AE36" s="984">
        <v>0.7</v>
      </c>
      <c r="AF36" s="983" t="s">
        <v>2385</v>
      </c>
      <c r="AG36" s="983" t="s">
        <v>2385</v>
      </c>
      <c r="AH36" s="983" t="s">
        <v>2385</v>
      </c>
      <c r="AI36" s="983" t="s">
        <v>2385</v>
      </c>
      <c r="AJ36" s="983" t="s">
        <v>2385</v>
      </c>
      <c r="AK36" s="967">
        <f t="shared" si="0"/>
        <v>0</v>
      </c>
      <c r="AL36" s="968" t="str">
        <f t="shared" si="3"/>
        <v/>
      </c>
      <c r="AM36"/>
      <c r="AN36"/>
      <c r="AO36"/>
      <c r="AP36"/>
      <c r="AQ36"/>
      <c r="AR36"/>
      <c r="AS36"/>
      <c r="AT36"/>
      <c r="AU36"/>
      <c r="AV36"/>
      <c r="AW36"/>
      <c r="AX36"/>
    </row>
    <row r="37" spans="2:50" ht="14.25" customHeight="1" thickBot="1">
      <c r="B37" s="395"/>
      <c r="D37" s="958" t="s">
        <v>162</v>
      </c>
      <c r="E37" s="969" t="s">
        <v>1610</v>
      </c>
      <c r="F37" s="960">
        <f t="shared" si="1"/>
        <v>0</v>
      </c>
      <c r="G37" s="960"/>
      <c r="H37" s="960"/>
      <c r="I37" s="960"/>
      <c r="J37" s="960"/>
      <c r="K37" s="961" t="str">
        <f t="shared" si="2"/>
        <v/>
      </c>
      <c r="L37"/>
      <c r="M37" s="924"/>
      <c r="N37" s="962"/>
      <c r="O37" s="535"/>
      <c r="P37" s="535"/>
      <c r="Q37"/>
      <c r="R37" s="32"/>
      <c r="S37"/>
      <c r="T37">
        <v>0</v>
      </c>
      <c r="U37" s="985" t="s">
        <v>162</v>
      </c>
      <c r="V37" s="985" t="s">
        <v>1610</v>
      </c>
      <c r="W37" s="986" t="s">
        <v>2385</v>
      </c>
      <c r="X37" s="986" t="s">
        <v>2385</v>
      </c>
      <c r="Y37" s="986" t="s">
        <v>2385</v>
      </c>
      <c r="Z37" s="986" t="s">
        <v>2385</v>
      </c>
      <c r="AA37" s="986" t="s">
        <v>2385</v>
      </c>
      <c r="AB37" s="986" t="s">
        <v>2385</v>
      </c>
      <c r="AC37" s="986" t="s">
        <v>2385</v>
      </c>
      <c r="AD37" s="986" t="s">
        <v>2385</v>
      </c>
      <c r="AE37" s="986" t="s">
        <v>2385</v>
      </c>
      <c r="AF37" s="986" t="s">
        <v>2385</v>
      </c>
      <c r="AG37" s="986" t="s">
        <v>2385</v>
      </c>
      <c r="AH37" s="986" t="s">
        <v>2385</v>
      </c>
      <c r="AI37" s="986" t="s">
        <v>2385</v>
      </c>
      <c r="AJ37" s="986" t="s">
        <v>2385</v>
      </c>
      <c r="AK37" s="967">
        <f t="shared" si="0"/>
        <v>0</v>
      </c>
      <c r="AL37" s="968" t="str">
        <f t="shared" si="3"/>
        <v/>
      </c>
      <c r="AM37"/>
      <c r="AN37"/>
      <c r="AO37"/>
      <c r="AP37"/>
      <c r="AQ37"/>
      <c r="AR37"/>
      <c r="AS37"/>
      <c r="AT37"/>
      <c r="AU37"/>
      <c r="AV37"/>
      <c r="AW37"/>
      <c r="AX37"/>
    </row>
    <row r="38" spans="2:50" ht="14.25" customHeight="1" thickBot="1">
      <c r="B38" s="395"/>
      <c r="D38" s="958"/>
      <c r="E38" s="969" t="s">
        <v>1611</v>
      </c>
      <c r="F38" s="960">
        <f t="shared" si="1"/>
        <v>0</v>
      </c>
      <c r="G38" s="960"/>
      <c r="H38" s="960"/>
      <c r="I38" s="960"/>
      <c r="J38" s="960"/>
      <c r="K38" s="961" t="str">
        <f t="shared" si="2"/>
        <v/>
      </c>
      <c r="L38"/>
      <c r="M38" s="924"/>
      <c r="N38" s="962"/>
      <c r="O38" s="535"/>
      <c r="P38" s="535"/>
      <c r="Q38"/>
      <c r="R38" s="32"/>
      <c r="S38"/>
      <c r="T38">
        <v>0</v>
      </c>
      <c r="U38" s="974"/>
      <c r="V38" s="974" t="s">
        <v>1611</v>
      </c>
      <c r="W38" s="975" t="s">
        <v>2385</v>
      </c>
      <c r="X38" s="975" t="s">
        <v>2385</v>
      </c>
      <c r="Y38" s="975" t="s">
        <v>2385</v>
      </c>
      <c r="Z38" s="975" t="s">
        <v>2385</v>
      </c>
      <c r="AA38" s="975" t="s">
        <v>2385</v>
      </c>
      <c r="AB38" s="975" t="s">
        <v>2385</v>
      </c>
      <c r="AC38" s="975" t="s">
        <v>2385</v>
      </c>
      <c r="AD38" s="975" t="s">
        <v>2385</v>
      </c>
      <c r="AE38" s="975" t="s">
        <v>2385</v>
      </c>
      <c r="AF38" s="975" t="s">
        <v>2385</v>
      </c>
      <c r="AG38" s="975" t="s">
        <v>2385</v>
      </c>
      <c r="AH38" s="975" t="s">
        <v>2385</v>
      </c>
      <c r="AI38" s="975" t="s">
        <v>2385</v>
      </c>
      <c r="AJ38" s="975" t="s">
        <v>2385</v>
      </c>
      <c r="AK38" s="967">
        <f t="shared" si="0"/>
        <v>0</v>
      </c>
      <c r="AL38" s="968" t="str">
        <f t="shared" si="3"/>
        <v/>
      </c>
      <c r="AM38"/>
      <c r="AN38"/>
      <c r="AO38"/>
      <c r="AP38"/>
      <c r="AQ38"/>
      <c r="AR38"/>
      <c r="AS38"/>
      <c r="AT38"/>
      <c r="AU38"/>
      <c r="AV38"/>
      <c r="AW38"/>
      <c r="AX38"/>
    </row>
    <row r="39" spans="2:50" ht="14.25" customHeight="1" thickBot="1">
      <c r="B39" s="395"/>
      <c r="D39" s="980"/>
      <c r="E39" s="969" t="s">
        <v>1612</v>
      </c>
      <c r="F39" s="960">
        <f t="shared" si="1"/>
        <v>0</v>
      </c>
      <c r="G39" s="960"/>
      <c r="H39" s="960"/>
      <c r="I39" s="960"/>
      <c r="J39" s="960"/>
      <c r="K39" s="961">
        <f t="shared" si="2"/>
        <v>0</v>
      </c>
      <c r="L39"/>
      <c r="M39" s="987"/>
      <c r="N39" s="988"/>
      <c r="O39" s="916"/>
      <c r="P39" s="916"/>
      <c r="Q39"/>
      <c r="R39" s="32"/>
      <c r="S39"/>
      <c r="T39">
        <v>0</v>
      </c>
      <c r="U39"/>
      <c r="V39"/>
      <c r="W39"/>
      <c r="X39"/>
      <c r="Y39"/>
      <c r="Z39"/>
      <c r="AA39"/>
      <c r="AB39"/>
      <c r="AC39"/>
      <c r="AD39"/>
      <c r="AE39"/>
      <c r="AF39"/>
      <c r="AG39"/>
      <c r="AH39"/>
      <c r="AI39"/>
      <c r="AJ39"/>
      <c r="AK39"/>
      <c r="AL39"/>
      <c r="AM39"/>
      <c r="AN39"/>
      <c r="AO39"/>
      <c r="AP39"/>
      <c r="AQ39"/>
      <c r="AR39"/>
      <c r="AS39"/>
      <c r="AT39"/>
      <c r="AU39"/>
      <c r="AV39"/>
      <c r="AW39"/>
      <c r="AX39"/>
    </row>
    <row r="40" spans="2:50" ht="14.25" customHeight="1">
      <c r="B40" s="395"/>
      <c r="D40" s="3"/>
      <c r="E40" s="3"/>
      <c r="F40" s="3"/>
      <c r="G40" s="3"/>
      <c r="H40" s="3"/>
      <c r="I40" s="3"/>
      <c r="J40" s="3"/>
      <c r="K40" s="147"/>
      <c r="L40" s="202"/>
      <c r="M40" s="147"/>
      <c r="N40" s="147"/>
      <c r="O40" s="147"/>
      <c r="P40" s="147"/>
      <c r="Q40" s="147"/>
      <c r="R40" s="707"/>
    </row>
    <row r="41" spans="2:50" ht="3" customHeight="1">
      <c r="B41" s="396"/>
      <c r="C41" s="1086"/>
      <c r="D41" s="1040"/>
      <c r="E41" s="1040"/>
      <c r="F41" s="1040"/>
      <c r="G41" s="1040"/>
      <c r="H41" s="1040"/>
      <c r="I41" s="1040"/>
      <c r="J41" s="1040"/>
      <c r="K41" s="1040"/>
      <c r="L41" s="1040"/>
      <c r="M41" s="1040"/>
      <c r="N41" s="1040"/>
      <c r="O41" s="1040"/>
      <c r="P41" s="1040"/>
      <c r="Q41" s="1040"/>
      <c r="R41" s="120"/>
    </row>
    <row r="42" spans="2:50">
      <c r="R42" s="502"/>
    </row>
  </sheetData>
  <sheetProtection algorithmName="SHA-512" hashValue="sXr8zGPkcjLlIvmTZ83Ma8SMSjGcbKA29U2yX3WPIkUaos3hgcDdSj1q/it1QAkfMdKjCraMu6g5Lsrj/tyE9A==" saltValue="P19B34iYdrnVh2XbCSGAcg==" spinCount="100000" sheet="1" objects="1" scenarios="1" selectLockedCells="1"/>
  <mergeCells count="15">
    <mergeCell ref="P6:P7"/>
    <mergeCell ref="F5:F7"/>
    <mergeCell ref="M5:N5"/>
    <mergeCell ref="J6:J7"/>
    <mergeCell ref="K5:K7"/>
    <mergeCell ref="M6:M7"/>
    <mergeCell ref="D9:E9"/>
    <mergeCell ref="N6:N7"/>
    <mergeCell ref="O6:O7"/>
    <mergeCell ref="D10:E10"/>
    <mergeCell ref="G6:G7"/>
    <mergeCell ref="H6:H7"/>
    <mergeCell ref="I6:I7"/>
    <mergeCell ref="D5:D7"/>
    <mergeCell ref="E5:E7"/>
  </mergeCells>
  <phoneticPr fontId="4"/>
  <conditionalFormatting sqref="M11:M38">
    <cfRule type="expression" dxfId="22" priority="2" stopIfTrue="1">
      <formula>AND(F11=0,M11&lt;&gt;"")</formula>
    </cfRule>
  </conditionalFormatting>
  <conditionalFormatting sqref="N11:N38">
    <cfRule type="expression" dxfId="21" priority="1" stopIfTrue="1">
      <formula>AND(M11="",N11&lt;&gt;"")</formula>
    </cfRule>
  </conditionalFormatting>
  <dataValidations count="1">
    <dataValidation type="list" allowBlank="1" showInputMessage="1" showErrorMessage="1" sqref="M11:M39" xr:uid="{0A742D21-B52F-40E0-8883-7664F983FBF7}">
      <formula1>$U$5:$AK$5</formula1>
    </dataValidation>
  </dataValidations>
  <printOptions horizontalCentered="1"/>
  <pageMargins left="0.39370078740157483" right="0.39370078740157483" top="0.59055118110236227" bottom="0.39370078740157483" header="0.39370078740157483" footer="0.19685039370078741"/>
  <pageSetup paperSize="9" scale="95" firstPageNumber="23" orientation="landscape" blackAndWhite="1" horizontalDpi="300" verticalDpi="300" r:id="rId1"/>
  <headerFooter alignWithMargins="0">
    <oddFooter>&amp;C&amp;P</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E313"/>
  <sheetViews>
    <sheetView showGridLines="0" zoomScaleNormal="100" zoomScaleSheetLayoutView="100" workbookViewId="0">
      <pane ySplit="10" topLeftCell="A11" activePane="bottomLeft" state="frozen"/>
      <selection activeCell="D13" sqref="D13:E13"/>
      <selection pane="bottomLeft" activeCell="E11" sqref="E11"/>
    </sheetView>
  </sheetViews>
  <sheetFormatPr defaultColWidth="0" defaultRowHeight="13.5" zeroHeight="1"/>
  <cols>
    <col min="1" max="1" width="2.125" customWidth="1"/>
    <col min="2" max="2" width="0.5" customWidth="1"/>
    <col min="3" max="3" width="2.625" customWidth="1"/>
    <col min="4" max="4" width="3.625" customWidth="1"/>
    <col min="5" max="5" width="5.625" style="1" customWidth="1"/>
    <col min="6" max="6" width="15.625" customWidth="1"/>
    <col min="7" max="7" width="18.625" customWidth="1"/>
    <col min="8" max="13" width="7.625" customWidth="1"/>
    <col min="14" max="14" width="0.25" customWidth="1"/>
    <col min="15" max="17" width="9.125" customWidth="1"/>
    <col min="18" max="18" width="2.625" customWidth="1"/>
    <col min="19" max="19" width="0.5" customWidth="1"/>
    <col min="20" max="20" width="2.625" customWidth="1"/>
    <col min="21" max="31" width="0" hidden="1" customWidth="1"/>
    <col min="32" max="16384" width="9" hidden="1"/>
  </cols>
  <sheetData>
    <row r="1" spans="2:31" ht="13.5" customHeight="1">
      <c r="B1" s="1"/>
      <c r="C1" s="252" t="s">
        <v>2386</v>
      </c>
      <c r="D1" s="1"/>
      <c r="F1" s="1"/>
      <c r="G1" s="1"/>
      <c r="H1" s="1"/>
      <c r="I1" s="1"/>
      <c r="J1" s="1"/>
      <c r="K1" s="1"/>
      <c r="L1" s="1"/>
      <c r="M1" s="1"/>
      <c r="N1" s="1"/>
      <c r="O1" s="1"/>
      <c r="P1" s="1"/>
      <c r="Q1" s="1"/>
      <c r="R1" s="1"/>
      <c r="S1" s="1"/>
      <c r="T1" s="1"/>
      <c r="U1" s="715" t="s">
        <v>1070</v>
      </c>
      <c r="W1" s="1" t="s">
        <v>2387</v>
      </c>
      <c r="X1" s="1" t="s">
        <v>2388</v>
      </c>
      <c r="Y1" s="1" t="s">
        <v>2389</v>
      </c>
      <c r="Z1" s="1" t="s">
        <v>2390</v>
      </c>
      <c r="AA1" s="1" t="s">
        <v>2391</v>
      </c>
    </row>
    <row r="2" spans="2:31" ht="3" customHeight="1">
      <c r="B2" s="248"/>
      <c r="C2" s="250"/>
      <c r="D2" s="250"/>
      <c r="E2" s="250"/>
      <c r="F2" s="250"/>
      <c r="G2" s="250"/>
      <c r="H2" s="250"/>
      <c r="I2" s="250"/>
      <c r="J2" s="250"/>
      <c r="K2" s="250"/>
      <c r="L2" s="250"/>
      <c r="M2" s="250"/>
      <c r="N2" s="250"/>
      <c r="O2" s="250"/>
      <c r="P2" s="250"/>
      <c r="Q2" s="250"/>
      <c r="R2" s="250"/>
      <c r="S2" s="346"/>
      <c r="T2" s="1"/>
      <c r="W2" s="147">
        <v>6600</v>
      </c>
      <c r="X2" s="147">
        <v>22000</v>
      </c>
      <c r="Y2" s="147">
        <v>66000</v>
      </c>
      <c r="Z2" s="1" t="s">
        <v>2391</v>
      </c>
      <c r="AA2" s="1"/>
    </row>
    <row r="3" spans="2:31" ht="13.5" customHeight="1" thickBot="1">
      <c r="B3" s="12"/>
      <c r="C3" s="1"/>
      <c r="D3" s="1" t="s">
        <v>2392</v>
      </c>
      <c r="F3" s="1"/>
      <c r="G3" s="1"/>
      <c r="H3" s="1"/>
      <c r="I3" s="1"/>
      <c r="J3" s="1"/>
      <c r="K3" s="1"/>
      <c r="L3" s="1"/>
      <c r="M3" s="1"/>
      <c r="N3" s="1"/>
      <c r="O3" s="1"/>
      <c r="P3" s="1"/>
      <c r="Q3" s="1"/>
      <c r="R3" s="1"/>
      <c r="S3" s="317"/>
      <c r="T3" s="1"/>
      <c r="W3" s="1" t="s">
        <v>2393</v>
      </c>
      <c r="X3" s="1">
        <v>210</v>
      </c>
      <c r="Y3" s="1">
        <v>420</v>
      </c>
      <c r="Z3" s="1">
        <v>440</v>
      </c>
      <c r="AA3" s="1" t="s">
        <v>2391</v>
      </c>
    </row>
    <row r="4" spans="2:31" ht="13.5" customHeight="1" thickBot="1">
      <c r="B4" s="12"/>
      <c r="C4" s="1"/>
      <c r="D4" s="1"/>
      <c r="G4" s="587" t="s">
        <v>2228</v>
      </c>
      <c r="H4" s="534" t="str">
        <f>IF(COUNT(E11:E310)=0,"",MIN(E11:E310))</f>
        <v/>
      </c>
      <c r="I4" s="1411">
        <f>取組状況入力!$Q$4+1</f>
        <v>2008</v>
      </c>
      <c r="J4" s="1412"/>
      <c r="K4" s="1412"/>
      <c r="L4" s="588">
        <f t="array" ref="L4">SUM(IF(E11:E310&gt;=$I$4,$L11:$L310*$M11:$M310/$L$10,0))</f>
        <v>0</v>
      </c>
      <c r="P4" s="1"/>
      <c r="Q4" s="1"/>
      <c r="R4" s="1"/>
      <c r="S4" s="317"/>
      <c r="T4" s="1"/>
    </row>
    <row r="5" spans="2:31" ht="4.5" customHeight="1">
      <c r="B5" s="395"/>
      <c r="D5" s="1"/>
      <c r="E5"/>
      <c r="S5" s="32"/>
    </row>
    <row r="6" spans="2:31" ht="15" customHeight="1">
      <c r="B6" s="395"/>
      <c r="C6" s="32"/>
      <c r="D6" s="1425" t="s">
        <v>2205</v>
      </c>
      <c r="E6" s="1427" t="s">
        <v>2206</v>
      </c>
      <c r="F6" s="1329" t="s">
        <v>2394</v>
      </c>
      <c r="G6" s="1422" t="s">
        <v>1573</v>
      </c>
      <c r="H6" s="1422" t="s">
        <v>2395</v>
      </c>
      <c r="I6" s="1213" t="s">
        <v>2396</v>
      </c>
      <c r="J6" s="1212"/>
      <c r="K6" s="916">
        <f>基本情報!$E$56</f>
        <v>33</v>
      </c>
      <c r="L6" s="26" t="s">
        <v>853</v>
      </c>
      <c r="M6" s="26" t="s">
        <v>853</v>
      </c>
      <c r="N6" s="223"/>
      <c r="O6" s="1171" t="s">
        <v>2397</v>
      </c>
      <c r="P6" s="1172"/>
      <c r="Q6" s="1173"/>
      <c r="R6" s="538"/>
      <c r="S6" s="369"/>
      <c r="T6" s="27"/>
    </row>
    <row r="7" spans="2:31" ht="48" customHeight="1">
      <c r="B7" s="395"/>
      <c r="C7" s="32"/>
      <c r="D7" s="1426"/>
      <c r="E7" s="1426"/>
      <c r="F7" s="1424"/>
      <c r="G7" s="1423"/>
      <c r="H7" s="1423"/>
      <c r="I7" s="469" t="s">
        <v>2398</v>
      </c>
      <c r="J7" s="469" t="s">
        <v>2399</v>
      </c>
      <c r="K7" s="525" t="s">
        <v>2400</v>
      </c>
      <c r="L7" s="223" t="s">
        <v>2401</v>
      </c>
      <c r="M7" s="8" t="s">
        <v>1312</v>
      </c>
      <c r="N7" s="508"/>
      <c r="O7" s="223" t="s">
        <v>2402</v>
      </c>
      <c r="P7" s="223" t="s">
        <v>2403</v>
      </c>
      <c r="Q7" s="223" t="s">
        <v>2404</v>
      </c>
      <c r="R7" s="538"/>
      <c r="S7" s="716"/>
      <c r="T7" s="717"/>
    </row>
    <row r="8" spans="2:31" ht="2.1" customHeight="1" thickBot="1">
      <c r="B8" s="395"/>
      <c r="C8" s="32"/>
      <c r="D8" s="482"/>
      <c r="E8" s="510"/>
      <c r="F8" s="482"/>
      <c r="G8" s="590"/>
      <c r="H8" s="519"/>
      <c r="I8" s="519"/>
      <c r="J8" s="519"/>
      <c r="K8" s="718"/>
      <c r="L8" s="187"/>
      <c r="M8" s="529"/>
      <c r="N8" s="26"/>
      <c r="O8" s="223"/>
      <c r="P8" s="223"/>
      <c r="Q8" s="223"/>
      <c r="R8" s="538"/>
      <c r="S8" s="716"/>
      <c r="T8" s="717"/>
    </row>
    <row r="9" spans="2:31" ht="15" customHeight="1" thickBot="1">
      <c r="B9" s="395"/>
      <c r="C9" s="32"/>
      <c r="D9" s="1213" t="s">
        <v>1016</v>
      </c>
      <c r="E9" s="1214"/>
      <c r="F9" s="1214"/>
      <c r="G9" s="1212"/>
      <c r="H9" s="719" t="s">
        <v>853</v>
      </c>
      <c r="I9" s="719" t="s">
        <v>853</v>
      </c>
      <c r="J9" s="719" t="s">
        <v>853</v>
      </c>
      <c r="K9" s="524" t="s">
        <v>853</v>
      </c>
      <c r="L9" s="508" t="s">
        <v>853</v>
      </c>
      <c r="M9" s="524" t="s">
        <v>853</v>
      </c>
      <c r="N9" s="422"/>
      <c r="O9" s="628" t="str">
        <f>IF($K$10=0,"       －",ROUND(O$10/$K$10,3))</f>
        <v xml:space="preserve">       －</v>
      </c>
      <c r="P9" s="596" t="str">
        <f>IF($K$10=0,"       －",ROUND(P$10/$K$10,3))</f>
        <v xml:space="preserve">       －</v>
      </c>
      <c r="Q9" s="646" t="str">
        <f>IF($K$10=0,"       －",ROUND(Q$10/$K$10,3))</f>
        <v xml:space="preserve">       －</v>
      </c>
      <c r="R9" s="653"/>
      <c r="S9" s="720"/>
      <c r="T9" s="653"/>
    </row>
    <row r="10" spans="2:31" ht="15" customHeight="1" thickBot="1">
      <c r="B10" s="395"/>
      <c r="C10" s="32"/>
      <c r="D10" s="1213" t="s">
        <v>58</v>
      </c>
      <c r="E10" s="1214"/>
      <c r="F10" s="1214"/>
      <c r="G10" s="1212"/>
      <c r="H10" s="719" t="s">
        <v>853</v>
      </c>
      <c r="I10" s="721" t="s">
        <v>853</v>
      </c>
      <c r="J10" s="721" t="s">
        <v>853</v>
      </c>
      <c r="K10" s="722">
        <f t="array" ref="K10">SUM(IF(K11:K310="○",$L11:$L310*$M11:$M310,0))</f>
        <v>0</v>
      </c>
      <c r="L10" s="1116">
        <f t="array" ref="L10">SUMPRODUCT(L11:L310,M11:M310)</f>
        <v>0</v>
      </c>
      <c r="M10" s="658">
        <f>SUM(M11:M310)</f>
        <v>0</v>
      </c>
      <c r="N10" s="789"/>
      <c r="O10" s="723">
        <f t="array" ref="O10">SUM(IF(O11:O310="○",$L11:$L310*$M11:$M310,0))</f>
        <v>0</v>
      </c>
      <c r="P10" s="723">
        <f t="array" ref="P10">SUM(IF(P11:P310="○",$L11:$L310*$M11:$M310,0))</f>
        <v>0</v>
      </c>
      <c r="Q10" s="723">
        <f t="array" ref="Q10">SUM(IF(Q11:Q310="○",$L11:$L310*$M11:$M310,0))</f>
        <v>0</v>
      </c>
      <c r="R10" s="612"/>
      <c r="S10" s="724"/>
      <c r="T10" s="688"/>
      <c r="AE10" s="528"/>
    </row>
    <row r="11" spans="2:31" ht="13.5" customHeight="1">
      <c r="B11" s="395"/>
      <c r="C11" s="32"/>
      <c r="D11" s="526">
        <v>1</v>
      </c>
      <c r="E11" s="532"/>
      <c r="F11" s="527"/>
      <c r="G11" s="531"/>
      <c r="H11" s="574"/>
      <c r="I11" s="725"/>
      <c r="J11" s="725"/>
      <c r="K11" s="573"/>
      <c r="L11" s="273"/>
      <c r="M11" s="726"/>
      <c r="N11" s="615"/>
      <c r="O11" s="616"/>
      <c r="P11" s="616"/>
      <c r="Q11" s="616"/>
      <c r="R11" s="399"/>
      <c r="S11" s="366"/>
      <c r="T11" s="4"/>
      <c r="AE11" s="528"/>
    </row>
    <row r="12" spans="2:31" ht="13.5" customHeight="1">
      <c r="B12" s="395"/>
      <c r="C12" s="32"/>
      <c r="D12" s="529">
        <f>D11+1</f>
        <v>2</v>
      </c>
      <c r="E12" s="532"/>
      <c r="F12" s="527"/>
      <c r="G12" s="531"/>
      <c r="H12" s="574"/>
      <c r="I12" s="725"/>
      <c r="J12" s="725"/>
      <c r="K12" s="573"/>
      <c r="L12" s="273"/>
      <c r="M12" s="726"/>
      <c r="N12" s="531"/>
      <c r="O12" s="573"/>
      <c r="P12" s="573"/>
      <c r="Q12" s="573"/>
      <c r="R12" s="399"/>
      <c r="S12" s="366"/>
      <c r="T12" s="4"/>
    </row>
    <row r="13" spans="2:31" ht="13.5" customHeight="1">
      <c r="B13" s="395"/>
      <c r="C13" s="32"/>
      <c r="D13" s="529">
        <f>D12+1</f>
        <v>3</v>
      </c>
      <c r="E13" s="532"/>
      <c r="F13" s="827"/>
      <c r="G13" s="615"/>
      <c r="H13" s="824"/>
      <c r="I13" s="825"/>
      <c r="J13" s="825"/>
      <c r="K13" s="616"/>
      <c r="L13" s="822"/>
      <c r="M13" s="826"/>
      <c r="N13" s="531"/>
      <c r="O13" s="573"/>
      <c r="P13" s="573"/>
      <c r="Q13" s="573"/>
      <c r="R13" s="399"/>
      <c r="S13" s="366"/>
      <c r="T13" s="4"/>
    </row>
    <row r="14" spans="2:31" ht="13.5" customHeight="1">
      <c r="B14" s="395"/>
      <c r="C14" s="32"/>
      <c r="D14" s="529">
        <f t="shared" ref="D14:D77" si="0">D13+1</f>
        <v>4</v>
      </c>
      <c r="E14" s="532"/>
      <c r="F14" s="527"/>
      <c r="G14" s="531"/>
      <c r="H14" s="574"/>
      <c r="I14" s="725"/>
      <c r="J14" s="725"/>
      <c r="K14" s="573"/>
      <c r="L14" s="273"/>
      <c r="M14" s="726"/>
      <c r="N14" s="531"/>
      <c r="O14" s="573"/>
      <c r="P14" s="573"/>
      <c r="Q14" s="573"/>
      <c r="R14" s="399"/>
      <c r="S14" s="366"/>
      <c r="T14" s="4"/>
    </row>
    <row r="15" spans="2:31" ht="13.5" customHeight="1">
      <c r="B15" s="395"/>
      <c r="C15" s="32"/>
      <c r="D15" s="529">
        <f t="shared" si="0"/>
        <v>5</v>
      </c>
      <c r="E15" s="532"/>
      <c r="F15" s="527"/>
      <c r="G15" s="531"/>
      <c r="H15" s="574"/>
      <c r="I15" s="725"/>
      <c r="J15" s="725"/>
      <c r="K15" s="573"/>
      <c r="L15" s="273"/>
      <c r="M15" s="726"/>
      <c r="N15" s="531"/>
      <c r="O15" s="573"/>
      <c r="P15" s="573"/>
      <c r="Q15" s="573"/>
      <c r="R15" s="399"/>
      <c r="S15" s="366"/>
      <c r="T15" s="4"/>
    </row>
    <row r="16" spans="2:31" ht="13.5" customHeight="1">
      <c r="B16" s="395"/>
      <c r="C16" s="32"/>
      <c r="D16" s="529">
        <f t="shared" si="0"/>
        <v>6</v>
      </c>
      <c r="E16" s="532"/>
      <c r="F16" s="527"/>
      <c r="G16" s="531"/>
      <c r="H16" s="574"/>
      <c r="I16" s="725"/>
      <c r="J16" s="725"/>
      <c r="K16" s="573"/>
      <c r="L16" s="273"/>
      <c r="M16" s="726"/>
      <c r="N16" s="531"/>
      <c r="O16" s="573"/>
      <c r="P16" s="573"/>
      <c r="Q16" s="573"/>
      <c r="R16" s="399"/>
      <c r="S16" s="366"/>
      <c r="T16" s="4"/>
    </row>
    <row r="17" spans="2:23" ht="13.5" customHeight="1">
      <c r="B17" s="395"/>
      <c r="C17" s="32"/>
      <c r="D17" s="529">
        <f t="shared" si="0"/>
        <v>7</v>
      </c>
      <c r="E17" s="532"/>
      <c r="F17" s="527"/>
      <c r="G17" s="531"/>
      <c r="H17" s="574"/>
      <c r="I17" s="725"/>
      <c r="J17" s="725"/>
      <c r="K17" s="573"/>
      <c r="L17" s="273"/>
      <c r="M17" s="726"/>
      <c r="N17" s="531"/>
      <c r="O17" s="573"/>
      <c r="P17" s="573"/>
      <c r="Q17" s="573"/>
      <c r="R17" s="399"/>
      <c r="S17" s="366"/>
      <c r="T17" s="4"/>
    </row>
    <row r="18" spans="2:23" ht="13.5" customHeight="1">
      <c r="B18" s="395"/>
      <c r="C18" s="32"/>
      <c r="D18" s="529">
        <f t="shared" si="0"/>
        <v>8</v>
      </c>
      <c r="E18" s="532"/>
      <c r="F18" s="527"/>
      <c r="G18" s="531"/>
      <c r="H18" s="574"/>
      <c r="I18" s="725"/>
      <c r="J18" s="725"/>
      <c r="K18" s="573"/>
      <c r="L18" s="273"/>
      <c r="M18" s="726"/>
      <c r="N18" s="531"/>
      <c r="O18" s="573"/>
      <c r="P18" s="573"/>
      <c r="Q18" s="573"/>
      <c r="R18" s="399"/>
      <c r="S18" s="366"/>
      <c r="T18" s="4"/>
      <c r="U18" s="530"/>
    </row>
    <row r="19" spans="2:23" ht="13.5" customHeight="1">
      <c r="B19" s="395"/>
      <c r="C19" s="32"/>
      <c r="D19" s="529">
        <f t="shared" si="0"/>
        <v>9</v>
      </c>
      <c r="E19" s="532"/>
      <c r="F19" s="527"/>
      <c r="G19" s="531"/>
      <c r="H19" s="574"/>
      <c r="I19" s="725"/>
      <c r="J19" s="725"/>
      <c r="K19" s="573"/>
      <c r="L19" s="273"/>
      <c r="M19" s="726"/>
      <c r="N19" s="531"/>
      <c r="O19" s="573"/>
      <c r="P19" s="573"/>
      <c r="Q19" s="573"/>
      <c r="R19" s="399"/>
      <c r="S19" s="366"/>
      <c r="T19" s="4"/>
      <c r="U19" s="530"/>
      <c r="V19" s="14"/>
      <c r="W19" s="727"/>
    </row>
    <row r="20" spans="2:23" ht="13.5" customHeight="1">
      <c r="B20" s="395"/>
      <c r="C20" s="32"/>
      <c r="D20" s="529">
        <f t="shared" si="0"/>
        <v>10</v>
      </c>
      <c r="E20" s="532"/>
      <c r="F20" s="527"/>
      <c r="G20" s="531"/>
      <c r="H20" s="574"/>
      <c r="I20" s="725"/>
      <c r="J20" s="725"/>
      <c r="K20" s="573"/>
      <c r="L20" s="273"/>
      <c r="M20" s="726"/>
      <c r="N20" s="531"/>
      <c r="O20" s="573"/>
      <c r="P20" s="573"/>
      <c r="Q20" s="573"/>
      <c r="R20" s="399"/>
      <c r="S20" s="366"/>
      <c r="T20" s="4"/>
      <c r="U20" s="530"/>
      <c r="V20" s="14"/>
      <c r="W20" s="727"/>
    </row>
    <row r="21" spans="2:23" ht="13.5" customHeight="1">
      <c r="B21" s="395"/>
      <c r="C21" s="32"/>
      <c r="D21" s="529">
        <f t="shared" si="0"/>
        <v>11</v>
      </c>
      <c r="E21" s="532"/>
      <c r="F21" s="527"/>
      <c r="G21" s="531"/>
      <c r="H21" s="574"/>
      <c r="I21" s="725"/>
      <c r="J21" s="725"/>
      <c r="K21" s="573"/>
      <c r="L21" s="273"/>
      <c r="M21" s="726"/>
      <c r="N21" s="531"/>
      <c r="O21" s="573"/>
      <c r="P21" s="573"/>
      <c r="Q21" s="573"/>
      <c r="R21" s="399"/>
      <c r="S21" s="366"/>
      <c r="T21" s="4"/>
      <c r="U21" s="530"/>
      <c r="V21" s="14"/>
      <c r="W21" s="727"/>
    </row>
    <row r="22" spans="2:23" ht="13.5" customHeight="1">
      <c r="B22" s="395"/>
      <c r="C22" s="32"/>
      <c r="D22" s="529">
        <f t="shared" si="0"/>
        <v>12</v>
      </c>
      <c r="E22" s="532"/>
      <c r="F22" s="527"/>
      <c r="G22" s="531"/>
      <c r="H22" s="574"/>
      <c r="I22" s="725"/>
      <c r="J22" s="725"/>
      <c r="K22" s="573"/>
      <c r="L22" s="273"/>
      <c r="M22" s="726"/>
      <c r="N22" s="531"/>
      <c r="O22" s="573"/>
      <c r="P22" s="573"/>
      <c r="Q22" s="573"/>
      <c r="R22" s="399"/>
      <c r="S22" s="366"/>
      <c r="T22" s="4"/>
      <c r="U22" s="530"/>
      <c r="V22" s="14"/>
      <c r="W22" s="727"/>
    </row>
    <row r="23" spans="2:23" ht="13.5" customHeight="1">
      <c r="B23" s="395"/>
      <c r="C23" s="32"/>
      <c r="D23" s="529">
        <f t="shared" si="0"/>
        <v>13</v>
      </c>
      <c r="E23" s="532"/>
      <c r="F23" s="527"/>
      <c r="G23" s="531"/>
      <c r="H23" s="574"/>
      <c r="I23" s="725"/>
      <c r="J23" s="725"/>
      <c r="K23" s="573"/>
      <c r="L23" s="273"/>
      <c r="M23" s="726"/>
      <c r="N23" s="531"/>
      <c r="O23" s="573"/>
      <c r="P23" s="573"/>
      <c r="Q23" s="573"/>
      <c r="R23" s="399"/>
      <c r="S23" s="366"/>
      <c r="T23" s="4"/>
    </row>
    <row r="24" spans="2:23" ht="13.5" customHeight="1">
      <c r="B24" s="395"/>
      <c r="C24" s="32"/>
      <c r="D24" s="529">
        <f t="shared" si="0"/>
        <v>14</v>
      </c>
      <c r="E24" s="532"/>
      <c r="F24" s="527"/>
      <c r="G24" s="531"/>
      <c r="H24" s="574"/>
      <c r="I24" s="725"/>
      <c r="J24" s="725"/>
      <c r="K24" s="573"/>
      <c r="L24" s="273"/>
      <c r="M24" s="726"/>
      <c r="N24" s="531"/>
      <c r="O24" s="573"/>
      <c r="P24" s="573"/>
      <c r="Q24" s="573"/>
      <c r="R24" s="399"/>
      <c r="S24" s="366"/>
      <c r="T24" s="4"/>
    </row>
    <row r="25" spans="2:23" ht="13.5" customHeight="1">
      <c r="B25" s="395"/>
      <c r="C25" s="32"/>
      <c r="D25" s="529">
        <f t="shared" si="0"/>
        <v>15</v>
      </c>
      <c r="E25" s="532"/>
      <c r="F25" s="527"/>
      <c r="G25" s="531"/>
      <c r="H25" s="574"/>
      <c r="I25" s="725"/>
      <c r="J25" s="725"/>
      <c r="K25" s="573"/>
      <c r="L25" s="273"/>
      <c r="M25" s="726"/>
      <c r="N25" s="531"/>
      <c r="O25" s="573"/>
      <c r="P25" s="573"/>
      <c r="Q25" s="573"/>
      <c r="R25" s="399"/>
      <c r="S25" s="366"/>
      <c r="T25" s="4"/>
    </row>
    <row r="26" spans="2:23" ht="13.5" customHeight="1">
      <c r="B26" s="395"/>
      <c r="C26" s="32"/>
      <c r="D26" s="529">
        <f t="shared" si="0"/>
        <v>16</v>
      </c>
      <c r="E26" s="532"/>
      <c r="F26" s="527"/>
      <c r="G26" s="531"/>
      <c r="H26" s="574"/>
      <c r="I26" s="725"/>
      <c r="J26" s="725"/>
      <c r="K26" s="573"/>
      <c r="L26" s="273"/>
      <c r="M26" s="726"/>
      <c r="N26" s="531"/>
      <c r="O26" s="573"/>
      <c r="P26" s="573"/>
      <c r="Q26" s="573"/>
      <c r="R26" s="399"/>
      <c r="S26" s="366"/>
      <c r="T26" s="4"/>
    </row>
    <row r="27" spans="2:23" ht="13.5" customHeight="1">
      <c r="B27" s="395"/>
      <c r="C27" s="32"/>
      <c r="D27" s="529">
        <f t="shared" si="0"/>
        <v>17</v>
      </c>
      <c r="E27" s="532"/>
      <c r="F27" s="527"/>
      <c r="G27" s="531"/>
      <c r="H27" s="574"/>
      <c r="I27" s="725"/>
      <c r="J27" s="725"/>
      <c r="K27" s="573"/>
      <c r="L27" s="273"/>
      <c r="M27" s="726"/>
      <c r="N27" s="531"/>
      <c r="O27" s="573"/>
      <c r="P27" s="573"/>
      <c r="Q27" s="573"/>
      <c r="R27" s="399"/>
      <c r="S27" s="366"/>
      <c r="T27" s="4"/>
    </row>
    <row r="28" spans="2:23" ht="13.5" customHeight="1">
      <c r="B28" s="395"/>
      <c r="C28" s="32"/>
      <c r="D28" s="529">
        <f t="shared" si="0"/>
        <v>18</v>
      </c>
      <c r="E28" s="532"/>
      <c r="F28" s="527"/>
      <c r="G28" s="531"/>
      <c r="H28" s="574"/>
      <c r="I28" s="725"/>
      <c r="J28" s="725"/>
      <c r="K28" s="573"/>
      <c r="L28" s="273"/>
      <c r="M28" s="726"/>
      <c r="N28" s="531"/>
      <c r="O28" s="573"/>
      <c r="P28" s="573"/>
      <c r="Q28" s="573"/>
      <c r="R28" s="399"/>
      <c r="S28" s="366"/>
      <c r="T28" s="4"/>
    </row>
    <row r="29" spans="2:23" ht="13.5" customHeight="1">
      <c r="B29" s="395"/>
      <c r="C29" s="32"/>
      <c r="D29" s="529">
        <f t="shared" si="0"/>
        <v>19</v>
      </c>
      <c r="E29" s="532"/>
      <c r="F29" s="527"/>
      <c r="G29" s="531"/>
      <c r="H29" s="574"/>
      <c r="I29" s="725"/>
      <c r="J29" s="725"/>
      <c r="K29" s="573"/>
      <c r="L29" s="273"/>
      <c r="M29" s="726"/>
      <c r="N29" s="531"/>
      <c r="O29" s="573"/>
      <c r="P29" s="573"/>
      <c r="Q29" s="573"/>
      <c r="R29" s="399"/>
      <c r="S29" s="366"/>
      <c r="T29" s="4"/>
    </row>
    <row r="30" spans="2:23" ht="13.5" customHeight="1">
      <c r="B30" s="395"/>
      <c r="C30" s="32"/>
      <c r="D30" s="529">
        <f t="shared" si="0"/>
        <v>20</v>
      </c>
      <c r="E30" s="532"/>
      <c r="F30" s="527"/>
      <c r="G30" s="531"/>
      <c r="H30" s="574"/>
      <c r="I30" s="725"/>
      <c r="J30" s="725"/>
      <c r="K30" s="573"/>
      <c r="L30" s="273"/>
      <c r="M30" s="726"/>
      <c r="N30" s="531"/>
      <c r="O30" s="573"/>
      <c r="P30" s="573"/>
      <c r="Q30" s="573"/>
      <c r="R30" s="399"/>
      <c r="S30" s="366"/>
      <c r="T30" s="4"/>
    </row>
    <row r="31" spans="2:23" ht="13.5" customHeight="1">
      <c r="B31" s="395"/>
      <c r="C31" s="32"/>
      <c r="D31" s="529">
        <f t="shared" si="0"/>
        <v>21</v>
      </c>
      <c r="E31" s="532"/>
      <c r="F31" s="527"/>
      <c r="G31" s="531"/>
      <c r="H31" s="574"/>
      <c r="I31" s="725"/>
      <c r="J31" s="725"/>
      <c r="K31" s="573"/>
      <c r="L31" s="273"/>
      <c r="M31" s="726"/>
      <c r="N31" s="531"/>
      <c r="O31" s="573"/>
      <c r="P31" s="573"/>
      <c r="Q31" s="573"/>
      <c r="R31" s="399"/>
      <c r="S31" s="366"/>
      <c r="T31" s="4"/>
    </row>
    <row r="32" spans="2:23" ht="13.5" customHeight="1">
      <c r="B32" s="395"/>
      <c r="C32" s="32"/>
      <c r="D32" s="529">
        <f t="shared" si="0"/>
        <v>22</v>
      </c>
      <c r="E32" s="532"/>
      <c r="F32" s="527"/>
      <c r="G32" s="531"/>
      <c r="H32" s="574"/>
      <c r="I32" s="725"/>
      <c r="J32" s="725"/>
      <c r="K32" s="573"/>
      <c r="L32" s="273"/>
      <c r="M32" s="726"/>
      <c r="N32" s="531"/>
      <c r="O32" s="573"/>
      <c r="P32" s="573"/>
      <c r="Q32" s="573"/>
      <c r="R32" s="399"/>
      <c r="S32" s="366"/>
      <c r="T32" s="4"/>
    </row>
    <row r="33" spans="2:31" ht="13.5" customHeight="1">
      <c r="B33" s="395"/>
      <c r="C33" s="32"/>
      <c r="D33" s="529">
        <f t="shared" si="0"/>
        <v>23</v>
      </c>
      <c r="E33" s="532"/>
      <c r="F33" s="527"/>
      <c r="G33" s="531"/>
      <c r="H33" s="574"/>
      <c r="I33" s="725"/>
      <c r="J33" s="725"/>
      <c r="K33" s="573"/>
      <c r="L33" s="273"/>
      <c r="M33" s="726"/>
      <c r="N33" s="531"/>
      <c r="O33" s="573"/>
      <c r="P33" s="573"/>
      <c r="Q33" s="573"/>
      <c r="R33" s="399"/>
      <c r="S33" s="366"/>
      <c r="T33" s="4"/>
    </row>
    <row r="34" spans="2:31" ht="13.5" customHeight="1">
      <c r="B34" s="395"/>
      <c r="C34" s="32"/>
      <c r="D34" s="529">
        <f t="shared" si="0"/>
        <v>24</v>
      </c>
      <c r="E34" s="532"/>
      <c r="F34" s="527"/>
      <c r="G34" s="531"/>
      <c r="H34" s="574"/>
      <c r="I34" s="725"/>
      <c r="J34" s="725"/>
      <c r="K34" s="573"/>
      <c r="L34" s="273"/>
      <c r="M34" s="726"/>
      <c r="N34" s="531"/>
      <c r="O34" s="573"/>
      <c r="P34" s="573"/>
      <c r="Q34" s="573"/>
      <c r="R34" s="399"/>
      <c r="S34" s="366"/>
      <c r="T34" s="4"/>
    </row>
    <row r="35" spans="2:31" ht="13.5" customHeight="1">
      <c r="B35" s="395"/>
      <c r="C35" s="32"/>
      <c r="D35" s="529">
        <f t="shared" si="0"/>
        <v>25</v>
      </c>
      <c r="E35" s="532"/>
      <c r="F35" s="527"/>
      <c r="G35" s="531"/>
      <c r="H35" s="574"/>
      <c r="I35" s="725"/>
      <c r="J35" s="725"/>
      <c r="K35" s="573"/>
      <c r="L35" s="273"/>
      <c r="M35" s="726"/>
      <c r="N35" s="531"/>
      <c r="O35" s="573"/>
      <c r="P35" s="573"/>
      <c r="Q35" s="573"/>
      <c r="R35" s="399"/>
      <c r="S35" s="366"/>
      <c r="T35" s="4"/>
    </row>
    <row r="36" spans="2:31" ht="13.5" customHeight="1">
      <c r="B36" s="395"/>
      <c r="C36" s="32"/>
      <c r="D36" s="529">
        <f t="shared" si="0"/>
        <v>26</v>
      </c>
      <c r="E36" s="532"/>
      <c r="F36" s="527"/>
      <c r="G36" s="531"/>
      <c r="H36" s="574"/>
      <c r="I36" s="725"/>
      <c r="J36" s="725"/>
      <c r="K36" s="573"/>
      <c r="L36" s="273"/>
      <c r="M36" s="726"/>
      <c r="N36" s="531"/>
      <c r="O36" s="573"/>
      <c r="P36" s="573"/>
      <c r="Q36" s="573"/>
      <c r="R36" s="399"/>
      <c r="S36" s="366"/>
      <c r="T36" s="4"/>
    </row>
    <row r="37" spans="2:31" ht="13.5" customHeight="1">
      <c r="B37" s="395"/>
      <c r="C37" s="32"/>
      <c r="D37" s="529">
        <f t="shared" si="0"/>
        <v>27</v>
      </c>
      <c r="E37" s="532"/>
      <c r="F37" s="527"/>
      <c r="G37" s="531"/>
      <c r="H37" s="574"/>
      <c r="I37" s="725"/>
      <c r="J37" s="725"/>
      <c r="K37" s="573"/>
      <c r="L37" s="273"/>
      <c r="M37" s="726"/>
      <c r="N37" s="531"/>
      <c r="O37" s="573"/>
      <c r="P37" s="573"/>
      <c r="Q37" s="573"/>
      <c r="R37" s="399"/>
      <c r="S37" s="366"/>
      <c r="T37" s="4"/>
    </row>
    <row r="38" spans="2:31" ht="13.5" customHeight="1">
      <c r="B38" s="395"/>
      <c r="C38" s="32"/>
      <c r="D38" s="529">
        <f t="shared" si="0"/>
        <v>28</v>
      </c>
      <c r="E38" s="532"/>
      <c r="F38" s="527"/>
      <c r="G38" s="531"/>
      <c r="H38" s="574"/>
      <c r="I38" s="725"/>
      <c r="J38" s="725"/>
      <c r="K38" s="573"/>
      <c r="L38" s="273"/>
      <c r="M38" s="726"/>
      <c r="N38" s="531"/>
      <c r="O38" s="573"/>
      <c r="P38" s="573"/>
      <c r="Q38" s="573"/>
      <c r="R38" s="399"/>
      <c r="S38" s="366"/>
      <c r="T38" s="4"/>
      <c r="U38" s="530"/>
    </row>
    <row r="39" spans="2:31" ht="13.5" customHeight="1">
      <c r="B39" s="395"/>
      <c r="C39" s="32"/>
      <c r="D39" s="529">
        <f t="shared" si="0"/>
        <v>29</v>
      </c>
      <c r="E39" s="532"/>
      <c r="F39" s="527"/>
      <c r="G39" s="531"/>
      <c r="H39" s="574"/>
      <c r="I39" s="725"/>
      <c r="J39" s="725"/>
      <c r="K39" s="573"/>
      <c r="L39" s="273"/>
      <c r="M39" s="726"/>
      <c r="N39" s="531"/>
      <c r="O39" s="573"/>
      <c r="P39" s="573"/>
      <c r="Q39" s="573"/>
      <c r="R39" s="399"/>
      <c r="S39" s="366"/>
      <c r="T39" s="4"/>
      <c r="U39" s="530"/>
      <c r="V39" s="14"/>
      <c r="W39" s="727"/>
    </row>
    <row r="40" spans="2:31" ht="13.5" customHeight="1">
      <c r="B40" s="395"/>
      <c r="C40" s="32"/>
      <c r="D40" s="529">
        <f t="shared" si="0"/>
        <v>30</v>
      </c>
      <c r="E40" s="532"/>
      <c r="F40" s="527"/>
      <c r="G40" s="531"/>
      <c r="H40" s="574"/>
      <c r="I40" s="725"/>
      <c r="J40" s="725"/>
      <c r="K40" s="573"/>
      <c r="L40" s="273"/>
      <c r="M40" s="726"/>
      <c r="N40" s="531"/>
      <c r="O40" s="573"/>
      <c r="P40" s="573"/>
      <c r="Q40" s="573"/>
      <c r="R40" s="399"/>
      <c r="S40" s="366"/>
      <c r="T40" s="4"/>
    </row>
    <row r="41" spans="2:31" ht="13.5" customHeight="1">
      <c r="B41" s="395"/>
      <c r="C41" s="32"/>
      <c r="D41" s="529">
        <f t="shared" si="0"/>
        <v>31</v>
      </c>
      <c r="E41" s="532"/>
      <c r="F41" s="527"/>
      <c r="G41" s="531"/>
      <c r="H41" s="574"/>
      <c r="I41" s="725"/>
      <c r="J41" s="725"/>
      <c r="K41" s="573"/>
      <c r="L41" s="273"/>
      <c r="M41" s="726"/>
      <c r="N41" s="531"/>
      <c r="O41" s="573"/>
      <c r="P41" s="573"/>
      <c r="Q41" s="573"/>
      <c r="R41" s="399"/>
      <c r="S41" s="366"/>
      <c r="T41" s="4"/>
      <c r="AE41" s="528"/>
    </row>
    <row r="42" spans="2:31" ht="13.5" customHeight="1">
      <c r="B42" s="395"/>
      <c r="C42" s="32"/>
      <c r="D42" s="529">
        <f t="shared" si="0"/>
        <v>32</v>
      </c>
      <c r="E42" s="532"/>
      <c r="F42" s="827"/>
      <c r="G42" s="615"/>
      <c r="H42" s="824"/>
      <c r="I42" s="825"/>
      <c r="J42" s="825"/>
      <c r="K42" s="616"/>
      <c r="L42" s="822"/>
      <c r="M42" s="826"/>
      <c r="N42" s="531"/>
      <c r="O42" s="573"/>
      <c r="P42" s="573"/>
      <c r="Q42" s="573"/>
      <c r="R42" s="399"/>
      <c r="S42" s="366"/>
      <c r="T42" s="4"/>
    </row>
    <row r="43" spans="2:31" ht="13.5" customHeight="1">
      <c r="B43" s="395"/>
      <c r="C43" s="32"/>
      <c r="D43" s="529">
        <f t="shared" si="0"/>
        <v>33</v>
      </c>
      <c r="E43" s="532"/>
      <c r="F43" s="527"/>
      <c r="G43" s="531"/>
      <c r="H43" s="574"/>
      <c r="I43" s="725"/>
      <c r="J43" s="725"/>
      <c r="K43" s="573"/>
      <c r="L43" s="273"/>
      <c r="M43" s="726"/>
      <c r="N43" s="531"/>
      <c r="O43" s="573"/>
      <c r="P43" s="573"/>
      <c r="Q43" s="573"/>
      <c r="R43" s="399"/>
      <c r="S43" s="366"/>
      <c r="T43" s="4"/>
    </row>
    <row r="44" spans="2:31" ht="13.5" customHeight="1">
      <c r="B44" s="395"/>
      <c r="C44" s="32"/>
      <c r="D44" s="529">
        <f t="shared" si="0"/>
        <v>34</v>
      </c>
      <c r="E44" s="532"/>
      <c r="F44" s="527"/>
      <c r="G44" s="531"/>
      <c r="H44" s="574"/>
      <c r="I44" s="725"/>
      <c r="J44" s="725"/>
      <c r="K44" s="573"/>
      <c r="L44" s="273"/>
      <c r="M44" s="726"/>
      <c r="N44" s="531"/>
      <c r="O44" s="573"/>
      <c r="P44" s="573"/>
      <c r="Q44" s="573"/>
      <c r="R44" s="399"/>
      <c r="S44" s="366"/>
      <c r="T44" s="4"/>
    </row>
    <row r="45" spans="2:31" ht="13.5" customHeight="1">
      <c r="B45" s="395"/>
      <c r="C45" s="32"/>
      <c r="D45" s="529">
        <f t="shared" si="0"/>
        <v>35</v>
      </c>
      <c r="E45" s="532"/>
      <c r="F45" s="527"/>
      <c r="G45" s="531"/>
      <c r="H45" s="574"/>
      <c r="I45" s="725"/>
      <c r="J45" s="725"/>
      <c r="K45" s="573"/>
      <c r="L45" s="273"/>
      <c r="M45" s="726"/>
      <c r="N45" s="531"/>
      <c r="O45" s="573"/>
      <c r="P45" s="573"/>
      <c r="Q45" s="573"/>
      <c r="R45" s="399"/>
      <c r="S45" s="366"/>
      <c r="T45" s="4"/>
    </row>
    <row r="46" spans="2:31" ht="13.5" customHeight="1">
      <c r="B46" s="395"/>
      <c r="C46" s="32"/>
      <c r="D46" s="529">
        <f t="shared" si="0"/>
        <v>36</v>
      </c>
      <c r="E46" s="532"/>
      <c r="F46" s="527"/>
      <c r="G46" s="531"/>
      <c r="H46" s="574"/>
      <c r="I46" s="725"/>
      <c r="J46" s="725"/>
      <c r="K46" s="573"/>
      <c r="L46" s="273"/>
      <c r="M46" s="726"/>
      <c r="N46" s="531"/>
      <c r="O46" s="573"/>
      <c r="P46" s="573"/>
      <c r="Q46" s="573"/>
      <c r="R46" s="399"/>
      <c r="S46" s="366"/>
      <c r="T46" s="4"/>
    </row>
    <row r="47" spans="2:31" ht="13.5" customHeight="1">
      <c r="B47" s="395"/>
      <c r="C47" s="32"/>
      <c r="D47" s="529">
        <f t="shared" si="0"/>
        <v>37</v>
      </c>
      <c r="E47" s="532"/>
      <c r="F47" s="527"/>
      <c r="G47" s="531"/>
      <c r="H47" s="574"/>
      <c r="I47" s="725"/>
      <c r="J47" s="725"/>
      <c r="K47" s="573"/>
      <c r="L47" s="273"/>
      <c r="M47" s="726"/>
      <c r="N47" s="531"/>
      <c r="O47" s="573"/>
      <c r="P47" s="573"/>
      <c r="Q47" s="573"/>
      <c r="R47" s="399"/>
      <c r="S47" s="366"/>
      <c r="T47" s="4"/>
    </row>
    <row r="48" spans="2:31" ht="13.5" customHeight="1">
      <c r="B48" s="395"/>
      <c r="C48" s="32"/>
      <c r="D48" s="529">
        <f t="shared" si="0"/>
        <v>38</v>
      </c>
      <c r="E48" s="532"/>
      <c r="F48" s="527"/>
      <c r="G48" s="531"/>
      <c r="H48" s="574"/>
      <c r="I48" s="725"/>
      <c r="J48" s="725"/>
      <c r="K48" s="573"/>
      <c r="L48" s="273"/>
      <c r="M48" s="726"/>
      <c r="N48" s="531"/>
      <c r="O48" s="573"/>
      <c r="P48" s="573"/>
      <c r="Q48" s="573"/>
      <c r="R48" s="399"/>
      <c r="S48" s="366"/>
      <c r="T48" s="4"/>
      <c r="U48" s="530"/>
    </row>
    <row r="49" spans="2:23" ht="13.5" customHeight="1">
      <c r="B49" s="395"/>
      <c r="C49" s="32"/>
      <c r="D49" s="529">
        <f t="shared" si="0"/>
        <v>39</v>
      </c>
      <c r="E49" s="532"/>
      <c r="F49" s="527"/>
      <c r="G49" s="531"/>
      <c r="H49" s="574"/>
      <c r="I49" s="725"/>
      <c r="J49" s="725"/>
      <c r="K49" s="573"/>
      <c r="L49" s="273"/>
      <c r="M49" s="726"/>
      <c r="N49" s="531"/>
      <c r="O49" s="573"/>
      <c r="P49" s="573"/>
      <c r="Q49" s="573"/>
      <c r="R49" s="399"/>
      <c r="S49" s="366"/>
      <c r="T49" s="4"/>
      <c r="U49" s="530"/>
      <c r="V49" s="14"/>
      <c r="W49" s="727"/>
    </row>
    <row r="50" spans="2:23" ht="13.5" customHeight="1">
      <c r="B50" s="395"/>
      <c r="C50" s="32"/>
      <c r="D50" s="529">
        <f t="shared" si="0"/>
        <v>40</v>
      </c>
      <c r="E50" s="532"/>
      <c r="F50" s="527"/>
      <c r="G50" s="531"/>
      <c r="H50" s="574"/>
      <c r="I50" s="725"/>
      <c r="J50" s="725"/>
      <c r="K50" s="573"/>
      <c r="L50" s="273"/>
      <c r="M50" s="726"/>
      <c r="N50" s="531"/>
      <c r="O50" s="573"/>
      <c r="P50" s="573"/>
      <c r="Q50" s="573"/>
      <c r="R50" s="399"/>
      <c r="S50" s="366"/>
      <c r="T50" s="4"/>
      <c r="U50" s="530"/>
      <c r="V50" s="14"/>
      <c r="W50" s="727"/>
    </row>
    <row r="51" spans="2:23" ht="13.5" customHeight="1">
      <c r="B51" s="395"/>
      <c r="C51" s="32"/>
      <c r="D51" s="529">
        <f t="shared" si="0"/>
        <v>41</v>
      </c>
      <c r="E51" s="532"/>
      <c r="F51" s="527"/>
      <c r="G51" s="531"/>
      <c r="H51" s="574"/>
      <c r="I51" s="725"/>
      <c r="J51" s="725"/>
      <c r="K51" s="573"/>
      <c r="L51" s="273"/>
      <c r="M51" s="726"/>
      <c r="N51" s="531"/>
      <c r="O51" s="573"/>
      <c r="P51" s="573"/>
      <c r="Q51" s="573"/>
      <c r="R51" s="399"/>
      <c r="S51" s="366"/>
      <c r="T51" s="4"/>
      <c r="U51" s="530"/>
      <c r="V51" s="14"/>
      <c r="W51" s="727"/>
    </row>
    <row r="52" spans="2:23" ht="13.5" customHeight="1">
      <c r="B52" s="395"/>
      <c r="C52" s="32"/>
      <c r="D52" s="529">
        <f t="shared" si="0"/>
        <v>42</v>
      </c>
      <c r="E52" s="532"/>
      <c r="F52" s="527"/>
      <c r="G52" s="531"/>
      <c r="H52" s="574"/>
      <c r="I52" s="725"/>
      <c r="J52" s="725"/>
      <c r="K52" s="573"/>
      <c r="L52" s="273"/>
      <c r="M52" s="726"/>
      <c r="N52" s="531"/>
      <c r="O52" s="573"/>
      <c r="P52" s="573"/>
      <c r="Q52" s="573"/>
      <c r="R52" s="399"/>
      <c r="S52" s="366"/>
      <c r="T52" s="4"/>
      <c r="U52" s="530"/>
      <c r="V52" s="14"/>
      <c r="W52" s="727"/>
    </row>
    <row r="53" spans="2:23" ht="13.5" customHeight="1">
      <c r="B53" s="395"/>
      <c r="C53" s="32"/>
      <c r="D53" s="529">
        <f t="shared" si="0"/>
        <v>43</v>
      </c>
      <c r="E53" s="532"/>
      <c r="F53" s="527"/>
      <c r="G53" s="531"/>
      <c r="H53" s="574"/>
      <c r="I53" s="725"/>
      <c r="J53" s="725"/>
      <c r="K53" s="573"/>
      <c r="L53" s="273"/>
      <c r="M53" s="726"/>
      <c r="N53" s="531"/>
      <c r="O53" s="573"/>
      <c r="P53" s="573"/>
      <c r="Q53" s="573"/>
      <c r="R53" s="399"/>
      <c r="S53" s="366"/>
      <c r="T53" s="4"/>
    </row>
    <row r="54" spans="2:23" ht="13.5" customHeight="1">
      <c r="B54" s="395"/>
      <c r="C54" s="32"/>
      <c r="D54" s="529">
        <f t="shared" si="0"/>
        <v>44</v>
      </c>
      <c r="E54" s="532"/>
      <c r="F54" s="527"/>
      <c r="G54" s="531"/>
      <c r="H54" s="574"/>
      <c r="I54" s="725"/>
      <c r="J54" s="725"/>
      <c r="K54" s="573"/>
      <c r="L54" s="273"/>
      <c r="M54" s="726"/>
      <c r="N54" s="531"/>
      <c r="O54" s="573"/>
      <c r="P54" s="573"/>
      <c r="Q54" s="573"/>
      <c r="R54" s="399"/>
      <c r="S54" s="366"/>
      <c r="T54" s="4"/>
    </row>
    <row r="55" spans="2:23" ht="13.5" customHeight="1">
      <c r="B55" s="395"/>
      <c r="C55" s="32"/>
      <c r="D55" s="529">
        <f t="shared" si="0"/>
        <v>45</v>
      </c>
      <c r="E55" s="532"/>
      <c r="F55" s="527"/>
      <c r="G55" s="531"/>
      <c r="H55" s="574"/>
      <c r="I55" s="725"/>
      <c r="J55" s="725"/>
      <c r="K55" s="573"/>
      <c r="L55" s="273"/>
      <c r="M55" s="726"/>
      <c r="N55" s="531"/>
      <c r="O55" s="573"/>
      <c r="P55" s="573"/>
      <c r="Q55" s="573"/>
      <c r="R55" s="399"/>
      <c r="S55" s="366"/>
      <c r="T55" s="4"/>
    </row>
    <row r="56" spans="2:23" ht="13.5" customHeight="1">
      <c r="B56" s="395"/>
      <c r="C56" s="32"/>
      <c r="D56" s="529">
        <f t="shared" si="0"/>
        <v>46</v>
      </c>
      <c r="E56" s="532"/>
      <c r="F56" s="527"/>
      <c r="G56" s="531"/>
      <c r="H56" s="574"/>
      <c r="I56" s="725"/>
      <c r="J56" s="725"/>
      <c r="K56" s="573"/>
      <c r="L56" s="273"/>
      <c r="M56" s="726"/>
      <c r="N56" s="531"/>
      <c r="O56" s="573"/>
      <c r="P56" s="573"/>
      <c r="Q56" s="573"/>
      <c r="R56" s="399"/>
      <c r="S56" s="366"/>
      <c r="T56" s="4"/>
    </row>
    <row r="57" spans="2:23" ht="13.5" customHeight="1">
      <c r="B57" s="395"/>
      <c r="C57" s="32"/>
      <c r="D57" s="529">
        <f t="shared" si="0"/>
        <v>47</v>
      </c>
      <c r="E57" s="532"/>
      <c r="F57" s="527"/>
      <c r="G57" s="531"/>
      <c r="H57" s="574"/>
      <c r="I57" s="725"/>
      <c r="J57" s="725"/>
      <c r="K57" s="573"/>
      <c r="L57" s="273"/>
      <c r="M57" s="726"/>
      <c r="N57" s="531"/>
      <c r="O57" s="573"/>
      <c r="P57" s="573"/>
      <c r="Q57" s="573"/>
      <c r="R57" s="399"/>
      <c r="S57" s="366"/>
      <c r="T57" s="4"/>
    </row>
    <row r="58" spans="2:23" ht="13.5" customHeight="1">
      <c r="B58" s="395"/>
      <c r="C58" s="32"/>
      <c r="D58" s="529">
        <f t="shared" si="0"/>
        <v>48</v>
      </c>
      <c r="E58" s="532"/>
      <c r="F58" s="527"/>
      <c r="G58" s="531"/>
      <c r="H58" s="574"/>
      <c r="I58" s="725"/>
      <c r="J58" s="725"/>
      <c r="K58" s="573"/>
      <c r="L58" s="273"/>
      <c r="M58" s="726"/>
      <c r="N58" s="531"/>
      <c r="O58" s="573"/>
      <c r="P58" s="573"/>
      <c r="Q58" s="573"/>
      <c r="R58" s="399"/>
      <c r="S58" s="366"/>
      <c r="T58" s="4"/>
    </row>
    <row r="59" spans="2:23" ht="13.5" customHeight="1">
      <c r="B59" s="395"/>
      <c r="C59" s="32"/>
      <c r="D59" s="529">
        <f t="shared" si="0"/>
        <v>49</v>
      </c>
      <c r="E59" s="532"/>
      <c r="F59" s="527"/>
      <c r="G59" s="531"/>
      <c r="H59" s="574"/>
      <c r="I59" s="725"/>
      <c r="J59" s="725"/>
      <c r="K59" s="573"/>
      <c r="L59" s="273"/>
      <c r="M59" s="726"/>
      <c r="N59" s="531"/>
      <c r="O59" s="573"/>
      <c r="P59" s="573"/>
      <c r="Q59" s="573"/>
      <c r="R59" s="399"/>
      <c r="S59" s="366"/>
      <c r="T59" s="4"/>
    </row>
    <row r="60" spans="2:23" ht="13.5" customHeight="1">
      <c r="B60" s="395"/>
      <c r="C60" s="32"/>
      <c r="D60" s="529">
        <f t="shared" si="0"/>
        <v>50</v>
      </c>
      <c r="E60" s="532"/>
      <c r="F60" s="527"/>
      <c r="G60" s="531"/>
      <c r="H60" s="574"/>
      <c r="I60" s="725"/>
      <c r="J60" s="725"/>
      <c r="K60" s="573"/>
      <c r="L60" s="273"/>
      <c r="M60" s="726"/>
      <c r="N60" s="531"/>
      <c r="O60" s="573"/>
      <c r="P60" s="573"/>
      <c r="Q60" s="573"/>
      <c r="R60" s="399"/>
      <c r="S60" s="366"/>
      <c r="T60" s="4"/>
    </row>
    <row r="61" spans="2:23" ht="13.5" customHeight="1">
      <c r="B61" s="395"/>
      <c r="C61" s="32"/>
      <c r="D61" s="529">
        <f t="shared" si="0"/>
        <v>51</v>
      </c>
      <c r="E61" s="532"/>
      <c r="F61" s="527"/>
      <c r="G61" s="531"/>
      <c r="H61" s="574"/>
      <c r="I61" s="725"/>
      <c r="J61" s="725"/>
      <c r="K61" s="573"/>
      <c r="L61" s="273"/>
      <c r="M61" s="726"/>
      <c r="N61" s="531"/>
      <c r="O61" s="573"/>
      <c r="P61" s="573"/>
      <c r="Q61" s="573"/>
      <c r="R61" s="399"/>
      <c r="S61" s="366"/>
      <c r="T61" s="4"/>
    </row>
    <row r="62" spans="2:23" ht="13.5" customHeight="1">
      <c r="B62" s="395"/>
      <c r="C62" s="32"/>
      <c r="D62" s="529">
        <f t="shared" si="0"/>
        <v>52</v>
      </c>
      <c r="E62" s="532"/>
      <c r="F62" s="527"/>
      <c r="G62" s="531"/>
      <c r="H62" s="574"/>
      <c r="I62" s="725"/>
      <c r="J62" s="725"/>
      <c r="K62" s="573"/>
      <c r="L62" s="273"/>
      <c r="M62" s="726"/>
      <c r="N62" s="531"/>
      <c r="O62" s="573"/>
      <c r="P62" s="573"/>
      <c r="Q62" s="573"/>
      <c r="R62" s="399"/>
      <c r="S62" s="366"/>
      <c r="T62" s="4"/>
    </row>
    <row r="63" spans="2:23" ht="13.5" customHeight="1">
      <c r="B63" s="395"/>
      <c r="C63" s="32"/>
      <c r="D63" s="529">
        <f t="shared" si="0"/>
        <v>53</v>
      </c>
      <c r="E63" s="532"/>
      <c r="F63" s="527"/>
      <c r="G63" s="531"/>
      <c r="H63" s="574"/>
      <c r="I63" s="725"/>
      <c r="J63" s="725"/>
      <c r="K63" s="573"/>
      <c r="L63" s="273"/>
      <c r="M63" s="726"/>
      <c r="N63" s="531"/>
      <c r="O63" s="573"/>
      <c r="P63" s="573"/>
      <c r="Q63" s="573"/>
      <c r="R63" s="399"/>
      <c r="S63" s="366"/>
      <c r="T63" s="4"/>
    </row>
    <row r="64" spans="2:23" ht="13.5" customHeight="1">
      <c r="B64" s="395"/>
      <c r="C64" s="32"/>
      <c r="D64" s="529">
        <f t="shared" si="0"/>
        <v>54</v>
      </c>
      <c r="E64" s="532"/>
      <c r="F64" s="527"/>
      <c r="G64" s="531"/>
      <c r="H64" s="574"/>
      <c r="I64" s="725"/>
      <c r="J64" s="725"/>
      <c r="K64" s="573"/>
      <c r="L64" s="273"/>
      <c r="M64" s="726"/>
      <c r="N64" s="531"/>
      <c r="O64" s="573"/>
      <c r="P64" s="573"/>
      <c r="Q64" s="573"/>
      <c r="R64" s="399"/>
      <c r="S64" s="366"/>
      <c r="T64" s="4"/>
    </row>
    <row r="65" spans="2:20" ht="13.5" customHeight="1">
      <c r="B65" s="395"/>
      <c r="C65" s="32"/>
      <c r="D65" s="529">
        <f t="shared" si="0"/>
        <v>55</v>
      </c>
      <c r="E65" s="532"/>
      <c r="F65" s="527"/>
      <c r="G65" s="531"/>
      <c r="H65" s="574"/>
      <c r="I65" s="725"/>
      <c r="J65" s="725"/>
      <c r="K65" s="573"/>
      <c r="L65" s="273"/>
      <c r="M65" s="726"/>
      <c r="N65" s="531"/>
      <c r="O65" s="573"/>
      <c r="P65" s="573"/>
      <c r="Q65" s="573"/>
      <c r="R65" s="399"/>
      <c r="S65" s="366"/>
      <c r="T65" s="4"/>
    </row>
    <row r="66" spans="2:20" ht="13.5" customHeight="1">
      <c r="B66" s="395"/>
      <c r="C66" s="32"/>
      <c r="D66" s="529">
        <f t="shared" si="0"/>
        <v>56</v>
      </c>
      <c r="E66" s="532"/>
      <c r="F66" s="527"/>
      <c r="G66" s="531"/>
      <c r="H66" s="574"/>
      <c r="I66" s="725"/>
      <c r="J66" s="725"/>
      <c r="K66" s="573"/>
      <c r="L66" s="273"/>
      <c r="M66" s="726"/>
      <c r="N66" s="531"/>
      <c r="O66" s="573"/>
      <c r="P66" s="573"/>
      <c r="Q66" s="573"/>
      <c r="R66" s="399"/>
      <c r="S66" s="366"/>
      <c r="T66" s="4"/>
    </row>
    <row r="67" spans="2:20" ht="13.5" customHeight="1">
      <c r="B67" s="395"/>
      <c r="C67" s="32"/>
      <c r="D67" s="529">
        <f t="shared" si="0"/>
        <v>57</v>
      </c>
      <c r="E67" s="532"/>
      <c r="F67" s="527"/>
      <c r="G67" s="531"/>
      <c r="H67" s="574"/>
      <c r="I67" s="725"/>
      <c r="J67" s="725"/>
      <c r="K67" s="573"/>
      <c r="L67" s="273"/>
      <c r="M67" s="726"/>
      <c r="N67" s="531"/>
      <c r="O67" s="573"/>
      <c r="P67" s="573"/>
      <c r="Q67" s="573"/>
      <c r="R67" s="399"/>
      <c r="S67" s="366"/>
      <c r="T67" s="4"/>
    </row>
    <row r="68" spans="2:20" ht="13.5" customHeight="1">
      <c r="B68" s="395"/>
      <c r="C68" s="32"/>
      <c r="D68" s="529">
        <f t="shared" si="0"/>
        <v>58</v>
      </c>
      <c r="E68" s="532"/>
      <c r="F68" s="527"/>
      <c r="G68" s="531"/>
      <c r="H68" s="574"/>
      <c r="I68" s="725"/>
      <c r="J68" s="725"/>
      <c r="K68" s="573"/>
      <c r="L68" s="273"/>
      <c r="M68" s="726"/>
      <c r="N68" s="531"/>
      <c r="O68" s="573"/>
      <c r="P68" s="573"/>
      <c r="Q68" s="573"/>
      <c r="R68" s="399"/>
      <c r="S68" s="366"/>
      <c r="T68" s="4"/>
    </row>
    <row r="69" spans="2:20" ht="13.5" customHeight="1">
      <c r="B69" s="395"/>
      <c r="C69" s="32"/>
      <c r="D69" s="529">
        <f t="shared" si="0"/>
        <v>59</v>
      </c>
      <c r="E69" s="532"/>
      <c r="F69" s="527"/>
      <c r="G69" s="531"/>
      <c r="H69" s="574"/>
      <c r="I69" s="725"/>
      <c r="J69" s="725"/>
      <c r="K69" s="573"/>
      <c r="L69" s="273"/>
      <c r="M69" s="726"/>
      <c r="N69" s="531"/>
      <c r="O69" s="573"/>
      <c r="P69" s="573"/>
      <c r="Q69" s="573"/>
      <c r="R69" s="399"/>
      <c r="S69" s="366"/>
      <c r="T69" s="4"/>
    </row>
    <row r="70" spans="2:20" ht="13.5" customHeight="1">
      <c r="B70" s="395"/>
      <c r="C70" s="32"/>
      <c r="D70" s="529">
        <f t="shared" si="0"/>
        <v>60</v>
      </c>
      <c r="E70" s="532"/>
      <c r="F70" s="527"/>
      <c r="G70" s="531"/>
      <c r="H70" s="574"/>
      <c r="I70" s="725"/>
      <c r="J70" s="725"/>
      <c r="K70" s="573"/>
      <c r="L70" s="273"/>
      <c r="M70" s="726"/>
      <c r="N70" s="531"/>
      <c r="O70" s="573"/>
      <c r="P70" s="573"/>
      <c r="Q70" s="573"/>
      <c r="R70" s="399"/>
      <c r="S70" s="366"/>
      <c r="T70" s="4"/>
    </row>
    <row r="71" spans="2:20" ht="13.5" customHeight="1">
      <c r="B71" s="395"/>
      <c r="C71" s="32"/>
      <c r="D71" s="529">
        <f t="shared" si="0"/>
        <v>61</v>
      </c>
      <c r="E71" s="532"/>
      <c r="F71" s="527"/>
      <c r="G71" s="531"/>
      <c r="H71" s="574"/>
      <c r="I71" s="725"/>
      <c r="J71" s="725"/>
      <c r="K71" s="573"/>
      <c r="L71" s="273"/>
      <c r="M71" s="726"/>
      <c r="N71" s="531"/>
      <c r="O71" s="573"/>
      <c r="P71" s="573"/>
      <c r="Q71" s="573"/>
      <c r="R71" s="399"/>
      <c r="S71" s="366"/>
      <c r="T71" s="4"/>
    </row>
    <row r="72" spans="2:20" ht="13.5" customHeight="1">
      <c r="B72" s="395"/>
      <c r="C72" s="32"/>
      <c r="D72" s="529">
        <f t="shared" si="0"/>
        <v>62</v>
      </c>
      <c r="E72" s="532"/>
      <c r="F72" s="527"/>
      <c r="G72" s="531"/>
      <c r="H72" s="574"/>
      <c r="I72" s="725"/>
      <c r="J72" s="725"/>
      <c r="K72" s="573"/>
      <c r="L72" s="273"/>
      <c r="M72" s="726"/>
      <c r="N72" s="531"/>
      <c r="O72" s="573"/>
      <c r="P72" s="573"/>
      <c r="Q72" s="573"/>
      <c r="R72" s="399"/>
      <c r="S72" s="366"/>
      <c r="T72" s="4"/>
    </row>
    <row r="73" spans="2:20" ht="13.5" customHeight="1">
      <c r="B73" s="395"/>
      <c r="C73" s="32"/>
      <c r="D73" s="529">
        <f t="shared" si="0"/>
        <v>63</v>
      </c>
      <c r="E73" s="532"/>
      <c r="F73" s="527"/>
      <c r="G73" s="531"/>
      <c r="H73" s="574"/>
      <c r="I73" s="725"/>
      <c r="J73" s="725"/>
      <c r="K73" s="573"/>
      <c r="L73" s="273"/>
      <c r="M73" s="726"/>
      <c r="N73" s="531"/>
      <c r="O73" s="573"/>
      <c r="P73" s="573"/>
      <c r="Q73" s="573"/>
      <c r="R73" s="399"/>
      <c r="S73" s="366"/>
      <c r="T73" s="4"/>
    </row>
    <row r="74" spans="2:20" ht="13.5" customHeight="1">
      <c r="B74" s="395"/>
      <c r="C74" s="32"/>
      <c r="D74" s="529">
        <f t="shared" si="0"/>
        <v>64</v>
      </c>
      <c r="E74" s="532"/>
      <c r="F74" s="527"/>
      <c r="G74" s="531"/>
      <c r="H74" s="574"/>
      <c r="I74" s="725"/>
      <c r="J74" s="725"/>
      <c r="K74" s="573"/>
      <c r="L74" s="273"/>
      <c r="M74" s="726"/>
      <c r="N74" s="531"/>
      <c r="O74" s="573"/>
      <c r="P74" s="573"/>
      <c r="Q74" s="573"/>
      <c r="R74" s="399"/>
      <c r="S74" s="366"/>
      <c r="T74" s="4"/>
    </row>
    <row r="75" spans="2:20" ht="13.5" customHeight="1">
      <c r="B75" s="395"/>
      <c r="C75" s="32"/>
      <c r="D75" s="529">
        <f t="shared" si="0"/>
        <v>65</v>
      </c>
      <c r="E75" s="532"/>
      <c r="F75" s="527"/>
      <c r="G75" s="531"/>
      <c r="H75" s="574"/>
      <c r="I75" s="725"/>
      <c r="J75" s="725"/>
      <c r="K75" s="573"/>
      <c r="L75" s="273"/>
      <c r="M75" s="726"/>
      <c r="N75" s="531"/>
      <c r="O75" s="573"/>
      <c r="P75" s="573"/>
      <c r="Q75" s="573"/>
      <c r="R75" s="399"/>
      <c r="S75" s="366"/>
      <c r="T75" s="4"/>
    </row>
    <row r="76" spans="2:20" ht="13.5" customHeight="1">
      <c r="B76" s="395"/>
      <c r="C76" s="32"/>
      <c r="D76" s="529">
        <f t="shared" si="0"/>
        <v>66</v>
      </c>
      <c r="E76" s="532"/>
      <c r="F76" s="527"/>
      <c r="G76" s="531"/>
      <c r="H76" s="574"/>
      <c r="I76" s="725"/>
      <c r="J76" s="725"/>
      <c r="K76" s="573"/>
      <c r="L76" s="273"/>
      <c r="M76" s="726"/>
      <c r="N76" s="531"/>
      <c r="O76" s="573"/>
      <c r="P76" s="573"/>
      <c r="Q76" s="573"/>
      <c r="R76" s="399"/>
      <c r="S76" s="366"/>
      <c r="T76" s="4"/>
    </row>
    <row r="77" spans="2:20" ht="13.5" customHeight="1">
      <c r="B77" s="395"/>
      <c r="C77" s="32"/>
      <c r="D77" s="529">
        <f t="shared" si="0"/>
        <v>67</v>
      </c>
      <c r="E77" s="532"/>
      <c r="F77" s="527"/>
      <c r="G77" s="531"/>
      <c r="H77" s="574"/>
      <c r="I77" s="725"/>
      <c r="J77" s="725"/>
      <c r="K77" s="573"/>
      <c r="L77" s="273"/>
      <c r="M77" s="726"/>
      <c r="N77" s="531"/>
      <c r="O77" s="573"/>
      <c r="P77" s="573"/>
      <c r="Q77" s="573"/>
      <c r="R77" s="399"/>
      <c r="S77" s="366"/>
      <c r="T77" s="4"/>
    </row>
    <row r="78" spans="2:20" ht="13.5" customHeight="1">
      <c r="B78" s="395"/>
      <c r="C78" s="32"/>
      <c r="D78" s="529">
        <f t="shared" ref="D78:D291" si="1">D77+1</f>
        <v>68</v>
      </c>
      <c r="E78" s="532"/>
      <c r="F78" s="527"/>
      <c r="G78" s="531"/>
      <c r="H78" s="574"/>
      <c r="I78" s="725"/>
      <c r="J78" s="725"/>
      <c r="K78" s="573"/>
      <c r="L78" s="273"/>
      <c r="M78" s="726"/>
      <c r="N78" s="531"/>
      <c r="O78" s="573"/>
      <c r="P78" s="573"/>
      <c r="Q78" s="573"/>
      <c r="R78" s="399"/>
      <c r="S78" s="366"/>
      <c r="T78" s="4"/>
    </row>
    <row r="79" spans="2:20" ht="13.5" customHeight="1">
      <c r="B79" s="395"/>
      <c r="C79" s="32"/>
      <c r="D79" s="529">
        <f t="shared" si="1"/>
        <v>69</v>
      </c>
      <c r="E79" s="532"/>
      <c r="F79" s="527"/>
      <c r="G79" s="531"/>
      <c r="H79" s="574"/>
      <c r="I79" s="725"/>
      <c r="J79" s="725"/>
      <c r="K79" s="573"/>
      <c r="L79" s="273"/>
      <c r="M79" s="726"/>
      <c r="N79" s="531"/>
      <c r="O79" s="573"/>
      <c r="P79" s="573"/>
      <c r="Q79" s="573"/>
      <c r="R79" s="399"/>
      <c r="S79" s="366"/>
      <c r="T79" s="4"/>
    </row>
    <row r="80" spans="2:20" ht="13.5" customHeight="1">
      <c r="B80" s="395"/>
      <c r="C80" s="32"/>
      <c r="D80" s="529">
        <f t="shared" si="1"/>
        <v>70</v>
      </c>
      <c r="E80" s="532"/>
      <c r="F80" s="527"/>
      <c r="G80" s="531"/>
      <c r="H80" s="574"/>
      <c r="I80" s="725"/>
      <c r="J80" s="725"/>
      <c r="K80" s="573"/>
      <c r="L80" s="273"/>
      <c r="M80" s="726"/>
      <c r="N80" s="531"/>
      <c r="O80" s="573"/>
      <c r="P80" s="573"/>
      <c r="Q80" s="573"/>
      <c r="R80" s="399"/>
      <c r="S80" s="366"/>
      <c r="T80" s="4"/>
    </row>
    <row r="81" spans="2:20" ht="13.5" customHeight="1">
      <c r="B81" s="395"/>
      <c r="C81" s="32"/>
      <c r="D81" s="529">
        <f t="shared" si="1"/>
        <v>71</v>
      </c>
      <c r="E81" s="532"/>
      <c r="F81" s="527"/>
      <c r="G81" s="531"/>
      <c r="H81" s="574"/>
      <c r="I81" s="725"/>
      <c r="J81" s="725"/>
      <c r="K81" s="573"/>
      <c r="L81" s="273"/>
      <c r="M81" s="726"/>
      <c r="N81" s="531"/>
      <c r="O81" s="573"/>
      <c r="P81" s="573"/>
      <c r="Q81" s="573"/>
      <c r="R81" s="399"/>
      <c r="S81" s="366"/>
      <c r="T81" s="4"/>
    </row>
    <row r="82" spans="2:20" ht="13.5" customHeight="1">
      <c r="B82" s="395"/>
      <c r="C82" s="32"/>
      <c r="D82" s="529">
        <f t="shared" si="1"/>
        <v>72</v>
      </c>
      <c r="E82" s="532"/>
      <c r="F82" s="527"/>
      <c r="G82" s="531"/>
      <c r="H82" s="574"/>
      <c r="I82" s="725"/>
      <c r="J82" s="725"/>
      <c r="K82" s="573"/>
      <c r="L82" s="273"/>
      <c r="M82" s="726"/>
      <c r="N82" s="531"/>
      <c r="O82" s="573"/>
      <c r="P82" s="573"/>
      <c r="Q82" s="573"/>
      <c r="R82" s="399"/>
      <c r="S82" s="366"/>
      <c r="T82" s="4"/>
    </row>
    <row r="83" spans="2:20" ht="13.5" customHeight="1">
      <c r="B83" s="395"/>
      <c r="C83" s="32"/>
      <c r="D83" s="529">
        <f t="shared" si="1"/>
        <v>73</v>
      </c>
      <c r="E83" s="532"/>
      <c r="F83" s="527"/>
      <c r="G83" s="531"/>
      <c r="H83" s="574"/>
      <c r="I83" s="725"/>
      <c r="J83" s="725"/>
      <c r="K83" s="573"/>
      <c r="L83" s="273"/>
      <c r="M83" s="726"/>
      <c r="N83" s="531"/>
      <c r="O83" s="573"/>
      <c r="P83" s="573"/>
      <c r="Q83" s="573"/>
      <c r="R83" s="399"/>
      <c r="S83" s="366"/>
      <c r="T83" s="4"/>
    </row>
    <row r="84" spans="2:20" ht="13.5" customHeight="1">
      <c r="B84" s="395"/>
      <c r="C84" s="32"/>
      <c r="D84" s="529">
        <f t="shared" si="1"/>
        <v>74</v>
      </c>
      <c r="E84" s="532"/>
      <c r="F84" s="527"/>
      <c r="G84" s="531"/>
      <c r="H84" s="574"/>
      <c r="I84" s="725"/>
      <c r="J84" s="725"/>
      <c r="K84" s="573"/>
      <c r="L84" s="273"/>
      <c r="M84" s="726"/>
      <c r="N84" s="531"/>
      <c r="O84" s="573"/>
      <c r="P84" s="573"/>
      <c r="Q84" s="573"/>
      <c r="R84" s="399"/>
      <c r="S84" s="366"/>
      <c r="T84" s="4"/>
    </row>
    <row r="85" spans="2:20" ht="13.5" customHeight="1">
      <c r="B85" s="395"/>
      <c r="C85" s="32"/>
      <c r="D85" s="529">
        <f t="shared" si="1"/>
        <v>75</v>
      </c>
      <c r="E85" s="532"/>
      <c r="F85" s="527"/>
      <c r="G85" s="531"/>
      <c r="H85" s="574"/>
      <c r="I85" s="725"/>
      <c r="J85" s="725"/>
      <c r="K85" s="573"/>
      <c r="L85" s="273"/>
      <c r="M85" s="726"/>
      <c r="N85" s="531"/>
      <c r="O85" s="573"/>
      <c r="P85" s="573"/>
      <c r="Q85" s="573"/>
      <c r="R85" s="399"/>
      <c r="S85" s="366"/>
      <c r="T85" s="4"/>
    </row>
    <row r="86" spans="2:20" ht="13.5" customHeight="1">
      <c r="B86" s="395"/>
      <c r="C86" s="32"/>
      <c r="D86" s="529">
        <f t="shared" si="1"/>
        <v>76</v>
      </c>
      <c r="E86" s="532"/>
      <c r="F86" s="527"/>
      <c r="G86" s="531"/>
      <c r="H86" s="574"/>
      <c r="I86" s="725"/>
      <c r="J86" s="725"/>
      <c r="K86" s="573"/>
      <c r="L86" s="273"/>
      <c r="M86" s="726"/>
      <c r="N86" s="531"/>
      <c r="O86" s="573"/>
      <c r="P86" s="573"/>
      <c r="Q86" s="573"/>
      <c r="R86" s="399"/>
      <c r="S86" s="366"/>
      <c r="T86" s="4"/>
    </row>
    <row r="87" spans="2:20" ht="13.5" customHeight="1">
      <c r="B87" s="395"/>
      <c r="C87" s="32"/>
      <c r="D87" s="529">
        <f t="shared" si="1"/>
        <v>77</v>
      </c>
      <c r="E87" s="532"/>
      <c r="F87" s="527"/>
      <c r="G87" s="531"/>
      <c r="H87" s="574"/>
      <c r="I87" s="725"/>
      <c r="J87" s="725"/>
      <c r="K87" s="573"/>
      <c r="L87" s="273"/>
      <c r="M87" s="726"/>
      <c r="N87" s="531"/>
      <c r="O87" s="573"/>
      <c r="P87" s="573"/>
      <c r="Q87" s="573"/>
      <c r="R87" s="399"/>
      <c r="S87" s="366"/>
      <c r="T87" s="4"/>
    </row>
    <row r="88" spans="2:20" ht="13.5" customHeight="1">
      <c r="B88" s="395"/>
      <c r="C88" s="32"/>
      <c r="D88" s="529">
        <f t="shared" si="1"/>
        <v>78</v>
      </c>
      <c r="E88" s="532"/>
      <c r="F88" s="527"/>
      <c r="G88" s="531"/>
      <c r="H88" s="574"/>
      <c r="I88" s="725"/>
      <c r="J88" s="725"/>
      <c r="K88" s="573"/>
      <c r="L88" s="273"/>
      <c r="M88" s="726"/>
      <c r="N88" s="531"/>
      <c r="O88" s="573"/>
      <c r="P88" s="573"/>
      <c r="Q88" s="573"/>
      <c r="R88" s="399"/>
      <c r="S88" s="366"/>
      <c r="T88" s="4"/>
    </row>
    <row r="89" spans="2:20" ht="13.5" customHeight="1">
      <c r="B89" s="395"/>
      <c r="C89" s="32"/>
      <c r="D89" s="529">
        <f t="shared" si="1"/>
        <v>79</v>
      </c>
      <c r="E89" s="532"/>
      <c r="F89" s="527"/>
      <c r="G89" s="531"/>
      <c r="H89" s="574"/>
      <c r="I89" s="725"/>
      <c r="J89" s="725"/>
      <c r="K89" s="573"/>
      <c r="L89" s="273"/>
      <c r="M89" s="726"/>
      <c r="N89" s="531"/>
      <c r="O89" s="573"/>
      <c r="P89" s="573"/>
      <c r="Q89" s="573"/>
      <c r="R89" s="399"/>
      <c r="S89" s="366"/>
      <c r="T89" s="4"/>
    </row>
    <row r="90" spans="2:20" ht="13.5" customHeight="1">
      <c r="B90" s="395"/>
      <c r="C90" s="32"/>
      <c r="D90" s="529">
        <f t="shared" si="1"/>
        <v>80</v>
      </c>
      <c r="E90" s="532"/>
      <c r="F90" s="527"/>
      <c r="G90" s="531"/>
      <c r="H90" s="574"/>
      <c r="I90" s="725"/>
      <c r="J90" s="725"/>
      <c r="K90" s="573"/>
      <c r="L90" s="273"/>
      <c r="M90" s="726"/>
      <c r="N90" s="531"/>
      <c r="O90" s="573"/>
      <c r="P90" s="573"/>
      <c r="Q90" s="573"/>
      <c r="R90" s="399"/>
      <c r="S90" s="366"/>
      <c r="T90" s="4"/>
    </row>
    <row r="91" spans="2:20" ht="13.5" customHeight="1">
      <c r="B91" s="395"/>
      <c r="C91" s="32"/>
      <c r="D91" s="529">
        <f t="shared" si="1"/>
        <v>81</v>
      </c>
      <c r="E91" s="532"/>
      <c r="F91" s="527"/>
      <c r="G91" s="531"/>
      <c r="H91" s="574"/>
      <c r="I91" s="725"/>
      <c r="J91" s="725"/>
      <c r="K91" s="573"/>
      <c r="L91" s="273"/>
      <c r="M91" s="726"/>
      <c r="N91" s="531"/>
      <c r="O91" s="573"/>
      <c r="P91" s="573"/>
      <c r="Q91" s="573"/>
      <c r="R91" s="399"/>
      <c r="S91" s="366"/>
      <c r="T91" s="4"/>
    </row>
    <row r="92" spans="2:20" ht="13.5" customHeight="1">
      <c r="B92" s="395"/>
      <c r="C92" s="32"/>
      <c r="D92" s="529">
        <f t="shared" si="1"/>
        <v>82</v>
      </c>
      <c r="E92" s="532"/>
      <c r="F92" s="527"/>
      <c r="G92" s="531"/>
      <c r="H92" s="574"/>
      <c r="I92" s="725"/>
      <c r="J92" s="725"/>
      <c r="K92" s="573"/>
      <c r="L92" s="273"/>
      <c r="M92" s="726"/>
      <c r="N92" s="531"/>
      <c r="O92" s="573"/>
      <c r="P92" s="573"/>
      <c r="Q92" s="573"/>
      <c r="R92" s="399"/>
      <c r="S92" s="366"/>
      <c r="T92" s="4"/>
    </row>
    <row r="93" spans="2:20" ht="13.5" customHeight="1">
      <c r="B93" s="395"/>
      <c r="C93" s="32"/>
      <c r="D93" s="529">
        <f t="shared" si="1"/>
        <v>83</v>
      </c>
      <c r="E93" s="532"/>
      <c r="F93" s="527"/>
      <c r="G93" s="531"/>
      <c r="H93" s="574"/>
      <c r="I93" s="725"/>
      <c r="J93" s="725"/>
      <c r="K93" s="573"/>
      <c r="L93" s="273"/>
      <c r="M93" s="726"/>
      <c r="N93" s="531"/>
      <c r="O93" s="573"/>
      <c r="P93" s="573"/>
      <c r="Q93" s="573"/>
      <c r="R93" s="399"/>
      <c r="S93" s="366"/>
      <c r="T93" s="4"/>
    </row>
    <row r="94" spans="2:20" ht="13.5" customHeight="1">
      <c r="B94" s="395"/>
      <c r="C94" s="32"/>
      <c r="D94" s="529">
        <f t="shared" si="1"/>
        <v>84</v>
      </c>
      <c r="E94" s="532"/>
      <c r="F94" s="527"/>
      <c r="G94" s="531"/>
      <c r="H94" s="574"/>
      <c r="I94" s="725"/>
      <c r="J94" s="725"/>
      <c r="K94" s="573"/>
      <c r="L94" s="273"/>
      <c r="M94" s="726"/>
      <c r="N94" s="531"/>
      <c r="O94" s="573"/>
      <c r="P94" s="573"/>
      <c r="Q94" s="573"/>
      <c r="R94" s="399"/>
      <c r="S94" s="366"/>
      <c r="T94" s="4"/>
    </row>
    <row r="95" spans="2:20" ht="13.5" customHeight="1">
      <c r="B95" s="395"/>
      <c r="C95" s="32"/>
      <c r="D95" s="529">
        <f t="shared" si="1"/>
        <v>85</v>
      </c>
      <c r="E95" s="532"/>
      <c r="F95" s="527"/>
      <c r="G95" s="531"/>
      <c r="H95" s="574"/>
      <c r="I95" s="725"/>
      <c r="J95" s="725"/>
      <c r="K95" s="573"/>
      <c r="L95" s="273"/>
      <c r="M95" s="726"/>
      <c r="N95" s="531"/>
      <c r="O95" s="573"/>
      <c r="P95" s="573"/>
      <c r="Q95" s="573"/>
      <c r="R95" s="399"/>
      <c r="S95" s="366"/>
      <c r="T95" s="4"/>
    </row>
    <row r="96" spans="2:20" ht="13.5" customHeight="1">
      <c r="B96" s="395"/>
      <c r="C96" s="32"/>
      <c r="D96" s="529">
        <f t="shared" si="1"/>
        <v>86</v>
      </c>
      <c r="E96" s="532"/>
      <c r="F96" s="527"/>
      <c r="G96" s="531"/>
      <c r="H96" s="574"/>
      <c r="I96" s="725"/>
      <c r="J96" s="725"/>
      <c r="K96" s="573"/>
      <c r="L96" s="273"/>
      <c r="M96" s="726"/>
      <c r="N96" s="531"/>
      <c r="O96" s="573"/>
      <c r="P96" s="573"/>
      <c r="Q96" s="573"/>
      <c r="R96" s="399"/>
      <c r="S96" s="366"/>
      <c r="T96" s="4"/>
    </row>
    <row r="97" spans="2:31" ht="13.5" customHeight="1">
      <c r="B97" s="395"/>
      <c r="C97" s="32"/>
      <c r="D97" s="529">
        <f t="shared" si="1"/>
        <v>87</v>
      </c>
      <c r="E97" s="532"/>
      <c r="F97" s="527"/>
      <c r="G97" s="531"/>
      <c r="H97" s="574"/>
      <c r="I97" s="725"/>
      <c r="J97" s="725"/>
      <c r="K97" s="573"/>
      <c r="L97" s="273"/>
      <c r="M97" s="726"/>
      <c r="N97" s="531"/>
      <c r="O97" s="573"/>
      <c r="P97" s="573"/>
      <c r="Q97" s="573"/>
      <c r="R97" s="399"/>
      <c r="S97" s="366"/>
      <c r="T97" s="4"/>
    </row>
    <row r="98" spans="2:31" ht="13.5" customHeight="1">
      <c r="B98" s="395"/>
      <c r="C98" s="32"/>
      <c r="D98" s="529">
        <f t="shared" si="1"/>
        <v>88</v>
      </c>
      <c r="E98" s="532"/>
      <c r="F98" s="527"/>
      <c r="G98" s="531"/>
      <c r="H98" s="574"/>
      <c r="I98" s="725"/>
      <c r="J98" s="725"/>
      <c r="K98" s="573"/>
      <c r="L98" s="273"/>
      <c r="M98" s="726"/>
      <c r="N98" s="531"/>
      <c r="O98" s="573"/>
      <c r="P98" s="573"/>
      <c r="Q98" s="573"/>
      <c r="R98" s="399"/>
      <c r="S98" s="366"/>
      <c r="T98" s="4"/>
    </row>
    <row r="99" spans="2:31" ht="13.5" customHeight="1">
      <c r="B99" s="395"/>
      <c r="C99" s="32"/>
      <c r="D99" s="529">
        <f t="shared" si="1"/>
        <v>89</v>
      </c>
      <c r="E99" s="532"/>
      <c r="F99" s="527"/>
      <c r="G99" s="531"/>
      <c r="H99" s="574"/>
      <c r="I99" s="725"/>
      <c r="J99" s="725"/>
      <c r="K99" s="573"/>
      <c r="L99" s="273"/>
      <c r="M99" s="726"/>
      <c r="N99" s="531"/>
      <c r="O99" s="573"/>
      <c r="P99" s="573"/>
      <c r="Q99" s="573"/>
      <c r="R99" s="399"/>
      <c r="S99" s="366"/>
      <c r="T99" s="4"/>
    </row>
    <row r="100" spans="2:31" ht="13.5" customHeight="1">
      <c r="B100" s="395"/>
      <c r="C100" s="32"/>
      <c r="D100" s="529">
        <f t="shared" si="1"/>
        <v>90</v>
      </c>
      <c r="E100" s="532"/>
      <c r="F100" s="527"/>
      <c r="G100" s="531"/>
      <c r="H100" s="574"/>
      <c r="I100" s="725"/>
      <c r="J100" s="725"/>
      <c r="K100" s="573"/>
      <c r="L100" s="273"/>
      <c r="M100" s="726"/>
      <c r="N100" s="531"/>
      <c r="O100" s="573"/>
      <c r="P100" s="573"/>
      <c r="Q100" s="573"/>
      <c r="R100" s="399"/>
      <c r="S100" s="366"/>
      <c r="T100" s="4"/>
      <c r="AE100" s="528"/>
    </row>
    <row r="101" spans="2:31" ht="13.5" customHeight="1">
      <c r="B101" s="395"/>
      <c r="C101" s="32"/>
      <c r="D101" s="529">
        <f t="shared" si="1"/>
        <v>91</v>
      </c>
      <c r="E101" s="532"/>
      <c r="F101" s="527"/>
      <c r="G101" s="531"/>
      <c r="H101" s="574"/>
      <c r="I101" s="725"/>
      <c r="J101" s="725"/>
      <c r="K101" s="573"/>
      <c r="L101" s="273"/>
      <c r="M101" s="726"/>
      <c r="N101" s="531"/>
      <c r="O101" s="573"/>
      <c r="P101" s="573"/>
      <c r="Q101" s="573"/>
      <c r="R101" s="399"/>
      <c r="S101" s="366"/>
      <c r="T101" s="4"/>
    </row>
    <row r="102" spans="2:31" ht="13.5" customHeight="1">
      <c r="B102" s="395"/>
      <c r="C102" s="32"/>
      <c r="D102" s="529">
        <f t="shared" si="1"/>
        <v>92</v>
      </c>
      <c r="E102" s="532"/>
      <c r="F102" s="527"/>
      <c r="G102" s="531"/>
      <c r="H102" s="574"/>
      <c r="I102" s="725"/>
      <c r="J102" s="725"/>
      <c r="K102" s="573"/>
      <c r="L102" s="273"/>
      <c r="M102" s="726"/>
      <c r="N102" s="531"/>
      <c r="O102" s="573"/>
      <c r="P102" s="573"/>
      <c r="Q102" s="573"/>
      <c r="R102" s="399"/>
      <c r="S102" s="366"/>
      <c r="T102" s="4"/>
    </row>
    <row r="103" spans="2:31" ht="13.5" customHeight="1">
      <c r="B103" s="395"/>
      <c r="C103" s="32"/>
      <c r="D103" s="529">
        <f t="shared" si="1"/>
        <v>93</v>
      </c>
      <c r="E103" s="532"/>
      <c r="F103" s="527"/>
      <c r="G103" s="531"/>
      <c r="H103" s="574"/>
      <c r="I103" s="725"/>
      <c r="J103" s="725"/>
      <c r="K103" s="573"/>
      <c r="L103" s="273"/>
      <c r="M103" s="726"/>
      <c r="N103" s="531"/>
      <c r="O103" s="573"/>
      <c r="P103" s="573"/>
      <c r="Q103" s="573"/>
      <c r="R103" s="399"/>
      <c r="S103" s="366"/>
      <c r="T103" s="4"/>
    </row>
    <row r="104" spans="2:31" ht="13.5" customHeight="1">
      <c r="B104" s="395"/>
      <c r="C104" s="32"/>
      <c r="D104" s="529">
        <f t="shared" si="1"/>
        <v>94</v>
      </c>
      <c r="E104" s="532"/>
      <c r="F104" s="527"/>
      <c r="G104" s="531"/>
      <c r="H104" s="574"/>
      <c r="I104" s="725"/>
      <c r="J104" s="725"/>
      <c r="K104" s="573"/>
      <c r="L104" s="273"/>
      <c r="M104" s="726"/>
      <c r="N104" s="531"/>
      <c r="O104" s="573"/>
      <c r="P104" s="573"/>
      <c r="Q104" s="573"/>
      <c r="R104" s="399"/>
      <c r="S104" s="366"/>
      <c r="T104" s="4"/>
    </row>
    <row r="105" spans="2:31" ht="13.5" customHeight="1">
      <c r="B105" s="395"/>
      <c r="C105" s="32"/>
      <c r="D105" s="529">
        <f t="shared" si="1"/>
        <v>95</v>
      </c>
      <c r="E105" s="532"/>
      <c r="F105" s="527"/>
      <c r="G105" s="531"/>
      <c r="H105" s="574"/>
      <c r="I105" s="725"/>
      <c r="J105" s="725"/>
      <c r="K105" s="573"/>
      <c r="L105" s="273"/>
      <c r="M105" s="726"/>
      <c r="N105" s="531"/>
      <c r="O105" s="573"/>
      <c r="P105" s="573"/>
      <c r="Q105" s="573"/>
      <c r="R105" s="399"/>
      <c r="S105" s="366"/>
      <c r="T105" s="4"/>
    </row>
    <row r="106" spans="2:31" ht="13.5" customHeight="1">
      <c r="B106" s="395"/>
      <c r="C106" s="32"/>
      <c r="D106" s="529">
        <f t="shared" si="1"/>
        <v>96</v>
      </c>
      <c r="E106" s="532"/>
      <c r="F106" s="527"/>
      <c r="G106" s="531"/>
      <c r="H106" s="574"/>
      <c r="I106" s="725"/>
      <c r="J106" s="725"/>
      <c r="K106" s="573"/>
      <c r="L106" s="273"/>
      <c r="M106" s="726"/>
      <c r="N106" s="531"/>
      <c r="O106" s="573"/>
      <c r="P106" s="573"/>
      <c r="Q106" s="573"/>
      <c r="R106" s="399"/>
      <c r="S106" s="366"/>
      <c r="T106" s="4"/>
    </row>
    <row r="107" spans="2:31" ht="13.5" customHeight="1">
      <c r="B107" s="395"/>
      <c r="C107" s="32"/>
      <c r="D107" s="529">
        <f t="shared" si="1"/>
        <v>97</v>
      </c>
      <c r="E107" s="532"/>
      <c r="F107" s="527"/>
      <c r="G107" s="531"/>
      <c r="H107" s="574"/>
      <c r="I107" s="725"/>
      <c r="J107" s="725"/>
      <c r="K107" s="573"/>
      <c r="L107" s="273"/>
      <c r="M107" s="726"/>
      <c r="N107" s="531"/>
      <c r="O107" s="573"/>
      <c r="P107" s="573"/>
      <c r="Q107" s="573"/>
      <c r="R107" s="399"/>
      <c r="S107" s="366"/>
      <c r="T107" s="4"/>
      <c r="U107" s="530"/>
    </row>
    <row r="108" spans="2:31" ht="13.5" customHeight="1">
      <c r="B108" s="395"/>
      <c r="C108" s="32"/>
      <c r="D108" s="529">
        <f t="shared" si="1"/>
        <v>98</v>
      </c>
      <c r="E108" s="532"/>
      <c r="F108" s="527"/>
      <c r="G108" s="531"/>
      <c r="H108" s="574"/>
      <c r="I108" s="725"/>
      <c r="J108" s="725"/>
      <c r="K108" s="573"/>
      <c r="L108" s="273"/>
      <c r="M108" s="726"/>
      <c r="N108" s="531"/>
      <c r="O108" s="573"/>
      <c r="P108" s="573"/>
      <c r="Q108" s="573"/>
      <c r="R108" s="399"/>
      <c r="S108" s="366"/>
      <c r="T108" s="4"/>
      <c r="U108" s="530"/>
      <c r="V108" s="14"/>
      <c r="W108" s="727"/>
    </row>
    <row r="109" spans="2:31" ht="13.5" customHeight="1">
      <c r="B109" s="395"/>
      <c r="C109" s="32"/>
      <c r="D109" s="529">
        <f t="shared" si="1"/>
        <v>99</v>
      </c>
      <c r="E109" s="532"/>
      <c r="F109" s="527"/>
      <c r="G109" s="531"/>
      <c r="H109" s="574"/>
      <c r="I109" s="725"/>
      <c r="J109" s="725"/>
      <c r="K109" s="573"/>
      <c r="L109" s="273"/>
      <c r="M109" s="726"/>
      <c r="N109" s="531"/>
      <c r="O109" s="573"/>
      <c r="P109" s="573"/>
      <c r="Q109" s="573"/>
      <c r="R109" s="399"/>
      <c r="S109" s="366"/>
      <c r="T109" s="4"/>
      <c r="U109" s="530"/>
      <c r="V109" s="14"/>
      <c r="W109" s="727"/>
    </row>
    <row r="110" spans="2:31" ht="13.5" customHeight="1">
      <c r="B110" s="395"/>
      <c r="C110" s="32"/>
      <c r="D110" s="529">
        <f t="shared" si="1"/>
        <v>100</v>
      </c>
      <c r="E110" s="532"/>
      <c r="F110" s="527"/>
      <c r="G110" s="531"/>
      <c r="H110" s="574"/>
      <c r="I110" s="725"/>
      <c r="J110" s="725"/>
      <c r="K110" s="573"/>
      <c r="L110" s="273"/>
      <c r="M110" s="726"/>
      <c r="N110" s="531"/>
      <c r="O110" s="573"/>
      <c r="P110" s="573"/>
      <c r="Q110" s="573"/>
      <c r="R110" s="399"/>
      <c r="S110" s="366"/>
      <c r="T110" s="4"/>
      <c r="U110" s="530"/>
      <c r="V110" s="14"/>
      <c r="W110" s="727"/>
    </row>
    <row r="111" spans="2:31" ht="13.5" customHeight="1">
      <c r="B111" s="395"/>
      <c r="C111" s="32"/>
      <c r="D111" s="529">
        <f t="shared" si="1"/>
        <v>101</v>
      </c>
      <c r="E111" s="532"/>
      <c r="F111" s="527"/>
      <c r="G111" s="531"/>
      <c r="H111" s="574"/>
      <c r="I111" s="725"/>
      <c r="J111" s="725"/>
      <c r="K111" s="573"/>
      <c r="L111" s="273"/>
      <c r="M111" s="726"/>
      <c r="N111" s="531"/>
      <c r="O111" s="573"/>
      <c r="P111" s="573"/>
      <c r="Q111" s="573"/>
      <c r="R111" s="399"/>
      <c r="S111" s="366"/>
      <c r="T111" s="4"/>
      <c r="U111" s="530"/>
      <c r="V111" s="14"/>
      <c r="W111" s="727"/>
    </row>
    <row r="112" spans="2:31" ht="13.5" customHeight="1">
      <c r="B112" s="395"/>
      <c r="C112" s="32"/>
      <c r="D112" s="529">
        <f t="shared" si="1"/>
        <v>102</v>
      </c>
      <c r="E112" s="532"/>
      <c r="F112" s="527"/>
      <c r="G112" s="531"/>
      <c r="H112" s="574"/>
      <c r="I112" s="725"/>
      <c r="J112" s="725"/>
      <c r="K112" s="573"/>
      <c r="L112" s="273"/>
      <c r="M112" s="726"/>
      <c r="N112" s="531"/>
      <c r="O112" s="573"/>
      <c r="P112" s="573"/>
      <c r="Q112" s="573"/>
      <c r="R112" s="399"/>
      <c r="S112" s="366"/>
      <c r="T112" s="4"/>
    </row>
    <row r="113" spans="2:20" ht="13.5" customHeight="1">
      <c r="B113" s="395"/>
      <c r="C113" s="32"/>
      <c r="D113" s="529">
        <f t="shared" si="1"/>
        <v>103</v>
      </c>
      <c r="E113" s="532"/>
      <c r="F113" s="527"/>
      <c r="G113" s="531"/>
      <c r="H113" s="574"/>
      <c r="I113" s="725"/>
      <c r="J113" s="725"/>
      <c r="K113" s="573"/>
      <c r="L113" s="273"/>
      <c r="M113" s="726"/>
      <c r="N113" s="531"/>
      <c r="O113" s="573"/>
      <c r="P113" s="573"/>
      <c r="Q113" s="573"/>
      <c r="R113" s="399"/>
      <c r="S113" s="366"/>
      <c r="T113" s="4"/>
    </row>
    <row r="114" spans="2:20" ht="13.5" customHeight="1">
      <c r="B114" s="395"/>
      <c r="C114" s="32"/>
      <c r="D114" s="529">
        <f t="shared" si="1"/>
        <v>104</v>
      </c>
      <c r="E114" s="532"/>
      <c r="F114" s="527"/>
      <c r="G114" s="531"/>
      <c r="H114" s="574"/>
      <c r="I114" s="725"/>
      <c r="J114" s="725"/>
      <c r="K114" s="573"/>
      <c r="L114" s="273"/>
      <c r="M114" s="726"/>
      <c r="N114" s="531"/>
      <c r="O114" s="573"/>
      <c r="P114" s="573"/>
      <c r="Q114" s="573"/>
      <c r="R114" s="399"/>
      <c r="S114" s="366"/>
      <c r="T114" s="4"/>
    </row>
    <row r="115" spans="2:20" ht="13.5" customHeight="1">
      <c r="B115" s="395"/>
      <c r="C115" s="32"/>
      <c r="D115" s="529">
        <f t="shared" si="1"/>
        <v>105</v>
      </c>
      <c r="E115" s="532"/>
      <c r="F115" s="527"/>
      <c r="G115" s="531"/>
      <c r="H115" s="574"/>
      <c r="I115" s="725"/>
      <c r="J115" s="725"/>
      <c r="K115" s="573"/>
      <c r="L115" s="273"/>
      <c r="M115" s="726"/>
      <c r="N115" s="531"/>
      <c r="O115" s="573"/>
      <c r="P115" s="573"/>
      <c r="Q115" s="573"/>
      <c r="R115" s="399"/>
      <c r="S115" s="366"/>
      <c r="T115" s="4"/>
    </row>
    <row r="116" spans="2:20" ht="13.5" customHeight="1">
      <c r="B116" s="395"/>
      <c r="C116" s="32"/>
      <c r="D116" s="529">
        <f t="shared" si="1"/>
        <v>106</v>
      </c>
      <c r="E116" s="532"/>
      <c r="F116" s="527"/>
      <c r="G116" s="531"/>
      <c r="H116" s="574"/>
      <c r="I116" s="725"/>
      <c r="J116" s="725"/>
      <c r="K116" s="573"/>
      <c r="L116" s="273"/>
      <c r="M116" s="726"/>
      <c r="N116" s="531"/>
      <c r="O116" s="573"/>
      <c r="P116" s="573"/>
      <c r="Q116" s="573"/>
      <c r="R116" s="399"/>
      <c r="S116" s="366"/>
      <c r="T116" s="4"/>
    </row>
    <row r="117" spans="2:20" ht="13.5" customHeight="1">
      <c r="B117" s="395"/>
      <c r="C117" s="32"/>
      <c r="D117" s="529">
        <f t="shared" si="1"/>
        <v>107</v>
      </c>
      <c r="E117" s="532"/>
      <c r="F117" s="527"/>
      <c r="G117" s="531"/>
      <c r="H117" s="574"/>
      <c r="I117" s="725"/>
      <c r="J117" s="725"/>
      <c r="K117" s="573"/>
      <c r="L117" s="273"/>
      <c r="M117" s="726"/>
      <c r="N117" s="531"/>
      <c r="O117" s="573"/>
      <c r="P117" s="573"/>
      <c r="Q117" s="573"/>
      <c r="R117" s="399"/>
      <c r="S117" s="366"/>
      <c r="T117" s="4"/>
    </row>
    <row r="118" spans="2:20" ht="13.5" customHeight="1">
      <c r="B118" s="395"/>
      <c r="C118" s="32"/>
      <c r="D118" s="529">
        <f t="shared" si="1"/>
        <v>108</v>
      </c>
      <c r="E118" s="532"/>
      <c r="F118" s="527"/>
      <c r="G118" s="531"/>
      <c r="H118" s="574"/>
      <c r="I118" s="725"/>
      <c r="J118" s="725"/>
      <c r="K118" s="573"/>
      <c r="L118" s="273"/>
      <c r="M118" s="726"/>
      <c r="N118" s="531"/>
      <c r="O118" s="573"/>
      <c r="P118" s="573"/>
      <c r="Q118" s="573"/>
      <c r="R118" s="399"/>
      <c r="S118" s="366"/>
      <c r="T118" s="4"/>
    </row>
    <row r="119" spans="2:20" ht="13.5" customHeight="1">
      <c r="B119" s="395"/>
      <c r="C119" s="32"/>
      <c r="D119" s="529">
        <f t="shared" si="1"/>
        <v>109</v>
      </c>
      <c r="E119" s="532"/>
      <c r="F119" s="527"/>
      <c r="G119" s="531"/>
      <c r="H119" s="574"/>
      <c r="I119" s="725"/>
      <c r="J119" s="725"/>
      <c r="K119" s="573"/>
      <c r="L119" s="273"/>
      <c r="M119" s="726"/>
      <c r="N119" s="531"/>
      <c r="O119" s="573"/>
      <c r="P119" s="573"/>
      <c r="Q119" s="573"/>
      <c r="R119" s="399"/>
      <c r="S119" s="366"/>
      <c r="T119" s="4"/>
    </row>
    <row r="120" spans="2:20" ht="13.5" customHeight="1">
      <c r="B120" s="395"/>
      <c r="C120" s="32"/>
      <c r="D120" s="529">
        <f t="shared" si="1"/>
        <v>110</v>
      </c>
      <c r="E120" s="532"/>
      <c r="F120" s="527"/>
      <c r="G120" s="531"/>
      <c r="H120" s="574"/>
      <c r="I120" s="725"/>
      <c r="J120" s="725"/>
      <c r="K120" s="573"/>
      <c r="L120" s="273"/>
      <c r="M120" s="726"/>
      <c r="N120" s="531"/>
      <c r="O120" s="573"/>
      <c r="P120" s="573"/>
      <c r="Q120" s="573"/>
      <c r="R120" s="399"/>
      <c r="S120" s="366"/>
      <c r="T120" s="4"/>
    </row>
    <row r="121" spans="2:20" ht="13.5" customHeight="1">
      <c r="B121" s="395"/>
      <c r="C121" s="32"/>
      <c r="D121" s="529">
        <f t="shared" si="1"/>
        <v>111</v>
      </c>
      <c r="E121" s="532"/>
      <c r="F121" s="527"/>
      <c r="G121" s="531"/>
      <c r="H121" s="574"/>
      <c r="I121" s="725"/>
      <c r="J121" s="725"/>
      <c r="K121" s="573"/>
      <c r="L121" s="273"/>
      <c r="M121" s="726"/>
      <c r="N121" s="531"/>
      <c r="O121" s="573"/>
      <c r="P121" s="573"/>
      <c r="Q121" s="573"/>
      <c r="R121" s="399"/>
      <c r="S121" s="366"/>
      <c r="T121" s="4"/>
    </row>
    <row r="122" spans="2:20" ht="13.5" customHeight="1">
      <c r="B122" s="395"/>
      <c r="C122" s="32"/>
      <c r="D122" s="529">
        <f t="shared" si="1"/>
        <v>112</v>
      </c>
      <c r="E122" s="532"/>
      <c r="F122" s="527"/>
      <c r="G122" s="531"/>
      <c r="H122" s="574"/>
      <c r="I122" s="725"/>
      <c r="J122" s="725"/>
      <c r="K122" s="573"/>
      <c r="L122" s="273"/>
      <c r="M122" s="726"/>
      <c r="N122" s="531"/>
      <c r="O122" s="573"/>
      <c r="P122" s="573"/>
      <c r="Q122" s="573"/>
      <c r="R122" s="399"/>
      <c r="S122" s="366"/>
      <c r="T122" s="4"/>
    </row>
    <row r="123" spans="2:20" ht="13.5" customHeight="1">
      <c r="B123" s="395"/>
      <c r="C123" s="32"/>
      <c r="D123" s="529">
        <f t="shared" si="1"/>
        <v>113</v>
      </c>
      <c r="E123" s="532"/>
      <c r="F123" s="527"/>
      <c r="G123" s="531"/>
      <c r="H123" s="574"/>
      <c r="I123" s="725"/>
      <c r="J123" s="725"/>
      <c r="K123" s="573"/>
      <c r="L123" s="273"/>
      <c r="M123" s="726"/>
      <c r="N123" s="531"/>
      <c r="O123" s="573"/>
      <c r="P123" s="573"/>
      <c r="Q123" s="573"/>
      <c r="R123" s="399"/>
      <c r="S123" s="366"/>
      <c r="T123" s="4"/>
    </row>
    <row r="124" spans="2:20" ht="13.5" customHeight="1">
      <c r="B124" s="395"/>
      <c r="C124" s="32"/>
      <c r="D124" s="529">
        <f t="shared" si="1"/>
        <v>114</v>
      </c>
      <c r="E124" s="532"/>
      <c r="F124" s="527"/>
      <c r="G124" s="531"/>
      <c r="H124" s="574"/>
      <c r="I124" s="725"/>
      <c r="J124" s="725"/>
      <c r="K124" s="573"/>
      <c r="L124" s="273"/>
      <c r="M124" s="726"/>
      <c r="N124" s="531"/>
      <c r="O124" s="573"/>
      <c r="P124" s="573"/>
      <c r="Q124" s="573"/>
      <c r="R124" s="399"/>
      <c r="S124" s="366"/>
      <c r="T124" s="4"/>
    </row>
    <row r="125" spans="2:20" ht="13.5" customHeight="1">
      <c r="B125" s="395"/>
      <c r="C125" s="32"/>
      <c r="D125" s="529">
        <f t="shared" si="1"/>
        <v>115</v>
      </c>
      <c r="E125" s="532"/>
      <c r="F125" s="527"/>
      <c r="G125" s="531"/>
      <c r="H125" s="574"/>
      <c r="I125" s="725"/>
      <c r="J125" s="725"/>
      <c r="K125" s="573"/>
      <c r="L125" s="273"/>
      <c r="M125" s="726"/>
      <c r="N125" s="531"/>
      <c r="O125" s="573"/>
      <c r="P125" s="573"/>
      <c r="Q125" s="573"/>
      <c r="R125" s="399"/>
      <c r="S125" s="366"/>
      <c r="T125" s="4"/>
    </row>
    <row r="126" spans="2:20" ht="13.5" customHeight="1">
      <c r="B126" s="395"/>
      <c r="C126" s="32"/>
      <c r="D126" s="529">
        <f t="shared" si="1"/>
        <v>116</v>
      </c>
      <c r="E126" s="532"/>
      <c r="F126" s="527"/>
      <c r="G126" s="531"/>
      <c r="H126" s="574"/>
      <c r="I126" s="725"/>
      <c r="J126" s="725"/>
      <c r="K126" s="573"/>
      <c r="L126" s="273"/>
      <c r="M126" s="726"/>
      <c r="N126" s="531"/>
      <c r="O126" s="573"/>
      <c r="P126" s="573"/>
      <c r="Q126" s="573"/>
      <c r="R126" s="399"/>
      <c r="S126" s="366"/>
      <c r="T126" s="4"/>
    </row>
    <row r="127" spans="2:20" ht="13.5" customHeight="1">
      <c r="B127" s="395"/>
      <c r="C127" s="32"/>
      <c r="D127" s="529">
        <f t="shared" si="1"/>
        <v>117</v>
      </c>
      <c r="E127" s="532"/>
      <c r="F127" s="527"/>
      <c r="G127" s="531"/>
      <c r="H127" s="574"/>
      <c r="I127" s="725"/>
      <c r="J127" s="725"/>
      <c r="K127" s="573"/>
      <c r="L127" s="273"/>
      <c r="M127" s="726"/>
      <c r="N127" s="531"/>
      <c r="O127" s="573"/>
      <c r="P127" s="573"/>
      <c r="Q127" s="573"/>
      <c r="R127" s="399"/>
      <c r="S127" s="366"/>
      <c r="T127" s="4"/>
    </row>
    <row r="128" spans="2:20" ht="13.5" customHeight="1">
      <c r="B128" s="395"/>
      <c r="C128" s="32"/>
      <c r="D128" s="529">
        <f t="shared" si="1"/>
        <v>118</v>
      </c>
      <c r="E128" s="532"/>
      <c r="F128" s="527"/>
      <c r="G128" s="531"/>
      <c r="H128" s="574"/>
      <c r="I128" s="725"/>
      <c r="J128" s="725"/>
      <c r="K128" s="573"/>
      <c r="L128" s="273"/>
      <c r="M128" s="726"/>
      <c r="N128" s="531"/>
      <c r="O128" s="573"/>
      <c r="P128" s="573"/>
      <c r="Q128" s="573"/>
      <c r="R128" s="399"/>
      <c r="S128" s="366"/>
      <c r="T128" s="4"/>
    </row>
    <row r="129" spans="2:20" ht="13.5" customHeight="1">
      <c r="B129" s="395"/>
      <c r="C129" s="32"/>
      <c r="D129" s="529">
        <f t="shared" si="1"/>
        <v>119</v>
      </c>
      <c r="E129" s="532"/>
      <c r="F129" s="527"/>
      <c r="G129" s="531"/>
      <c r="H129" s="574"/>
      <c r="I129" s="725"/>
      <c r="J129" s="725"/>
      <c r="K129" s="573"/>
      <c r="L129" s="273"/>
      <c r="M129" s="726"/>
      <c r="N129" s="531"/>
      <c r="O129" s="573"/>
      <c r="P129" s="573"/>
      <c r="Q129" s="573"/>
      <c r="R129" s="399"/>
      <c r="S129" s="366"/>
      <c r="T129" s="4"/>
    </row>
    <row r="130" spans="2:20" ht="13.5" customHeight="1">
      <c r="B130" s="395"/>
      <c r="C130" s="32"/>
      <c r="D130" s="529">
        <f t="shared" si="1"/>
        <v>120</v>
      </c>
      <c r="E130" s="532"/>
      <c r="F130" s="527"/>
      <c r="G130" s="531"/>
      <c r="H130" s="574"/>
      <c r="I130" s="725"/>
      <c r="J130" s="725"/>
      <c r="K130" s="573"/>
      <c r="L130" s="273"/>
      <c r="M130" s="726"/>
      <c r="N130" s="531"/>
      <c r="O130" s="573"/>
      <c r="P130" s="573"/>
      <c r="Q130" s="573"/>
      <c r="R130" s="399"/>
      <c r="S130" s="366"/>
      <c r="T130" s="4"/>
    </row>
    <row r="131" spans="2:20" ht="13.5" customHeight="1">
      <c r="B131" s="395"/>
      <c r="C131" s="32"/>
      <c r="D131" s="529">
        <f t="shared" si="1"/>
        <v>121</v>
      </c>
      <c r="E131" s="532"/>
      <c r="F131" s="527"/>
      <c r="G131" s="531"/>
      <c r="H131" s="574"/>
      <c r="I131" s="725"/>
      <c r="J131" s="725"/>
      <c r="K131" s="573"/>
      <c r="L131" s="273"/>
      <c r="M131" s="726"/>
      <c r="N131" s="531"/>
      <c r="O131" s="573"/>
      <c r="P131" s="573"/>
      <c r="Q131" s="573"/>
      <c r="R131" s="399"/>
      <c r="S131" s="366"/>
      <c r="T131" s="4"/>
    </row>
    <row r="132" spans="2:20" ht="13.5" customHeight="1">
      <c r="B132" s="395"/>
      <c r="C132" s="32"/>
      <c r="D132" s="529">
        <f t="shared" si="1"/>
        <v>122</v>
      </c>
      <c r="E132" s="532"/>
      <c r="F132" s="527"/>
      <c r="G132" s="531"/>
      <c r="H132" s="574"/>
      <c r="I132" s="725"/>
      <c r="J132" s="725"/>
      <c r="K132" s="573"/>
      <c r="L132" s="273"/>
      <c r="M132" s="726"/>
      <c r="N132" s="531"/>
      <c r="O132" s="573"/>
      <c r="P132" s="573"/>
      <c r="Q132" s="573"/>
      <c r="R132" s="399"/>
      <c r="S132" s="366"/>
      <c r="T132" s="4"/>
    </row>
    <row r="133" spans="2:20" ht="13.5" customHeight="1">
      <c r="B133" s="395"/>
      <c r="C133" s="32"/>
      <c r="D133" s="529">
        <f t="shared" si="1"/>
        <v>123</v>
      </c>
      <c r="E133" s="532"/>
      <c r="F133" s="527"/>
      <c r="G133" s="531"/>
      <c r="H133" s="574"/>
      <c r="I133" s="725"/>
      <c r="J133" s="725"/>
      <c r="K133" s="573"/>
      <c r="L133" s="273"/>
      <c r="M133" s="726"/>
      <c r="N133" s="531"/>
      <c r="O133" s="573"/>
      <c r="P133" s="573"/>
      <c r="Q133" s="573"/>
      <c r="R133" s="399"/>
      <c r="S133" s="366"/>
      <c r="T133" s="4"/>
    </row>
    <row r="134" spans="2:20" ht="13.5" customHeight="1">
      <c r="B134" s="395"/>
      <c r="C134" s="32"/>
      <c r="D134" s="529">
        <f t="shared" si="1"/>
        <v>124</v>
      </c>
      <c r="E134" s="532"/>
      <c r="F134" s="527"/>
      <c r="G134" s="531"/>
      <c r="H134" s="574"/>
      <c r="I134" s="725"/>
      <c r="J134" s="725"/>
      <c r="K134" s="573"/>
      <c r="L134" s="273"/>
      <c r="M134" s="726"/>
      <c r="N134" s="531"/>
      <c r="O134" s="573"/>
      <c r="P134" s="573"/>
      <c r="Q134" s="573"/>
      <c r="R134" s="399"/>
      <c r="S134" s="366"/>
      <c r="T134" s="4"/>
    </row>
    <row r="135" spans="2:20" ht="13.5" customHeight="1">
      <c r="B135" s="395"/>
      <c r="C135" s="32"/>
      <c r="D135" s="529">
        <f t="shared" si="1"/>
        <v>125</v>
      </c>
      <c r="E135" s="532"/>
      <c r="F135" s="527"/>
      <c r="G135" s="531"/>
      <c r="H135" s="574"/>
      <c r="I135" s="725"/>
      <c r="J135" s="725"/>
      <c r="K135" s="573"/>
      <c r="L135" s="273"/>
      <c r="M135" s="726"/>
      <c r="N135" s="531"/>
      <c r="O135" s="573"/>
      <c r="P135" s="573"/>
      <c r="Q135" s="573"/>
      <c r="R135" s="399"/>
      <c r="S135" s="366"/>
      <c r="T135" s="4"/>
    </row>
    <row r="136" spans="2:20" ht="13.5" customHeight="1">
      <c r="B136" s="395"/>
      <c r="C136" s="32"/>
      <c r="D136" s="529">
        <f t="shared" si="1"/>
        <v>126</v>
      </c>
      <c r="E136" s="532"/>
      <c r="F136" s="527"/>
      <c r="G136" s="531"/>
      <c r="H136" s="574"/>
      <c r="I136" s="725"/>
      <c r="J136" s="725"/>
      <c r="K136" s="573"/>
      <c r="L136" s="273"/>
      <c r="M136" s="726"/>
      <c r="N136" s="531"/>
      <c r="O136" s="573"/>
      <c r="P136" s="573"/>
      <c r="Q136" s="573"/>
      <c r="R136" s="399"/>
      <c r="S136" s="366"/>
      <c r="T136" s="4"/>
    </row>
    <row r="137" spans="2:20" ht="13.5" customHeight="1">
      <c r="B137" s="395"/>
      <c r="C137" s="32"/>
      <c r="D137" s="529">
        <f t="shared" si="1"/>
        <v>127</v>
      </c>
      <c r="E137" s="532"/>
      <c r="F137" s="527"/>
      <c r="G137" s="531"/>
      <c r="H137" s="574"/>
      <c r="I137" s="725"/>
      <c r="J137" s="725"/>
      <c r="K137" s="573"/>
      <c r="L137" s="273"/>
      <c r="M137" s="726"/>
      <c r="N137" s="531"/>
      <c r="O137" s="573"/>
      <c r="P137" s="573"/>
      <c r="Q137" s="573"/>
      <c r="R137" s="399"/>
      <c r="S137" s="366"/>
      <c r="T137" s="4"/>
    </row>
    <row r="138" spans="2:20" ht="13.5" customHeight="1">
      <c r="B138" s="395"/>
      <c r="C138" s="32"/>
      <c r="D138" s="529">
        <f t="shared" si="1"/>
        <v>128</v>
      </c>
      <c r="E138" s="532"/>
      <c r="F138" s="527"/>
      <c r="G138" s="531"/>
      <c r="H138" s="574"/>
      <c r="I138" s="725"/>
      <c r="J138" s="725"/>
      <c r="K138" s="573"/>
      <c r="L138" s="273"/>
      <c r="M138" s="726"/>
      <c r="N138" s="531"/>
      <c r="O138" s="573"/>
      <c r="P138" s="573"/>
      <c r="Q138" s="573"/>
      <c r="R138" s="399"/>
      <c r="S138" s="366"/>
      <c r="T138" s="4"/>
    </row>
    <row r="139" spans="2:20" ht="13.5" customHeight="1">
      <c r="B139" s="395"/>
      <c r="C139" s="32"/>
      <c r="D139" s="529">
        <f t="shared" si="1"/>
        <v>129</v>
      </c>
      <c r="E139" s="532"/>
      <c r="F139" s="527"/>
      <c r="G139" s="531"/>
      <c r="H139" s="574"/>
      <c r="I139" s="725"/>
      <c r="J139" s="725"/>
      <c r="K139" s="573"/>
      <c r="L139" s="273"/>
      <c r="M139" s="726"/>
      <c r="N139" s="531"/>
      <c r="O139" s="573"/>
      <c r="P139" s="573"/>
      <c r="Q139" s="573"/>
      <c r="R139" s="399"/>
      <c r="S139" s="366"/>
      <c r="T139" s="4"/>
    </row>
    <row r="140" spans="2:20" ht="13.5" customHeight="1">
      <c r="B140" s="395"/>
      <c r="C140" s="32"/>
      <c r="D140" s="529">
        <f t="shared" si="1"/>
        <v>130</v>
      </c>
      <c r="E140" s="532"/>
      <c r="F140" s="527"/>
      <c r="G140" s="531"/>
      <c r="H140" s="574"/>
      <c r="I140" s="725"/>
      <c r="J140" s="725"/>
      <c r="K140" s="573"/>
      <c r="L140" s="273"/>
      <c r="M140" s="726"/>
      <c r="N140" s="531"/>
      <c r="O140" s="573"/>
      <c r="P140" s="573"/>
      <c r="Q140" s="573"/>
      <c r="R140" s="399"/>
      <c r="S140" s="366"/>
      <c r="T140" s="4"/>
    </row>
    <row r="141" spans="2:20" ht="13.5" customHeight="1">
      <c r="B141" s="395"/>
      <c r="C141" s="32"/>
      <c r="D141" s="529">
        <f t="shared" si="1"/>
        <v>131</v>
      </c>
      <c r="E141" s="532"/>
      <c r="F141" s="527"/>
      <c r="G141" s="531"/>
      <c r="H141" s="574"/>
      <c r="I141" s="725"/>
      <c r="J141" s="725"/>
      <c r="K141" s="573"/>
      <c r="L141" s="273"/>
      <c r="M141" s="726"/>
      <c r="N141" s="531"/>
      <c r="O141" s="573"/>
      <c r="P141" s="573"/>
      <c r="Q141" s="573"/>
      <c r="R141" s="399"/>
      <c r="S141" s="366"/>
      <c r="T141" s="4"/>
    </row>
    <row r="142" spans="2:20" ht="13.5" customHeight="1">
      <c r="B142" s="395"/>
      <c r="C142" s="32"/>
      <c r="D142" s="529">
        <f t="shared" si="1"/>
        <v>132</v>
      </c>
      <c r="E142" s="532"/>
      <c r="F142" s="527"/>
      <c r="G142" s="531"/>
      <c r="H142" s="574"/>
      <c r="I142" s="725"/>
      <c r="J142" s="725"/>
      <c r="K142" s="573"/>
      <c r="L142" s="273"/>
      <c r="M142" s="726"/>
      <c r="N142" s="531"/>
      <c r="O142" s="573"/>
      <c r="P142" s="573"/>
      <c r="Q142" s="573"/>
      <c r="R142" s="399"/>
      <c r="S142" s="366"/>
      <c r="T142" s="4"/>
    </row>
    <row r="143" spans="2:20" ht="13.5" customHeight="1">
      <c r="B143" s="395"/>
      <c r="C143" s="32"/>
      <c r="D143" s="529">
        <f t="shared" si="1"/>
        <v>133</v>
      </c>
      <c r="E143" s="532"/>
      <c r="F143" s="527"/>
      <c r="G143" s="531"/>
      <c r="H143" s="574"/>
      <c r="I143" s="725"/>
      <c r="J143" s="725"/>
      <c r="K143" s="573"/>
      <c r="L143" s="273"/>
      <c r="M143" s="726"/>
      <c r="N143" s="531"/>
      <c r="O143" s="573"/>
      <c r="P143" s="573"/>
      <c r="Q143" s="573"/>
      <c r="R143" s="399"/>
      <c r="S143" s="366"/>
      <c r="T143" s="4"/>
    </row>
    <row r="144" spans="2:20" ht="13.5" customHeight="1">
      <c r="B144" s="395"/>
      <c r="C144" s="32"/>
      <c r="D144" s="529">
        <f t="shared" si="1"/>
        <v>134</v>
      </c>
      <c r="E144" s="532"/>
      <c r="F144" s="527"/>
      <c r="G144" s="531"/>
      <c r="H144" s="574"/>
      <c r="I144" s="725"/>
      <c r="J144" s="725"/>
      <c r="K144" s="573"/>
      <c r="L144" s="273"/>
      <c r="M144" s="726"/>
      <c r="N144" s="531"/>
      <c r="O144" s="573"/>
      <c r="P144" s="573"/>
      <c r="Q144" s="573"/>
      <c r="R144" s="399"/>
      <c r="S144" s="366"/>
      <c r="T144" s="4"/>
    </row>
    <row r="145" spans="2:20" ht="13.5" customHeight="1">
      <c r="B145" s="395"/>
      <c r="C145" s="32"/>
      <c r="D145" s="529">
        <f t="shared" si="1"/>
        <v>135</v>
      </c>
      <c r="E145" s="532"/>
      <c r="F145" s="527"/>
      <c r="G145" s="531"/>
      <c r="H145" s="574"/>
      <c r="I145" s="725"/>
      <c r="J145" s="725"/>
      <c r="K145" s="573"/>
      <c r="L145" s="273"/>
      <c r="M145" s="726"/>
      <c r="N145" s="531"/>
      <c r="O145" s="573"/>
      <c r="P145" s="573"/>
      <c r="Q145" s="573"/>
      <c r="R145" s="399"/>
      <c r="S145" s="366"/>
      <c r="T145" s="4"/>
    </row>
    <row r="146" spans="2:20" ht="13.5" customHeight="1">
      <c r="B146" s="395"/>
      <c r="C146" s="32"/>
      <c r="D146" s="529">
        <f t="shared" si="1"/>
        <v>136</v>
      </c>
      <c r="E146" s="532"/>
      <c r="F146" s="527"/>
      <c r="G146" s="531"/>
      <c r="H146" s="574"/>
      <c r="I146" s="725"/>
      <c r="J146" s="725"/>
      <c r="K146" s="573"/>
      <c r="L146" s="273"/>
      <c r="M146" s="726"/>
      <c r="N146" s="531"/>
      <c r="O146" s="573"/>
      <c r="P146" s="573"/>
      <c r="Q146" s="573"/>
      <c r="R146" s="399"/>
      <c r="S146" s="366"/>
      <c r="T146" s="4"/>
    </row>
    <row r="147" spans="2:20" ht="13.5" customHeight="1">
      <c r="B147" s="395"/>
      <c r="C147" s="32"/>
      <c r="D147" s="529">
        <f t="shared" si="1"/>
        <v>137</v>
      </c>
      <c r="E147" s="532"/>
      <c r="F147" s="527"/>
      <c r="G147" s="531"/>
      <c r="H147" s="574"/>
      <c r="I147" s="725"/>
      <c r="J147" s="725"/>
      <c r="K147" s="573"/>
      <c r="L147" s="273"/>
      <c r="M147" s="726"/>
      <c r="N147" s="531"/>
      <c r="O147" s="573"/>
      <c r="P147" s="573"/>
      <c r="Q147" s="573"/>
      <c r="R147" s="399"/>
      <c r="S147" s="366"/>
      <c r="T147" s="4"/>
    </row>
    <row r="148" spans="2:20" ht="13.5" customHeight="1">
      <c r="B148" s="395"/>
      <c r="C148" s="32"/>
      <c r="D148" s="529">
        <f t="shared" si="1"/>
        <v>138</v>
      </c>
      <c r="E148" s="532"/>
      <c r="F148" s="527"/>
      <c r="G148" s="531"/>
      <c r="H148" s="574"/>
      <c r="I148" s="725"/>
      <c r="J148" s="725"/>
      <c r="K148" s="573"/>
      <c r="L148" s="273"/>
      <c r="M148" s="726"/>
      <c r="N148" s="531"/>
      <c r="O148" s="573"/>
      <c r="P148" s="573"/>
      <c r="Q148" s="573"/>
      <c r="R148" s="399"/>
      <c r="S148" s="366"/>
      <c r="T148" s="4"/>
    </row>
    <row r="149" spans="2:20" ht="13.5" customHeight="1">
      <c r="B149" s="395"/>
      <c r="C149" s="32"/>
      <c r="D149" s="529">
        <f t="shared" si="1"/>
        <v>139</v>
      </c>
      <c r="E149" s="532"/>
      <c r="F149" s="527"/>
      <c r="G149" s="531"/>
      <c r="H149" s="574"/>
      <c r="I149" s="725"/>
      <c r="J149" s="725"/>
      <c r="K149" s="573"/>
      <c r="L149" s="273"/>
      <c r="M149" s="726"/>
      <c r="N149" s="531"/>
      <c r="O149" s="573"/>
      <c r="P149" s="573"/>
      <c r="Q149" s="573"/>
      <c r="R149" s="399"/>
      <c r="S149" s="366"/>
      <c r="T149" s="4"/>
    </row>
    <row r="150" spans="2:20" ht="13.5" customHeight="1">
      <c r="B150" s="395"/>
      <c r="C150" s="32"/>
      <c r="D150" s="529">
        <f t="shared" si="1"/>
        <v>140</v>
      </c>
      <c r="E150" s="532"/>
      <c r="F150" s="527"/>
      <c r="G150" s="531"/>
      <c r="H150" s="574"/>
      <c r="I150" s="725"/>
      <c r="J150" s="725"/>
      <c r="K150" s="573"/>
      <c r="L150" s="273"/>
      <c r="M150" s="726"/>
      <c r="N150" s="531"/>
      <c r="O150" s="573"/>
      <c r="P150" s="573"/>
      <c r="Q150" s="573"/>
      <c r="R150" s="399"/>
      <c r="S150" s="366"/>
      <c r="T150" s="4"/>
    </row>
    <row r="151" spans="2:20" ht="13.5" customHeight="1">
      <c r="B151" s="395"/>
      <c r="C151" s="32"/>
      <c r="D151" s="529">
        <f t="shared" si="1"/>
        <v>141</v>
      </c>
      <c r="E151" s="532"/>
      <c r="F151" s="527"/>
      <c r="G151" s="531"/>
      <c r="H151" s="574"/>
      <c r="I151" s="725"/>
      <c r="J151" s="725"/>
      <c r="K151" s="573"/>
      <c r="L151" s="273"/>
      <c r="M151" s="726"/>
      <c r="N151" s="531"/>
      <c r="O151" s="573"/>
      <c r="P151" s="573"/>
      <c r="Q151" s="573"/>
      <c r="R151" s="399"/>
      <c r="S151" s="366"/>
      <c r="T151" s="4"/>
    </row>
    <row r="152" spans="2:20" ht="13.5" customHeight="1">
      <c r="B152" s="395"/>
      <c r="C152" s="32"/>
      <c r="D152" s="529">
        <f t="shared" si="1"/>
        <v>142</v>
      </c>
      <c r="E152" s="532"/>
      <c r="F152" s="527"/>
      <c r="G152" s="531"/>
      <c r="H152" s="574"/>
      <c r="I152" s="725"/>
      <c r="J152" s="725"/>
      <c r="K152" s="573"/>
      <c r="L152" s="273"/>
      <c r="M152" s="726"/>
      <c r="N152" s="531"/>
      <c r="O152" s="573"/>
      <c r="P152" s="573"/>
      <c r="Q152" s="573"/>
      <c r="R152" s="399"/>
      <c r="S152" s="366"/>
      <c r="T152" s="4"/>
    </row>
    <row r="153" spans="2:20" ht="13.5" customHeight="1">
      <c r="B153" s="395"/>
      <c r="C153" s="32"/>
      <c r="D153" s="529">
        <f t="shared" si="1"/>
        <v>143</v>
      </c>
      <c r="E153" s="532"/>
      <c r="F153" s="527"/>
      <c r="G153" s="531"/>
      <c r="H153" s="574"/>
      <c r="I153" s="725"/>
      <c r="J153" s="725"/>
      <c r="K153" s="573"/>
      <c r="L153" s="273"/>
      <c r="M153" s="726"/>
      <c r="N153" s="531"/>
      <c r="O153" s="573"/>
      <c r="P153" s="573"/>
      <c r="Q153" s="573"/>
      <c r="R153" s="399"/>
      <c r="S153" s="366"/>
      <c r="T153" s="4"/>
    </row>
    <row r="154" spans="2:20" ht="13.5" customHeight="1">
      <c r="B154" s="395"/>
      <c r="C154" s="32"/>
      <c r="D154" s="529">
        <f t="shared" si="1"/>
        <v>144</v>
      </c>
      <c r="E154" s="532"/>
      <c r="F154" s="527"/>
      <c r="G154" s="531"/>
      <c r="H154" s="574"/>
      <c r="I154" s="725"/>
      <c r="J154" s="725"/>
      <c r="K154" s="573"/>
      <c r="L154" s="273"/>
      <c r="M154" s="726"/>
      <c r="N154" s="531"/>
      <c r="O154" s="573"/>
      <c r="P154" s="573"/>
      <c r="Q154" s="573"/>
      <c r="R154" s="399"/>
      <c r="S154" s="366"/>
      <c r="T154" s="4"/>
    </row>
    <row r="155" spans="2:20" ht="13.5" customHeight="1">
      <c r="B155" s="395"/>
      <c r="C155" s="32"/>
      <c r="D155" s="529">
        <f t="shared" si="1"/>
        <v>145</v>
      </c>
      <c r="E155" s="532"/>
      <c r="F155" s="527"/>
      <c r="G155" s="531"/>
      <c r="H155" s="574"/>
      <c r="I155" s="725"/>
      <c r="J155" s="725"/>
      <c r="K155" s="573"/>
      <c r="L155" s="273"/>
      <c r="M155" s="726"/>
      <c r="N155" s="531"/>
      <c r="O155" s="573"/>
      <c r="P155" s="573"/>
      <c r="Q155" s="573"/>
      <c r="R155" s="399"/>
      <c r="S155" s="366"/>
      <c r="T155" s="4"/>
    </row>
    <row r="156" spans="2:20" ht="13.5" customHeight="1">
      <c r="B156" s="395"/>
      <c r="C156" s="32"/>
      <c r="D156" s="529">
        <f t="shared" si="1"/>
        <v>146</v>
      </c>
      <c r="E156" s="532"/>
      <c r="F156" s="527"/>
      <c r="G156" s="531"/>
      <c r="H156" s="574"/>
      <c r="I156" s="725"/>
      <c r="J156" s="725"/>
      <c r="K156" s="573"/>
      <c r="L156" s="273"/>
      <c r="M156" s="726"/>
      <c r="N156" s="531"/>
      <c r="O156" s="573"/>
      <c r="P156" s="573"/>
      <c r="Q156" s="573"/>
      <c r="R156" s="399"/>
      <c r="S156" s="366"/>
      <c r="T156" s="4"/>
    </row>
    <row r="157" spans="2:20" ht="13.5" customHeight="1">
      <c r="B157" s="395"/>
      <c r="C157" s="32"/>
      <c r="D157" s="529">
        <f t="shared" si="1"/>
        <v>147</v>
      </c>
      <c r="E157" s="532"/>
      <c r="F157" s="527"/>
      <c r="G157" s="531"/>
      <c r="H157" s="574"/>
      <c r="I157" s="725"/>
      <c r="J157" s="725"/>
      <c r="K157" s="573"/>
      <c r="L157" s="273"/>
      <c r="M157" s="726"/>
      <c r="N157" s="531"/>
      <c r="O157" s="573"/>
      <c r="P157" s="573"/>
      <c r="Q157" s="573"/>
      <c r="R157" s="399"/>
      <c r="S157" s="366"/>
      <c r="T157" s="4"/>
    </row>
    <row r="158" spans="2:20" ht="13.5" customHeight="1">
      <c r="B158" s="395"/>
      <c r="C158" s="32"/>
      <c r="D158" s="529">
        <f t="shared" si="1"/>
        <v>148</v>
      </c>
      <c r="E158" s="532"/>
      <c r="F158" s="527"/>
      <c r="G158" s="531"/>
      <c r="H158" s="574"/>
      <c r="I158" s="725"/>
      <c r="J158" s="725"/>
      <c r="K158" s="573"/>
      <c r="L158" s="273"/>
      <c r="M158" s="726"/>
      <c r="N158" s="531"/>
      <c r="O158" s="573"/>
      <c r="P158" s="573"/>
      <c r="Q158" s="573"/>
      <c r="R158" s="399"/>
      <c r="S158" s="366"/>
      <c r="T158" s="4"/>
    </row>
    <row r="159" spans="2:20" ht="13.5" customHeight="1">
      <c r="B159" s="395"/>
      <c r="C159" s="32"/>
      <c r="D159" s="529">
        <f t="shared" si="1"/>
        <v>149</v>
      </c>
      <c r="E159" s="532"/>
      <c r="F159" s="527"/>
      <c r="G159" s="531"/>
      <c r="H159" s="574"/>
      <c r="I159" s="725"/>
      <c r="J159" s="725"/>
      <c r="K159" s="573"/>
      <c r="L159" s="273"/>
      <c r="M159" s="726"/>
      <c r="N159" s="531"/>
      <c r="O159" s="573"/>
      <c r="P159" s="573"/>
      <c r="Q159" s="573"/>
      <c r="R159" s="399"/>
      <c r="S159" s="366"/>
      <c r="T159" s="4"/>
    </row>
    <row r="160" spans="2:20" ht="13.5" customHeight="1">
      <c r="B160" s="395"/>
      <c r="C160" s="32"/>
      <c r="D160" s="529">
        <f t="shared" si="1"/>
        <v>150</v>
      </c>
      <c r="E160" s="532"/>
      <c r="F160" s="527"/>
      <c r="G160" s="531"/>
      <c r="H160" s="574"/>
      <c r="I160" s="725"/>
      <c r="J160" s="725"/>
      <c r="K160" s="573"/>
      <c r="L160" s="273"/>
      <c r="M160" s="726"/>
      <c r="N160" s="531"/>
      <c r="O160" s="573"/>
      <c r="P160" s="573"/>
      <c r="Q160" s="573"/>
      <c r="R160" s="399"/>
      <c r="S160" s="366"/>
      <c r="T160" s="4"/>
    </row>
    <row r="161" spans="2:23" ht="13.5" customHeight="1">
      <c r="B161" s="395"/>
      <c r="C161" s="32"/>
      <c r="D161" s="529">
        <f t="shared" si="1"/>
        <v>151</v>
      </c>
      <c r="E161" s="532"/>
      <c r="F161" s="527"/>
      <c r="G161" s="531"/>
      <c r="H161" s="574"/>
      <c r="I161" s="725"/>
      <c r="J161" s="725"/>
      <c r="K161" s="573"/>
      <c r="L161" s="273"/>
      <c r="M161" s="726"/>
      <c r="N161" s="531"/>
      <c r="O161" s="573"/>
      <c r="P161" s="573"/>
      <c r="Q161" s="573"/>
      <c r="R161" s="399"/>
      <c r="S161" s="366"/>
      <c r="T161" s="4"/>
    </row>
    <row r="162" spans="2:23" ht="13.5" customHeight="1">
      <c r="B162" s="395"/>
      <c r="C162" s="32"/>
      <c r="D162" s="529">
        <f t="shared" si="1"/>
        <v>152</v>
      </c>
      <c r="E162" s="532"/>
      <c r="F162" s="527"/>
      <c r="G162" s="531"/>
      <c r="H162" s="574"/>
      <c r="I162" s="725"/>
      <c r="J162" s="725"/>
      <c r="K162" s="573"/>
      <c r="L162" s="273"/>
      <c r="M162" s="726"/>
      <c r="N162" s="531"/>
      <c r="O162" s="573"/>
      <c r="P162" s="573"/>
      <c r="Q162" s="573"/>
      <c r="R162" s="399"/>
      <c r="S162" s="366"/>
      <c r="T162" s="4"/>
    </row>
    <row r="163" spans="2:23" ht="13.5" customHeight="1">
      <c r="B163" s="395"/>
      <c r="C163" s="32"/>
      <c r="D163" s="529">
        <f t="shared" si="1"/>
        <v>153</v>
      </c>
      <c r="E163" s="532"/>
      <c r="F163" s="527"/>
      <c r="G163" s="531"/>
      <c r="H163" s="574"/>
      <c r="I163" s="725"/>
      <c r="J163" s="725"/>
      <c r="K163" s="573"/>
      <c r="L163" s="273"/>
      <c r="M163" s="726"/>
      <c r="N163" s="531"/>
      <c r="O163" s="573"/>
      <c r="P163" s="573"/>
      <c r="Q163" s="573"/>
      <c r="R163" s="399"/>
      <c r="S163" s="366"/>
      <c r="T163" s="4"/>
    </row>
    <row r="164" spans="2:23" ht="13.5" customHeight="1">
      <c r="B164" s="395"/>
      <c r="C164" s="32"/>
      <c r="D164" s="529">
        <f t="shared" si="1"/>
        <v>154</v>
      </c>
      <c r="E164" s="532"/>
      <c r="F164" s="527"/>
      <c r="G164" s="531"/>
      <c r="H164" s="574"/>
      <c r="I164" s="725"/>
      <c r="J164" s="725"/>
      <c r="K164" s="573"/>
      <c r="L164" s="273"/>
      <c r="M164" s="726"/>
      <c r="N164" s="531"/>
      <c r="O164" s="573"/>
      <c r="P164" s="573"/>
      <c r="Q164" s="573"/>
      <c r="R164" s="399"/>
      <c r="S164" s="366"/>
      <c r="T164" s="4"/>
    </row>
    <row r="165" spans="2:23" ht="13.5" customHeight="1">
      <c r="B165" s="395"/>
      <c r="C165" s="32"/>
      <c r="D165" s="529">
        <f t="shared" si="1"/>
        <v>155</v>
      </c>
      <c r="E165" s="532"/>
      <c r="F165" s="527"/>
      <c r="G165" s="531"/>
      <c r="H165" s="574"/>
      <c r="I165" s="725"/>
      <c r="J165" s="725"/>
      <c r="K165" s="573"/>
      <c r="L165" s="273"/>
      <c r="M165" s="726"/>
      <c r="N165" s="531"/>
      <c r="O165" s="573"/>
      <c r="P165" s="573"/>
      <c r="Q165" s="573"/>
      <c r="R165" s="399"/>
      <c r="S165" s="366"/>
      <c r="T165" s="4"/>
    </row>
    <row r="166" spans="2:23" ht="13.5" customHeight="1">
      <c r="B166" s="395"/>
      <c r="C166" s="32"/>
      <c r="D166" s="529">
        <f t="shared" si="1"/>
        <v>156</v>
      </c>
      <c r="E166" s="532"/>
      <c r="F166" s="527"/>
      <c r="G166" s="531"/>
      <c r="H166" s="574"/>
      <c r="I166" s="725"/>
      <c r="J166" s="725"/>
      <c r="K166" s="573"/>
      <c r="L166" s="273"/>
      <c r="M166" s="726"/>
      <c r="N166" s="531"/>
      <c r="O166" s="573"/>
      <c r="P166" s="573"/>
      <c r="Q166" s="573"/>
      <c r="R166" s="399"/>
      <c r="S166" s="366"/>
      <c r="T166" s="4"/>
    </row>
    <row r="167" spans="2:23" ht="13.5" customHeight="1">
      <c r="B167" s="395"/>
      <c r="C167" s="32"/>
      <c r="D167" s="529">
        <f t="shared" si="1"/>
        <v>157</v>
      </c>
      <c r="E167" s="532"/>
      <c r="F167" s="527"/>
      <c r="G167" s="531"/>
      <c r="H167" s="574"/>
      <c r="I167" s="725"/>
      <c r="J167" s="725"/>
      <c r="K167" s="573"/>
      <c r="L167" s="273"/>
      <c r="M167" s="726"/>
      <c r="N167" s="531"/>
      <c r="O167" s="573"/>
      <c r="P167" s="573"/>
      <c r="Q167" s="573"/>
      <c r="R167" s="399"/>
      <c r="S167" s="366"/>
      <c r="T167" s="4"/>
      <c r="U167" s="530"/>
    </row>
    <row r="168" spans="2:23" ht="13.5" customHeight="1">
      <c r="B168" s="395"/>
      <c r="C168" s="32"/>
      <c r="D168" s="529">
        <f t="shared" si="1"/>
        <v>158</v>
      </c>
      <c r="E168" s="532"/>
      <c r="F168" s="527"/>
      <c r="G168" s="531"/>
      <c r="H168" s="574"/>
      <c r="I168" s="725"/>
      <c r="J168" s="725"/>
      <c r="K168" s="573"/>
      <c r="L168" s="273"/>
      <c r="M168" s="726"/>
      <c r="N168" s="531"/>
      <c r="O168" s="573"/>
      <c r="P168" s="573"/>
      <c r="Q168" s="573"/>
      <c r="R168" s="399"/>
      <c r="S168" s="366"/>
      <c r="T168" s="4"/>
      <c r="U168" s="530"/>
      <c r="V168" s="14"/>
      <c r="W168" s="727"/>
    </row>
    <row r="169" spans="2:23" ht="13.5" customHeight="1">
      <c r="B169" s="395"/>
      <c r="C169" s="32"/>
      <c r="D169" s="529">
        <f t="shared" si="1"/>
        <v>159</v>
      </c>
      <c r="E169" s="532"/>
      <c r="F169" s="527"/>
      <c r="G169" s="531"/>
      <c r="H169" s="574"/>
      <c r="I169" s="725"/>
      <c r="J169" s="725"/>
      <c r="K169" s="573"/>
      <c r="L169" s="273"/>
      <c r="M169" s="726"/>
      <c r="N169" s="531"/>
      <c r="O169" s="573"/>
      <c r="P169" s="573"/>
      <c r="Q169" s="573"/>
      <c r="R169" s="399"/>
      <c r="S169" s="366"/>
      <c r="T169" s="4"/>
      <c r="U169" s="530"/>
      <c r="V169" s="14"/>
      <c r="W169" s="727"/>
    </row>
    <row r="170" spans="2:23" ht="13.5" customHeight="1">
      <c r="B170" s="395"/>
      <c r="C170" s="32"/>
      <c r="D170" s="529">
        <f t="shared" si="1"/>
        <v>160</v>
      </c>
      <c r="E170" s="532"/>
      <c r="F170" s="527"/>
      <c r="G170" s="531"/>
      <c r="H170" s="574"/>
      <c r="I170" s="725"/>
      <c r="J170" s="725"/>
      <c r="K170" s="573"/>
      <c r="L170" s="273"/>
      <c r="M170" s="726"/>
      <c r="N170" s="531"/>
      <c r="O170" s="573"/>
      <c r="P170" s="573"/>
      <c r="Q170" s="573"/>
      <c r="R170" s="399"/>
      <c r="S170" s="366"/>
      <c r="T170" s="4"/>
      <c r="U170" s="530"/>
      <c r="V170" s="14"/>
      <c r="W170" s="727"/>
    </row>
    <row r="171" spans="2:23" ht="13.5" customHeight="1">
      <c r="B171" s="395"/>
      <c r="C171" s="32"/>
      <c r="D171" s="529">
        <f t="shared" si="1"/>
        <v>161</v>
      </c>
      <c r="E171" s="532"/>
      <c r="F171" s="527"/>
      <c r="G171" s="531"/>
      <c r="H171" s="574"/>
      <c r="I171" s="725"/>
      <c r="J171" s="725"/>
      <c r="K171" s="573"/>
      <c r="L171" s="273"/>
      <c r="M171" s="726"/>
      <c r="N171" s="531"/>
      <c r="O171" s="573"/>
      <c r="P171" s="573"/>
      <c r="Q171" s="573"/>
      <c r="R171" s="399"/>
      <c r="S171" s="366"/>
      <c r="T171" s="4"/>
      <c r="U171" s="530"/>
      <c r="V171" s="14"/>
      <c r="W171" s="727"/>
    </row>
    <row r="172" spans="2:23" ht="13.5" customHeight="1">
      <c r="B172" s="395"/>
      <c r="C172" s="32"/>
      <c r="D172" s="529">
        <f t="shared" si="1"/>
        <v>162</v>
      </c>
      <c r="E172" s="532"/>
      <c r="F172" s="527"/>
      <c r="G172" s="531"/>
      <c r="H172" s="574"/>
      <c r="I172" s="725"/>
      <c r="J172" s="725"/>
      <c r="K172" s="573"/>
      <c r="L172" s="273"/>
      <c r="M172" s="726"/>
      <c r="N172" s="531"/>
      <c r="O172" s="573"/>
      <c r="P172" s="573"/>
      <c r="Q172" s="573"/>
      <c r="R172" s="399"/>
      <c r="S172" s="366"/>
      <c r="T172" s="4"/>
    </row>
    <row r="173" spans="2:23" ht="13.5" customHeight="1">
      <c r="B173" s="395"/>
      <c r="C173" s="32"/>
      <c r="D173" s="529">
        <f t="shared" si="1"/>
        <v>163</v>
      </c>
      <c r="E173" s="532"/>
      <c r="F173" s="527"/>
      <c r="G173" s="531"/>
      <c r="H173" s="574"/>
      <c r="I173" s="725"/>
      <c r="J173" s="725"/>
      <c r="K173" s="573"/>
      <c r="L173" s="273"/>
      <c r="M173" s="726"/>
      <c r="N173" s="531"/>
      <c r="O173" s="573"/>
      <c r="P173" s="573"/>
      <c r="Q173" s="573"/>
      <c r="R173" s="399"/>
      <c r="S173" s="366"/>
      <c r="T173" s="4"/>
    </row>
    <row r="174" spans="2:23" ht="13.5" customHeight="1">
      <c r="B174" s="395"/>
      <c r="C174" s="32"/>
      <c r="D174" s="529">
        <f t="shared" si="1"/>
        <v>164</v>
      </c>
      <c r="E174" s="532"/>
      <c r="F174" s="527"/>
      <c r="G174" s="531"/>
      <c r="H174" s="574"/>
      <c r="I174" s="725"/>
      <c r="J174" s="725"/>
      <c r="K174" s="573"/>
      <c r="L174" s="273"/>
      <c r="M174" s="726"/>
      <c r="N174" s="531"/>
      <c r="O174" s="573"/>
      <c r="P174" s="573"/>
      <c r="Q174" s="573"/>
      <c r="R174" s="399"/>
      <c r="S174" s="366"/>
      <c r="T174" s="4"/>
    </row>
    <row r="175" spans="2:23" ht="13.5" customHeight="1">
      <c r="B175" s="395"/>
      <c r="C175" s="32"/>
      <c r="D175" s="529">
        <f t="shared" si="1"/>
        <v>165</v>
      </c>
      <c r="E175" s="532"/>
      <c r="F175" s="527"/>
      <c r="G175" s="531"/>
      <c r="H175" s="574"/>
      <c r="I175" s="725"/>
      <c r="J175" s="725"/>
      <c r="K175" s="573"/>
      <c r="L175" s="273"/>
      <c r="M175" s="726"/>
      <c r="N175" s="531"/>
      <c r="O175" s="573"/>
      <c r="P175" s="573"/>
      <c r="Q175" s="573"/>
      <c r="R175" s="399"/>
      <c r="S175" s="366"/>
      <c r="T175" s="4"/>
    </row>
    <row r="176" spans="2:23" ht="13.5" customHeight="1">
      <c r="B176" s="395"/>
      <c r="C176" s="32"/>
      <c r="D176" s="529">
        <f t="shared" si="1"/>
        <v>166</v>
      </c>
      <c r="E176" s="532"/>
      <c r="F176" s="527"/>
      <c r="G176" s="531"/>
      <c r="H176" s="574"/>
      <c r="I176" s="725"/>
      <c r="J176" s="725"/>
      <c r="K176" s="573"/>
      <c r="L176" s="273"/>
      <c r="M176" s="726"/>
      <c r="N176" s="531"/>
      <c r="O176" s="573"/>
      <c r="P176" s="573"/>
      <c r="Q176" s="573"/>
      <c r="R176" s="399"/>
      <c r="S176" s="366"/>
      <c r="T176" s="4"/>
    </row>
    <row r="177" spans="2:20" ht="13.5" customHeight="1">
      <c r="B177" s="395"/>
      <c r="C177" s="32"/>
      <c r="D177" s="529">
        <f t="shared" si="1"/>
        <v>167</v>
      </c>
      <c r="E177" s="532"/>
      <c r="F177" s="527"/>
      <c r="G177" s="531"/>
      <c r="H177" s="574"/>
      <c r="I177" s="725"/>
      <c r="J177" s="725"/>
      <c r="K177" s="573"/>
      <c r="L177" s="273"/>
      <c r="M177" s="726"/>
      <c r="N177" s="531"/>
      <c r="O177" s="573"/>
      <c r="P177" s="573"/>
      <c r="Q177" s="573"/>
      <c r="R177" s="399"/>
      <c r="S177" s="366"/>
      <c r="T177" s="4"/>
    </row>
    <row r="178" spans="2:20" ht="13.5" customHeight="1">
      <c r="B178" s="395"/>
      <c r="C178" s="32"/>
      <c r="D178" s="529">
        <f t="shared" si="1"/>
        <v>168</v>
      </c>
      <c r="E178" s="532"/>
      <c r="F178" s="527"/>
      <c r="G178" s="531"/>
      <c r="H178" s="574"/>
      <c r="I178" s="725"/>
      <c r="J178" s="725"/>
      <c r="K178" s="573"/>
      <c r="L178" s="273"/>
      <c r="M178" s="726"/>
      <c r="N178" s="531"/>
      <c r="O178" s="573"/>
      <c r="P178" s="573"/>
      <c r="Q178" s="573"/>
      <c r="R178" s="399"/>
      <c r="S178" s="366"/>
      <c r="T178" s="4"/>
    </row>
    <row r="179" spans="2:20" ht="13.5" customHeight="1">
      <c r="B179" s="395"/>
      <c r="C179" s="32"/>
      <c r="D179" s="529">
        <f t="shared" si="1"/>
        <v>169</v>
      </c>
      <c r="E179" s="532"/>
      <c r="F179" s="527"/>
      <c r="G179" s="531"/>
      <c r="H179" s="574"/>
      <c r="I179" s="725"/>
      <c r="J179" s="725"/>
      <c r="K179" s="573"/>
      <c r="L179" s="273"/>
      <c r="M179" s="726"/>
      <c r="N179" s="531"/>
      <c r="O179" s="573"/>
      <c r="P179" s="573"/>
      <c r="Q179" s="573"/>
      <c r="R179" s="399"/>
      <c r="S179" s="366"/>
      <c r="T179" s="4"/>
    </row>
    <row r="180" spans="2:20" ht="13.5" customHeight="1">
      <c r="B180" s="395"/>
      <c r="C180" s="32"/>
      <c r="D180" s="529">
        <f t="shared" si="1"/>
        <v>170</v>
      </c>
      <c r="E180" s="532"/>
      <c r="F180" s="527"/>
      <c r="G180" s="531"/>
      <c r="H180" s="574"/>
      <c r="I180" s="725"/>
      <c r="J180" s="725"/>
      <c r="K180" s="573"/>
      <c r="L180" s="273"/>
      <c r="M180" s="726"/>
      <c r="N180" s="531"/>
      <c r="O180" s="573"/>
      <c r="P180" s="573"/>
      <c r="Q180" s="573"/>
      <c r="R180" s="399"/>
      <c r="S180" s="366"/>
      <c r="T180" s="4"/>
    </row>
    <row r="181" spans="2:20" ht="13.5" customHeight="1">
      <c r="B181" s="395"/>
      <c r="C181" s="32"/>
      <c r="D181" s="529">
        <f t="shared" si="1"/>
        <v>171</v>
      </c>
      <c r="E181" s="532"/>
      <c r="F181" s="527"/>
      <c r="G181" s="531"/>
      <c r="H181" s="574"/>
      <c r="I181" s="725"/>
      <c r="J181" s="725"/>
      <c r="K181" s="573"/>
      <c r="L181" s="273"/>
      <c r="M181" s="726"/>
      <c r="N181" s="531"/>
      <c r="O181" s="573"/>
      <c r="P181" s="573"/>
      <c r="Q181" s="573"/>
      <c r="R181" s="399"/>
      <c r="S181" s="366"/>
      <c r="T181" s="4"/>
    </row>
    <row r="182" spans="2:20" ht="13.5" customHeight="1">
      <c r="B182" s="395"/>
      <c r="C182" s="32"/>
      <c r="D182" s="529">
        <f t="shared" si="1"/>
        <v>172</v>
      </c>
      <c r="E182" s="532"/>
      <c r="F182" s="527"/>
      <c r="G182" s="531"/>
      <c r="H182" s="574"/>
      <c r="I182" s="725"/>
      <c r="J182" s="725"/>
      <c r="K182" s="573"/>
      <c r="L182" s="273"/>
      <c r="M182" s="726"/>
      <c r="N182" s="531"/>
      <c r="O182" s="573"/>
      <c r="P182" s="573"/>
      <c r="Q182" s="573"/>
      <c r="R182" s="399"/>
      <c r="S182" s="366"/>
      <c r="T182" s="4"/>
    </row>
    <row r="183" spans="2:20" ht="13.5" customHeight="1">
      <c r="B183" s="395"/>
      <c r="C183" s="32"/>
      <c r="D183" s="529">
        <f t="shared" si="1"/>
        <v>173</v>
      </c>
      <c r="E183" s="532"/>
      <c r="F183" s="527"/>
      <c r="G183" s="531"/>
      <c r="H183" s="574"/>
      <c r="I183" s="725"/>
      <c r="J183" s="725"/>
      <c r="K183" s="573"/>
      <c r="L183" s="273"/>
      <c r="M183" s="726"/>
      <c r="N183" s="531"/>
      <c r="O183" s="573"/>
      <c r="P183" s="573"/>
      <c r="Q183" s="573"/>
      <c r="R183" s="399"/>
      <c r="S183" s="366"/>
      <c r="T183" s="4"/>
    </row>
    <row r="184" spans="2:20" ht="13.5" customHeight="1">
      <c r="B184" s="395"/>
      <c r="C184" s="32"/>
      <c r="D184" s="529">
        <f t="shared" si="1"/>
        <v>174</v>
      </c>
      <c r="E184" s="532"/>
      <c r="F184" s="527"/>
      <c r="G184" s="531"/>
      <c r="H184" s="574"/>
      <c r="I184" s="725"/>
      <c r="J184" s="725"/>
      <c r="K184" s="573"/>
      <c r="L184" s="273"/>
      <c r="M184" s="726"/>
      <c r="N184" s="531"/>
      <c r="O184" s="573"/>
      <c r="P184" s="573"/>
      <c r="Q184" s="573"/>
      <c r="R184" s="399"/>
      <c r="S184" s="366"/>
      <c r="T184" s="4"/>
    </row>
    <row r="185" spans="2:20" ht="13.5" customHeight="1">
      <c r="B185" s="395"/>
      <c r="C185" s="32"/>
      <c r="D185" s="529">
        <f t="shared" si="1"/>
        <v>175</v>
      </c>
      <c r="E185" s="532"/>
      <c r="F185" s="527"/>
      <c r="G185" s="531"/>
      <c r="H185" s="574"/>
      <c r="I185" s="725"/>
      <c r="J185" s="725"/>
      <c r="K185" s="573"/>
      <c r="L185" s="273"/>
      <c r="M185" s="726"/>
      <c r="N185" s="531"/>
      <c r="O185" s="573"/>
      <c r="P185" s="573"/>
      <c r="Q185" s="573"/>
      <c r="R185" s="399"/>
      <c r="S185" s="366"/>
      <c r="T185" s="4"/>
    </row>
    <row r="186" spans="2:20" ht="13.5" customHeight="1">
      <c r="B186" s="395"/>
      <c r="C186" s="32"/>
      <c r="D186" s="529">
        <f t="shared" si="1"/>
        <v>176</v>
      </c>
      <c r="E186" s="532"/>
      <c r="F186" s="527"/>
      <c r="G186" s="531"/>
      <c r="H186" s="574"/>
      <c r="I186" s="725"/>
      <c r="J186" s="725"/>
      <c r="K186" s="573"/>
      <c r="L186" s="273"/>
      <c r="M186" s="726"/>
      <c r="N186" s="531"/>
      <c r="O186" s="573"/>
      <c r="P186" s="573"/>
      <c r="Q186" s="573"/>
      <c r="R186" s="399"/>
      <c r="S186" s="366"/>
      <c r="T186" s="4"/>
    </row>
    <row r="187" spans="2:20" ht="13.5" customHeight="1">
      <c r="B187" s="395"/>
      <c r="C187" s="32"/>
      <c r="D187" s="529">
        <f t="shared" si="1"/>
        <v>177</v>
      </c>
      <c r="E187" s="532"/>
      <c r="F187" s="527"/>
      <c r="G187" s="531"/>
      <c r="H187" s="574"/>
      <c r="I187" s="725"/>
      <c r="J187" s="725"/>
      <c r="K187" s="573"/>
      <c r="L187" s="273"/>
      <c r="M187" s="726"/>
      <c r="N187" s="531"/>
      <c r="O187" s="573"/>
      <c r="P187" s="573"/>
      <c r="Q187" s="573"/>
      <c r="R187" s="399"/>
      <c r="S187" s="366"/>
      <c r="T187" s="4"/>
    </row>
    <row r="188" spans="2:20" ht="13.5" customHeight="1">
      <c r="B188" s="395"/>
      <c r="C188" s="32"/>
      <c r="D188" s="529">
        <f t="shared" si="1"/>
        <v>178</v>
      </c>
      <c r="E188" s="532"/>
      <c r="F188" s="527"/>
      <c r="G188" s="531"/>
      <c r="H188" s="574"/>
      <c r="I188" s="725"/>
      <c r="J188" s="725"/>
      <c r="K188" s="573"/>
      <c r="L188" s="273"/>
      <c r="M188" s="726"/>
      <c r="N188" s="531"/>
      <c r="O188" s="573"/>
      <c r="P188" s="573"/>
      <c r="Q188" s="573"/>
      <c r="R188" s="399"/>
      <c r="S188" s="366"/>
      <c r="T188" s="4"/>
    </row>
    <row r="189" spans="2:20" ht="13.5" customHeight="1">
      <c r="B189" s="395"/>
      <c r="C189" s="32"/>
      <c r="D189" s="529">
        <f t="shared" si="1"/>
        <v>179</v>
      </c>
      <c r="E189" s="532"/>
      <c r="F189" s="527"/>
      <c r="G189" s="531"/>
      <c r="H189" s="574"/>
      <c r="I189" s="725"/>
      <c r="J189" s="725"/>
      <c r="K189" s="573"/>
      <c r="L189" s="273"/>
      <c r="M189" s="726"/>
      <c r="N189" s="531"/>
      <c r="O189" s="573"/>
      <c r="P189" s="573"/>
      <c r="Q189" s="573"/>
      <c r="R189" s="399"/>
      <c r="S189" s="366"/>
      <c r="T189" s="4"/>
    </row>
    <row r="190" spans="2:20" ht="13.5" customHeight="1">
      <c r="B190" s="395"/>
      <c r="C190" s="32"/>
      <c r="D190" s="529">
        <f t="shared" si="1"/>
        <v>180</v>
      </c>
      <c r="E190" s="532"/>
      <c r="F190" s="527"/>
      <c r="G190" s="531"/>
      <c r="H190" s="574"/>
      <c r="I190" s="725"/>
      <c r="J190" s="725"/>
      <c r="K190" s="573"/>
      <c r="L190" s="273"/>
      <c r="M190" s="726"/>
      <c r="N190" s="531"/>
      <c r="O190" s="573"/>
      <c r="P190" s="573"/>
      <c r="Q190" s="573"/>
      <c r="R190" s="399"/>
      <c r="S190" s="366"/>
      <c r="T190" s="4"/>
    </row>
    <row r="191" spans="2:20" ht="13.5" customHeight="1">
      <c r="B191" s="395"/>
      <c r="C191" s="32"/>
      <c r="D191" s="529">
        <f t="shared" si="1"/>
        <v>181</v>
      </c>
      <c r="E191" s="532"/>
      <c r="F191" s="527"/>
      <c r="G191" s="531"/>
      <c r="H191" s="574"/>
      <c r="I191" s="725"/>
      <c r="J191" s="725"/>
      <c r="K191" s="573"/>
      <c r="L191" s="273"/>
      <c r="M191" s="726"/>
      <c r="N191" s="531"/>
      <c r="O191" s="573"/>
      <c r="P191" s="573"/>
      <c r="Q191" s="573"/>
      <c r="R191" s="399"/>
      <c r="S191" s="366"/>
      <c r="T191" s="4"/>
    </row>
    <row r="192" spans="2:20" ht="13.5" customHeight="1">
      <c r="B192" s="395"/>
      <c r="C192" s="32"/>
      <c r="D192" s="529">
        <f t="shared" si="1"/>
        <v>182</v>
      </c>
      <c r="E192" s="532"/>
      <c r="F192" s="527"/>
      <c r="G192" s="531"/>
      <c r="H192" s="574"/>
      <c r="I192" s="725"/>
      <c r="J192" s="725"/>
      <c r="K192" s="573"/>
      <c r="L192" s="273"/>
      <c r="M192" s="726"/>
      <c r="N192" s="531"/>
      <c r="O192" s="573"/>
      <c r="P192" s="573"/>
      <c r="Q192" s="573"/>
      <c r="R192" s="399"/>
      <c r="S192" s="366"/>
      <c r="T192" s="4"/>
    </row>
    <row r="193" spans="2:20" ht="13.5" customHeight="1">
      <c r="B193" s="395"/>
      <c r="C193" s="32"/>
      <c r="D193" s="529">
        <f t="shared" si="1"/>
        <v>183</v>
      </c>
      <c r="E193" s="532"/>
      <c r="F193" s="527"/>
      <c r="G193" s="531"/>
      <c r="H193" s="574"/>
      <c r="I193" s="725"/>
      <c r="J193" s="725"/>
      <c r="K193" s="573"/>
      <c r="L193" s="273"/>
      <c r="M193" s="726"/>
      <c r="N193" s="531"/>
      <c r="O193" s="573"/>
      <c r="P193" s="573"/>
      <c r="Q193" s="573"/>
      <c r="R193" s="399"/>
      <c r="S193" s="366"/>
      <c r="T193" s="4"/>
    </row>
    <row r="194" spans="2:20" ht="13.5" customHeight="1">
      <c r="B194" s="395"/>
      <c r="C194" s="32"/>
      <c r="D194" s="529">
        <f t="shared" si="1"/>
        <v>184</v>
      </c>
      <c r="E194" s="532"/>
      <c r="F194" s="527"/>
      <c r="G194" s="531"/>
      <c r="H194" s="574"/>
      <c r="I194" s="725"/>
      <c r="J194" s="725"/>
      <c r="K194" s="573"/>
      <c r="L194" s="273"/>
      <c r="M194" s="726"/>
      <c r="N194" s="531"/>
      <c r="O194" s="573"/>
      <c r="P194" s="573"/>
      <c r="Q194" s="573"/>
      <c r="R194" s="399"/>
      <c r="S194" s="366"/>
      <c r="T194" s="4"/>
    </row>
    <row r="195" spans="2:20" ht="13.5" customHeight="1">
      <c r="B195" s="395"/>
      <c r="C195" s="32"/>
      <c r="D195" s="529">
        <f t="shared" si="1"/>
        <v>185</v>
      </c>
      <c r="E195" s="532"/>
      <c r="F195" s="527"/>
      <c r="G195" s="531"/>
      <c r="H195" s="574"/>
      <c r="I195" s="725"/>
      <c r="J195" s="725"/>
      <c r="K195" s="573"/>
      <c r="L195" s="273"/>
      <c r="M195" s="726"/>
      <c r="N195" s="531"/>
      <c r="O195" s="573"/>
      <c r="P195" s="573"/>
      <c r="Q195" s="573"/>
      <c r="R195" s="399"/>
      <c r="S195" s="366"/>
      <c r="T195" s="4"/>
    </row>
    <row r="196" spans="2:20" ht="13.5" customHeight="1">
      <c r="B196" s="395"/>
      <c r="C196" s="32"/>
      <c r="D196" s="529">
        <f t="shared" si="1"/>
        <v>186</v>
      </c>
      <c r="E196" s="532"/>
      <c r="F196" s="527"/>
      <c r="G196" s="531"/>
      <c r="H196" s="574"/>
      <c r="I196" s="725"/>
      <c r="J196" s="725"/>
      <c r="K196" s="573"/>
      <c r="L196" s="273"/>
      <c r="M196" s="726"/>
      <c r="N196" s="531"/>
      <c r="O196" s="573"/>
      <c r="P196" s="573"/>
      <c r="Q196" s="573"/>
      <c r="R196" s="399"/>
      <c r="S196" s="366"/>
      <c r="T196" s="4"/>
    </row>
    <row r="197" spans="2:20" ht="13.5" customHeight="1">
      <c r="B197" s="395"/>
      <c r="C197" s="32"/>
      <c r="D197" s="529">
        <f t="shared" si="1"/>
        <v>187</v>
      </c>
      <c r="E197" s="532"/>
      <c r="F197" s="527"/>
      <c r="G197" s="531"/>
      <c r="H197" s="574"/>
      <c r="I197" s="725"/>
      <c r="J197" s="725"/>
      <c r="K197" s="573"/>
      <c r="L197" s="273"/>
      <c r="M197" s="726"/>
      <c r="N197" s="531"/>
      <c r="O197" s="573"/>
      <c r="P197" s="573"/>
      <c r="Q197" s="573"/>
      <c r="R197" s="399"/>
      <c r="S197" s="366"/>
      <c r="T197" s="4"/>
    </row>
    <row r="198" spans="2:20" ht="13.5" customHeight="1">
      <c r="B198" s="395"/>
      <c r="C198" s="32"/>
      <c r="D198" s="529">
        <f t="shared" si="1"/>
        <v>188</v>
      </c>
      <c r="E198" s="532"/>
      <c r="F198" s="527"/>
      <c r="G198" s="531"/>
      <c r="H198" s="574"/>
      <c r="I198" s="725"/>
      <c r="J198" s="725"/>
      <c r="K198" s="573"/>
      <c r="L198" s="273"/>
      <c r="M198" s="726"/>
      <c r="N198" s="531"/>
      <c r="O198" s="573"/>
      <c r="P198" s="573"/>
      <c r="Q198" s="573"/>
      <c r="R198" s="399"/>
      <c r="S198" s="366"/>
      <c r="T198" s="4"/>
    </row>
    <row r="199" spans="2:20" ht="13.5" customHeight="1">
      <c r="B199" s="395"/>
      <c r="C199" s="32"/>
      <c r="D199" s="529">
        <f t="shared" si="1"/>
        <v>189</v>
      </c>
      <c r="E199" s="532"/>
      <c r="F199" s="527"/>
      <c r="G199" s="531"/>
      <c r="H199" s="574"/>
      <c r="I199" s="725"/>
      <c r="J199" s="725"/>
      <c r="K199" s="573"/>
      <c r="L199" s="273"/>
      <c r="M199" s="726"/>
      <c r="N199" s="531"/>
      <c r="O199" s="573"/>
      <c r="P199" s="573"/>
      <c r="Q199" s="573"/>
      <c r="R199" s="399"/>
      <c r="S199" s="366"/>
      <c r="T199" s="4"/>
    </row>
    <row r="200" spans="2:20" ht="13.5" customHeight="1">
      <c r="B200" s="395"/>
      <c r="C200" s="32"/>
      <c r="D200" s="529">
        <f t="shared" si="1"/>
        <v>190</v>
      </c>
      <c r="E200" s="532"/>
      <c r="F200" s="527"/>
      <c r="G200" s="531"/>
      <c r="H200" s="574"/>
      <c r="I200" s="725"/>
      <c r="J200" s="725"/>
      <c r="K200" s="573"/>
      <c r="L200" s="273"/>
      <c r="M200" s="726"/>
      <c r="N200" s="531"/>
      <c r="O200" s="573"/>
      <c r="P200" s="573"/>
      <c r="Q200" s="573"/>
      <c r="R200" s="399"/>
      <c r="S200" s="366"/>
      <c r="T200" s="4"/>
    </row>
    <row r="201" spans="2:20" ht="13.5" customHeight="1">
      <c r="B201" s="395"/>
      <c r="C201" s="32"/>
      <c r="D201" s="529">
        <f t="shared" si="1"/>
        <v>191</v>
      </c>
      <c r="E201" s="532"/>
      <c r="F201" s="527"/>
      <c r="G201" s="531"/>
      <c r="H201" s="574"/>
      <c r="I201" s="725"/>
      <c r="J201" s="725"/>
      <c r="K201" s="573"/>
      <c r="L201" s="273"/>
      <c r="M201" s="726"/>
      <c r="N201" s="531"/>
      <c r="O201" s="573"/>
      <c r="P201" s="573"/>
      <c r="Q201" s="573"/>
      <c r="R201" s="399"/>
      <c r="S201" s="366"/>
      <c r="T201" s="4"/>
    </row>
    <row r="202" spans="2:20" ht="13.5" customHeight="1">
      <c r="B202" s="395"/>
      <c r="C202" s="32"/>
      <c r="D202" s="529">
        <f t="shared" si="1"/>
        <v>192</v>
      </c>
      <c r="E202" s="532"/>
      <c r="F202" s="527"/>
      <c r="G202" s="531"/>
      <c r="H202" s="574"/>
      <c r="I202" s="725"/>
      <c r="J202" s="725"/>
      <c r="K202" s="573"/>
      <c r="L202" s="273"/>
      <c r="M202" s="726"/>
      <c r="N202" s="531"/>
      <c r="O202" s="573"/>
      <c r="P202" s="573"/>
      <c r="Q202" s="573"/>
      <c r="R202" s="399"/>
      <c r="S202" s="366"/>
      <c r="T202" s="4"/>
    </row>
    <row r="203" spans="2:20" ht="13.5" customHeight="1">
      <c r="B203" s="395"/>
      <c r="C203" s="32"/>
      <c r="D203" s="529">
        <f t="shared" si="1"/>
        <v>193</v>
      </c>
      <c r="E203" s="532"/>
      <c r="F203" s="527"/>
      <c r="G203" s="531"/>
      <c r="H203" s="574"/>
      <c r="I203" s="725"/>
      <c r="J203" s="725"/>
      <c r="K203" s="573"/>
      <c r="L203" s="273"/>
      <c r="M203" s="726"/>
      <c r="N203" s="531"/>
      <c r="O203" s="573"/>
      <c r="P203" s="573"/>
      <c r="Q203" s="573"/>
      <c r="R203" s="399"/>
      <c r="S203" s="366"/>
      <c r="T203" s="4"/>
    </row>
    <row r="204" spans="2:20" ht="13.5" customHeight="1">
      <c r="B204" s="395"/>
      <c r="C204" s="32"/>
      <c r="D204" s="529">
        <f t="shared" si="1"/>
        <v>194</v>
      </c>
      <c r="E204" s="532"/>
      <c r="F204" s="527"/>
      <c r="G204" s="531"/>
      <c r="H204" s="574"/>
      <c r="I204" s="725"/>
      <c r="J204" s="725"/>
      <c r="K204" s="573"/>
      <c r="L204" s="273"/>
      <c r="M204" s="726"/>
      <c r="N204" s="531"/>
      <c r="O204" s="573"/>
      <c r="P204" s="573"/>
      <c r="Q204" s="573"/>
      <c r="R204" s="399"/>
      <c r="S204" s="366"/>
      <c r="T204" s="4"/>
    </row>
    <row r="205" spans="2:20" ht="13.5" customHeight="1">
      <c r="B205" s="395"/>
      <c r="C205" s="32"/>
      <c r="D205" s="529">
        <f t="shared" si="1"/>
        <v>195</v>
      </c>
      <c r="E205" s="532"/>
      <c r="F205" s="527"/>
      <c r="G205" s="531"/>
      <c r="H205" s="574"/>
      <c r="I205" s="725"/>
      <c r="J205" s="725"/>
      <c r="K205" s="573"/>
      <c r="L205" s="273"/>
      <c r="M205" s="726"/>
      <c r="N205" s="531"/>
      <c r="O205" s="573"/>
      <c r="P205" s="573"/>
      <c r="Q205" s="573"/>
      <c r="R205" s="399"/>
      <c r="S205" s="366"/>
      <c r="T205" s="4"/>
    </row>
    <row r="206" spans="2:20" ht="13.5" customHeight="1">
      <c r="B206" s="395"/>
      <c r="C206" s="32"/>
      <c r="D206" s="529">
        <f t="shared" si="1"/>
        <v>196</v>
      </c>
      <c r="E206" s="532"/>
      <c r="F206" s="527"/>
      <c r="G206" s="531"/>
      <c r="H206" s="574"/>
      <c r="I206" s="725"/>
      <c r="J206" s="725"/>
      <c r="K206" s="573"/>
      <c r="L206" s="273"/>
      <c r="M206" s="726"/>
      <c r="N206" s="531"/>
      <c r="O206" s="573"/>
      <c r="P206" s="573"/>
      <c r="Q206" s="573"/>
      <c r="R206" s="399"/>
      <c r="S206" s="366"/>
      <c r="T206" s="4"/>
    </row>
    <row r="207" spans="2:20" ht="13.5" customHeight="1">
      <c r="B207" s="395"/>
      <c r="C207" s="32"/>
      <c r="D207" s="529">
        <f t="shared" si="1"/>
        <v>197</v>
      </c>
      <c r="E207" s="532"/>
      <c r="F207" s="527"/>
      <c r="G207" s="531"/>
      <c r="H207" s="574"/>
      <c r="I207" s="725"/>
      <c r="J207" s="725"/>
      <c r="K207" s="573"/>
      <c r="L207" s="273"/>
      <c r="M207" s="726"/>
      <c r="N207" s="531"/>
      <c r="O207" s="573"/>
      <c r="P207" s="573"/>
      <c r="Q207" s="573"/>
      <c r="R207" s="399"/>
      <c r="S207" s="366"/>
      <c r="T207" s="4"/>
    </row>
    <row r="208" spans="2:20" ht="13.5" customHeight="1">
      <c r="B208" s="395"/>
      <c r="C208" s="32"/>
      <c r="D208" s="529">
        <f t="shared" si="1"/>
        <v>198</v>
      </c>
      <c r="E208" s="532"/>
      <c r="F208" s="527"/>
      <c r="G208" s="531"/>
      <c r="H208" s="574"/>
      <c r="I208" s="725"/>
      <c r="J208" s="725"/>
      <c r="K208" s="573"/>
      <c r="L208" s="273"/>
      <c r="M208" s="726"/>
      <c r="N208" s="531"/>
      <c r="O208" s="573"/>
      <c r="P208" s="573"/>
      <c r="Q208" s="573"/>
      <c r="R208" s="399"/>
      <c r="S208" s="366"/>
      <c r="T208" s="4"/>
    </row>
    <row r="209" spans="2:20" ht="13.5" customHeight="1">
      <c r="B209" s="395"/>
      <c r="C209" s="32"/>
      <c r="D209" s="529">
        <f t="shared" si="1"/>
        <v>199</v>
      </c>
      <c r="E209" s="532"/>
      <c r="F209" s="527"/>
      <c r="G209" s="531"/>
      <c r="H209" s="574"/>
      <c r="I209" s="725"/>
      <c r="J209" s="725"/>
      <c r="K209" s="573"/>
      <c r="L209" s="273"/>
      <c r="M209" s="726"/>
      <c r="N209" s="531"/>
      <c r="O209" s="573"/>
      <c r="P209" s="573"/>
      <c r="Q209" s="573"/>
      <c r="R209" s="399"/>
      <c r="S209" s="366"/>
      <c r="T209" s="4"/>
    </row>
    <row r="210" spans="2:20" ht="13.5" customHeight="1">
      <c r="B210" s="395"/>
      <c r="C210" s="32"/>
      <c r="D210" s="529">
        <f t="shared" si="1"/>
        <v>200</v>
      </c>
      <c r="E210" s="532"/>
      <c r="F210" s="527"/>
      <c r="G210" s="531"/>
      <c r="H210" s="574"/>
      <c r="I210" s="725"/>
      <c r="J210" s="725"/>
      <c r="K210" s="573"/>
      <c r="L210" s="273"/>
      <c r="M210" s="726"/>
      <c r="N210" s="531"/>
      <c r="O210" s="573"/>
      <c r="P210" s="573"/>
      <c r="Q210" s="573"/>
      <c r="R210" s="399"/>
      <c r="S210" s="366"/>
      <c r="T210" s="4"/>
    </row>
    <row r="211" spans="2:20" ht="13.5" customHeight="1">
      <c r="B211" s="395"/>
      <c r="C211" s="32"/>
      <c r="D211" s="529">
        <f t="shared" si="1"/>
        <v>201</v>
      </c>
      <c r="E211" s="532"/>
      <c r="F211" s="527"/>
      <c r="G211" s="531"/>
      <c r="H211" s="574"/>
      <c r="I211" s="725"/>
      <c r="J211" s="725"/>
      <c r="K211" s="573"/>
      <c r="L211" s="273"/>
      <c r="M211" s="726"/>
      <c r="N211" s="531"/>
      <c r="O211" s="573"/>
      <c r="P211" s="573"/>
      <c r="Q211" s="573"/>
      <c r="R211" s="399"/>
      <c r="S211" s="366"/>
      <c r="T211" s="4"/>
    </row>
    <row r="212" spans="2:20" ht="13.5" customHeight="1">
      <c r="B212" s="395"/>
      <c r="C212" s="32"/>
      <c r="D212" s="529">
        <f t="shared" si="1"/>
        <v>202</v>
      </c>
      <c r="E212" s="532"/>
      <c r="F212" s="527"/>
      <c r="G212" s="531"/>
      <c r="H212" s="574"/>
      <c r="I212" s="725"/>
      <c r="J212" s="725"/>
      <c r="K212" s="573"/>
      <c r="L212" s="273"/>
      <c r="M212" s="726"/>
      <c r="N212" s="531"/>
      <c r="O212" s="573"/>
      <c r="P212" s="573"/>
      <c r="Q212" s="573"/>
      <c r="R212" s="399"/>
      <c r="S212" s="366"/>
      <c r="T212" s="4"/>
    </row>
    <row r="213" spans="2:20" ht="13.5" customHeight="1">
      <c r="B213" s="395"/>
      <c r="C213" s="32"/>
      <c r="D213" s="529">
        <f t="shared" si="1"/>
        <v>203</v>
      </c>
      <c r="E213" s="532"/>
      <c r="F213" s="527"/>
      <c r="G213" s="531"/>
      <c r="H213" s="574"/>
      <c r="I213" s="725"/>
      <c r="J213" s="725"/>
      <c r="K213" s="573"/>
      <c r="L213" s="273"/>
      <c r="M213" s="726"/>
      <c r="N213" s="531"/>
      <c r="O213" s="573"/>
      <c r="P213" s="573"/>
      <c r="Q213" s="573"/>
      <c r="R213" s="399"/>
      <c r="S213" s="366"/>
      <c r="T213" s="4"/>
    </row>
    <row r="214" spans="2:20" ht="13.5" customHeight="1">
      <c r="B214" s="395"/>
      <c r="C214" s="32"/>
      <c r="D214" s="529">
        <f t="shared" si="1"/>
        <v>204</v>
      </c>
      <c r="E214" s="532"/>
      <c r="F214" s="527"/>
      <c r="G214" s="531"/>
      <c r="H214" s="574"/>
      <c r="I214" s="725"/>
      <c r="J214" s="725"/>
      <c r="K214" s="573"/>
      <c r="L214" s="273"/>
      <c r="M214" s="726"/>
      <c r="N214" s="531"/>
      <c r="O214" s="573"/>
      <c r="P214" s="573"/>
      <c r="Q214" s="573"/>
      <c r="R214" s="399"/>
      <c r="S214" s="366"/>
      <c r="T214" s="4"/>
    </row>
    <row r="215" spans="2:20" ht="13.5" customHeight="1">
      <c r="B215" s="395"/>
      <c r="C215" s="32"/>
      <c r="D215" s="529">
        <f t="shared" si="1"/>
        <v>205</v>
      </c>
      <c r="E215" s="532"/>
      <c r="F215" s="527"/>
      <c r="G215" s="531"/>
      <c r="H215" s="574"/>
      <c r="I215" s="725"/>
      <c r="J215" s="725"/>
      <c r="K215" s="573"/>
      <c r="L215" s="273"/>
      <c r="M215" s="726"/>
      <c r="N215" s="531"/>
      <c r="O215" s="573"/>
      <c r="P215" s="573"/>
      <c r="Q215" s="573"/>
      <c r="R215" s="399"/>
      <c r="S215" s="366"/>
      <c r="T215" s="4"/>
    </row>
    <row r="216" spans="2:20" ht="13.5" customHeight="1">
      <c r="B216" s="395"/>
      <c r="C216" s="32"/>
      <c r="D216" s="529">
        <f t="shared" si="1"/>
        <v>206</v>
      </c>
      <c r="E216" s="532"/>
      <c r="F216" s="527"/>
      <c r="G216" s="531"/>
      <c r="H216" s="574"/>
      <c r="I216" s="725"/>
      <c r="J216" s="725"/>
      <c r="K216" s="573"/>
      <c r="L216" s="273"/>
      <c r="M216" s="726"/>
      <c r="N216" s="531"/>
      <c r="O216" s="573"/>
      <c r="P216" s="573"/>
      <c r="Q216" s="573"/>
      <c r="R216" s="399"/>
      <c r="S216" s="366"/>
      <c r="T216" s="4"/>
    </row>
    <row r="217" spans="2:20" ht="13.5" customHeight="1">
      <c r="B217" s="395"/>
      <c r="C217" s="32"/>
      <c r="D217" s="529">
        <f t="shared" si="1"/>
        <v>207</v>
      </c>
      <c r="E217" s="532"/>
      <c r="F217" s="527"/>
      <c r="G217" s="531"/>
      <c r="H217" s="574"/>
      <c r="I217" s="725"/>
      <c r="J217" s="725"/>
      <c r="K217" s="573"/>
      <c r="L217" s="273"/>
      <c r="M217" s="726"/>
      <c r="N217" s="531"/>
      <c r="O217" s="573"/>
      <c r="P217" s="573"/>
      <c r="Q217" s="573"/>
      <c r="R217" s="399"/>
      <c r="S217" s="366"/>
      <c r="T217" s="4"/>
    </row>
    <row r="218" spans="2:20" ht="13.5" customHeight="1">
      <c r="B218" s="395"/>
      <c r="C218" s="32"/>
      <c r="D218" s="529">
        <f t="shared" si="1"/>
        <v>208</v>
      </c>
      <c r="E218" s="532"/>
      <c r="F218" s="527"/>
      <c r="G218" s="531"/>
      <c r="H218" s="574"/>
      <c r="I218" s="725"/>
      <c r="J218" s="725"/>
      <c r="K218" s="573"/>
      <c r="L218" s="273"/>
      <c r="M218" s="726"/>
      <c r="N218" s="531"/>
      <c r="O218" s="573"/>
      <c r="P218" s="573"/>
      <c r="Q218" s="573"/>
      <c r="R218" s="399"/>
      <c r="S218" s="366"/>
      <c r="T218" s="4"/>
    </row>
    <row r="219" spans="2:20" ht="13.5" customHeight="1">
      <c r="B219" s="395"/>
      <c r="C219" s="32"/>
      <c r="D219" s="529">
        <f t="shared" si="1"/>
        <v>209</v>
      </c>
      <c r="E219" s="532"/>
      <c r="F219" s="527"/>
      <c r="G219" s="531"/>
      <c r="H219" s="574"/>
      <c r="I219" s="725"/>
      <c r="J219" s="725"/>
      <c r="K219" s="573"/>
      <c r="L219" s="273"/>
      <c r="M219" s="726"/>
      <c r="N219" s="531"/>
      <c r="O219" s="573"/>
      <c r="P219" s="573"/>
      <c r="Q219" s="573"/>
      <c r="R219" s="399"/>
      <c r="S219" s="366"/>
      <c r="T219" s="4"/>
    </row>
    <row r="220" spans="2:20" ht="13.5" customHeight="1">
      <c r="B220" s="395"/>
      <c r="C220" s="32"/>
      <c r="D220" s="529">
        <f t="shared" si="1"/>
        <v>210</v>
      </c>
      <c r="E220" s="532"/>
      <c r="F220" s="527"/>
      <c r="G220" s="531"/>
      <c r="H220" s="574"/>
      <c r="I220" s="725"/>
      <c r="J220" s="725"/>
      <c r="K220" s="573"/>
      <c r="L220" s="273"/>
      <c r="M220" s="726"/>
      <c r="N220" s="531"/>
      <c r="O220" s="573"/>
      <c r="P220" s="573"/>
      <c r="Q220" s="573"/>
      <c r="R220" s="399"/>
      <c r="S220" s="366"/>
      <c r="T220" s="4"/>
    </row>
    <row r="221" spans="2:20" ht="13.5" customHeight="1">
      <c r="B221" s="395"/>
      <c r="C221" s="32"/>
      <c r="D221" s="529">
        <f t="shared" si="1"/>
        <v>211</v>
      </c>
      <c r="E221" s="532"/>
      <c r="F221" s="527"/>
      <c r="G221" s="531"/>
      <c r="H221" s="574"/>
      <c r="I221" s="725"/>
      <c r="J221" s="725"/>
      <c r="K221" s="573"/>
      <c r="L221" s="273"/>
      <c r="M221" s="726"/>
      <c r="N221" s="531"/>
      <c r="O221" s="573"/>
      <c r="P221" s="573"/>
      <c r="Q221" s="573"/>
      <c r="R221" s="399"/>
      <c r="S221" s="366"/>
      <c r="T221" s="4"/>
    </row>
    <row r="222" spans="2:20" ht="13.5" customHeight="1">
      <c r="B222" s="395"/>
      <c r="C222" s="32"/>
      <c r="D222" s="529">
        <f t="shared" si="1"/>
        <v>212</v>
      </c>
      <c r="E222" s="532"/>
      <c r="F222" s="527"/>
      <c r="G222" s="531"/>
      <c r="H222" s="574"/>
      <c r="I222" s="725"/>
      <c r="J222" s="725"/>
      <c r="K222" s="573"/>
      <c r="L222" s="273"/>
      <c r="M222" s="726"/>
      <c r="N222" s="531"/>
      <c r="O222" s="573"/>
      <c r="P222" s="573"/>
      <c r="Q222" s="573"/>
      <c r="R222" s="399"/>
      <c r="S222" s="366"/>
      <c r="T222" s="4"/>
    </row>
    <row r="223" spans="2:20" ht="13.5" customHeight="1">
      <c r="B223" s="395"/>
      <c r="C223" s="32"/>
      <c r="D223" s="529">
        <f t="shared" si="1"/>
        <v>213</v>
      </c>
      <c r="E223" s="532"/>
      <c r="F223" s="527"/>
      <c r="G223" s="531"/>
      <c r="H223" s="574"/>
      <c r="I223" s="725"/>
      <c r="J223" s="725"/>
      <c r="K223" s="573"/>
      <c r="L223" s="273"/>
      <c r="M223" s="726"/>
      <c r="N223" s="531"/>
      <c r="O223" s="573"/>
      <c r="P223" s="573"/>
      <c r="Q223" s="573"/>
      <c r="R223" s="399"/>
      <c r="S223" s="366"/>
      <c r="T223" s="4"/>
    </row>
    <row r="224" spans="2:20" ht="13.5" customHeight="1">
      <c r="B224" s="395"/>
      <c r="C224" s="32"/>
      <c r="D224" s="529">
        <f t="shared" si="1"/>
        <v>214</v>
      </c>
      <c r="E224" s="532"/>
      <c r="F224" s="527"/>
      <c r="G224" s="531"/>
      <c r="H224" s="574"/>
      <c r="I224" s="725"/>
      <c r="J224" s="725"/>
      <c r="K224" s="573"/>
      <c r="L224" s="273"/>
      <c r="M224" s="726"/>
      <c r="N224" s="531"/>
      <c r="O224" s="573"/>
      <c r="P224" s="573"/>
      <c r="Q224" s="573"/>
      <c r="R224" s="399"/>
      <c r="S224" s="366"/>
      <c r="T224" s="4"/>
    </row>
    <row r="225" spans="2:20" ht="13.5" customHeight="1">
      <c r="B225" s="395"/>
      <c r="C225" s="32"/>
      <c r="D225" s="529">
        <f t="shared" si="1"/>
        <v>215</v>
      </c>
      <c r="E225" s="532"/>
      <c r="F225" s="527"/>
      <c r="G225" s="531"/>
      <c r="H225" s="574"/>
      <c r="I225" s="725"/>
      <c r="J225" s="725"/>
      <c r="K225" s="573"/>
      <c r="L225" s="273"/>
      <c r="M225" s="726"/>
      <c r="N225" s="531"/>
      <c r="O225" s="573"/>
      <c r="P225" s="573"/>
      <c r="Q225" s="573"/>
      <c r="R225" s="399"/>
      <c r="S225" s="366"/>
      <c r="T225" s="4"/>
    </row>
    <row r="226" spans="2:20" ht="13.5" customHeight="1">
      <c r="B226" s="395"/>
      <c r="C226" s="32"/>
      <c r="D226" s="529">
        <f t="shared" si="1"/>
        <v>216</v>
      </c>
      <c r="E226" s="532"/>
      <c r="F226" s="527"/>
      <c r="G226" s="531"/>
      <c r="H226" s="574"/>
      <c r="I226" s="725"/>
      <c r="J226" s="725"/>
      <c r="K226" s="573"/>
      <c r="L226" s="273"/>
      <c r="M226" s="726"/>
      <c r="N226" s="531"/>
      <c r="O226" s="573"/>
      <c r="P226" s="573"/>
      <c r="Q226" s="573"/>
      <c r="R226" s="399"/>
      <c r="S226" s="366"/>
      <c r="T226" s="4"/>
    </row>
    <row r="227" spans="2:20" ht="13.5" customHeight="1">
      <c r="B227" s="395"/>
      <c r="C227" s="32"/>
      <c r="D227" s="529">
        <f t="shared" si="1"/>
        <v>217</v>
      </c>
      <c r="E227" s="532"/>
      <c r="F227" s="527"/>
      <c r="G227" s="531"/>
      <c r="H227" s="574"/>
      <c r="I227" s="725"/>
      <c r="J227" s="725"/>
      <c r="K227" s="573"/>
      <c r="L227" s="273"/>
      <c r="M227" s="726"/>
      <c r="N227" s="531"/>
      <c r="O227" s="573"/>
      <c r="P227" s="573"/>
      <c r="Q227" s="573"/>
      <c r="R227" s="399"/>
      <c r="S227" s="366"/>
      <c r="T227" s="4"/>
    </row>
    <row r="228" spans="2:20" ht="13.5" customHeight="1">
      <c r="B228" s="395"/>
      <c r="C228" s="32"/>
      <c r="D228" s="529">
        <f t="shared" si="1"/>
        <v>218</v>
      </c>
      <c r="E228" s="532"/>
      <c r="F228" s="527"/>
      <c r="G228" s="531"/>
      <c r="H228" s="574"/>
      <c r="I228" s="725"/>
      <c r="J228" s="725"/>
      <c r="K228" s="573"/>
      <c r="L228" s="273"/>
      <c r="M228" s="726"/>
      <c r="N228" s="531"/>
      <c r="O228" s="573"/>
      <c r="P228" s="573"/>
      <c r="Q228" s="573"/>
      <c r="R228" s="399"/>
      <c r="S228" s="366"/>
      <c r="T228" s="4"/>
    </row>
    <row r="229" spans="2:20" ht="13.5" customHeight="1">
      <c r="B229" s="395"/>
      <c r="C229" s="32"/>
      <c r="D229" s="529">
        <f t="shared" si="1"/>
        <v>219</v>
      </c>
      <c r="E229" s="532"/>
      <c r="F229" s="527"/>
      <c r="G229" s="531"/>
      <c r="H229" s="574"/>
      <c r="I229" s="725"/>
      <c r="J229" s="725"/>
      <c r="K229" s="573"/>
      <c r="L229" s="273"/>
      <c r="M229" s="726"/>
      <c r="N229" s="531"/>
      <c r="O229" s="573"/>
      <c r="P229" s="573"/>
      <c r="Q229" s="573"/>
      <c r="R229" s="399"/>
      <c r="S229" s="366"/>
      <c r="T229" s="4"/>
    </row>
    <row r="230" spans="2:20" ht="13.5" customHeight="1">
      <c r="B230" s="395"/>
      <c r="C230" s="32"/>
      <c r="D230" s="529">
        <f t="shared" si="1"/>
        <v>220</v>
      </c>
      <c r="E230" s="532"/>
      <c r="F230" s="527"/>
      <c r="G230" s="531"/>
      <c r="H230" s="574"/>
      <c r="I230" s="725"/>
      <c r="J230" s="725"/>
      <c r="K230" s="573"/>
      <c r="L230" s="273"/>
      <c r="M230" s="726"/>
      <c r="N230" s="531"/>
      <c r="O230" s="573"/>
      <c r="P230" s="573"/>
      <c r="Q230" s="573"/>
      <c r="R230" s="399"/>
      <c r="S230" s="366"/>
      <c r="T230" s="4"/>
    </row>
    <row r="231" spans="2:20" ht="13.5" customHeight="1">
      <c r="B231" s="395"/>
      <c r="C231" s="32"/>
      <c r="D231" s="529">
        <f t="shared" si="1"/>
        <v>221</v>
      </c>
      <c r="E231" s="532"/>
      <c r="F231" s="527"/>
      <c r="G231" s="531"/>
      <c r="H231" s="574"/>
      <c r="I231" s="725"/>
      <c r="J231" s="725"/>
      <c r="K231" s="573"/>
      <c r="L231" s="273"/>
      <c r="M231" s="726"/>
      <c r="N231" s="531"/>
      <c r="O231" s="573"/>
      <c r="P231" s="573"/>
      <c r="Q231" s="573"/>
      <c r="R231" s="399"/>
      <c r="S231" s="366"/>
      <c r="T231" s="4"/>
    </row>
    <row r="232" spans="2:20" ht="13.5" customHeight="1">
      <c r="B232" s="395"/>
      <c r="C232" s="32"/>
      <c r="D232" s="529">
        <f t="shared" si="1"/>
        <v>222</v>
      </c>
      <c r="E232" s="532"/>
      <c r="F232" s="527"/>
      <c r="G232" s="531"/>
      <c r="H232" s="574"/>
      <c r="I232" s="725"/>
      <c r="J232" s="725"/>
      <c r="K232" s="573"/>
      <c r="L232" s="273"/>
      <c r="M232" s="726"/>
      <c r="N232" s="531"/>
      <c r="O232" s="573"/>
      <c r="P232" s="573"/>
      <c r="Q232" s="573"/>
      <c r="R232" s="399"/>
      <c r="S232" s="366"/>
      <c r="T232" s="4"/>
    </row>
    <row r="233" spans="2:20" ht="13.5" customHeight="1">
      <c r="B233" s="395"/>
      <c r="C233" s="32"/>
      <c r="D233" s="529">
        <f t="shared" si="1"/>
        <v>223</v>
      </c>
      <c r="E233" s="532"/>
      <c r="F233" s="527"/>
      <c r="G233" s="531"/>
      <c r="H233" s="574"/>
      <c r="I233" s="725"/>
      <c r="J233" s="725"/>
      <c r="K233" s="573"/>
      <c r="L233" s="273"/>
      <c r="M233" s="726"/>
      <c r="N233" s="531"/>
      <c r="O233" s="573"/>
      <c r="P233" s="573"/>
      <c r="Q233" s="573"/>
      <c r="R233" s="399"/>
      <c r="S233" s="366"/>
      <c r="T233" s="4"/>
    </row>
    <row r="234" spans="2:20" ht="13.5" customHeight="1">
      <c r="B234" s="395"/>
      <c r="C234" s="32"/>
      <c r="D234" s="529">
        <f t="shared" si="1"/>
        <v>224</v>
      </c>
      <c r="E234" s="532"/>
      <c r="F234" s="527"/>
      <c r="G234" s="531"/>
      <c r="H234" s="574"/>
      <c r="I234" s="725"/>
      <c r="J234" s="725"/>
      <c r="K234" s="573"/>
      <c r="L234" s="273"/>
      <c r="M234" s="726"/>
      <c r="N234" s="531"/>
      <c r="O234" s="573"/>
      <c r="P234" s="573"/>
      <c r="Q234" s="573"/>
      <c r="R234" s="399"/>
      <c r="S234" s="366"/>
      <c r="T234" s="4"/>
    </row>
    <row r="235" spans="2:20" ht="13.5" customHeight="1">
      <c r="B235" s="395"/>
      <c r="C235" s="32"/>
      <c r="D235" s="529">
        <f t="shared" si="1"/>
        <v>225</v>
      </c>
      <c r="E235" s="532"/>
      <c r="F235" s="527"/>
      <c r="G235" s="531"/>
      <c r="H235" s="574"/>
      <c r="I235" s="725"/>
      <c r="J235" s="725"/>
      <c r="K235" s="573"/>
      <c r="L235" s="273"/>
      <c r="M235" s="726"/>
      <c r="N235" s="531"/>
      <c r="O235" s="573"/>
      <c r="P235" s="573"/>
      <c r="Q235" s="573"/>
      <c r="R235" s="399"/>
      <c r="S235" s="366"/>
      <c r="T235" s="4"/>
    </row>
    <row r="236" spans="2:20" ht="13.5" customHeight="1">
      <c r="B236" s="395"/>
      <c r="C236" s="32"/>
      <c r="D236" s="529">
        <f t="shared" si="1"/>
        <v>226</v>
      </c>
      <c r="E236" s="532"/>
      <c r="F236" s="527"/>
      <c r="G236" s="531"/>
      <c r="H236" s="574"/>
      <c r="I236" s="725"/>
      <c r="J236" s="725"/>
      <c r="K236" s="573"/>
      <c r="L236" s="273"/>
      <c r="M236" s="726"/>
      <c r="N236" s="531"/>
      <c r="O236" s="573"/>
      <c r="P236" s="573"/>
      <c r="Q236" s="573"/>
      <c r="R236" s="399"/>
      <c r="S236" s="366"/>
      <c r="T236" s="4"/>
    </row>
    <row r="237" spans="2:20" ht="13.5" customHeight="1">
      <c r="B237" s="395"/>
      <c r="C237" s="32"/>
      <c r="D237" s="529">
        <f t="shared" si="1"/>
        <v>227</v>
      </c>
      <c r="E237" s="532"/>
      <c r="F237" s="527"/>
      <c r="G237" s="531"/>
      <c r="H237" s="574"/>
      <c r="I237" s="725"/>
      <c r="J237" s="725"/>
      <c r="K237" s="573"/>
      <c r="L237" s="273"/>
      <c r="M237" s="726"/>
      <c r="N237" s="531"/>
      <c r="O237" s="573"/>
      <c r="P237" s="573"/>
      <c r="Q237" s="573"/>
      <c r="R237" s="399"/>
      <c r="S237" s="366"/>
      <c r="T237" s="4"/>
    </row>
    <row r="238" spans="2:20" ht="13.5" customHeight="1">
      <c r="B238" s="395"/>
      <c r="C238" s="32"/>
      <c r="D238" s="529">
        <f t="shared" si="1"/>
        <v>228</v>
      </c>
      <c r="E238" s="532"/>
      <c r="F238" s="527"/>
      <c r="G238" s="531"/>
      <c r="H238" s="574"/>
      <c r="I238" s="725"/>
      <c r="J238" s="725"/>
      <c r="K238" s="573"/>
      <c r="L238" s="273"/>
      <c r="M238" s="726"/>
      <c r="N238" s="531"/>
      <c r="O238" s="573"/>
      <c r="P238" s="573"/>
      <c r="Q238" s="573"/>
      <c r="R238" s="399"/>
      <c r="S238" s="366"/>
      <c r="T238" s="4"/>
    </row>
    <row r="239" spans="2:20" ht="13.5" customHeight="1">
      <c r="B239" s="395"/>
      <c r="C239" s="32"/>
      <c r="D239" s="529">
        <f t="shared" si="1"/>
        <v>229</v>
      </c>
      <c r="E239" s="532"/>
      <c r="F239" s="527"/>
      <c r="G239" s="531"/>
      <c r="H239" s="574"/>
      <c r="I239" s="725"/>
      <c r="J239" s="725"/>
      <c r="K239" s="573"/>
      <c r="L239" s="273"/>
      <c r="M239" s="726"/>
      <c r="N239" s="531"/>
      <c r="O239" s="573"/>
      <c r="P239" s="573"/>
      <c r="Q239" s="573"/>
      <c r="R239" s="399"/>
      <c r="S239" s="366"/>
      <c r="T239" s="4"/>
    </row>
    <row r="240" spans="2:20" ht="13.5" customHeight="1">
      <c r="B240" s="395"/>
      <c r="C240" s="32"/>
      <c r="D240" s="529">
        <f t="shared" si="1"/>
        <v>230</v>
      </c>
      <c r="E240" s="532"/>
      <c r="F240" s="527"/>
      <c r="G240" s="531"/>
      <c r="H240" s="574"/>
      <c r="I240" s="725"/>
      <c r="J240" s="725"/>
      <c r="K240" s="573"/>
      <c r="L240" s="273"/>
      <c r="M240" s="726"/>
      <c r="N240" s="531"/>
      <c r="O240" s="573"/>
      <c r="P240" s="573"/>
      <c r="Q240" s="573"/>
      <c r="R240" s="399"/>
      <c r="S240" s="366"/>
      <c r="T240" s="4"/>
    </row>
    <row r="241" spans="2:20" ht="13.5" customHeight="1">
      <c r="B241" s="395"/>
      <c r="C241" s="32"/>
      <c r="D241" s="529">
        <f t="shared" si="1"/>
        <v>231</v>
      </c>
      <c r="E241" s="532"/>
      <c r="F241" s="527"/>
      <c r="G241" s="531"/>
      <c r="H241" s="574"/>
      <c r="I241" s="725"/>
      <c r="J241" s="725"/>
      <c r="K241" s="573"/>
      <c r="L241" s="273"/>
      <c r="M241" s="726"/>
      <c r="N241" s="531"/>
      <c r="O241" s="573"/>
      <c r="P241" s="573"/>
      <c r="Q241" s="573"/>
      <c r="R241" s="399"/>
      <c r="S241" s="366"/>
      <c r="T241" s="4"/>
    </row>
    <row r="242" spans="2:20" ht="13.5" customHeight="1">
      <c r="B242" s="395"/>
      <c r="C242" s="32"/>
      <c r="D242" s="529">
        <f t="shared" si="1"/>
        <v>232</v>
      </c>
      <c r="E242" s="532"/>
      <c r="F242" s="527"/>
      <c r="G242" s="531"/>
      <c r="H242" s="574"/>
      <c r="I242" s="725"/>
      <c r="J242" s="725"/>
      <c r="K242" s="573"/>
      <c r="L242" s="273"/>
      <c r="M242" s="726"/>
      <c r="N242" s="531"/>
      <c r="O242" s="573"/>
      <c r="P242" s="573"/>
      <c r="Q242" s="573"/>
      <c r="R242" s="399"/>
      <c r="S242" s="366"/>
      <c r="T242" s="4"/>
    </row>
    <row r="243" spans="2:20" ht="13.5" customHeight="1">
      <c r="B243" s="395"/>
      <c r="C243" s="32"/>
      <c r="D243" s="529">
        <f t="shared" si="1"/>
        <v>233</v>
      </c>
      <c r="E243" s="532"/>
      <c r="F243" s="527"/>
      <c r="G243" s="531"/>
      <c r="H243" s="574"/>
      <c r="I243" s="725"/>
      <c r="J243" s="725"/>
      <c r="K243" s="573"/>
      <c r="L243" s="273"/>
      <c r="M243" s="726"/>
      <c r="N243" s="531"/>
      <c r="O243" s="573"/>
      <c r="P243" s="573"/>
      <c r="Q243" s="573"/>
      <c r="R243" s="399"/>
      <c r="S243" s="366"/>
      <c r="T243" s="4"/>
    </row>
    <row r="244" spans="2:20" ht="13.5" customHeight="1">
      <c r="B244" s="395"/>
      <c r="C244" s="32"/>
      <c r="D244" s="529">
        <f t="shared" si="1"/>
        <v>234</v>
      </c>
      <c r="E244" s="532"/>
      <c r="F244" s="527"/>
      <c r="G244" s="531"/>
      <c r="H244" s="574"/>
      <c r="I244" s="725"/>
      <c r="J244" s="725"/>
      <c r="K244" s="573"/>
      <c r="L244" s="273"/>
      <c r="M244" s="726"/>
      <c r="N244" s="531"/>
      <c r="O244" s="573"/>
      <c r="P244" s="573"/>
      <c r="Q244" s="573"/>
      <c r="R244" s="399"/>
      <c r="S244" s="366"/>
      <c r="T244" s="4"/>
    </row>
    <row r="245" spans="2:20" ht="13.5" customHeight="1">
      <c r="B245" s="395"/>
      <c r="C245" s="32"/>
      <c r="D245" s="529">
        <f t="shared" si="1"/>
        <v>235</v>
      </c>
      <c r="E245" s="532"/>
      <c r="F245" s="527"/>
      <c r="G245" s="531"/>
      <c r="H245" s="574"/>
      <c r="I245" s="725"/>
      <c r="J245" s="725"/>
      <c r="K245" s="573"/>
      <c r="L245" s="273"/>
      <c r="M245" s="726"/>
      <c r="N245" s="531"/>
      <c r="O245" s="573"/>
      <c r="P245" s="573"/>
      <c r="Q245" s="573"/>
      <c r="R245" s="399"/>
      <c r="S245" s="366"/>
      <c r="T245" s="4"/>
    </row>
    <row r="246" spans="2:20" ht="13.5" customHeight="1">
      <c r="B246" s="395"/>
      <c r="C246" s="32"/>
      <c r="D246" s="529">
        <f t="shared" si="1"/>
        <v>236</v>
      </c>
      <c r="E246" s="532"/>
      <c r="F246" s="527"/>
      <c r="G246" s="531"/>
      <c r="H246" s="574"/>
      <c r="I246" s="725"/>
      <c r="J246" s="725"/>
      <c r="K246" s="573"/>
      <c r="L246" s="273"/>
      <c r="M246" s="726"/>
      <c r="N246" s="531"/>
      <c r="O246" s="573"/>
      <c r="P246" s="573"/>
      <c r="Q246" s="573"/>
      <c r="R246" s="399"/>
      <c r="S246" s="366"/>
      <c r="T246" s="4"/>
    </row>
    <row r="247" spans="2:20" ht="13.5" customHeight="1">
      <c r="B247" s="395"/>
      <c r="C247" s="32"/>
      <c r="D247" s="529">
        <f t="shared" si="1"/>
        <v>237</v>
      </c>
      <c r="E247" s="532"/>
      <c r="F247" s="527"/>
      <c r="G247" s="531"/>
      <c r="H247" s="574"/>
      <c r="I247" s="725"/>
      <c r="J247" s="725"/>
      <c r="K247" s="573"/>
      <c r="L247" s="273"/>
      <c r="M247" s="726"/>
      <c r="N247" s="531"/>
      <c r="O247" s="573"/>
      <c r="P247" s="573"/>
      <c r="Q247" s="573"/>
      <c r="R247" s="399"/>
      <c r="S247" s="366"/>
      <c r="T247" s="4"/>
    </row>
    <row r="248" spans="2:20" ht="13.5" customHeight="1">
      <c r="B248" s="395"/>
      <c r="C248" s="32"/>
      <c r="D248" s="529">
        <f t="shared" si="1"/>
        <v>238</v>
      </c>
      <c r="E248" s="532"/>
      <c r="F248" s="527"/>
      <c r="G248" s="531"/>
      <c r="H248" s="574"/>
      <c r="I248" s="725"/>
      <c r="J248" s="725"/>
      <c r="K248" s="573"/>
      <c r="L248" s="273"/>
      <c r="M248" s="726"/>
      <c r="N248" s="531"/>
      <c r="O248" s="573"/>
      <c r="P248" s="573"/>
      <c r="Q248" s="573"/>
      <c r="R248" s="399"/>
      <c r="S248" s="366"/>
      <c r="T248" s="4"/>
    </row>
    <row r="249" spans="2:20" ht="13.5" customHeight="1">
      <c r="B249" s="395"/>
      <c r="C249" s="32"/>
      <c r="D249" s="529">
        <f t="shared" si="1"/>
        <v>239</v>
      </c>
      <c r="E249" s="532"/>
      <c r="F249" s="527"/>
      <c r="G249" s="531"/>
      <c r="H249" s="574"/>
      <c r="I249" s="725"/>
      <c r="J249" s="725"/>
      <c r="K249" s="573"/>
      <c r="L249" s="273"/>
      <c r="M249" s="726"/>
      <c r="N249" s="531"/>
      <c r="O249" s="573"/>
      <c r="P249" s="573"/>
      <c r="Q249" s="573"/>
      <c r="R249" s="399"/>
      <c r="S249" s="366"/>
      <c r="T249" s="4"/>
    </row>
    <row r="250" spans="2:20" ht="13.5" customHeight="1">
      <c r="B250" s="395"/>
      <c r="C250" s="32"/>
      <c r="D250" s="529">
        <f t="shared" si="1"/>
        <v>240</v>
      </c>
      <c r="E250" s="532"/>
      <c r="F250" s="527"/>
      <c r="G250" s="531"/>
      <c r="H250" s="574"/>
      <c r="I250" s="725"/>
      <c r="J250" s="725"/>
      <c r="K250" s="573"/>
      <c r="L250" s="273"/>
      <c r="M250" s="726"/>
      <c r="N250" s="531"/>
      <c r="O250" s="573"/>
      <c r="P250" s="573"/>
      <c r="Q250" s="573"/>
      <c r="R250" s="399"/>
      <c r="S250" s="366"/>
      <c r="T250" s="4"/>
    </row>
    <row r="251" spans="2:20" ht="13.5" customHeight="1">
      <c r="B251" s="395"/>
      <c r="C251" s="32"/>
      <c r="D251" s="529">
        <f t="shared" si="1"/>
        <v>241</v>
      </c>
      <c r="E251" s="532"/>
      <c r="F251" s="527"/>
      <c r="G251" s="531"/>
      <c r="H251" s="574"/>
      <c r="I251" s="725"/>
      <c r="J251" s="725"/>
      <c r="K251" s="573"/>
      <c r="L251" s="273"/>
      <c r="M251" s="726"/>
      <c r="N251" s="531"/>
      <c r="O251" s="573"/>
      <c r="P251" s="573"/>
      <c r="Q251" s="573"/>
      <c r="R251" s="399"/>
      <c r="S251" s="366"/>
      <c r="T251" s="4"/>
    </row>
    <row r="252" spans="2:20" ht="13.5" customHeight="1">
      <c r="B252" s="395"/>
      <c r="C252" s="32"/>
      <c r="D252" s="529">
        <f t="shared" si="1"/>
        <v>242</v>
      </c>
      <c r="E252" s="532"/>
      <c r="F252" s="527"/>
      <c r="G252" s="531"/>
      <c r="H252" s="574"/>
      <c r="I252" s="725"/>
      <c r="J252" s="725"/>
      <c r="K252" s="573"/>
      <c r="L252" s="273"/>
      <c r="M252" s="726"/>
      <c r="N252" s="531"/>
      <c r="O252" s="573"/>
      <c r="P252" s="573"/>
      <c r="Q252" s="573"/>
      <c r="R252" s="399"/>
      <c r="S252" s="366"/>
      <c r="T252" s="4"/>
    </row>
    <row r="253" spans="2:20" ht="13.5" customHeight="1">
      <c r="B253" s="395"/>
      <c r="C253" s="32"/>
      <c r="D253" s="529">
        <f t="shared" si="1"/>
        <v>243</v>
      </c>
      <c r="E253" s="532"/>
      <c r="F253" s="527"/>
      <c r="G253" s="531"/>
      <c r="H253" s="574"/>
      <c r="I253" s="725"/>
      <c r="J253" s="725"/>
      <c r="K253" s="573"/>
      <c r="L253" s="273"/>
      <c r="M253" s="726"/>
      <c r="N253" s="531"/>
      <c r="O253" s="573"/>
      <c r="P253" s="573"/>
      <c r="Q253" s="573"/>
      <c r="R253" s="399"/>
      <c r="S253" s="366"/>
      <c r="T253" s="4"/>
    </row>
    <row r="254" spans="2:20" ht="13.5" customHeight="1">
      <c r="B254" s="395"/>
      <c r="C254" s="32"/>
      <c r="D254" s="529">
        <f t="shared" si="1"/>
        <v>244</v>
      </c>
      <c r="E254" s="532"/>
      <c r="F254" s="527"/>
      <c r="G254" s="531"/>
      <c r="H254" s="574"/>
      <c r="I254" s="725"/>
      <c r="J254" s="725"/>
      <c r="K254" s="573"/>
      <c r="L254" s="273"/>
      <c r="M254" s="726"/>
      <c r="N254" s="531"/>
      <c r="O254" s="573"/>
      <c r="P254" s="573"/>
      <c r="Q254" s="573"/>
      <c r="R254" s="399"/>
      <c r="S254" s="366"/>
      <c r="T254" s="4"/>
    </row>
    <row r="255" spans="2:20" ht="13.5" customHeight="1">
      <c r="B255" s="395"/>
      <c r="C255" s="32"/>
      <c r="D255" s="529">
        <f t="shared" si="1"/>
        <v>245</v>
      </c>
      <c r="E255" s="532"/>
      <c r="F255" s="527"/>
      <c r="G255" s="531"/>
      <c r="H255" s="574"/>
      <c r="I255" s="725"/>
      <c r="J255" s="725"/>
      <c r="K255" s="573"/>
      <c r="L255" s="273"/>
      <c r="M255" s="726"/>
      <c r="N255" s="531"/>
      <c r="O255" s="573"/>
      <c r="P255" s="573"/>
      <c r="Q255" s="573"/>
      <c r="R255" s="399"/>
      <c r="S255" s="366"/>
      <c r="T255" s="4"/>
    </row>
    <row r="256" spans="2:20" ht="13.5" customHeight="1">
      <c r="B256" s="395"/>
      <c r="C256" s="32"/>
      <c r="D256" s="529">
        <f t="shared" si="1"/>
        <v>246</v>
      </c>
      <c r="E256" s="532"/>
      <c r="F256" s="527"/>
      <c r="G256" s="531"/>
      <c r="H256" s="574"/>
      <c r="I256" s="725"/>
      <c r="J256" s="725"/>
      <c r="K256" s="573"/>
      <c r="L256" s="273"/>
      <c r="M256" s="726"/>
      <c r="N256" s="531"/>
      <c r="O256" s="573"/>
      <c r="P256" s="573"/>
      <c r="Q256" s="573"/>
      <c r="R256" s="399"/>
      <c r="S256" s="366"/>
      <c r="T256" s="4"/>
    </row>
    <row r="257" spans="2:23" ht="13.5" customHeight="1">
      <c r="B257" s="395"/>
      <c r="C257" s="32"/>
      <c r="D257" s="529">
        <f t="shared" si="1"/>
        <v>247</v>
      </c>
      <c r="E257" s="532"/>
      <c r="F257" s="527"/>
      <c r="G257" s="531"/>
      <c r="H257" s="574"/>
      <c r="I257" s="725"/>
      <c r="J257" s="725"/>
      <c r="K257" s="573"/>
      <c r="L257" s="273"/>
      <c r="M257" s="726"/>
      <c r="N257" s="531"/>
      <c r="O257" s="573"/>
      <c r="P257" s="573"/>
      <c r="Q257" s="573"/>
      <c r="R257" s="399"/>
      <c r="S257" s="366"/>
      <c r="T257" s="4"/>
      <c r="U257" s="530"/>
    </row>
    <row r="258" spans="2:23" ht="13.5" customHeight="1">
      <c r="B258" s="395"/>
      <c r="C258" s="32"/>
      <c r="D258" s="529">
        <f t="shared" si="1"/>
        <v>248</v>
      </c>
      <c r="E258" s="532"/>
      <c r="F258" s="527"/>
      <c r="G258" s="531"/>
      <c r="H258" s="574"/>
      <c r="I258" s="725"/>
      <c r="J258" s="725"/>
      <c r="K258" s="573"/>
      <c r="L258" s="273"/>
      <c r="M258" s="726"/>
      <c r="N258" s="531"/>
      <c r="O258" s="573"/>
      <c r="P258" s="573"/>
      <c r="Q258" s="573"/>
      <c r="R258" s="399"/>
      <c r="S258" s="366"/>
      <c r="T258" s="4"/>
      <c r="U258" s="530"/>
      <c r="V258" s="14"/>
      <c r="W258" s="727"/>
    </row>
    <row r="259" spans="2:23" ht="13.5" customHeight="1">
      <c r="B259" s="395"/>
      <c r="C259" s="32"/>
      <c r="D259" s="529">
        <f t="shared" si="1"/>
        <v>249</v>
      </c>
      <c r="E259" s="532"/>
      <c r="F259" s="527"/>
      <c r="G259" s="531"/>
      <c r="H259" s="574"/>
      <c r="I259" s="725"/>
      <c r="J259" s="725"/>
      <c r="K259" s="573"/>
      <c r="L259" s="273"/>
      <c r="M259" s="726"/>
      <c r="N259" s="531"/>
      <c r="O259" s="573"/>
      <c r="P259" s="573"/>
      <c r="Q259" s="573"/>
      <c r="R259" s="399"/>
      <c r="S259" s="366"/>
      <c r="T259" s="4"/>
      <c r="U259" s="530"/>
      <c r="V259" s="14"/>
      <c r="W259" s="727"/>
    </row>
    <row r="260" spans="2:23" ht="13.5" customHeight="1">
      <c r="B260" s="395"/>
      <c r="C260" s="32"/>
      <c r="D260" s="529">
        <f t="shared" si="1"/>
        <v>250</v>
      </c>
      <c r="E260" s="532"/>
      <c r="F260" s="527"/>
      <c r="G260" s="531"/>
      <c r="H260" s="574"/>
      <c r="I260" s="725"/>
      <c r="J260" s="725"/>
      <c r="K260" s="573"/>
      <c r="L260" s="273"/>
      <c r="M260" s="726"/>
      <c r="N260" s="531"/>
      <c r="O260" s="573"/>
      <c r="P260" s="573"/>
      <c r="Q260" s="573"/>
      <c r="R260" s="399"/>
      <c r="S260" s="366"/>
      <c r="T260" s="4"/>
      <c r="U260" s="530"/>
      <c r="V260" s="14"/>
      <c r="W260" s="727"/>
    </row>
    <row r="261" spans="2:23" ht="13.5" customHeight="1">
      <c r="B261" s="395"/>
      <c r="C261" s="32"/>
      <c r="D261" s="529">
        <f t="shared" si="1"/>
        <v>251</v>
      </c>
      <c r="E261" s="532"/>
      <c r="F261" s="527"/>
      <c r="G261" s="531"/>
      <c r="H261" s="574"/>
      <c r="I261" s="725"/>
      <c r="J261" s="725"/>
      <c r="K261" s="573"/>
      <c r="L261" s="273"/>
      <c r="M261" s="726"/>
      <c r="N261" s="531"/>
      <c r="O261" s="573"/>
      <c r="P261" s="573"/>
      <c r="Q261" s="573"/>
      <c r="R261" s="399"/>
      <c r="S261" s="366"/>
      <c r="T261" s="4"/>
      <c r="U261" s="530"/>
      <c r="V261" s="14"/>
      <c r="W261" s="727"/>
    </row>
    <row r="262" spans="2:23" ht="13.5" customHeight="1">
      <c r="B262" s="395"/>
      <c r="C262" s="32"/>
      <c r="D262" s="529">
        <f t="shared" si="1"/>
        <v>252</v>
      </c>
      <c r="E262" s="532"/>
      <c r="F262" s="527"/>
      <c r="G262" s="531"/>
      <c r="H262" s="574"/>
      <c r="I262" s="725"/>
      <c r="J262" s="725"/>
      <c r="K262" s="573"/>
      <c r="L262" s="273"/>
      <c r="M262" s="726"/>
      <c r="N262" s="531"/>
      <c r="O262" s="573"/>
      <c r="P262" s="573"/>
      <c r="Q262" s="573"/>
      <c r="R262" s="399"/>
      <c r="S262" s="366"/>
      <c r="T262" s="4"/>
    </row>
    <row r="263" spans="2:23" ht="13.5" customHeight="1">
      <c r="B263" s="395"/>
      <c r="C263" s="32"/>
      <c r="D263" s="529">
        <f t="shared" si="1"/>
        <v>253</v>
      </c>
      <c r="E263" s="532"/>
      <c r="F263" s="527"/>
      <c r="G263" s="531"/>
      <c r="H263" s="574"/>
      <c r="I263" s="725"/>
      <c r="J263" s="725"/>
      <c r="K263" s="573"/>
      <c r="L263" s="273"/>
      <c r="M263" s="726"/>
      <c r="N263" s="531"/>
      <c r="O263" s="573"/>
      <c r="P263" s="573"/>
      <c r="Q263" s="573"/>
      <c r="R263" s="399"/>
      <c r="S263" s="366"/>
      <c r="T263" s="4"/>
    </row>
    <row r="264" spans="2:23" ht="13.5" customHeight="1">
      <c r="B264" s="395"/>
      <c r="C264" s="32"/>
      <c r="D264" s="529">
        <f t="shared" si="1"/>
        <v>254</v>
      </c>
      <c r="E264" s="532"/>
      <c r="F264" s="527"/>
      <c r="G264" s="531"/>
      <c r="H264" s="574"/>
      <c r="I264" s="725"/>
      <c r="J264" s="725"/>
      <c r="K264" s="573"/>
      <c r="L264" s="273"/>
      <c r="M264" s="726"/>
      <c r="N264" s="531"/>
      <c r="O264" s="573"/>
      <c r="P264" s="573"/>
      <c r="Q264" s="573"/>
      <c r="R264" s="399"/>
      <c r="S264" s="366"/>
      <c r="T264" s="4"/>
    </row>
    <row r="265" spans="2:23" ht="13.5" customHeight="1">
      <c r="B265" s="395"/>
      <c r="C265" s="32"/>
      <c r="D265" s="529">
        <f t="shared" si="1"/>
        <v>255</v>
      </c>
      <c r="E265" s="532"/>
      <c r="F265" s="527"/>
      <c r="G265" s="531"/>
      <c r="H265" s="574"/>
      <c r="I265" s="725"/>
      <c r="J265" s="725"/>
      <c r="K265" s="573"/>
      <c r="L265" s="273"/>
      <c r="M265" s="726"/>
      <c r="N265" s="531"/>
      <c r="O265" s="573"/>
      <c r="P265" s="573"/>
      <c r="Q265" s="573"/>
      <c r="R265" s="399"/>
      <c r="S265" s="366"/>
      <c r="T265" s="4"/>
    </row>
    <row r="266" spans="2:23" ht="13.5" customHeight="1">
      <c r="B266" s="395"/>
      <c r="C266" s="32"/>
      <c r="D266" s="529">
        <f t="shared" si="1"/>
        <v>256</v>
      </c>
      <c r="E266" s="532"/>
      <c r="F266" s="527"/>
      <c r="G266" s="531"/>
      <c r="H266" s="574"/>
      <c r="I266" s="725"/>
      <c r="J266" s="725"/>
      <c r="K266" s="573"/>
      <c r="L266" s="273"/>
      <c r="M266" s="726"/>
      <c r="N266" s="531"/>
      <c r="O266" s="573"/>
      <c r="P266" s="573"/>
      <c r="Q266" s="573"/>
      <c r="R266" s="399"/>
      <c r="S266" s="366"/>
      <c r="T266" s="4"/>
    </row>
    <row r="267" spans="2:23" ht="13.5" customHeight="1">
      <c r="B267" s="395"/>
      <c r="C267" s="32"/>
      <c r="D267" s="529">
        <f t="shared" si="1"/>
        <v>257</v>
      </c>
      <c r="E267" s="532"/>
      <c r="F267" s="527"/>
      <c r="G267" s="531"/>
      <c r="H267" s="574"/>
      <c r="I267" s="725"/>
      <c r="J267" s="725"/>
      <c r="K267" s="573"/>
      <c r="L267" s="273"/>
      <c r="M267" s="726"/>
      <c r="N267" s="531"/>
      <c r="O267" s="573"/>
      <c r="P267" s="573"/>
      <c r="Q267" s="573"/>
      <c r="R267" s="399"/>
      <c r="S267" s="366"/>
      <c r="T267" s="4"/>
    </row>
    <row r="268" spans="2:23" ht="13.5" customHeight="1">
      <c r="B268" s="395"/>
      <c r="C268" s="32"/>
      <c r="D268" s="529">
        <f t="shared" si="1"/>
        <v>258</v>
      </c>
      <c r="E268" s="532"/>
      <c r="F268" s="527"/>
      <c r="G268" s="531"/>
      <c r="H268" s="574"/>
      <c r="I268" s="725"/>
      <c r="J268" s="725"/>
      <c r="K268" s="573"/>
      <c r="L268" s="273"/>
      <c r="M268" s="726"/>
      <c r="N268" s="531"/>
      <c r="O268" s="573"/>
      <c r="P268" s="573"/>
      <c r="Q268" s="573"/>
      <c r="R268" s="399"/>
      <c r="S268" s="366"/>
      <c r="T268" s="4"/>
    </row>
    <row r="269" spans="2:23" ht="13.5" customHeight="1">
      <c r="B269" s="395"/>
      <c r="C269" s="32"/>
      <c r="D269" s="529">
        <f t="shared" si="1"/>
        <v>259</v>
      </c>
      <c r="E269" s="532"/>
      <c r="F269" s="527"/>
      <c r="G269" s="531"/>
      <c r="H269" s="574"/>
      <c r="I269" s="725"/>
      <c r="J269" s="725"/>
      <c r="K269" s="573"/>
      <c r="L269" s="273"/>
      <c r="M269" s="726"/>
      <c r="N269" s="531"/>
      <c r="O269" s="573"/>
      <c r="P269" s="573"/>
      <c r="Q269" s="573"/>
      <c r="R269" s="399"/>
      <c r="S269" s="366"/>
      <c r="T269" s="4"/>
    </row>
    <row r="270" spans="2:23" ht="13.5" customHeight="1">
      <c r="B270" s="395"/>
      <c r="C270" s="32"/>
      <c r="D270" s="529">
        <f t="shared" si="1"/>
        <v>260</v>
      </c>
      <c r="E270" s="532"/>
      <c r="F270" s="527"/>
      <c r="G270" s="531"/>
      <c r="H270" s="574"/>
      <c r="I270" s="725"/>
      <c r="J270" s="725"/>
      <c r="K270" s="573"/>
      <c r="L270" s="273"/>
      <c r="M270" s="726"/>
      <c r="N270" s="531"/>
      <c r="O270" s="573"/>
      <c r="P270" s="573"/>
      <c r="Q270" s="573"/>
      <c r="R270" s="399"/>
      <c r="S270" s="366"/>
      <c r="T270" s="4"/>
    </row>
    <row r="271" spans="2:23" ht="13.5" customHeight="1">
      <c r="B271" s="395"/>
      <c r="C271" s="32"/>
      <c r="D271" s="529">
        <f t="shared" si="1"/>
        <v>261</v>
      </c>
      <c r="E271" s="532"/>
      <c r="F271" s="527"/>
      <c r="G271" s="531"/>
      <c r="H271" s="574"/>
      <c r="I271" s="725"/>
      <c r="J271" s="725"/>
      <c r="K271" s="573"/>
      <c r="L271" s="273"/>
      <c r="M271" s="726"/>
      <c r="N271" s="531"/>
      <c r="O271" s="573"/>
      <c r="P271" s="573"/>
      <c r="Q271" s="573"/>
      <c r="R271" s="399"/>
      <c r="S271" s="366"/>
      <c r="T271" s="4"/>
    </row>
    <row r="272" spans="2:23" ht="13.5" customHeight="1">
      <c r="B272" s="395"/>
      <c r="C272" s="32"/>
      <c r="D272" s="529">
        <f t="shared" si="1"/>
        <v>262</v>
      </c>
      <c r="E272" s="532"/>
      <c r="F272" s="527"/>
      <c r="G272" s="531"/>
      <c r="H272" s="574"/>
      <c r="I272" s="725"/>
      <c r="J272" s="725"/>
      <c r="K272" s="573"/>
      <c r="L272" s="273"/>
      <c r="M272" s="726"/>
      <c r="N272" s="531"/>
      <c r="O272" s="573"/>
      <c r="P272" s="573"/>
      <c r="Q272" s="573"/>
      <c r="R272" s="399"/>
      <c r="S272" s="366"/>
      <c r="T272" s="4"/>
    </row>
    <row r="273" spans="2:20" ht="13.5" customHeight="1">
      <c r="B273" s="395"/>
      <c r="C273" s="32"/>
      <c r="D273" s="529">
        <f t="shared" si="1"/>
        <v>263</v>
      </c>
      <c r="E273" s="532"/>
      <c r="F273" s="527"/>
      <c r="G273" s="531"/>
      <c r="H273" s="574"/>
      <c r="I273" s="725"/>
      <c r="J273" s="725"/>
      <c r="K273" s="573"/>
      <c r="L273" s="273"/>
      <c r="M273" s="726"/>
      <c r="N273" s="531"/>
      <c r="O273" s="573"/>
      <c r="P273" s="573"/>
      <c r="Q273" s="573"/>
      <c r="R273" s="399"/>
      <c r="S273" s="366"/>
      <c r="T273" s="4"/>
    </row>
    <row r="274" spans="2:20" ht="13.5" customHeight="1">
      <c r="B274" s="395"/>
      <c r="C274" s="32"/>
      <c r="D274" s="529">
        <f t="shared" si="1"/>
        <v>264</v>
      </c>
      <c r="E274" s="532"/>
      <c r="F274" s="527"/>
      <c r="G274" s="531"/>
      <c r="H274" s="574"/>
      <c r="I274" s="725"/>
      <c r="J274" s="725"/>
      <c r="K274" s="573"/>
      <c r="L274" s="273"/>
      <c r="M274" s="726"/>
      <c r="N274" s="531"/>
      <c r="O274" s="573"/>
      <c r="P274" s="573"/>
      <c r="Q274" s="573"/>
      <c r="R274" s="399"/>
      <c r="S274" s="366"/>
      <c r="T274" s="4"/>
    </row>
    <row r="275" spans="2:20" ht="13.5" customHeight="1">
      <c r="B275" s="395"/>
      <c r="C275" s="32"/>
      <c r="D275" s="529">
        <f t="shared" si="1"/>
        <v>265</v>
      </c>
      <c r="E275" s="532"/>
      <c r="F275" s="527"/>
      <c r="G275" s="531"/>
      <c r="H275" s="574"/>
      <c r="I275" s="725"/>
      <c r="J275" s="725"/>
      <c r="K275" s="573"/>
      <c r="L275" s="273"/>
      <c r="M275" s="726"/>
      <c r="N275" s="531"/>
      <c r="O275" s="573"/>
      <c r="P275" s="573"/>
      <c r="Q275" s="573"/>
      <c r="R275" s="399"/>
      <c r="S275" s="366"/>
      <c r="T275" s="4"/>
    </row>
    <row r="276" spans="2:20" ht="13.5" customHeight="1">
      <c r="B276" s="395"/>
      <c r="C276" s="32"/>
      <c r="D276" s="529">
        <f t="shared" si="1"/>
        <v>266</v>
      </c>
      <c r="E276" s="532"/>
      <c r="F276" s="527"/>
      <c r="G276" s="531"/>
      <c r="H276" s="574"/>
      <c r="I276" s="725"/>
      <c r="J276" s="725"/>
      <c r="K276" s="573"/>
      <c r="L276" s="273"/>
      <c r="M276" s="726"/>
      <c r="N276" s="531"/>
      <c r="O276" s="573"/>
      <c r="P276" s="573"/>
      <c r="Q276" s="573"/>
      <c r="R276" s="399"/>
      <c r="S276" s="366"/>
      <c r="T276" s="4"/>
    </row>
    <row r="277" spans="2:20" ht="13.5" customHeight="1">
      <c r="B277" s="395"/>
      <c r="C277" s="32"/>
      <c r="D277" s="529">
        <f t="shared" si="1"/>
        <v>267</v>
      </c>
      <c r="E277" s="532"/>
      <c r="F277" s="527"/>
      <c r="G277" s="531"/>
      <c r="H277" s="574"/>
      <c r="I277" s="725"/>
      <c r="J277" s="725"/>
      <c r="K277" s="573"/>
      <c r="L277" s="273"/>
      <c r="M277" s="726"/>
      <c r="N277" s="531"/>
      <c r="O277" s="573"/>
      <c r="P277" s="573"/>
      <c r="Q277" s="573"/>
      <c r="R277" s="399"/>
      <c r="S277" s="366"/>
      <c r="T277" s="4"/>
    </row>
    <row r="278" spans="2:20" ht="13.5" customHeight="1">
      <c r="B278" s="395"/>
      <c r="C278" s="32"/>
      <c r="D278" s="529">
        <f t="shared" si="1"/>
        <v>268</v>
      </c>
      <c r="E278" s="532"/>
      <c r="F278" s="527"/>
      <c r="G278" s="531"/>
      <c r="H278" s="574"/>
      <c r="I278" s="725"/>
      <c r="J278" s="725"/>
      <c r="K278" s="573"/>
      <c r="L278" s="273"/>
      <c r="M278" s="726"/>
      <c r="N278" s="531"/>
      <c r="O278" s="573"/>
      <c r="P278" s="573"/>
      <c r="Q278" s="573"/>
      <c r="R278" s="399"/>
      <c r="S278" s="366"/>
      <c r="T278" s="4"/>
    </row>
    <row r="279" spans="2:20" ht="13.5" customHeight="1">
      <c r="B279" s="395"/>
      <c r="C279" s="32"/>
      <c r="D279" s="529">
        <f t="shared" si="1"/>
        <v>269</v>
      </c>
      <c r="E279" s="532"/>
      <c r="F279" s="527"/>
      <c r="G279" s="531"/>
      <c r="H279" s="574"/>
      <c r="I279" s="725"/>
      <c r="J279" s="725"/>
      <c r="K279" s="573"/>
      <c r="L279" s="273"/>
      <c r="M279" s="726"/>
      <c r="N279" s="531"/>
      <c r="O279" s="573"/>
      <c r="P279" s="573"/>
      <c r="Q279" s="573"/>
      <c r="R279" s="399"/>
      <c r="S279" s="366"/>
      <c r="T279" s="4"/>
    </row>
    <row r="280" spans="2:20" ht="13.5" customHeight="1">
      <c r="B280" s="395"/>
      <c r="C280" s="32"/>
      <c r="D280" s="529">
        <f t="shared" si="1"/>
        <v>270</v>
      </c>
      <c r="E280" s="532"/>
      <c r="F280" s="527"/>
      <c r="G280" s="531"/>
      <c r="H280" s="574"/>
      <c r="I280" s="725"/>
      <c r="J280" s="725"/>
      <c r="K280" s="573"/>
      <c r="L280" s="273"/>
      <c r="M280" s="726"/>
      <c r="N280" s="531"/>
      <c r="O280" s="573"/>
      <c r="P280" s="573"/>
      <c r="Q280" s="573"/>
      <c r="R280" s="399"/>
      <c r="S280" s="366"/>
      <c r="T280" s="4"/>
    </row>
    <row r="281" spans="2:20" ht="13.5" customHeight="1">
      <c r="B281" s="395"/>
      <c r="C281" s="32"/>
      <c r="D281" s="529">
        <f t="shared" si="1"/>
        <v>271</v>
      </c>
      <c r="E281" s="532"/>
      <c r="F281" s="527"/>
      <c r="G281" s="531"/>
      <c r="H281" s="574"/>
      <c r="I281" s="725"/>
      <c r="J281" s="725"/>
      <c r="K281" s="573"/>
      <c r="L281" s="273"/>
      <c r="M281" s="726"/>
      <c r="N281" s="531"/>
      <c r="O281" s="573"/>
      <c r="P281" s="573"/>
      <c r="Q281" s="573"/>
      <c r="R281" s="399"/>
      <c r="S281" s="366"/>
      <c r="T281" s="4"/>
    </row>
    <row r="282" spans="2:20" ht="13.5" customHeight="1">
      <c r="B282" s="395"/>
      <c r="C282" s="32"/>
      <c r="D282" s="529">
        <f t="shared" si="1"/>
        <v>272</v>
      </c>
      <c r="E282" s="532"/>
      <c r="F282" s="527"/>
      <c r="G282" s="531"/>
      <c r="H282" s="574"/>
      <c r="I282" s="725"/>
      <c r="J282" s="725"/>
      <c r="K282" s="573"/>
      <c r="L282" s="273"/>
      <c r="M282" s="726"/>
      <c r="N282" s="531"/>
      <c r="O282" s="573"/>
      <c r="P282" s="573"/>
      <c r="Q282" s="573"/>
      <c r="R282" s="399"/>
      <c r="S282" s="366"/>
      <c r="T282" s="4"/>
    </row>
    <row r="283" spans="2:20" ht="13.5" customHeight="1">
      <c r="B283" s="395"/>
      <c r="C283" s="32"/>
      <c r="D283" s="529">
        <f t="shared" si="1"/>
        <v>273</v>
      </c>
      <c r="E283" s="532"/>
      <c r="F283" s="527"/>
      <c r="G283" s="531"/>
      <c r="H283" s="574"/>
      <c r="I283" s="725"/>
      <c r="J283" s="725"/>
      <c r="K283" s="573"/>
      <c r="L283" s="273"/>
      <c r="M283" s="726"/>
      <c r="N283" s="531"/>
      <c r="O283" s="573"/>
      <c r="P283" s="573"/>
      <c r="Q283" s="573"/>
      <c r="R283" s="399"/>
      <c r="S283" s="366"/>
      <c r="T283" s="4"/>
    </row>
    <row r="284" spans="2:20" ht="13.5" customHeight="1">
      <c r="B284" s="395"/>
      <c r="C284" s="32"/>
      <c r="D284" s="529">
        <f t="shared" si="1"/>
        <v>274</v>
      </c>
      <c r="E284" s="532"/>
      <c r="F284" s="527"/>
      <c r="G284" s="531"/>
      <c r="H284" s="574"/>
      <c r="I284" s="725"/>
      <c r="J284" s="725"/>
      <c r="K284" s="573"/>
      <c r="L284" s="273"/>
      <c r="M284" s="726"/>
      <c r="N284" s="531"/>
      <c r="O284" s="573"/>
      <c r="P284" s="573"/>
      <c r="Q284" s="573"/>
      <c r="R284" s="399"/>
      <c r="S284" s="366"/>
      <c r="T284" s="4"/>
    </row>
    <row r="285" spans="2:20" ht="13.5" customHeight="1">
      <c r="B285" s="395"/>
      <c r="C285" s="32"/>
      <c r="D285" s="529">
        <f t="shared" si="1"/>
        <v>275</v>
      </c>
      <c r="E285" s="532"/>
      <c r="F285" s="527"/>
      <c r="G285" s="531"/>
      <c r="H285" s="574"/>
      <c r="I285" s="725"/>
      <c r="J285" s="725"/>
      <c r="K285" s="573"/>
      <c r="L285" s="273"/>
      <c r="M285" s="726"/>
      <c r="N285" s="531"/>
      <c r="O285" s="573"/>
      <c r="P285" s="573"/>
      <c r="Q285" s="573"/>
      <c r="R285" s="399"/>
      <c r="S285" s="366"/>
      <c r="T285" s="4"/>
    </row>
    <row r="286" spans="2:20" ht="13.5" customHeight="1">
      <c r="B286" s="395"/>
      <c r="C286" s="32"/>
      <c r="D286" s="529">
        <f t="shared" si="1"/>
        <v>276</v>
      </c>
      <c r="E286" s="532"/>
      <c r="F286" s="527"/>
      <c r="G286" s="531"/>
      <c r="H286" s="574"/>
      <c r="I286" s="725"/>
      <c r="J286" s="725"/>
      <c r="K286" s="573"/>
      <c r="L286" s="273"/>
      <c r="M286" s="726"/>
      <c r="N286" s="531"/>
      <c r="O286" s="573"/>
      <c r="P286" s="573"/>
      <c r="Q286" s="573"/>
      <c r="R286" s="399"/>
      <c r="S286" s="366"/>
      <c r="T286" s="4"/>
    </row>
    <row r="287" spans="2:20" ht="13.5" customHeight="1">
      <c r="B287" s="395"/>
      <c r="C287" s="32"/>
      <c r="D287" s="529">
        <f t="shared" si="1"/>
        <v>277</v>
      </c>
      <c r="E287" s="532"/>
      <c r="F287" s="527"/>
      <c r="G287" s="531"/>
      <c r="H287" s="574"/>
      <c r="I287" s="725"/>
      <c r="J287" s="725"/>
      <c r="K287" s="573"/>
      <c r="L287" s="273"/>
      <c r="M287" s="726"/>
      <c r="N287" s="531"/>
      <c r="O287" s="573"/>
      <c r="P287" s="573"/>
      <c r="Q287" s="573"/>
      <c r="R287" s="399"/>
      <c r="S287" s="366"/>
      <c r="T287" s="4"/>
    </row>
    <row r="288" spans="2:20" ht="13.5" customHeight="1">
      <c r="B288" s="395"/>
      <c r="C288" s="32"/>
      <c r="D288" s="529">
        <f t="shared" si="1"/>
        <v>278</v>
      </c>
      <c r="E288" s="532"/>
      <c r="F288" s="527"/>
      <c r="G288" s="531"/>
      <c r="H288" s="574"/>
      <c r="I288" s="725"/>
      <c r="J288" s="725"/>
      <c r="K288" s="573"/>
      <c r="L288" s="273"/>
      <c r="M288" s="726"/>
      <c r="N288" s="531"/>
      <c r="O288" s="573"/>
      <c r="P288" s="573"/>
      <c r="Q288" s="573"/>
      <c r="R288" s="399"/>
      <c r="S288" s="366"/>
      <c r="T288" s="4"/>
    </row>
    <row r="289" spans="2:20" ht="13.5" customHeight="1">
      <c r="B289" s="395"/>
      <c r="C289" s="32"/>
      <c r="D289" s="529">
        <f t="shared" si="1"/>
        <v>279</v>
      </c>
      <c r="E289" s="532"/>
      <c r="F289" s="527"/>
      <c r="G289" s="531"/>
      <c r="H289" s="574"/>
      <c r="I289" s="725"/>
      <c r="J289" s="725"/>
      <c r="K289" s="573"/>
      <c r="L289" s="273"/>
      <c r="M289" s="726"/>
      <c r="N289" s="531"/>
      <c r="O289" s="573"/>
      <c r="P289" s="573"/>
      <c r="Q289" s="573"/>
      <c r="R289" s="399"/>
      <c r="S289" s="366"/>
      <c r="T289" s="4"/>
    </row>
    <row r="290" spans="2:20" ht="13.5" customHeight="1">
      <c r="B290" s="395"/>
      <c r="C290" s="32"/>
      <c r="D290" s="529">
        <f t="shared" si="1"/>
        <v>280</v>
      </c>
      <c r="E290" s="532"/>
      <c r="F290" s="527"/>
      <c r="G290" s="531"/>
      <c r="H290" s="574"/>
      <c r="I290" s="725"/>
      <c r="J290" s="725"/>
      <c r="K290" s="573"/>
      <c r="L290" s="273"/>
      <c r="M290" s="726"/>
      <c r="N290" s="531"/>
      <c r="O290" s="573"/>
      <c r="P290" s="573"/>
      <c r="Q290" s="573"/>
      <c r="R290" s="399"/>
      <c r="S290" s="366"/>
      <c r="T290" s="4"/>
    </row>
    <row r="291" spans="2:20" ht="13.5" customHeight="1">
      <c r="B291" s="395"/>
      <c r="C291" s="32"/>
      <c r="D291" s="529">
        <f t="shared" si="1"/>
        <v>281</v>
      </c>
      <c r="E291" s="532"/>
      <c r="F291" s="527"/>
      <c r="G291" s="531"/>
      <c r="H291" s="574"/>
      <c r="I291" s="725"/>
      <c r="J291" s="725"/>
      <c r="K291" s="573"/>
      <c r="L291" s="273"/>
      <c r="M291" s="726"/>
      <c r="N291" s="531"/>
      <c r="O291" s="573"/>
      <c r="P291" s="573"/>
      <c r="Q291" s="573"/>
      <c r="R291" s="399"/>
      <c r="S291" s="366"/>
      <c r="T291" s="4"/>
    </row>
    <row r="292" spans="2:20" ht="13.5" customHeight="1">
      <c r="B292" s="395"/>
      <c r="C292" s="32"/>
      <c r="D292" s="529">
        <f t="shared" ref="D292:D310" si="2">D291+1</f>
        <v>282</v>
      </c>
      <c r="E292" s="532"/>
      <c r="F292" s="527"/>
      <c r="G292" s="531"/>
      <c r="H292" s="574"/>
      <c r="I292" s="725"/>
      <c r="J292" s="725"/>
      <c r="K292" s="573"/>
      <c r="L292" s="273"/>
      <c r="M292" s="726"/>
      <c r="N292" s="531"/>
      <c r="O292" s="573"/>
      <c r="P292" s="573"/>
      <c r="Q292" s="573"/>
      <c r="R292" s="399"/>
      <c r="S292" s="366"/>
      <c r="T292" s="4"/>
    </row>
    <row r="293" spans="2:20" ht="13.5" customHeight="1">
      <c r="B293" s="395"/>
      <c r="C293" s="32"/>
      <c r="D293" s="529">
        <f t="shared" si="2"/>
        <v>283</v>
      </c>
      <c r="E293" s="532"/>
      <c r="F293" s="527"/>
      <c r="G293" s="531"/>
      <c r="H293" s="574"/>
      <c r="I293" s="725"/>
      <c r="J293" s="725"/>
      <c r="K293" s="573"/>
      <c r="L293" s="273"/>
      <c r="M293" s="726"/>
      <c r="N293" s="531"/>
      <c r="O293" s="573"/>
      <c r="P293" s="573"/>
      <c r="Q293" s="573"/>
      <c r="R293" s="399"/>
      <c r="S293" s="366"/>
      <c r="T293" s="4"/>
    </row>
    <row r="294" spans="2:20" ht="13.5" customHeight="1">
      <c r="B294" s="395"/>
      <c r="C294" s="32"/>
      <c r="D294" s="529">
        <f t="shared" si="2"/>
        <v>284</v>
      </c>
      <c r="E294" s="532"/>
      <c r="F294" s="527"/>
      <c r="G294" s="531"/>
      <c r="H294" s="574"/>
      <c r="I294" s="725"/>
      <c r="J294" s="725"/>
      <c r="K294" s="573"/>
      <c r="L294" s="273"/>
      <c r="M294" s="726"/>
      <c r="N294" s="531"/>
      <c r="O294" s="573"/>
      <c r="P294" s="573"/>
      <c r="Q294" s="573"/>
      <c r="R294" s="399"/>
      <c r="S294" s="366"/>
      <c r="T294" s="4"/>
    </row>
    <row r="295" spans="2:20" ht="13.5" customHeight="1">
      <c r="B295" s="395"/>
      <c r="C295" s="32"/>
      <c r="D295" s="529">
        <f t="shared" si="2"/>
        <v>285</v>
      </c>
      <c r="E295" s="532"/>
      <c r="F295" s="527"/>
      <c r="G295" s="531"/>
      <c r="H295" s="574"/>
      <c r="I295" s="725"/>
      <c r="J295" s="725"/>
      <c r="K295" s="573"/>
      <c r="L295" s="273"/>
      <c r="M295" s="726"/>
      <c r="N295" s="531"/>
      <c r="O295" s="573"/>
      <c r="P295" s="573"/>
      <c r="Q295" s="573"/>
      <c r="R295" s="399"/>
      <c r="S295" s="366"/>
      <c r="T295" s="4"/>
    </row>
    <row r="296" spans="2:20" ht="13.5" customHeight="1">
      <c r="B296" s="395"/>
      <c r="C296" s="32"/>
      <c r="D296" s="529">
        <f t="shared" si="2"/>
        <v>286</v>
      </c>
      <c r="E296" s="532"/>
      <c r="F296" s="527"/>
      <c r="G296" s="531"/>
      <c r="H296" s="574"/>
      <c r="I296" s="725"/>
      <c r="J296" s="725"/>
      <c r="K296" s="573"/>
      <c r="L296" s="273"/>
      <c r="M296" s="726"/>
      <c r="N296" s="531"/>
      <c r="O296" s="573"/>
      <c r="P296" s="573"/>
      <c r="Q296" s="573"/>
      <c r="R296" s="399"/>
      <c r="S296" s="366"/>
      <c r="T296" s="4"/>
    </row>
    <row r="297" spans="2:20" ht="13.5" customHeight="1">
      <c r="B297" s="395"/>
      <c r="C297" s="32"/>
      <c r="D297" s="529">
        <f t="shared" si="2"/>
        <v>287</v>
      </c>
      <c r="E297" s="532"/>
      <c r="F297" s="527"/>
      <c r="G297" s="531"/>
      <c r="H297" s="574"/>
      <c r="I297" s="725"/>
      <c r="J297" s="725"/>
      <c r="K297" s="573"/>
      <c r="L297" s="273"/>
      <c r="M297" s="726"/>
      <c r="N297" s="531"/>
      <c r="O297" s="573"/>
      <c r="P297" s="573"/>
      <c r="Q297" s="573"/>
      <c r="R297" s="399"/>
      <c r="S297" s="366"/>
      <c r="T297" s="4"/>
    </row>
    <row r="298" spans="2:20" ht="13.5" customHeight="1">
      <c r="B298" s="395"/>
      <c r="C298" s="32"/>
      <c r="D298" s="529">
        <f t="shared" si="2"/>
        <v>288</v>
      </c>
      <c r="E298" s="532"/>
      <c r="F298" s="527"/>
      <c r="G298" s="531"/>
      <c r="H298" s="574"/>
      <c r="I298" s="725"/>
      <c r="J298" s="725"/>
      <c r="K298" s="573"/>
      <c r="L298" s="273"/>
      <c r="M298" s="726"/>
      <c r="N298" s="531"/>
      <c r="O298" s="573"/>
      <c r="P298" s="573"/>
      <c r="Q298" s="573"/>
      <c r="R298" s="399"/>
      <c r="S298" s="366"/>
      <c r="T298" s="4"/>
    </row>
    <row r="299" spans="2:20" ht="13.5" customHeight="1">
      <c r="B299" s="395"/>
      <c r="C299" s="32"/>
      <c r="D299" s="529">
        <f t="shared" si="2"/>
        <v>289</v>
      </c>
      <c r="E299" s="532"/>
      <c r="F299" s="527"/>
      <c r="G299" s="531"/>
      <c r="H299" s="574"/>
      <c r="I299" s="725"/>
      <c r="J299" s="725"/>
      <c r="K299" s="573"/>
      <c r="L299" s="273"/>
      <c r="M299" s="726"/>
      <c r="N299" s="531"/>
      <c r="O299" s="573"/>
      <c r="P299" s="573"/>
      <c r="Q299" s="573"/>
      <c r="R299" s="399"/>
      <c r="S299" s="366"/>
      <c r="T299" s="4"/>
    </row>
    <row r="300" spans="2:20" ht="13.5" customHeight="1">
      <c r="B300" s="395"/>
      <c r="C300" s="32"/>
      <c r="D300" s="529">
        <f t="shared" si="2"/>
        <v>290</v>
      </c>
      <c r="E300" s="532"/>
      <c r="F300" s="527"/>
      <c r="G300" s="531"/>
      <c r="H300" s="574"/>
      <c r="I300" s="725"/>
      <c r="J300" s="725"/>
      <c r="K300" s="573"/>
      <c r="L300" s="273"/>
      <c r="M300" s="726"/>
      <c r="N300" s="531"/>
      <c r="O300" s="573"/>
      <c r="P300" s="573"/>
      <c r="Q300" s="573"/>
      <c r="R300" s="399"/>
      <c r="S300" s="366"/>
      <c r="T300" s="4"/>
    </row>
    <row r="301" spans="2:20" ht="13.5" customHeight="1">
      <c r="B301" s="395"/>
      <c r="C301" s="32"/>
      <c r="D301" s="529">
        <f t="shared" si="2"/>
        <v>291</v>
      </c>
      <c r="E301" s="532"/>
      <c r="F301" s="527"/>
      <c r="G301" s="531"/>
      <c r="H301" s="574"/>
      <c r="I301" s="725"/>
      <c r="J301" s="725"/>
      <c r="K301" s="573"/>
      <c r="L301" s="273"/>
      <c r="M301" s="726"/>
      <c r="N301" s="531"/>
      <c r="O301" s="573"/>
      <c r="P301" s="573"/>
      <c r="Q301" s="573"/>
      <c r="R301" s="399"/>
      <c r="S301" s="366"/>
      <c r="T301" s="4"/>
    </row>
    <row r="302" spans="2:20" ht="13.5" customHeight="1">
      <c r="B302" s="395"/>
      <c r="C302" s="32"/>
      <c r="D302" s="529">
        <f t="shared" si="2"/>
        <v>292</v>
      </c>
      <c r="E302" s="532"/>
      <c r="F302" s="527"/>
      <c r="G302" s="531"/>
      <c r="H302" s="574"/>
      <c r="I302" s="725"/>
      <c r="J302" s="725"/>
      <c r="K302" s="573"/>
      <c r="L302" s="273"/>
      <c r="M302" s="726"/>
      <c r="N302" s="531"/>
      <c r="O302" s="573"/>
      <c r="P302" s="573"/>
      <c r="Q302" s="573"/>
      <c r="R302" s="399"/>
      <c r="S302" s="366"/>
      <c r="T302" s="4"/>
    </row>
    <row r="303" spans="2:20" ht="13.5" customHeight="1">
      <c r="B303" s="395"/>
      <c r="C303" s="32"/>
      <c r="D303" s="529">
        <f t="shared" si="2"/>
        <v>293</v>
      </c>
      <c r="E303" s="532"/>
      <c r="F303" s="527"/>
      <c r="G303" s="531"/>
      <c r="H303" s="574"/>
      <c r="I303" s="725"/>
      <c r="J303" s="725"/>
      <c r="K303" s="573"/>
      <c r="L303" s="273"/>
      <c r="M303" s="726"/>
      <c r="N303" s="531"/>
      <c r="O303" s="573"/>
      <c r="P303" s="573"/>
      <c r="Q303" s="573"/>
      <c r="R303" s="399"/>
      <c r="S303" s="366"/>
      <c r="T303" s="4"/>
    </row>
    <row r="304" spans="2:20" ht="13.5" customHeight="1">
      <c r="B304" s="395"/>
      <c r="C304" s="32"/>
      <c r="D304" s="529">
        <f t="shared" si="2"/>
        <v>294</v>
      </c>
      <c r="E304" s="532"/>
      <c r="F304" s="527"/>
      <c r="G304" s="531"/>
      <c r="H304" s="574"/>
      <c r="I304" s="725"/>
      <c r="J304" s="725"/>
      <c r="K304" s="573"/>
      <c r="L304" s="273"/>
      <c r="M304" s="726"/>
      <c r="N304" s="531"/>
      <c r="O304" s="573"/>
      <c r="P304" s="573"/>
      <c r="Q304" s="573"/>
      <c r="R304" s="399"/>
      <c r="S304" s="366"/>
      <c r="T304" s="4"/>
    </row>
    <row r="305" spans="2:20" ht="13.5" customHeight="1">
      <c r="B305" s="395"/>
      <c r="C305" s="32"/>
      <c r="D305" s="529">
        <f t="shared" si="2"/>
        <v>295</v>
      </c>
      <c r="E305" s="532"/>
      <c r="F305" s="527"/>
      <c r="G305" s="531"/>
      <c r="H305" s="574"/>
      <c r="I305" s="725"/>
      <c r="J305" s="725"/>
      <c r="K305" s="573"/>
      <c r="L305" s="273"/>
      <c r="M305" s="726"/>
      <c r="N305" s="531"/>
      <c r="O305" s="573"/>
      <c r="P305" s="573"/>
      <c r="Q305" s="573"/>
      <c r="R305" s="399"/>
      <c r="S305" s="366"/>
      <c r="T305" s="4"/>
    </row>
    <row r="306" spans="2:20" ht="13.5" customHeight="1">
      <c r="B306" s="395"/>
      <c r="C306" s="32"/>
      <c r="D306" s="529">
        <f t="shared" si="2"/>
        <v>296</v>
      </c>
      <c r="E306" s="532"/>
      <c r="F306" s="527"/>
      <c r="G306" s="531"/>
      <c r="H306" s="574"/>
      <c r="I306" s="725"/>
      <c r="J306" s="725"/>
      <c r="K306" s="573"/>
      <c r="L306" s="273"/>
      <c r="M306" s="726"/>
      <c r="N306" s="531"/>
      <c r="O306" s="573"/>
      <c r="P306" s="573"/>
      <c r="Q306" s="573"/>
      <c r="R306" s="399"/>
      <c r="S306" s="366"/>
      <c r="T306" s="4"/>
    </row>
    <row r="307" spans="2:20" ht="13.5" customHeight="1">
      <c r="B307" s="395"/>
      <c r="C307" s="32"/>
      <c r="D307" s="529">
        <f t="shared" si="2"/>
        <v>297</v>
      </c>
      <c r="E307" s="532"/>
      <c r="F307" s="527"/>
      <c r="G307" s="531"/>
      <c r="H307" s="574"/>
      <c r="I307" s="725"/>
      <c r="J307" s="725"/>
      <c r="K307" s="573"/>
      <c r="L307" s="273"/>
      <c r="M307" s="726"/>
      <c r="N307" s="531"/>
      <c r="O307" s="573"/>
      <c r="P307" s="573"/>
      <c r="Q307" s="573"/>
      <c r="R307" s="399"/>
      <c r="S307" s="366"/>
      <c r="T307" s="4"/>
    </row>
    <row r="308" spans="2:20" ht="13.5" customHeight="1">
      <c r="B308" s="395"/>
      <c r="C308" s="32"/>
      <c r="D308" s="529">
        <f t="shared" si="2"/>
        <v>298</v>
      </c>
      <c r="E308" s="532"/>
      <c r="F308" s="527"/>
      <c r="G308" s="531"/>
      <c r="H308" s="574"/>
      <c r="I308" s="725"/>
      <c r="J308" s="725"/>
      <c r="K308" s="573"/>
      <c r="L308" s="273"/>
      <c r="M308" s="726"/>
      <c r="N308" s="531"/>
      <c r="O308" s="573"/>
      <c r="P308" s="573"/>
      <c r="Q308" s="573"/>
      <c r="R308" s="399"/>
      <c r="S308" s="366"/>
      <c r="T308" s="4"/>
    </row>
    <row r="309" spans="2:20" ht="13.5" customHeight="1">
      <c r="B309" s="395"/>
      <c r="C309" s="32"/>
      <c r="D309" s="529">
        <f t="shared" si="2"/>
        <v>299</v>
      </c>
      <c r="E309" s="532"/>
      <c r="F309" s="527"/>
      <c r="G309" s="531"/>
      <c r="H309" s="574"/>
      <c r="I309" s="725"/>
      <c r="J309" s="725"/>
      <c r="K309" s="573"/>
      <c r="L309" s="273"/>
      <c r="M309" s="726"/>
      <c r="N309" s="531"/>
      <c r="O309" s="573"/>
      <c r="P309" s="573"/>
      <c r="Q309" s="573"/>
      <c r="R309" s="399"/>
      <c r="S309" s="366"/>
      <c r="T309" s="4"/>
    </row>
    <row r="310" spans="2:20" ht="13.5" customHeight="1">
      <c r="B310" s="395"/>
      <c r="C310" s="32"/>
      <c r="D310" s="529">
        <f t="shared" si="2"/>
        <v>300</v>
      </c>
      <c r="E310" s="532"/>
      <c r="F310" s="527"/>
      <c r="G310" s="531"/>
      <c r="H310" s="574"/>
      <c r="I310" s="725"/>
      <c r="J310" s="725"/>
      <c r="K310" s="573"/>
      <c r="L310" s="273"/>
      <c r="M310" s="726"/>
      <c r="N310" s="531"/>
      <c r="O310" s="573"/>
      <c r="P310" s="573"/>
      <c r="Q310" s="573"/>
      <c r="R310" s="399"/>
      <c r="S310" s="366"/>
      <c r="T310" s="4"/>
    </row>
    <row r="311" spans="2:20" ht="12.75" customHeight="1">
      <c r="B311" s="395"/>
      <c r="D311" s="130"/>
      <c r="E311" s="250"/>
      <c r="F311" s="735"/>
      <c r="G311" s="130"/>
      <c r="H311" s="130"/>
      <c r="I311" s="320"/>
      <c r="J311" s="320"/>
      <c r="K311" s="735"/>
      <c r="L311" s="813"/>
      <c r="M311" s="735"/>
      <c r="N311" s="735"/>
      <c r="O311" s="320"/>
      <c r="P311" s="320"/>
      <c r="Q311" s="320"/>
      <c r="R311" s="4"/>
      <c r="S311" s="366"/>
      <c r="T311" s="4"/>
    </row>
    <row r="312" spans="2:20" ht="3" customHeight="1">
      <c r="B312" s="396"/>
      <c r="C312" s="1086"/>
      <c r="D312" s="1086"/>
      <c r="E312" s="1040"/>
      <c r="F312" s="1086"/>
      <c r="G312" s="1086"/>
      <c r="H312" s="1086"/>
      <c r="I312" s="1086"/>
      <c r="J312" s="1086"/>
      <c r="K312" s="1086"/>
      <c r="L312" s="1086"/>
      <c r="M312" s="1086"/>
      <c r="N312" s="1086"/>
      <c r="O312" s="1086"/>
      <c r="P312" s="1086"/>
      <c r="Q312" s="1086"/>
      <c r="R312" s="1086"/>
      <c r="S312" s="34"/>
    </row>
    <row r="313" spans="2:20">
      <c r="S313" s="502"/>
    </row>
  </sheetData>
  <sheetProtection algorithmName="SHA-512" hashValue="Ks/LBdLTZdFfO6bDt61YGeBMary2VjK/eHVgnRdI3JRqOyT0VqBoPmT17vaUpqM5D4xq+ZkGYqZMHDCK2Acbxw==" saltValue="VzeYaHDpa740Mf7GcoiLlQ==" spinCount="100000" sheet="1" objects="1" scenarios="1" selectLockedCells="1"/>
  <mergeCells count="10">
    <mergeCell ref="D9:G9"/>
    <mergeCell ref="D10:G10"/>
    <mergeCell ref="H6:H7"/>
    <mergeCell ref="I4:K4"/>
    <mergeCell ref="O6:Q6"/>
    <mergeCell ref="I6:J6"/>
    <mergeCell ref="F6:F7"/>
    <mergeCell ref="D6:D7"/>
    <mergeCell ref="E6:E7"/>
    <mergeCell ref="G6:G7"/>
  </mergeCells>
  <phoneticPr fontId="4"/>
  <conditionalFormatting sqref="O11:O310">
    <cfRule type="expression" dxfId="20" priority="21" stopIfTrue="1">
      <formula>AND(O11="○",OR(P11="○",Q11="○"))</formula>
    </cfRule>
    <cfRule type="expression" dxfId="19" priority="22" stopIfTrue="1">
      <formula>AND(K11="",O11="○")</formula>
    </cfRule>
  </conditionalFormatting>
  <conditionalFormatting sqref="P11:P310">
    <cfRule type="expression" dxfId="18" priority="19" stopIfTrue="1">
      <formula>AND(P11="○",OR(O11="○",Q11="○"))</formula>
    </cfRule>
    <cfRule type="expression" dxfId="17" priority="20" stopIfTrue="1">
      <formula>AND(K11="",P11="○")</formula>
    </cfRule>
  </conditionalFormatting>
  <conditionalFormatting sqref="Q11:Q310">
    <cfRule type="expression" dxfId="16" priority="17" stopIfTrue="1">
      <formula>AND(Q11="○",OR(O11="○",P11="○"))</formula>
    </cfRule>
    <cfRule type="expression" dxfId="15" priority="18" stopIfTrue="1">
      <formula>AND(K11="",Q11="○")</formula>
    </cfRule>
  </conditionalFormatting>
  <dataValidations count="7">
    <dataValidation type="list" allowBlank="1" showInputMessage="1" showErrorMessage="1" sqref="R11:R311" xr:uid="{00000000-0002-0000-1200-000000000000}">
      <formula1>$U$1:$W$1</formula1>
    </dataValidation>
    <dataValidation type="list" allowBlank="1" showInputMessage="1" showErrorMessage="1" sqref="N11:N310" xr:uid="{00000000-0002-0000-1200-000001000000}">
      <formula1>$AL$1:$AL$1</formula1>
    </dataValidation>
    <dataValidation type="list" allowBlank="1" showInputMessage="1" showErrorMessage="1" sqref="O11:Q310 K11:K310" xr:uid="{00000000-0002-0000-1200-000002000000}">
      <formula1>$U$1:$V$1</formula1>
    </dataValidation>
    <dataValidation type="list" allowBlank="1" showInputMessage="1" showErrorMessage="1" sqref="D11:D310" xr:uid="{00000000-0002-0000-1200-000003000000}">
      <formula1>$AO$1:$AS$1</formula1>
    </dataValidation>
    <dataValidation type="list" allowBlank="1" showInputMessage="1" showErrorMessage="1" sqref="H11:H310" xr:uid="{00000000-0002-0000-1200-000004000000}">
      <formula1>$W$1:$AB$1</formula1>
    </dataValidation>
    <dataValidation type="list" allowBlank="1" showInputMessage="1" showErrorMessage="1" sqref="I11:I310" xr:uid="{00000000-0002-0000-1200-000005000000}">
      <formula1>$W$2:$AA$2</formula1>
    </dataValidation>
    <dataValidation type="list" allowBlank="1" showInputMessage="1" showErrorMessage="1" sqref="J11:J310" xr:uid="{00000000-0002-0000-1200-000006000000}">
      <formula1>$W$3:$AB$3</formula1>
    </dataValidation>
  </dataValidations>
  <printOptions horizontalCentered="1"/>
  <pageMargins left="0.59055118110236227" right="0.59055118110236227" top="0.59055118110236227" bottom="0.39370078740157483" header="0.39370078740157483" footer="0.19685039370078741"/>
  <pageSetup paperSize="9" scale="95" firstPageNumber="27" orientation="landscape" blackAndWhite="1" horizontalDpi="300" verticalDpi="300" r:id="rId1"/>
  <headerFooter alignWithMargins="0">
    <oddFooter>&amp;C&amp;P</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U104"/>
  <sheetViews>
    <sheetView showGridLines="0" zoomScaleNormal="100" zoomScaleSheetLayoutView="100" workbookViewId="0">
      <pane ySplit="11" topLeftCell="A12" activePane="bottomLeft" state="frozen"/>
      <selection activeCell="D13" sqref="D13:E13"/>
      <selection pane="bottomLeft" activeCell="E12" sqref="E12"/>
    </sheetView>
  </sheetViews>
  <sheetFormatPr defaultColWidth="0" defaultRowHeight="13.5" zeroHeight="1"/>
  <cols>
    <col min="1" max="1" width="2.125" customWidth="1"/>
    <col min="2" max="2" width="0.5" customWidth="1"/>
    <col min="3" max="3" width="2.625" customWidth="1"/>
    <col min="4" max="4" width="3.625" customWidth="1"/>
    <col min="5" max="5" width="5.125" style="1" customWidth="1"/>
    <col min="6" max="6" width="10.625" customWidth="1"/>
    <col min="7" max="7" width="30.625" customWidth="1"/>
    <col min="8" max="10" width="8.625" customWidth="1"/>
    <col min="11" max="11" width="6.625" customWidth="1"/>
    <col min="12" max="12" width="0.25" customWidth="1"/>
    <col min="13" max="16" width="8.625" customWidth="1"/>
    <col min="17" max="17" width="2.625" customWidth="1"/>
    <col min="18" max="18" width="0.5" customWidth="1"/>
    <col min="19" max="19" width="2.625" customWidth="1"/>
    <col min="20" max="254" width="9" hidden="1" customWidth="1"/>
    <col min="255" max="255" width="2.125" hidden="1" customWidth="1"/>
    <col min="256" max="16384" width="2.625" hidden="1"/>
  </cols>
  <sheetData>
    <row r="1" spans="2:30" ht="13.5" customHeight="1">
      <c r="B1" s="1"/>
      <c r="C1" s="252" t="s">
        <v>2405</v>
      </c>
      <c r="D1" s="1"/>
      <c r="F1" s="1"/>
      <c r="G1" s="1"/>
      <c r="H1" s="1"/>
      <c r="I1" s="1"/>
      <c r="J1" s="1"/>
      <c r="K1" s="1"/>
      <c r="L1" s="1"/>
      <c r="M1" s="1"/>
      <c r="N1" s="1"/>
      <c r="O1" s="1"/>
      <c r="P1" s="1"/>
      <c r="Q1" s="1"/>
      <c r="R1" s="1"/>
      <c r="S1" s="1"/>
      <c r="T1" s="715" t="s">
        <v>1070</v>
      </c>
      <c r="U1" t="s">
        <v>2196</v>
      </c>
    </row>
    <row r="2" spans="2:30" ht="3" customHeight="1">
      <c r="B2" s="248"/>
      <c r="C2" s="250"/>
      <c r="D2" s="250"/>
      <c r="E2" s="250"/>
      <c r="F2" s="250"/>
      <c r="G2" s="250"/>
      <c r="H2" s="250"/>
      <c r="I2" s="250"/>
      <c r="J2" s="250"/>
      <c r="K2" s="250"/>
      <c r="L2" s="250"/>
      <c r="M2" s="250"/>
      <c r="N2" s="250"/>
      <c r="O2" s="250"/>
      <c r="P2" s="250"/>
      <c r="Q2" s="250"/>
      <c r="R2" s="346"/>
      <c r="S2" s="1"/>
    </row>
    <row r="3" spans="2:30" ht="13.5" customHeight="1" thickBot="1">
      <c r="B3" s="12"/>
      <c r="C3" s="1"/>
      <c r="D3" s="1" t="s">
        <v>2406</v>
      </c>
      <c r="F3" s="1"/>
      <c r="G3" s="1"/>
      <c r="H3" s="1"/>
      <c r="I3" s="1"/>
      <c r="J3" s="1"/>
      <c r="K3" s="1"/>
      <c r="L3" s="1"/>
      <c r="M3" s="1"/>
      <c r="N3" s="1"/>
      <c r="O3" s="1"/>
      <c r="P3" s="1"/>
      <c r="Q3" s="1"/>
      <c r="R3" s="317"/>
      <c r="S3" s="1"/>
    </row>
    <row r="4" spans="2:30" ht="13.5" customHeight="1" thickBot="1">
      <c r="B4" s="12"/>
      <c r="C4" s="1"/>
      <c r="D4" s="1"/>
      <c r="G4" s="587" t="s">
        <v>2203</v>
      </c>
      <c r="H4" s="534" t="str">
        <f>IF(COUNT(E12:E101)=0,"",MIN(E12:E101))</f>
        <v/>
      </c>
      <c r="I4" s="1411">
        <f>取組状況入力!$Q$2+1</f>
        <v>2013</v>
      </c>
      <c r="J4" s="1412"/>
      <c r="K4" s="1412"/>
      <c r="L4" s="1413"/>
      <c r="M4" s="588">
        <f t="array" ref="M4">SUM(IF(E12:E101&gt;=$I$4,$J12:$J101*$K12:$K101/$J$11,0))</f>
        <v>0</v>
      </c>
      <c r="P4" s="1"/>
      <c r="Q4" s="1"/>
      <c r="R4" s="317"/>
      <c r="S4" s="1"/>
    </row>
    <row r="5" spans="2:30" ht="4.5" customHeight="1">
      <c r="B5" s="395"/>
      <c r="D5" s="1"/>
      <c r="E5"/>
      <c r="R5" s="32"/>
    </row>
    <row r="6" spans="2:30" ht="15" customHeight="1">
      <c r="B6" s="395"/>
      <c r="C6" s="32"/>
      <c r="D6" s="1152" t="s">
        <v>2205</v>
      </c>
      <c r="E6" s="1266" t="s">
        <v>2206</v>
      </c>
      <c r="F6" s="1139" t="s">
        <v>2229</v>
      </c>
      <c r="G6" s="1152" t="s">
        <v>2230</v>
      </c>
      <c r="H6" s="916">
        <f>基本情報!$E$57</f>
        <v>34</v>
      </c>
      <c r="I6" s="223" t="s">
        <v>853</v>
      </c>
      <c r="J6" s="916">
        <f>基本情報!$E$58</f>
        <v>35</v>
      </c>
      <c r="K6" s="223" t="s">
        <v>853</v>
      </c>
      <c r="L6" s="411"/>
      <c r="M6" s="1172" t="s">
        <v>2407</v>
      </c>
      <c r="N6" s="1172"/>
      <c r="O6" s="1172"/>
      <c r="P6" s="1173"/>
      <c r="Q6" s="538"/>
      <c r="R6" s="369"/>
      <c r="S6" s="27"/>
    </row>
    <row r="7" spans="2:30" ht="15" customHeight="1">
      <c r="B7" s="395"/>
      <c r="C7" s="32"/>
      <c r="D7" s="1290"/>
      <c r="E7" s="1384"/>
      <c r="F7" s="1416"/>
      <c r="G7" s="1290"/>
      <c r="H7" s="1172" t="s">
        <v>1306</v>
      </c>
      <c r="I7" s="1173"/>
      <c r="J7" s="1266" t="s">
        <v>2259</v>
      </c>
      <c r="K7" s="1139" t="s">
        <v>1312</v>
      </c>
      <c r="L7" s="469"/>
      <c r="M7" s="1266" t="s">
        <v>2408</v>
      </c>
      <c r="N7" s="1266" t="s">
        <v>2409</v>
      </c>
      <c r="O7" s="1266" t="s">
        <v>2248</v>
      </c>
      <c r="P7" s="1266" t="s">
        <v>2260</v>
      </c>
      <c r="Q7" s="538"/>
      <c r="R7" s="369"/>
      <c r="S7" s="27"/>
    </row>
    <row r="8" spans="2:30" ht="36" customHeight="1">
      <c r="B8" s="395"/>
      <c r="C8" s="32"/>
      <c r="D8" s="1290"/>
      <c r="E8" s="1384"/>
      <c r="F8" s="1416"/>
      <c r="G8" s="1290"/>
      <c r="H8" s="518" t="s">
        <v>2410</v>
      </c>
      <c r="I8" s="525" t="s">
        <v>2411</v>
      </c>
      <c r="J8" s="1267"/>
      <c r="K8" s="1140"/>
      <c r="L8" s="469"/>
      <c r="M8" s="1267"/>
      <c r="N8" s="1267"/>
      <c r="O8" s="1267"/>
      <c r="P8" s="1267"/>
      <c r="Q8" s="538"/>
      <c r="R8" s="716"/>
      <c r="S8" s="717"/>
    </row>
    <row r="9" spans="2:30" ht="2.1" customHeight="1" thickBot="1">
      <c r="B9" s="395"/>
      <c r="C9" s="32"/>
      <c r="D9" s="482"/>
      <c r="E9" s="515"/>
      <c r="F9" s="590"/>
      <c r="G9" s="510"/>
      <c r="H9" s="516"/>
      <c r="I9" s="187"/>
      <c r="J9" s="187"/>
      <c r="K9" s="249"/>
      <c r="L9" s="519"/>
      <c r="M9" s="377"/>
      <c r="N9" s="223"/>
      <c r="O9" s="223"/>
      <c r="P9" s="223"/>
      <c r="Q9" s="538"/>
      <c r="R9" s="716"/>
      <c r="S9" s="717"/>
    </row>
    <row r="10" spans="2:30" ht="15" customHeight="1" thickBot="1">
      <c r="B10" s="395"/>
      <c r="C10" s="32"/>
      <c r="D10" s="1146" t="s">
        <v>1016</v>
      </c>
      <c r="E10" s="1147"/>
      <c r="F10" s="1147"/>
      <c r="G10" s="1147"/>
      <c r="H10" s="728" t="s">
        <v>853</v>
      </c>
      <c r="I10" s="728" t="s">
        <v>853</v>
      </c>
      <c r="J10" s="728" t="s">
        <v>853</v>
      </c>
      <c r="K10" s="729" t="s">
        <v>853</v>
      </c>
      <c r="L10" s="423"/>
      <c r="M10" s="628" t="str">
        <f>IF($H$11=0,"       －",ROUND(M$11/$H$11,3))</f>
        <v xml:space="preserve">       －</v>
      </c>
      <c r="N10" s="596" t="str">
        <f>IF($J$11=0,"       －",ROUND(N$11/$J$11,3))</f>
        <v xml:space="preserve">       －</v>
      </c>
      <c r="O10" s="596" t="str">
        <f>IF($J$11=0,"       －",ROUND(O$11/$J$11,3))</f>
        <v xml:space="preserve">       －</v>
      </c>
      <c r="P10" s="646" t="str">
        <f>IF($J$11=0,"       －",ROUND(P$11/$J$11,3))</f>
        <v xml:space="preserve">       －</v>
      </c>
      <c r="Q10" s="653"/>
      <c r="R10" s="720"/>
      <c r="S10" s="653"/>
    </row>
    <row r="11" spans="2:30" ht="15" customHeight="1" thickBot="1">
      <c r="B11" s="395"/>
      <c r="C11" s="32"/>
      <c r="D11" s="1213" t="s">
        <v>58</v>
      </c>
      <c r="E11" s="1214"/>
      <c r="F11" s="1214"/>
      <c r="G11" s="1214"/>
      <c r="H11" s="657">
        <f t="array" ref="H11">SUM(IF(H12:H101="○",$J12:$J101*$K12:$K101,0))</f>
        <v>0</v>
      </c>
      <c r="I11" s="730">
        <f t="array" ref="I11">SUM(IF(I12:I101="○",$J12:$J101*$K12:$K101,0))</f>
        <v>0</v>
      </c>
      <c r="J11" s="657">
        <f>SUMPRODUCT(J12:J101,K12:K101)</f>
        <v>0</v>
      </c>
      <c r="K11" s="1113">
        <f>SUM(K12:K101)</f>
        <v>0</v>
      </c>
      <c r="L11" s="610"/>
      <c r="M11" s="611">
        <f t="array" ref="M11">SUM(IF(M12:M101="○",$J12:$J101*$K12:$K101,0))</f>
        <v>0</v>
      </c>
      <c r="N11" s="731">
        <f t="array" ref="N11">SUM(IF(N12:N101="○",$J12:$J101*$K12:$K101,0))</f>
        <v>0</v>
      </c>
      <c r="O11" s="731">
        <f t="array" ref="O11">SUM(IF(O12:O101="○",$J12:$J101*$K12:$K101,0))</f>
        <v>0</v>
      </c>
      <c r="P11" s="731">
        <f t="array" ref="P11">SUM(IF(P12:P101="○",$J12:$J101*$K12:$K101,0))</f>
        <v>0</v>
      </c>
      <c r="Q11" s="612"/>
      <c r="R11" s="724"/>
      <c r="S11" s="688"/>
      <c r="AD11" s="528"/>
    </row>
    <row r="12" spans="2:30" ht="13.5" customHeight="1">
      <c r="B12" s="395"/>
      <c r="C12" s="32"/>
      <c r="D12" s="526">
        <v>1</v>
      </c>
      <c r="E12" s="532"/>
      <c r="F12" s="615"/>
      <c r="G12" s="615"/>
      <c r="H12" s="616"/>
      <c r="I12" s="616"/>
      <c r="J12" s="823"/>
      <c r="K12" s="619"/>
      <c r="L12" s="922"/>
      <c r="M12" s="1117"/>
      <c r="N12" s="573"/>
      <c r="O12" s="573"/>
      <c r="P12" s="573"/>
      <c r="Q12" s="399"/>
      <c r="R12" s="366"/>
      <c r="S12" s="4"/>
      <c r="AD12" s="528"/>
    </row>
    <row r="13" spans="2:30" ht="13.5" customHeight="1">
      <c r="B13" s="395"/>
      <c r="C13" s="32"/>
      <c r="D13" s="529">
        <f t="shared" ref="D13:D76" si="0">D12+1</f>
        <v>2</v>
      </c>
      <c r="E13" s="532"/>
      <c r="F13" s="531"/>
      <c r="G13" s="531"/>
      <c r="H13" s="573"/>
      <c r="I13" s="573"/>
      <c r="J13" s="234"/>
      <c r="K13" s="575"/>
      <c r="L13" s="233"/>
      <c r="M13" s="732"/>
      <c r="N13" s="573"/>
      <c r="O13" s="573"/>
      <c r="P13" s="573"/>
      <c r="Q13" s="399"/>
      <c r="R13" s="366"/>
      <c r="S13" s="4"/>
    </row>
    <row r="14" spans="2:30" ht="13.5" customHeight="1">
      <c r="B14" s="395"/>
      <c r="C14" s="32"/>
      <c r="D14" s="529">
        <f t="shared" si="0"/>
        <v>3</v>
      </c>
      <c r="E14" s="532"/>
      <c r="F14" s="531"/>
      <c r="G14" s="531"/>
      <c r="H14" s="573"/>
      <c r="I14" s="573"/>
      <c r="J14" s="234"/>
      <c r="K14" s="575"/>
      <c r="L14" s="233"/>
      <c r="M14" s="732"/>
      <c r="N14" s="573"/>
      <c r="O14" s="573"/>
      <c r="P14" s="573"/>
      <c r="Q14" s="399"/>
      <c r="R14" s="366"/>
      <c r="S14" s="4"/>
    </row>
    <row r="15" spans="2:30" ht="13.5" customHeight="1">
      <c r="B15" s="395"/>
      <c r="C15" s="32"/>
      <c r="D15" s="529">
        <f t="shared" si="0"/>
        <v>4</v>
      </c>
      <c r="E15" s="532"/>
      <c r="F15" s="615"/>
      <c r="G15" s="531"/>
      <c r="H15" s="573"/>
      <c r="I15" s="573"/>
      <c r="J15" s="234"/>
      <c r="K15" s="575"/>
      <c r="L15" s="233"/>
      <c r="M15" s="732"/>
      <c r="N15" s="573"/>
      <c r="O15" s="573"/>
      <c r="P15" s="573"/>
      <c r="Q15" s="399"/>
      <c r="R15" s="366"/>
      <c r="S15" s="4"/>
    </row>
    <row r="16" spans="2:30" ht="13.5" customHeight="1">
      <c r="B16" s="395"/>
      <c r="C16" s="32"/>
      <c r="D16" s="529">
        <f t="shared" si="0"/>
        <v>5</v>
      </c>
      <c r="E16" s="532"/>
      <c r="F16" s="531"/>
      <c r="G16" s="531"/>
      <c r="H16" s="573"/>
      <c r="I16" s="573"/>
      <c r="J16" s="234"/>
      <c r="K16" s="575"/>
      <c r="L16" s="233"/>
      <c r="M16" s="732"/>
      <c r="N16" s="573"/>
      <c r="O16" s="573"/>
      <c r="P16" s="573"/>
      <c r="Q16" s="399"/>
      <c r="R16" s="366"/>
      <c r="S16" s="4"/>
    </row>
    <row r="17" spans="2:22" ht="13.5" customHeight="1">
      <c r="B17" s="395"/>
      <c r="C17" s="32"/>
      <c r="D17" s="529">
        <f t="shared" si="0"/>
        <v>6</v>
      </c>
      <c r="E17" s="532"/>
      <c r="F17" s="531"/>
      <c r="G17" s="531"/>
      <c r="H17" s="573"/>
      <c r="I17" s="573"/>
      <c r="J17" s="234"/>
      <c r="K17" s="575"/>
      <c r="L17" s="233"/>
      <c r="M17" s="732"/>
      <c r="N17" s="573"/>
      <c r="O17" s="573"/>
      <c r="P17" s="573"/>
      <c r="Q17" s="399"/>
      <c r="R17" s="366"/>
      <c r="S17" s="4"/>
    </row>
    <row r="18" spans="2:22" ht="13.5" customHeight="1">
      <c r="B18" s="395"/>
      <c r="C18" s="32"/>
      <c r="D18" s="529">
        <f t="shared" si="0"/>
        <v>7</v>
      </c>
      <c r="E18" s="532"/>
      <c r="F18" s="531"/>
      <c r="G18" s="531"/>
      <c r="H18" s="573"/>
      <c r="I18" s="573"/>
      <c r="J18" s="234"/>
      <c r="K18" s="575"/>
      <c r="L18" s="233"/>
      <c r="M18" s="732"/>
      <c r="N18" s="573"/>
      <c r="O18" s="573"/>
      <c r="P18" s="573"/>
      <c r="Q18" s="399"/>
      <c r="R18" s="366"/>
      <c r="S18" s="4"/>
    </row>
    <row r="19" spans="2:22" ht="13.5" customHeight="1">
      <c r="B19" s="395"/>
      <c r="C19" s="32"/>
      <c r="D19" s="529">
        <f t="shared" si="0"/>
        <v>8</v>
      </c>
      <c r="E19" s="532"/>
      <c r="F19" s="531"/>
      <c r="G19" s="531"/>
      <c r="H19" s="573"/>
      <c r="I19" s="573"/>
      <c r="J19" s="234"/>
      <c r="K19" s="575"/>
      <c r="L19" s="233"/>
      <c r="M19" s="732"/>
      <c r="N19" s="573"/>
      <c r="O19" s="573"/>
      <c r="P19" s="573"/>
      <c r="Q19" s="399"/>
      <c r="R19" s="366"/>
      <c r="S19" s="4"/>
      <c r="T19" s="530"/>
    </row>
    <row r="20" spans="2:22" ht="13.5" customHeight="1">
      <c r="B20" s="395"/>
      <c r="C20" s="32"/>
      <c r="D20" s="529">
        <f t="shared" si="0"/>
        <v>9</v>
      </c>
      <c r="E20" s="532"/>
      <c r="F20" s="531"/>
      <c r="G20" s="531"/>
      <c r="H20" s="573"/>
      <c r="I20" s="573"/>
      <c r="J20" s="234"/>
      <c r="K20" s="575"/>
      <c r="L20" s="233"/>
      <c r="M20" s="732"/>
      <c r="N20" s="573"/>
      <c r="O20" s="573"/>
      <c r="P20" s="573"/>
      <c r="Q20" s="399"/>
      <c r="R20" s="366"/>
      <c r="S20" s="4"/>
      <c r="T20" s="530"/>
      <c r="U20" s="14"/>
      <c r="V20" s="727"/>
    </row>
    <row r="21" spans="2:22" ht="13.5" customHeight="1">
      <c r="B21" s="395"/>
      <c r="C21" s="32"/>
      <c r="D21" s="529">
        <f t="shared" si="0"/>
        <v>10</v>
      </c>
      <c r="E21" s="532"/>
      <c r="F21" s="531"/>
      <c r="G21" s="531"/>
      <c r="H21" s="573"/>
      <c r="I21" s="573"/>
      <c r="J21" s="234"/>
      <c r="K21" s="575"/>
      <c r="L21" s="233"/>
      <c r="M21" s="732"/>
      <c r="N21" s="573"/>
      <c r="O21" s="573"/>
      <c r="P21" s="573"/>
      <c r="Q21" s="399"/>
      <c r="R21" s="366"/>
      <c r="S21" s="4"/>
      <c r="T21" s="530"/>
      <c r="U21" s="14"/>
      <c r="V21" s="727"/>
    </row>
    <row r="22" spans="2:22" ht="13.5" customHeight="1">
      <c r="B22" s="395"/>
      <c r="C22" s="32"/>
      <c r="D22" s="529">
        <f t="shared" si="0"/>
        <v>11</v>
      </c>
      <c r="E22" s="532"/>
      <c r="F22" s="531"/>
      <c r="G22" s="531"/>
      <c r="H22" s="573"/>
      <c r="I22" s="573"/>
      <c r="J22" s="234"/>
      <c r="K22" s="575"/>
      <c r="L22" s="233"/>
      <c r="M22" s="732"/>
      <c r="N22" s="573"/>
      <c r="O22" s="573"/>
      <c r="P22" s="573"/>
      <c r="Q22" s="399"/>
      <c r="R22" s="366"/>
      <c r="S22" s="4"/>
      <c r="T22" s="530"/>
      <c r="U22" s="14"/>
      <c r="V22" s="727"/>
    </row>
    <row r="23" spans="2:22" ht="13.5" customHeight="1">
      <c r="B23" s="395"/>
      <c r="C23" s="32"/>
      <c r="D23" s="529">
        <f t="shared" si="0"/>
        <v>12</v>
      </c>
      <c r="E23" s="532"/>
      <c r="F23" s="531"/>
      <c r="G23" s="531"/>
      <c r="H23" s="573"/>
      <c r="I23" s="573"/>
      <c r="J23" s="234"/>
      <c r="K23" s="575"/>
      <c r="L23" s="233"/>
      <c r="M23" s="732"/>
      <c r="N23" s="573"/>
      <c r="O23" s="573"/>
      <c r="P23" s="573"/>
      <c r="Q23" s="399"/>
      <c r="R23" s="366"/>
      <c r="S23" s="4"/>
      <c r="T23" s="530"/>
      <c r="U23" s="14"/>
      <c r="V23" s="727"/>
    </row>
    <row r="24" spans="2:22" ht="13.5" customHeight="1">
      <c r="B24" s="395"/>
      <c r="C24" s="32"/>
      <c r="D24" s="529">
        <f t="shared" si="0"/>
        <v>13</v>
      </c>
      <c r="E24" s="532"/>
      <c r="F24" s="531"/>
      <c r="G24" s="531"/>
      <c r="H24" s="573"/>
      <c r="I24" s="573"/>
      <c r="J24" s="234"/>
      <c r="K24" s="575"/>
      <c r="L24" s="233"/>
      <c r="M24" s="732"/>
      <c r="N24" s="573"/>
      <c r="O24" s="573"/>
      <c r="P24" s="573"/>
      <c r="Q24" s="399"/>
      <c r="R24" s="366"/>
      <c r="S24" s="4"/>
    </row>
    <row r="25" spans="2:22" ht="13.5" customHeight="1">
      <c r="B25" s="395"/>
      <c r="C25" s="32"/>
      <c r="D25" s="529">
        <f t="shared" si="0"/>
        <v>14</v>
      </c>
      <c r="E25" s="532"/>
      <c r="F25" s="531"/>
      <c r="G25" s="531"/>
      <c r="H25" s="573"/>
      <c r="I25" s="573"/>
      <c r="J25" s="234"/>
      <c r="K25" s="575"/>
      <c r="L25" s="233"/>
      <c r="M25" s="732"/>
      <c r="N25" s="573"/>
      <c r="O25" s="573"/>
      <c r="P25" s="573"/>
      <c r="Q25" s="399"/>
      <c r="R25" s="366"/>
      <c r="S25" s="4"/>
    </row>
    <row r="26" spans="2:22" ht="13.5" customHeight="1">
      <c r="B26" s="395"/>
      <c r="C26" s="32"/>
      <c r="D26" s="529">
        <f t="shared" si="0"/>
        <v>15</v>
      </c>
      <c r="E26" s="532"/>
      <c r="F26" s="531"/>
      <c r="G26" s="531"/>
      <c r="H26" s="573"/>
      <c r="I26" s="573"/>
      <c r="J26" s="234"/>
      <c r="K26" s="575"/>
      <c r="L26" s="233"/>
      <c r="M26" s="732"/>
      <c r="N26" s="573"/>
      <c r="O26" s="573"/>
      <c r="P26" s="573"/>
      <c r="Q26" s="399"/>
      <c r="R26" s="366"/>
      <c r="S26" s="4"/>
    </row>
    <row r="27" spans="2:22" ht="13.5" customHeight="1">
      <c r="B27" s="395"/>
      <c r="C27" s="32"/>
      <c r="D27" s="529">
        <f t="shared" si="0"/>
        <v>16</v>
      </c>
      <c r="E27" s="532"/>
      <c r="F27" s="531"/>
      <c r="G27" s="531"/>
      <c r="H27" s="573"/>
      <c r="I27" s="573"/>
      <c r="J27" s="234"/>
      <c r="K27" s="575"/>
      <c r="L27" s="233"/>
      <c r="M27" s="732"/>
      <c r="N27" s="573"/>
      <c r="O27" s="573"/>
      <c r="P27" s="573"/>
      <c r="Q27" s="399"/>
      <c r="R27" s="366"/>
      <c r="S27" s="4"/>
    </row>
    <row r="28" spans="2:22" ht="13.5" customHeight="1">
      <c r="B28" s="395"/>
      <c r="C28" s="32"/>
      <c r="D28" s="529">
        <f t="shared" si="0"/>
        <v>17</v>
      </c>
      <c r="E28" s="532"/>
      <c r="F28" s="531"/>
      <c r="G28" s="531"/>
      <c r="H28" s="573"/>
      <c r="I28" s="573"/>
      <c r="J28" s="234"/>
      <c r="K28" s="575"/>
      <c r="L28" s="233"/>
      <c r="M28" s="732"/>
      <c r="N28" s="573"/>
      <c r="O28" s="573"/>
      <c r="P28" s="573"/>
      <c r="Q28" s="399"/>
      <c r="R28" s="366"/>
      <c r="S28" s="4"/>
    </row>
    <row r="29" spans="2:22" ht="13.5" customHeight="1">
      <c r="B29" s="395"/>
      <c r="C29" s="32"/>
      <c r="D29" s="529">
        <f t="shared" si="0"/>
        <v>18</v>
      </c>
      <c r="E29" s="532"/>
      <c r="F29" s="531"/>
      <c r="G29" s="531"/>
      <c r="H29" s="573"/>
      <c r="I29" s="573"/>
      <c r="J29" s="234"/>
      <c r="K29" s="575"/>
      <c r="L29" s="233"/>
      <c r="M29" s="732"/>
      <c r="N29" s="573"/>
      <c r="O29" s="573"/>
      <c r="P29" s="573"/>
      <c r="Q29" s="399"/>
      <c r="R29" s="366"/>
      <c r="S29" s="4"/>
    </row>
    <row r="30" spans="2:22" ht="13.5" customHeight="1">
      <c r="B30" s="395"/>
      <c r="C30" s="32"/>
      <c r="D30" s="529">
        <f t="shared" si="0"/>
        <v>19</v>
      </c>
      <c r="E30" s="532"/>
      <c r="F30" s="531"/>
      <c r="G30" s="531"/>
      <c r="H30" s="573"/>
      <c r="I30" s="573"/>
      <c r="J30" s="234"/>
      <c r="K30" s="575"/>
      <c r="L30" s="233"/>
      <c r="M30" s="732"/>
      <c r="N30" s="573"/>
      <c r="O30" s="573"/>
      <c r="P30" s="573"/>
      <c r="Q30" s="399"/>
      <c r="R30" s="366"/>
      <c r="S30" s="4"/>
    </row>
    <row r="31" spans="2:22" ht="13.5" customHeight="1">
      <c r="B31" s="395"/>
      <c r="C31" s="32"/>
      <c r="D31" s="529">
        <f t="shared" si="0"/>
        <v>20</v>
      </c>
      <c r="E31" s="532"/>
      <c r="F31" s="531"/>
      <c r="G31" s="531"/>
      <c r="H31" s="573"/>
      <c r="I31" s="573"/>
      <c r="J31" s="234"/>
      <c r="K31" s="575"/>
      <c r="L31" s="233"/>
      <c r="M31" s="732"/>
      <c r="N31" s="573"/>
      <c r="O31" s="573"/>
      <c r="P31" s="573"/>
      <c r="Q31" s="399"/>
      <c r="R31" s="366"/>
      <c r="S31" s="4"/>
    </row>
    <row r="32" spans="2:22" ht="13.5" customHeight="1">
      <c r="B32" s="395"/>
      <c r="C32" s="32"/>
      <c r="D32" s="529">
        <f t="shared" si="0"/>
        <v>21</v>
      </c>
      <c r="E32" s="532"/>
      <c r="F32" s="531"/>
      <c r="G32" s="531"/>
      <c r="H32" s="573"/>
      <c r="I32" s="573"/>
      <c r="J32" s="234"/>
      <c r="K32" s="575"/>
      <c r="L32" s="233"/>
      <c r="M32" s="732"/>
      <c r="N32" s="573"/>
      <c r="O32" s="573"/>
      <c r="P32" s="573"/>
      <c r="Q32" s="399"/>
      <c r="R32" s="366"/>
      <c r="S32" s="4"/>
    </row>
    <row r="33" spans="2:30" ht="13.5" customHeight="1">
      <c r="B33" s="395"/>
      <c r="C33" s="32"/>
      <c r="D33" s="529">
        <f t="shared" si="0"/>
        <v>22</v>
      </c>
      <c r="E33" s="532"/>
      <c r="F33" s="531"/>
      <c r="G33" s="531"/>
      <c r="H33" s="573"/>
      <c r="I33" s="573"/>
      <c r="J33" s="234"/>
      <c r="K33" s="575"/>
      <c r="L33" s="233"/>
      <c r="M33" s="732"/>
      <c r="N33" s="573"/>
      <c r="O33" s="573"/>
      <c r="P33" s="573"/>
      <c r="Q33" s="399"/>
      <c r="R33" s="366"/>
      <c r="S33" s="4"/>
    </row>
    <row r="34" spans="2:30" ht="13.5" customHeight="1">
      <c r="B34" s="395"/>
      <c r="C34" s="32"/>
      <c r="D34" s="529">
        <f t="shared" si="0"/>
        <v>23</v>
      </c>
      <c r="E34" s="532"/>
      <c r="F34" s="531"/>
      <c r="G34" s="531"/>
      <c r="H34" s="573"/>
      <c r="I34" s="573"/>
      <c r="J34" s="234"/>
      <c r="K34" s="575"/>
      <c r="L34" s="233"/>
      <c r="M34" s="732"/>
      <c r="N34" s="573"/>
      <c r="O34" s="573"/>
      <c r="P34" s="573"/>
      <c r="Q34" s="399"/>
      <c r="R34" s="366"/>
      <c r="S34" s="4"/>
    </row>
    <row r="35" spans="2:30" ht="13.5" customHeight="1">
      <c r="B35" s="395"/>
      <c r="C35" s="32"/>
      <c r="D35" s="529">
        <f t="shared" si="0"/>
        <v>24</v>
      </c>
      <c r="E35" s="532"/>
      <c r="F35" s="531"/>
      <c r="G35" s="531"/>
      <c r="H35" s="573"/>
      <c r="I35" s="573"/>
      <c r="J35" s="234"/>
      <c r="K35" s="575"/>
      <c r="L35" s="233"/>
      <c r="M35" s="732"/>
      <c r="N35" s="573"/>
      <c r="O35" s="573"/>
      <c r="P35" s="573"/>
      <c r="Q35" s="399"/>
      <c r="R35" s="366"/>
      <c r="S35" s="4"/>
    </row>
    <row r="36" spans="2:30" ht="13.5" customHeight="1">
      <c r="B36" s="395"/>
      <c r="C36" s="32"/>
      <c r="D36" s="529">
        <f t="shared" si="0"/>
        <v>25</v>
      </c>
      <c r="E36" s="532"/>
      <c r="F36" s="531"/>
      <c r="G36" s="531"/>
      <c r="H36" s="573"/>
      <c r="I36" s="573"/>
      <c r="J36" s="234"/>
      <c r="K36" s="575"/>
      <c r="L36" s="233"/>
      <c r="M36" s="732"/>
      <c r="N36" s="573"/>
      <c r="O36" s="573"/>
      <c r="P36" s="573"/>
      <c r="Q36" s="399"/>
      <c r="R36" s="366"/>
      <c r="S36" s="4"/>
    </row>
    <row r="37" spans="2:30" ht="13.5" customHeight="1">
      <c r="B37" s="395"/>
      <c r="C37" s="32"/>
      <c r="D37" s="529">
        <f t="shared" si="0"/>
        <v>26</v>
      </c>
      <c r="E37" s="532"/>
      <c r="F37" s="531"/>
      <c r="G37" s="531"/>
      <c r="H37" s="573"/>
      <c r="I37" s="573"/>
      <c r="J37" s="234"/>
      <c r="K37" s="575"/>
      <c r="L37" s="233"/>
      <c r="M37" s="732"/>
      <c r="N37" s="573"/>
      <c r="O37" s="573"/>
      <c r="P37" s="573"/>
      <c r="Q37" s="399"/>
      <c r="R37" s="366"/>
      <c r="S37" s="4"/>
    </row>
    <row r="38" spans="2:30" ht="13.5" customHeight="1">
      <c r="B38" s="395"/>
      <c r="C38" s="32"/>
      <c r="D38" s="529">
        <f t="shared" si="0"/>
        <v>27</v>
      </c>
      <c r="E38" s="532"/>
      <c r="F38" s="531"/>
      <c r="G38" s="531"/>
      <c r="H38" s="573"/>
      <c r="I38" s="573"/>
      <c r="J38" s="234"/>
      <c r="K38" s="575"/>
      <c r="L38" s="233"/>
      <c r="M38" s="732"/>
      <c r="N38" s="573"/>
      <c r="O38" s="573"/>
      <c r="P38" s="573"/>
      <c r="Q38" s="399"/>
      <c r="R38" s="366"/>
      <c r="S38" s="4"/>
    </row>
    <row r="39" spans="2:30" ht="13.5" customHeight="1">
      <c r="B39" s="395"/>
      <c r="C39" s="32"/>
      <c r="D39" s="529">
        <f t="shared" si="0"/>
        <v>28</v>
      </c>
      <c r="E39" s="532"/>
      <c r="F39" s="531"/>
      <c r="G39" s="531"/>
      <c r="H39" s="573"/>
      <c r="I39" s="573"/>
      <c r="J39" s="234"/>
      <c r="K39" s="575"/>
      <c r="L39" s="233"/>
      <c r="M39" s="732"/>
      <c r="N39" s="573"/>
      <c r="O39" s="573"/>
      <c r="P39" s="573"/>
      <c r="Q39" s="399"/>
      <c r="R39" s="366"/>
      <c r="S39" s="4"/>
      <c r="T39" s="530"/>
    </row>
    <row r="40" spans="2:30" ht="13.5" customHeight="1">
      <c r="B40" s="395"/>
      <c r="C40" s="32"/>
      <c r="D40" s="529">
        <f t="shared" si="0"/>
        <v>29</v>
      </c>
      <c r="E40" s="532"/>
      <c r="F40" s="531"/>
      <c r="G40" s="531"/>
      <c r="H40" s="573"/>
      <c r="I40" s="573"/>
      <c r="J40" s="234"/>
      <c r="K40" s="575"/>
      <c r="L40" s="233"/>
      <c r="M40" s="732"/>
      <c r="N40" s="573"/>
      <c r="O40" s="573"/>
      <c r="P40" s="573"/>
      <c r="Q40" s="399"/>
      <c r="R40" s="366"/>
      <c r="S40" s="4"/>
      <c r="T40" s="530"/>
      <c r="U40" s="14"/>
      <c r="V40" s="727"/>
    </row>
    <row r="41" spans="2:30" ht="13.5" customHeight="1">
      <c r="B41" s="395"/>
      <c r="C41" s="32"/>
      <c r="D41" s="529">
        <f t="shared" si="0"/>
        <v>30</v>
      </c>
      <c r="E41" s="532"/>
      <c r="F41" s="531"/>
      <c r="G41" s="531"/>
      <c r="H41" s="573"/>
      <c r="I41" s="573"/>
      <c r="J41" s="234"/>
      <c r="K41" s="575"/>
      <c r="L41" s="233"/>
      <c r="M41" s="732"/>
      <c r="N41" s="573"/>
      <c r="O41" s="573"/>
      <c r="P41" s="573"/>
      <c r="Q41" s="399"/>
      <c r="R41" s="366"/>
      <c r="S41" s="4"/>
    </row>
    <row r="42" spans="2:30" ht="13.5" customHeight="1">
      <c r="B42" s="395"/>
      <c r="C42" s="32"/>
      <c r="D42" s="529">
        <f t="shared" si="0"/>
        <v>31</v>
      </c>
      <c r="E42" s="532"/>
      <c r="F42" s="531"/>
      <c r="G42" s="531"/>
      <c r="H42" s="573"/>
      <c r="I42" s="573"/>
      <c r="J42" s="234"/>
      <c r="K42" s="233"/>
      <c r="L42" s="233"/>
      <c r="M42" s="732"/>
      <c r="N42" s="573"/>
      <c r="O42" s="573"/>
      <c r="P42" s="573"/>
      <c r="Q42" s="399"/>
      <c r="R42" s="366"/>
      <c r="S42" s="4"/>
      <c r="AD42" s="528"/>
    </row>
    <row r="43" spans="2:30" ht="13.5" customHeight="1">
      <c r="B43" s="395"/>
      <c r="C43" s="32"/>
      <c r="D43" s="529">
        <f t="shared" si="0"/>
        <v>32</v>
      </c>
      <c r="E43" s="532"/>
      <c r="F43" s="531"/>
      <c r="G43" s="531"/>
      <c r="H43" s="573"/>
      <c r="I43" s="573"/>
      <c r="J43" s="234"/>
      <c r="K43" s="233"/>
      <c r="L43" s="233"/>
      <c r="M43" s="732"/>
      <c r="N43" s="573"/>
      <c r="O43" s="573"/>
      <c r="P43" s="573"/>
      <c r="Q43" s="399"/>
      <c r="R43" s="366"/>
      <c r="S43" s="4"/>
    </row>
    <row r="44" spans="2:30" ht="13.5" customHeight="1">
      <c r="B44" s="395"/>
      <c r="C44" s="32"/>
      <c r="D44" s="529">
        <f t="shared" si="0"/>
        <v>33</v>
      </c>
      <c r="E44" s="532"/>
      <c r="F44" s="531"/>
      <c r="G44" s="531"/>
      <c r="H44" s="573"/>
      <c r="I44" s="573"/>
      <c r="J44" s="234"/>
      <c r="K44" s="233"/>
      <c r="L44" s="233"/>
      <c r="M44" s="732"/>
      <c r="N44" s="573"/>
      <c r="O44" s="573"/>
      <c r="P44" s="573"/>
      <c r="Q44" s="399"/>
      <c r="R44" s="366"/>
      <c r="S44" s="4"/>
    </row>
    <row r="45" spans="2:30" ht="13.5" customHeight="1">
      <c r="B45" s="395"/>
      <c r="C45" s="32"/>
      <c r="D45" s="529">
        <f t="shared" si="0"/>
        <v>34</v>
      </c>
      <c r="E45" s="532"/>
      <c r="F45" s="531"/>
      <c r="G45" s="531"/>
      <c r="H45" s="573"/>
      <c r="I45" s="573"/>
      <c r="J45" s="234"/>
      <c r="K45" s="233"/>
      <c r="L45" s="233"/>
      <c r="M45" s="732"/>
      <c r="N45" s="573"/>
      <c r="O45" s="573"/>
      <c r="P45" s="573"/>
      <c r="Q45" s="399"/>
      <c r="R45" s="366"/>
      <c r="S45" s="4"/>
    </row>
    <row r="46" spans="2:30" ht="13.5" customHeight="1">
      <c r="B46" s="395"/>
      <c r="C46" s="32"/>
      <c r="D46" s="529">
        <f t="shared" si="0"/>
        <v>35</v>
      </c>
      <c r="E46" s="532"/>
      <c r="F46" s="531"/>
      <c r="G46" s="531"/>
      <c r="H46" s="573"/>
      <c r="I46" s="573"/>
      <c r="J46" s="234"/>
      <c r="K46" s="233"/>
      <c r="L46" s="233"/>
      <c r="M46" s="732"/>
      <c r="N46" s="573"/>
      <c r="O46" s="573"/>
      <c r="P46" s="573"/>
      <c r="Q46" s="399"/>
      <c r="R46" s="366"/>
      <c r="S46" s="4"/>
    </row>
    <row r="47" spans="2:30" ht="13.5" customHeight="1">
      <c r="B47" s="395"/>
      <c r="C47" s="32"/>
      <c r="D47" s="529">
        <f t="shared" si="0"/>
        <v>36</v>
      </c>
      <c r="E47" s="532"/>
      <c r="F47" s="531"/>
      <c r="G47" s="531"/>
      <c r="H47" s="573"/>
      <c r="I47" s="573"/>
      <c r="J47" s="234"/>
      <c r="K47" s="233"/>
      <c r="L47" s="233"/>
      <c r="M47" s="732"/>
      <c r="N47" s="573"/>
      <c r="O47" s="573"/>
      <c r="P47" s="573"/>
      <c r="Q47" s="399"/>
      <c r="R47" s="366"/>
      <c r="S47" s="4"/>
    </row>
    <row r="48" spans="2:30" ht="13.5" customHeight="1">
      <c r="B48" s="395"/>
      <c r="C48" s="32"/>
      <c r="D48" s="529">
        <f t="shared" si="0"/>
        <v>37</v>
      </c>
      <c r="E48" s="532"/>
      <c r="F48" s="531"/>
      <c r="G48" s="531"/>
      <c r="H48" s="573"/>
      <c r="I48" s="573"/>
      <c r="J48" s="234"/>
      <c r="K48" s="233"/>
      <c r="L48" s="233"/>
      <c r="M48" s="732"/>
      <c r="N48" s="573"/>
      <c r="O48" s="573"/>
      <c r="P48" s="573"/>
      <c r="Q48" s="399"/>
      <c r="R48" s="366"/>
      <c r="S48" s="4"/>
    </row>
    <row r="49" spans="2:22" ht="13.5" customHeight="1">
      <c r="B49" s="395"/>
      <c r="C49" s="32"/>
      <c r="D49" s="529">
        <f t="shared" si="0"/>
        <v>38</v>
      </c>
      <c r="E49" s="532"/>
      <c r="F49" s="531"/>
      <c r="G49" s="531"/>
      <c r="H49" s="573"/>
      <c r="I49" s="573"/>
      <c r="J49" s="234"/>
      <c r="K49" s="233"/>
      <c r="L49" s="233"/>
      <c r="M49" s="732"/>
      <c r="N49" s="573"/>
      <c r="O49" s="573"/>
      <c r="P49" s="573"/>
      <c r="Q49" s="399"/>
      <c r="R49" s="366"/>
      <c r="S49" s="4"/>
      <c r="T49" s="530"/>
    </row>
    <row r="50" spans="2:22" ht="13.5" customHeight="1">
      <c r="B50" s="395"/>
      <c r="C50" s="32"/>
      <c r="D50" s="529">
        <f t="shared" si="0"/>
        <v>39</v>
      </c>
      <c r="E50" s="532"/>
      <c r="F50" s="531"/>
      <c r="G50" s="531"/>
      <c r="H50" s="573"/>
      <c r="I50" s="573"/>
      <c r="J50" s="234"/>
      <c r="K50" s="233"/>
      <c r="L50" s="233"/>
      <c r="M50" s="732"/>
      <c r="N50" s="573"/>
      <c r="O50" s="573"/>
      <c r="P50" s="573"/>
      <c r="Q50" s="399"/>
      <c r="R50" s="366"/>
      <c r="S50" s="4"/>
      <c r="T50" s="530"/>
      <c r="U50" s="14"/>
      <c r="V50" s="727"/>
    </row>
    <row r="51" spans="2:22" ht="13.5" customHeight="1">
      <c r="B51" s="395"/>
      <c r="C51" s="32"/>
      <c r="D51" s="529">
        <f t="shared" si="0"/>
        <v>40</v>
      </c>
      <c r="E51" s="532"/>
      <c r="F51" s="531"/>
      <c r="G51" s="531"/>
      <c r="H51" s="573"/>
      <c r="I51" s="573"/>
      <c r="J51" s="234"/>
      <c r="K51" s="233"/>
      <c r="L51" s="233"/>
      <c r="M51" s="732"/>
      <c r="N51" s="573"/>
      <c r="O51" s="573"/>
      <c r="P51" s="573"/>
      <c r="Q51" s="399"/>
      <c r="R51" s="366"/>
      <c r="S51" s="4"/>
      <c r="T51" s="530"/>
      <c r="U51" s="14"/>
      <c r="V51" s="727"/>
    </row>
    <row r="52" spans="2:22" ht="13.5" customHeight="1">
      <c r="B52" s="395"/>
      <c r="C52" s="32"/>
      <c r="D52" s="529">
        <f t="shared" si="0"/>
        <v>41</v>
      </c>
      <c r="E52" s="532"/>
      <c r="F52" s="531"/>
      <c r="G52" s="531"/>
      <c r="H52" s="573"/>
      <c r="I52" s="573"/>
      <c r="J52" s="234"/>
      <c r="K52" s="233"/>
      <c r="L52" s="233"/>
      <c r="M52" s="732"/>
      <c r="N52" s="573"/>
      <c r="O52" s="573"/>
      <c r="P52" s="573"/>
      <c r="Q52" s="399"/>
      <c r="R52" s="366"/>
      <c r="S52" s="4"/>
      <c r="T52" s="530"/>
      <c r="U52" s="14"/>
      <c r="V52" s="727"/>
    </row>
    <row r="53" spans="2:22" ht="13.5" customHeight="1">
      <c r="B53" s="395"/>
      <c r="C53" s="32"/>
      <c r="D53" s="529">
        <f t="shared" si="0"/>
        <v>42</v>
      </c>
      <c r="E53" s="532"/>
      <c r="F53" s="531"/>
      <c r="G53" s="531"/>
      <c r="H53" s="573"/>
      <c r="I53" s="573"/>
      <c r="J53" s="234"/>
      <c r="K53" s="233"/>
      <c r="L53" s="233"/>
      <c r="M53" s="732"/>
      <c r="N53" s="573"/>
      <c r="O53" s="573"/>
      <c r="P53" s="573"/>
      <c r="Q53" s="399"/>
      <c r="R53" s="366"/>
      <c r="S53" s="4"/>
      <c r="T53" s="530"/>
      <c r="U53" s="14"/>
      <c r="V53" s="727"/>
    </row>
    <row r="54" spans="2:22" ht="13.5" customHeight="1">
      <c r="B54" s="395"/>
      <c r="C54" s="32"/>
      <c r="D54" s="529">
        <f t="shared" si="0"/>
        <v>43</v>
      </c>
      <c r="E54" s="532"/>
      <c r="F54" s="531"/>
      <c r="G54" s="531"/>
      <c r="H54" s="573"/>
      <c r="I54" s="573"/>
      <c r="J54" s="234"/>
      <c r="K54" s="233"/>
      <c r="L54" s="233"/>
      <c r="M54" s="732"/>
      <c r="N54" s="573"/>
      <c r="O54" s="573"/>
      <c r="P54" s="573"/>
      <c r="Q54" s="399"/>
      <c r="R54" s="366"/>
      <c r="S54" s="4"/>
    </row>
    <row r="55" spans="2:22" ht="13.5" customHeight="1">
      <c r="B55" s="395"/>
      <c r="C55" s="32"/>
      <c r="D55" s="529">
        <f t="shared" si="0"/>
        <v>44</v>
      </c>
      <c r="E55" s="532"/>
      <c r="F55" s="531"/>
      <c r="G55" s="531"/>
      <c r="H55" s="573"/>
      <c r="I55" s="573"/>
      <c r="J55" s="234"/>
      <c r="K55" s="233"/>
      <c r="L55" s="233"/>
      <c r="M55" s="732"/>
      <c r="N55" s="573"/>
      <c r="O55" s="573"/>
      <c r="P55" s="573"/>
      <c r="Q55" s="399"/>
      <c r="R55" s="366"/>
      <c r="S55" s="4"/>
    </row>
    <row r="56" spans="2:22" ht="13.5" customHeight="1">
      <c r="B56" s="395"/>
      <c r="C56" s="32"/>
      <c r="D56" s="529">
        <f t="shared" si="0"/>
        <v>45</v>
      </c>
      <c r="E56" s="532"/>
      <c r="F56" s="531"/>
      <c r="G56" s="531"/>
      <c r="H56" s="573"/>
      <c r="I56" s="573"/>
      <c r="J56" s="234"/>
      <c r="K56" s="233"/>
      <c r="L56" s="233"/>
      <c r="M56" s="732"/>
      <c r="N56" s="573"/>
      <c r="O56" s="573"/>
      <c r="P56" s="573"/>
      <c r="Q56" s="399"/>
      <c r="R56" s="366"/>
      <c r="S56" s="4"/>
    </row>
    <row r="57" spans="2:22" ht="13.5" customHeight="1">
      <c r="B57" s="395"/>
      <c r="C57" s="32"/>
      <c r="D57" s="529">
        <f t="shared" si="0"/>
        <v>46</v>
      </c>
      <c r="E57" s="532"/>
      <c r="F57" s="531"/>
      <c r="G57" s="531"/>
      <c r="H57" s="573"/>
      <c r="I57" s="573"/>
      <c r="J57" s="234"/>
      <c r="K57" s="233"/>
      <c r="L57" s="233"/>
      <c r="M57" s="732"/>
      <c r="N57" s="573"/>
      <c r="O57" s="573"/>
      <c r="P57" s="573"/>
      <c r="Q57" s="399"/>
      <c r="R57" s="366"/>
      <c r="S57" s="4"/>
    </row>
    <row r="58" spans="2:22" ht="13.5" customHeight="1">
      <c r="B58" s="395"/>
      <c r="C58" s="32"/>
      <c r="D58" s="529">
        <f t="shared" si="0"/>
        <v>47</v>
      </c>
      <c r="E58" s="532"/>
      <c r="F58" s="531"/>
      <c r="G58" s="531"/>
      <c r="H58" s="573"/>
      <c r="I58" s="573"/>
      <c r="J58" s="234"/>
      <c r="K58" s="233"/>
      <c r="L58" s="233"/>
      <c r="M58" s="732"/>
      <c r="N58" s="573"/>
      <c r="O58" s="573"/>
      <c r="P58" s="573"/>
      <c r="Q58" s="399"/>
      <c r="R58" s="366"/>
      <c r="S58" s="4"/>
    </row>
    <row r="59" spans="2:22" ht="13.5" customHeight="1">
      <c r="B59" s="395"/>
      <c r="C59" s="32"/>
      <c r="D59" s="529">
        <f t="shared" si="0"/>
        <v>48</v>
      </c>
      <c r="E59" s="532"/>
      <c r="F59" s="531"/>
      <c r="G59" s="531"/>
      <c r="H59" s="573"/>
      <c r="I59" s="573"/>
      <c r="J59" s="234"/>
      <c r="K59" s="233"/>
      <c r="L59" s="233"/>
      <c r="M59" s="732"/>
      <c r="N59" s="573"/>
      <c r="O59" s="573"/>
      <c r="P59" s="573"/>
      <c r="Q59" s="399"/>
      <c r="R59" s="366"/>
      <c r="S59" s="4"/>
    </row>
    <row r="60" spans="2:22" ht="13.5" customHeight="1">
      <c r="B60" s="395"/>
      <c r="C60" s="32"/>
      <c r="D60" s="529">
        <f t="shared" si="0"/>
        <v>49</v>
      </c>
      <c r="E60" s="532"/>
      <c r="F60" s="531"/>
      <c r="G60" s="531"/>
      <c r="H60" s="573"/>
      <c r="I60" s="573"/>
      <c r="J60" s="234"/>
      <c r="K60" s="233"/>
      <c r="L60" s="233"/>
      <c r="M60" s="732"/>
      <c r="N60" s="573"/>
      <c r="O60" s="573"/>
      <c r="P60" s="573"/>
      <c r="Q60" s="399"/>
      <c r="R60" s="366"/>
      <c r="S60" s="4"/>
    </row>
    <row r="61" spans="2:22" ht="13.5" customHeight="1">
      <c r="B61" s="395"/>
      <c r="C61" s="32"/>
      <c r="D61" s="529">
        <f t="shared" si="0"/>
        <v>50</v>
      </c>
      <c r="E61" s="532"/>
      <c r="F61" s="531"/>
      <c r="G61" s="531"/>
      <c r="H61" s="573"/>
      <c r="I61" s="573"/>
      <c r="J61" s="234"/>
      <c r="K61" s="233"/>
      <c r="L61" s="233"/>
      <c r="M61" s="732"/>
      <c r="N61" s="573"/>
      <c r="O61" s="573"/>
      <c r="P61" s="573"/>
      <c r="Q61" s="399"/>
      <c r="R61" s="366"/>
      <c r="S61" s="4"/>
    </row>
    <row r="62" spans="2:22" ht="13.5" customHeight="1">
      <c r="B62" s="395"/>
      <c r="C62" s="32"/>
      <c r="D62" s="529">
        <f t="shared" si="0"/>
        <v>51</v>
      </c>
      <c r="E62" s="532"/>
      <c r="F62" s="531"/>
      <c r="G62" s="531"/>
      <c r="H62" s="573"/>
      <c r="I62" s="573"/>
      <c r="J62" s="234"/>
      <c r="K62" s="233"/>
      <c r="L62" s="233"/>
      <c r="M62" s="732"/>
      <c r="N62" s="573"/>
      <c r="O62" s="573"/>
      <c r="P62" s="573"/>
      <c r="Q62" s="399"/>
      <c r="R62" s="366"/>
      <c r="S62" s="4"/>
    </row>
    <row r="63" spans="2:22" ht="13.5" customHeight="1">
      <c r="B63" s="395"/>
      <c r="C63" s="32"/>
      <c r="D63" s="529">
        <f t="shared" si="0"/>
        <v>52</v>
      </c>
      <c r="E63" s="532"/>
      <c r="F63" s="531"/>
      <c r="G63" s="531"/>
      <c r="H63" s="573"/>
      <c r="I63" s="573"/>
      <c r="J63" s="234"/>
      <c r="K63" s="233"/>
      <c r="L63" s="233"/>
      <c r="M63" s="732"/>
      <c r="N63" s="573"/>
      <c r="O63" s="573"/>
      <c r="P63" s="573"/>
      <c r="Q63" s="399"/>
      <c r="R63" s="366"/>
      <c r="S63" s="4"/>
    </row>
    <row r="64" spans="2:22" ht="13.5" customHeight="1">
      <c r="B64" s="395"/>
      <c r="C64" s="32"/>
      <c r="D64" s="529">
        <f t="shared" si="0"/>
        <v>53</v>
      </c>
      <c r="E64" s="532"/>
      <c r="F64" s="531"/>
      <c r="G64" s="531"/>
      <c r="H64" s="573"/>
      <c r="I64" s="573"/>
      <c r="J64" s="234"/>
      <c r="K64" s="233"/>
      <c r="L64" s="233"/>
      <c r="M64" s="732"/>
      <c r="N64" s="573"/>
      <c r="O64" s="573"/>
      <c r="P64" s="573"/>
      <c r="Q64" s="399"/>
      <c r="R64" s="366"/>
      <c r="S64" s="4"/>
    </row>
    <row r="65" spans="2:19" ht="13.5" customHeight="1">
      <c r="B65" s="395"/>
      <c r="C65" s="32"/>
      <c r="D65" s="529">
        <f t="shared" si="0"/>
        <v>54</v>
      </c>
      <c r="E65" s="532"/>
      <c r="F65" s="531"/>
      <c r="G65" s="531"/>
      <c r="H65" s="573"/>
      <c r="I65" s="573"/>
      <c r="J65" s="234"/>
      <c r="K65" s="233"/>
      <c r="L65" s="233"/>
      <c r="M65" s="732"/>
      <c r="N65" s="573"/>
      <c r="O65" s="573"/>
      <c r="P65" s="573"/>
      <c r="Q65" s="399"/>
      <c r="R65" s="366"/>
      <c r="S65" s="4"/>
    </row>
    <row r="66" spans="2:19" ht="13.5" customHeight="1">
      <c r="B66" s="395"/>
      <c r="C66" s="32"/>
      <c r="D66" s="529">
        <f t="shared" si="0"/>
        <v>55</v>
      </c>
      <c r="E66" s="532"/>
      <c r="F66" s="531"/>
      <c r="G66" s="531"/>
      <c r="H66" s="573"/>
      <c r="I66" s="573"/>
      <c r="J66" s="234"/>
      <c r="K66" s="233"/>
      <c r="L66" s="233"/>
      <c r="M66" s="732"/>
      <c r="N66" s="573"/>
      <c r="O66" s="573"/>
      <c r="P66" s="573"/>
      <c r="Q66" s="399"/>
      <c r="R66" s="366"/>
      <c r="S66" s="4"/>
    </row>
    <row r="67" spans="2:19" ht="13.5" customHeight="1">
      <c r="B67" s="395"/>
      <c r="C67" s="32"/>
      <c r="D67" s="529">
        <f t="shared" si="0"/>
        <v>56</v>
      </c>
      <c r="E67" s="532"/>
      <c r="F67" s="531"/>
      <c r="G67" s="531"/>
      <c r="H67" s="573"/>
      <c r="I67" s="573"/>
      <c r="J67" s="234"/>
      <c r="K67" s="233"/>
      <c r="L67" s="233"/>
      <c r="M67" s="732"/>
      <c r="N67" s="573"/>
      <c r="O67" s="573"/>
      <c r="P67" s="573"/>
      <c r="Q67" s="399"/>
      <c r="R67" s="366"/>
      <c r="S67" s="4"/>
    </row>
    <row r="68" spans="2:19" ht="13.5" customHeight="1">
      <c r="B68" s="395"/>
      <c r="C68" s="32"/>
      <c r="D68" s="529">
        <f t="shared" si="0"/>
        <v>57</v>
      </c>
      <c r="E68" s="532"/>
      <c r="F68" s="531"/>
      <c r="G68" s="531"/>
      <c r="H68" s="573"/>
      <c r="I68" s="573"/>
      <c r="J68" s="234"/>
      <c r="K68" s="233"/>
      <c r="L68" s="233"/>
      <c r="M68" s="732"/>
      <c r="N68" s="573"/>
      <c r="O68" s="573"/>
      <c r="P68" s="573"/>
      <c r="Q68" s="399"/>
      <c r="R68" s="366"/>
      <c r="S68" s="4"/>
    </row>
    <row r="69" spans="2:19" ht="13.5" customHeight="1">
      <c r="B69" s="395"/>
      <c r="C69" s="32"/>
      <c r="D69" s="529">
        <f t="shared" si="0"/>
        <v>58</v>
      </c>
      <c r="E69" s="532"/>
      <c r="F69" s="531"/>
      <c r="G69" s="531"/>
      <c r="H69" s="573"/>
      <c r="I69" s="573"/>
      <c r="J69" s="234"/>
      <c r="K69" s="233"/>
      <c r="L69" s="233"/>
      <c r="M69" s="732"/>
      <c r="N69" s="573"/>
      <c r="O69" s="573"/>
      <c r="P69" s="573"/>
      <c r="Q69" s="399"/>
      <c r="R69" s="366"/>
      <c r="S69" s="4"/>
    </row>
    <row r="70" spans="2:19" ht="13.5" customHeight="1">
      <c r="B70" s="395"/>
      <c r="C70" s="32"/>
      <c r="D70" s="529">
        <f t="shared" si="0"/>
        <v>59</v>
      </c>
      <c r="E70" s="532"/>
      <c r="F70" s="531"/>
      <c r="G70" s="531"/>
      <c r="H70" s="573"/>
      <c r="I70" s="573"/>
      <c r="J70" s="234"/>
      <c r="K70" s="233"/>
      <c r="L70" s="233"/>
      <c r="M70" s="732"/>
      <c r="N70" s="573"/>
      <c r="O70" s="573"/>
      <c r="P70" s="573"/>
      <c r="Q70" s="399"/>
      <c r="R70" s="366"/>
      <c r="S70" s="4"/>
    </row>
    <row r="71" spans="2:19" ht="13.5" customHeight="1">
      <c r="B71" s="395"/>
      <c r="C71" s="32"/>
      <c r="D71" s="529">
        <f t="shared" si="0"/>
        <v>60</v>
      </c>
      <c r="E71" s="532"/>
      <c r="F71" s="531"/>
      <c r="G71" s="531"/>
      <c r="H71" s="573"/>
      <c r="I71" s="573"/>
      <c r="J71" s="234"/>
      <c r="K71" s="233"/>
      <c r="L71" s="233"/>
      <c r="M71" s="732"/>
      <c r="N71" s="573"/>
      <c r="O71" s="573"/>
      <c r="P71" s="573"/>
      <c r="Q71" s="399"/>
      <c r="R71" s="366"/>
      <c r="S71" s="4"/>
    </row>
    <row r="72" spans="2:19" ht="13.5" customHeight="1">
      <c r="B72" s="395"/>
      <c r="C72" s="32"/>
      <c r="D72" s="529">
        <f t="shared" si="0"/>
        <v>61</v>
      </c>
      <c r="E72" s="532"/>
      <c r="F72" s="531"/>
      <c r="G72" s="531"/>
      <c r="H72" s="573"/>
      <c r="I72" s="573"/>
      <c r="J72" s="234"/>
      <c r="K72" s="233"/>
      <c r="L72" s="233"/>
      <c r="M72" s="732"/>
      <c r="N72" s="573"/>
      <c r="O72" s="573"/>
      <c r="P72" s="573"/>
      <c r="Q72" s="399"/>
      <c r="R72" s="366"/>
      <c r="S72" s="4"/>
    </row>
    <row r="73" spans="2:19" ht="13.5" customHeight="1">
      <c r="B73" s="395"/>
      <c r="C73" s="32"/>
      <c r="D73" s="529">
        <f t="shared" si="0"/>
        <v>62</v>
      </c>
      <c r="E73" s="532"/>
      <c r="F73" s="531"/>
      <c r="G73" s="531"/>
      <c r="H73" s="573"/>
      <c r="I73" s="573"/>
      <c r="J73" s="234"/>
      <c r="K73" s="233"/>
      <c r="L73" s="233"/>
      <c r="M73" s="732"/>
      <c r="N73" s="573"/>
      <c r="O73" s="573"/>
      <c r="P73" s="573"/>
      <c r="Q73" s="399"/>
      <c r="R73" s="366"/>
      <c r="S73" s="4"/>
    </row>
    <row r="74" spans="2:19" ht="13.5" customHeight="1">
      <c r="B74" s="395"/>
      <c r="C74" s="32"/>
      <c r="D74" s="529">
        <f t="shared" si="0"/>
        <v>63</v>
      </c>
      <c r="E74" s="532"/>
      <c r="F74" s="531"/>
      <c r="G74" s="531"/>
      <c r="H74" s="573"/>
      <c r="I74" s="573"/>
      <c r="J74" s="234"/>
      <c r="K74" s="233"/>
      <c r="L74" s="233"/>
      <c r="M74" s="732"/>
      <c r="N74" s="573"/>
      <c r="O74" s="573"/>
      <c r="P74" s="573"/>
      <c r="Q74" s="399"/>
      <c r="R74" s="366"/>
      <c r="S74" s="4"/>
    </row>
    <row r="75" spans="2:19" ht="13.5" customHeight="1">
      <c r="B75" s="395"/>
      <c r="C75" s="32"/>
      <c r="D75" s="529">
        <f t="shared" si="0"/>
        <v>64</v>
      </c>
      <c r="E75" s="532"/>
      <c r="F75" s="531"/>
      <c r="G75" s="531"/>
      <c r="H75" s="573"/>
      <c r="I75" s="573"/>
      <c r="J75" s="234"/>
      <c r="K75" s="233"/>
      <c r="L75" s="233"/>
      <c r="M75" s="732"/>
      <c r="N75" s="573"/>
      <c r="O75" s="573"/>
      <c r="P75" s="573"/>
      <c r="Q75" s="399"/>
      <c r="R75" s="366"/>
      <c r="S75" s="4"/>
    </row>
    <row r="76" spans="2:19" ht="13.5" customHeight="1">
      <c r="B76" s="395"/>
      <c r="C76" s="32"/>
      <c r="D76" s="529">
        <f t="shared" si="0"/>
        <v>65</v>
      </c>
      <c r="E76" s="532"/>
      <c r="F76" s="531"/>
      <c r="G76" s="531"/>
      <c r="H76" s="573"/>
      <c r="I76" s="573"/>
      <c r="J76" s="234"/>
      <c r="K76" s="233"/>
      <c r="L76" s="233"/>
      <c r="M76" s="732"/>
      <c r="N76" s="573"/>
      <c r="O76" s="573"/>
      <c r="P76" s="573"/>
      <c r="Q76" s="399"/>
      <c r="R76" s="366"/>
      <c r="S76" s="4"/>
    </row>
    <row r="77" spans="2:19" ht="13.5" customHeight="1">
      <c r="B77" s="395"/>
      <c r="C77" s="32"/>
      <c r="D77" s="529">
        <f t="shared" ref="D77:D101" si="1">D76+1</f>
        <v>66</v>
      </c>
      <c r="E77" s="532"/>
      <c r="F77" s="531"/>
      <c r="G77" s="531"/>
      <c r="H77" s="573"/>
      <c r="I77" s="573"/>
      <c r="J77" s="234"/>
      <c r="K77" s="233"/>
      <c r="L77" s="233"/>
      <c r="M77" s="732"/>
      <c r="N77" s="573"/>
      <c r="O77" s="573"/>
      <c r="P77" s="573"/>
      <c r="Q77" s="399"/>
      <c r="R77" s="366"/>
      <c r="S77" s="4"/>
    </row>
    <row r="78" spans="2:19" ht="13.5" customHeight="1">
      <c r="B78" s="395"/>
      <c r="C78" s="32"/>
      <c r="D78" s="529">
        <f t="shared" si="1"/>
        <v>67</v>
      </c>
      <c r="E78" s="532"/>
      <c r="F78" s="531"/>
      <c r="G78" s="531"/>
      <c r="H78" s="573"/>
      <c r="I78" s="573"/>
      <c r="J78" s="234"/>
      <c r="K78" s="233"/>
      <c r="L78" s="233"/>
      <c r="M78" s="732"/>
      <c r="N78" s="573"/>
      <c r="O78" s="573"/>
      <c r="P78" s="573"/>
      <c r="Q78" s="399"/>
      <c r="R78" s="366"/>
      <c r="S78" s="4"/>
    </row>
    <row r="79" spans="2:19" ht="13.5" customHeight="1">
      <c r="B79" s="395"/>
      <c r="C79" s="32"/>
      <c r="D79" s="529">
        <f t="shared" si="1"/>
        <v>68</v>
      </c>
      <c r="E79" s="532"/>
      <c r="F79" s="531"/>
      <c r="G79" s="531"/>
      <c r="H79" s="573"/>
      <c r="I79" s="573"/>
      <c r="J79" s="234"/>
      <c r="K79" s="233"/>
      <c r="L79" s="233"/>
      <c r="M79" s="732"/>
      <c r="N79" s="573"/>
      <c r="O79" s="573"/>
      <c r="P79" s="573"/>
      <c r="Q79" s="399"/>
      <c r="R79" s="366"/>
      <c r="S79" s="4"/>
    </row>
    <row r="80" spans="2:19" ht="13.5" customHeight="1">
      <c r="B80" s="395"/>
      <c r="C80" s="32"/>
      <c r="D80" s="529">
        <f t="shared" si="1"/>
        <v>69</v>
      </c>
      <c r="E80" s="532"/>
      <c r="F80" s="531"/>
      <c r="G80" s="531"/>
      <c r="H80" s="573"/>
      <c r="I80" s="573"/>
      <c r="J80" s="234"/>
      <c r="K80" s="233"/>
      <c r="L80" s="233"/>
      <c r="M80" s="732"/>
      <c r="N80" s="573"/>
      <c r="O80" s="573"/>
      <c r="P80" s="573"/>
      <c r="Q80" s="399"/>
      <c r="R80" s="366"/>
      <c r="S80" s="4"/>
    </row>
    <row r="81" spans="2:19" ht="13.5" customHeight="1">
      <c r="B81" s="395"/>
      <c r="C81" s="32"/>
      <c r="D81" s="529">
        <f t="shared" si="1"/>
        <v>70</v>
      </c>
      <c r="E81" s="532"/>
      <c r="F81" s="531"/>
      <c r="G81" s="531"/>
      <c r="H81" s="573"/>
      <c r="I81" s="573"/>
      <c r="J81" s="234"/>
      <c r="K81" s="233"/>
      <c r="L81" s="233"/>
      <c r="M81" s="732"/>
      <c r="N81" s="573"/>
      <c r="O81" s="573"/>
      <c r="P81" s="573"/>
      <c r="Q81" s="399"/>
      <c r="R81" s="366"/>
      <c r="S81" s="4"/>
    </row>
    <row r="82" spans="2:19" ht="13.5" customHeight="1">
      <c r="B82" s="395"/>
      <c r="C82" s="32"/>
      <c r="D82" s="529">
        <f t="shared" si="1"/>
        <v>71</v>
      </c>
      <c r="E82" s="532"/>
      <c r="F82" s="531"/>
      <c r="G82" s="531"/>
      <c r="H82" s="573"/>
      <c r="I82" s="573"/>
      <c r="J82" s="234"/>
      <c r="K82" s="233"/>
      <c r="L82" s="233"/>
      <c r="M82" s="732"/>
      <c r="N82" s="573"/>
      <c r="O82" s="573"/>
      <c r="P82" s="573"/>
      <c r="Q82" s="399"/>
      <c r="R82" s="366"/>
      <c r="S82" s="4"/>
    </row>
    <row r="83" spans="2:19" ht="13.5" customHeight="1">
      <c r="B83" s="395"/>
      <c r="C83" s="32"/>
      <c r="D83" s="529">
        <f t="shared" si="1"/>
        <v>72</v>
      </c>
      <c r="E83" s="532"/>
      <c r="F83" s="531"/>
      <c r="G83" s="531"/>
      <c r="H83" s="573"/>
      <c r="I83" s="573"/>
      <c r="J83" s="234"/>
      <c r="K83" s="233"/>
      <c r="L83" s="233"/>
      <c r="M83" s="732"/>
      <c r="N83" s="573"/>
      <c r="O83" s="573"/>
      <c r="P83" s="573"/>
      <c r="Q83" s="399"/>
      <c r="R83" s="366"/>
      <c r="S83" s="4"/>
    </row>
    <row r="84" spans="2:19" ht="13.5" customHeight="1">
      <c r="B84" s="395"/>
      <c r="C84" s="32"/>
      <c r="D84" s="529">
        <f t="shared" si="1"/>
        <v>73</v>
      </c>
      <c r="E84" s="532"/>
      <c r="F84" s="531"/>
      <c r="G84" s="531"/>
      <c r="H84" s="573"/>
      <c r="I84" s="573"/>
      <c r="J84" s="234"/>
      <c r="K84" s="233"/>
      <c r="L84" s="233"/>
      <c r="M84" s="732"/>
      <c r="N84" s="573"/>
      <c r="O84" s="573"/>
      <c r="P84" s="573"/>
      <c r="Q84" s="399"/>
      <c r="R84" s="366"/>
      <c r="S84" s="4"/>
    </row>
    <row r="85" spans="2:19" ht="13.5" customHeight="1">
      <c r="B85" s="395"/>
      <c r="C85" s="32"/>
      <c r="D85" s="529">
        <f t="shared" si="1"/>
        <v>74</v>
      </c>
      <c r="E85" s="532"/>
      <c r="F85" s="531"/>
      <c r="G85" s="531"/>
      <c r="H85" s="573"/>
      <c r="I85" s="573"/>
      <c r="J85" s="234"/>
      <c r="K85" s="233"/>
      <c r="L85" s="233"/>
      <c r="M85" s="732"/>
      <c r="N85" s="573"/>
      <c r="O85" s="573"/>
      <c r="P85" s="573"/>
      <c r="Q85" s="399"/>
      <c r="R85" s="366"/>
      <c r="S85" s="4"/>
    </row>
    <row r="86" spans="2:19" ht="13.5" customHeight="1">
      <c r="B86" s="395"/>
      <c r="C86" s="32"/>
      <c r="D86" s="529">
        <f t="shared" si="1"/>
        <v>75</v>
      </c>
      <c r="E86" s="532"/>
      <c r="F86" s="531"/>
      <c r="G86" s="531"/>
      <c r="H86" s="573"/>
      <c r="I86" s="573"/>
      <c r="J86" s="234"/>
      <c r="K86" s="233"/>
      <c r="L86" s="233"/>
      <c r="M86" s="732"/>
      <c r="N86" s="573"/>
      <c r="O86" s="573"/>
      <c r="P86" s="573"/>
      <c r="Q86" s="399"/>
      <c r="R86" s="366"/>
      <c r="S86" s="4"/>
    </row>
    <row r="87" spans="2:19" ht="13.5" customHeight="1">
      <c r="B87" s="395"/>
      <c r="C87" s="32"/>
      <c r="D87" s="529">
        <f t="shared" si="1"/>
        <v>76</v>
      </c>
      <c r="E87" s="532"/>
      <c r="F87" s="531"/>
      <c r="G87" s="531"/>
      <c r="H87" s="573"/>
      <c r="I87" s="573"/>
      <c r="J87" s="234"/>
      <c r="K87" s="233"/>
      <c r="L87" s="233"/>
      <c r="M87" s="732"/>
      <c r="N87" s="573"/>
      <c r="O87" s="573"/>
      <c r="P87" s="573"/>
      <c r="Q87" s="399"/>
      <c r="R87" s="366"/>
      <c r="S87" s="4"/>
    </row>
    <row r="88" spans="2:19" ht="13.5" customHeight="1">
      <c r="B88" s="395"/>
      <c r="C88" s="32"/>
      <c r="D88" s="529">
        <f t="shared" si="1"/>
        <v>77</v>
      </c>
      <c r="E88" s="532"/>
      <c r="F88" s="531"/>
      <c r="G88" s="531"/>
      <c r="H88" s="573"/>
      <c r="I88" s="573"/>
      <c r="J88" s="234"/>
      <c r="K88" s="233"/>
      <c r="L88" s="233"/>
      <c r="M88" s="732"/>
      <c r="N88" s="573"/>
      <c r="O88" s="573"/>
      <c r="P88" s="573"/>
      <c r="Q88" s="399"/>
      <c r="R88" s="366"/>
      <c r="S88" s="4"/>
    </row>
    <row r="89" spans="2:19" ht="13.5" customHeight="1">
      <c r="B89" s="395"/>
      <c r="C89" s="32"/>
      <c r="D89" s="529">
        <f t="shared" si="1"/>
        <v>78</v>
      </c>
      <c r="E89" s="532"/>
      <c r="F89" s="531"/>
      <c r="G89" s="531"/>
      <c r="H89" s="573"/>
      <c r="I89" s="573"/>
      <c r="J89" s="234"/>
      <c r="K89" s="233"/>
      <c r="L89" s="233"/>
      <c r="M89" s="732"/>
      <c r="N89" s="573"/>
      <c r="O89" s="573"/>
      <c r="P89" s="573"/>
      <c r="Q89" s="399"/>
      <c r="R89" s="366"/>
      <c r="S89" s="4"/>
    </row>
    <row r="90" spans="2:19" ht="13.5" customHeight="1">
      <c r="B90" s="395"/>
      <c r="C90" s="32"/>
      <c r="D90" s="529">
        <f t="shared" si="1"/>
        <v>79</v>
      </c>
      <c r="E90" s="532"/>
      <c r="F90" s="531"/>
      <c r="G90" s="531"/>
      <c r="H90" s="573"/>
      <c r="I90" s="573"/>
      <c r="J90" s="234"/>
      <c r="K90" s="233"/>
      <c r="L90" s="233"/>
      <c r="M90" s="732"/>
      <c r="N90" s="573"/>
      <c r="O90" s="573"/>
      <c r="P90" s="573"/>
      <c r="Q90" s="399"/>
      <c r="R90" s="366"/>
      <c r="S90" s="4"/>
    </row>
    <row r="91" spans="2:19" ht="13.5" customHeight="1">
      <c r="B91" s="395"/>
      <c r="C91" s="32"/>
      <c r="D91" s="529">
        <f t="shared" si="1"/>
        <v>80</v>
      </c>
      <c r="E91" s="532"/>
      <c r="F91" s="531"/>
      <c r="G91" s="531"/>
      <c r="H91" s="573"/>
      <c r="I91" s="573"/>
      <c r="J91" s="234"/>
      <c r="K91" s="233"/>
      <c r="L91" s="233"/>
      <c r="M91" s="732"/>
      <c r="N91" s="573"/>
      <c r="O91" s="573"/>
      <c r="P91" s="573"/>
      <c r="Q91" s="399"/>
      <c r="R91" s="366"/>
      <c r="S91" s="4"/>
    </row>
    <row r="92" spans="2:19" ht="13.5" customHeight="1">
      <c r="B92" s="395"/>
      <c r="C92" s="32"/>
      <c r="D92" s="529">
        <f t="shared" si="1"/>
        <v>81</v>
      </c>
      <c r="E92" s="532"/>
      <c r="F92" s="531"/>
      <c r="G92" s="531"/>
      <c r="H92" s="573"/>
      <c r="I92" s="573"/>
      <c r="J92" s="234"/>
      <c r="K92" s="233"/>
      <c r="L92" s="233"/>
      <c r="M92" s="732"/>
      <c r="N92" s="573"/>
      <c r="O92" s="573"/>
      <c r="P92" s="573"/>
      <c r="Q92" s="399"/>
      <c r="R92" s="366"/>
      <c r="S92" s="4"/>
    </row>
    <row r="93" spans="2:19" ht="13.5" customHeight="1">
      <c r="B93" s="395"/>
      <c r="C93" s="32"/>
      <c r="D93" s="529">
        <f t="shared" si="1"/>
        <v>82</v>
      </c>
      <c r="E93" s="532"/>
      <c r="F93" s="531"/>
      <c r="G93" s="531"/>
      <c r="H93" s="573"/>
      <c r="I93" s="573"/>
      <c r="J93" s="234"/>
      <c r="K93" s="233"/>
      <c r="L93" s="233"/>
      <c r="M93" s="732"/>
      <c r="N93" s="573"/>
      <c r="O93" s="573"/>
      <c r="P93" s="573"/>
      <c r="Q93" s="399"/>
      <c r="R93" s="366"/>
      <c r="S93" s="4"/>
    </row>
    <row r="94" spans="2:19" ht="13.5" customHeight="1">
      <c r="B94" s="395"/>
      <c r="C94" s="32"/>
      <c r="D94" s="529">
        <f t="shared" si="1"/>
        <v>83</v>
      </c>
      <c r="E94" s="532"/>
      <c r="F94" s="531"/>
      <c r="G94" s="531"/>
      <c r="H94" s="573"/>
      <c r="I94" s="573"/>
      <c r="J94" s="234"/>
      <c r="K94" s="233"/>
      <c r="L94" s="233"/>
      <c r="M94" s="732"/>
      <c r="N94" s="573"/>
      <c r="O94" s="573"/>
      <c r="P94" s="573"/>
      <c r="Q94" s="399"/>
      <c r="R94" s="366"/>
      <c r="S94" s="4"/>
    </row>
    <row r="95" spans="2:19" ht="13.5" customHeight="1">
      <c r="B95" s="395"/>
      <c r="C95" s="32"/>
      <c r="D95" s="529">
        <f t="shared" si="1"/>
        <v>84</v>
      </c>
      <c r="E95" s="532"/>
      <c r="F95" s="531"/>
      <c r="G95" s="531"/>
      <c r="H95" s="573"/>
      <c r="I95" s="573"/>
      <c r="J95" s="234"/>
      <c r="K95" s="233"/>
      <c r="L95" s="233"/>
      <c r="M95" s="732"/>
      <c r="N95" s="573"/>
      <c r="O95" s="573"/>
      <c r="P95" s="573"/>
      <c r="Q95" s="399"/>
      <c r="R95" s="366"/>
      <c r="S95" s="4"/>
    </row>
    <row r="96" spans="2:19" ht="13.5" customHeight="1">
      <c r="B96" s="395"/>
      <c r="C96" s="32"/>
      <c r="D96" s="529">
        <f t="shared" si="1"/>
        <v>85</v>
      </c>
      <c r="E96" s="532"/>
      <c r="F96" s="531"/>
      <c r="G96" s="531"/>
      <c r="H96" s="573"/>
      <c r="I96" s="573"/>
      <c r="J96" s="234"/>
      <c r="K96" s="233"/>
      <c r="L96" s="233"/>
      <c r="M96" s="732"/>
      <c r="N96" s="573"/>
      <c r="O96" s="573"/>
      <c r="P96" s="573"/>
      <c r="Q96" s="399"/>
      <c r="R96" s="366"/>
      <c r="S96" s="4"/>
    </row>
    <row r="97" spans="2:19" ht="13.5" customHeight="1">
      <c r="B97" s="395"/>
      <c r="C97" s="32"/>
      <c r="D97" s="529">
        <f t="shared" si="1"/>
        <v>86</v>
      </c>
      <c r="E97" s="532"/>
      <c r="F97" s="531"/>
      <c r="G97" s="531"/>
      <c r="H97" s="573"/>
      <c r="I97" s="573"/>
      <c r="J97" s="234"/>
      <c r="K97" s="233"/>
      <c r="L97" s="233"/>
      <c r="M97" s="732"/>
      <c r="N97" s="573"/>
      <c r="O97" s="573"/>
      <c r="P97" s="573"/>
      <c r="Q97" s="399"/>
      <c r="R97" s="366"/>
      <c r="S97" s="4"/>
    </row>
    <row r="98" spans="2:19" ht="13.5" customHeight="1">
      <c r="B98" s="395"/>
      <c r="C98" s="32"/>
      <c r="D98" s="529">
        <f t="shared" si="1"/>
        <v>87</v>
      </c>
      <c r="E98" s="532"/>
      <c r="F98" s="531"/>
      <c r="G98" s="531"/>
      <c r="H98" s="573"/>
      <c r="I98" s="573"/>
      <c r="J98" s="234"/>
      <c r="K98" s="233"/>
      <c r="L98" s="233"/>
      <c r="M98" s="732"/>
      <c r="N98" s="573"/>
      <c r="O98" s="573"/>
      <c r="P98" s="573"/>
      <c r="Q98" s="399"/>
      <c r="R98" s="366"/>
      <c r="S98" s="4"/>
    </row>
    <row r="99" spans="2:19" ht="13.5" customHeight="1">
      <c r="B99" s="395"/>
      <c r="C99" s="32"/>
      <c r="D99" s="529">
        <f t="shared" si="1"/>
        <v>88</v>
      </c>
      <c r="E99" s="532"/>
      <c r="F99" s="531"/>
      <c r="G99" s="531"/>
      <c r="H99" s="573"/>
      <c r="I99" s="573"/>
      <c r="J99" s="234"/>
      <c r="K99" s="233"/>
      <c r="L99" s="233"/>
      <c r="M99" s="732"/>
      <c r="N99" s="573"/>
      <c r="O99" s="573"/>
      <c r="P99" s="573"/>
      <c r="Q99" s="399"/>
      <c r="R99" s="366"/>
      <c r="S99" s="4"/>
    </row>
    <row r="100" spans="2:19" ht="13.5" customHeight="1">
      <c r="B100" s="395"/>
      <c r="C100" s="32"/>
      <c r="D100" s="529">
        <f t="shared" si="1"/>
        <v>89</v>
      </c>
      <c r="E100" s="532"/>
      <c r="F100" s="531"/>
      <c r="G100" s="531"/>
      <c r="H100" s="573"/>
      <c r="I100" s="573"/>
      <c r="J100" s="234"/>
      <c r="K100" s="233"/>
      <c r="L100" s="233"/>
      <c r="M100" s="732"/>
      <c r="N100" s="573"/>
      <c r="O100" s="573"/>
      <c r="P100" s="573"/>
      <c r="Q100" s="399"/>
      <c r="R100" s="366"/>
      <c r="S100" s="4"/>
    </row>
    <row r="101" spans="2:19" ht="13.5" customHeight="1">
      <c r="B101" s="395"/>
      <c r="C101" s="32"/>
      <c r="D101" s="529">
        <f t="shared" si="1"/>
        <v>90</v>
      </c>
      <c r="E101" s="532"/>
      <c r="F101" s="531"/>
      <c r="G101" s="531"/>
      <c r="H101" s="573"/>
      <c r="I101" s="573"/>
      <c r="J101" s="234"/>
      <c r="K101" s="233"/>
      <c r="L101" s="233"/>
      <c r="M101" s="732"/>
      <c r="N101" s="573"/>
      <c r="O101" s="573"/>
      <c r="P101" s="573"/>
      <c r="Q101" s="399"/>
      <c r="R101" s="366"/>
      <c r="S101" s="4"/>
    </row>
    <row r="102" spans="2:19" ht="12.75" customHeight="1">
      <c r="B102" s="395"/>
      <c r="D102" s="130"/>
      <c r="E102" s="250"/>
      <c r="F102" s="130"/>
      <c r="G102" s="130"/>
      <c r="H102" s="320"/>
      <c r="I102" s="320"/>
      <c r="J102" s="813"/>
      <c r="K102" s="735"/>
      <c r="L102" s="735"/>
      <c r="M102" s="320"/>
      <c r="N102" s="320"/>
      <c r="O102" s="320"/>
      <c r="P102" s="320"/>
      <c r="Q102" s="4"/>
      <c r="R102" s="366"/>
      <c r="S102" s="4"/>
    </row>
    <row r="103" spans="2:19" ht="3" customHeight="1">
      <c r="B103" s="396"/>
      <c r="C103" s="1086"/>
      <c r="D103" s="1086"/>
      <c r="E103" s="1040"/>
      <c r="F103" s="1086"/>
      <c r="G103" s="1086"/>
      <c r="H103" s="1086"/>
      <c r="I103" s="1086"/>
      <c r="J103" s="1086"/>
      <c r="K103" s="1086"/>
      <c r="L103" s="1086"/>
      <c r="M103" s="1086"/>
      <c r="N103" s="1086"/>
      <c r="O103" s="1086"/>
      <c r="P103" s="1086"/>
      <c r="Q103" s="1086"/>
      <c r="R103" s="34"/>
    </row>
    <row r="104" spans="2:19">
      <c r="R104" s="502"/>
    </row>
  </sheetData>
  <sheetProtection algorithmName="SHA-512" hashValue="4HEYNCS/gNXPQ2KagrnGFu42rPT/2X6htHeYAb9LrnIFm5o4k1qu/4DkqApt0gxcUwF7oehY+Nk5FSgbQk8DMA==" saltValue="Ya77bnz8yEX5QkMAFs4dmQ==" spinCount="100000" sheet="1" objects="1" scenarios="1" selectLockedCells="1"/>
  <mergeCells count="15">
    <mergeCell ref="M7:M8"/>
    <mergeCell ref="N7:N8"/>
    <mergeCell ref="P7:P8"/>
    <mergeCell ref="D6:D8"/>
    <mergeCell ref="E6:E8"/>
    <mergeCell ref="F6:F8"/>
    <mergeCell ref="G6:G8"/>
    <mergeCell ref="M6:P6"/>
    <mergeCell ref="O7:O8"/>
    <mergeCell ref="I4:L4"/>
    <mergeCell ref="D10:G10"/>
    <mergeCell ref="D11:G11"/>
    <mergeCell ref="H7:I7"/>
    <mergeCell ref="J7:J8"/>
    <mergeCell ref="K7:K8"/>
  </mergeCells>
  <phoneticPr fontId="4"/>
  <conditionalFormatting sqref="I12:I101">
    <cfRule type="expression" dxfId="14" priority="1" stopIfTrue="1">
      <formula>AND(H12="○",I12="○")</formula>
    </cfRule>
  </conditionalFormatting>
  <conditionalFormatting sqref="M12:M101">
    <cfRule type="expression" dxfId="13" priority="10" stopIfTrue="1">
      <formula>AND(H12="",M12="○")</formula>
    </cfRule>
  </conditionalFormatting>
  <conditionalFormatting sqref="N12:N101">
    <cfRule type="expression" dxfId="12" priority="6" stopIfTrue="1">
      <formula>AND(N12="○",OR(O12="○",P12="○"))</formula>
    </cfRule>
    <cfRule type="expression" dxfId="11" priority="7" stopIfTrue="1">
      <formula>AND($J12="",N12="○")</formula>
    </cfRule>
  </conditionalFormatting>
  <conditionalFormatting sqref="O12:O101">
    <cfRule type="expression" dxfId="10" priority="4" stopIfTrue="1">
      <formula>AND(O12="○",OR(N12="○",P12="○"))</formula>
    </cfRule>
    <cfRule type="expression" dxfId="9" priority="5" stopIfTrue="1">
      <formula>AND($J12="",O12="○")</formula>
    </cfRule>
  </conditionalFormatting>
  <conditionalFormatting sqref="P12:P101">
    <cfRule type="expression" dxfId="8" priority="2" stopIfTrue="1">
      <formula>AND(P12="○",OR(N12="○",O12="○"))</formula>
    </cfRule>
    <cfRule type="expression" dxfId="7" priority="3" stopIfTrue="1">
      <formula>AND($J12="",P12="○")</formula>
    </cfRule>
  </conditionalFormatting>
  <dataValidations count="1">
    <dataValidation type="list" allowBlank="1" showInputMessage="1" showErrorMessage="1" sqref="H12:I101 M12:P101" xr:uid="{00000000-0002-0000-1300-000000000000}">
      <formula1>$T$1:$T$2</formula1>
    </dataValidation>
  </dataValidations>
  <printOptions horizontalCentered="1"/>
  <pageMargins left="0.59055118110236227" right="0.59055118110236227" top="0.59055118110236227" bottom="0.39370078740157483" header="0.39370078740157483" footer="0.19685039370078741"/>
  <pageSetup paperSize="9" scale="95" firstPageNumber="27" orientation="landscape" blackAndWhite="1" horizontalDpi="300" verticalDpi="300" r:id="rId1"/>
  <headerFooter alignWithMargins="0">
    <oddFooter>&amp;C&amp;P</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T133"/>
  <sheetViews>
    <sheetView showGridLines="0" zoomScaleNormal="100" zoomScaleSheetLayoutView="100" workbookViewId="0">
      <pane ySplit="10" topLeftCell="A11" activePane="bottomLeft" state="frozen"/>
      <selection activeCell="D13" sqref="D13:E13"/>
      <selection pane="bottomLeft" activeCell="E11" sqref="E11"/>
    </sheetView>
  </sheetViews>
  <sheetFormatPr defaultColWidth="0" defaultRowHeight="13.5" zeroHeight="1"/>
  <cols>
    <col min="1" max="1" width="2.625" customWidth="1"/>
    <col min="2" max="2" width="0.5" customWidth="1"/>
    <col min="3" max="3" width="2.625" customWidth="1"/>
    <col min="4" max="4" width="3.625" style="1" customWidth="1"/>
    <col min="5" max="5" width="15.625" style="1" customWidth="1"/>
    <col min="6" max="7" width="6.625" style="1" customWidth="1"/>
    <col min="8" max="10" width="9.625" style="1" customWidth="1"/>
    <col min="11" max="11" width="6.625" style="1" customWidth="1"/>
    <col min="12" max="12" width="0.25" style="1" customWidth="1"/>
    <col min="13" max="17" width="9.625" style="1" customWidth="1"/>
    <col min="18" max="18" width="2.625" style="1" customWidth="1"/>
    <col min="19" max="19" width="0.5" style="1" customWidth="1"/>
    <col min="20" max="20" width="2.625" style="1" customWidth="1"/>
    <col min="21" max="254" width="9" style="1" hidden="1" customWidth="1"/>
    <col min="255" max="16384" width="2.625" style="1" hidden="1"/>
  </cols>
  <sheetData>
    <row r="1" spans="2:29" ht="13.5" customHeight="1">
      <c r="B1" s="1"/>
      <c r="C1" s="252" t="s">
        <v>2412</v>
      </c>
      <c r="R1" s="930"/>
      <c r="U1" s="1" t="s">
        <v>1070</v>
      </c>
      <c r="V1" s="1" t="s">
        <v>2196</v>
      </c>
    </row>
    <row r="2" spans="2:29" ht="3" customHeight="1">
      <c r="B2" s="393"/>
      <c r="C2" s="394"/>
      <c r="D2" s="250"/>
      <c r="E2" s="250"/>
      <c r="F2" s="250"/>
      <c r="G2" s="250"/>
      <c r="H2" s="250"/>
      <c r="I2" s="250"/>
      <c r="J2" s="250"/>
      <c r="K2" s="250"/>
      <c r="L2" s="250"/>
      <c r="M2" s="250"/>
      <c r="N2" s="250"/>
      <c r="O2" s="250"/>
      <c r="P2" s="250"/>
      <c r="Q2" s="250"/>
      <c r="R2" s="250"/>
      <c r="S2" s="346"/>
    </row>
    <row r="3" spans="2:29" ht="13.5" customHeight="1">
      <c r="B3" s="395"/>
      <c r="D3" s="1" t="s">
        <v>2413</v>
      </c>
      <c r="S3" s="317"/>
    </row>
    <row r="4" spans="2:29" ht="6" customHeight="1">
      <c r="B4" s="395"/>
      <c r="S4" s="317"/>
    </row>
    <row r="5" spans="2:29" ht="15" customHeight="1">
      <c r="B5" s="395"/>
      <c r="C5" s="32"/>
      <c r="D5" s="1143" t="s">
        <v>2205</v>
      </c>
      <c r="E5" s="1152" t="s">
        <v>2414</v>
      </c>
      <c r="F5" s="916">
        <f>基本情報!$E$59</f>
        <v>36</v>
      </c>
      <c r="G5" s="916">
        <f>基本情報!$E$62</f>
        <v>38</v>
      </c>
      <c r="H5" s="916">
        <f>基本情報!$E$63</f>
        <v>39</v>
      </c>
      <c r="I5" s="916">
        <f>基本情報!$E$61</f>
        <v>37</v>
      </c>
      <c r="J5" s="411" t="s">
        <v>853</v>
      </c>
      <c r="K5" s="411" t="s">
        <v>853</v>
      </c>
      <c r="L5" s="223"/>
      <c r="M5" s="516" t="s">
        <v>2415</v>
      </c>
      <c r="N5" s="187" t="s">
        <v>2416</v>
      </c>
      <c r="O5" s="187" t="s">
        <v>2417</v>
      </c>
      <c r="P5" s="187" t="s">
        <v>2418</v>
      </c>
      <c r="Q5" s="187" t="s">
        <v>2419</v>
      </c>
      <c r="R5" s="237"/>
      <c r="S5" s="367"/>
      <c r="T5" s="237"/>
    </row>
    <row r="6" spans="2:29" ht="15" customHeight="1">
      <c r="B6" s="395"/>
      <c r="C6" s="32"/>
      <c r="D6" s="1424"/>
      <c r="E6" s="1290"/>
      <c r="F6" s="1329" t="s">
        <v>1306</v>
      </c>
      <c r="G6" s="1330"/>
      <c r="H6" s="1331"/>
      <c r="I6" s="1329" t="s">
        <v>2420</v>
      </c>
      <c r="J6" s="1329" t="s">
        <v>2421</v>
      </c>
      <c r="K6" s="1152" t="s">
        <v>1312</v>
      </c>
      <c r="L6" s="525"/>
      <c r="M6" s="1172" t="s">
        <v>2422</v>
      </c>
      <c r="N6" s="1172"/>
      <c r="O6" s="1172"/>
      <c r="P6" s="1172"/>
      <c r="Q6" s="519" t="s">
        <v>2423</v>
      </c>
      <c r="R6" s="237"/>
      <c r="S6" s="367"/>
      <c r="T6" s="237"/>
    </row>
    <row r="7" spans="2:29" ht="48" customHeight="1">
      <c r="B7" s="395"/>
      <c r="C7" s="32"/>
      <c r="D7" s="1424"/>
      <c r="E7" s="1153"/>
      <c r="F7" s="1171" t="s">
        <v>2422</v>
      </c>
      <c r="G7" s="1173"/>
      <c r="H7" s="223" t="s">
        <v>2423</v>
      </c>
      <c r="I7" s="1332"/>
      <c r="J7" s="1332"/>
      <c r="K7" s="1290"/>
      <c r="L7" s="525"/>
      <c r="M7" s="377" t="s">
        <v>2424</v>
      </c>
      <c r="N7" s="223" t="s">
        <v>2425</v>
      </c>
      <c r="O7" s="223" t="s">
        <v>2426</v>
      </c>
      <c r="P7" s="223" t="s">
        <v>2427</v>
      </c>
      <c r="Q7" s="187" t="s">
        <v>2428</v>
      </c>
      <c r="R7" s="237"/>
      <c r="S7" s="367"/>
      <c r="T7" s="237"/>
    </row>
    <row r="8" spans="2:29" ht="2.1" customHeight="1" thickBot="1">
      <c r="B8" s="395"/>
      <c r="C8" s="32"/>
      <c r="D8" s="482"/>
      <c r="E8" s="510"/>
      <c r="F8" s="510"/>
      <c r="G8" s="510"/>
      <c r="H8" s="187"/>
      <c r="I8" s="514"/>
      <c r="J8" s="26"/>
      <c r="K8" s="26"/>
      <c r="L8" s="187"/>
      <c r="M8" s="377"/>
      <c r="N8" s="223"/>
      <c r="O8" s="627"/>
      <c r="P8" s="223"/>
      <c r="Q8" s="223"/>
      <c r="R8" s="538"/>
      <c r="S8" s="367"/>
      <c r="T8" s="237"/>
    </row>
    <row r="9" spans="2:29" ht="15" customHeight="1" thickBot="1">
      <c r="B9" s="395"/>
      <c r="C9" s="32"/>
      <c r="D9" s="1213" t="s">
        <v>1016</v>
      </c>
      <c r="E9" s="1212"/>
      <c r="F9" s="524" t="s">
        <v>853</v>
      </c>
      <c r="G9" s="524" t="s">
        <v>853</v>
      </c>
      <c r="H9" s="524" t="s">
        <v>853</v>
      </c>
      <c r="I9" s="419" t="s">
        <v>853</v>
      </c>
      <c r="J9" s="508" t="s">
        <v>853</v>
      </c>
      <c r="K9" s="508" t="s">
        <v>853</v>
      </c>
      <c r="L9" s="422"/>
      <c r="M9" s="628" t="str">
        <f>IF($F$10=0,"        －",M$10/$F$10)</f>
        <v xml:space="preserve">        －</v>
      </c>
      <c r="N9" s="596" t="str">
        <f>IF($I$10=0,"        －",N$10/$I$10)</f>
        <v xml:space="preserve">        －</v>
      </c>
      <c r="O9" s="596" t="str">
        <f>IF($G$10=0,"        －",O$10/$G$10)</f>
        <v xml:space="preserve">        －</v>
      </c>
      <c r="P9" s="596" t="str">
        <f>IF($F$10=0,"        －",P$10/$F$10)</f>
        <v xml:space="preserve">        －</v>
      </c>
      <c r="Q9" s="646" t="str">
        <f>IF($H$10=0,"        －",Q$10/$H$10)</f>
        <v xml:space="preserve">        －</v>
      </c>
      <c r="R9" s="653"/>
      <c r="S9" s="720"/>
      <c r="T9" s="653"/>
      <c r="AC9" s="350"/>
    </row>
    <row r="10" spans="2:29" ht="15" customHeight="1" thickBot="1">
      <c r="B10" s="395"/>
      <c r="C10" s="32"/>
      <c r="D10" s="1213" t="s">
        <v>58</v>
      </c>
      <c r="E10" s="1214"/>
      <c r="F10" s="630">
        <f t="array" ref="F10">SUM(IF(F11:F130="○",$J11:$J130*$K11:$K130,0))</f>
        <v>0</v>
      </c>
      <c r="G10" s="797">
        <f>SUMIF(F11:F130,"○",K11:K130)</f>
        <v>0</v>
      </c>
      <c r="H10" s="631">
        <f t="array" ref="H10">SUM(IF(H11:H130="○",$J11:$J130*$K11:$K130,0))</f>
        <v>0</v>
      </c>
      <c r="I10" s="609">
        <f t="array" ref="I10">SUM(IF(I11:I130="○",$J11:$J130*$K11:$K130,0))</f>
        <v>0</v>
      </c>
      <c r="J10" s="733">
        <f>SUMPRODUCT(J11:J130,K11:K130)</f>
        <v>0</v>
      </c>
      <c r="K10" s="658">
        <f>SUM(K11:K130)</f>
        <v>0</v>
      </c>
      <c r="L10" s="1118"/>
      <c r="M10" s="633">
        <f t="array" ref="M10">SUM(IF(M11:M130="○",$J11:$J130*$K11:$K130,0))</f>
        <v>0</v>
      </c>
      <c r="N10" s="633">
        <f t="array" ref="N10">SUM(IF(N11:N130="○",$J11:$J130*$K11:$K130,0))</f>
        <v>0</v>
      </c>
      <c r="O10" s="610">
        <f>SUMIF(O11:O130,"○",$K11:$K130)</f>
        <v>0</v>
      </c>
      <c r="P10" s="633">
        <f t="array" ref="P10">SUM(IF(P11:P130="○",$J11:$J130*$K11:$K130,0))</f>
        <v>0</v>
      </c>
      <c r="Q10" s="633">
        <f t="array" ref="Q10">SUM(IF(Q11:Q130="○",$J11:$J130*$K11:$K130,0))</f>
        <v>0</v>
      </c>
      <c r="R10" s="612"/>
      <c r="S10" s="724"/>
      <c r="T10" s="688"/>
      <c r="U10" s="1040"/>
      <c r="AC10" s="350"/>
    </row>
    <row r="11" spans="2:29" ht="13.5" customHeight="1">
      <c r="B11" s="395"/>
      <c r="C11" s="32"/>
      <c r="D11" s="526">
        <v>1</v>
      </c>
      <c r="E11" s="615"/>
      <c r="F11" s="1428"/>
      <c r="G11" s="1429"/>
      <c r="H11" s="616"/>
      <c r="I11" s="617"/>
      <c r="J11" s="734"/>
      <c r="K11" s="619"/>
      <c r="L11" s="616"/>
      <c r="M11" s="636"/>
      <c r="N11" s="616"/>
      <c r="O11" s="616"/>
      <c r="P11" s="636"/>
      <c r="Q11" s="616"/>
      <c r="R11" s="399"/>
      <c r="S11" s="366"/>
      <c r="T11" s="4"/>
      <c r="U11" s="735"/>
    </row>
    <row r="12" spans="2:29" ht="13.5" customHeight="1">
      <c r="B12" s="395"/>
      <c r="C12" s="32"/>
      <c r="D12" s="529">
        <f>D11+1</f>
        <v>2</v>
      </c>
      <c r="E12" s="531"/>
      <c r="F12" s="1430"/>
      <c r="G12" s="1431"/>
      <c r="H12" s="573"/>
      <c r="I12" s="623"/>
      <c r="J12" s="736"/>
      <c r="K12" s="575"/>
      <c r="L12" s="573"/>
      <c r="M12" s="639"/>
      <c r="N12" s="573"/>
      <c r="O12" s="573"/>
      <c r="P12" s="639"/>
      <c r="Q12" s="573"/>
      <c r="R12" s="399"/>
      <c r="S12" s="366"/>
      <c r="T12" s="4"/>
      <c r="U12" s="147"/>
    </row>
    <row r="13" spans="2:29" ht="13.5" customHeight="1">
      <c r="B13" s="395"/>
      <c r="C13" s="32"/>
      <c r="D13" s="529">
        <f>D12+1</f>
        <v>3</v>
      </c>
      <c r="E13" s="531"/>
      <c r="F13" s="1430"/>
      <c r="G13" s="1431"/>
      <c r="H13" s="573"/>
      <c r="I13" s="623"/>
      <c r="J13" s="736"/>
      <c r="K13" s="575"/>
      <c r="L13" s="573"/>
      <c r="M13" s="639"/>
      <c r="N13" s="573"/>
      <c r="O13" s="573"/>
      <c r="P13" s="639"/>
      <c r="Q13" s="573"/>
      <c r="R13" s="399"/>
      <c r="S13" s="366"/>
      <c r="T13" s="4"/>
      <c r="U13" s="147"/>
    </row>
    <row r="14" spans="2:29" ht="13.5" customHeight="1">
      <c r="B14" s="395"/>
      <c r="C14" s="32"/>
      <c r="D14" s="529">
        <f t="shared" ref="D14:D40" si="0">D13+1</f>
        <v>4</v>
      </c>
      <c r="E14" s="531"/>
      <c r="F14" s="1430"/>
      <c r="G14" s="1431"/>
      <c r="H14" s="573"/>
      <c r="I14" s="623"/>
      <c r="J14" s="736"/>
      <c r="K14" s="575"/>
      <c r="L14" s="573"/>
      <c r="M14" s="639"/>
      <c r="N14" s="573"/>
      <c r="O14" s="573"/>
      <c r="P14" s="639"/>
      <c r="Q14" s="573"/>
      <c r="R14" s="399"/>
      <c r="S14" s="366"/>
      <c r="T14" s="4"/>
      <c r="U14" s="147"/>
    </row>
    <row r="15" spans="2:29" ht="13.5" customHeight="1">
      <c r="B15" s="395"/>
      <c r="C15" s="32"/>
      <c r="D15" s="529">
        <f t="shared" si="0"/>
        <v>5</v>
      </c>
      <c r="E15" s="531"/>
      <c r="F15" s="1430"/>
      <c r="G15" s="1431"/>
      <c r="H15" s="573"/>
      <c r="I15" s="623"/>
      <c r="J15" s="736"/>
      <c r="K15" s="575"/>
      <c r="L15" s="573"/>
      <c r="M15" s="639"/>
      <c r="N15" s="573"/>
      <c r="O15" s="573"/>
      <c r="P15" s="639"/>
      <c r="Q15" s="573"/>
      <c r="R15" s="399"/>
      <c r="S15" s="366"/>
      <c r="T15" s="4"/>
      <c r="U15" s="147"/>
    </row>
    <row r="16" spans="2:29" ht="13.5" customHeight="1">
      <c r="B16" s="395"/>
      <c r="C16" s="32"/>
      <c r="D16" s="529">
        <f t="shared" si="0"/>
        <v>6</v>
      </c>
      <c r="E16" s="531"/>
      <c r="F16" s="1430"/>
      <c r="G16" s="1431"/>
      <c r="H16" s="573"/>
      <c r="I16" s="623"/>
      <c r="J16" s="736"/>
      <c r="K16" s="575"/>
      <c r="L16" s="573"/>
      <c r="M16" s="639"/>
      <c r="N16" s="573"/>
      <c r="O16" s="573"/>
      <c r="P16" s="639"/>
      <c r="Q16" s="573"/>
      <c r="R16" s="399"/>
      <c r="S16" s="366"/>
      <c r="T16" s="4"/>
      <c r="U16" s="147"/>
    </row>
    <row r="17" spans="2:22" ht="13.5" customHeight="1">
      <c r="B17" s="395"/>
      <c r="C17" s="32"/>
      <c r="D17" s="529">
        <f t="shared" si="0"/>
        <v>7</v>
      </c>
      <c r="E17" s="531"/>
      <c r="F17" s="1430"/>
      <c r="G17" s="1431"/>
      <c r="H17" s="573"/>
      <c r="I17" s="623"/>
      <c r="J17" s="736"/>
      <c r="K17" s="575"/>
      <c r="L17" s="573"/>
      <c r="M17" s="639"/>
      <c r="N17" s="573"/>
      <c r="O17" s="573"/>
      <c r="P17" s="639"/>
      <c r="Q17" s="573"/>
      <c r="R17" s="399"/>
      <c r="S17" s="366"/>
      <c r="T17" s="4"/>
      <c r="U17" s="147"/>
    </row>
    <row r="18" spans="2:22" ht="13.5" customHeight="1">
      <c r="B18" s="395"/>
      <c r="C18" s="32"/>
      <c r="D18" s="529">
        <f t="shared" si="0"/>
        <v>8</v>
      </c>
      <c r="E18" s="531"/>
      <c r="F18" s="1430"/>
      <c r="G18" s="1431"/>
      <c r="H18" s="573"/>
      <c r="I18" s="623"/>
      <c r="J18" s="736"/>
      <c r="K18" s="575"/>
      <c r="L18" s="573"/>
      <c r="M18" s="639"/>
      <c r="N18" s="573"/>
      <c r="O18" s="573"/>
      <c r="P18" s="639"/>
      <c r="Q18" s="573"/>
      <c r="R18" s="399"/>
      <c r="S18" s="366"/>
      <c r="T18" s="4"/>
      <c r="U18" s="147"/>
      <c r="V18" s="3"/>
    </row>
    <row r="19" spans="2:22" ht="13.5" customHeight="1">
      <c r="B19" s="395"/>
      <c r="C19" s="32"/>
      <c r="D19" s="529">
        <f t="shared" si="0"/>
        <v>9</v>
      </c>
      <c r="E19" s="531"/>
      <c r="F19" s="1430"/>
      <c r="G19" s="1431"/>
      <c r="H19" s="573"/>
      <c r="I19" s="623"/>
      <c r="J19" s="736"/>
      <c r="K19" s="575"/>
      <c r="L19" s="573"/>
      <c r="M19" s="639"/>
      <c r="N19" s="573"/>
      <c r="O19" s="573"/>
      <c r="P19" s="639"/>
      <c r="Q19" s="573"/>
      <c r="R19" s="399"/>
      <c r="S19" s="366"/>
      <c r="T19" s="4"/>
      <c r="U19" s="147"/>
      <c r="V19" s="3"/>
    </row>
    <row r="20" spans="2:22" ht="13.5" customHeight="1">
      <c r="B20" s="395"/>
      <c r="C20" s="32"/>
      <c r="D20" s="529">
        <f t="shared" si="0"/>
        <v>10</v>
      </c>
      <c r="E20" s="531"/>
      <c r="F20" s="1430"/>
      <c r="G20" s="1431"/>
      <c r="H20" s="573"/>
      <c r="I20" s="623"/>
      <c r="J20" s="736"/>
      <c r="K20" s="575"/>
      <c r="L20" s="573"/>
      <c r="M20" s="639"/>
      <c r="N20" s="573"/>
      <c r="O20" s="573"/>
      <c r="P20" s="639"/>
      <c r="Q20" s="573"/>
      <c r="R20" s="399"/>
      <c r="S20" s="366"/>
      <c r="T20" s="4"/>
      <c r="U20" s="147"/>
    </row>
    <row r="21" spans="2:22" ht="13.5" customHeight="1">
      <c r="B21" s="395"/>
      <c r="C21" s="32"/>
      <c r="D21" s="529">
        <f t="shared" si="0"/>
        <v>11</v>
      </c>
      <c r="E21" s="531"/>
      <c r="F21" s="1430"/>
      <c r="G21" s="1431"/>
      <c r="H21" s="573"/>
      <c r="I21" s="623"/>
      <c r="J21" s="736"/>
      <c r="K21" s="575"/>
      <c r="L21" s="573"/>
      <c r="M21" s="639"/>
      <c r="N21" s="573"/>
      <c r="O21" s="573"/>
      <c r="P21" s="639"/>
      <c r="Q21" s="573"/>
      <c r="R21" s="399"/>
      <c r="S21" s="366"/>
      <c r="T21" s="4"/>
      <c r="U21" s="147"/>
    </row>
    <row r="22" spans="2:22" ht="13.5" customHeight="1">
      <c r="B22" s="395"/>
      <c r="C22" s="32"/>
      <c r="D22" s="529">
        <f t="shared" si="0"/>
        <v>12</v>
      </c>
      <c r="E22" s="531"/>
      <c r="F22" s="1430"/>
      <c r="G22" s="1431"/>
      <c r="H22" s="573"/>
      <c r="I22" s="623"/>
      <c r="J22" s="736"/>
      <c r="K22" s="575"/>
      <c r="L22" s="573"/>
      <c r="M22" s="639"/>
      <c r="N22" s="573"/>
      <c r="O22" s="573"/>
      <c r="P22" s="639"/>
      <c r="Q22" s="573"/>
      <c r="R22" s="399"/>
      <c r="S22" s="366"/>
      <c r="T22" s="4"/>
      <c r="U22" s="147"/>
    </row>
    <row r="23" spans="2:22" ht="13.5" customHeight="1">
      <c r="B23" s="395"/>
      <c r="C23" s="32"/>
      <c r="D23" s="529">
        <f t="shared" si="0"/>
        <v>13</v>
      </c>
      <c r="E23" s="531"/>
      <c r="F23" s="1430"/>
      <c r="G23" s="1431"/>
      <c r="H23" s="573"/>
      <c r="I23" s="623"/>
      <c r="J23" s="736"/>
      <c r="K23" s="575"/>
      <c r="L23" s="573"/>
      <c r="M23" s="639"/>
      <c r="N23" s="573"/>
      <c r="O23" s="573"/>
      <c r="P23" s="639"/>
      <c r="Q23" s="573"/>
      <c r="R23" s="399"/>
      <c r="S23" s="366"/>
      <c r="T23" s="4"/>
      <c r="U23" s="147"/>
    </row>
    <row r="24" spans="2:22" ht="13.5" customHeight="1">
      <c r="B24" s="395"/>
      <c r="C24" s="32"/>
      <c r="D24" s="529">
        <f t="shared" si="0"/>
        <v>14</v>
      </c>
      <c r="E24" s="531"/>
      <c r="F24" s="1430"/>
      <c r="G24" s="1431"/>
      <c r="H24" s="573"/>
      <c r="I24" s="623"/>
      <c r="J24" s="736"/>
      <c r="K24" s="575"/>
      <c r="L24" s="573"/>
      <c r="M24" s="639"/>
      <c r="N24" s="573"/>
      <c r="O24" s="573"/>
      <c r="P24" s="639"/>
      <c r="Q24" s="573"/>
      <c r="R24" s="399"/>
      <c r="S24" s="366"/>
      <c r="T24" s="4"/>
      <c r="U24" s="147"/>
    </row>
    <row r="25" spans="2:22" ht="13.5" customHeight="1">
      <c r="B25" s="395"/>
      <c r="C25" s="32"/>
      <c r="D25" s="529">
        <f t="shared" si="0"/>
        <v>15</v>
      </c>
      <c r="E25" s="531"/>
      <c r="F25" s="1430"/>
      <c r="G25" s="1431"/>
      <c r="H25" s="573"/>
      <c r="I25" s="623"/>
      <c r="J25" s="736"/>
      <c r="K25" s="575"/>
      <c r="L25" s="573"/>
      <c r="M25" s="639"/>
      <c r="N25" s="573"/>
      <c r="O25" s="573"/>
      <c r="P25" s="639"/>
      <c r="Q25" s="573"/>
      <c r="R25" s="399"/>
      <c r="S25" s="366"/>
      <c r="T25" s="4"/>
      <c r="U25" s="147"/>
    </row>
    <row r="26" spans="2:22" ht="13.5" customHeight="1">
      <c r="B26" s="395"/>
      <c r="C26" s="32"/>
      <c r="D26" s="529">
        <f t="shared" si="0"/>
        <v>16</v>
      </c>
      <c r="E26" s="531"/>
      <c r="F26" s="1430"/>
      <c r="G26" s="1431"/>
      <c r="H26" s="573"/>
      <c r="I26" s="623"/>
      <c r="J26" s="736"/>
      <c r="K26" s="575"/>
      <c r="L26" s="573"/>
      <c r="M26" s="639"/>
      <c r="N26" s="573"/>
      <c r="O26" s="573"/>
      <c r="P26" s="639"/>
      <c r="Q26" s="573"/>
      <c r="R26" s="399"/>
      <c r="S26" s="366"/>
      <c r="T26" s="4"/>
      <c r="U26" s="147"/>
    </row>
    <row r="27" spans="2:22" ht="13.5" customHeight="1">
      <c r="B27" s="395"/>
      <c r="C27" s="32"/>
      <c r="D27" s="529">
        <f t="shared" si="0"/>
        <v>17</v>
      </c>
      <c r="E27" s="531"/>
      <c r="F27" s="1430"/>
      <c r="G27" s="1431"/>
      <c r="H27" s="573"/>
      <c r="I27" s="623"/>
      <c r="J27" s="736"/>
      <c r="K27" s="575"/>
      <c r="L27" s="573"/>
      <c r="M27" s="639"/>
      <c r="N27" s="573"/>
      <c r="O27" s="573"/>
      <c r="P27" s="639"/>
      <c r="Q27" s="573"/>
      <c r="R27" s="399"/>
      <c r="S27" s="366"/>
      <c r="T27" s="4"/>
      <c r="U27" s="147"/>
    </row>
    <row r="28" spans="2:22" ht="13.5" customHeight="1">
      <c r="B28" s="395"/>
      <c r="C28" s="32"/>
      <c r="D28" s="529">
        <f t="shared" si="0"/>
        <v>18</v>
      </c>
      <c r="E28" s="531"/>
      <c r="F28" s="1430"/>
      <c r="G28" s="1431"/>
      <c r="H28" s="573"/>
      <c r="I28" s="623"/>
      <c r="J28" s="736"/>
      <c r="K28" s="575"/>
      <c r="L28" s="573"/>
      <c r="M28" s="639"/>
      <c r="N28" s="573"/>
      <c r="O28" s="573"/>
      <c r="P28" s="639"/>
      <c r="Q28" s="573"/>
      <c r="R28" s="399"/>
      <c r="S28" s="366"/>
      <c r="T28" s="4"/>
      <c r="U28" s="147"/>
    </row>
    <row r="29" spans="2:22" ht="13.5" customHeight="1">
      <c r="B29" s="395"/>
      <c r="C29" s="32"/>
      <c r="D29" s="529">
        <f t="shared" si="0"/>
        <v>19</v>
      </c>
      <c r="E29" s="531"/>
      <c r="F29" s="1430"/>
      <c r="G29" s="1431"/>
      <c r="H29" s="573"/>
      <c r="I29" s="623"/>
      <c r="J29" s="736"/>
      <c r="K29" s="575"/>
      <c r="L29" s="573"/>
      <c r="M29" s="639"/>
      <c r="N29" s="573"/>
      <c r="O29" s="573"/>
      <c r="P29" s="639"/>
      <c r="Q29" s="573"/>
      <c r="R29" s="399"/>
      <c r="S29" s="366"/>
      <c r="T29" s="4"/>
      <c r="U29" s="147"/>
    </row>
    <row r="30" spans="2:22" ht="13.5" customHeight="1">
      <c r="B30" s="395"/>
      <c r="C30" s="32"/>
      <c r="D30" s="529">
        <f t="shared" si="0"/>
        <v>20</v>
      </c>
      <c r="E30" s="531"/>
      <c r="F30" s="1430"/>
      <c r="G30" s="1431"/>
      <c r="H30" s="573"/>
      <c r="I30" s="623"/>
      <c r="J30" s="736"/>
      <c r="K30" s="575"/>
      <c r="L30" s="573"/>
      <c r="M30" s="639"/>
      <c r="N30" s="573"/>
      <c r="O30" s="573"/>
      <c r="P30" s="639"/>
      <c r="Q30" s="573"/>
      <c r="R30" s="399"/>
      <c r="S30" s="366"/>
      <c r="T30" s="4"/>
      <c r="U30" s="147"/>
    </row>
    <row r="31" spans="2:22" ht="13.5" customHeight="1">
      <c r="B31" s="395"/>
      <c r="C31" s="32"/>
      <c r="D31" s="529">
        <f t="shared" si="0"/>
        <v>21</v>
      </c>
      <c r="E31" s="531"/>
      <c r="F31" s="1430"/>
      <c r="G31" s="1431"/>
      <c r="H31" s="573"/>
      <c r="I31" s="623"/>
      <c r="J31" s="736"/>
      <c r="K31" s="575"/>
      <c r="L31" s="573"/>
      <c r="M31" s="639"/>
      <c r="N31" s="573"/>
      <c r="O31" s="573"/>
      <c r="P31" s="639"/>
      <c r="Q31" s="573"/>
      <c r="R31" s="399"/>
      <c r="S31" s="366"/>
      <c r="T31" s="4"/>
      <c r="U31" s="147"/>
    </row>
    <row r="32" spans="2:22" ht="13.5" customHeight="1">
      <c r="B32" s="395"/>
      <c r="C32" s="32"/>
      <c r="D32" s="529">
        <f t="shared" si="0"/>
        <v>22</v>
      </c>
      <c r="E32" s="531"/>
      <c r="F32" s="1430"/>
      <c r="G32" s="1431"/>
      <c r="H32" s="573"/>
      <c r="I32" s="623"/>
      <c r="J32" s="736"/>
      <c r="K32" s="575"/>
      <c r="L32" s="573"/>
      <c r="M32" s="639"/>
      <c r="N32" s="573"/>
      <c r="O32" s="573"/>
      <c r="P32" s="639"/>
      <c r="Q32" s="573"/>
      <c r="R32" s="399"/>
      <c r="S32" s="366"/>
      <c r="T32" s="4"/>
      <c r="U32" s="147"/>
    </row>
    <row r="33" spans="2:22" ht="13.5" customHeight="1">
      <c r="B33" s="395"/>
      <c r="C33" s="32"/>
      <c r="D33" s="529">
        <f t="shared" si="0"/>
        <v>23</v>
      </c>
      <c r="E33" s="531"/>
      <c r="F33" s="1430"/>
      <c r="G33" s="1431"/>
      <c r="H33" s="573"/>
      <c r="I33" s="623"/>
      <c r="J33" s="736"/>
      <c r="K33" s="575"/>
      <c r="L33" s="573"/>
      <c r="M33" s="639"/>
      <c r="N33" s="573"/>
      <c r="O33" s="573"/>
      <c r="P33" s="639"/>
      <c r="Q33" s="573"/>
      <c r="R33" s="399"/>
      <c r="S33" s="366"/>
      <c r="T33" s="4"/>
      <c r="U33" s="147"/>
    </row>
    <row r="34" spans="2:22" ht="13.5" customHeight="1">
      <c r="B34" s="395"/>
      <c r="C34" s="32"/>
      <c r="D34" s="529">
        <f t="shared" si="0"/>
        <v>24</v>
      </c>
      <c r="E34" s="531"/>
      <c r="F34" s="1430"/>
      <c r="G34" s="1431"/>
      <c r="H34" s="573"/>
      <c r="I34" s="623"/>
      <c r="J34" s="736"/>
      <c r="K34" s="575"/>
      <c r="L34" s="573"/>
      <c r="M34" s="639"/>
      <c r="N34" s="573"/>
      <c r="O34" s="573"/>
      <c r="P34" s="639"/>
      <c r="Q34" s="573"/>
      <c r="R34" s="399"/>
      <c r="S34" s="366"/>
      <c r="T34" s="4"/>
      <c r="U34" s="147"/>
    </row>
    <row r="35" spans="2:22" ht="13.5" customHeight="1">
      <c r="B35" s="395"/>
      <c r="C35" s="32"/>
      <c r="D35" s="529">
        <f t="shared" si="0"/>
        <v>25</v>
      </c>
      <c r="E35" s="531"/>
      <c r="F35" s="1430"/>
      <c r="G35" s="1431"/>
      <c r="H35" s="573"/>
      <c r="I35" s="623"/>
      <c r="J35" s="736"/>
      <c r="K35" s="575"/>
      <c r="L35" s="573"/>
      <c r="M35" s="639"/>
      <c r="N35" s="573"/>
      <c r="O35" s="573"/>
      <c r="P35" s="639"/>
      <c r="Q35" s="573"/>
      <c r="R35" s="399"/>
      <c r="S35" s="366"/>
      <c r="T35" s="4"/>
      <c r="U35" s="147"/>
    </row>
    <row r="36" spans="2:22" ht="13.5" customHeight="1">
      <c r="B36" s="395"/>
      <c r="C36" s="32"/>
      <c r="D36" s="529">
        <f t="shared" si="0"/>
        <v>26</v>
      </c>
      <c r="E36" s="531"/>
      <c r="F36" s="1430"/>
      <c r="G36" s="1431"/>
      <c r="H36" s="573"/>
      <c r="I36" s="623"/>
      <c r="J36" s="736"/>
      <c r="K36" s="575"/>
      <c r="L36" s="573"/>
      <c r="M36" s="639"/>
      <c r="N36" s="573"/>
      <c r="O36" s="573"/>
      <c r="P36" s="639"/>
      <c r="Q36" s="573"/>
      <c r="R36" s="399"/>
      <c r="S36" s="366"/>
      <c r="T36" s="4"/>
      <c r="U36" s="147"/>
    </row>
    <row r="37" spans="2:22" ht="13.5" customHeight="1">
      <c r="B37" s="395"/>
      <c r="C37" s="32"/>
      <c r="D37" s="529">
        <f t="shared" si="0"/>
        <v>27</v>
      </c>
      <c r="E37" s="531"/>
      <c r="F37" s="1430"/>
      <c r="G37" s="1431"/>
      <c r="H37" s="573"/>
      <c r="I37" s="623"/>
      <c r="J37" s="736"/>
      <c r="K37" s="575"/>
      <c r="L37" s="573"/>
      <c r="M37" s="639"/>
      <c r="N37" s="573"/>
      <c r="O37" s="573"/>
      <c r="P37" s="639"/>
      <c r="Q37" s="573"/>
      <c r="R37" s="399"/>
      <c r="S37" s="366"/>
      <c r="T37" s="4"/>
      <c r="U37" s="147"/>
    </row>
    <row r="38" spans="2:22" ht="13.5" customHeight="1">
      <c r="B38" s="395"/>
      <c r="C38" s="32"/>
      <c r="D38" s="529">
        <f t="shared" si="0"/>
        <v>28</v>
      </c>
      <c r="E38" s="531"/>
      <c r="F38" s="1430"/>
      <c r="G38" s="1431"/>
      <c r="H38" s="573"/>
      <c r="I38" s="623"/>
      <c r="J38" s="736"/>
      <c r="K38" s="575"/>
      <c r="L38" s="573"/>
      <c r="M38" s="639"/>
      <c r="N38" s="573"/>
      <c r="O38" s="573"/>
      <c r="P38" s="639"/>
      <c r="Q38" s="573"/>
      <c r="R38" s="399"/>
      <c r="S38" s="366"/>
      <c r="T38" s="4"/>
      <c r="U38" s="147"/>
    </row>
    <row r="39" spans="2:22" ht="13.5" customHeight="1">
      <c r="B39" s="395"/>
      <c r="C39" s="32"/>
      <c r="D39" s="529">
        <f t="shared" si="0"/>
        <v>29</v>
      </c>
      <c r="E39" s="531"/>
      <c r="F39" s="1430"/>
      <c r="G39" s="1431"/>
      <c r="H39" s="573"/>
      <c r="I39" s="623"/>
      <c r="J39" s="736"/>
      <c r="K39" s="575"/>
      <c r="L39" s="573"/>
      <c r="M39" s="639"/>
      <c r="N39" s="573"/>
      <c r="O39" s="573"/>
      <c r="P39" s="639"/>
      <c r="Q39" s="573"/>
      <c r="R39" s="399"/>
      <c r="S39" s="366"/>
      <c r="T39" s="4"/>
      <c r="U39" s="147"/>
    </row>
    <row r="40" spans="2:22" ht="13.5" customHeight="1">
      <c r="B40" s="395"/>
      <c r="C40" s="32"/>
      <c r="D40" s="529">
        <f t="shared" si="0"/>
        <v>30</v>
      </c>
      <c r="E40" s="531"/>
      <c r="F40" s="1430"/>
      <c r="G40" s="1431"/>
      <c r="H40" s="573"/>
      <c r="I40" s="623"/>
      <c r="J40" s="736"/>
      <c r="K40" s="575"/>
      <c r="L40" s="573"/>
      <c r="M40" s="639"/>
      <c r="N40" s="573"/>
      <c r="O40" s="573"/>
      <c r="P40" s="639"/>
      <c r="Q40" s="573"/>
      <c r="R40" s="399"/>
      <c r="S40" s="366"/>
      <c r="T40" s="4"/>
      <c r="U40" s="147"/>
    </row>
    <row r="41" spans="2:22" ht="13.5" customHeight="1">
      <c r="B41" s="395"/>
      <c r="C41" s="32"/>
      <c r="D41" s="529">
        <f>D40+1</f>
        <v>31</v>
      </c>
      <c r="E41" s="531"/>
      <c r="F41" s="1430"/>
      <c r="G41" s="1431"/>
      <c r="H41" s="573"/>
      <c r="I41" s="623"/>
      <c r="J41" s="736"/>
      <c r="K41" s="575"/>
      <c r="L41" s="573"/>
      <c r="M41" s="639"/>
      <c r="N41" s="573"/>
      <c r="O41" s="573"/>
      <c r="P41" s="639"/>
      <c r="Q41" s="573"/>
      <c r="R41" s="399"/>
      <c r="S41" s="366"/>
      <c r="T41" s="4"/>
      <c r="U41" s="147"/>
    </row>
    <row r="42" spans="2:22" ht="13.5" customHeight="1">
      <c r="B42" s="395"/>
      <c r="C42" s="32"/>
      <c r="D42" s="529">
        <f>D41+1</f>
        <v>32</v>
      </c>
      <c r="E42" s="531"/>
      <c r="F42" s="1430"/>
      <c r="G42" s="1431"/>
      <c r="H42" s="573"/>
      <c r="I42" s="623"/>
      <c r="J42" s="736"/>
      <c r="K42" s="575"/>
      <c r="L42" s="573"/>
      <c r="M42" s="639"/>
      <c r="N42" s="573"/>
      <c r="O42" s="573"/>
      <c r="P42" s="639"/>
      <c r="Q42" s="573"/>
      <c r="R42" s="399"/>
      <c r="S42" s="366"/>
      <c r="T42" s="4"/>
      <c r="U42" s="147"/>
    </row>
    <row r="43" spans="2:22" ht="13.5" customHeight="1">
      <c r="B43" s="395"/>
      <c r="C43" s="32"/>
      <c r="D43" s="529">
        <f>D42+1</f>
        <v>33</v>
      </c>
      <c r="E43" s="531"/>
      <c r="F43" s="1430"/>
      <c r="G43" s="1431"/>
      <c r="H43" s="573"/>
      <c r="I43" s="623"/>
      <c r="J43" s="736"/>
      <c r="K43" s="575"/>
      <c r="L43" s="573"/>
      <c r="M43" s="639"/>
      <c r="N43" s="573"/>
      <c r="O43" s="573"/>
      <c r="P43" s="639"/>
      <c r="Q43" s="573"/>
      <c r="R43" s="399"/>
      <c r="S43" s="366"/>
      <c r="T43" s="4"/>
      <c r="U43" s="147"/>
    </row>
    <row r="44" spans="2:22" ht="13.5" customHeight="1">
      <c r="B44" s="395"/>
      <c r="C44" s="32"/>
      <c r="D44" s="529">
        <f t="shared" ref="D44:D130" si="1">D43+1</f>
        <v>34</v>
      </c>
      <c r="E44" s="531"/>
      <c r="F44" s="1430"/>
      <c r="G44" s="1431"/>
      <c r="H44" s="573"/>
      <c r="I44" s="623"/>
      <c r="J44" s="736"/>
      <c r="K44" s="575"/>
      <c r="L44" s="573"/>
      <c r="M44" s="639"/>
      <c r="N44" s="573"/>
      <c r="O44" s="573"/>
      <c r="P44" s="639"/>
      <c r="Q44" s="573"/>
      <c r="R44" s="399"/>
      <c r="S44" s="366"/>
      <c r="T44" s="4"/>
      <c r="U44" s="147"/>
    </row>
    <row r="45" spans="2:22" ht="13.5" customHeight="1">
      <c r="B45" s="395"/>
      <c r="C45" s="32"/>
      <c r="D45" s="529">
        <f t="shared" si="1"/>
        <v>35</v>
      </c>
      <c r="E45" s="531"/>
      <c r="F45" s="1430"/>
      <c r="G45" s="1431"/>
      <c r="H45" s="573"/>
      <c r="I45" s="623"/>
      <c r="J45" s="736"/>
      <c r="K45" s="575"/>
      <c r="L45" s="573"/>
      <c r="M45" s="639"/>
      <c r="N45" s="573"/>
      <c r="O45" s="573"/>
      <c r="P45" s="639"/>
      <c r="Q45" s="573"/>
      <c r="R45" s="399"/>
      <c r="S45" s="366"/>
      <c r="T45" s="4"/>
      <c r="U45" s="147"/>
    </row>
    <row r="46" spans="2:22" ht="13.5" customHeight="1">
      <c r="B46" s="395"/>
      <c r="C46" s="32"/>
      <c r="D46" s="529">
        <f t="shared" si="1"/>
        <v>36</v>
      </c>
      <c r="E46" s="531"/>
      <c r="F46" s="1430"/>
      <c r="G46" s="1431"/>
      <c r="H46" s="573"/>
      <c r="I46" s="623"/>
      <c r="J46" s="736"/>
      <c r="K46" s="575"/>
      <c r="L46" s="573"/>
      <c r="M46" s="639"/>
      <c r="N46" s="573"/>
      <c r="O46" s="573"/>
      <c r="P46" s="639"/>
      <c r="Q46" s="573"/>
      <c r="R46" s="399"/>
      <c r="S46" s="366"/>
      <c r="T46" s="4"/>
      <c r="U46" s="147"/>
    </row>
    <row r="47" spans="2:22" ht="13.5" customHeight="1">
      <c r="B47" s="395"/>
      <c r="C47" s="32"/>
      <c r="D47" s="529">
        <f t="shared" si="1"/>
        <v>37</v>
      </c>
      <c r="E47" s="531"/>
      <c r="F47" s="1430"/>
      <c r="G47" s="1431"/>
      <c r="H47" s="573"/>
      <c r="I47" s="623"/>
      <c r="J47" s="736"/>
      <c r="K47" s="575"/>
      <c r="L47" s="573"/>
      <c r="M47" s="639"/>
      <c r="N47" s="573"/>
      <c r="O47" s="573"/>
      <c r="P47" s="639"/>
      <c r="Q47" s="573"/>
      <c r="R47" s="399"/>
      <c r="S47" s="366"/>
      <c r="T47" s="4"/>
      <c r="U47" s="147"/>
    </row>
    <row r="48" spans="2:22" ht="13.5" customHeight="1">
      <c r="B48" s="395"/>
      <c r="C48" s="32"/>
      <c r="D48" s="529">
        <f t="shared" si="1"/>
        <v>38</v>
      </c>
      <c r="E48" s="531"/>
      <c r="F48" s="1430"/>
      <c r="G48" s="1431"/>
      <c r="H48" s="573"/>
      <c r="I48" s="623"/>
      <c r="J48" s="736"/>
      <c r="K48" s="575"/>
      <c r="L48" s="573"/>
      <c r="M48" s="639"/>
      <c r="N48" s="573"/>
      <c r="O48" s="573"/>
      <c r="P48" s="639"/>
      <c r="Q48" s="573"/>
      <c r="R48" s="399"/>
      <c r="S48" s="366"/>
      <c r="T48" s="4"/>
      <c r="U48" s="147"/>
      <c r="V48" s="3"/>
    </row>
    <row r="49" spans="2:22" ht="13.5" customHeight="1">
      <c r="B49" s="395"/>
      <c r="C49" s="32"/>
      <c r="D49" s="529">
        <f t="shared" si="1"/>
        <v>39</v>
      </c>
      <c r="E49" s="531"/>
      <c r="F49" s="1430"/>
      <c r="G49" s="1431"/>
      <c r="H49" s="573"/>
      <c r="I49" s="623"/>
      <c r="J49" s="736"/>
      <c r="K49" s="575"/>
      <c r="L49" s="573"/>
      <c r="M49" s="639"/>
      <c r="N49" s="573"/>
      <c r="O49" s="573"/>
      <c r="P49" s="639"/>
      <c r="Q49" s="573"/>
      <c r="R49" s="399"/>
      <c r="S49" s="366"/>
      <c r="T49" s="4"/>
      <c r="U49" s="147"/>
      <c r="V49" s="3"/>
    </row>
    <row r="50" spans="2:22" ht="13.5" customHeight="1">
      <c r="B50" s="395"/>
      <c r="C50" s="32"/>
      <c r="D50" s="529">
        <f t="shared" si="1"/>
        <v>40</v>
      </c>
      <c r="E50" s="531"/>
      <c r="F50" s="1430"/>
      <c r="G50" s="1431"/>
      <c r="H50" s="573"/>
      <c r="I50" s="623"/>
      <c r="J50" s="736"/>
      <c r="K50" s="575"/>
      <c r="L50" s="573"/>
      <c r="M50" s="639"/>
      <c r="N50" s="573"/>
      <c r="O50" s="573"/>
      <c r="P50" s="639"/>
      <c r="Q50" s="573"/>
      <c r="R50" s="399"/>
      <c r="S50" s="366"/>
      <c r="T50" s="4"/>
      <c r="U50" s="147"/>
    </row>
    <row r="51" spans="2:22" ht="13.5" customHeight="1">
      <c r="B51" s="395"/>
      <c r="C51" s="32"/>
      <c r="D51" s="529">
        <f t="shared" si="1"/>
        <v>41</v>
      </c>
      <c r="E51" s="531"/>
      <c r="F51" s="1430"/>
      <c r="G51" s="1431"/>
      <c r="H51" s="573"/>
      <c r="I51" s="623"/>
      <c r="J51" s="736"/>
      <c r="K51" s="575"/>
      <c r="L51" s="573"/>
      <c r="M51" s="639"/>
      <c r="N51" s="573"/>
      <c r="O51" s="573"/>
      <c r="P51" s="639"/>
      <c r="Q51" s="573"/>
      <c r="R51" s="399"/>
      <c r="S51" s="366"/>
      <c r="T51" s="4"/>
      <c r="U51" s="147"/>
    </row>
    <row r="52" spans="2:22" ht="13.5" customHeight="1">
      <c r="B52" s="395"/>
      <c r="C52" s="32"/>
      <c r="D52" s="529">
        <f t="shared" si="1"/>
        <v>42</v>
      </c>
      <c r="E52" s="531"/>
      <c r="F52" s="1430"/>
      <c r="G52" s="1431"/>
      <c r="H52" s="573"/>
      <c r="I52" s="623"/>
      <c r="J52" s="736"/>
      <c r="K52" s="575"/>
      <c r="L52" s="573"/>
      <c r="M52" s="639"/>
      <c r="N52" s="573"/>
      <c r="O52" s="573"/>
      <c r="P52" s="639"/>
      <c r="Q52" s="573"/>
      <c r="R52" s="399"/>
      <c r="S52" s="366"/>
      <c r="T52" s="4"/>
      <c r="U52" s="147"/>
    </row>
    <row r="53" spans="2:22" ht="13.5" customHeight="1">
      <c r="B53" s="395"/>
      <c r="C53" s="32"/>
      <c r="D53" s="529">
        <f t="shared" si="1"/>
        <v>43</v>
      </c>
      <c r="E53" s="531"/>
      <c r="F53" s="1430"/>
      <c r="G53" s="1431"/>
      <c r="H53" s="573"/>
      <c r="I53" s="623"/>
      <c r="J53" s="736"/>
      <c r="K53" s="575"/>
      <c r="L53" s="573"/>
      <c r="M53" s="639"/>
      <c r="N53" s="573"/>
      <c r="O53" s="573"/>
      <c r="P53" s="639"/>
      <c r="Q53" s="573"/>
      <c r="R53" s="399"/>
      <c r="S53" s="366"/>
      <c r="T53" s="4"/>
      <c r="U53" s="147"/>
    </row>
    <row r="54" spans="2:22" ht="13.5" customHeight="1">
      <c r="B54" s="395"/>
      <c r="C54" s="32"/>
      <c r="D54" s="529">
        <f t="shared" si="1"/>
        <v>44</v>
      </c>
      <c r="E54" s="531"/>
      <c r="F54" s="1430"/>
      <c r="G54" s="1431"/>
      <c r="H54" s="573"/>
      <c r="I54" s="623"/>
      <c r="J54" s="736"/>
      <c r="K54" s="575"/>
      <c r="L54" s="573"/>
      <c r="M54" s="639"/>
      <c r="N54" s="573"/>
      <c r="O54" s="573"/>
      <c r="P54" s="639"/>
      <c r="Q54" s="573"/>
      <c r="R54" s="399"/>
      <c r="S54" s="366"/>
      <c r="T54" s="4"/>
      <c r="U54" s="147"/>
    </row>
    <row r="55" spans="2:22" ht="13.5" customHeight="1">
      <c r="B55" s="395"/>
      <c r="C55" s="32"/>
      <c r="D55" s="529">
        <f t="shared" si="1"/>
        <v>45</v>
      </c>
      <c r="E55" s="531"/>
      <c r="F55" s="1430"/>
      <c r="G55" s="1431"/>
      <c r="H55" s="573"/>
      <c r="I55" s="623"/>
      <c r="J55" s="736"/>
      <c r="K55" s="575"/>
      <c r="L55" s="573"/>
      <c r="M55" s="639"/>
      <c r="N55" s="573"/>
      <c r="O55" s="573"/>
      <c r="P55" s="639"/>
      <c r="Q55" s="573"/>
      <c r="R55" s="399"/>
      <c r="S55" s="366"/>
      <c r="T55" s="4"/>
      <c r="U55" s="147"/>
    </row>
    <row r="56" spans="2:22" ht="13.5" customHeight="1">
      <c r="B56" s="395"/>
      <c r="C56" s="32"/>
      <c r="D56" s="529">
        <f t="shared" si="1"/>
        <v>46</v>
      </c>
      <c r="E56" s="531"/>
      <c r="F56" s="1430"/>
      <c r="G56" s="1431"/>
      <c r="H56" s="573"/>
      <c r="I56" s="623"/>
      <c r="J56" s="736"/>
      <c r="K56" s="575"/>
      <c r="L56" s="573"/>
      <c r="M56" s="639"/>
      <c r="N56" s="573"/>
      <c r="O56" s="573"/>
      <c r="P56" s="639"/>
      <c r="Q56" s="573"/>
      <c r="R56" s="399"/>
      <c r="S56" s="366"/>
      <c r="T56" s="4"/>
      <c r="U56" s="147"/>
    </row>
    <row r="57" spans="2:22" ht="13.5" customHeight="1">
      <c r="B57" s="395"/>
      <c r="C57" s="32"/>
      <c r="D57" s="529">
        <f t="shared" si="1"/>
        <v>47</v>
      </c>
      <c r="E57" s="531"/>
      <c r="F57" s="1430"/>
      <c r="G57" s="1431"/>
      <c r="H57" s="573"/>
      <c r="I57" s="623"/>
      <c r="J57" s="736"/>
      <c r="K57" s="575"/>
      <c r="L57" s="573"/>
      <c r="M57" s="639"/>
      <c r="N57" s="573"/>
      <c r="O57" s="573"/>
      <c r="P57" s="639"/>
      <c r="Q57" s="573"/>
      <c r="R57" s="399"/>
      <c r="S57" s="366"/>
      <c r="T57" s="4"/>
      <c r="U57" s="147"/>
    </row>
    <row r="58" spans="2:22" ht="13.5" customHeight="1">
      <c r="B58" s="395"/>
      <c r="C58" s="32"/>
      <c r="D58" s="529">
        <f t="shared" si="1"/>
        <v>48</v>
      </c>
      <c r="E58" s="531"/>
      <c r="F58" s="1430"/>
      <c r="G58" s="1431"/>
      <c r="H58" s="573"/>
      <c r="I58" s="623"/>
      <c r="J58" s="736"/>
      <c r="K58" s="575"/>
      <c r="L58" s="573"/>
      <c r="M58" s="639"/>
      <c r="N58" s="573"/>
      <c r="O58" s="573"/>
      <c r="P58" s="639"/>
      <c r="Q58" s="573"/>
      <c r="R58" s="399"/>
      <c r="S58" s="366"/>
      <c r="T58" s="4"/>
      <c r="U58" s="147"/>
    </row>
    <row r="59" spans="2:22" ht="13.5" customHeight="1">
      <c r="B59" s="395"/>
      <c r="C59" s="32"/>
      <c r="D59" s="529">
        <f t="shared" si="1"/>
        <v>49</v>
      </c>
      <c r="E59" s="531"/>
      <c r="F59" s="1430"/>
      <c r="G59" s="1431"/>
      <c r="H59" s="573"/>
      <c r="I59" s="623"/>
      <c r="J59" s="736"/>
      <c r="K59" s="575"/>
      <c r="L59" s="573"/>
      <c r="M59" s="639"/>
      <c r="N59" s="573"/>
      <c r="O59" s="573"/>
      <c r="P59" s="639"/>
      <c r="Q59" s="573"/>
      <c r="R59" s="399"/>
      <c r="S59" s="366"/>
      <c r="T59" s="4"/>
      <c r="U59" s="147"/>
    </row>
    <row r="60" spans="2:22" ht="13.5" customHeight="1">
      <c r="B60" s="395"/>
      <c r="C60" s="32"/>
      <c r="D60" s="529">
        <f t="shared" si="1"/>
        <v>50</v>
      </c>
      <c r="E60" s="531"/>
      <c r="F60" s="1430"/>
      <c r="G60" s="1431"/>
      <c r="H60" s="573"/>
      <c r="I60" s="623"/>
      <c r="J60" s="736"/>
      <c r="K60" s="575"/>
      <c r="L60" s="573"/>
      <c r="M60" s="639"/>
      <c r="N60" s="573"/>
      <c r="O60" s="573"/>
      <c r="P60" s="639"/>
      <c r="Q60" s="573"/>
      <c r="R60" s="399"/>
      <c r="S60" s="366"/>
      <c r="T60" s="4"/>
      <c r="U60" s="147"/>
    </row>
    <row r="61" spans="2:22" ht="13.5" customHeight="1">
      <c r="B61" s="395"/>
      <c r="C61" s="32"/>
      <c r="D61" s="529">
        <f t="shared" si="1"/>
        <v>51</v>
      </c>
      <c r="E61" s="531"/>
      <c r="F61" s="1430"/>
      <c r="G61" s="1431"/>
      <c r="H61" s="573"/>
      <c r="I61" s="623"/>
      <c r="J61" s="736"/>
      <c r="K61" s="575"/>
      <c r="L61" s="573"/>
      <c r="M61" s="639"/>
      <c r="N61" s="573"/>
      <c r="O61" s="573"/>
      <c r="P61" s="639"/>
      <c r="Q61" s="573"/>
      <c r="R61" s="399"/>
      <c r="S61" s="366"/>
      <c r="T61" s="4"/>
      <c r="U61" s="147"/>
    </row>
    <row r="62" spans="2:22" ht="13.5" customHeight="1">
      <c r="B62" s="395"/>
      <c r="C62" s="32"/>
      <c r="D62" s="529">
        <f t="shared" si="1"/>
        <v>52</v>
      </c>
      <c r="E62" s="531"/>
      <c r="F62" s="1430"/>
      <c r="G62" s="1431"/>
      <c r="H62" s="573"/>
      <c r="I62" s="623"/>
      <c r="J62" s="736"/>
      <c r="K62" s="575"/>
      <c r="L62" s="573"/>
      <c r="M62" s="639"/>
      <c r="N62" s="573"/>
      <c r="O62" s="573"/>
      <c r="P62" s="639"/>
      <c r="Q62" s="573"/>
      <c r="R62" s="399"/>
      <c r="S62" s="366"/>
      <c r="T62" s="4"/>
      <c r="U62" s="147"/>
    </row>
    <row r="63" spans="2:22" ht="13.5" customHeight="1">
      <c r="B63" s="395"/>
      <c r="C63" s="32"/>
      <c r="D63" s="529">
        <f t="shared" si="1"/>
        <v>53</v>
      </c>
      <c r="E63" s="531"/>
      <c r="F63" s="1430"/>
      <c r="G63" s="1431"/>
      <c r="H63" s="573"/>
      <c r="I63" s="623"/>
      <c r="J63" s="736"/>
      <c r="K63" s="575"/>
      <c r="L63" s="573"/>
      <c r="M63" s="639"/>
      <c r="N63" s="573"/>
      <c r="O63" s="573"/>
      <c r="P63" s="639"/>
      <c r="Q63" s="573"/>
      <c r="R63" s="399"/>
      <c r="S63" s="366"/>
      <c r="T63" s="4"/>
      <c r="U63" s="147"/>
    </row>
    <row r="64" spans="2:22" ht="13.5" customHeight="1">
      <c r="B64" s="395"/>
      <c r="C64" s="32"/>
      <c r="D64" s="529">
        <f t="shared" si="1"/>
        <v>54</v>
      </c>
      <c r="E64" s="531"/>
      <c r="F64" s="1430"/>
      <c r="G64" s="1431"/>
      <c r="H64" s="573"/>
      <c r="I64" s="623"/>
      <c r="J64" s="736"/>
      <c r="K64" s="575"/>
      <c r="L64" s="573"/>
      <c r="M64" s="639"/>
      <c r="N64" s="573"/>
      <c r="O64" s="573"/>
      <c r="P64" s="639"/>
      <c r="Q64" s="573"/>
      <c r="R64" s="399"/>
      <c r="S64" s="366"/>
      <c r="T64" s="4"/>
      <c r="U64" s="147"/>
    </row>
    <row r="65" spans="2:21" ht="13.5" customHeight="1">
      <c r="B65" s="395"/>
      <c r="C65" s="32"/>
      <c r="D65" s="529">
        <f t="shared" si="1"/>
        <v>55</v>
      </c>
      <c r="E65" s="531"/>
      <c r="F65" s="1430"/>
      <c r="G65" s="1431"/>
      <c r="H65" s="573"/>
      <c r="I65" s="623"/>
      <c r="J65" s="736"/>
      <c r="K65" s="575"/>
      <c r="L65" s="573"/>
      <c r="M65" s="639"/>
      <c r="N65" s="573"/>
      <c r="O65" s="573"/>
      <c r="P65" s="639"/>
      <c r="Q65" s="573"/>
      <c r="R65" s="399"/>
      <c r="S65" s="366"/>
      <c r="T65" s="4"/>
      <c r="U65" s="147"/>
    </row>
    <row r="66" spans="2:21" ht="13.5" customHeight="1">
      <c r="B66" s="395"/>
      <c r="C66" s="32"/>
      <c r="D66" s="529">
        <f t="shared" si="1"/>
        <v>56</v>
      </c>
      <c r="E66" s="531"/>
      <c r="F66" s="1430"/>
      <c r="G66" s="1431"/>
      <c r="H66" s="573"/>
      <c r="I66" s="623"/>
      <c r="J66" s="736"/>
      <c r="K66" s="575"/>
      <c r="L66" s="573"/>
      <c r="M66" s="639"/>
      <c r="N66" s="573"/>
      <c r="O66" s="573"/>
      <c r="P66" s="639"/>
      <c r="Q66" s="573"/>
      <c r="R66" s="399"/>
      <c r="S66" s="366"/>
      <c r="T66" s="4"/>
      <c r="U66" s="147"/>
    </row>
    <row r="67" spans="2:21" ht="13.5" customHeight="1">
      <c r="B67" s="395"/>
      <c r="C67" s="32"/>
      <c r="D67" s="529">
        <f t="shared" si="1"/>
        <v>57</v>
      </c>
      <c r="E67" s="531"/>
      <c r="F67" s="1430"/>
      <c r="G67" s="1431"/>
      <c r="H67" s="573"/>
      <c r="I67" s="623"/>
      <c r="J67" s="736"/>
      <c r="K67" s="575"/>
      <c r="L67" s="573"/>
      <c r="M67" s="639"/>
      <c r="N67" s="573"/>
      <c r="O67" s="573"/>
      <c r="P67" s="639"/>
      <c r="Q67" s="573"/>
      <c r="R67" s="399"/>
      <c r="S67" s="366"/>
      <c r="T67" s="4"/>
      <c r="U67" s="147"/>
    </row>
    <row r="68" spans="2:21" ht="13.5" customHeight="1">
      <c r="B68" s="395"/>
      <c r="C68" s="32"/>
      <c r="D68" s="529">
        <f t="shared" si="1"/>
        <v>58</v>
      </c>
      <c r="E68" s="531"/>
      <c r="F68" s="1430"/>
      <c r="G68" s="1431"/>
      <c r="H68" s="573"/>
      <c r="I68" s="623"/>
      <c r="J68" s="736"/>
      <c r="K68" s="575"/>
      <c r="L68" s="573"/>
      <c r="M68" s="639"/>
      <c r="N68" s="573"/>
      <c r="O68" s="573"/>
      <c r="P68" s="639"/>
      <c r="Q68" s="573"/>
      <c r="R68" s="399"/>
      <c r="S68" s="366"/>
      <c r="T68" s="4"/>
      <c r="U68" s="147"/>
    </row>
    <row r="69" spans="2:21" ht="13.5" customHeight="1">
      <c r="B69" s="395"/>
      <c r="C69" s="32"/>
      <c r="D69" s="529">
        <f t="shared" si="1"/>
        <v>59</v>
      </c>
      <c r="E69" s="531"/>
      <c r="F69" s="1430"/>
      <c r="G69" s="1431"/>
      <c r="H69" s="573"/>
      <c r="I69" s="623"/>
      <c r="J69" s="736"/>
      <c r="K69" s="575"/>
      <c r="L69" s="573"/>
      <c r="M69" s="639"/>
      <c r="N69" s="573"/>
      <c r="O69" s="573"/>
      <c r="P69" s="639"/>
      <c r="Q69" s="573"/>
      <c r="R69" s="399"/>
      <c r="S69" s="366"/>
      <c r="T69" s="4"/>
      <c r="U69" s="147"/>
    </row>
    <row r="70" spans="2:21" ht="13.5" customHeight="1">
      <c r="B70" s="395"/>
      <c r="C70" s="32"/>
      <c r="D70" s="529">
        <f t="shared" si="1"/>
        <v>60</v>
      </c>
      <c r="E70" s="531"/>
      <c r="F70" s="1430"/>
      <c r="G70" s="1431"/>
      <c r="H70" s="573"/>
      <c r="I70" s="623"/>
      <c r="J70" s="736"/>
      <c r="K70" s="575"/>
      <c r="L70" s="573"/>
      <c r="M70" s="639"/>
      <c r="N70" s="573"/>
      <c r="O70" s="573"/>
      <c r="P70" s="639"/>
      <c r="Q70" s="573"/>
      <c r="R70" s="399"/>
      <c r="S70" s="366"/>
      <c r="T70" s="4"/>
      <c r="U70" s="147"/>
    </row>
    <row r="71" spans="2:21" ht="13.5" customHeight="1">
      <c r="B71" s="395"/>
      <c r="C71" s="32"/>
      <c r="D71" s="529">
        <f t="shared" si="1"/>
        <v>61</v>
      </c>
      <c r="E71" s="531"/>
      <c r="F71" s="1430"/>
      <c r="G71" s="1431"/>
      <c r="H71" s="573"/>
      <c r="I71" s="623"/>
      <c r="J71" s="736"/>
      <c r="K71" s="575"/>
      <c r="L71" s="573"/>
      <c r="M71" s="639"/>
      <c r="N71" s="573"/>
      <c r="O71" s="573"/>
      <c r="P71" s="639"/>
      <c r="Q71" s="573"/>
      <c r="R71" s="399"/>
      <c r="S71" s="366"/>
      <c r="T71" s="4"/>
      <c r="U71" s="147"/>
    </row>
    <row r="72" spans="2:21" ht="13.5" customHeight="1">
      <c r="B72" s="395"/>
      <c r="C72" s="32"/>
      <c r="D72" s="529">
        <f t="shared" si="1"/>
        <v>62</v>
      </c>
      <c r="E72" s="531"/>
      <c r="F72" s="1430"/>
      <c r="G72" s="1431"/>
      <c r="H72" s="573"/>
      <c r="I72" s="623"/>
      <c r="J72" s="736"/>
      <c r="K72" s="575"/>
      <c r="L72" s="573"/>
      <c r="M72" s="639"/>
      <c r="N72" s="573"/>
      <c r="O72" s="573"/>
      <c r="P72" s="639"/>
      <c r="Q72" s="573"/>
      <c r="R72" s="399"/>
      <c r="S72" s="366"/>
      <c r="T72" s="4"/>
      <c r="U72" s="147"/>
    </row>
    <row r="73" spans="2:21" ht="13.5" customHeight="1">
      <c r="B73" s="395"/>
      <c r="C73" s="32"/>
      <c r="D73" s="529">
        <f t="shared" si="1"/>
        <v>63</v>
      </c>
      <c r="E73" s="531"/>
      <c r="F73" s="1430"/>
      <c r="G73" s="1431"/>
      <c r="H73" s="573"/>
      <c r="I73" s="623"/>
      <c r="J73" s="736"/>
      <c r="K73" s="575"/>
      <c r="L73" s="573"/>
      <c r="M73" s="639"/>
      <c r="N73" s="573"/>
      <c r="O73" s="573"/>
      <c r="P73" s="639"/>
      <c r="Q73" s="573"/>
      <c r="R73" s="399"/>
      <c r="S73" s="366"/>
      <c r="T73" s="4"/>
      <c r="U73" s="147"/>
    </row>
    <row r="74" spans="2:21" ht="13.5" customHeight="1">
      <c r="B74" s="395"/>
      <c r="C74" s="32"/>
      <c r="D74" s="529">
        <f t="shared" si="1"/>
        <v>64</v>
      </c>
      <c r="E74" s="531"/>
      <c r="F74" s="1430"/>
      <c r="G74" s="1431"/>
      <c r="H74" s="573"/>
      <c r="I74" s="623"/>
      <c r="J74" s="736"/>
      <c r="K74" s="575"/>
      <c r="L74" s="573"/>
      <c r="M74" s="639"/>
      <c r="N74" s="573"/>
      <c r="O74" s="573"/>
      <c r="P74" s="639"/>
      <c r="Q74" s="573"/>
      <c r="R74" s="399"/>
      <c r="S74" s="366"/>
      <c r="T74" s="4"/>
      <c r="U74" s="147"/>
    </row>
    <row r="75" spans="2:21" ht="13.5" customHeight="1">
      <c r="B75" s="395"/>
      <c r="C75" s="32"/>
      <c r="D75" s="529">
        <f t="shared" si="1"/>
        <v>65</v>
      </c>
      <c r="E75" s="531"/>
      <c r="F75" s="1430"/>
      <c r="G75" s="1431"/>
      <c r="H75" s="573"/>
      <c r="I75" s="623"/>
      <c r="J75" s="736"/>
      <c r="K75" s="575"/>
      <c r="L75" s="573"/>
      <c r="M75" s="639"/>
      <c r="N75" s="573"/>
      <c r="O75" s="573"/>
      <c r="P75" s="639"/>
      <c r="Q75" s="573"/>
      <c r="R75" s="399"/>
      <c r="S75" s="366"/>
      <c r="T75" s="4"/>
      <c r="U75" s="147"/>
    </row>
    <row r="76" spans="2:21" ht="13.5" customHeight="1">
      <c r="B76" s="395"/>
      <c r="C76" s="32"/>
      <c r="D76" s="529">
        <f t="shared" si="1"/>
        <v>66</v>
      </c>
      <c r="E76" s="531"/>
      <c r="F76" s="1430"/>
      <c r="G76" s="1431"/>
      <c r="H76" s="573"/>
      <c r="I76" s="623"/>
      <c r="J76" s="736"/>
      <c r="K76" s="575"/>
      <c r="L76" s="573"/>
      <c r="M76" s="639"/>
      <c r="N76" s="573"/>
      <c r="O76" s="573"/>
      <c r="P76" s="639"/>
      <c r="Q76" s="573"/>
      <c r="R76" s="399"/>
      <c r="S76" s="366"/>
      <c r="T76" s="4"/>
      <c r="U76" s="147"/>
    </row>
    <row r="77" spans="2:21" ht="13.5" customHeight="1">
      <c r="B77" s="395"/>
      <c r="C77" s="32"/>
      <c r="D77" s="529">
        <f t="shared" si="1"/>
        <v>67</v>
      </c>
      <c r="E77" s="531"/>
      <c r="F77" s="1430"/>
      <c r="G77" s="1431"/>
      <c r="H77" s="573"/>
      <c r="I77" s="623"/>
      <c r="J77" s="736"/>
      <c r="K77" s="575"/>
      <c r="L77" s="573"/>
      <c r="M77" s="639"/>
      <c r="N77" s="573"/>
      <c r="O77" s="573"/>
      <c r="P77" s="639"/>
      <c r="Q77" s="573"/>
      <c r="R77" s="399"/>
      <c r="S77" s="366"/>
      <c r="T77" s="4"/>
      <c r="U77" s="147"/>
    </row>
    <row r="78" spans="2:21" ht="13.5" customHeight="1">
      <c r="B78" s="395"/>
      <c r="C78" s="32"/>
      <c r="D78" s="529">
        <f t="shared" si="1"/>
        <v>68</v>
      </c>
      <c r="E78" s="531"/>
      <c r="F78" s="1430"/>
      <c r="G78" s="1431"/>
      <c r="H78" s="573"/>
      <c r="I78" s="623"/>
      <c r="J78" s="736"/>
      <c r="K78" s="575"/>
      <c r="L78" s="573"/>
      <c r="M78" s="639"/>
      <c r="N78" s="573"/>
      <c r="O78" s="573"/>
      <c r="P78" s="639"/>
      <c r="Q78" s="573"/>
      <c r="R78" s="399"/>
      <c r="S78" s="366"/>
      <c r="T78" s="4"/>
      <c r="U78" s="147"/>
    </row>
    <row r="79" spans="2:21" ht="13.5" customHeight="1">
      <c r="B79" s="395"/>
      <c r="C79" s="32"/>
      <c r="D79" s="529">
        <f t="shared" si="1"/>
        <v>69</v>
      </c>
      <c r="E79" s="531"/>
      <c r="F79" s="1430"/>
      <c r="G79" s="1431"/>
      <c r="H79" s="573"/>
      <c r="I79" s="623"/>
      <c r="J79" s="736"/>
      <c r="K79" s="575"/>
      <c r="L79" s="573"/>
      <c r="M79" s="639"/>
      <c r="N79" s="573"/>
      <c r="O79" s="573"/>
      <c r="P79" s="639"/>
      <c r="Q79" s="573"/>
      <c r="R79" s="399"/>
      <c r="S79" s="366"/>
      <c r="T79" s="4"/>
      <c r="U79" s="147"/>
    </row>
    <row r="80" spans="2:21" ht="13.5" customHeight="1">
      <c r="B80" s="395"/>
      <c r="C80" s="32"/>
      <c r="D80" s="529">
        <f t="shared" si="1"/>
        <v>70</v>
      </c>
      <c r="E80" s="531"/>
      <c r="F80" s="1430"/>
      <c r="G80" s="1431"/>
      <c r="H80" s="573"/>
      <c r="I80" s="623"/>
      <c r="J80" s="736"/>
      <c r="K80" s="575"/>
      <c r="L80" s="573"/>
      <c r="M80" s="639"/>
      <c r="N80" s="573"/>
      <c r="O80" s="573"/>
      <c r="P80" s="639"/>
      <c r="Q80" s="573"/>
      <c r="R80" s="399"/>
      <c r="S80" s="366"/>
      <c r="T80" s="4"/>
      <c r="U80" s="147"/>
    </row>
    <row r="81" spans="2:21" ht="13.5" customHeight="1">
      <c r="B81" s="395"/>
      <c r="C81" s="32"/>
      <c r="D81" s="529">
        <f t="shared" si="1"/>
        <v>71</v>
      </c>
      <c r="E81" s="531"/>
      <c r="F81" s="1430"/>
      <c r="G81" s="1431"/>
      <c r="H81" s="573"/>
      <c r="I81" s="623"/>
      <c r="J81" s="736"/>
      <c r="K81" s="575"/>
      <c r="L81" s="573"/>
      <c r="M81" s="639"/>
      <c r="N81" s="573"/>
      <c r="O81" s="573"/>
      <c r="P81" s="639"/>
      <c r="Q81" s="573"/>
      <c r="R81" s="399"/>
      <c r="S81" s="366"/>
      <c r="T81" s="4"/>
      <c r="U81" s="147"/>
    </row>
    <row r="82" spans="2:21" ht="13.5" customHeight="1">
      <c r="B82" s="395"/>
      <c r="C82" s="32"/>
      <c r="D82" s="529">
        <f t="shared" si="1"/>
        <v>72</v>
      </c>
      <c r="E82" s="531"/>
      <c r="F82" s="1430"/>
      <c r="G82" s="1431"/>
      <c r="H82" s="573"/>
      <c r="I82" s="623"/>
      <c r="J82" s="736"/>
      <c r="K82" s="575"/>
      <c r="L82" s="573"/>
      <c r="M82" s="639"/>
      <c r="N82" s="573"/>
      <c r="O82" s="573"/>
      <c r="P82" s="639"/>
      <c r="Q82" s="573"/>
      <c r="R82" s="399"/>
      <c r="S82" s="366"/>
      <c r="T82" s="4"/>
      <c r="U82" s="147"/>
    </row>
    <row r="83" spans="2:21" ht="13.5" customHeight="1">
      <c r="B83" s="395"/>
      <c r="C83" s="32"/>
      <c r="D83" s="529">
        <f t="shared" si="1"/>
        <v>73</v>
      </c>
      <c r="E83" s="531"/>
      <c r="F83" s="1430"/>
      <c r="G83" s="1431"/>
      <c r="H83" s="573"/>
      <c r="I83" s="623"/>
      <c r="J83" s="736"/>
      <c r="K83" s="575"/>
      <c r="L83" s="573"/>
      <c r="M83" s="639"/>
      <c r="N83" s="573"/>
      <c r="O83" s="573"/>
      <c r="P83" s="639"/>
      <c r="Q83" s="573"/>
      <c r="R83" s="399"/>
      <c r="S83" s="366"/>
      <c r="T83" s="4"/>
      <c r="U83" s="147"/>
    </row>
    <row r="84" spans="2:21" ht="13.5" customHeight="1">
      <c r="B84" s="395"/>
      <c r="C84" s="32"/>
      <c r="D84" s="529">
        <f t="shared" si="1"/>
        <v>74</v>
      </c>
      <c r="E84" s="531"/>
      <c r="F84" s="1430"/>
      <c r="G84" s="1431"/>
      <c r="H84" s="573"/>
      <c r="I84" s="623"/>
      <c r="J84" s="736"/>
      <c r="K84" s="575"/>
      <c r="L84" s="573"/>
      <c r="M84" s="639"/>
      <c r="N84" s="573"/>
      <c r="O84" s="573"/>
      <c r="P84" s="639"/>
      <c r="Q84" s="573"/>
      <c r="R84" s="399"/>
      <c r="S84" s="366"/>
      <c r="T84" s="4"/>
      <c r="U84" s="147"/>
    </row>
    <row r="85" spans="2:21" ht="13.5" customHeight="1">
      <c r="B85" s="395"/>
      <c r="C85" s="32"/>
      <c r="D85" s="529">
        <f t="shared" si="1"/>
        <v>75</v>
      </c>
      <c r="E85" s="531"/>
      <c r="F85" s="1430"/>
      <c r="G85" s="1431"/>
      <c r="H85" s="573"/>
      <c r="I85" s="623"/>
      <c r="J85" s="736"/>
      <c r="K85" s="575"/>
      <c r="L85" s="573"/>
      <c r="M85" s="639"/>
      <c r="N85" s="573"/>
      <c r="O85" s="573"/>
      <c r="P85" s="639"/>
      <c r="Q85" s="573"/>
      <c r="R85" s="399"/>
      <c r="S85" s="366"/>
      <c r="T85" s="4"/>
      <c r="U85" s="147"/>
    </row>
    <row r="86" spans="2:21" ht="13.5" customHeight="1">
      <c r="B86" s="395"/>
      <c r="C86" s="32"/>
      <c r="D86" s="529">
        <f t="shared" si="1"/>
        <v>76</v>
      </c>
      <c r="E86" s="531"/>
      <c r="F86" s="1430"/>
      <c r="G86" s="1431"/>
      <c r="H86" s="573"/>
      <c r="I86" s="623"/>
      <c r="J86" s="736"/>
      <c r="K86" s="575"/>
      <c r="L86" s="573"/>
      <c r="M86" s="639"/>
      <c r="N86" s="573"/>
      <c r="O86" s="573"/>
      <c r="P86" s="639"/>
      <c r="Q86" s="573"/>
      <c r="R86" s="399"/>
      <c r="S86" s="366"/>
      <c r="T86" s="4"/>
      <c r="U86" s="147"/>
    </row>
    <row r="87" spans="2:21" ht="13.5" customHeight="1">
      <c r="B87" s="395"/>
      <c r="C87" s="32"/>
      <c r="D87" s="529">
        <f t="shared" si="1"/>
        <v>77</v>
      </c>
      <c r="E87" s="531"/>
      <c r="F87" s="1430"/>
      <c r="G87" s="1431"/>
      <c r="H87" s="573"/>
      <c r="I87" s="623"/>
      <c r="J87" s="736"/>
      <c r="K87" s="575"/>
      <c r="L87" s="573"/>
      <c r="M87" s="639"/>
      <c r="N87" s="573"/>
      <c r="O87" s="573"/>
      <c r="P87" s="639"/>
      <c r="Q87" s="573"/>
      <c r="R87" s="399"/>
      <c r="S87" s="366"/>
      <c r="T87" s="4"/>
      <c r="U87" s="147"/>
    </row>
    <row r="88" spans="2:21" ht="13.5" customHeight="1">
      <c r="B88" s="395"/>
      <c r="C88" s="32"/>
      <c r="D88" s="529">
        <f t="shared" si="1"/>
        <v>78</v>
      </c>
      <c r="E88" s="531"/>
      <c r="F88" s="1430"/>
      <c r="G88" s="1431"/>
      <c r="H88" s="573"/>
      <c r="I88" s="623"/>
      <c r="J88" s="736"/>
      <c r="K88" s="575"/>
      <c r="L88" s="573"/>
      <c r="M88" s="639"/>
      <c r="N88" s="573"/>
      <c r="O88" s="573"/>
      <c r="P88" s="639"/>
      <c r="Q88" s="573"/>
      <c r="R88" s="399"/>
      <c r="S88" s="366"/>
      <c r="T88" s="4"/>
      <c r="U88" s="147"/>
    </row>
    <row r="89" spans="2:21" ht="13.5" customHeight="1">
      <c r="B89" s="395"/>
      <c r="C89" s="32"/>
      <c r="D89" s="529">
        <f t="shared" si="1"/>
        <v>79</v>
      </c>
      <c r="E89" s="531"/>
      <c r="F89" s="1430"/>
      <c r="G89" s="1431"/>
      <c r="H89" s="573"/>
      <c r="I89" s="623"/>
      <c r="J89" s="736"/>
      <c r="K89" s="575"/>
      <c r="L89" s="573"/>
      <c r="M89" s="639"/>
      <c r="N89" s="573"/>
      <c r="O89" s="573"/>
      <c r="P89" s="639"/>
      <c r="Q89" s="573"/>
      <c r="R89" s="399"/>
      <c r="S89" s="366"/>
      <c r="T89" s="4"/>
      <c r="U89" s="147"/>
    </row>
    <row r="90" spans="2:21" ht="13.5" customHeight="1">
      <c r="B90" s="395"/>
      <c r="C90" s="32"/>
      <c r="D90" s="529">
        <f t="shared" si="1"/>
        <v>80</v>
      </c>
      <c r="E90" s="531"/>
      <c r="F90" s="1430"/>
      <c r="G90" s="1431"/>
      <c r="H90" s="573"/>
      <c r="I90" s="623"/>
      <c r="J90" s="736"/>
      <c r="K90" s="575"/>
      <c r="L90" s="573"/>
      <c r="M90" s="639"/>
      <c r="N90" s="573"/>
      <c r="O90" s="573"/>
      <c r="P90" s="639"/>
      <c r="Q90" s="573"/>
      <c r="R90" s="399"/>
      <c r="S90" s="366"/>
      <c r="T90" s="4"/>
      <c r="U90" s="147"/>
    </row>
    <row r="91" spans="2:21" ht="13.5" customHeight="1">
      <c r="B91" s="395"/>
      <c r="C91" s="32"/>
      <c r="D91" s="529">
        <f t="shared" si="1"/>
        <v>81</v>
      </c>
      <c r="E91" s="531"/>
      <c r="F91" s="1430"/>
      <c r="G91" s="1431"/>
      <c r="H91" s="573"/>
      <c r="I91" s="623"/>
      <c r="J91" s="736"/>
      <c r="K91" s="575"/>
      <c r="L91" s="573"/>
      <c r="M91" s="639"/>
      <c r="N91" s="573"/>
      <c r="O91" s="573"/>
      <c r="P91" s="639"/>
      <c r="Q91" s="573"/>
      <c r="R91" s="399"/>
      <c r="S91" s="366"/>
      <c r="T91" s="4"/>
      <c r="U91" s="147"/>
    </row>
    <row r="92" spans="2:21" ht="13.5" customHeight="1">
      <c r="B92" s="395"/>
      <c r="C92" s="32"/>
      <c r="D92" s="529">
        <f t="shared" si="1"/>
        <v>82</v>
      </c>
      <c r="E92" s="531"/>
      <c r="F92" s="1430"/>
      <c r="G92" s="1431"/>
      <c r="H92" s="573"/>
      <c r="I92" s="623"/>
      <c r="J92" s="736"/>
      <c r="K92" s="575"/>
      <c r="L92" s="573"/>
      <c r="M92" s="639"/>
      <c r="N92" s="573"/>
      <c r="O92" s="573"/>
      <c r="P92" s="639"/>
      <c r="Q92" s="573"/>
      <c r="R92" s="399"/>
      <c r="S92" s="366"/>
      <c r="T92" s="4"/>
      <c r="U92" s="147"/>
    </row>
    <row r="93" spans="2:21" ht="13.5" customHeight="1">
      <c r="B93" s="395"/>
      <c r="C93" s="32"/>
      <c r="D93" s="529">
        <f t="shared" si="1"/>
        <v>83</v>
      </c>
      <c r="E93" s="531"/>
      <c r="F93" s="1430"/>
      <c r="G93" s="1431"/>
      <c r="H93" s="573"/>
      <c r="I93" s="623"/>
      <c r="J93" s="736"/>
      <c r="K93" s="575"/>
      <c r="L93" s="573"/>
      <c r="M93" s="639"/>
      <c r="N93" s="573"/>
      <c r="O93" s="573"/>
      <c r="P93" s="639"/>
      <c r="Q93" s="573"/>
      <c r="R93" s="399"/>
      <c r="S93" s="366"/>
      <c r="T93" s="4"/>
      <c r="U93" s="147"/>
    </row>
    <row r="94" spans="2:21" ht="13.5" customHeight="1">
      <c r="B94" s="395"/>
      <c r="C94" s="32"/>
      <c r="D94" s="529">
        <f t="shared" si="1"/>
        <v>84</v>
      </c>
      <c r="E94" s="531"/>
      <c r="F94" s="1430"/>
      <c r="G94" s="1431"/>
      <c r="H94" s="573"/>
      <c r="I94" s="623"/>
      <c r="J94" s="736"/>
      <c r="K94" s="575"/>
      <c r="L94" s="573"/>
      <c r="M94" s="639"/>
      <c r="N94" s="573"/>
      <c r="O94" s="573"/>
      <c r="P94" s="639"/>
      <c r="Q94" s="573"/>
      <c r="R94" s="399"/>
      <c r="S94" s="366"/>
      <c r="T94" s="4"/>
      <c r="U94" s="147"/>
    </row>
    <row r="95" spans="2:21" ht="13.5" customHeight="1">
      <c r="B95" s="395"/>
      <c r="C95" s="32"/>
      <c r="D95" s="529">
        <f t="shared" si="1"/>
        <v>85</v>
      </c>
      <c r="E95" s="531"/>
      <c r="F95" s="1430"/>
      <c r="G95" s="1431"/>
      <c r="H95" s="573"/>
      <c r="I95" s="623"/>
      <c r="J95" s="736"/>
      <c r="K95" s="575"/>
      <c r="L95" s="573"/>
      <c r="M95" s="639"/>
      <c r="N95" s="573"/>
      <c r="O95" s="573"/>
      <c r="P95" s="639"/>
      <c r="Q95" s="573"/>
      <c r="R95" s="399"/>
      <c r="S95" s="366"/>
      <c r="T95" s="4"/>
      <c r="U95" s="147"/>
    </row>
    <row r="96" spans="2:21" ht="13.5" customHeight="1">
      <c r="B96" s="395"/>
      <c r="C96" s="32"/>
      <c r="D96" s="529">
        <f t="shared" si="1"/>
        <v>86</v>
      </c>
      <c r="E96" s="531"/>
      <c r="F96" s="1430"/>
      <c r="G96" s="1431"/>
      <c r="H96" s="573"/>
      <c r="I96" s="623"/>
      <c r="J96" s="736"/>
      <c r="K96" s="575"/>
      <c r="L96" s="573"/>
      <c r="M96" s="639"/>
      <c r="N96" s="573"/>
      <c r="O96" s="573"/>
      <c r="P96" s="639"/>
      <c r="Q96" s="573"/>
      <c r="R96" s="399"/>
      <c r="S96" s="366"/>
      <c r="T96" s="4"/>
      <c r="U96" s="147"/>
    </row>
    <row r="97" spans="2:21" ht="13.5" customHeight="1">
      <c r="B97" s="395"/>
      <c r="C97" s="32"/>
      <c r="D97" s="529">
        <f t="shared" si="1"/>
        <v>87</v>
      </c>
      <c r="E97" s="531"/>
      <c r="F97" s="1430"/>
      <c r="G97" s="1431"/>
      <c r="H97" s="573"/>
      <c r="I97" s="623"/>
      <c r="J97" s="736"/>
      <c r="K97" s="575"/>
      <c r="L97" s="573"/>
      <c r="M97" s="639"/>
      <c r="N97" s="573"/>
      <c r="O97" s="573"/>
      <c r="P97" s="639"/>
      <c r="Q97" s="573"/>
      <c r="R97" s="399"/>
      <c r="S97" s="366"/>
      <c r="T97" s="4"/>
      <c r="U97" s="147"/>
    </row>
    <row r="98" spans="2:21" ht="13.5" customHeight="1">
      <c r="B98" s="395"/>
      <c r="C98" s="32"/>
      <c r="D98" s="529">
        <f t="shared" si="1"/>
        <v>88</v>
      </c>
      <c r="E98" s="531"/>
      <c r="F98" s="1430"/>
      <c r="G98" s="1431"/>
      <c r="H98" s="573"/>
      <c r="I98" s="623"/>
      <c r="J98" s="736"/>
      <c r="K98" s="575"/>
      <c r="L98" s="573"/>
      <c r="M98" s="639"/>
      <c r="N98" s="573"/>
      <c r="O98" s="573"/>
      <c r="P98" s="639"/>
      <c r="Q98" s="573"/>
      <c r="R98" s="399"/>
      <c r="S98" s="366"/>
      <c r="T98" s="4"/>
      <c r="U98" s="147"/>
    </row>
    <row r="99" spans="2:21" ht="13.5" customHeight="1">
      <c r="B99" s="395"/>
      <c r="C99" s="32"/>
      <c r="D99" s="529">
        <f t="shared" si="1"/>
        <v>89</v>
      </c>
      <c r="E99" s="531"/>
      <c r="F99" s="1430"/>
      <c r="G99" s="1431"/>
      <c r="H99" s="573"/>
      <c r="I99" s="623"/>
      <c r="J99" s="736"/>
      <c r="K99" s="575"/>
      <c r="L99" s="573"/>
      <c r="M99" s="639"/>
      <c r="N99" s="573"/>
      <c r="O99" s="573"/>
      <c r="P99" s="639"/>
      <c r="Q99" s="573"/>
      <c r="R99" s="399"/>
      <c r="S99" s="366"/>
      <c r="T99" s="4"/>
      <c r="U99" s="147"/>
    </row>
    <row r="100" spans="2:21" ht="13.5" customHeight="1">
      <c r="B100" s="395"/>
      <c r="C100" s="32"/>
      <c r="D100" s="529">
        <f t="shared" si="1"/>
        <v>90</v>
      </c>
      <c r="E100" s="531"/>
      <c r="F100" s="1430"/>
      <c r="G100" s="1431"/>
      <c r="H100" s="573"/>
      <c r="I100" s="623"/>
      <c r="J100" s="736"/>
      <c r="K100" s="575"/>
      <c r="L100" s="573"/>
      <c r="M100" s="639"/>
      <c r="N100" s="573"/>
      <c r="O100" s="573"/>
      <c r="P100" s="639"/>
      <c r="Q100" s="573"/>
      <c r="R100" s="399"/>
      <c r="S100" s="366"/>
      <c r="T100" s="4"/>
      <c r="U100" s="147"/>
    </row>
    <row r="101" spans="2:21" ht="13.5" customHeight="1">
      <c r="B101" s="395"/>
      <c r="C101" s="32"/>
      <c r="D101" s="529">
        <f>D100+1</f>
        <v>91</v>
      </c>
      <c r="E101" s="531"/>
      <c r="F101" s="1430"/>
      <c r="G101" s="1431"/>
      <c r="H101" s="573"/>
      <c r="I101" s="623"/>
      <c r="J101" s="736"/>
      <c r="K101" s="575"/>
      <c r="L101" s="573"/>
      <c r="M101" s="639"/>
      <c r="N101" s="573"/>
      <c r="O101" s="573"/>
      <c r="P101" s="639"/>
      <c r="Q101" s="573"/>
      <c r="R101" s="399"/>
      <c r="S101" s="366"/>
      <c r="T101" s="4"/>
      <c r="U101" s="147"/>
    </row>
    <row r="102" spans="2:21" ht="13.5" customHeight="1">
      <c r="B102" s="395"/>
      <c r="C102" s="32"/>
      <c r="D102" s="529">
        <f t="shared" si="1"/>
        <v>92</v>
      </c>
      <c r="E102" s="531"/>
      <c r="F102" s="1430"/>
      <c r="G102" s="1431"/>
      <c r="H102" s="573"/>
      <c r="I102" s="623"/>
      <c r="J102" s="736"/>
      <c r="K102" s="575"/>
      <c r="L102" s="573"/>
      <c r="M102" s="639"/>
      <c r="N102" s="573"/>
      <c r="O102" s="573"/>
      <c r="P102" s="639"/>
      <c r="Q102" s="573"/>
      <c r="R102" s="399"/>
      <c r="S102" s="366"/>
      <c r="T102" s="4"/>
      <c r="U102" s="147"/>
    </row>
    <row r="103" spans="2:21" ht="13.5" customHeight="1">
      <c r="B103" s="395"/>
      <c r="C103" s="32"/>
      <c r="D103" s="529">
        <f t="shared" si="1"/>
        <v>93</v>
      </c>
      <c r="E103" s="531"/>
      <c r="F103" s="1430"/>
      <c r="G103" s="1431"/>
      <c r="H103" s="573"/>
      <c r="I103" s="623"/>
      <c r="J103" s="736"/>
      <c r="K103" s="575"/>
      <c r="L103" s="573"/>
      <c r="M103" s="639"/>
      <c r="N103" s="573"/>
      <c r="O103" s="573"/>
      <c r="P103" s="639"/>
      <c r="Q103" s="573"/>
      <c r="R103" s="399"/>
      <c r="S103" s="366"/>
      <c r="T103" s="4"/>
      <c r="U103" s="147"/>
    </row>
    <row r="104" spans="2:21" ht="13.5" customHeight="1">
      <c r="B104" s="395"/>
      <c r="C104" s="32"/>
      <c r="D104" s="529">
        <f t="shared" si="1"/>
        <v>94</v>
      </c>
      <c r="E104" s="531"/>
      <c r="F104" s="1430"/>
      <c r="G104" s="1431"/>
      <c r="H104" s="573"/>
      <c r="I104" s="623"/>
      <c r="J104" s="736"/>
      <c r="K104" s="575"/>
      <c r="L104" s="573"/>
      <c r="M104" s="639"/>
      <c r="N104" s="573"/>
      <c r="O104" s="573"/>
      <c r="P104" s="639"/>
      <c r="Q104" s="573"/>
      <c r="R104" s="399"/>
      <c r="S104" s="366"/>
      <c r="T104" s="4"/>
      <c r="U104" s="147"/>
    </row>
    <row r="105" spans="2:21" ht="13.5" customHeight="1">
      <c r="B105" s="395"/>
      <c r="C105" s="32"/>
      <c r="D105" s="529">
        <f t="shared" si="1"/>
        <v>95</v>
      </c>
      <c r="E105" s="531"/>
      <c r="F105" s="1430"/>
      <c r="G105" s="1431"/>
      <c r="H105" s="573"/>
      <c r="I105" s="623"/>
      <c r="J105" s="736"/>
      <c r="K105" s="575"/>
      <c r="L105" s="573"/>
      <c r="M105" s="639"/>
      <c r="N105" s="573"/>
      <c r="O105" s="573"/>
      <c r="P105" s="639"/>
      <c r="Q105" s="573"/>
      <c r="R105" s="399"/>
      <c r="S105" s="366"/>
      <c r="T105" s="4"/>
      <c r="U105" s="147"/>
    </row>
    <row r="106" spans="2:21" ht="13.5" customHeight="1">
      <c r="B106" s="395"/>
      <c r="C106" s="32"/>
      <c r="D106" s="529">
        <f t="shared" si="1"/>
        <v>96</v>
      </c>
      <c r="E106" s="531"/>
      <c r="F106" s="1430"/>
      <c r="G106" s="1431"/>
      <c r="H106" s="573"/>
      <c r="I106" s="623"/>
      <c r="J106" s="736"/>
      <c r="K106" s="575"/>
      <c r="L106" s="573"/>
      <c r="M106" s="639"/>
      <c r="N106" s="573"/>
      <c r="O106" s="573"/>
      <c r="P106" s="639"/>
      <c r="Q106" s="573"/>
      <c r="R106" s="399"/>
      <c r="S106" s="366"/>
      <c r="T106" s="4"/>
      <c r="U106" s="147"/>
    </row>
    <row r="107" spans="2:21" ht="13.5" customHeight="1">
      <c r="B107" s="395"/>
      <c r="C107" s="32"/>
      <c r="D107" s="529">
        <f t="shared" si="1"/>
        <v>97</v>
      </c>
      <c r="E107" s="531"/>
      <c r="F107" s="1430"/>
      <c r="G107" s="1431"/>
      <c r="H107" s="573"/>
      <c r="I107" s="623"/>
      <c r="J107" s="736"/>
      <c r="K107" s="575"/>
      <c r="L107" s="573"/>
      <c r="M107" s="639"/>
      <c r="N107" s="573"/>
      <c r="O107" s="573"/>
      <c r="P107" s="639"/>
      <c r="Q107" s="573"/>
      <c r="R107" s="399"/>
      <c r="S107" s="366"/>
      <c r="T107" s="4"/>
      <c r="U107" s="147"/>
    </row>
    <row r="108" spans="2:21" ht="13.5" customHeight="1">
      <c r="B108" s="395"/>
      <c r="C108" s="32"/>
      <c r="D108" s="529">
        <f t="shared" si="1"/>
        <v>98</v>
      </c>
      <c r="E108" s="531"/>
      <c r="F108" s="1430"/>
      <c r="G108" s="1431"/>
      <c r="H108" s="573"/>
      <c r="I108" s="623"/>
      <c r="J108" s="736"/>
      <c r="K108" s="575"/>
      <c r="L108" s="573"/>
      <c r="M108" s="639"/>
      <c r="N108" s="573"/>
      <c r="O108" s="573"/>
      <c r="P108" s="639"/>
      <c r="Q108" s="573"/>
      <c r="R108" s="399"/>
      <c r="S108" s="366"/>
      <c r="T108" s="4"/>
      <c r="U108" s="147"/>
    </row>
    <row r="109" spans="2:21" ht="13.5" customHeight="1">
      <c r="B109" s="395"/>
      <c r="C109" s="32"/>
      <c r="D109" s="529">
        <f t="shared" si="1"/>
        <v>99</v>
      </c>
      <c r="E109" s="531"/>
      <c r="F109" s="1430"/>
      <c r="G109" s="1431"/>
      <c r="H109" s="573"/>
      <c r="I109" s="623"/>
      <c r="J109" s="736"/>
      <c r="K109" s="575"/>
      <c r="L109" s="573"/>
      <c r="M109" s="639"/>
      <c r="N109" s="573"/>
      <c r="O109" s="573"/>
      <c r="P109" s="639"/>
      <c r="Q109" s="573"/>
      <c r="R109" s="399"/>
      <c r="S109" s="366"/>
      <c r="T109" s="4"/>
      <c r="U109" s="147"/>
    </row>
    <row r="110" spans="2:21" ht="13.5" customHeight="1">
      <c r="B110" s="395"/>
      <c r="C110" s="32"/>
      <c r="D110" s="529">
        <f t="shared" si="1"/>
        <v>100</v>
      </c>
      <c r="E110" s="531"/>
      <c r="F110" s="1430"/>
      <c r="G110" s="1431"/>
      <c r="H110" s="573"/>
      <c r="I110" s="623"/>
      <c r="J110" s="736"/>
      <c r="K110" s="575"/>
      <c r="L110" s="573"/>
      <c r="M110" s="639"/>
      <c r="N110" s="573"/>
      <c r="O110" s="573"/>
      <c r="P110" s="639"/>
      <c r="Q110" s="573"/>
      <c r="R110" s="399"/>
      <c r="S110" s="366"/>
      <c r="T110" s="4"/>
      <c r="U110" s="147"/>
    </row>
    <row r="111" spans="2:21" ht="13.5" customHeight="1">
      <c r="B111" s="395"/>
      <c r="C111" s="32"/>
      <c r="D111" s="529">
        <f t="shared" si="1"/>
        <v>101</v>
      </c>
      <c r="E111" s="531"/>
      <c r="F111" s="1430"/>
      <c r="G111" s="1431"/>
      <c r="H111" s="573"/>
      <c r="I111" s="623"/>
      <c r="J111" s="736"/>
      <c r="K111" s="575"/>
      <c r="L111" s="573"/>
      <c r="M111" s="639"/>
      <c r="N111" s="573"/>
      <c r="O111" s="573"/>
      <c r="P111" s="639"/>
      <c r="Q111" s="573"/>
      <c r="R111" s="399"/>
      <c r="S111" s="366"/>
      <c r="T111" s="4"/>
      <c r="U111" s="147"/>
    </row>
    <row r="112" spans="2:21" ht="13.5" customHeight="1">
      <c r="B112" s="395"/>
      <c r="C112" s="32"/>
      <c r="D112" s="529">
        <f t="shared" si="1"/>
        <v>102</v>
      </c>
      <c r="E112" s="531"/>
      <c r="F112" s="1430"/>
      <c r="G112" s="1431"/>
      <c r="H112" s="573"/>
      <c r="I112" s="623"/>
      <c r="J112" s="736"/>
      <c r="K112" s="575"/>
      <c r="L112" s="573"/>
      <c r="M112" s="639"/>
      <c r="N112" s="573"/>
      <c r="O112" s="573"/>
      <c r="P112" s="639"/>
      <c r="Q112" s="573"/>
      <c r="R112" s="399"/>
      <c r="S112" s="366"/>
      <c r="T112" s="4"/>
      <c r="U112" s="147"/>
    </row>
    <row r="113" spans="2:21" ht="13.5" customHeight="1">
      <c r="B113" s="395"/>
      <c r="C113" s="32"/>
      <c r="D113" s="529">
        <f t="shared" si="1"/>
        <v>103</v>
      </c>
      <c r="E113" s="531"/>
      <c r="F113" s="1430"/>
      <c r="G113" s="1431"/>
      <c r="H113" s="573"/>
      <c r="I113" s="623"/>
      <c r="J113" s="736"/>
      <c r="K113" s="575"/>
      <c r="L113" s="573"/>
      <c r="M113" s="639"/>
      <c r="N113" s="573"/>
      <c r="O113" s="573"/>
      <c r="P113" s="639"/>
      <c r="Q113" s="573"/>
      <c r="R113" s="399"/>
      <c r="S113" s="366"/>
      <c r="T113" s="4"/>
      <c r="U113" s="147"/>
    </row>
    <row r="114" spans="2:21" ht="13.5" customHeight="1">
      <c r="B114" s="395"/>
      <c r="C114" s="32"/>
      <c r="D114" s="529">
        <f t="shared" si="1"/>
        <v>104</v>
      </c>
      <c r="E114" s="531"/>
      <c r="F114" s="1430"/>
      <c r="G114" s="1431"/>
      <c r="H114" s="573"/>
      <c r="I114" s="623"/>
      <c r="J114" s="736"/>
      <c r="K114" s="575"/>
      <c r="L114" s="573"/>
      <c r="M114" s="639"/>
      <c r="N114" s="573"/>
      <c r="O114" s="573"/>
      <c r="P114" s="639"/>
      <c r="Q114" s="573"/>
      <c r="R114" s="399"/>
      <c r="S114" s="366"/>
      <c r="T114" s="4"/>
      <c r="U114" s="147"/>
    </row>
    <row r="115" spans="2:21" ht="13.5" customHeight="1">
      <c r="B115" s="395"/>
      <c r="C115" s="32"/>
      <c r="D115" s="529">
        <f t="shared" si="1"/>
        <v>105</v>
      </c>
      <c r="E115" s="531"/>
      <c r="F115" s="1430"/>
      <c r="G115" s="1431"/>
      <c r="H115" s="573"/>
      <c r="I115" s="623"/>
      <c r="J115" s="736"/>
      <c r="K115" s="575"/>
      <c r="L115" s="573"/>
      <c r="M115" s="639"/>
      <c r="N115" s="573"/>
      <c r="O115" s="573"/>
      <c r="P115" s="639"/>
      <c r="Q115" s="573"/>
      <c r="R115" s="399"/>
      <c r="S115" s="366"/>
      <c r="T115" s="4"/>
      <c r="U115" s="147"/>
    </row>
    <row r="116" spans="2:21" ht="13.5" customHeight="1">
      <c r="B116" s="395"/>
      <c r="C116" s="32"/>
      <c r="D116" s="529">
        <f t="shared" si="1"/>
        <v>106</v>
      </c>
      <c r="E116" s="531"/>
      <c r="F116" s="1430"/>
      <c r="G116" s="1431"/>
      <c r="H116" s="573"/>
      <c r="I116" s="623"/>
      <c r="J116" s="736"/>
      <c r="K116" s="575"/>
      <c r="L116" s="573"/>
      <c r="M116" s="639"/>
      <c r="N116" s="573"/>
      <c r="O116" s="573"/>
      <c r="P116" s="639"/>
      <c r="Q116" s="573"/>
      <c r="R116" s="399"/>
      <c r="S116" s="366"/>
      <c r="T116" s="4"/>
      <c r="U116" s="147"/>
    </row>
    <row r="117" spans="2:21" ht="13.5" customHeight="1">
      <c r="B117" s="395"/>
      <c r="C117" s="32"/>
      <c r="D117" s="529">
        <f t="shared" si="1"/>
        <v>107</v>
      </c>
      <c r="E117" s="531"/>
      <c r="F117" s="1430"/>
      <c r="G117" s="1431"/>
      <c r="H117" s="573"/>
      <c r="I117" s="623"/>
      <c r="J117" s="736"/>
      <c r="K117" s="575"/>
      <c r="L117" s="573"/>
      <c r="M117" s="639"/>
      <c r="N117" s="573"/>
      <c r="O117" s="573"/>
      <c r="P117" s="639"/>
      <c r="Q117" s="573"/>
      <c r="R117" s="399"/>
      <c r="S117" s="366"/>
      <c r="T117" s="4"/>
      <c r="U117" s="147"/>
    </row>
    <row r="118" spans="2:21" ht="13.5" customHeight="1">
      <c r="B118" s="395"/>
      <c r="C118" s="32"/>
      <c r="D118" s="529">
        <f t="shared" si="1"/>
        <v>108</v>
      </c>
      <c r="E118" s="531"/>
      <c r="F118" s="1430"/>
      <c r="G118" s="1431"/>
      <c r="H118" s="573"/>
      <c r="I118" s="623"/>
      <c r="J118" s="736"/>
      <c r="K118" s="575"/>
      <c r="L118" s="573"/>
      <c r="M118" s="639"/>
      <c r="N118" s="573"/>
      <c r="O118" s="573"/>
      <c r="P118" s="639"/>
      <c r="Q118" s="573"/>
      <c r="R118" s="399"/>
      <c r="S118" s="366"/>
      <c r="T118" s="4"/>
      <c r="U118" s="147"/>
    </row>
    <row r="119" spans="2:21" ht="13.5" customHeight="1">
      <c r="B119" s="395"/>
      <c r="C119" s="32"/>
      <c r="D119" s="529">
        <f t="shared" si="1"/>
        <v>109</v>
      </c>
      <c r="E119" s="531"/>
      <c r="F119" s="1430"/>
      <c r="G119" s="1431"/>
      <c r="H119" s="573"/>
      <c r="I119" s="623"/>
      <c r="J119" s="736"/>
      <c r="K119" s="575"/>
      <c r="L119" s="573"/>
      <c r="M119" s="639"/>
      <c r="N119" s="573"/>
      <c r="O119" s="573"/>
      <c r="P119" s="639"/>
      <c r="Q119" s="573"/>
      <c r="R119" s="399"/>
      <c r="S119" s="366"/>
      <c r="T119" s="4"/>
      <c r="U119" s="147"/>
    </row>
    <row r="120" spans="2:21" ht="13.5" customHeight="1">
      <c r="B120" s="395"/>
      <c r="C120" s="32"/>
      <c r="D120" s="529">
        <f t="shared" si="1"/>
        <v>110</v>
      </c>
      <c r="E120" s="531"/>
      <c r="F120" s="1430"/>
      <c r="G120" s="1431"/>
      <c r="H120" s="573"/>
      <c r="I120" s="623"/>
      <c r="J120" s="736"/>
      <c r="K120" s="575"/>
      <c r="L120" s="573"/>
      <c r="M120" s="639"/>
      <c r="N120" s="573"/>
      <c r="O120" s="573"/>
      <c r="P120" s="639"/>
      <c r="Q120" s="573"/>
      <c r="R120" s="399"/>
      <c r="S120" s="366"/>
      <c r="T120" s="4"/>
      <c r="U120" s="147"/>
    </row>
    <row r="121" spans="2:21" ht="13.5" customHeight="1">
      <c r="B121" s="395"/>
      <c r="C121" s="32"/>
      <c r="D121" s="529">
        <f t="shared" si="1"/>
        <v>111</v>
      </c>
      <c r="E121" s="531"/>
      <c r="F121" s="1430"/>
      <c r="G121" s="1431"/>
      <c r="H121" s="573"/>
      <c r="I121" s="623"/>
      <c r="J121" s="736"/>
      <c r="K121" s="575"/>
      <c r="L121" s="573"/>
      <c r="M121" s="639"/>
      <c r="N121" s="573"/>
      <c r="O121" s="573"/>
      <c r="P121" s="639"/>
      <c r="Q121" s="573"/>
      <c r="R121" s="399"/>
      <c r="S121" s="366"/>
      <c r="T121" s="4"/>
      <c r="U121" s="147"/>
    </row>
    <row r="122" spans="2:21" ht="13.5" customHeight="1">
      <c r="B122" s="395"/>
      <c r="C122" s="32"/>
      <c r="D122" s="529">
        <f t="shared" si="1"/>
        <v>112</v>
      </c>
      <c r="E122" s="531"/>
      <c r="F122" s="1430"/>
      <c r="G122" s="1431"/>
      <c r="H122" s="573"/>
      <c r="I122" s="623"/>
      <c r="J122" s="736"/>
      <c r="K122" s="575"/>
      <c r="L122" s="573"/>
      <c r="M122" s="639"/>
      <c r="N122" s="573"/>
      <c r="O122" s="573"/>
      <c r="P122" s="639"/>
      <c r="Q122" s="573"/>
      <c r="R122" s="399"/>
      <c r="S122" s="366"/>
      <c r="T122" s="4"/>
      <c r="U122" s="147"/>
    </row>
    <row r="123" spans="2:21" ht="13.5" customHeight="1">
      <c r="B123" s="395"/>
      <c r="C123" s="32"/>
      <c r="D123" s="529">
        <f t="shared" si="1"/>
        <v>113</v>
      </c>
      <c r="E123" s="531"/>
      <c r="F123" s="1430"/>
      <c r="G123" s="1431"/>
      <c r="H123" s="573"/>
      <c r="I123" s="623"/>
      <c r="J123" s="736"/>
      <c r="K123" s="575"/>
      <c r="L123" s="573"/>
      <c r="M123" s="639"/>
      <c r="N123" s="573"/>
      <c r="O123" s="573"/>
      <c r="P123" s="639"/>
      <c r="Q123" s="573"/>
      <c r="R123" s="399"/>
      <c r="S123" s="366"/>
      <c r="T123" s="4"/>
      <c r="U123" s="147"/>
    </row>
    <row r="124" spans="2:21" ht="13.5" customHeight="1">
      <c r="B124" s="395"/>
      <c r="C124" s="32"/>
      <c r="D124" s="529">
        <f t="shared" si="1"/>
        <v>114</v>
      </c>
      <c r="E124" s="531"/>
      <c r="F124" s="1430"/>
      <c r="G124" s="1431"/>
      <c r="H124" s="573"/>
      <c r="I124" s="623"/>
      <c r="J124" s="736"/>
      <c r="K124" s="575"/>
      <c r="L124" s="573"/>
      <c r="M124" s="639"/>
      <c r="N124" s="573"/>
      <c r="O124" s="573"/>
      <c r="P124" s="639"/>
      <c r="Q124" s="573"/>
      <c r="R124" s="399"/>
      <c r="S124" s="366"/>
      <c r="T124" s="4"/>
      <c r="U124" s="147"/>
    </row>
    <row r="125" spans="2:21" ht="13.5" customHeight="1">
      <c r="B125" s="395"/>
      <c r="C125" s="32"/>
      <c r="D125" s="529">
        <f t="shared" si="1"/>
        <v>115</v>
      </c>
      <c r="E125" s="531"/>
      <c r="F125" s="1430"/>
      <c r="G125" s="1431"/>
      <c r="H125" s="573"/>
      <c r="I125" s="623"/>
      <c r="J125" s="736"/>
      <c r="K125" s="575"/>
      <c r="L125" s="573"/>
      <c r="M125" s="639"/>
      <c r="N125" s="573"/>
      <c r="O125" s="573"/>
      <c r="P125" s="639"/>
      <c r="Q125" s="573"/>
      <c r="R125" s="399"/>
      <c r="S125" s="366"/>
      <c r="T125" s="4"/>
      <c r="U125" s="147"/>
    </row>
    <row r="126" spans="2:21" ht="13.5" customHeight="1">
      <c r="B126" s="395"/>
      <c r="C126" s="32"/>
      <c r="D126" s="529">
        <f t="shared" si="1"/>
        <v>116</v>
      </c>
      <c r="E126" s="531"/>
      <c r="F126" s="1430"/>
      <c r="G126" s="1431"/>
      <c r="H126" s="573"/>
      <c r="I126" s="623"/>
      <c r="J126" s="736"/>
      <c r="K126" s="575"/>
      <c r="L126" s="573"/>
      <c r="M126" s="639"/>
      <c r="N126" s="573"/>
      <c r="O126" s="573"/>
      <c r="P126" s="639"/>
      <c r="Q126" s="573"/>
      <c r="R126" s="399"/>
      <c r="S126" s="366"/>
      <c r="T126" s="4"/>
      <c r="U126" s="147"/>
    </row>
    <row r="127" spans="2:21" ht="13.5" customHeight="1">
      <c r="B127" s="395"/>
      <c r="C127" s="32"/>
      <c r="D127" s="529">
        <f t="shared" si="1"/>
        <v>117</v>
      </c>
      <c r="E127" s="531"/>
      <c r="F127" s="1430"/>
      <c r="G127" s="1431"/>
      <c r="H127" s="573"/>
      <c r="I127" s="623"/>
      <c r="J127" s="736"/>
      <c r="K127" s="575"/>
      <c r="L127" s="573"/>
      <c r="M127" s="639"/>
      <c r="N127" s="573"/>
      <c r="O127" s="573"/>
      <c r="P127" s="639"/>
      <c r="Q127" s="573"/>
      <c r="R127" s="399"/>
      <c r="S127" s="366"/>
      <c r="T127" s="4"/>
      <c r="U127" s="147"/>
    </row>
    <row r="128" spans="2:21" ht="13.5" customHeight="1">
      <c r="B128" s="395"/>
      <c r="C128" s="32"/>
      <c r="D128" s="529">
        <f t="shared" si="1"/>
        <v>118</v>
      </c>
      <c r="E128" s="531"/>
      <c r="F128" s="1430"/>
      <c r="G128" s="1431"/>
      <c r="H128" s="573"/>
      <c r="I128" s="623"/>
      <c r="J128" s="736"/>
      <c r="K128" s="575"/>
      <c r="L128" s="573"/>
      <c r="M128" s="639"/>
      <c r="N128" s="573"/>
      <c r="O128" s="573"/>
      <c r="P128" s="639"/>
      <c r="Q128" s="573"/>
      <c r="R128" s="399"/>
      <c r="S128" s="366"/>
      <c r="T128" s="4"/>
      <c r="U128" s="147"/>
    </row>
    <row r="129" spans="2:21" ht="13.5" customHeight="1">
      <c r="B129" s="395"/>
      <c r="C129" s="32"/>
      <c r="D129" s="529">
        <f t="shared" si="1"/>
        <v>119</v>
      </c>
      <c r="E129" s="531"/>
      <c r="F129" s="1430"/>
      <c r="G129" s="1431"/>
      <c r="H129" s="573"/>
      <c r="I129" s="623"/>
      <c r="J129" s="736"/>
      <c r="K129" s="575"/>
      <c r="L129" s="573"/>
      <c r="M129" s="639"/>
      <c r="N129" s="573"/>
      <c r="O129" s="573"/>
      <c r="P129" s="639"/>
      <c r="Q129" s="573"/>
      <c r="R129" s="399"/>
      <c r="S129" s="366"/>
      <c r="T129" s="4"/>
      <c r="U129" s="147"/>
    </row>
    <row r="130" spans="2:21" ht="13.5" customHeight="1">
      <c r="B130" s="395"/>
      <c r="C130" s="32"/>
      <c r="D130" s="529">
        <f t="shared" si="1"/>
        <v>120</v>
      </c>
      <c r="E130" s="531"/>
      <c r="F130" s="1430"/>
      <c r="G130" s="1431"/>
      <c r="H130" s="573"/>
      <c r="I130" s="623"/>
      <c r="J130" s="736"/>
      <c r="K130" s="575"/>
      <c r="L130" s="573"/>
      <c r="M130" s="639"/>
      <c r="N130" s="573"/>
      <c r="O130" s="573"/>
      <c r="P130" s="639"/>
      <c r="Q130" s="573"/>
      <c r="R130" s="399"/>
      <c r="S130" s="366"/>
      <c r="T130" s="4"/>
      <c r="U130" s="147"/>
    </row>
    <row r="131" spans="2:21" ht="13.5" customHeight="1">
      <c r="B131" s="395"/>
      <c r="D131" s="130"/>
      <c r="E131" s="130"/>
      <c r="F131" s="320"/>
      <c r="G131" s="320"/>
      <c r="H131" s="320"/>
      <c r="I131" s="320"/>
      <c r="J131" s="818"/>
      <c r="K131" s="735"/>
      <c r="L131" s="320"/>
      <c r="M131" s="320"/>
      <c r="N131" s="320"/>
      <c r="O131" s="320"/>
      <c r="P131" s="320"/>
      <c r="Q131" s="320"/>
      <c r="R131" s="4"/>
      <c r="S131" s="366"/>
      <c r="T131" s="4"/>
      <c r="U131" s="147"/>
    </row>
    <row r="132" spans="2:21" ht="3" customHeight="1">
      <c r="B132" s="396"/>
      <c r="C132" s="1086"/>
      <c r="D132" s="1040"/>
      <c r="E132" s="1040"/>
      <c r="F132" s="1040"/>
      <c r="G132" s="1040"/>
      <c r="H132" s="1040"/>
      <c r="I132" s="1040"/>
      <c r="J132" s="1040"/>
      <c r="K132" s="1040"/>
      <c r="L132" s="1040"/>
      <c r="M132" s="1040"/>
      <c r="N132" s="1040"/>
      <c r="O132" s="1040"/>
      <c r="P132" s="1040"/>
      <c r="Q132" s="1040"/>
      <c r="R132" s="1040"/>
      <c r="S132" s="120"/>
    </row>
    <row r="133" spans="2:21">
      <c r="S133" s="502"/>
    </row>
  </sheetData>
  <sheetProtection algorithmName="SHA-512" hashValue="NkBES2FqfCda2Dw06vwa+7HHBxa+t5ZOKDhi++w550Atw1pWWIHIOcOTxNVkNahnL8rD4LH8SgrnNTHCEJVBig==" saltValue="QJhw+W1MIXfKLqPjPhLs5Q==" spinCount="100000" sheet="1" objects="1" scenarios="1" selectLockedCells="1"/>
  <mergeCells count="130">
    <mergeCell ref="F130:G130"/>
    <mergeCell ref="F124:G124"/>
    <mergeCell ref="F125:G125"/>
    <mergeCell ref="F126:G126"/>
    <mergeCell ref="F127:G127"/>
    <mergeCell ref="F113:G113"/>
    <mergeCell ref="F114:G114"/>
    <mergeCell ref="F115:G115"/>
    <mergeCell ref="F116:G116"/>
    <mergeCell ref="F117:G117"/>
    <mergeCell ref="F128:G128"/>
    <mergeCell ref="F129:G129"/>
    <mergeCell ref="F119:G119"/>
    <mergeCell ref="F120:G120"/>
    <mergeCell ref="F121:G121"/>
    <mergeCell ref="F122:G122"/>
    <mergeCell ref="F123:G123"/>
    <mergeCell ref="F101:G101"/>
    <mergeCell ref="F102:G102"/>
    <mergeCell ref="F103:G103"/>
    <mergeCell ref="F104:G104"/>
    <mergeCell ref="F105:G105"/>
    <mergeCell ref="F106:G106"/>
    <mergeCell ref="F118:G118"/>
    <mergeCell ref="F107:G107"/>
    <mergeCell ref="F108:G108"/>
    <mergeCell ref="F109:G109"/>
    <mergeCell ref="F110:G110"/>
    <mergeCell ref="F111:G111"/>
    <mergeCell ref="F112:G112"/>
    <mergeCell ref="F92:G92"/>
    <mergeCell ref="F93:G93"/>
    <mergeCell ref="F94:G94"/>
    <mergeCell ref="F95:G95"/>
    <mergeCell ref="F96:G96"/>
    <mergeCell ref="F97:G97"/>
    <mergeCell ref="F98:G98"/>
    <mergeCell ref="F99:G99"/>
    <mergeCell ref="F100:G100"/>
    <mergeCell ref="F83:G83"/>
    <mergeCell ref="F84:G84"/>
    <mergeCell ref="F85:G85"/>
    <mergeCell ref="F86:G86"/>
    <mergeCell ref="F87:G87"/>
    <mergeCell ref="F88:G88"/>
    <mergeCell ref="F89:G89"/>
    <mergeCell ref="F90:G90"/>
    <mergeCell ref="F91:G91"/>
    <mergeCell ref="F74:G74"/>
    <mergeCell ref="F75:G75"/>
    <mergeCell ref="F76:G76"/>
    <mergeCell ref="F77:G77"/>
    <mergeCell ref="F78:G78"/>
    <mergeCell ref="F79:G79"/>
    <mergeCell ref="F80:G80"/>
    <mergeCell ref="F81:G81"/>
    <mergeCell ref="F82:G82"/>
    <mergeCell ref="F65:G65"/>
    <mergeCell ref="F66:G66"/>
    <mergeCell ref="F67:G67"/>
    <mergeCell ref="F68:G68"/>
    <mergeCell ref="F69:G69"/>
    <mergeCell ref="F70:G70"/>
    <mergeCell ref="F71:G71"/>
    <mergeCell ref="F72:G72"/>
    <mergeCell ref="F73:G73"/>
    <mergeCell ref="F56:G56"/>
    <mergeCell ref="F57:G57"/>
    <mergeCell ref="F58:G58"/>
    <mergeCell ref="F59:G59"/>
    <mergeCell ref="F60:G60"/>
    <mergeCell ref="F61:G61"/>
    <mergeCell ref="F62:G62"/>
    <mergeCell ref="F63:G63"/>
    <mergeCell ref="F64:G64"/>
    <mergeCell ref="F47:G47"/>
    <mergeCell ref="F48:G48"/>
    <mergeCell ref="F49:G49"/>
    <mergeCell ref="F50:G50"/>
    <mergeCell ref="F51:G51"/>
    <mergeCell ref="F52:G52"/>
    <mergeCell ref="F53:G53"/>
    <mergeCell ref="F54:G54"/>
    <mergeCell ref="F55:G55"/>
    <mergeCell ref="F38:G38"/>
    <mergeCell ref="F39:G39"/>
    <mergeCell ref="F40:G40"/>
    <mergeCell ref="F41:G41"/>
    <mergeCell ref="F42:G42"/>
    <mergeCell ref="F43:G43"/>
    <mergeCell ref="F44:G44"/>
    <mergeCell ref="F45:G45"/>
    <mergeCell ref="F46:G46"/>
    <mergeCell ref="F29:G29"/>
    <mergeCell ref="F30:G30"/>
    <mergeCell ref="F31:G31"/>
    <mergeCell ref="F32:G32"/>
    <mergeCell ref="F33:G33"/>
    <mergeCell ref="F34:G34"/>
    <mergeCell ref="F35:G35"/>
    <mergeCell ref="F36:G36"/>
    <mergeCell ref="F37:G37"/>
    <mergeCell ref="F20:G20"/>
    <mergeCell ref="F21:G21"/>
    <mergeCell ref="F22:G22"/>
    <mergeCell ref="F23:G23"/>
    <mergeCell ref="F24:G24"/>
    <mergeCell ref="F25:G25"/>
    <mergeCell ref="F26:G26"/>
    <mergeCell ref="F27:G27"/>
    <mergeCell ref="F28:G28"/>
    <mergeCell ref="F11:G11"/>
    <mergeCell ref="F12:G12"/>
    <mergeCell ref="F13:G13"/>
    <mergeCell ref="F14:G14"/>
    <mergeCell ref="F15:G15"/>
    <mergeCell ref="F16:G16"/>
    <mergeCell ref="F17:G17"/>
    <mergeCell ref="F18:G18"/>
    <mergeCell ref="F19:G19"/>
    <mergeCell ref="K6:K7"/>
    <mergeCell ref="I6:I7"/>
    <mergeCell ref="M6:P6"/>
    <mergeCell ref="J6:J7"/>
    <mergeCell ref="D9:E9"/>
    <mergeCell ref="D10:E10"/>
    <mergeCell ref="D5:D7"/>
    <mergeCell ref="E5:E7"/>
    <mergeCell ref="F6:H6"/>
    <mergeCell ref="F7:G7"/>
  </mergeCells>
  <phoneticPr fontId="4"/>
  <conditionalFormatting sqref="M11:M130">
    <cfRule type="expression" dxfId="6" priority="4" stopIfTrue="1">
      <formula>AND($F11="",M11="○")</formula>
    </cfRule>
  </conditionalFormatting>
  <conditionalFormatting sqref="N11:N130">
    <cfRule type="expression" dxfId="5" priority="6" stopIfTrue="1">
      <formula>AND(I11="",N11="○")</formula>
    </cfRule>
  </conditionalFormatting>
  <conditionalFormatting sqref="O11:O130">
    <cfRule type="expression" dxfId="4" priority="3" stopIfTrue="1">
      <formula>AND(O11="○",OR($F11="",$K11=""))</formula>
    </cfRule>
  </conditionalFormatting>
  <conditionalFormatting sqref="P11:P130">
    <cfRule type="expression" dxfId="3" priority="2" stopIfTrue="1">
      <formula>AND($F11="",P11="○")</formula>
    </cfRule>
  </conditionalFormatting>
  <conditionalFormatting sqref="Q11:Q130">
    <cfRule type="expression" dxfId="2" priority="1" stopIfTrue="1">
      <formula>AND($H11="",Q11="○")</formula>
    </cfRule>
  </conditionalFormatting>
  <dataValidations count="2">
    <dataValidation type="list" allowBlank="1" showInputMessage="1" showErrorMessage="1" sqref="N11:O130 Q11:Q130" xr:uid="{00000000-0002-0000-1400-000000000000}">
      <formula1>$U$1:$W$1</formula1>
    </dataValidation>
    <dataValidation type="list" allowBlank="1" showInputMessage="1" showErrorMessage="1" sqref="F11:I130 M11:M130 P11:P130" xr:uid="{00000000-0002-0000-1400-000001000000}">
      <formula1>$U$1:$U$2</formula1>
    </dataValidation>
  </dataValidations>
  <printOptions horizontalCentered="1"/>
  <pageMargins left="0.59055118110236227" right="0.59055118110236227" top="0.59055118110236227" bottom="0.39370078740157483" header="0.39370078740157483" footer="0.19685039370078741"/>
  <pageSetup paperSize="9" scale="95" firstPageNumber="30" orientation="landscape" blackAndWhite="1" horizontalDpi="300" verticalDpi="300" r:id="rId1"/>
  <headerFooter alignWithMargins="0">
    <oddFooter>&amp;C&amp;P</oddFooter>
  </headerFooter>
  <ignoredErrors>
    <ignoredError sqref="O10 G10" formula="1"/>
  </ignoredErrors>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2:AS412"/>
  <sheetViews>
    <sheetView showGridLines="0" tabSelected="1" zoomScale="130" zoomScaleNormal="130" zoomScaleSheetLayoutView="100" workbookViewId="0">
      <selection activeCell="L10" sqref="L10"/>
    </sheetView>
  </sheetViews>
  <sheetFormatPr defaultColWidth="0" defaultRowHeight="13.5"/>
  <cols>
    <col min="1" max="1" width="2.125" style="30" customWidth="1"/>
    <col min="2" max="2" width="0.5" style="22" customWidth="1"/>
    <col min="3" max="3" width="1.625" style="22" customWidth="1"/>
    <col min="4" max="4" width="2.125" style="30" customWidth="1"/>
    <col min="5" max="5" width="3.125" style="30" customWidth="1"/>
    <col min="6" max="6" width="6.625" style="30" customWidth="1"/>
    <col min="7" max="17" width="7.625" style="30" customWidth="1"/>
    <col min="18" max="18" width="3.125" style="30" customWidth="1"/>
    <col min="19" max="20" width="2.125" style="30" customWidth="1"/>
    <col min="21" max="21" width="0.5" style="30" customWidth="1"/>
    <col min="22" max="22" width="18.625" style="30" customWidth="1"/>
    <col min="23" max="24" width="7.625" style="30" hidden="1" customWidth="1"/>
    <col min="25" max="39" width="7" style="30" hidden="1" customWidth="1"/>
    <col min="40" max="45" width="7.625" style="30" hidden="1" customWidth="1"/>
    <col min="46" max="16384" width="9" style="30" hidden="1"/>
  </cols>
  <sheetData>
    <row r="2" spans="1:26">
      <c r="B2" s="1034"/>
      <c r="C2" s="1034"/>
      <c r="F2" s="40"/>
      <c r="G2" s="25" t="s">
        <v>131</v>
      </c>
      <c r="H2" s="25"/>
    </row>
    <row r="3" spans="1:26">
      <c r="B3" s="1034"/>
      <c r="C3" s="1034"/>
      <c r="F3" s="41"/>
      <c r="G3" s="25" t="s">
        <v>132</v>
      </c>
      <c r="H3" s="25"/>
    </row>
    <row r="4" spans="1:26">
      <c r="B4" s="1034"/>
      <c r="C4" s="1034"/>
      <c r="F4" s="25"/>
      <c r="G4" s="25"/>
      <c r="H4" s="25"/>
    </row>
    <row r="5" spans="1:26" ht="24" customHeight="1">
      <c r="B5" s="1034"/>
      <c r="C5" s="1034"/>
      <c r="D5" s="161"/>
      <c r="E5" s="161"/>
      <c r="F5" s="154" t="s">
        <v>133</v>
      </c>
      <c r="G5" s="162"/>
      <c r="H5" s="162"/>
      <c r="I5" s="163"/>
      <c r="J5" s="163"/>
      <c r="K5" s="163"/>
      <c r="L5" s="163"/>
      <c r="M5" s="154"/>
      <c r="N5" s="154"/>
      <c r="O5" s="154"/>
      <c r="P5" s="163"/>
      <c r="Q5" s="163"/>
      <c r="R5" s="163"/>
      <c r="S5" s="164"/>
      <c r="T5" s="164"/>
    </row>
    <row r="6" spans="1:26">
      <c r="A6" s="252" t="s">
        <v>134</v>
      </c>
      <c r="B6" s="252"/>
      <c r="C6" s="252"/>
      <c r="E6"/>
      <c r="G6" s="25"/>
      <c r="H6" s="25"/>
    </row>
    <row r="7" spans="1:26" ht="3" customHeight="1">
      <c r="A7" s="315"/>
      <c r="B7" s="394"/>
      <c r="C7" s="394"/>
      <c r="D7" s="345"/>
      <c r="E7" s="313"/>
      <c r="F7" s="313"/>
      <c r="G7" s="313"/>
      <c r="H7" s="313"/>
      <c r="I7" s="313"/>
      <c r="J7" s="313"/>
      <c r="K7" s="313"/>
      <c r="L7" s="313"/>
      <c r="M7" s="313"/>
      <c r="N7" s="313"/>
      <c r="O7" s="313"/>
      <c r="P7" s="313"/>
      <c r="Q7" s="313"/>
      <c r="R7" s="313"/>
      <c r="S7" s="313"/>
      <c r="T7" s="313"/>
      <c r="U7" s="314"/>
    </row>
    <row r="8" spans="1:26" ht="9" customHeight="1">
      <c r="A8" s="315"/>
      <c r="B8"/>
      <c r="C8"/>
      <c r="D8" s="38"/>
      <c r="U8" s="315"/>
    </row>
    <row r="9" spans="1:26" ht="6" customHeight="1">
      <c r="A9" s="315"/>
      <c r="B9"/>
      <c r="C9"/>
      <c r="D9" s="172"/>
      <c r="E9" s="173"/>
      <c r="F9" s="173"/>
      <c r="G9" s="173"/>
      <c r="H9" s="173"/>
      <c r="I9" s="173"/>
      <c r="J9" s="173"/>
      <c r="K9" s="173"/>
      <c r="L9" s="173"/>
      <c r="M9" s="173"/>
      <c r="N9" s="173"/>
      <c r="O9" s="173"/>
      <c r="P9" s="173"/>
      <c r="Q9" s="173"/>
      <c r="R9" s="173"/>
      <c r="S9" s="174"/>
      <c r="U9" s="315"/>
    </row>
    <row r="10" spans="1:26">
      <c r="A10" s="315"/>
      <c r="B10"/>
      <c r="C10"/>
      <c r="D10" s="175"/>
      <c r="E10" s="21" t="s">
        <v>135</v>
      </c>
      <c r="L10" s="573"/>
      <c r="M10" s="927"/>
      <c r="N10" s="2" t="str">
        <f>IF(L10=$X$10,"認定年度","")</f>
        <v/>
      </c>
      <c r="O10" s="842"/>
      <c r="R10" s="928" t="s">
        <v>2472</v>
      </c>
      <c r="S10" s="176"/>
      <c r="U10" s="315"/>
      <c r="W10" s="251" t="s">
        <v>136</v>
      </c>
      <c r="X10" s="11" t="s">
        <v>137</v>
      </c>
      <c r="Y10" s="30">
        <f>VALUE(M10)</f>
        <v>0</v>
      </c>
      <c r="Z10" s="30">
        <f>VALUE(O10)</f>
        <v>0</v>
      </c>
    </row>
    <row r="11" spans="1:26">
      <c r="A11" s="315"/>
      <c r="B11"/>
      <c r="C11"/>
      <c r="D11" s="175"/>
      <c r="F11" s="1" t="s">
        <v>138</v>
      </c>
      <c r="G11" s="1"/>
      <c r="H11" s="1126"/>
      <c r="I11" s="1126"/>
      <c r="J11" s="1"/>
      <c r="K11" s="1"/>
      <c r="L11" s="1"/>
      <c r="M11" s="1"/>
      <c r="N11" s="1"/>
      <c r="O11" s="1"/>
      <c r="P11" s="1"/>
      <c r="S11" s="176"/>
      <c r="U11" s="315"/>
    </row>
    <row r="12" spans="1:26">
      <c r="A12" s="315"/>
      <c r="B12"/>
      <c r="C12"/>
      <c r="D12" s="175"/>
      <c r="F12" s="1" t="s">
        <v>139</v>
      </c>
      <c r="G12" s="1" t="s">
        <v>140</v>
      </c>
      <c r="H12" s="1154"/>
      <c r="I12" s="1155"/>
      <c r="J12" s="1155"/>
      <c r="K12" s="1155"/>
      <c r="L12" s="1155"/>
      <c r="M12" s="1155"/>
      <c r="N12" s="1155"/>
      <c r="O12" s="1155"/>
      <c r="P12" s="1155"/>
      <c r="Q12" s="1156"/>
      <c r="S12" s="176"/>
      <c r="U12" s="315"/>
    </row>
    <row r="13" spans="1:26">
      <c r="A13" s="315"/>
      <c r="B13"/>
      <c r="C13"/>
      <c r="D13" s="175"/>
      <c r="F13" s="1"/>
      <c r="G13" s="1" t="s">
        <v>141</v>
      </c>
      <c r="H13" s="1154"/>
      <c r="I13" s="1155"/>
      <c r="J13" s="1155"/>
      <c r="K13" s="1155"/>
      <c r="L13" s="1155"/>
      <c r="M13" s="1155"/>
      <c r="N13" s="1155"/>
      <c r="O13" s="1155"/>
      <c r="P13" s="1155"/>
      <c r="Q13" s="1156"/>
      <c r="S13" s="176"/>
      <c r="U13" s="315"/>
    </row>
    <row r="14" spans="1:26">
      <c r="A14" s="315"/>
      <c r="B14"/>
      <c r="C14"/>
      <c r="D14" s="175"/>
      <c r="F14" s="1"/>
      <c r="G14" s="1" t="s">
        <v>142</v>
      </c>
      <c r="H14" s="1128"/>
      <c r="I14" s="1128"/>
      <c r="J14" s="1"/>
      <c r="K14" s="1"/>
      <c r="L14" s="1"/>
      <c r="M14" s="1"/>
      <c r="N14" s="1"/>
      <c r="O14" s="1"/>
      <c r="P14" s="1"/>
      <c r="S14" s="176"/>
      <c r="U14" s="315"/>
    </row>
    <row r="15" spans="1:26" ht="9" customHeight="1">
      <c r="A15" s="315"/>
      <c r="B15"/>
      <c r="C15"/>
      <c r="D15" s="175"/>
      <c r="F15" s="1"/>
      <c r="G15" s="1"/>
      <c r="H15" s="1"/>
      <c r="I15" s="1"/>
      <c r="J15" s="1"/>
      <c r="K15" s="1"/>
      <c r="L15" s="1"/>
      <c r="M15" s="1"/>
      <c r="N15" s="1"/>
      <c r="O15" s="1"/>
      <c r="P15" s="1"/>
      <c r="S15" s="176"/>
      <c r="U15" s="315"/>
    </row>
    <row r="16" spans="1:26">
      <c r="A16" s="315"/>
      <c r="B16"/>
      <c r="C16"/>
      <c r="D16" s="175"/>
      <c r="F16" s="1" t="s">
        <v>143</v>
      </c>
      <c r="G16" s="1"/>
      <c r="H16" s="1127"/>
      <c r="I16" s="1127"/>
      <c r="J16" s="1"/>
      <c r="K16" s="1"/>
      <c r="L16" s="1"/>
      <c r="M16" s="1"/>
      <c r="N16" s="1"/>
      <c r="O16" s="1"/>
      <c r="P16" s="1"/>
      <c r="S16" s="176"/>
      <c r="U16" s="315"/>
    </row>
    <row r="17" spans="1:33">
      <c r="A17" s="315"/>
      <c r="B17"/>
      <c r="C17"/>
      <c r="D17" s="175"/>
      <c r="F17" s="1" t="s">
        <v>144</v>
      </c>
      <c r="G17" s="1" t="s">
        <v>140</v>
      </c>
      <c r="H17" s="1154"/>
      <c r="I17" s="1155"/>
      <c r="J17" s="1155"/>
      <c r="K17" s="1155"/>
      <c r="L17" s="1155"/>
      <c r="M17" s="1155"/>
      <c r="N17" s="1155"/>
      <c r="O17" s="1155"/>
      <c r="P17" s="1155"/>
      <c r="Q17" s="1156"/>
      <c r="S17" s="176"/>
      <c r="U17" s="315"/>
    </row>
    <row r="18" spans="1:33">
      <c r="A18" s="315"/>
      <c r="B18"/>
      <c r="C18"/>
      <c r="D18" s="175"/>
      <c r="F18" s="1"/>
      <c r="G18" s="1" t="s">
        <v>141</v>
      </c>
      <c r="H18" s="1154"/>
      <c r="I18" s="1155"/>
      <c r="J18" s="1155"/>
      <c r="K18" s="1155"/>
      <c r="L18" s="1155"/>
      <c r="M18" s="1155"/>
      <c r="N18" s="1155"/>
      <c r="O18" s="1155"/>
      <c r="P18" s="1155"/>
      <c r="Q18" s="1156"/>
      <c r="S18" s="176"/>
      <c r="U18" s="315"/>
    </row>
    <row r="19" spans="1:33">
      <c r="A19" s="315"/>
      <c r="B19"/>
      <c r="C19"/>
      <c r="D19" s="175"/>
      <c r="F19" s="1"/>
      <c r="G19" s="1" t="s">
        <v>142</v>
      </c>
      <c r="H19" s="1128"/>
      <c r="I19" s="1128"/>
      <c r="J19" s="1"/>
      <c r="K19" s="1"/>
      <c r="L19" s="1"/>
      <c r="M19" s="1"/>
      <c r="N19" s="1"/>
      <c r="O19" s="1"/>
      <c r="P19" s="1"/>
      <c r="S19" s="176"/>
      <c r="U19" s="315"/>
    </row>
    <row r="20" spans="1:33" ht="9" customHeight="1">
      <c r="A20" s="315"/>
      <c r="B20"/>
      <c r="C20"/>
      <c r="D20" s="177"/>
      <c r="E20" s="178"/>
      <c r="F20" s="179"/>
      <c r="G20" s="179"/>
      <c r="H20" s="179"/>
      <c r="I20" s="179"/>
      <c r="J20" s="179"/>
      <c r="K20" s="179"/>
      <c r="L20" s="179"/>
      <c r="M20" s="179"/>
      <c r="N20" s="179"/>
      <c r="O20" s="179"/>
      <c r="P20" s="179"/>
      <c r="Q20" s="179"/>
      <c r="R20" s="179"/>
      <c r="S20" s="180"/>
      <c r="U20" s="315"/>
    </row>
    <row r="21" spans="1:33" ht="6" customHeight="1">
      <c r="A21" s="315"/>
      <c r="B21"/>
      <c r="C21"/>
      <c r="D21" s="172"/>
      <c r="E21" s="173"/>
      <c r="F21" s="181"/>
      <c r="G21" s="181"/>
      <c r="H21" s="181"/>
      <c r="I21" s="181"/>
      <c r="J21" s="181"/>
      <c r="K21" s="181"/>
      <c r="L21" s="181"/>
      <c r="M21" s="181"/>
      <c r="N21" s="181"/>
      <c r="O21" s="181"/>
      <c r="P21" s="181"/>
      <c r="Q21" s="181"/>
      <c r="R21" s="181"/>
      <c r="S21" s="174"/>
      <c r="U21" s="315"/>
    </row>
    <row r="22" spans="1:33">
      <c r="A22" s="315"/>
      <c r="B22"/>
      <c r="C22"/>
      <c r="D22" s="175"/>
      <c r="E22" s="21" t="s">
        <v>145</v>
      </c>
      <c r="F22" s="1"/>
      <c r="G22" s="1"/>
      <c r="H22" s="1"/>
      <c r="I22" s="1"/>
      <c r="J22" s="1"/>
      <c r="K22" s="1"/>
      <c r="L22" s="1"/>
      <c r="R22" s="1"/>
      <c r="S22" s="176"/>
      <c r="U22" s="315"/>
    </row>
    <row r="23" spans="1:33" ht="14.25" customHeight="1">
      <c r="A23" s="315"/>
      <c r="B23"/>
      <c r="C23"/>
      <c r="D23" s="175"/>
      <c r="F23" s="1" t="s">
        <v>17</v>
      </c>
      <c r="G23" s="1"/>
      <c r="H23" s="232"/>
      <c r="I23" s="1"/>
      <c r="J23" s="1"/>
      <c r="K23" s="1"/>
      <c r="L23" s="1"/>
      <c r="M23" s="1"/>
      <c r="P23" s="2" t="s">
        <v>146</v>
      </c>
      <c r="Q23" s="390"/>
      <c r="S23" s="176"/>
      <c r="U23" s="315"/>
      <c r="W23" s="104">
        <v>1</v>
      </c>
      <c r="X23" s="104">
        <v>2</v>
      </c>
      <c r="Y23" s="104">
        <v>3</v>
      </c>
      <c r="Z23" s="104">
        <v>4</v>
      </c>
      <c r="AA23" s="104">
        <v>5</v>
      </c>
      <c r="AB23" s="104">
        <v>6</v>
      </c>
      <c r="AD23" s="30" t="s">
        <v>147</v>
      </c>
    </row>
    <row r="24" spans="1:33" ht="48" customHeight="1">
      <c r="A24" s="315"/>
      <c r="B24"/>
      <c r="C24"/>
      <c r="D24" s="175"/>
      <c r="F24" s="1137" t="s">
        <v>148</v>
      </c>
      <c r="G24" s="1137"/>
      <c r="H24" s="1154"/>
      <c r="I24" s="1155"/>
      <c r="J24" s="1155"/>
      <c r="K24" s="1155"/>
      <c r="L24" s="1155"/>
      <c r="M24" s="1155"/>
      <c r="N24" s="1155"/>
      <c r="O24" s="1155"/>
      <c r="P24" s="1155"/>
      <c r="Q24" s="1156"/>
      <c r="S24" s="176"/>
      <c r="U24" s="315"/>
    </row>
    <row r="25" spans="1:33" ht="36" customHeight="1">
      <c r="A25" s="315"/>
      <c r="B25"/>
      <c r="C25"/>
      <c r="D25" s="175"/>
      <c r="F25" s="1" t="s">
        <v>149</v>
      </c>
      <c r="G25" s="1"/>
      <c r="H25" s="1154"/>
      <c r="I25" s="1155"/>
      <c r="J25" s="1155"/>
      <c r="K25" s="1155"/>
      <c r="L25" s="1155"/>
      <c r="M25" s="1155"/>
      <c r="N25" s="1155"/>
      <c r="O25" s="1155"/>
      <c r="P25" s="1155"/>
      <c r="Q25" s="1156"/>
      <c r="S25" s="176"/>
      <c r="U25" s="315"/>
    </row>
    <row r="26" spans="1:33">
      <c r="A26" s="315"/>
      <c r="B26"/>
      <c r="C26"/>
      <c r="D26" s="175"/>
      <c r="F26" s="1" t="s">
        <v>23</v>
      </c>
      <c r="G26" s="1"/>
      <c r="H26" s="1161"/>
      <c r="I26" s="1162"/>
      <c r="J26" s="2"/>
      <c r="L26" s="1018"/>
      <c r="N26" s="1"/>
      <c r="O26" s="1"/>
      <c r="P26" s="2" t="s">
        <v>150</v>
      </c>
      <c r="Q26" s="1047"/>
      <c r="R26" s="1" t="s">
        <v>151</v>
      </c>
      <c r="S26" s="176"/>
      <c r="U26" s="315"/>
      <c r="W26" s="251" t="s">
        <v>152</v>
      </c>
      <c r="X26" s="11" t="s">
        <v>153</v>
      </c>
      <c r="Y26" s="11" t="s">
        <v>154</v>
      </c>
      <c r="Z26" s="11" t="s">
        <v>155</v>
      </c>
      <c r="AA26" s="11" t="s">
        <v>156</v>
      </c>
      <c r="AB26" s="11" t="s">
        <v>157</v>
      </c>
      <c r="AC26" s="11" t="s">
        <v>158</v>
      </c>
      <c r="AD26" s="11" t="s">
        <v>159</v>
      </c>
      <c r="AE26" s="11" t="s">
        <v>160</v>
      </c>
      <c r="AF26" s="11" t="s">
        <v>161</v>
      </c>
      <c r="AG26" s="11" t="s">
        <v>162</v>
      </c>
    </row>
    <row r="27" spans="1:33">
      <c r="A27" s="315"/>
      <c r="B27"/>
      <c r="C27"/>
      <c r="D27" s="175"/>
      <c r="F27" s="1" t="s">
        <v>24</v>
      </c>
      <c r="G27" s="1"/>
      <c r="H27" s="233"/>
      <c r="I27" s="1" t="s">
        <v>25</v>
      </c>
      <c r="J27" s="5" t="s">
        <v>26</v>
      </c>
      <c r="K27" s="5"/>
      <c r="L27" s="5"/>
      <c r="M27" s="233"/>
      <c r="N27" s="1" t="s">
        <v>25</v>
      </c>
      <c r="P27" s="2" t="s">
        <v>27</v>
      </c>
      <c r="Q27" s="233"/>
      <c r="R27" s="1" t="s">
        <v>28</v>
      </c>
      <c r="S27" s="176"/>
      <c r="U27" s="315"/>
    </row>
    <row r="28" spans="1:33">
      <c r="A28" s="315"/>
      <c r="B28"/>
      <c r="C28"/>
      <c r="D28" s="182"/>
      <c r="E28" s="39"/>
      <c r="F28" s="1" t="s">
        <v>163</v>
      </c>
      <c r="H28" s="233"/>
      <c r="I28" s="1" t="s">
        <v>34</v>
      </c>
      <c r="K28" s="1"/>
      <c r="L28" s="454" t="s">
        <v>164</v>
      </c>
      <c r="M28" s="843"/>
      <c r="N28" s="400"/>
      <c r="P28" s="454" t="s">
        <v>165</v>
      </c>
      <c r="Q28" s="831"/>
      <c r="S28" s="176"/>
      <c r="U28" s="315"/>
      <c r="W28" s="828">
        <f>VALUE(M28)</f>
        <v>0</v>
      </c>
      <c r="X28" s="828">
        <f>VALUE(Q28)</f>
        <v>0</v>
      </c>
      <c r="AA28" s="928"/>
    </row>
    <row r="29" spans="1:33">
      <c r="A29" s="315"/>
      <c r="B29"/>
      <c r="C29"/>
      <c r="D29" s="175"/>
      <c r="F29" s="1" t="s">
        <v>38</v>
      </c>
      <c r="G29" s="1"/>
      <c r="H29" s="273"/>
      <c r="I29" s="1" t="s">
        <v>166</v>
      </c>
      <c r="J29" s="5" t="s">
        <v>167</v>
      </c>
      <c r="K29" s="5"/>
      <c r="L29" s="5"/>
      <c r="M29" s="233"/>
      <c r="N29" s="1" t="s">
        <v>166</v>
      </c>
      <c r="O29" s="819" t="str">
        <f>IF(M27="","",M29*1000/M27)</f>
        <v/>
      </c>
      <c r="P29" s="1" t="s">
        <v>168</v>
      </c>
      <c r="S29" s="176"/>
      <c r="U29" s="315"/>
      <c r="AA29" s="928"/>
      <c r="AD29" s="928" t="s">
        <v>169</v>
      </c>
      <c r="AE29" s="303" t="str">
        <f>IF(H29="","",1-$M$29/$H$29)</f>
        <v/>
      </c>
    </row>
    <row r="30" spans="1:33">
      <c r="A30" s="315"/>
      <c r="B30"/>
      <c r="C30"/>
      <c r="D30" s="175"/>
      <c r="F30" s="1138" t="s">
        <v>170</v>
      </c>
      <c r="G30" s="1138"/>
      <c r="H30" s="273"/>
      <c r="I30" s="1" t="s">
        <v>45</v>
      </c>
      <c r="J30" s="5" t="s">
        <v>44</v>
      </c>
      <c r="K30" s="5"/>
      <c r="L30" s="5"/>
      <c r="M30" s="233"/>
      <c r="N30" s="1" t="s">
        <v>45</v>
      </c>
      <c r="O30" s="105" t="str">
        <f>IF(M27="","",M30*1000/M27)</f>
        <v/>
      </c>
      <c r="P30" s="1" t="s">
        <v>46</v>
      </c>
      <c r="Q30" s="1"/>
      <c r="S30" s="176"/>
      <c r="U30" s="315"/>
      <c r="X30" s="147">
        <f>SUMPRODUCT($P$35:$P$48,$W$35:$W$48)/1000</f>
        <v>0</v>
      </c>
      <c r="AD30" s="928" t="s">
        <v>171</v>
      </c>
      <c r="AE30" s="303" t="str">
        <f>IF(H30="","",1-$M$30/$H$30)</f>
        <v/>
      </c>
    </row>
    <row r="31" spans="1:33" ht="9" customHeight="1">
      <c r="A31" s="315"/>
      <c r="B31"/>
      <c r="C31"/>
      <c r="D31" s="177"/>
      <c r="E31" s="178"/>
      <c r="F31" s="179"/>
      <c r="G31" s="179"/>
      <c r="H31" s="179"/>
      <c r="I31" s="179"/>
      <c r="J31" s="179"/>
      <c r="K31" s="179"/>
      <c r="L31" s="179"/>
      <c r="M31" s="179"/>
      <c r="N31" s="179"/>
      <c r="O31" s="179"/>
      <c r="P31" s="179"/>
      <c r="Q31" s="179"/>
      <c r="R31" s="179"/>
      <c r="S31" s="180"/>
      <c r="U31" s="315"/>
    </row>
    <row r="32" spans="1:33" ht="6" customHeight="1">
      <c r="A32" s="315"/>
      <c r="B32"/>
      <c r="C32"/>
      <c r="D32" s="172"/>
      <c r="E32" s="173"/>
      <c r="F32" s="181"/>
      <c r="G32" s="181"/>
      <c r="H32" s="181"/>
      <c r="I32" s="181"/>
      <c r="J32" s="181"/>
      <c r="K32" s="181"/>
      <c r="L32" s="181"/>
      <c r="M32" s="181"/>
      <c r="N32" s="181"/>
      <c r="O32" s="181"/>
      <c r="P32" s="181"/>
      <c r="Q32" s="181"/>
      <c r="R32" s="181"/>
      <c r="S32" s="174"/>
      <c r="U32" s="315"/>
    </row>
    <row r="33" spans="1:45" ht="24" customHeight="1">
      <c r="A33" s="315"/>
      <c r="B33"/>
      <c r="C33"/>
      <c r="D33" s="175"/>
      <c r="E33" s="21" t="s">
        <v>172</v>
      </c>
      <c r="F33" s="1"/>
      <c r="G33" s="1"/>
      <c r="I33" s="1083"/>
      <c r="K33" s="1163" t="s">
        <v>173</v>
      </c>
      <c r="L33" s="1163"/>
      <c r="M33" s="1163"/>
      <c r="N33" s="1163"/>
      <c r="O33" s="1163"/>
      <c r="P33" s="1163"/>
      <c r="Q33" s="1163"/>
      <c r="R33" s="1"/>
      <c r="S33" s="176"/>
      <c r="U33" s="315"/>
      <c r="W33" s="1159" t="s">
        <v>174</v>
      </c>
      <c r="X33" s="1157" t="s">
        <v>175</v>
      </c>
      <c r="Y33" s="90" t="s">
        <v>176</v>
      </c>
      <c r="Z33" s="88"/>
      <c r="AA33" s="89" t="s">
        <v>177</v>
      </c>
      <c r="AB33" s="84"/>
      <c r="AC33" s="107" t="s">
        <v>178</v>
      </c>
      <c r="AD33" s="84" t="s">
        <v>179</v>
      </c>
      <c r="AE33" s="88"/>
      <c r="AF33" s="89" t="s">
        <v>180</v>
      </c>
      <c r="AG33" s="84"/>
      <c r="AH33" s="84"/>
      <c r="AI33" s="108" t="s">
        <v>162</v>
      </c>
      <c r="AJ33" s="109" t="s">
        <v>181</v>
      </c>
      <c r="AK33" s="159" t="s">
        <v>182</v>
      </c>
      <c r="AL33" s="772"/>
      <c r="AM33" s="160"/>
      <c r="AN33" s="1"/>
      <c r="AO33" s="1"/>
    </row>
    <row r="34" spans="1:45" ht="48" customHeight="1">
      <c r="A34" s="315"/>
      <c r="B34"/>
      <c r="C34"/>
      <c r="D34" s="175"/>
      <c r="F34" s="165" t="s">
        <v>183</v>
      </c>
      <c r="G34" s="166"/>
      <c r="H34" s="165" t="s">
        <v>184</v>
      </c>
      <c r="I34" s="166"/>
      <c r="J34" s="166"/>
      <c r="K34" s="166"/>
      <c r="L34" s="166"/>
      <c r="M34" s="166"/>
      <c r="N34" s="166"/>
      <c r="O34" s="166"/>
      <c r="P34" s="265" t="s">
        <v>185</v>
      </c>
      <c r="Q34" s="187" t="s">
        <v>186</v>
      </c>
      <c r="R34" s="1"/>
      <c r="S34" s="176"/>
      <c r="U34" s="315"/>
      <c r="W34" s="1160"/>
      <c r="X34" s="1158"/>
      <c r="Y34" s="91" t="s">
        <v>187</v>
      </c>
      <c r="Z34" s="92" t="s">
        <v>188</v>
      </c>
      <c r="AA34" s="83" t="s">
        <v>189</v>
      </c>
      <c r="AB34" s="85" t="s">
        <v>190</v>
      </c>
      <c r="AC34" s="87" t="s">
        <v>191</v>
      </c>
      <c r="AD34" s="86" t="s">
        <v>192</v>
      </c>
      <c r="AE34" s="83" t="s">
        <v>193</v>
      </c>
      <c r="AF34" s="83" t="s">
        <v>194</v>
      </c>
      <c r="AG34" s="83" t="s">
        <v>195</v>
      </c>
      <c r="AH34" s="85" t="s">
        <v>196</v>
      </c>
      <c r="AI34" s="106" t="s">
        <v>197</v>
      </c>
      <c r="AJ34" s="82" t="s">
        <v>198</v>
      </c>
      <c r="AK34" s="91" t="s">
        <v>199</v>
      </c>
      <c r="AL34" s="844" t="s">
        <v>200</v>
      </c>
      <c r="AM34" s="156" t="s">
        <v>201</v>
      </c>
      <c r="AN34" s="1"/>
      <c r="AO34" s="1"/>
      <c r="AQ34" s="209">
        <f>Y35/SUM($Y35:$AA35)</f>
        <v>0.77245508982035938</v>
      </c>
      <c r="AR34" s="231" t="s">
        <v>202</v>
      </c>
      <c r="AS34" s="231" t="s">
        <v>203</v>
      </c>
    </row>
    <row r="35" spans="1:45" ht="24" customHeight="1">
      <c r="A35" s="315"/>
      <c r="B35"/>
      <c r="C35"/>
      <c r="D35" s="175"/>
      <c r="F35" s="13" t="s">
        <v>204</v>
      </c>
      <c r="G35" s="35"/>
      <c r="H35" s="1149" t="s">
        <v>205</v>
      </c>
      <c r="I35" s="1150"/>
      <c r="J35" s="1150"/>
      <c r="K35" s="1150"/>
      <c r="L35" s="1150"/>
      <c r="M35" s="1150"/>
      <c r="N35" s="1150"/>
      <c r="O35" s="1151"/>
      <c r="P35" s="233"/>
      <c r="Q35" s="274" t="str">
        <f>X35</f>
        <v/>
      </c>
      <c r="R35" s="1"/>
      <c r="S35" s="176"/>
      <c r="U35" s="315"/>
      <c r="W35" s="77">
        <v>2000</v>
      </c>
      <c r="X35" s="78" t="str">
        <f t="shared" ref="X35:X48" si="0">IF(P35="","",IF(SUMPRODUCT($P$35:$P$48,$W$35:$W$48)=0,"",ROUND($P35*$W35/SUMPRODUCT($P$35:$P$48,$W$35:$W$48),3)))</f>
        <v/>
      </c>
      <c r="Y35" s="100">
        <f>AA88</f>
        <v>0.25800000000000001</v>
      </c>
      <c r="Z35" s="145">
        <f>AB88</f>
        <v>4.4999999999999998E-2</v>
      </c>
      <c r="AA35" s="145">
        <f t="shared" ref="AA35:AH35" si="1">AC88</f>
        <v>3.1E-2</v>
      </c>
      <c r="AB35" s="145">
        <f t="shared" si="1"/>
        <v>0.11799999999999999</v>
      </c>
      <c r="AC35" s="145">
        <f t="shared" si="1"/>
        <v>1.4E-2</v>
      </c>
      <c r="AD35" s="145">
        <f t="shared" si="1"/>
        <v>0.20200000000000001</v>
      </c>
      <c r="AE35" s="145">
        <f t="shared" si="1"/>
        <v>0.184</v>
      </c>
      <c r="AF35" s="145">
        <f t="shared" si="1"/>
        <v>6.2E-2</v>
      </c>
      <c r="AG35" s="145">
        <f t="shared" si="1"/>
        <v>8.0000000000000002E-3</v>
      </c>
      <c r="AH35" s="145">
        <f t="shared" si="1"/>
        <v>2.5000000000000001E-2</v>
      </c>
      <c r="AI35" s="145">
        <f>AK88</f>
        <v>5.2999999999999999E-2</v>
      </c>
      <c r="AJ35" s="81">
        <f t="shared" ref="AJ35:AJ42" si="2">SUM(Y35:AI35)</f>
        <v>1</v>
      </c>
      <c r="AK35" s="100">
        <v>0.05</v>
      </c>
      <c r="AL35" s="845">
        <f>ROUND(AM35*0.3,3)</f>
        <v>0.13600000000000001</v>
      </c>
      <c r="AM35" s="157">
        <f t="shared" ref="AM35:AM46" si="3">SUM(Y35:AB35)</f>
        <v>0.45199999999999996</v>
      </c>
      <c r="AN35" s="1"/>
      <c r="AO35" s="1" t="str">
        <f t="shared" ref="AO35:AO48" si="4">IF(P35=0,"",CONCATENATE(F35,"　"))</f>
        <v/>
      </c>
      <c r="AP35" s="471"/>
      <c r="AQ35" s="209">
        <f>Y39/SUM($Y39:$AA39)</f>
        <v>0.8287752675386445</v>
      </c>
      <c r="AR35" s="30">
        <f>X59</f>
        <v>1</v>
      </c>
      <c r="AS35" s="30">
        <f>X60</f>
        <v>1</v>
      </c>
    </row>
    <row r="36" spans="1:45" ht="24" customHeight="1">
      <c r="A36" s="315"/>
      <c r="B36"/>
      <c r="C36"/>
      <c r="D36" s="175"/>
      <c r="F36" s="13" t="s">
        <v>206</v>
      </c>
      <c r="G36" s="35"/>
      <c r="H36" s="1149" t="s">
        <v>207</v>
      </c>
      <c r="I36" s="1150"/>
      <c r="J36" s="1150"/>
      <c r="K36" s="1150"/>
      <c r="L36" s="1150"/>
      <c r="M36" s="1150"/>
      <c r="N36" s="1150"/>
      <c r="O36" s="1151"/>
      <c r="P36" s="233"/>
      <c r="Q36" s="274" t="str">
        <f>X36</f>
        <v/>
      </c>
      <c r="R36" s="1"/>
      <c r="S36" s="176"/>
      <c r="U36" s="315"/>
      <c r="W36" s="77">
        <v>3700</v>
      </c>
      <c r="X36" s="78" t="str">
        <f t="shared" si="0"/>
        <v/>
      </c>
      <c r="Y36" s="78">
        <f>29%*0.85</f>
        <v>0.24649999999999997</v>
      </c>
      <c r="Z36" s="146">
        <f>29%*0.15</f>
        <v>4.3499999999999997E-2</v>
      </c>
      <c r="AA36" s="79">
        <f>5%*0.21</f>
        <v>1.0500000000000001E-2</v>
      </c>
      <c r="AB36" s="79">
        <f>5%*0.79</f>
        <v>3.9500000000000007E-2</v>
      </c>
      <c r="AC36" s="79">
        <f>20%*0.045</f>
        <v>8.9999999999999993E-3</v>
      </c>
      <c r="AD36" s="79">
        <f>40%*0.52</f>
        <v>0.20800000000000002</v>
      </c>
      <c r="AE36" s="79">
        <f>40%*0.48</f>
        <v>0.192</v>
      </c>
      <c r="AF36" s="79">
        <f>20%*0.64</f>
        <v>0.128</v>
      </c>
      <c r="AG36" s="79">
        <f>20%*0.045</f>
        <v>8.9999999999999993E-3</v>
      </c>
      <c r="AH36" s="79">
        <f>20%*0.27</f>
        <v>5.4000000000000006E-2</v>
      </c>
      <c r="AI36" s="80">
        <v>0.06</v>
      </c>
      <c r="AJ36" s="81">
        <f t="shared" si="2"/>
        <v>1</v>
      </c>
      <c r="AK36" s="79">
        <f>AK$73/$W36</f>
        <v>2.7027027027027029E-2</v>
      </c>
      <c r="AL36" s="778">
        <f t="shared" ref="AL36:AL48" si="5">ROUND(AM36*0.3,3)</f>
        <v>0.10199999999999999</v>
      </c>
      <c r="AM36" s="158">
        <f t="shared" si="3"/>
        <v>0.33999999999999997</v>
      </c>
      <c r="AN36" s="1"/>
      <c r="AO36" s="1" t="str">
        <f t="shared" si="4"/>
        <v/>
      </c>
      <c r="AP36" s="471"/>
      <c r="AQ36" s="209">
        <f>Y42/SUM($Y42:$AA42)</f>
        <v>0.7456140350877194</v>
      </c>
      <c r="AR36" s="30">
        <f>Y59</f>
        <v>1.133</v>
      </c>
      <c r="AS36" s="30">
        <f>Y60</f>
        <v>0.9</v>
      </c>
    </row>
    <row r="37" spans="1:45" ht="13.5" customHeight="1">
      <c r="A37" s="315"/>
      <c r="B37"/>
      <c r="C37"/>
      <c r="D37" s="175"/>
      <c r="F37" s="13" t="s">
        <v>208</v>
      </c>
      <c r="G37" s="35"/>
      <c r="H37" s="1149" t="s">
        <v>209</v>
      </c>
      <c r="I37" s="1150"/>
      <c r="J37" s="1150"/>
      <c r="K37" s="1150"/>
      <c r="L37" s="1150"/>
      <c r="M37" s="1150"/>
      <c r="N37" s="1150"/>
      <c r="O37" s="1151"/>
      <c r="P37" s="233"/>
      <c r="Q37" s="274" t="str">
        <f>X37</f>
        <v/>
      </c>
      <c r="R37" s="1"/>
      <c r="S37" s="176"/>
      <c r="U37" s="315"/>
      <c r="W37" s="77">
        <v>3700</v>
      </c>
      <c r="X37" s="78" t="str">
        <f t="shared" si="0"/>
        <v/>
      </c>
      <c r="Y37" s="78">
        <f>29%*0.85</f>
        <v>0.24649999999999997</v>
      </c>
      <c r="Z37" s="146">
        <f>29%*0.15</f>
        <v>4.3499999999999997E-2</v>
      </c>
      <c r="AA37" s="79">
        <f>5%*0.21</f>
        <v>1.0500000000000001E-2</v>
      </c>
      <c r="AB37" s="79">
        <f>5%*0.79</f>
        <v>3.9500000000000007E-2</v>
      </c>
      <c r="AC37" s="79">
        <f>20%*0.045</f>
        <v>8.9999999999999993E-3</v>
      </c>
      <c r="AD37" s="79">
        <f>40%*0.52</f>
        <v>0.20800000000000002</v>
      </c>
      <c r="AE37" s="79">
        <f>40%*0.48</f>
        <v>0.192</v>
      </c>
      <c r="AF37" s="79">
        <f>20%*0.64</f>
        <v>0.128</v>
      </c>
      <c r="AG37" s="79">
        <f>20%*0.045</f>
        <v>8.9999999999999993E-3</v>
      </c>
      <c r="AH37" s="79">
        <f>20%*0.27</f>
        <v>5.4000000000000006E-2</v>
      </c>
      <c r="AI37" s="80">
        <v>0.06</v>
      </c>
      <c r="AJ37" s="81">
        <f t="shared" si="2"/>
        <v>1</v>
      </c>
      <c r="AK37" s="79">
        <f>AK$73/$W37</f>
        <v>2.7027027027027029E-2</v>
      </c>
      <c r="AL37" s="778">
        <f t="shared" si="5"/>
        <v>0.10199999999999999</v>
      </c>
      <c r="AM37" s="158">
        <f t="shared" si="3"/>
        <v>0.33999999999999997</v>
      </c>
      <c r="AN37" s="1"/>
      <c r="AO37" s="1" t="str">
        <f t="shared" si="4"/>
        <v/>
      </c>
      <c r="AP37" s="471"/>
      <c r="AQ37" s="209">
        <f>Y40/SUM($Y40:$AA40)</f>
        <v>0.78794901506373116</v>
      </c>
      <c r="AR37" s="30">
        <f>Z59</f>
        <v>1.4670000000000001</v>
      </c>
      <c r="AS37" s="30">
        <f>Z60</f>
        <v>1.5</v>
      </c>
    </row>
    <row r="38" spans="1:45" ht="13.5" customHeight="1">
      <c r="A38" s="315"/>
      <c r="B38"/>
      <c r="C38"/>
      <c r="D38" s="175"/>
      <c r="F38" s="13" t="s">
        <v>156</v>
      </c>
      <c r="G38" s="35"/>
      <c r="H38" s="1149" t="s">
        <v>210</v>
      </c>
      <c r="I38" s="1150"/>
      <c r="J38" s="1150"/>
      <c r="K38" s="1150"/>
      <c r="L38" s="1150"/>
      <c r="M38" s="1150"/>
      <c r="N38" s="1150"/>
      <c r="O38" s="1151"/>
      <c r="P38" s="233"/>
      <c r="Q38" s="274" t="str">
        <f>X38</f>
        <v/>
      </c>
      <c r="R38" s="1"/>
      <c r="S38" s="176"/>
      <c r="U38" s="315"/>
      <c r="W38" s="93">
        <v>3300</v>
      </c>
      <c r="X38" s="78" t="str">
        <f t="shared" si="0"/>
        <v/>
      </c>
      <c r="Y38" s="78">
        <f>36%*0.85</f>
        <v>0.30599999999999999</v>
      </c>
      <c r="Z38" s="146">
        <f>36%*0.15</f>
        <v>5.3999999999999999E-2</v>
      </c>
      <c r="AA38" s="79">
        <f>11%*0.21</f>
        <v>2.3099999999999999E-2</v>
      </c>
      <c r="AB38" s="79">
        <f>11%*0.79</f>
        <v>8.6900000000000005E-2</v>
      </c>
      <c r="AC38" s="79">
        <v>0.12</v>
      </c>
      <c r="AD38" s="79">
        <f>23%*0.52</f>
        <v>0.11960000000000001</v>
      </c>
      <c r="AE38" s="79">
        <f>23%*0.48</f>
        <v>0.1104</v>
      </c>
      <c r="AF38" s="79">
        <f>13%*0.64</f>
        <v>8.320000000000001E-2</v>
      </c>
      <c r="AG38" s="79">
        <f>13%*0.09</f>
        <v>1.17E-2</v>
      </c>
      <c r="AH38" s="79">
        <f>13%*0.27</f>
        <v>3.5100000000000006E-2</v>
      </c>
      <c r="AI38" s="80">
        <v>0.05</v>
      </c>
      <c r="AJ38" s="81">
        <f t="shared" si="2"/>
        <v>1.0000000000000002</v>
      </c>
      <c r="AK38" s="79">
        <f>AK$73/$W38</f>
        <v>3.0303030303030304E-2</v>
      </c>
      <c r="AL38" s="778">
        <f t="shared" si="5"/>
        <v>0.14099999999999999</v>
      </c>
      <c r="AM38" s="158">
        <f t="shared" si="3"/>
        <v>0.47</v>
      </c>
      <c r="AN38" s="1"/>
      <c r="AO38" s="1" t="str">
        <f t="shared" si="4"/>
        <v/>
      </c>
      <c r="AP38" s="471"/>
      <c r="AR38" s="30">
        <f>AA59</f>
        <v>1.667</v>
      </c>
      <c r="AS38" s="30">
        <f>AA60</f>
        <v>1</v>
      </c>
    </row>
    <row r="39" spans="1:45" ht="13.5" customHeight="1">
      <c r="A39" s="315"/>
      <c r="B39"/>
      <c r="C39"/>
      <c r="D39" s="175"/>
      <c r="F39" s="13" t="s">
        <v>157</v>
      </c>
      <c r="G39" s="35"/>
      <c r="H39" s="1149" t="s">
        <v>211</v>
      </c>
      <c r="I39" s="1150"/>
      <c r="J39" s="1150"/>
      <c r="K39" s="1150"/>
      <c r="L39" s="1150"/>
      <c r="M39" s="1150"/>
      <c r="N39" s="1150"/>
      <c r="O39" s="1151"/>
      <c r="P39" s="233"/>
      <c r="Q39" s="274" t="str">
        <f t="shared" ref="Q39:Q48" si="6">X39</f>
        <v/>
      </c>
      <c r="R39" s="1"/>
      <c r="S39" s="176"/>
      <c r="U39" s="315"/>
      <c r="W39" s="93">
        <v>1500</v>
      </c>
      <c r="X39" s="78" t="str">
        <f t="shared" si="0"/>
        <v/>
      </c>
      <c r="Y39" s="78">
        <f>41%*0.85</f>
        <v>0.34849999999999998</v>
      </c>
      <c r="Z39" s="146">
        <f>41%*0.15</f>
        <v>6.1499999999999992E-2</v>
      </c>
      <c r="AA39" s="79">
        <f>5%*0.21</f>
        <v>1.0500000000000001E-2</v>
      </c>
      <c r="AB39" s="79">
        <f>5%*0.79</f>
        <v>3.9500000000000007E-2</v>
      </c>
      <c r="AC39" s="79">
        <f>9%*0.045</f>
        <v>4.0499999999999998E-3</v>
      </c>
      <c r="AD39" s="79">
        <f>36%*0.52</f>
        <v>0.18720000000000001</v>
      </c>
      <c r="AE39" s="79">
        <f>36%*0.48</f>
        <v>0.17279999999999998</v>
      </c>
      <c r="AF39" s="79">
        <f>9%*0.64</f>
        <v>5.7599999999999998E-2</v>
      </c>
      <c r="AG39" s="79">
        <f>9%*0.045</f>
        <v>4.0499999999999998E-3</v>
      </c>
      <c r="AH39" s="79">
        <f>9%*0.27</f>
        <v>2.4300000000000002E-2</v>
      </c>
      <c r="AI39" s="80">
        <v>0.09</v>
      </c>
      <c r="AJ39" s="81">
        <f t="shared" si="2"/>
        <v>0.99999999999999989</v>
      </c>
      <c r="AK39" s="79">
        <f>AK$73/$W39</f>
        <v>6.6666666666666666E-2</v>
      </c>
      <c r="AL39" s="778">
        <f t="shared" si="5"/>
        <v>0.13800000000000001</v>
      </c>
      <c r="AM39" s="158">
        <f t="shared" si="3"/>
        <v>0.45999999999999996</v>
      </c>
      <c r="AN39" s="1"/>
      <c r="AO39" s="1" t="str">
        <f t="shared" si="4"/>
        <v/>
      </c>
      <c r="AP39" s="471"/>
      <c r="AQ39" s="209">
        <f>Y36/SUM($Y36:$AA36)</f>
        <v>0.82029950083194669</v>
      </c>
      <c r="AR39" s="30">
        <f>AB59</f>
        <v>1</v>
      </c>
      <c r="AS39" s="30">
        <f>AB60</f>
        <v>0.8</v>
      </c>
    </row>
    <row r="40" spans="1:45" ht="13.5" customHeight="1">
      <c r="A40" s="315"/>
      <c r="B40"/>
      <c r="C40"/>
      <c r="D40" s="175"/>
      <c r="F40" s="13" t="s">
        <v>158</v>
      </c>
      <c r="G40" s="35"/>
      <c r="H40" s="1149" t="s">
        <v>212</v>
      </c>
      <c r="I40" s="1150"/>
      <c r="J40" s="1150"/>
      <c r="K40" s="1150"/>
      <c r="L40" s="1150"/>
      <c r="M40" s="1150"/>
      <c r="N40" s="1150"/>
      <c r="O40" s="1151"/>
      <c r="P40" s="233"/>
      <c r="Q40" s="274" t="str">
        <f t="shared" si="6"/>
        <v/>
      </c>
      <c r="R40" s="1"/>
      <c r="S40" s="176"/>
      <c r="U40" s="315"/>
      <c r="W40" s="93">
        <v>3500</v>
      </c>
      <c r="X40" s="78" t="str">
        <f t="shared" si="0"/>
        <v/>
      </c>
      <c r="Y40" s="78">
        <f>32%*0.85</f>
        <v>0.27200000000000002</v>
      </c>
      <c r="Z40" s="146">
        <f>32%*0.15</f>
        <v>4.8000000000000001E-2</v>
      </c>
      <c r="AA40" s="79">
        <f>12%*0.21</f>
        <v>2.5199999999999997E-2</v>
      </c>
      <c r="AB40" s="79">
        <f>12%*0.79</f>
        <v>9.4799999999999995E-2</v>
      </c>
      <c r="AC40" s="79">
        <v>0.18</v>
      </c>
      <c r="AD40" s="79">
        <f>21%*0.52</f>
        <v>0.10920000000000001</v>
      </c>
      <c r="AE40" s="79">
        <f>21%*0.48</f>
        <v>0.10079999999999999</v>
      </c>
      <c r="AF40" s="79">
        <f>11%*0.64</f>
        <v>7.0400000000000004E-2</v>
      </c>
      <c r="AG40" s="79">
        <f>11%*0.09</f>
        <v>9.8999999999999991E-3</v>
      </c>
      <c r="AH40" s="79">
        <f>11%*0.27</f>
        <v>2.9700000000000001E-2</v>
      </c>
      <c r="AI40" s="80">
        <v>0.06</v>
      </c>
      <c r="AJ40" s="81">
        <f t="shared" si="2"/>
        <v>1</v>
      </c>
      <c r="AK40" s="79">
        <f>AK$73/$W40</f>
        <v>2.8571428571428571E-2</v>
      </c>
      <c r="AL40" s="778">
        <f t="shared" si="5"/>
        <v>0.13200000000000001</v>
      </c>
      <c r="AM40" s="158">
        <f t="shared" si="3"/>
        <v>0.44</v>
      </c>
      <c r="AN40" s="1"/>
      <c r="AO40" s="1" t="str">
        <f t="shared" si="4"/>
        <v/>
      </c>
      <c r="AP40" s="471"/>
      <c r="AQ40" s="209">
        <f>Y38/SUM($Y38:$AA38)</f>
        <v>0.79874706342991386</v>
      </c>
      <c r="AR40" s="30">
        <f>AC59</f>
        <v>1.667</v>
      </c>
      <c r="AS40" s="30">
        <f>AC60</f>
        <v>1</v>
      </c>
    </row>
    <row r="41" spans="1:45" ht="13.5" customHeight="1">
      <c r="A41" s="315"/>
      <c r="B41"/>
      <c r="C41"/>
      <c r="D41" s="175"/>
      <c r="F41" s="13" t="s">
        <v>213</v>
      </c>
      <c r="G41" s="35"/>
      <c r="H41" s="1149" t="s">
        <v>214</v>
      </c>
      <c r="I41" s="1150"/>
      <c r="J41" s="1150"/>
      <c r="K41" s="1150"/>
      <c r="L41" s="1150"/>
      <c r="M41" s="1150"/>
      <c r="N41" s="1150"/>
      <c r="O41" s="1151"/>
      <c r="P41" s="233"/>
      <c r="Q41" s="274" t="str">
        <f t="shared" si="6"/>
        <v/>
      </c>
      <c r="R41" s="1"/>
      <c r="S41" s="176"/>
      <c r="U41" s="315"/>
      <c r="W41" s="93">
        <v>9000</v>
      </c>
      <c r="X41" s="470" t="str">
        <f t="shared" si="0"/>
        <v/>
      </c>
      <c r="Y41" s="470">
        <f>(1-SUM(AC41:AD41,AF41:AI41))*2/3*Y35/SUM(Y35:AB35)</f>
        <v>0.3497502458210423</v>
      </c>
      <c r="Z41" s="771">
        <f>(1-SUM(AC41:AD41,AF41:AI41))*2/3*Z35/SUM(Y35:AB35)</f>
        <v>6.1002949852507378E-2</v>
      </c>
      <c r="AA41" s="771">
        <f>(1-SUM(AC41:AD41,AF41:AI41))*2/3*AA35/SUM(Y35:AB35)</f>
        <v>4.2024254342838414E-2</v>
      </c>
      <c r="AB41" s="771">
        <f>(1-SUM(AC41:AD41,AF41:AI41))*2/3*AB35/SUM(Y35:AB35)</f>
        <v>0.15996329072435267</v>
      </c>
      <c r="AC41" s="771">
        <f>AC$73/$W41</f>
        <v>3.1111111111111109E-3</v>
      </c>
      <c r="AD41" s="771">
        <f>AD$73/$W41</f>
        <v>4.4888888888888888E-2</v>
      </c>
      <c r="AE41" s="771">
        <f>(1-SUM(AC41:AD41,AF41:AI41))/3</f>
        <v>0.30637037037037035</v>
      </c>
      <c r="AF41" s="771">
        <f>AF$73/$W41</f>
        <v>1.3777777777777778E-2</v>
      </c>
      <c r="AG41" s="771">
        <f>AG$73/$W41</f>
        <v>1.7777777777777779E-3</v>
      </c>
      <c r="AH41" s="771">
        <f>AH$73/$W41</f>
        <v>5.5555555555555558E-3</v>
      </c>
      <c r="AI41" s="771">
        <f>AI$73/$W41</f>
        <v>1.1777777777777778E-2</v>
      </c>
      <c r="AJ41" s="81">
        <f t="shared" si="2"/>
        <v>0.99999999999999989</v>
      </c>
      <c r="AK41" s="79">
        <f>AK$73*0.7/$W41</f>
        <v>7.7777777777777776E-3</v>
      </c>
      <c r="AL41" s="778">
        <f>AK41</f>
        <v>7.7777777777777776E-3</v>
      </c>
      <c r="AM41" s="158">
        <f t="shared" si="3"/>
        <v>0.61274074074074081</v>
      </c>
      <c r="AN41" s="1"/>
      <c r="AO41" s="1" t="str">
        <f t="shared" si="4"/>
        <v/>
      </c>
      <c r="AP41" s="471"/>
      <c r="AR41" s="30">
        <v>1</v>
      </c>
      <c r="AS41" s="30">
        <v>1</v>
      </c>
    </row>
    <row r="42" spans="1:45" ht="24" customHeight="1">
      <c r="A42" s="315"/>
      <c r="B42"/>
      <c r="C42"/>
      <c r="D42" s="175"/>
      <c r="F42" s="13" t="s">
        <v>215</v>
      </c>
      <c r="G42" s="35"/>
      <c r="H42" s="1149" t="s">
        <v>216</v>
      </c>
      <c r="I42" s="1150"/>
      <c r="J42" s="1150"/>
      <c r="K42" s="1150"/>
      <c r="L42" s="1150"/>
      <c r="M42" s="1150"/>
      <c r="N42" s="1150"/>
      <c r="O42" s="1151"/>
      <c r="P42" s="233"/>
      <c r="Q42" s="274" t="str">
        <f t="shared" si="6"/>
        <v/>
      </c>
      <c r="R42" s="1"/>
      <c r="S42" s="176"/>
      <c r="U42" s="315"/>
      <c r="W42" s="93">
        <v>2300</v>
      </c>
      <c r="X42" s="78" t="str">
        <f t="shared" si="0"/>
        <v/>
      </c>
      <c r="Y42" s="78">
        <f>30%*0.85</f>
        <v>0.255</v>
      </c>
      <c r="Z42" s="146">
        <f>30%*0.15</f>
        <v>4.4999999999999998E-2</v>
      </c>
      <c r="AA42" s="79">
        <f>20%*0.21</f>
        <v>4.2000000000000003E-2</v>
      </c>
      <c r="AB42" s="79">
        <f>20%*0.79</f>
        <v>0.15800000000000003</v>
      </c>
      <c r="AC42" s="79">
        <f>10%*0.045</f>
        <v>4.4999999999999997E-3</v>
      </c>
      <c r="AD42" s="79">
        <f>28%*0.52</f>
        <v>0.14560000000000001</v>
      </c>
      <c r="AE42" s="79">
        <f>28%*0.48</f>
        <v>0.13440000000000002</v>
      </c>
      <c r="AF42" s="79">
        <f>10%*0.64</f>
        <v>6.4000000000000001E-2</v>
      </c>
      <c r="AG42" s="79">
        <f>10%*0.045</f>
        <v>4.4999999999999997E-3</v>
      </c>
      <c r="AH42" s="79">
        <f>10%*0.27</f>
        <v>2.7000000000000003E-2</v>
      </c>
      <c r="AI42" s="80">
        <v>0.12</v>
      </c>
      <c r="AJ42" s="81">
        <f t="shared" si="2"/>
        <v>1</v>
      </c>
      <c r="AK42" s="79">
        <f>AK$73/$W42</f>
        <v>4.3478260869565216E-2</v>
      </c>
      <c r="AL42" s="778">
        <f t="shared" si="5"/>
        <v>0.15</v>
      </c>
      <c r="AM42" s="158">
        <f t="shared" si="3"/>
        <v>0.5</v>
      </c>
      <c r="AN42" s="1"/>
      <c r="AO42" s="1" t="str">
        <f t="shared" si="4"/>
        <v/>
      </c>
      <c r="AP42" s="471"/>
      <c r="AQ42" s="209">
        <f>Y40/SUM($Y40:$AA40)</f>
        <v>0.78794901506373116</v>
      </c>
      <c r="AR42" s="30">
        <f>AD59</f>
        <v>1.4670000000000001</v>
      </c>
      <c r="AS42" s="30">
        <f>AD60</f>
        <v>1</v>
      </c>
    </row>
    <row r="43" spans="1:45" ht="13.5" customHeight="1">
      <c r="A43" s="315"/>
      <c r="B43"/>
      <c r="C43"/>
      <c r="D43" s="175"/>
      <c r="F43" s="13" t="s">
        <v>161</v>
      </c>
      <c r="G43" s="35"/>
      <c r="H43" s="1149" t="s">
        <v>217</v>
      </c>
      <c r="I43" s="1150"/>
      <c r="J43" s="1150"/>
      <c r="K43" s="1150"/>
      <c r="L43" s="1150"/>
      <c r="M43" s="1150"/>
      <c r="N43" s="1150"/>
      <c r="O43" s="1151"/>
      <c r="P43" s="233"/>
      <c r="Q43" s="274" t="str">
        <f t="shared" si="6"/>
        <v/>
      </c>
      <c r="R43" s="1"/>
      <c r="S43" s="176"/>
      <c r="U43" s="315"/>
      <c r="W43" s="93">
        <v>1700</v>
      </c>
      <c r="X43" s="266" t="str">
        <f t="shared" si="0"/>
        <v/>
      </c>
      <c r="Y43" s="275">
        <f>Y$73*0.5/$W43</f>
        <v>0.15176470588235294</v>
      </c>
      <c r="Z43" s="79">
        <f>Z$73*0.5/$W43</f>
        <v>2.6470588235294117E-2</v>
      </c>
      <c r="AA43" s="79">
        <f>AA$73*0.5/$W43</f>
        <v>1.8235294117647058E-2</v>
      </c>
      <c r="AB43" s="79">
        <f>AB$73*0.5/$W43</f>
        <v>6.9411764705882353E-2</v>
      </c>
      <c r="AC43" s="79">
        <f>AC$73*0.5/$W43</f>
        <v>8.2352941176470594E-3</v>
      </c>
      <c r="AD43" s="79">
        <f>AD$73/$W43</f>
        <v>0.23764705882352941</v>
      </c>
      <c r="AE43" s="79">
        <f>AE$73*0.5/$W43</f>
        <v>0.10823529411764705</v>
      </c>
      <c r="AF43" s="79">
        <f>AF$73*2/$W43</f>
        <v>0.14588235294117646</v>
      </c>
      <c r="AG43" s="79">
        <f>AG$73*0.5/$W43</f>
        <v>4.7058823529411761E-3</v>
      </c>
      <c r="AH43" s="79">
        <f>AH$73/$W43</f>
        <v>2.9411764705882353E-2</v>
      </c>
      <c r="AI43" s="79">
        <f>AJ43-SUM(Y43:AH43)</f>
        <v>0.19999999999999996</v>
      </c>
      <c r="AJ43" s="81">
        <v>1</v>
      </c>
      <c r="AK43" s="79">
        <f>AK$73*0.5/$W43</f>
        <v>2.9411764705882353E-2</v>
      </c>
      <c r="AL43" s="778">
        <f t="shared" si="5"/>
        <v>0.08</v>
      </c>
      <c r="AM43" s="158">
        <f t="shared" si="3"/>
        <v>0.26588235294117646</v>
      </c>
      <c r="AN43" s="1"/>
      <c r="AO43" s="1" t="str">
        <f t="shared" si="4"/>
        <v/>
      </c>
      <c r="AP43" s="471"/>
      <c r="AR43" s="30">
        <v>1</v>
      </c>
      <c r="AS43" s="30">
        <v>1</v>
      </c>
    </row>
    <row r="44" spans="1:45" ht="13.5" customHeight="1">
      <c r="A44" s="315"/>
      <c r="B44"/>
      <c r="C44"/>
      <c r="D44" s="175"/>
      <c r="F44" s="13" t="s">
        <v>218</v>
      </c>
      <c r="G44" s="35"/>
      <c r="H44" s="1149" t="s">
        <v>219</v>
      </c>
      <c r="I44" s="1150"/>
      <c r="J44" s="1150"/>
      <c r="K44" s="1150"/>
      <c r="L44" s="1150"/>
      <c r="M44" s="1150"/>
      <c r="N44" s="1150"/>
      <c r="O44" s="1151"/>
      <c r="P44" s="233"/>
      <c r="Q44" s="274" t="str">
        <f t="shared" si="6"/>
        <v/>
      </c>
      <c r="R44" s="1"/>
      <c r="S44" s="176"/>
      <c r="U44" s="315"/>
      <c r="W44" s="93">
        <v>9000</v>
      </c>
      <c r="X44" s="470" t="str">
        <f t="shared" si="0"/>
        <v/>
      </c>
      <c r="Y44" s="470">
        <f>(1-SUM(AC44:AD44,AF44:AH44))*2/3*Y35/SUM(Y35:AB35)</f>
        <v>0.35423205506391348</v>
      </c>
      <c r="Z44" s="771">
        <f>(1-SUM(AC44:AD44,AF44:AH44))*2/3*Z35/SUM(Y35:AB35)</f>
        <v>6.1784660766961652E-2</v>
      </c>
      <c r="AA44" s="771">
        <f>(1-SUM(AC44:AD44,AF44:AH44))*2/3*AA35/SUM(Y35:AB35)</f>
        <v>4.2562766306129145E-2</v>
      </c>
      <c r="AB44" s="771">
        <f>(1-SUM(AC44:AD44,AF44:AH44))*2/3*AB35/SUM(Y35:AB35)</f>
        <v>0.16201311045558833</v>
      </c>
      <c r="AC44" s="771">
        <f>AC$73/$W44</f>
        <v>3.1111111111111109E-3</v>
      </c>
      <c r="AD44" s="771">
        <f>AD$73/$W44</f>
        <v>4.4888888888888888E-2</v>
      </c>
      <c r="AE44" s="771">
        <f>(1-SUM(AC44:AD44,AF44:AH44))/3/2</f>
        <v>0.15514814814814815</v>
      </c>
      <c r="AF44" s="771">
        <f>AF$73/$W44</f>
        <v>1.3777777777777778E-2</v>
      </c>
      <c r="AG44" s="771">
        <f>AG$73/$W44</f>
        <v>1.7777777777777779E-3</v>
      </c>
      <c r="AH44" s="771">
        <f>AH$73/$W44</f>
        <v>5.5555555555555558E-3</v>
      </c>
      <c r="AI44" s="771">
        <f>AJ44-SUM(Y44:AH44)</f>
        <v>0.15514814814814826</v>
      </c>
      <c r="AJ44" s="81">
        <v>1</v>
      </c>
      <c r="AK44" s="771">
        <f>AK$73*0.7/$W44</f>
        <v>7.7777777777777776E-3</v>
      </c>
      <c r="AL44" s="846">
        <f>ROUND(AM44*0.5,3)</f>
        <v>0.31</v>
      </c>
      <c r="AM44" s="847">
        <f>SUM(Y44:AB44)</f>
        <v>0.62059259259259258</v>
      </c>
      <c r="AN44" s="1"/>
      <c r="AO44" s="1" t="str">
        <f t="shared" si="4"/>
        <v/>
      </c>
      <c r="AP44" s="471"/>
      <c r="AR44" s="30">
        <v>1</v>
      </c>
      <c r="AS44" s="30">
        <v>1</v>
      </c>
    </row>
    <row r="45" spans="1:45" ht="13.5" customHeight="1">
      <c r="A45" s="315"/>
      <c r="B45"/>
      <c r="C45"/>
      <c r="D45" s="175"/>
      <c r="F45" s="13" t="s">
        <v>220</v>
      </c>
      <c r="G45" s="35"/>
      <c r="H45" s="1149" t="s">
        <v>221</v>
      </c>
      <c r="I45" s="1150"/>
      <c r="J45" s="1150"/>
      <c r="K45" s="1150"/>
      <c r="L45" s="1150"/>
      <c r="M45" s="1150"/>
      <c r="N45" s="1150"/>
      <c r="O45" s="1151"/>
      <c r="P45" s="233"/>
      <c r="Q45" s="274" t="str">
        <f t="shared" si="6"/>
        <v/>
      </c>
      <c r="R45" s="1"/>
      <c r="S45" s="176"/>
      <c r="U45" s="315"/>
      <c r="W45" s="93">
        <v>5600</v>
      </c>
      <c r="X45" s="78" t="str">
        <f t="shared" si="0"/>
        <v/>
      </c>
      <c r="Y45" s="78">
        <f>(1-SUM(AC45,AF45:AI45))*Y35/SUM(Y35:AB35,AD35:AE35)</f>
        <v>0.29006307534947157</v>
      </c>
      <c r="Z45" s="79">
        <f>(1-SUM(AC45,AF45:AI45))*Z35/SUM(Y35:AB35,AD35:AE35)</f>
        <v>5.0592396863279925E-2</v>
      </c>
      <c r="AA45" s="79">
        <f>(1-SUM(AC45,AF45:AI45))*AA35/SUM(Y35:AB35,AD35:AE35)</f>
        <v>3.4852540061370618E-2</v>
      </c>
      <c r="AB45" s="79">
        <f>(1-SUM(AC45,AF45:AI45))*AB35/SUM(Y35:AB35,AD35:AE35)</f>
        <v>0.13266450733037846</v>
      </c>
      <c r="AC45" s="79">
        <f>AC$73/$W45</f>
        <v>5.0000000000000001E-3</v>
      </c>
      <c r="AD45" s="79">
        <f>(1-SUM(AC45,AF45:AI45))*AD35/SUM(Y35:AB35,AD35:AE35)</f>
        <v>0.22710364814183437</v>
      </c>
      <c r="AE45" s="79">
        <f>(1-SUM(AC45,AF45:AI45))*AE35/SUM(Y35:AB35,AD35:AE35)</f>
        <v>0.20686668939652236</v>
      </c>
      <c r="AF45" s="79">
        <f>AF$73/$W45</f>
        <v>2.2142857142857141E-2</v>
      </c>
      <c r="AG45" s="79">
        <f>AG$73/$W45</f>
        <v>2.8571428571428571E-3</v>
      </c>
      <c r="AH45" s="79">
        <f>AH$73/$W45</f>
        <v>8.9285714285714281E-3</v>
      </c>
      <c r="AI45" s="79">
        <f>AI$73/$W45</f>
        <v>1.892857142857143E-2</v>
      </c>
      <c r="AJ45" s="81">
        <f>SUM(Y45:AI45)</f>
        <v>1.0000000000000002</v>
      </c>
      <c r="AK45" s="79">
        <f>AK$73/$W45</f>
        <v>1.7857142857142856E-2</v>
      </c>
      <c r="AL45" s="778">
        <f t="shared" si="5"/>
        <v>0.152</v>
      </c>
      <c r="AM45" s="158">
        <f t="shared" si="3"/>
        <v>0.50817251960450061</v>
      </c>
      <c r="AN45" s="1"/>
      <c r="AO45" s="1" t="str">
        <f t="shared" si="4"/>
        <v/>
      </c>
      <c r="AP45" s="471"/>
      <c r="AR45" s="30">
        <v>1</v>
      </c>
      <c r="AS45" s="30">
        <v>1</v>
      </c>
    </row>
    <row r="46" spans="1:45" ht="13.5" customHeight="1">
      <c r="A46" s="315"/>
      <c r="B46"/>
      <c r="C46"/>
      <c r="D46" s="175"/>
      <c r="F46" s="13" t="s">
        <v>222</v>
      </c>
      <c r="G46" s="35"/>
      <c r="H46" s="1149" t="s">
        <v>223</v>
      </c>
      <c r="I46" s="1150"/>
      <c r="J46" s="1150"/>
      <c r="K46" s="1150"/>
      <c r="L46" s="1150"/>
      <c r="M46" s="1150"/>
      <c r="N46" s="1150"/>
      <c r="O46" s="1151"/>
      <c r="P46" s="233"/>
      <c r="Q46" s="274" t="str">
        <f t="shared" si="6"/>
        <v/>
      </c>
      <c r="R46" s="1"/>
      <c r="S46" s="176"/>
      <c r="U46" s="315"/>
      <c r="W46" s="93">
        <v>6900</v>
      </c>
      <c r="X46" s="266" t="str">
        <f t="shared" si="0"/>
        <v/>
      </c>
      <c r="Y46" s="275">
        <f t="shared" ref="Y46:AH46" si="7">Y$74/$W46</f>
        <v>8.5000000000000006E-2</v>
      </c>
      <c r="Z46" s="79">
        <f t="shared" si="7"/>
        <v>1.4999999999999999E-2</v>
      </c>
      <c r="AA46" s="79">
        <f t="shared" si="7"/>
        <v>1.4000000000000002E-2</v>
      </c>
      <c r="AB46" s="79">
        <f t="shared" si="7"/>
        <v>5.2666666666666681E-2</v>
      </c>
      <c r="AC46" s="79">
        <f t="shared" si="7"/>
        <v>1.5E-3</v>
      </c>
      <c r="AD46" s="79">
        <f t="shared" si="7"/>
        <v>4.8533333333333331E-2</v>
      </c>
      <c r="AE46" s="79">
        <f t="shared" si="7"/>
        <v>4.4800000000000006E-2</v>
      </c>
      <c r="AF46" s="79">
        <f t="shared" si="7"/>
        <v>2.1333333333333336E-2</v>
      </c>
      <c r="AG46" s="79">
        <f t="shared" si="7"/>
        <v>1.5E-3</v>
      </c>
      <c r="AH46" s="79">
        <f t="shared" si="7"/>
        <v>9.0000000000000011E-3</v>
      </c>
      <c r="AI46" s="79">
        <f>AJ46-SUM(Y46:AH46)</f>
        <v>0.70666666666666667</v>
      </c>
      <c r="AJ46" s="81">
        <v>1</v>
      </c>
      <c r="AK46" s="79">
        <f>AK$73*0.7/$W46</f>
        <v>1.0144927536231883E-2</v>
      </c>
      <c r="AL46" s="778">
        <f t="shared" si="5"/>
        <v>0.05</v>
      </c>
      <c r="AM46" s="158">
        <f t="shared" si="3"/>
        <v>0.16666666666666669</v>
      </c>
      <c r="AN46" s="1"/>
      <c r="AO46" s="1" t="str">
        <f t="shared" si="4"/>
        <v/>
      </c>
      <c r="AP46" s="471"/>
      <c r="AR46" s="30">
        <v>1</v>
      </c>
      <c r="AS46" s="30">
        <v>1</v>
      </c>
    </row>
    <row r="47" spans="1:45" ht="13.5" customHeight="1">
      <c r="A47" s="315"/>
      <c r="B47"/>
      <c r="C47"/>
      <c r="D47" s="175"/>
      <c r="F47" s="13" t="s">
        <v>224</v>
      </c>
      <c r="G47" s="35"/>
      <c r="H47" s="1149" t="s">
        <v>225</v>
      </c>
      <c r="I47" s="1150"/>
      <c r="J47" s="1150"/>
      <c r="K47" s="1150"/>
      <c r="L47" s="1150"/>
      <c r="M47" s="1150"/>
      <c r="N47" s="1150"/>
      <c r="O47" s="1151"/>
      <c r="P47" s="233"/>
      <c r="Q47" s="274" t="str">
        <f t="shared" si="6"/>
        <v/>
      </c>
      <c r="R47" s="1"/>
      <c r="S47" s="176"/>
      <c r="U47" s="315"/>
      <c r="W47" s="93">
        <v>1000</v>
      </c>
      <c r="X47" s="78" t="str">
        <f t="shared" si="0"/>
        <v/>
      </c>
      <c r="Y47" s="276"/>
      <c r="Z47" s="79"/>
      <c r="AA47" s="79"/>
      <c r="AB47" s="79"/>
      <c r="AC47" s="79"/>
      <c r="AD47" s="79">
        <v>0.33</v>
      </c>
      <c r="AE47" s="79"/>
      <c r="AF47" s="79">
        <v>0.67</v>
      </c>
      <c r="AG47" s="79"/>
      <c r="AH47" s="79"/>
      <c r="AI47" s="80"/>
      <c r="AJ47" s="81">
        <f>SUM(Y47:AI47)</f>
        <v>1</v>
      </c>
      <c r="AK47" s="261"/>
      <c r="AL47" s="848"/>
      <c r="AM47" s="158"/>
      <c r="AN47" s="1"/>
      <c r="AO47" s="1" t="str">
        <f t="shared" si="4"/>
        <v/>
      </c>
      <c r="AP47" s="471"/>
      <c r="AR47" s="30">
        <v>1</v>
      </c>
      <c r="AS47" s="30">
        <v>1</v>
      </c>
    </row>
    <row r="48" spans="1:45" ht="13.5" customHeight="1">
      <c r="A48" s="315"/>
      <c r="B48"/>
      <c r="C48"/>
      <c r="D48" s="175"/>
      <c r="F48" s="13" t="s">
        <v>226</v>
      </c>
      <c r="G48" s="35"/>
      <c r="H48" s="1149" t="s">
        <v>227</v>
      </c>
      <c r="I48" s="1150"/>
      <c r="J48" s="1150"/>
      <c r="K48" s="1150"/>
      <c r="L48" s="1150"/>
      <c r="M48" s="1150"/>
      <c r="N48" s="1150"/>
      <c r="O48" s="1151"/>
      <c r="P48" s="233"/>
      <c r="Q48" s="274" t="str">
        <f t="shared" si="6"/>
        <v/>
      </c>
      <c r="R48" s="1"/>
      <c r="S48" s="176"/>
      <c r="U48" s="315"/>
      <c r="W48" s="93">
        <v>1</v>
      </c>
      <c r="X48" s="78" t="str">
        <f t="shared" si="0"/>
        <v/>
      </c>
      <c r="Y48" s="78">
        <f>ROUND((1-SUM(AB48:AH48))*AQ48,2)</f>
        <v>0.76</v>
      </c>
      <c r="Z48" s="79">
        <f>(1-SUM(Y48,AB48:AI48))/2</f>
        <v>9.4999999999999973E-2</v>
      </c>
      <c r="AA48" s="79">
        <f>Z48</f>
        <v>9.4999999999999973E-2</v>
      </c>
      <c r="AB48" s="79">
        <v>0.01</v>
      </c>
      <c r="AC48" s="79"/>
      <c r="AD48" s="79">
        <v>0.01</v>
      </c>
      <c r="AE48" s="79">
        <v>0.01</v>
      </c>
      <c r="AF48" s="79">
        <v>0.01</v>
      </c>
      <c r="AG48" s="79"/>
      <c r="AH48" s="79"/>
      <c r="AI48" s="80">
        <v>0.01</v>
      </c>
      <c r="AJ48" s="81">
        <f>SUM(Y48:AI48)</f>
        <v>1</v>
      </c>
      <c r="AK48" s="261"/>
      <c r="AL48" s="778">
        <f t="shared" si="5"/>
        <v>3.0000000000000001E-3</v>
      </c>
      <c r="AM48" s="158">
        <v>0.01</v>
      </c>
      <c r="AN48" s="1"/>
      <c r="AO48" s="1" t="str">
        <f t="shared" si="4"/>
        <v/>
      </c>
      <c r="AQ48" s="210">
        <f>AVERAGE(AQ34:AQ42)</f>
        <v>0.79168414097657802</v>
      </c>
      <c r="AR48" s="30">
        <v>1</v>
      </c>
      <c r="AS48" s="30">
        <v>1</v>
      </c>
    </row>
    <row r="49" spans="1:45">
      <c r="A49" s="315"/>
      <c r="B49"/>
      <c r="C49"/>
      <c r="D49" s="175"/>
      <c r="F49" s="1135" t="s">
        <v>228</v>
      </c>
      <c r="G49" s="1136"/>
      <c r="H49" s="37"/>
      <c r="I49" s="35"/>
      <c r="J49" s="35"/>
      <c r="K49" s="201"/>
      <c r="L49" s="504" t="str">
        <f>IF($H$26=$W$26,"","標準一次エネルギー消費原単位")</f>
        <v>標準一次エネルギー消費原単位</v>
      </c>
      <c r="M49" s="505" t="str">
        <f>IF(OR($H$26="",$H$26=$W$26),"",W49)</f>
        <v/>
      </c>
      <c r="N49" s="277" t="str">
        <f>IF($H$26=$W$26,"","MJ/㎡･年")</f>
        <v>MJ/㎡･年</v>
      </c>
      <c r="O49" s="506" t="str">
        <f>IF(OR($H$26="",$H$26=$W$26),"",1-$O$30/$W$49)</f>
        <v/>
      </c>
      <c r="P49" s="105" t="str">
        <f>IF(SUM(P$35:P$48)=0,"",SUM(P$35:P$48))</f>
        <v/>
      </c>
      <c r="Q49" s="274" t="str">
        <f>IF(SUM(Q$35:Q$48)=0,"",1)</f>
        <v/>
      </c>
      <c r="R49" s="1"/>
      <c r="S49" s="176"/>
      <c r="U49" s="315"/>
      <c r="W49" s="105" t="e">
        <f>ROUND(SUMPRODUCT($P$35:$P$48,W35:W48)/P49,3)</f>
        <v>#VALUE!</v>
      </c>
      <c r="X49" s="104" t="s">
        <v>229</v>
      </c>
      <c r="Y49" s="151">
        <f t="shared" ref="Y49:AH49" si="8">ROUND(SUMPRODUCT($Q$35:$Q$48,Y35:Y48),3)</f>
        <v>0</v>
      </c>
      <c r="Z49" s="152">
        <f t="shared" si="8"/>
        <v>0</v>
      </c>
      <c r="AA49" s="152">
        <f t="shared" si="8"/>
        <v>0</v>
      </c>
      <c r="AB49" s="152">
        <f t="shared" si="8"/>
        <v>0</v>
      </c>
      <c r="AC49" s="152">
        <f t="shared" si="8"/>
        <v>0</v>
      </c>
      <c r="AD49" s="152">
        <f t="shared" si="8"/>
        <v>0</v>
      </c>
      <c r="AE49" s="152">
        <f t="shared" si="8"/>
        <v>0</v>
      </c>
      <c r="AF49" s="152">
        <f t="shared" si="8"/>
        <v>0</v>
      </c>
      <c r="AG49" s="152">
        <f t="shared" si="8"/>
        <v>0</v>
      </c>
      <c r="AH49" s="152">
        <f t="shared" si="8"/>
        <v>0</v>
      </c>
      <c r="AI49" s="153">
        <f>IF(SUM(Y49:AH49)=0,0,AJ49-SUM(Y49:AH49))</f>
        <v>0</v>
      </c>
      <c r="AJ49" s="116">
        <v>1</v>
      </c>
      <c r="AK49" s="208">
        <f>ROUND(SUMPRODUCT($X$35:$X$48,AK35:AK48),3)</f>
        <v>0</v>
      </c>
      <c r="AL49" s="152">
        <f>ROUND(SUMPRODUCT($X$35:$X$48,AL35:AL48),3)</f>
        <v>0</v>
      </c>
      <c r="AM49" s="153">
        <f>ROUND(SUMPRODUCT($X$35:$X$48,AM35:AM48),3)</f>
        <v>0</v>
      </c>
      <c r="AN49" s="1"/>
      <c r="AO49" s="1" t="str">
        <f>CONCATENATE(AO35,AO36,AO37,AO38,AO39,AO40,AO41,AO42,AO43,AO44,AO45,AO46,AO47,AO48)</f>
        <v/>
      </c>
      <c r="AR49" s="30" t="str">
        <f>IF(SUM($X$35:$X$48)=0,"",ROUND(SUMPRODUCT($X$35:$X$48,$AR$35:$AR$48)/SUM($X$35:$X$48),3))</f>
        <v/>
      </c>
      <c r="AS49" s="30" t="str">
        <f>IF(SUM($X$35:$X$48)=0,"",ROUND(SUMPRODUCT($X$35:$X$48,$AS$35:$AS$48)/SUM(X35:X48),3))</f>
        <v/>
      </c>
    </row>
    <row r="50" spans="1:45">
      <c r="A50" s="315"/>
      <c r="B50"/>
      <c r="C50"/>
      <c r="D50" s="175"/>
      <c r="F50" s="1"/>
      <c r="G50" s="1"/>
      <c r="H50" s="1"/>
      <c r="I50" s="1"/>
      <c r="J50" s="1"/>
      <c r="K50" s="1"/>
      <c r="L50" s="1"/>
      <c r="M50" s="1"/>
      <c r="N50" s="1"/>
      <c r="O50" s="1"/>
      <c r="P50" s="1"/>
      <c r="Q50" s="1"/>
      <c r="R50" s="1"/>
      <c r="S50" s="176"/>
      <c r="U50" s="315"/>
      <c r="W50" s="1" t="s">
        <v>230</v>
      </c>
      <c r="X50"/>
      <c r="Y50"/>
      <c r="Z50"/>
      <c r="AA50"/>
      <c r="AB50"/>
      <c r="AC50"/>
      <c r="AD50"/>
      <c r="AE50"/>
      <c r="AF50" s="148"/>
      <c r="AG50" s="148"/>
      <c r="AH50" s="148"/>
      <c r="AI50" s="148"/>
      <c r="AJ50" s="148"/>
      <c r="AK50" s="148"/>
      <c r="AL50" s="148"/>
      <c r="AM50" s="150"/>
      <c r="AN50" s="1"/>
      <c r="AO50" s="1"/>
    </row>
    <row r="51" spans="1:45">
      <c r="A51" s="315"/>
      <c r="B51"/>
      <c r="C51"/>
      <c r="D51" s="175"/>
      <c r="E51" s="21" t="s">
        <v>231</v>
      </c>
      <c r="F51" s="1"/>
      <c r="G51" s="1"/>
      <c r="H51" s="1"/>
      <c r="I51" s="1084" t="s">
        <v>232</v>
      </c>
      <c r="J51" s="1"/>
      <c r="K51" s="1"/>
      <c r="L51" s="1"/>
      <c r="M51" s="1"/>
      <c r="N51" s="1"/>
      <c r="O51" s="1"/>
      <c r="P51" s="1"/>
      <c r="Q51" s="1"/>
      <c r="R51" s="1"/>
      <c r="S51" s="176"/>
      <c r="U51" s="315"/>
      <c r="W51" s="24"/>
      <c r="X51" s="11" t="s">
        <v>233</v>
      </c>
      <c r="Y51" s="11" t="s">
        <v>234</v>
      </c>
      <c r="Z51" s="11" t="s">
        <v>235</v>
      </c>
      <c r="AA51" s="11" t="s">
        <v>236</v>
      </c>
      <c r="AB51" s="11" t="s">
        <v>237</v>
      </c>
      <c r="AC51" s="11" t="s">
        <v>238</v>
      </c>
      <c r="AD51" s="11" t="s">
        <v>239</v>
      </c>
      <c r="AE51" s="11" t="s">
        <v>240</v>
      </c>
    </row>
    <row r="52" spans="1:45" ht="13.5" customHeight="1">
      <c r="A52" s="315"/>
      <c r="B52"/>
      <c r="C52"/>
      <c r="D52" s="175"/>
      <c r="F52" s="1141" t="s">
        <v>241</v>
      </c>
      <c r="G52" s="1142"/>
      <c r="H52" s="1143" t="s">
        <v>242</v>
      </c>
      <c r="I52" s="1144"/>
      <c r="J52" s="1144"/>
      <c r="K52" s="1144"/>
      <c r="L52" s="1144"/>
      <c r="M52" s="1145"/>
      <c r="N52" s="1141" t="s">
        <v>243</v>
      </c>
      <c r="O52" s="1142"/>
      <c r="P52" s="1139" t="s">
        <v>244</v>
      </c>
      <c r="Q52" s="1152" t="s">
        <v>245</v>
      </c>
      <c r="S52" s="176"/>
      <c r="U52" s="315"/>
      <c r="W52" s="125" t="s">
        <v>202</v>
      </c>
      <c r="X52" s="23">
        <v>1.5</v>
      </c>
      <c r="Y52" s="23">
        <v>1.7</v>
      </c>
      <c r="Z52" s="23">
        <v>2.5</v>
      </c>
      <c r="AA52" s="23">
        <v>2.5</v>
      </c>
      <c r="AB52" s="23">
        <v>1.5</v>
      </c>
      <c r="AC52" s="23">
        <v>2.2000000000000002</v>
      </c>
      <c r="AD52" s="23">
        <v>2.2000000000000002</v>
      </c>
      <c r="AE52" s="23"/>
    </row>
    <row r="53" spans="1:45">
      <c r="A53" s="315"/>
      <c r="B53"/>
      <c r="C53"/>
      <c r="D53" s="175"/>
      <c r="F53" s="187" t="s">
        <v>246</v>
      </c>
      <c r="G53" s="187" t="s">
        <v>247</v>
      </c>
      <c r="H53" s="1146"/>
      <c r="I53" s="1147"/>
      <c r="J53" s="1147"/>
      <c r="K53" s="1147"/>
      <c r="L53" s="1147"/>
      <c r="M53" s="1148"/>
      <c r="N53" s="517" t="s">
        <v>248</v>
      </c>
      <c r="O53" s="508" t="s">
        <v>249</v>
      </c>
      <c r="P53" s="1140"/>
      <c r="Q53" s="1153"/>
      <c r="S53" s="176"/>
      <c r="U53" s="315"/>
      <c r="W53" s="125" t="s">
        <v>203</v>
      </c>
      <c r="X53" s="23">
        <v>1</v>
      </c>
      <c r="Y53" s="23">
        <v>0.9</v>
      </c>
      <c r="Z53" s="23">
        <v>1</v>
      </c>
      <c r="AA53" s="23">
        <v>1</v>
      </c>
      <c r="AB53" s="23">
        <v>0.8</v>
      </c>
      <c r="AC53" s="23">
        <v>1.5</v>
      </c>
      <c r="AD53" s="23">
        <v>1</v>
      </c>
      <c r="AE53" s="23"/>
    </row>
    <row r="54" spans="1:45">
      <c r="A54" s="315"/>
      <c r="B54"/>
      <c r="C54"/>
      <c r="D54" s="175"/>
      <c r="F54" s="1134" t="s">
        <v>250</v>
      </c>
      <c r="G54" s="191" t="s">
        <v>251</v>
      </c>
      <c r="H54" s="13" t="s">
        <v>252</v>
      </c>
      <c r="I54" s="201"/>
      <c r="J54" s="35"/>
      <c r="K54" s="35"/>
      <c r="L54" s="35"/>
      <c r="M54" s="35"/>
      <c r="N54" s="233"/>
      <c r="O54" s="849" t="str">
        <f t="shared" ref="O54:O64" si="9">IF(OR($M$30="",$M$30=0,N54=""),"",N54/$M$30)</f>
        <v/>
      </c>
      <c r="P54" s="798">
        <f>Y49</f>
        <v>0</v>
      </c>
      <c r="Q54" s="850">
        <f>P54</f>
        <v>0</v>
      </c>
      <c r="S54" s="176"/>
      <c r="U54" s="315"/>
      <c r="W54" s="125" t="s">
        <v>253</v>
      </c>
      <c r="X54" s="23">
        <v>1</v>
      </c>
      <c r="Y54" s="23">
        <v>1</v>
      </c>
      <c r="Z54" s="23">
        <v>1</v>
      </c>
      <c r="AA54" s="23">
        <v>1</v>
      </c>
      <c r="AB54" s="23">
        <v>1</v>
      </c>
      <c r="AC54" s="23">
        <v>1</v>
      </c>
      <c r="AD54" s="23">
        <v>1</v>
      </c>
      <c r="AE54" s="23">
        <v>1</v>
      </c>
    </row>
    <row r="55" spans="1:45">
      <c r="A55" s="315"/>
      <c r="B55"/>
      <c r="C55"/>
      <c r="D55" s="175"/>
      <c r="F55" s="1134"/>
      <c r="G55" s="192" t="s">
        <v>254</v>
      </c>
      <c r="H55" s="13" t="s">
        <v>255</v>
      </c>
      <c r="I55" s="201"/>
      <c r="J55" s="35"/>
      <c r="K55" s="35"/>
      <c r="L55" s="35"/>
      <c r="M55" s="35"/>
      <c r="N55" s="233"/>
      <c r="O55" s="849" t="str">
        <f t="shared" si="9"/>
        <v/>
      </c>
      <c r="P55" s="798">
        <f>Z49</f>
        <v>0</v>
      </c>
      <c r="Q55" s="850">
        <f t="shared" ref="Q55:Q68" si="10">P55</f>
        <v>0</v>
      </c>
      <c r="S55" s="176"/>
      <c r="U55" s="315"/>
      <c r="W55" s="125" t="s">
        <v>256</v>
      </c>
      <c r="X55" s="23"/>
      <c r="Y55" s="23"/>
      <c r="Z55" s="23"/>
      <c r="AA55" s="23"/>
      <c r="AB55" s="23"/>
      <c r="AC55" s="23"/>
      <c r="AD55" s="23"/>
      <c r="AE55" s="23"/>
    </row>
    <row r="56" spans="1:45">
      <c r="A56" s="315"/>
      <c r="B56"/>
      <c r="C56"/>
      <c r="D56" s="175"/>
      <c r="F56" s="1132" t="s">
        <v>257</v>
      </c>
      <c r="G56" s="191" t="s">
        <v>258</v>
      </c>
      <c r="H56" s="13" t="s">
        <v>259</v>
      </c>
      <c r="I56" s="201"/>
      <c r="J56" s="35"/>
      <c r="K56" s="35"/>
      <c r="L56" s="35"/>
      <c r="M56" s="35"/>
      <c r="N56" s="233"/>
      <c r="O56" s="849" t="str">
        <f t="shared" si="9"/>
        <v/>
      </c>
      <c r="P56" s="798">
        <f>AA49</f>
        <v>0</v>
      </c>
      <c r="Q56" s="850">
        <f t="shared" si="10"/>
        <v>0</v>
      </c>
      <c r="S56" s="176"/>
      <c r="U56" s="315"/>
      <c r="W56" s="125" t="s">
        <v>260</v>
      </c>
      <c r="X56" s="23">
        <v>1</v>
      </c>
      <c r="Y56" s="23"/>
      <c r="Z56" s="23">
        <v>1</v>
      </c>
      <c r="AA56" s="23"/>
      <c r="AB56" s="23"/>
      <c r="AC56" s="23"/>
      <c r="AD56" s="23"/>
      <c r="AE56" s="23"/>
    </row>
    <row r="57" spans="1:45" ht="13.5" customHeight="1" thickBot="1">
      <c r="A57" s="315"/>
      <c r="B57"/>
      <c r="C57"/>
      <c r="D57" s="175"/>
      <c r="F57" s="1132"/>
      <c r="G57" s="193" t="s">
        <v>261</v>
      </c>
      <c r="H57" s="13" t="s">
        <v>262</v>
      </c>
      <c r="I57" s="201"/>
      <c r="J57" s="35"/>
      <c r="K57" s="35"/>
      <c r="L57" s="35"/>
      <c r="M57" s="35"/>
      <c r="N57" s="233"/>
      <c r="O57" s="849" t="str">
        <f t="shared" si="9"/>
        <v/>
      </c>
      <c r="P57" s="798">
        <f>AB49</f>
        <v>0</v>
      </c>
      <c r="Q57" s="850">
        <f t="shared" si="10"/>
        <v>0</v>
      </c>
      <c r="S57" s="176"/>
      <c r="U57" s="315"/>
      <c r="W57" s="278" t="s">
        <v>263</v>
      </c>
      <c r="X57"/>
      <c r="Y57"/>
      <c r="Z57"/>
      <c r="AA57"/>
      <c r="AB57"/>
      <c r="AC57"/>
      <c r="AD57"/>
      <c r="AE57"/>
    </row>
    <row r="58" spans="1:45" ht="13.5" customHeight="1">
      <c r="A58" s="315"/>
      <c r="B58"/>
      <c r="C58"/>
      <c r="D58" s="175"/>
      <c r="F58" s="194" t="s">
        <v>264</v>
      </c>
      <c r="G58" s="190" t="s">
        <v>264</v>
      </c>
      <c r="H58" s="13" t="s">
        <v>265</v>
      </c>
      <c r="I58" s="201"/>
      <c r="J58" s="35"/>
      <c r="K58" s="35"/>
      <c r="L58" s="35"/>
      <c r="M58" s="35"/>
      <c r="N58" s="233"/>
      <c r="O58" s="849" t="str">
        <f t="shared" si="9"/>
        <v/>
      </c>
      <c r="P58" s="798">
        <f>AC49</f>
        <v>0</v>
      </c>
      <c r="Q58" s="850">
        <f t="shared" si="10"/>
        <v>0</v>
      </c>
      <c r="S58" s="176"/>
      <c r="U58" s="315"/>
      <c r="W58" s="24"/>
      <c r="X58" s="11" t="str">
        <f>F35</f>
        <v>事務所</v>
      </c>
      <c r="Y58" s="11" t="str">
        <f>F36</f>
        <v>商業施設（物販）</v>
      </c>
      <c r="Z58" s="11" t="str">
        <f>F37</f>
        <v>商業施設（飲食）</v>
      </c>
      <c r="AA58" s="11" t="str">
        <f>F38</f>
        <v>宿泊施設</v>
      </c>
      <c r="AB58" s="11" t="str">
        <f>F39</f>
        <v>教育施設</v>
      </c>
      <c r="AC58" s="11" t="str">
        <f>F40</f>
        <v>医療施設</v>
      </c>
      <c r="AD58" s="11" t="str">
        <f>F42</f>
        <v>文化・娯楽施設</v>
      </c>
      <c r="AE58" s="10" t="str">
        <f>F48</f>
        <v>熱供給施設</v>
      </c>
      <c r="AF58" s="279" t="s">
        <v>266</v>
      </c>
    </row>
    <row r="59" spans="1:45">
      <c r="A59" s="315"/>
      <c r="B59"/>
      <c r="C59"/>
      <c r="D59" s="175"/>
      <c r="F59" s="1131" t="s">
        <v>267</v>
      </c>
      <c r="G59" s="196" t="s">
        <v>268</v>
      </c>
      <c r="H59" s="13" t="s">
        <v>269</v>
      </c>
      <c r="I59" s="201"/>
      <c r="J59" s="35"/>
      <c r="K59" s="35"/>
      <c r="L59" s="35"/>
      <c r="M59" s="35"/>
      <c r="N59" s="233"/>
      <c r="O59" s="849" t="str">
        <f t="shared" si="9"/>
        <v/>
      </c>
      <c r="P59" s="798">
        <f>AD49</f>
        <v>0</v>
      </c>
      <c r="Q59" s="850">
        <f t="shared" si="10"/>
        <v>0</v>
      </c>
      <c r="S59" s="176"/>
      <c r="U59" s="315"/>
      <c r="W59" s="125" t="s">
        <v>270</v>
      </c>
      <c r="X59" s="23">
        <f>ROUND(X52/$X52,3)</f>
        <v>1</v>
      </c>
      <c r="Y59" s="23">
        <f>ROUND(Y52/$X52,3)</f>
        <v>1.133</v>
      </c>
      <c r="Z59" s="23">
        <f>ROUND(AC52/$X52,3)</f>
        <v>1.4670000000000001</v>
      </c>
      <c r="AA59" s="23">
        <f>ROUND(Z52/$X52,3)</f>
        <v>1.667</v>
      </c>
      <c r="AB59" s="23">
        <f>ROUND(AB52/$X52,3)</f>
        <v>1</v>
      </c>
      <c r="AC59" s="23">
        <f>ROUND(AA52/$X52,3)</f>
        <v>1.667</v>
      </c>
      <c r="AD59" s="23">
        <f>ROUND(AD52/$X52,3)</f>
        <v>1.4670000000000001</v>
      </c>
      <c r="AE59" s="258">
        <v>0.8</v>
      </c>
      <c r="AF59" s="259" t="str">
        <f>IF(H26="熱供給施設",AE59,AR49)</f>
        <v/>
      </c>
    </row>
    <row r="60" spans="1:45" ht="14.25" thickBot="1">
      <c r="A60" s="315"/>
      <c r="B60"/>
      <c r="C60"/>
      <c r="D60" s="175"/>
      <c r="F60" s="1131"/>
      <c r="G60" s="195" t="s">
        <v>271</v>
      </c>
      <c r="H60" s="13" t="s">
        <v>272</v>
      </c>
      <c r="I60" s="201"/>
      <c r="J60" s="35"/>
      <c r="K60" s="35"/>
      <c r="L60" s="35"/>
      <c r="M60" s="35"/>
      <c r="N60" s="233"/>
      <c r="O60" s="849" t="str">
        <f t="shared" si="9"/>
        <v/>
      </c>
      <c r="P60" s="798">
        <f>AE49</f>
        <v>0</v>
      </c>
      <c r="Q60" s="850">
        <f t="shared" si="10"/>
        <v>0</v>
      </c>
      <c r="S60" s="176"/>
      <c r="U60" s="315"/>
      <c r="W60" s="125" t="s">
        <v>273</v>
      </c>
      <c r="X60" s="23">
        <f>ROUND(X53/$X53,3)</f>
        <v>1</v>
      </c>
      <c r="Y60" s="23">
        <f>ROUND(Y53/$X53,3)</f>
        <v>0.9</v>
      </c>
      <c r="Z60" s="23">
        <f>ROUND(AC53/$X53,3)</f>
        <v>1.5</v>
      </c>
      <c r="AA60" s="23">
        <f>ROUND(Z53/$X53,3)</f>
        <v>1</v>
      </c>
      <c r="AB60" s="23">
        <f>ROUND(AB53/$X53,3)</f>
        <v>0.8</v>
      </c>
      <c r="AC60" s="23">
        <f>ROUND(AA53/$X53,3)</f>
        <v>1</v>
      </c>
      <c r="AD60" s="23">
        <f>ROUND(AD53/$X53,3)</f>
        <v>1</v>
      </c>
      <c r="AE60" s="258">
        <v>1</v>
      </c>
      <c r="AF60" s="260" t="str">
        <f>AS49</f>
        <v/>
      </c>
    </row>
    <row r="61" spans="1:45">
      <c r="A61" s="315"/>
      <c r="B61"/>
      <c r="C61"/>
      <c r="D61" s="175"/>
      <c r="F61" s="1133" t="s">
        <v>274</v>
      </c>
      <c r="G61" s="197" t="s">
        <v>275</v>
      </c>
      <c r="H61" s="13" t="s">
        <v>276</v>
      </c>
      <c r="I61" s="201"/>
      <c r="J61" s="35"/>
      <c r="K61" s="35"/>
      <c r="L61" s="35"/>
      <c r="M61" s="35"/>
      <c r="N61" s="233"/>
      <c r="O61" s="849" t="str">
        <f t="shared" si="9"/>
        <v/>
      </c>
      <c r="P61" s="798">
        <f>AF49</f>
        <v>0</v>
      </c>
      <c r="Q61" s="850">
        <f t="shared" si="10"/>
        <v>0</v>
      </c>
      <c r="S61" s="176"/>
      <c r="U61" s="315"/>
      <c r="W61" s="148"/>
      <c r="X61" s="148"/>
    </row>
    <row r="62" spans="1:45">
      <c r="A62" s="315"/>
      <c r="B62"/>
      <c r="C62"/>
      <c r="D62" s="175"/>
      <c r="F62" s="1133"/>
      <c r="G62" s="198" t="s">
        <v>277</v>
      </c>
      <c r="H62" s="13" t="s">
        <v>278</v>
      </c>
      <c r="I62" s="201"/>
      <c r="J62" s="35"/>
      <c r="K62" s="35"/>
      <c r="L62" s="35"/>
      <c r="M62" s="35"/>
      <c r="N62" s="233"/>
      <c r="O62" s="849" t="str">
        <f t="shared" si="9"/>
        <v/>
      </c>
      <c r="P62" s="798">
        <f>AG49</f>
        <v>0</v>
      </c>
      <c r="Q62" s="850">
        <f t="shared" si="10"/>
        <v>0</v>
      </c>
      <c r="S62" s="176"/>
      <c r="U62" s="315"/>
      <c r="W62" s="148"/>
      <c r="X62" s="148"/>
    </row>
    <row r="63" spans="1:45">
      <c r="A63" s="315"/>
      <c r="B63"/>
      <c r="C63"/>
      <c r="D63" s="175"/>
      <c r="F63" s="1133"/>
      <c r="G63" s="199" t="s">
        <v>279</v>
      </c>
      <c r="H63" s="13" t="s">
        <v>280</v>
      </c>
      <c r="I63" s="201"/>
      <c r="J63" s="35"/>
      <c r="K63" s="35"/>
      <c r="L63" s="35"/>
      <c r="M63" s="35"/>
      <c r="N63" s="233"/>
      <c r="O63" s="849" t="str">
        <f t="shared" si="9"/>
        <v/>
      </c>
      <c r="P63" s="798">
        <f>AH49</f>
        <v>0</v>
      </c>
      <c r="Q63" s="850">
        <f t="shared" si="10"/>
        <v>0</v>
      </c>
      <c r="S63" s="176"/>
      <c r="U63" s="315"/>
      <c r="W63" s="148"/>
      <c r="X63" s="148"/>
      <c r="AF63" s="257"/>
      <c r="AG63" s="257"/>
      <c r="AH63" s="257"/>
      <c r="AI63" s="257"/>
      <c r="AJ63" s="148"/>
      <c r="AK63" s="148"/>
      <c r="AL63" s="148"/>
      <c r="AM63" s="150"/>
      <c r="AN63" s="1"/>
      <c r="AO63" s="1"/>
    </row>
    <row r="64" spans="1:45">
      <c r="A64" s="315"/>
      <c r="B64"/>
      <c r="C64"/>
      <c r="D64" s="175"/>
      <c r="F64" s="192" t="s">
        <v>281</v>
      </c>
      <c r="G64" s="187" t="s">
        <v>281</v>
      </c>
      <c r="H64" s="13" t="s">
        <v>282</v>
      </c>
      <c r="I64" s="201"/>
      <c r="J64" s="35"/>
      <c r="K64" s="35"/>
      <c r="L64" s="35"/>
      <c r="M64" s="35"/>
      <c r="N64" s="233"/>
      <c r="O64" s="849" t="str">
        <f t="shared" si="9"/>
        <v/>
      </c>
      <c r="P64" s="798">
        <f>AI49</f>
        <v>0</v>
      </c>
      <c r="Q64" s="850">
        <f t="shared" si="10"/>
        <v>0</v>
      </c>
      <c r="S64" s="176"/>
      <c r="U64" s="315"/>
      <c r="W64" s="148"/>
      <c r="X64" s="148"/>
      <c r="AJ64" s="148"/>
      <c r="AK64" s="148"/>
      <c r="AL64" s="148"/>
      <c r="AM64" s="150"/>
      <c r="AN64" s="1"/>
      <c r="AO64" s="1"/>
    </row>
    <row r="65" spans="1:44">
      <c r="A65" s="315"/>
      <c r="B65"/>
      <c r="C65"/>
      <c r="D65" s="175"/>
      <c r="F65" s="200" t="s">
        <v>181</v>
      </c>
      <c r="G65" s="200" t="s">
        <v>283</v>
      </c>
      <c r="H65" s="13" t="s">
        <v>284</v>
      </c>
      <c r="I65" s="35"/>
      <c r="J65" s="35"/>
      <c r="K65" s="35"/>
      <c r="L65" s="35"/>
      <c r="M65" s="35"/>
      <c r="N65" s="105" t="str">
        <f>IF(SUM(N$54:N$64)=0,"",SUM(N$54:N$64))</f>
        <v/>
      </c>
      <c r="O65" s="849" t="str">
        <f>IF(OR($M$30="",$M$30=0,N65=""),"",N65/$M$30)</f>
        <v/>
      </c>
      <c r="P65" s="799">
        <f>SUM(P54:P64)</f>
        <v>0</v>
      </c>
      <c r="Q65" s="799">
        <f>SUM(Q54:Q64)</f>
        <v>0</v>
      </c>
      <c r="S65" s="176"/>
      <c r="U65" s="315"/>
      <c r="W65" s="148"/>
      <c r="AF65" s="148"/>
      <c r="AG65" s="148"/>
      <c r="AH65" s="148"/>
      <c r="AI65" s="148"/>
      <c r="AJ65" s="148"/>
      <c r="AK65" s="148"/>
      <c r="AL65" s="148"/>
      <c r="AM65" s="150"/>
      <c r="AN65" s="1"/>
      <c r="AO65" s="1"/>
    </row>
    <row r="66" spans="1:44">
      <c r="A66" s="315"/>
      <c r="B66"/>
      <c r="C66"/>
      <c r="D66" s="175"/>
      <c r="F66" s="1129" t="s">
        <v>285</v>
      </c>
      <c r="G66" s="200" t="s">
        <v>286</v>
      </c>
      <c r="H66" s="13" t="s">
        <v>287</v>
      </c>
      <c r="I66" s="35"/>
      <c r="J66" s="35"/>
      <c r="K66" s="35"/>
      <c r="L66" s="35"/>
      <c r="M66" s="35"/>
      <c r="N66" s="35"/>
      <c r="O66" s="35"/>
      <c r="P66" s="798">
        <f>AK49</f>
        <v>0</v>
      </c>
      <c r="Q66" s="799">
        <f t="shared" si="10"/>
        <v>0</v>
      </c>
      <c r="S66" s="176"/>
      <c r="U66" s="315"/>
      <c r="W66" s="148"/>
      <c r="AF66" s="148"/>
      <c r="AG66" s="148"/>
      <c r="AH66" s="148"/>
      <c r="AI66" s="148"/>
      <c r="AJ66" s="148"/>
      <c r="AK66" s="148"/>
      <c r="AL66" s="148"/>
      <c r="AM66" s="150"/>
      <c r="AN66" s="1"/>
      <c r="AO66" s="1"/>
    </row>
    <row r="67" spans="1:44">
      <c r="A67" s="315"/>
      <c r="B67"/>
      <c r="C67"/>
      <c r="D67" s="175"/>
      <c r="F67" s="1129"/>
      <c r="G67" s="200" t="s">
        <v>288</v>
      </c>
      <c r="H67" s="13" t="s">
        <v>289</v>
      </c>
      <c r="I67" s="35"/>
      <c r="J67" s="35"/>
      <c r="K67" s="35"/>
      <c r="L67" s="35"/>
      <c r="M67" s="35"/>
      <c r="N67" s="35"/>
      <c r="O67" s="35"/>
      <c r="P67" s="798">
        <f>AL49</f>
        <v>0</v>
      </c>
      <c r="Q67" s="799">
        <f t="shared" si="10"/>
        <v>0</v>
      </c>
      <c r="S67" s="176"/>
      <c r="U67" s="315"/>
      <c r="W67" s="148"/>
      <c r="AF67" s="148"/>
      <c r="AG67" s="148"/>
      <c r="AH67" s="148"/>
      <c r="AI67" s="148"/>
      <c r="AJ67" s="148"/>
      <c r="AK67" s="148"/>
      <c r="AL67" s="148"/>
      <c r="AM67" s="150"/>
      <c r="AN67" s="1"/>
      <c r="AO67" s="1"/>
    </row>
    <row r="68" spans="1:44">
      <c r="A68" s="315"/>
      <c r="B68"/>
      <c r="C68"/>
      <c r="D68" s="175"/>
      <c r="F68" s="1130"/>
      <c r="G68" s="200" t="s">
        <v>201</v>
      </c>
      <c r="H68" s="923" t="s">
        <v>290</v>
      </c>
      <c r="I68" s="35"/>
      <c r="J68" s="35"/>
      <c r="K68" s="35"/>
      <c r="L68" s="35"/>
      <c r="M68" s="35"/>
      <c r="N68" s="35"/>
      <c r="O68" s="35"/>
      <c r="P68" s="798">
        <f>AM49</f>
        <v>0</v>
      </c>
      <c r="Q68" s="799">
        <f t="shared" si="10"/>
        <v>0</v>
      </c>
      <c r="S68" s="176"/>
      <c r="U68" s="315"/>
      <c r="AF68" s="148"/>
      <c r="AG68" s="148"/>
      <c r="AH68" s="148"/>
      <c r="AI68" s="148"/>
      <c r="AJ68" s="148"/>
      <c r="AK68" s="148"/>
      <c r="AL68" s="148"/>
      <c r="AM68" s="150"/>
      <c r="AN68" s="1"/>
      <c r="AO68" s="1"/>
    </row>
    <row r="69" spans="1:44" ht="9" customHeight="1">
      <c r="A69" s="315"/>
      <c r="B69"/>
      <c r="C69"/>
      <c r="D69" s="177"/>
      <c r="E69" s="178"/>
      <c r="F69" s="183"/>
      <c r="G69" s="179"/>
      <c r="H69" s="179"/>
      <c r="I69" s="179"/>
      <c r="J69" s="179"/>
      <c r="K69" s="179"/>
      <c r="L69" s="179"/>
      <c r="M69" s="179"/>
      <c r="N69" s="179"/>
      <c r="O69" s="179"/>
      <c r="P69" s="179"/>
      <c r="Q69" s="179"/>
      <c r="R69" s="179"/>
      <c r="S69" s="180"/>
      <c r="U69" s="315"/>
      <c r="AF69" s="149"/>
      <c r="AG69" s="149"/>
      <c r="AH69" s="149"/>
      <c r="AI69" s="149"/>
      <c r="AJ69" s="149"/>
      <c r="AK69" s="149"/>
      <c r="AL69" s="149"/>
      <c r="AM69" s="150"/>
    </row>
    <row r="70" spans="1:44" ht="9" customHeight="1">
      <c r="A70" s="315"/>
      <c r="B70"/>
      <c r="C70"/>
      <c r="G70" s="1"/>
      <c r="H70" s="1"/>
      <c r="I70" s="1"/>
      <c r="J70" s="1"/>
      <c r="K70" s="1"/>
      <c r="L70" s="1"/>
      <c r="M70" s="1"/>
      <c r="N70" s="1"/>
      <c r="O70" s="1"/>
      <c r="P70" s="1"/>
      <c r="Q70" s="1"/>
      <c r="R70" s="1"/>
      <c r="U70" s="315"/>
      <c r="AF70" s="149"/>
      <c r="AG70" s="149"/>
      <c r="AH70" s="149"/>
      <c r="AI70" s="149"/>
      <c r="AJ70" s="149"/>
      <c r="AK70" s="149"/>
      <c r="AL70" s="149"/>
      <c r="AM70" s="150"/>
    </row>
    <row r="71" spans="1:44" ht="3" customHeight="1">
      <c r="A71" s="315"/>
      <c r="B71" s="1086"/>
      <c r="C71" s="1086"/>
      <c r="D71" s="1087"/>
      <c r="E71" s="1087"/>
      <c r="F71" s="1087"/>
      <c r="G71" s="1040"/>
      <c r="H71" s="1040"/>
      <c r="I71" s="1040"/>
      <c r="J71" s="1040"/>
      <c r="K71" s="1040"/>
      <c r="L71" s="1040"/>
      <c r="M71" s="1040"/>
      <c r="N71" s="1040"/>
      <c r="O71" s="1040"/>
      <c r="P71" s="1040"/>
      <c r="Q71" s="1040"/>
      <c r="R71" s="1040"/>
      <c r="S71" s="1087"/>
      <c r="T71" s="1087"/>
      <c r="U71" s="312"/>
      <c r="AF71" s="149"/>
      <c r="AG71" s="149"/>
      <c r="AH71" s="149"/>
      <c r="AI71" s="149"/>
      <c r="AJ71" s="149"/>
      <c r="AK71" s="149"/>
      <c r="AL71" s="149"/>
      <c r="AM71" s="150"/>
    </row>
    <row r="72" spans="1:44" ht="12" customHeight="1">
      <c r="B72" s="394"/>
      <c r="C72"/>
      <c r="G72" s="1"/>
      <c r="H72" s="1"/>
      <c r="I72" s="1"/>
      <c r="J72" s="1"/>
      <c r="K72" s="1"/>
      <c r="L72" s="1"/>
      <c r="M72" s="1"/>
      <c r="N72" s="1"/>
      <c r="O72" s="1"/>
      <c r="P72" s="1"/>
      <c r="Q72" s="1"/>
      <c r="R72" s="1"/>
      <c r="U72" s="404"/>
      <c r="AF72" s="149"/>
      <c r="AG72" s="149"/>
      <c r="AH72" s="149"/>
      <c r="AI72" s="149"/>
      <c r="AJ72" s="149"/>
      <c r="AK72" s="149"/>
      <c r="AL72" s="149"/>
      <c r="AM72" s="150"/>
    </row>
    <row r="73" spans="1:44">
      <c r="B73"/>
      <c r="C73"/>
      <c r="F73" s="1"/>
      <c r="G73" s="1">
        <v>1</v>
      </c>
      <c r="H73" s="1">
        <v>2</v>
      </c>
      <c r="I73" s="1">
        <v>3</v>
      </c>
      <c r="J73" s="1">
        <v>4</v>
      </c>
      <c r="K73" s="1">
        <v>5</v>
      </c>
      <c r="L73" s="1">
        <v>6</v>
      </c>
      <c r="M73" s="1">
        <v>7</v>
      </c>
      <c r="N73" s="1">
        <v>8</v>
      </c>
      <c r="O73" s="1">
        <v>9</v>
      </c>
      <c r="P73" s="1">
        <v>10</v>
      </c>
      <c r="Q73" s="1">
        <v>11</v>
      </c>
      <c r="W73" s="256">
        <f>W35</f>
        <v>2000</v>
      </c>
      <c r="X73" s="147"/>
      <c r="Y73" s="256">
        <f t="shared" ref="Y73:AI73" si="11">$W35*Y35</f>
        <v>516</v>
      </c>
      <c r="Z73" s="256">
        <f t="shared" si="11"/>
        <v>90</v>
      </c>
      <c r="AA73" s="256">
        <f t="shared" si="11"/>
        <v>62</v>
      </c>
      <c r="AB73" s="256">
        <f t="shared" si="11"/>
        <v>236</v>
      </c>
      <c r="AC73" s="256">
        <f t="shared" si="11"/>
        <v>28</v>
      </c>
      <c r="AD73" s="256">
        <f t="shared" si="11"/>
        <v>404</v>
      </c>
      <c r="AE73" s="256">
        <f t="shared" si="11"/>
        <v>368</v>
      </c>
      <c r="AF73" s="256">
        <f t="shared" si="11"/>
        <v>124</v>
      </c>
      <c r="AG73" s="256">
        <f t="shared" si="11"/>
        <v>16</v>
      </c>
      <c r="AH73" s="256">
        <f t="shared" si="11"/>
        <v>50</v>
      </c>
      <c r="AI73" s="256">
        <f t="shared" si="11"/>
        <v>106</v>
      </c>
      <c r="AJ73" s="149"/>
      <c r="AK73" s="256">
        <f>$W35*AK35</f>
        <v>100</v>
      </c>
      <c r="AL73" s="256"/>
      <c r="AM73" s="256">
        <f>$W35*AM35</f>
        <v>903.99999999999989</v>
      </c>
    </row>
    <row r="74" spans="1:44">
      <c r="B74"/>
      <c r="C74"/>
      <c r="F74" s="1"/>
      <c r="G74" s="1"/>
      <c r="H74" s="1"/>
      <c r="I74" s="1"/>
      <c r="J74" s="1"/>
      <c r="K74" s="1"/>
      <c r="L74" s="1"/>
      <c r="M74" s="1"/>
      <c r="N74" s="1"/>
      <c r="O74" s="1"/>
      <c r="P74" s="1"/>
      <c r="Q74" s="1"/>
      <c r="W74" s="256">
        <f>W42</f>
        <v>2300</v>
      </c>
      <c r="X74" s="147"/>
      <c r="Y74" s="256">
        <f>$W42*Y42</f>
        <v>586.5</v>
      </c>
      <c r="Z74" s="256">
        <f t="shared" ref="Z74:AM74" si="12">$W42*Z42</f>
        <v>103.5</v>
      </c>
      <c r="AA74" s="256">
        <f t="shared" si="12"/>
        <v>96.600000000000009</v>
      </c>
      <c r="AB74" s="256">
        <f t="shared" si="12"/>
        <v>363.40000000000009</v>
      </c>
      <c r="AC74" s="256">
        <f t="shared" si="12"/>
        <v>10.35</v>
      </c>
      <c r="AD74" s="256">
        <f t="shared" si="12"/>
        <v>334.88</v>
      </c>
      <c r="AE74" s="256">
        <f t="shared" si="12"/>
        <v>309.12000000000006</v>
      </c>
      <c r="AF74" s="256">
        <f t="shared" si="12"/>
        <v>147.20000000000002</v>
      </c>
      <c r="AG74" s="256">
        <f t="shared" si="12"/>
        <v>10.35</v>
      </c>
      <c r="AH74" s="256">
        <f t="shared" si="12"/>
        <v>62.100000000000009</v>
      </c>
      <c r="AI74" s="256">
        <f t="shared" si="12"/>
        <v>276</v>
      </c>
      <c r="AJ74" s="256"/>
      <c r="AK74" s="256">
        <f t="shared" si="12"/>
        <v>100</v>
      </c>
      <c r="AL74" s="256"/>
      <c r="AM74" s="256">
        <f t="shared" si="12"/>
        <v>1150</v>
      </c>
    </row>
    <row r="75" spans="1:44">
      <c r="B75"/>
      <c r="C75"/>
      <c r="F75" s="1"/>
      <c r="G75" s="1"/>
      <c r="H75" s="1"/>
      <c r="I75" s="1"/>
      <c r="J75" s="1"/>
      <c r="K75" s="1"/>
      <c r="L75" s="1"/>
      <c r="M75" s="1"/>
      <c r="N75" s="1"/>
      <c r="O75" s="1"/>
      <c r="P75" s="1"/>
      <c r="Q75" s="1"/>
      <c r="W75" s="51" t="s">
        <v>291</v>
      </c>
      <c r="X75" s="99">
        <v>1261</v>
      </c>
      <c r="Y75" s="115"/>
      <c r="Z75" s="115"/>
      <c r="AA75" s="100">
        <v>0.223</v>
      </c>
      <c r="AB75" s="101">
        <v>4.4999999999999998E-2</v>
      </c>
      <c r="AC75" s="101">
        <v>2.8000000000000001E-2</v>
      </c>
      <c r="AD75" s="101">
        <v>0.155</v>
      </c>
      <c r="AE75" s="101">
        <v>3.1E-2</v>
      </c>
      <c r="AF75" s="101">
        <v>0.20399999999999999</v>
      </c>
      <c r="AG75" s="101">
        <v>0.13200000000000001</v>
      </c>
      <c r="AH75" s="101">
        <v>7.6999999999999999E-2</v>
      </c>
      <c r="AI75" s="101">
        <v>7.0000000000000001E-3</v>
      </c>
      <c r="AJ75" s="101">
        <v>2.7E-2</v>
      </c>
      <c r="AK75" s="102">
        <v>7.0999999999999994E-2</v>
      </c>
      <c r="AL75" s="773"/>
      <c r="AM75" s="103">
        <f>SUM(AA75:AK75)</f>
        <v>1</v>
      </c>
      <c r="AN75" s="76">
        <f>AA75/(AA75+AB75)</f>
        <v>0.83208955223880599</v>
      </c>
      <c r="AO75" s="27" t="s">
        <v>292</v>
      </c>
      <c r="AP75" s="27" t="s">
        <v>293</v>
      </c>
      <c r="AQ75" s="27" t="s">
        <v>294</v>
      </c>
      <c r="AR75" s="27" t="s">
        <v>295</v>
      </c>
    </row>
    <row r="76" spans="1:44">
      <c r="B76"/>
      <c r="C76"/>
      <c r="F76" s="1"/>
      <c r="G76" s="1"/>
      <c r="H76" s="1"/>
      <c r="I76" s="1"/>
      <c r="J76" s="1"/>
      <c r="K76" s="1"/>
      <c r="L76" s="1"/>
      <c r="M76" s="1"/>
      <c r="N76" s="1"/>
      <c r="O76" s="1"/>
      <c r="P76" s="1"/>
      <c r="Q76" s="1"/>
      <c r="W76" s="57" t="s">
        <v>296</v>
      </c>
      <c r="X76" s="77">
        <v>1758</v>
      </c>
      <c r="Y76" s="113"/>
      <c r="Z76" s="113"/>
      <c r="AA76" s="78">
        <v>0.26500000000000001</v>
      </c>
      <c r="AB76" s="79">
        <v>3.4000000000000002E-2</v>
      </c>
      <c r="AC76" s="79">
        <v>3.3000000000000002E-2</v>
      </c>
      <c r="AD76" s="79">
        <v>0.14699999999999999</v>
      </c>
      <c r="AE76" s="79">
        <v>6.0000000000000001E-3</v>
      </c>
      <c r="AF76" s="79">
        <v>0.20799999999999999</v>
      </c>
      <c r="AG76" s="79">
        <v>0.16400000000000001</v>
      </c>
      <c r="AH76" s="79">
        <v>0.06</v>
      </c>
      <c r="AI76" s="79">
        <v>8.0000000000000002E-3</v>
      </c>
      <c r="AJ76" s="79">
        <v>0.02</v>
      </c>
      <c r="AK76" s="80">
        <v>5.5E-2</v>
      </c>
      <c r="AL76" s="774"/>
      <c r="AM76" s="81">
        <f>SUM(AA76:AK76)</f>
        <v>1</v>
      </c>
      <c r="AN76" s="76">
        <f>AA76/(AA76+AB76)</f>
        <v>0.88628762541806017</v>
      </c>
      <c r="AO76" s="76">
        <f>AC87/(AC87+AD87)</f>
        <v>0.21136063408190225</v>
      </c>
      <c r="AP76" s="76">
        <f>AF87/(AF87+AG87)</f>
        <v>0.52417695473251025</v>
      </c>
      <c r="AQ76" s="76">
        <f>AH87/(AH87+AI87+AJ87)</f>
        <v>0.64380757420675527</v>
      </c>
      <c r="AR76" s="76">
        <f>AI87/(AH87+AI87+AJ87)</f>
        <v>9.1095189355168874E-2</v>
      </c>
    </row>
    <row r="77" spans="1:44">
      <c r="B77"/>
      <c r="C77"/>
      <c r="F77" s="1"/>
      <c r="G77" s="1"/>
      <c r="H77" s="1"/>
      <c r="I77" s="1"/>
      <c r="J77" s="1"/>
      <c r="K77" s="1"/>
      <c r="L77" s="1"/>
      <c r="M77" s="1"/>
      <c r="N77" s="1"/>
      <c r="O77" s="1"/>
      <c r="P77" s="1"/>
      <c r="Q77" s="1"/>
      <c r="W77" s="57" t="s">
        <v>297</v>
      </c>
      <c r="X77" s="77">
        <v>1717</v>
      </c>
      <c r="Y77" s="113"/>
      <c r="Z77" s="113"/>
      <c r="AA77" s="78">
        <v>0.25900000000000001</v>
      </c>
      <c r="AB77" s="79">
        <v>5.1999999999999998E-2</v>
      </c>
      <c r="AC77" s="79">
        <v>2.5999999999999999E-2</v>
      </c>
      <c r="AD77" s="79">
        <v>9.4E-2</v>
      </c>
      <c r="AE77" s="79">
        <v>8.0000000000000002E-3</v>
      </c>
      <c r="AF77" s="79">
        <v>0.21299999999999999</v>
      </c>
      <c r="AG77" s="79">
        <v>0.21099999999999999</v>
      </c>
      <c r="AH77" s="79">
        <v>0.05</v>
      </c>
      <c r="AI77" s="79">
        <v>8.0000000000000002E-3</v>
      </c>
      <c r="AJ77" s="79">
        <v>2.8000000000000001E-2</v>
      </c>
      <c r="AK77" s="80">
        <v>5.0999999999999997E-2</v>
      </c>
      <c r="AL77" s="774"/>
      <c r="AM77" s="81">
        <f t="shared" ref="AM77:AM86" si="13">SUM(AA77:AK77)</f>
        <v>1</v>
      </c>
      <c r="AN77" s="76">
        <f t="shared" ref="AN77:AN85" si="14">AA77/(AA77+AB77)</f>
        <v>0.83279742765273312</v>
      </c>
      <c r="AO77" s="76">
        <f>AVERAGE(AO76:AO76)</f>
        <v>0.21136063408190225</v>
      </c>
      <c r="AP77" s="76">
        <f>AVERAGE(AP76:AP76)</f>
        <v>0.52417695473251025</v>
      </c>
      <c r="AQ77" s="76">
        <f>AVERAGE(AQ76:AQ76)</f>
        <v>0.64380757420675527</v>
      </c>
      <c r="AR77" s="76">
        <f>AVERAGE(AR76:AR76)</f>
        <v>9.1095189355168874E-2</v>
      </c>
    </row>
    <row r="78" spans="1:44">
      <c r="B78"/>
      <c r="C78"/>
      <c r="F78" s="1"/>
      <c r="G78" s="1"/>
      <c r="H78" s="1"/>
      <c r="I78" s="1"/>
      <c r="J78" s="1"/>
      <c r="K78" s="1"/>
      <c r="L78" s="1"/>
      <c r="M78" s="1"/>
      <c r="N78" s="1"/>
      <c r="O78" s="1"/>
      <c r="P78" s="1"/>
      <c r="Q78" s="1"/>
      <c r="W78" s="57" t="s">
        <v>298</v>
      </c>
      <c r="X78" s="77">
        <v>1928</v>
      </c>
      <c r="Y78" s="113"/>
      <c r="Z78" s="113"/>
      <c r="AA78" s="78">
        <v>0.29899999999999999</v>
      </c>
      <c r="AB78" s="79"/>
      <c r="AC78" s="79">
        <v>3.4000000000000002E-2</v>
      </c>
      <c r="AD78" s="79">
        <v>0.13600000000000001</v>
      </c>
      <c r="AE78" s="79">
        <v>0.01</v>
      </c>
      <c r="AF78" s="79">
        <v>0.19700000000000001</v>
      </c>
      <c r="AG78" s="79">
        <v>0.16</v>
      </c>
      <c r="AH78" s="79">
        <v>8.1000000000000003E-2</v>
      </c>
      <c r="AI78" s="79">
        <v>1.7000000000000001E-2</v>
      </c>
      <c r="AJ78" s="79">
        <v>3.4000000000000002E-2</v>
      </c>
      <c r="AK78" s="80">
        <v>3.2000000000000001E-2</v>
      </c>
      <c r="AL78" s="774"/>
      <c r="AM78" s="81">
        <f t="shared" si="13"/>
        <v>1</v>
      </c>
      <c r="AN78" s="76"/>
      <c r="AO78" s="1"/>
      <c r="AP78" s="1"/>
      <c r="AQ78" s="1"/>
      <c r="AR78" s="1"/>
    </row>
    <row r="79" spans="1:44">
      <c r="B79"/>
      <c r="C79"/>
      <c r="F79" s="1"/>
      <c r="G79" s="1"/>
      <c r="H79" s="1"/>
      <c r="I79" s="1"/>
      <c r="J79" s="1"/>
      <c r="K79" s="1"/>
      <c r="L79" s="1"/>
      <c r="M79" s="1"/>
      <c r="N79" s="1"/>
      <c r="O79" s="1"/>
      <c r="P79" s="1"/>
      <c r="Q79" s="1"/>
      <c r="W79" s="57" t="s">
        <v>299</v>
      </c>
      <c r="X79" s="77">
        <v>1775</v>
      </c>
      <c r="Y79" s="113"/>
      <c r="Z79" s="113"/>
      <c r="AA79" s="78">
        <v>0.23899999999999999</v>
      </c>
      <c r="AB79" s="79">
        <v>0.06</v>
      </c>
      <c r="AC79" s="79">
        <v>2.3E-2</v>
      </c>
      <c r="AD79" s="79">
        <v>0.106</v>
      </c>
      <c r="AE79" s="79">
        <v>1.7000000000000001E-2</v>
      </c>
      <c r="AF79" s="79">
        <v>0.19800000000000001</v>
      </c>
      <c r="AG79" s="79">
        <v>0.19700000000000001</v>
      </c>
      <c r="AH79" s="79">
        <v>6.7000000000000004E-2</v>
      </c>
      <c r="AI79" s="79">
        <v>8.0000000000000002E-3</v>
      </c>
      <c r="AJ79" s="79">
        <v>2.1999999999999999E-2</v>
      </c>
      <c r="AK79" s="80">
        <v>6.3E-2</v>
      </c>
      <c r="AL79" s="774"/>
      <c r="AM79" s="81">
        <f t="shared" si="13"/>
        <v>1</v>
      </c>
      <c r="AN79" s="76">
        <f t="shared" si="14"/>
        <v>0.79933110367892979</v>
      </c>
      <c r="AO79" s="1"/>
      <c r="AP79" s="1"/>
      <c r="AQ79" s="1"/>
      <c r="AR79" s="1"/>
    </row>
    <row r="80" spans="1:44">
      <c r="B80"/>
      <c r="C80"/>
      <c r="F80" s="1"/>
      <c r="G80" s="1"/>
      <c r="H80" s="1"/>
      <c r="I80" s="1"/>
      <c r="J80" s="1"/>
      <c r="K80" s="1"/>
      <c r="L80" s="1"/>
      <c r="M80" s="1"/>
      <c r="N80" s="1"/>
      <c r="O80" s="1"/>
      <c r="P80" s="1"/>
      <c r="Q80" s="1"/>
      <c r="W80" s="57" t="s">
        <v>300</v>
      </c>
      <c r="X80" s="77">
        <v>2073</v>
      </c>
      <c r="Y80" s="113"/>
      <c r="Z80" s="113"/>
      <c r="AA80" s="78">
        <v>0.24299999999999999</v>
      </c>
      <c r="AB80" s="79"/>
      <c r="AC80" s="79">
        <v>5.3999999999999999E-2</v>
      </c>
      <c r="AD80" s="79">
        <v>0.13</v>
      </c>
      <c r="AE80" s="79">
        <v>1.6E-2</v>
      </c>
      <c r="AF80" s="79">
        <v>0.19600000000000001</v>
      </c>
      <c r="AG80" s="79">
        <v>0.214</v>
      </c>
      <c r="AH80" s="79">
        <v>4.9000000000000002E-2</v>
      </c>
      <c r="AI80" s="79">
        <v>7.0000000000000001E-3</v>
      </c>
      <c r="AJ80" s="79">
        <v>3.2000000000000001E-2</v>
      </c>
      <c r="AK80" s="80">
        <v>5.8999999999999997E-2</v>
      </c>
      <c r="AL80" s="774"/>
      <c r="AM80" s="81">
        <f t="shared" si="13"/>
        <v>1</v>
      </c>
      <c r="AN80" s="76"/>
      <c r="AO80" s="1"/>
      <c r="AP80" s="1"/>
      <c r="AQ80" s="1"/>
      <c r="AR80" s="1"/>
    </row>
    <row r="81" spans="2:44">
      <c r="B81"/>
      <c r="C81"/>
      <c r="F81" s="1"/>
      <c r="G81" s="1"/>
      <c r="H81" s="1"/>
      <c r="I81" s="1"/>
      <c r="J81" s="1"/>
      <c r="K81" s="1"/>
      <c r="L81" s="1"/>
      <c r="M81" s="1"/>
      <c r="N81" s="1"/>
      <c r="O81" s="1"/>
      <c r="P81" s="1"/>
      <c r="Q81" s="1"/>
      <c r="W81" s="57" t="s">
        <v>301</v>
      </c>
      <c r="X81" s="77">
        <v>1896</v>
      </c>
      <c r="Y81" s="113"/>
      <c r="Z81" s="113"/>
      <c r="AA81" s="78">
        <v>0.26700000000000002</v>
      </c>
      <c r="AB81" s="79">
        <v>3.6999999999999998E-2</v>
      </c>
      <c r="AC81" s="79">
        <v>2.9000000000000001E-2</v>
      </c>
      <c r="AD81" s="79">
        <v>8.5999999999999993E-2</v>
      </c>
      <c r="AE81" s="79">
        <v>2.4E-2</v>
      </c>
      <c r="AF81" s="79">
        <v>0.20399999999999999</v>
      </c>
      <c r="AG81" s="79">
        <v>0.20200000000000001</v>
      </c>
      <c r="AH81" s="79">
        <v>0.08</v>
      </c>
      <c r="AI81" s="79">
        <v>6.0000000000000001E-3</v>
      </c>
      <c r="AJ81" s="79">
        <v>1.4E-2</v>
      </c>
      <c r="AK81" s="80">
        <v>5.0999999999999997E-2</v>
      </c>
      <c r="AL81" s="774"/>
      <c r="AM81" s="81">
        <f>SUM(AA81:AK81)</f>
        <v>1</v>
      </c>
      <c r="AN81" s="76">
        <f>AA81/(AA81+AB81)</f>
        <v>0.87828947368421062</v>
      </c>
      <c r="AO81" s="1"/>
      <c r="AP81" s="1"/>
      <c r="AQ81" s="1"/>
      <c r="AR81" s="1"/>
    </row>
    <row r="82" spans="2:44">
      <c r="B82"/>
      <c r="C82"/>
      <c r="F82" s="1"/>
      <c r="G82" s="1"/>
      <c r="H82" s="1"/>
      <c r="I82" s="1"/>
      <c r="J82" s="1"/>
      <c r="K82" s="1"/>
      <c r="L82" s="1"/>
      <c r="M82" s="1"/>
      <c r="N82" s="1"/>
      <c r="O82" s="1"/>
      <c r="P82" s="1"/>
      <c r="Q82" s="1"/>
      <c r="W82" s="57" t="s">
        <v>302</v>
      </c>
      <c r="X82" s="77">
        <v>1737</v>
      </c>
      <c r="Y82" s="113"/>
      <c r="Z82" s="113"/>
      <c r="AA82" s="78">
        <v>0.26800000000000002</v>
      </c>
      <c r="AB82" s="79">
        <v>4.9000000000000002E-2</v>
      </c>
      <c r="AC82" s="79">
        <v>1.7999999999999999E-2</v>
      </c>
      <c r="AD82" s="79">
        <v>9.9000000000000005E-2</v>
      </c>
      <c r="AE82" s="79">
        <v>1.6E-2</v>
      </c>
      <c r="AF82" s="79">
        <v>0.21099999999999999</v>
      </c>
      <c r="AG82" s="79">
        <v>0.21099999999999999</v>
      </c>
      <c r="AH82" s="79">
        <v>4.5999999999999999E-2</v>
      </c>
      <c r="AI82" s="79">
        <v>7.0000000000000001E-3</v>
      </c>
      <c r="AJ82" s="79">
        <v>2.5000000000000001E-2</v>
      </c>
      <c r="AK82" s="80">
        <v>0.05</v>
      </c>
      <c r="AL82" s="774"/>
      <c r="AM82" s="81">
        <f t="shared" si="13"/>
        <v>1</v>
      </c>
      <c r="AN82" s="76">
        <f t="shared" si="14"/>
        <v>0.84542586750788651</v>
      </c>
      <c r="AO82" s="1"/>
      <c r="AP82" s="1"/>
      <c r="AQ82" s="1"/>
      <c r="AR82" s="1"/>
    </row>
    <row r="83" spans="2:44">
      <c r="B83"/>
      <c r="C83"/>
      <c r="F83" s="1"/>
      <c r="G83" s="1"/>
      <c r="H83" s="1"/>
      <c r="I83" s="1"/>
      <c r="J83" s="1"/>
      <c r="K83" s="1"/>
      <c r="L83" s="1"/>
      <c r="M83" s="1"/>
      <c r="N83" s="1"/>
      <c r="O83" s="1"/>
      <c r="P83" s="1"/>
      <c r="Q83" s="1"/>
      <c r="W83" s="57" t="s">
        <v>303</v>
      </c>
      <c r="X83" s="77">
        <v>1731</v>
      </c>
      <c r="Y83" s="113"/>
      <c r="Z83" s="113"/>
      <c r="AA83" s="78">
        <v>0.248</v>
      </c>
      <c r="AB83" s="79">
        <v>4.8000000000000001E-2</v>
      </c>
      <c r="AC83" s="79">
        <v>2.3E-2</v>
      </c>
      <c r="AD83" s="79">
        <v>0.10299999999999999</v>
      </c>
      <c r="AE83" s="79">
        <v>1.7000000000000001E-2</v>
      </c>
      <c r="AF83" s="79">
        <v>0.214</v>
      </c>
      <c r="AG83" s="79">
        <v>0.19900000000000001</v>
      </c>
      <c r="AH83" s="79">
        <v>0.06</v>
      </c>
      <c r="AI83" s="79">
        <v>8.0000000000000002E-3</v>
      </c>
      <c r="AJ83" s="79">
        <v>2.1999999999999999E-2</v>
      </c>
      <c r="AK83" s="80">
        <v>5.8000000000000003E-2</v>
      </c>
      <c r="AL83" s="774"/>
      <c r="AM83" s="81">
        <f t="shared" si="13"/>
        <v>1.0000000000000002</v>
      </c>
      <c r="AN83" s="76">
        <f t="shared" si="14"/>
        <v>0.83783783783783783</v>
      </c>
      <c r="AO83" s="1"/>
      <c r="AP83" s="1"/>
      <c r="AQ83" s="1"/>
      <c r="AR83" s="1"/>
    </row>
    <row r="84" spans="2:44">
      <c r="B84"/>
      <c r="C84"/>
      <c r="F84" s="1"/>
      <c r="G84" s="1"/>
      <c r="H84" s="1"/>
      <c r="I84" s="1"/>
      <c r="J84" s="1"/>
      <c r="K84" s="1"/>
      <c r="L84" s="1"/>
      <c r="M84" s="1"/>
      <c r="N84" s="1"/>
      <c r="O84" s="1"/>
      <c r="P84" s="1"/>
      <c r="Q84" s="1"/>
      <c r="W84" s="57"/>
      <c r="X84" s="77"/>
      <c r="Y84" s="113"/>
      <c r="Z84" s="113"/>
      <c r="AA84" s="78"/>
      <c r="AB84" s="79"/>
      <c r="AC84" s="79"/>
      <c r="AD84" s="79"/>
      <c r="AE84" s="79"/>
      <c r="AF84" s="79"/>
      <c r="AG84" s="79"/>
      <c r="AH84" s="79"/>
      <c r="AI84" s="79"/>
      <c r="AJ84" s="79"/>
      <c r="AK84" s="80"/>
      <c r="AL84" s="774"/>
      <c r="AM84" s="81"/>
      <c r="AN84" s="76"/>
      <c r="AO84" s="1"/>
      <c r="AP84" s="1"/>
      <c r="AQ84" s="1"/>
      <c r="AR84" s="1"/>
    </row>
    <row r="85" spans="2:44">
      <c r="B85"/>
      <c r="C85"/>
      <c r="F85" s="1"/>
      <c r="G85" s="1"/>
      <c r="H85" s="1"/>
      <c r="I85" s="1"/>
      <c r="J85" s="1"/>
      <c r="K85" s="1"/>
      <c r="L85" s="1"/>
      <c r="M85" s="1"/>
      <c r="N85" s="1"/>
      <c r="O85" s="1"/>
      <c r="P85" s="1"/>
      <c r="Q85" s="1"/>
      <c r="W85" s="57" t="s">
        <v>304</v>
      </c>
      <c r="X85" s="77">
        <v>1825</v>
      </c>
      <c r="Y85" s="113"/>
      <c r="Z85" s="113"/>
      <c r="AA85" s="78">
        <v>0.26900000000000002</v>
      </c>
      <c r="AB85" s="79">
        <v>4.5999999999999999E-2</v>
      </c>
      <c r="AC85" s="79">
        <v>3.3000000000000002E-2</v>
      </c>
      <c r="AD85" s="79">
        <v>0.13200000000000001</v>
      </c>
      <c r="AE85" s="79">
        <v>8.9999999999999993E-3</v>
      </c>
      <c r="AF85" s="79">
        <v>0.191</v>
      </c>
      <c r="AG85" s="79">
        <v>0.16500000000000001</v>
      </c>
      <c r="AH85" s="79">
        <v>5.6000000000000001E-2</v>
      </c>
      <c r="AI85" s="79">
        <v>8.0000000000000002E-3</v>
      </c>
      <c r="AJ85" s="79">
        <v>3.1E-2</v>
      </c>
      <c r="AK85" s="80">
        <v>0.06</v>
      </c>
      <c r="AL85" s="774"/>
      <c r="AM85" s="81">
        <f t="shared" si="13"/>
        <v>1</v>
      </c>
      <c r="AN85" s="76">
        <f t="shared" si="14"/>
        <v>0.85396825396825404</v>
      </c>
      <c r="AO85" s="1"/>
      <c r="AP85" s="1"/>
      <c r="AQ85" s="1"/>
      <c r="AR85" s="1"/>
    </row>
    <row r="86" spans="2:44">
      <c r="B86"/>
      <c r="C86"/>
      <c r="F86" s="1"/>
      <c r="G86" s="1"/>
      <c r="H86" s="1"/>
      <c r="I86" s="1"/>
      <c r="J86" s="1"/>
      <c r="K86" s="1"/>
      <c r="L86" s="1"/>
      <c r="M86" s="1"/>
      <c r="N86" s="1"/>
      <c r="O86" s="1"/>
      <c r="P86" s="1"/>
      <c r="Q86" s="1"/>
      <c r="W86" s="63" t="s">
        <v>305</v>
      </c>
      <c r="X86" s="98">
        <v>1924</v>
      </c>
      <c r="Y86" s="114"/>
      <c r="Z86" s="114"/>
      <c r="AA86" s="94">
        <v>0.27</v>
      </c>
      <c r="AB86" s="95"/>
      <c r="AC86" s="95">
        <v>5.0999999999999997E-2</v>
      </c>
      <c r="AD86" s="95">
        <v>0.126</v>
      </c>
      <c r="AE86" s="95">
        <v>1.0999999999999999E-2</v>
      </c>
      <c r="AF86" s="95">
        <v>0.20599999999999999</v>
      </c>
      <c r="AG86" s="95">
        <v>0.18099999999999999</v>
      </c>
      <c r="AH86" s="95">
        <v>6.6000000000000003E-2</v>
      </c>
      <c r="AI86" s="95">
        <v>1.4E-2</v>
      </c>
      <c r="AJ86" s="95">
        <v>0.03</v>
      </c>
      <c r="AK86" s="96">
        <v>4.4999999999999998E-2</v>
      </c>
      <c r="AL86" s="775"/>
      <c r="AM86" s="97">
        <f t="shared" si="13"/>
        <v>1</v>
      </c>
      <c r="AN86" s="76"/>
      <c r="AO86" s="1"/>
      <c r="AP86" s="1"/>
      <c r="AQ86" s="1"/>
      <c r="AR86" s="1"/>
    </row>
    <row r="87" spans="2:44">
      <c r="B87"/>
      <c r="C87"/>
      <c r="F87" s="1"/>
      <c r="G87" s="1"/>
      <c r="H87" s="1"/>
      <c r="I87" s="1"/>
      <c r="J87" s="1"/>
      <c r="K87" s="1"/>
      <c r="L87" s="1"/>
      <c r="M87" s="1"/>
      <c r="N87" s="1"/>
      <c r="O87" s="1"/>
      <c r="P87" s="1"/>
      <c r="Q87" s="1"/>
      <c r="R87" s="1"/>
      <c r="W87" s="1"/>
      <c r="X87" s="147">
        <f>AVERAGE(X75:X86)</f>
        <v>1784.090909090909</v>
      </c>
      <c r="Y87" s="1"/>
      <c r="Z87" s="1"/>
      <c r="AA87" s="204">
        <f t="shared" ref="AA87:AK87" si="15">ROUNDDOWN(AVERAGE(AA75:AA86),4)</f>
        <v>0.25900000000000001</v>
      </c>
      <c r="AB87" s="204">
        <f t="shared" si="15"/>
        <v>4.6300000000000001E-2</v>
      </c>
      <c r="AC87" s="204">
        <f t="shared" si="15"/>
        <v>3.2000000000000001E-2</v>
      </c>
      <c r="AD87" s="204">
        <f t="shared" si="15"/>
        <v>0.11940000000000001</v>
      </c>
      <c r="AE87" s="204">
        <f t="shared" si="15"/>
        <v>1.4999999999999999E-2</v>
      </c>
      <c r="AF87" s="204">
        <f t="shared" si="15"/>
        <v>0.20380000000000001</v>
      </c>
      <c r="AG87" s="204">
        <f t="shared" si="15"/>
        <v>0.185</v>
      </c>
      <c r="AH87" s="204">
        <f t="shared" si="15"/>
        <v>6.2899999999999998E-2</v>
      </c>
      <c r="AI87" s="204">
        <f t="shared" si="15"/>
        <v>8.8999999999999999E-3</v>
      </c>
      <c r="AJ87" s="204">
        <f t="shared" si="15"/>
        <v>2.5899999999999999E-2</v>
      </c>
      <c r="AK87" s="204">
        <f t="shared" si="15"/>
        <v>5.3999999999999999E-2</v>
      </c>
      <c r="AL87" s="204"/>
      <c r="AM87" s="202">
        <f>SUM(AA87:AK87)</f>
        <v>1.0122</v>
      </c>
      <c r="AN87" s="76">
        <f>AVERAGE(AN75:AN86)</f>
        <v>0.84575339274833983</v>
      </c>
      <c r="AO87" s="1"/>
      <c r="AP87" s="1"/>
      <c r="AQ87" s="1"/>
      <c r="AR87" s="1"/>
    </row>
    <row r="88" spans="2:44">
      <c r="B88"/>
      <c r="C88"/>
      <c r="F88" s="1"/>
      <c r="G88" s="1"/>
      <c r="H88" s="1"/>
      <c r="I88" s="1"/>
      <c r="J88" s="1"/>
      <c r="K88" s="1"/>
      <c r="L88" s="1"/>
      <c r="M88" s="1"/>
      <c r="N88" s="1"/>
      <c r="O88" s="1"/>
      <c r="P88" s="1"/>
      <c r="Q88" s="1"/>
      <c r="R88" s="1"/>
      <c r="W88" s="1"/>
      <c r="X88" s="1"/>
      <c r="Y88" s="1"/>
      <c r="Z88" s="1"/>
      <c r="AA88" s="204">
        <v>0.25800000000000001</v>
      </c>
      <c r="AB88" s="204">
        <v>4.4999999999999998E-2</v>
      </c>
      <c r="AC88" s="204">
        <v>3.1E-2</v>
      </c>
      <c r="AD88" s="204">
        <v>0.11799999999999999</v>
      </c>
      <c r="AE88" s="204">
        <v>1.4E-2</v>
      </c>
      <c r="AF88" s="204">
        <v>0.20200000000000001</v>
      </c>
      <c r="AG88" s="204">
        <v>0.184</v>
      </c>
      <c r="AH88" s="204">
        <v>6.2E-2</v>
      </c>
      <c r="AI88" s="204">
        <v>8.0000000000000002E-3</v>
      </c>
      <c r="AJ88" s="204">
        <v>2.5000000000000001E-2</v>
      </c>
      <c r="AK88" s="204">
        <v>5.2999999999999999E-2</v>
      </c>
      <c r="AL88" s="204"/>
      <c r="AM88" s="202">
        <f>SUM(AA88:AK88)</f>
        <v>1</v>
      </c>
      <c r="AN88" s="1"/>
      <c r="AO88" s="1"/>
      <c r="AP88" s="1"/>
      <c r="AQ88" s="1"/>
      <c r="AR88" s="1"/>
    </row>
    <row r="89" spans="2:44">
      <c r="B89"/>
      <c r="C89"/>
      <c r="F89" s="1"/>
      <c r="G89" s="1"/>
      <c r="H89" s="1"/>
      <c r="I89" s="1"/>
      <c r="J89" s="1"/>
      <c r="K89" s="1"/>
      <c r="L89" s="1"/>
      <c r="M89" s="1"/>
      <c r="N89" s="1"/>
      <c r="O89" s="1"/>
      <c r="P89" s="1"/>
      <c r="Q89" s="1"/>
      <c r="R89" s="1"/>
      <c r="W89" s="1"/>
      <c r="X89" s="1"/>
      <c r="Y89" s="1"/>
      <c r="Z89" s="1"/>
      <c r="AA89" s="1"/>
      <c r="AB89" s="1"/>
      <c r="AC89" s="1"/>
      <c r="AD89" s="1"/>
      <c r="AE89" s="1"/>
      <c r="AF89" s="1"/>
      <c r="AG89" s="1"/>
      <c r="AH89" s="1"/>
      <c r="AI89" s="1"/>
      <c r="AJ89" s="1"/>
      <c r="AK89" s="1"/>
      <c r="AL89" s="1"/>
      <c r="AM89" s="1"/>
      <c r="AN89" s="1"/>
      <c r="AO89" s="1"/>
      <c r="AP89" s="1"/>
      <c r="AQ89" s="1"/>
      <c r="AR89" s="1"/>
    </row>
    <row r="90" spans="2:44">
      <c r="B90"/>
      <c r="C90"/>
      <c r="F90" s="1"/>
      <c r="G90" s="1"/>
      <c r="H90" s="1"/>
      <c r="I90" s="1"/>
      <c r="J90" s="1"/>
      <c r="K90" s="1"/>
      <c r="L90" s="1"/>
      <c r="M90" s="1"/>
      <c r="N90" s="1"/>
      <c r="O90" s="1"/>
      <c r="P90" s="1"/>
      <c r="Q90" s="1"/>
      <c r="R90" s="1"/>
      <c r="W90" s="1"/>
      <c r="X90" s="1"/>
      <c r="Y90" s="1"/>
      <c r="Z90" s="1"/>
      <c r="AA90" s="1"/>
      <c r="AB90" s="1"/>
      <c r="AC90" s="1"/>
      <c r="AD90" s="1"/>
      <c r="AE90" s="1"/>
      <c r="AF90" s="1"/>
      <c r="AG90" s="1"/>
      <c r="AH90" s="1"/>
      <c r="AI90" s="1"/>
      <c r="AJ90" s="1"/>
      <c r="AK90" s="1"/>
      <c r="AL90" s="1"/>
      <c r="AM90" s="1"/>
      <c r="AN90" s="1"/>
      <c r="AO90" s="1"/>
      <c r="AP90" s="1"/>
      <c r="AQ90" s="1"/>
      <c r="AR90" s="1"/>
    </row>
    <row r="91" spans="2:44" ht="36" customHeight="1">
      <c r="B91"/>
      <c r="C91"/>
      <c r="F91" s="1"/>
      <c r="G91" s="1"/>
      <c r="H91" s="1"/>
      <c r="I91" s="1"/>
      <c r="J91" s="1"/>
      <c r="K91" s="1"/>
      <c r="L91" s="1"/>
      <c r="M91" s="1"/>
      <c r="N91" s="1"/>
      <c r="O91" s="1"/>
      <c r="P91" s="1"/>
      <c r="Q91" s="1"/>
      <c r="R91" s="1"/>
      <c r="W91" s="1"/>
      <c r="X91" s="1"/>
      <c r="Y91" s="1"/>
      <c r="Z91" s="1"/>
      <c r="AA91" s="1"/>
      <c r="AB91" s="1"/>
      <c r="AC91" s="1"/>
      <c r="AD91" s="1"/>
      <c r="AE91" s="1"/>
      <c r="AF91" s="1"/>
      <c r="AG91" s="1"/>
      <c r="AH91" s="1"/>
      <c r="AI91" s="1"/>
      <c r="AJ91" s="1"/>
      <c r="AK91" s="1"/>
      <c r="AL91" s="1"/>
      <c r="AM91" s="1"/>
      <c r="AN91" s="1"/>
      <c r="AO91" s="1"/>
      <c r="AP91" s="1"/>
      <c r="AQ91" s="1"/>
      <c r="AR91" s="1"/>
    </row>
    <row r="92" spans="2:44">
      <c r="B92"/>
      <c r="C92"/>
      <c r="F92" s="1"/>
      <c r="G92" s="1"/>
      <c r="H92" s="1"/>
      <c r="I92" s="1"/>
      <c r="J92" s="1"/>
      <c r="K92" s="1"/>
      <c r="L92" s="1"/>
      <c r="M92" s="1"/>
      <c r="N92" s="1"/>
      <c r="O92" s="1"/>
      <c r="P92" s="1"/>
      <c r="Q92" s="1"/>
      <c r="R92" s="1"/>
      <c r="W92" s="1"/>
      <c r="X92" s="1"/>
      <c r="Y92" s="1"/>
      <c r="Z92" s="1"/>
      <c r="AA92" s="1"/>
      <c r="AB92" s="1"/>
      <c r="AC92" s="1"/>
      <c r="AD92" s="1"/>
      <c r="AE92" s="1"/>
      <c r="AF92" s="1"/>
      <c r="AG92" s="1"/>
      <c r="AH92" s="1"/>
      <c r="AI92" s="1"/>
      <c r="AJ92" s="1"/>
      <c r="AK92" s="1"/>
      <c r="AL92" s="1"/>
      <c r="AM92" s="1"/>
      <c r="AN92" s="1"/>
      <c r="AO92" s="1"/>
      <c r="AP92" s="1"/>
      <c r="AQ92" s="1"/>
      <c r="AR92" s="1"/>
    </row>
    <row r="93" spans="2:44">
      <c r="B93"/>
      <c r="C93"/>
      <c r="F93" s="1"/>
      <c r="G93" s="1"/>
      <c r="H93" s="1"/>
      <c r="I93" s="1"/>
      <c r="J93" s="1"/>
      <c r="K93" s="1"/>
      <c r="L93" s="1"/>
      <c r="M93" s="1"/>
      <c r="N93" s="1"/>
      <c r="O93" s="1"/>
      <c r="P93" s="1"/>
      <c r="Q93" s="1"/>
      <c r="R93" s="1"/>
    </row>
    <row r="94" spans="2:44">
      <c r="B94"/>
      <c r="C94"/>
      <c r="F94" s="1"/>
      <c r="G94" s="1"/>
      <c r="H94" s="1"/>
      <c r="I94" s="1"/>
      <c r="J94" s="1"/>
      <c r="K94" s="1"/>
      <c r="L94" s="1"/>
      <c r="M94" s="1"/>
      <c r="N94" s="1"/>
      <c r="O94" s="1"/>
      <c r="P94" s="1"/>
      <c r="Q94" s="1"/>
      <c r="R94" s="1"/>
    </row>
    <row r="95" spans="2:44">
      <c r="B95"/>
      <c r="C95"/>
      <c r="F95" s="1"/>
      <c r="G95" s="1"/>
      <c r="H95" s="1"/>
      <c r="I95" s="1"/>
      <c r="J95" s="1"/>
      <c r="K95" s="1"/>
      <c r="L95" s="1"/>
      <c r="M95" s="1"/>
      <c r="N95" s="1"/>
      <c r="O95" s="1"/>
      <c r="P95" s="1"/>
      <c r="Q95" s="1"/>
      <c r="R95" s="1"/>
    </row>
    <row r="96" spans="2:44">
      <c r="B96"/>
      <c r="C96"/>
      <c r="F96" s="1"/>
      <c r="G96" s="1"/>
      <c r="H96" s="1"/>
      <c r="I96" s="1"/>
      <c r="J96" s="1"/>
      <c r="K96" s="1"/>
      <c r="L96" s="1"/>
      <c r="M96" s="1"/>
      <c r="N96" s="1"/>
      <c r="O96" s="1"/>
      <c r="P96" s="1"/>
      <c r="Q96" s="1"/>
      <c r="R96" s="1"/>
    </row>
    <row r="97" spans="2:18">
      <c r="B97"/>
      <c r="C97"/>
      <c r="F97" s="1"/>
      <c r="G97" s="1"/>
      <c r="H97" s="1"/>
      <c r="I97" s="1"/>
      <c r="J97" s="1"/>
      <c r="K97" s="1"/>
      <c r="L97" s="1"/>
      <c r="M97" s="1"/>
      <c r="N97" s="1"/>
      <c r="O97" s="1"/>
      <c r="P97" s="1"/>
      <c r="Q97" s="1"/>
      <c r="R97" s="1"/>
    </row>
    <row r="98" spans="2:18">
      <c r="B98"/>
      <c r="C98"/>
      <c r="E98"/>
      <c r="F98" s="1"/>
      <c r="G98" s="1"/>
      <c r="H98" s="1"/>
      <c r="I98" s="1"/>
      <c r="J98" s="1"/>
      <c r="K98" s="1"/>
      <c r="L98" s="1"/>
      <c r="M98" s="1"/>
      <c r="N98" s="1"/>
      <c r="O98" s="1"/>
      <c r="P98" s="1"/>
      <c r="Q98" s="1"/>
      <c r="R98" s="1"/>
    </row>
    <row r="99" spans="2:18">
      <c r="B99"/>
      <c r="C99"/>
      <c r="F99" s="1"/>
      <c r="G99" s="1"/>
      <c r="H99" s="1"/>
      <c r="I99" s="1"/>
      <c r="J99" s="1"/>
      <c r="K99" s="1"/>
      <c r="L99" s="1"/>
      <c r="M99" s="1"/>
      <c r="N99" s="1"/>
      <c r="O99" s="1"/>
      <c r="P99" s="1"/>
      <c r="Q99" s="1"/>
      <c r="R99" s="1"/>
    </row>
    <row r="100" spans="2:18">
      <c r="B100"/>
      <c r="C100"/>
      <c r="F100" s="1"/>
      <c r="G100" s="1"/>
      <c r="H100" s="1"/>
      <c r="I100" s="1"/>
      <c r="J100" s="1"/>
      <c r="K100" s="1"/>
      <c r="L100" s="1"/>
      <c r="M100" s="1"/>
      <c r="N100" s="1"/>
      <c r="O100" s="1"/>
      <c r="P100" s="1"/>
      <c r="Q100" s="1"/>
      <c r="R100" s="1"/>
    </row>
    <row r="101" spans="2:18">
      <c r="B101"/>
      <c r="C101"/>
      <c r="F101" s="1"/>
      <c r="G101" s="1"/>
      <c r="H101" s="1"/>
      <c r="I101" s="1"/>
      <c r="J101" s="1"/>
      <c r="K101" s="1"/>
      <c r="L101" s="1"/>
      <c r="M101" s="1"/>
      <c r="N101" s="1"/>
      <c r="O101" s="1"/>
      <c r="P101" s="1"/>
      <c r="Q101" s="1"/>
      <c r="R101" s="1"/>
    </row>
    <row r="102" spans="2:18">
      <c r="B102"/>
      <c r="C102"/>
      <c r="F102" s="1"/>
      <c r="G102" s="1"/>
      <c r="H102" s="1"/>
      <c r="I102" s="1"/>
      <c r="J102" s="1"/>
      <c r="K102" s="1"/>
      <c r="L102" s="1"/>
      <c r="M102" s="1"/>
      <c r="N102" s="1"/>
      <c r="O102" s="1"/>
      <c r="P102" s="1"/>
      <c r="Q102" s="1"/>
      <c r="R102" s="1"/>
    </row>
    <row r="103" spans="2:18">
      <c r="B103"/>
      <c r="C103"/>
      <c r="F103" s="1"/>
      <c r="G103" s="1"/>
      <c r="H103" s="1"/>
      <c r="I103" s="1"/>
      <c r="J103" s="1"/>
      <c r="K103" s="1"/>
      <c r="L103" s="1"/>
      <c r="M103" s="1"/>
      <c r="N103" s="1"/>
      <c r="O103" s="1"/>
      <c r="P103" s="1"/>
      <c r="Q103" s="1"/>
      <c r="R103" s="1"/>
    </row>
    <row r="104" spans="2:18">
      <c r="B104"/>
      <c r="C104"/>
      <c r="F104" s="1"/>
      <c r="G104" s="1"/>
      <c r="H104" s="1"/>
      <c r="I104" s="1"/>
      <c r="J104" s="1"/>
      <c r="K104" s="1"/>
      <c r="L104" s="1"/>
      <c r="M104" s="1"/>
      <c r="N104" s="1"/>
      <c r="O104" s="1"/>
      <c r="P104" s="1"/>
      <c r="Q104" s="1"/>
      <c r="R104" s="1"/>
    </row>
    <row r="105" spans="2:18">
      <c r="B105"/>
      <c r="C105"/>
      <c r="F105" s="1"/>
      <c r="G105" s="1"/>
      <c r="H105" s="1"/>
      <c r="I105" s="1"/>
      <c r="J105" s="318"/>
      <c r="K105" s="1"/>
      <c r="L105" s="1"/>
      <c r="M105" s="1"/>
      <c r="N105" s="1"/>
      <c r="O105" s="1"/>
      <c r="P105" s="1"/>
      <c r="Q105" s="1"/>
      <c r="R105" s="1"/>
    </row>
    <row r="106" spans="2:18">
      <c r="B106"/>
      <c r="C106"/>
      <c r="F106" s="1"/>
      <c r="G106" s="1"/>
      <c r="H106" s="1"/>
      <c r="I106" s="1"/>
      <c r="J106" s="318"/>
      <c r="K106" s="1"/>
      <c r="L106" s="1"/>
      <c r="M106" s="1"/>
      <c r="N106" s="1"/>
      <c r="O106" s="1"/>
      <c r="P106" s="1"/>
      <c r="Q106" s="1"/>
      <c r="R106" s="1"/>
    </row>
    <row r="107" spans="2:18">
      <c r="B107"/>
      <c r="C107"/>
      <c r="F107" s="1"/>
      <c r="G107" s="1"/>
      <c r="H107" s="1"/>
      <c r="I107" s="1"/>
      <c r="J107" s="318"/>
      <c r="K107" s="1"/>
      <c r="L107" s="1"/>
      <c r="M107" s="1"/>
      <c r="N107" s="1"/>
      <c r="O107" s="1"/>
      <c r="P107" s="1"/>
      <c r="Q107" s="1"/>
      <c r="R107" s="1"/>
    </row>
    <row r="108" spans="2:18">
      <c r="B108"/>
      <c r="C108"/>
    </row>
    <row r="109" spans="2:18">
      <c r="B109"/>
      <c r="C109"/>
    </row>
    <row r="110" spans="2:18">
      <c r="B110"/>
      <c r="C110"/>
      <c r="F110"/>
      <c r="G110"/>
      <c r="H110" s="319"/>
    </row>
    <row r="111" spans="2:18">
      <c r="B111"/>
      <c r="C111"/>
    </row>
    <row r="112" spans="2:18">
      <c r="B112"/>
      <c r="C112"/>
    </row>
    <row r="113" spans="2:3">
      <c r="B113"/>
      <c r="C113"/>
    </row>
    <row r="114" spans="2:3">
      <c r="B114"/>
      <c r="C114"/>
    </row>
    <row r="115" spans="2:3">
      <c r="B115"/>
      <c r="C115"/>
    </row>
    <row r="116" spans="2:3">
      <c r="B116"/>
      <c r="C116"/>
    </row>
    <row r="117" spans="2:3">
      <c r="B117"/>
      <c r="C117"/>
    </row>
    <row r="118" spans="2:3">
      <c r="B118"/>
      <c r="C118"/>
    </row>
    <row r="119" spans="2:3">
      <c r="B119"/>
      <c r="C119"/>
    </row>
    <row r="120" spans="2:3">
      <c r="B120"/>
      <c r="C120"/>
    </row>
    <row r="121" spans="2:3">
      <c r="B121"/>
      <c r="C121"/>
    </row>
    <row r="122" spans="2:3">
      <c r="B122"/>
      <c r="C122"/>
    </row>
    <row r="123" spans="2:3">
      <c r="B123"/>
      <c r="C123"/>
    </row>
    <row r="124" spans="2:3">
      <c r="B124"/>
      <c r="C124"/>
    </row>
    <row r="125" spans="2:3">
      <c r="B125"/>
      <c r="C125"/>
    </row>
    <row r="126" spans="2:3">
      <c r="B126"/>
      <c r="C126"/>
    </row>
    <row r="127" spans="2:3">
      <c r="B127"/>
      <c r="C127"/>
    </row>
    <row r="128" spans="2:3">
      <c r="B128"/>
      <c r="C128"/>
    </row>
    <row r="129" spans="2:3">
      <c r="B129"/>
      <c r="C129"/>
    </row>
    <row r="130" spans="2:3">
      <c r="B130"/>
      <c r="C130"/>
    </row>
    <row r="131" spans="2:3">
      <c r="B131"/>
      <c r="C131"/>
    </row>
    <row r="132" spans="2:3">
      <c r="B132"/>
      <c r="C132"/>
    </row>
    <row r="133" spans="2:3">
      <c r="B133"/>
      <c r="C133"/>
    </row>
    <row r="134" spans="2:3">
      <c r="B134"/>
      <c r="C134"/>
    </row>
    <row r="135" spans="2:3">
      <c r="B135"/>
      <c r="C135"/>
    </row>
    <row r="136" spans="2:3">
      <c r="B136"/>
      <c r="C136"/>
    </row>
    <row r="137" spans="2:3">
      <c r="B137"/>
      <c r="C137"/>
    </row>
    <row r="138" spans="2:3">
      <c r="B138"/>
      <c r="C138"/>
    </row>
    <row r="139" spans="2:3">
      <c r="B139"/>
      <c r="C139"/>
    </row>
    <row r="140" spans="2:3">
      <c r="B140"/>
      <c r="C140"/>
    </row>
    <row r="141" spans="2:3">
      <c r="B141"/>
      <c r="C141"/>
    </row>
    <row r="142" spans="2:3">
      <c r="B142"/>
      <c r="C142"/>
    </row>
    <row r="143" spans="2:3">
      <c r="B143"/>
      <c r="C143"/>
    </row>
    <row r="144" spans="2:3">
      <c r="B144"/>
      <c r="C144"/>
    </row>
    <row r="145" spans="2:3">
      <c r="B145"/>
      <c r="C145"/>
    </row>
    <row r="146" spans="2:3">
      <c r="B146"/>
      <c r="C146"/>
    </row>
    <row r="147" spans="2:3">
      <c r="B147"/>
      <c r="C147"/>
    </row>
    <row r="148" spans="2:3">
      <c r="B148"/>
      <c r="C148"/>
    </row>
    <row r="149" spans="2:3">
      <c r="B149"/>
      <c r="C149"/>
    </row>
    <row r="150" spans="2:3">
      <c r="B150"/>
      <c r="C150"/>
    </row>
    <row r="151" spans="2:3">
      <c r="B151"/>
      <c r="C151"/>
    </row>
    <row r="152" spans="2:3">
      <c r="B152"/>
      <c r="C152"/>
    </row>
    <row r="153" spans="2:3">
      <c r="B153"/>
      <c r="C153"/>
    </row>
    <row r="154" spans="2:3">
      <c r="B154"/>
      <c r="C154"/>
    </row>
    <row r="155" spans="2:3">
      <c r="B155"/>
      <c r="C155"/>
    </row>
    <row r="156" spans="2:3">
      <c r="B156"/>
      <c r="C156"/>
    </row>
    <row r="157" spans="2:3">
      <c r="B157"/>
      <c r="C157"/>
    </row>
    <row r="158" spans="2:3">
      <c r="B158"/>
      <c r="C158"/>
    </row>
    <row r="159" spans="2:3">
      <c r="B159"/>
      <c r="C159"/>
    </row>
    <row r="160" spans="2:3">
      <c r="B160"/>
      <c r="C160"/>
    </row>
    <row r="161" spans="2:3">
      <c r="B161"/>
      <c r="C161"/>
    </row>
    <row r="162" spans="2:3">
      <c r="B162"/>
      <c r="C162"/>
    </row>
    <row r="163" spans="2:3">
      <c r="B163"/>
      <c r="C163"/>
    </row>
    <row r="164" spans="2:3">
      <c r="B164"/>
      <c r="C164"/>
    </row>
    <row r="165" spans="2:3">
      <c r="B165"/>
      <c r="C165"/>
    </row>
    <row r="166" spans="2:3">
      <c r="B166"/>
      <c r="C166"/>
    </row>
    <row r="167" spans="2:3">
      <c r="B167"/>
      <c r="C167"/>
    </row>
    <row r="168" spans="2:3">
      <c r="B168"/>
      <c r="C168"/>
    </row>
    <row r="169" spans="2:3">
      <c r="B169"/>
      <c r="C169"/>
    </row>
    <row r="170" spans="2:3">
      <c r="B170"/>
      <c r="C170"/>
    </row>
    <row r="171" spans="2:3">
      <c r="B171"/>
      <c r="C171"/>
    </row>
    <row r="172" spans="2:3">
      <c r="B172"/>
      <c r="C172"/>
    </row>
    <row r="173" spans="2:3">
      <c r="B173"/>
      <c r="C173"/>
    </row>
    <row r="174" spans="2:3">
      <c r="B174"/>
      <c r="C174"/>
    </row>
    <row r="175" spans="2:3">
      <c r="B175"/>
      <c r="C175"/>
    </row>
    <row r="176" spans="2:3">
      <c r="B176"/>
      <c r="C176"/>
    </row>
    <row r="177" spans="2:3">
      <c r="B177"/>
      <c r="C177"/>
    </row>
    <row r="178" spans="2:3">
      <c r="B178"/>
      <c r="C178"/>
    </row>
    <row r="179" spans="2:3">
      <c r="B179"/>
      <c r="C179"/>
    </row>
    <row r="180" spans="2:3">
      <c r="B180"/>
      <c r="C180"/>
    </row>
    <row r="181" spans="2:3">
      <c r="B181"/>
      <c r="C181"/>
    </row>
    <row r="182" spans="2:3">
      <c r="B182"/>
      <c r="C182"/>
    </row>
    <row r="183" spans="2:3">
      <c r="B183"/>
      <c r="C183"/>
    </row>
    <row r="184" spans="2:3">
      <c r="B184"/>
      <c r="C184"/>
    </row>
    <row r="185" spans="2:3">
      <c r="B185"/>
      <c r="C185"/>
    </row>
    <row r="186" spans="2:3">
      <c r="B186"/>
      <c r="C186"/>
    </row>
    <row r="187" spans="2:3">
      <c r="B187"/>
      <c r="C187"/>
    </row>
    <row r="188" spans="2:3">
      <c r="B188"/>
      <c r="C188"/>
    </row>
    <row r="189" spans="2:3">
      <c r="B189"/>
      <c r="C189"/>
    </row>
    <row r="190" spans="2:3">
      <c r="B190"/>
      <c r="C190"/>
    </row>
    <row r="191" spans="2:3">
      <c r="B191"/>
      <c r="C191"/>
    </row>
    <row r="192" spans="2:3">
      <c r="B192"/>
      <c r="C192"/>
    </row>
    <row r="193" spans="2:3">
      <c r="B193"/>
      <c r="C193"/>
    </row>
    <row r="194" spans="2:3">
      <c r="B194"/>
      <c r="C194"/>
    </row>
    <row r="195" spans="2:3">
      <c r="B195"/>
      <c r="C195"/>
    </row>
    <row r="196" spans="2:3">
      <c r="B196"/>
      <c r="C196"/>
    </row>
    <row r="197" spans="2:3">
      <c r="B197"/>
      <c r="C197"/>
    </row>
    <row r="198" spans="2:3">
      <c r="B198"/>
      <c r="C198"/>
    </row>
    <row r="199" spans="2:3">
      <c r="B199"/>
      <c r="C199"/>
    </row>
    <row r="200" spans="2:3">
      <c r="B200"/>
      <c r="C200"/>
    </row>
    <row r="201" spans="2:3">
      <c r="B201"/>
      <c r="C201"/>
    </row>
    <row r="202" spans="2:3">
      <c r="B202"/>
      <c r="C202"/>
    </row>
    <row r="203" spans="2:3">
      <c r="B203"/>
      <c r="C203"/>
    </row>
    <row r="204" spans="2:3">
      <c r="B204"/>
      <c r="C204"/>
    </row>
    <row r="205" spans="2:3">
      <c r="B205"/>
      <c r="C205"/>
    </row>
    <row r="206" spans="2:3">
      <c r="B206"/>
      <c r="C206"/>
    </row>
    <row r="207" spans="2:3">
      <c r="B207"/>
      <c r="C207"/>
    </row>
    <row r="208" spans="2:3">
      <c r="B208"/>
      <c r="C208"/>
    </row>
    <row r="209" spans="2:3">
      <c r="B209"/>
      <c r="C209"/>
    </row>
    <row r="210" spans="2:3">
      <c r="B210"/>
      <c r="C210"/>
    </row>
    <row r="211" spans="2:3">
      <c r="B211"/>
      <c r="C211"/>
    </row>
    <row r="212" spans="2:3">
      <c r="B212"/>
      <c r="C212"/>
    </row>
    <row r="213" spans="2:3">
      <c r="B213"/>
      <c r="C213"/>
    </row>
    <row r="214" spans="2:3">
      <c r="B214"/>
      <c r="C214"/>
    </row>
    <row r="215" spans="2:3">
      <c r="B215"/>
      <c r="C215"/>
    </row>
    <row r="216" spans="2:3">
      <c r="B216"/>
      <c r="C216"/>
    </row>
    <row r="217" spans="2:3">
      <c r="B217"/>
      <c r="C217"/>
    </row>
    <row r="218" spans="2:3">
      <c r="B218"/>
      <c r="C218"/>
    </row>
    <row r="219" spans="2:3">
      <c r="B219"/>
      <c r="C219"/>
    </row>
    <row r="220" spans="2:3">
      <c r="B220"/>
      <c r="C220"/>
    </row>
    <row r="221" spans="2:3">
      <c r="B221"/>
      <c r="C221"/>
    </row>
    <row r="222" spans="2:3">
      <c r="B222"/>
      <c r="C222"/>
    </row>
    <row r="223" spans="2:3">
      <c r="B223"/>
      <c r="C223"/>
    </row>
    <row r="224" spans="2:3">
      <c r="B224"/>
      <c r="C224"/>
    </row>
    <row r="225" spans="2:3">
      <c r="B225"/>
      <c r="C225"/>
    </row>
    <row r="226" spans="2:3">
      <c r="B226"/>
      <c r="C226"/>
    </row>
    <row r="227" spans="2:3">
      <c r="B227"/>
      <c r="C227"/>
    </row>
    <row r="228" spans="2:3">
      <c r="B228"/>
      <c r="C228"/>
    </row>
    <row r="229" spans="2:3">
      <c r="B229"/>
      <c r="C229"/>
    </row>
    <row r="230" spans="2:3">
      <c r="B230"/>
      <c r="C230"/>
    </row>
    <row r="231" spans="2:3">
      <c r="B231"/>
      <c r="C231"/>
    </row>
    <row r="232" spans="2:3">
      <c r="B232"/>
      <c r="C232"/>
    </row>
    <row r="233" spans="2:3">
      <c r="B233"/>
      <c r="C233"/>
    </row>
    <row r="234" spans="2:3">
      <c r="B234"/>
      <c r="C234"/>
    </row>
    <row r="235" spans="2:3">
      <c r="B235"/>
      <c r="C235"/>
    </row>
    <row r="236" spans="2:3">
      <c r="B236"/>
      <c r="C236"/>
    </row>
    <row r="237" spans="2:3">
      <c r="B237"/>
      <c r="C237"/>
    </row>
    <row r="238" spans="2:3">
      <c r="B238"/>
      <c r="C238"/>
    </row>
    <row r="239" spans="2:3">
      <c r="B239"/>
      <c r="C239"/>
    </row>
    <row r="240" spans="2:3">
      <c r="B240"/>
      <c r="C240"/>
    </row>
    <row r="241" spans="2:3">
      <c r="B241"/>
      <c r="C241"/>
    </row>
    <row r="242" spans="2:3">
      <c r="B242"/>
      <c r="C242"/>
    </row>
    <row r="243" spans="2:3">
      <c r="B243"/>
      <c r="C243"/>
    </row>
    <row r="244" spans="2:3">
      <c r="B244"/>
      <c r="C244"/>
    </row>
    <row r="245" spans="2:3">
      <c r="B245"/>
      <c r="C245"/>
    </row>
    <row r="246" spans="2:3">
      <c r="B246"/>
      <c r="C246"/>
    </row>
    <row r="247" spans="2:3">
      <c r="B247"/>
      <c r="C247"/>
    </row>
    <row r="248" spans="2:3">
      <c r="B248"/>
      <c r="C248"/>
    </row>
    <row r="249" spans="2:3">
      <c r="B249"/>
      <c r="C249"/>
    </row>
    <row r="250" spans="2:3">
      <c r="B250"/>
      <c r="C250"/>
    </row>
    <row r="251" spans="2:3">
      <c r="B251"/>
      <c r="C251"/>
    </row>
    <row r="252" spans="2:3">
      <c r="B252"/>
      <c r="C252"/>
    </row>
    <row r="253" spans="2:3">
      <c r="B253"/>
      <c r="C253"/>
    </row>
    <row r="254" spans="2:3">
      <c r="B254"/>
      <c r="C254"/>
    </row>
    <row r="255" spans="2:3">
      <c r="B255"/>
      <c r="C255"/>
    </row>
    <row r="256" spans="2:3">
      <c r="B256"/>
      <c r="C256"/>
    </row>
    <row r="257" spans="2:3">
      <c r="B257"/>
      <c r="C257"/>
    </row>
    <row r="258" spans="2:3">
      <c r="B258"/>
      <c r="C258"/>
    </row>
    <row r="259" spans="2:3">
      <c r="B259"/>
      <c r="C259"/>
    </row>
    <row r="260" spans="2:3">
      <c r="B260"/>
      <c r="C260"/>
    </row>
    <row r="261" spans="2:3">
      <c r="B261"/>
      <c r="C261"/>
    </row>
    <row r="262" spans="2:3">
      <c r="B262"/>
      <c r="C262"/>
    </row>
    <row r="263" spans="2:3">
      <c r="B263"/>
      <c r="C263"/>
    </row>
    <row r="264" spans="2:3">
      <c r="B264"/>
      <c r="C264"/>
    </row>
    <row r="265" spans="2:3">
      <c r="B265"/>
      <c r="C265"/>
    </row>
    <row r="266" spans="2:3">
      <c r="B266"/>
      <c r="C266"/>
    </row>
    <row r="267" spans="2:3">
      <c r="B267"/>
      <c r="C267"/>
    </row>
    <row r="268" spans="2:3">
      <c r="B268"/>
      <c r="C268"/>
    </row>
    <row r="269" spans="2:3">
      <c r="B269"/>
      <c r="C269"/>
    </row>
    <row r="270" spans="2:3">
      <c r="B270"/>
      <c r="C270"/>
    </row>
    <row r="271" spans="2:3">
      <c r="B271"/>
      <c r="C271"/>
    </row>
    <row r="272" spans="2:3">
      <c r="B272"/>
      <c r="C272"/>
    </row>
    <row r="412" spans="10:10">
      <c r="J412" s="1"/>
    </row>
  </sheetData>
  <sheetProtection algorithmName="SHA-512" hashValue="5vHiKAJkVGIfqGGInc3heLzM2K7cjAYHPYK2nbdLpO2WoDCDcVGPH6XD+54UGVlNRm0kjsQwRZX0uxQf7Gm9yA==" saltValue="Jrg7eFmhnKweict4ea6fYA==" spinCount="100000" sheet="1" objects="1" scenarios="1" selectLockedCells="1"/>
  <mergeCells count="41">
    <mergeCell ref="X33:X34"/>
    <mergeCell ref="W33:W34"/>
    <mergeCell ref="H25:Q25"/>
    <mergeCell ref="H26:I26"/>
    <mergeCell ref="K33:Q33"/>
    <mergeCell ref="Q52:Q53"/>
    <mergeCell ref="H12:Q12"/>
    <mergeCell ref="H13:Q13"/>
    <mergeCell ref="H17:Q17"/>
    <mergeCell ref="H18:Q18"/>
    <mergeCell ref="H24:Q24"/>
    <mergeCell ref="H35:O35"/>
    <mergeCell ref="H36:O36"/>
    <mergeCell ref="H37:O37"/>
    <mergeCell ref="H38:O38"/>
    <mergeCell ref="H47:O47"/>
    <mergeCell ref="H48:O48"/>
    <mergeCell ref="H41:O41"/>
    <mergeCell ref="H42:O42"/>
    <mergeCell ref="H43:O43"/>
    <mergeCell ref="H44:O44"/>
    <mergeCell ref="P52:P53"/>
    <mergeCell ref="F52:G52"/>
    <mergeCell ref="H52:M53"/>
    <mergeCell ref="H39:O39"/>
    <mergeCell ref="H40:O40"/>
    <mergeCell ref="N52:O52"/>
    <mergeCell ref="H45:O45"/>
    <mergeCell ref="H46:O46"/>
    <mergeCell ref="H11:I11"/>
    <mergeCell ref="H16:I16"/>
    <mergeCell ref="H14:I14"/>
    <mergeCell ref="H19:I19"/>
    <mergeCell ref="F66:F68"/>
    <mergeCell ref="F59:F60"/>
    <mergeCell ref="F56:F57"/>
    <mergeCell ref="F61:F63"/>
    <mergeCell ref="F54:F55"/>
    <mergeCell ref="F49:G49"/>
    <mergeCell ref="F24:G24"/>
    <mergeCell ref="F30:G30"/>
  </mergeCells>
  <phoneticPr fontId="4"/>
  <conditionalFormatting sqref="M10">
    <cfRule type="expression" dxfId="117" priority="6" stopIfTrue="1">
      <formula>ISERROR($Y$10)</formula>
    </cfRule>
  </conditionalFormatting>
  <conditionalFormatting sqref="M28">
    <cfRule type="expression" dxfId="116" priority="5" stopIfTrue="1">
      <formula>ISERROR($W$28)</formula>
    </cfRule>
  </conditionalFormatting>
  <conditionalFormatting sqref="O10">
    <cfRule type="expression" dxfId="115" priority="3" stopIfTrue="1">
      <formula>ISERROR($Z$10)</formula>
    </cfRule>
    <cfRule type="expression" dxfId="114" priority="8" stopIfTrue="1">
      <formula>$L$10=$X$10</formula>
    </cfRule>
  </conditionalFormatting>
  <conditionalFormatting sqref="P49">
    <cfRule type="expression" dxfId="113" priority="7" stopIfTrue="1">
      <formula>AND($H$26&lt;&gt;$W$26,$M$27&lt;&gt;$P$49)</formula>
    </cfRule>
  </conditionalFormatting>
  <conditionalFormatting sqref="Q26">
    <cfRule type="expression" dxfId="112" priority="1" stopIfTrue="1">
      <formula>ISERROR($W$28)</formula>
    </cfRule>
  </conditionalFormatting>
  <conditionalFormatting sqref="Q28">
    <cfRule type="expression" dxfId="111" priority="4" stopIfTrue="1">
      <formula>ISERROR($X$28)</formula>
    </cfRule>
  </conditionalFormatting>
  <conditionalFormatting sqref="Q54:Q64">
    <cfRule type="expression" dxfId="110" priority="11">
      <formula>AND(OR($O$65="",$O$65&lt;0.9),P54&lt;&gt;Q54)</formula>
    </cfRule>
  </conditionalFormatting>
  <dataValidations count="3">
    <dataValidation type="list" allowBlank="1" showInputMessage="1" showErrorMessage="1" sqref="L10" xr:uid="{00000000-0002-0000-0400-000000000000}">
      <formula1>$W$10:$X$10</formula1>
    </dataValidation>
    <dataValidation type="list" allowBlank="1" showInputMessage="1" showErrorMessage="1" sqref="Q23" xr:uid="{00000000-0002-0000-0400-000001000000}">
      <formula1>$W$23:$AC$23</formula1>
    </dataValidation>
    <dataValidation type="list" allowBlank="1" showInputMessage="1" showErrorMessage="1" sqref="H26" xr:uid="{00000000-0002-0000-0400-000002000000}">
      <formula1>$W$26:$AG$26</formula1>
    </dataValidation>
  </dataValidations>
  <printOptions horizontalCentered="1"/>
  <pageMargins left="0.39370078740157483" right="0.19685039370078741" top="0.59055118110236227" bottom="0.19685039370078741" header="0.51181102362204722" footer="0.11811023622047245"/>
  <pageSetup paperSize="9" scale="86" orientation="portrait" blackAndWhite="1" r:id="rId1"/>
  <headerFooter alignWithMargins="0"/>
  <ignoredErrors>
    <ignoredError sqref="Q65" formula="1" unlockedFormula="1"/>
    <ignoredError sqref="Q54:Q64 O29:O30" unlockedFormula="1"/>
  </ignoredError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D72"/>
  <sheetViews>
    <sheetView showGridLines="0" zoomScaleNormal="100" zoomScaleSheetLayoutView="100" workbookViewId="0">
      <pane ySplit="9" topLeftCell="A10" activePane="bottomLeft" state="frozen"/>
      <selection activeCell="D13" sqref="D13:E13"/>
      <selection pane="bottomLeft" activeCell="E10" sqref="E10"/>
    </sheetView>
  </sheetViews>
  <sheetFormatPr defaultColWidth="0" defaultRowHeight="13.5" zeroHeight="1"/>
  <cols>
    <col min="1" max="1" width="2.125" customWidth="1"/>
    <col min="2" max="2" width="0.5" customWidth="1"/>
    <col min="3" max="3" width="2.625" customWidth="1"/>
    <col min="4" max="4" width="3.625" customWidth="1"/>
    <col min="5" max="5" width="18.625" style="1" customWidth="1"/>
    <col min="6" max="6" width="7.625" customWidth="1"/>
    <col min="7" max="7" width="15.625" customWidth="1"/>
    <col min="8" max="9" width="8.625" customWidth="1"/>
    <col min="10" max="10" width="5.625" customWidth="1"/>
    <col min="11" max="11" width="0.25" customWidth="1"/>
    <col min="12" max="18" width="8.625" customWidth="1"/>
    <col min="19" max="19" width="2.625" customWidth="1"/>
    <col min="20" max="20" width="0.5" customWidth="1"/>
    <col min="21" max="21" width="2.625" customWidth="1"/>
    <col min="22" max="30" width="0" hidden="1" customWidth="1"/>
    <col min="31" max="16384" width="9" hidden="1"/>
  </cols>
  <sheetData>
    <row r="1" spans="2:30">
      <c r="C1" s="252" t="s">
        <v>2429</v>
      </c>
      <c r="V1" t="s">
        <v>1070</v>
      </c>
      <c r="W1" t="s">
        <v>2196</v>
      </c>
    </row>
    <row r="2" spans="2:30" ht="3" customHeight="1">
      <c r="B2" s="393"/>
      <c r="C2" s="394"/>
      <c r="D2" s="394"/>
      <c r="E2" s="250"/>
      <c r="F2" s="394"/>
      <c r="G2" s="394"/>
      <c r="H2" s="394"/>
      <c r="I2" s="394"/>
      <c r="J2" s="394"/>
      <c r="K2" s="394"/>
      <c r="L2" s="394"/>
      <c r="M2" s="394"/>
      <c r="N2" s="394"/>
      <c r="O2" s="394"/>
      <c r="P2" s="394"/>
      <c r="Q2" s="394"/>
      <c r="R2" s="394"/>
      <c r="S2" s="394"/>
      <c r="T2" s="344"/>
    </row>
    <row r="3" spans="2:30" ht="13.5" customHeight="1">
      <c r="B3" s="395"/>
      <c r="D3" s="1" t="s">
        <v>2430</v>
      </c>
      <c r="E3"/>
      <c r="T3" s="32"/>
    </row>
    <row r="4" spans="2:30" ht="13.5" customHeight="1">
      <c r="B4" s="395"/>
      <c r="H4" s="1"/>
      <c r="I4" s="1"/>
      <c r="M4" s="2"/>
      <c r="N4" s="2"/>
      <c r="O4" s="2"/>
      <c r="P4" s="2"/>
      <c r="Q4" s="2"/>
      <c r="R4" s="2"/>
      <c r="S4" s="2"/>
      <c r="T4" s="683"/>
      <c r="U4" s="2"/>
    </row>
    <row r="5" spans="2:30" ht="15" customHeight="1">
      <c r="B5" s="395"/>
      <c r="D5" s="1152" t="s">
        <v>2205</v>
      </c>
      <c r="E5" s="1266" t="s">
        <v>2431</v>
      </c>
      <c r="F5" s="1152" t="s">
        <v>2229</v>
      </c>
      <c r="G5" s="1152" t="s">
        <v>2230</v>
      </c>
      <c r="H5" s="916">
        <f>基本情報!$E$64</f>
        <v>40</v>
      </c>
      <c r="I5" s="916">
        <f>基本情報!$E$24</f>
        <v>16</v>
      </c>
      <c r="J5" s="223" t="s">
        <v>853</v>
      </c>
      <c r="K5" s="223"/>
      <c r="L5" s="1172" t="s">
        <v>2432</v>
      </c>
      <c r="M5" s="1172"/>
      <c r="N5" s="1172"/>
      <c r="O5" s="1172"/>
      <c r="P5" s="1172"/>
      <c r="Q5" s="1172"/>
      <c r="R5" s="1173"/>
      <c r="S5" s="538"/>
      <c r="T5" s="367"/>
      <c r="U5" s="538"/>
    </row>
    <row r="6" spans="2:30" ht="60" customHeight="1">
      <c r="B6" s="395"/>
      <c r="D6" s="1290"/>
      <c r="E6" s="1384"/>
      <c r="F6" s="1290"/>
      <c r="G6" s="1290"/>
      <c r="H6" s="223" t="s">
        <v>2433</v>
      </c>
      <c r="I6" s="223" t="s">
        <v>2434</v>
      </c>
      <c r="J6" s="223" t="s">
        <v>1312</v>
      </c>
      <c r="K6" s="517"/>
      <c r="L6" s="377" t="s">
        <v>2435</v>
      </c>
      <c r="M6" s="223" t="s">
        <v>2436</v>
      </c>
      <c r="N6" s="223" t="s">
        <v>2437</v>
      </c>
      <c r="O6" s="223" t="s">
        <v>2438</v>
      </c>
      <c r="P6" s="223" t="s">
        <v>1703</v>
      </c>
      <c r="Q6" s="223" t="s">
        <v>2439</v>
      </c>
      <c r="R6" s="223" t="s">
        <v>2440</v>
      </c>
      <c r="S6" s="626"/>
      <c r="T6" s="536"/>
      <c r="U6" s="626"/>
    </row>
    <row r="7" spans="2:30" ht="2.1" customHeight="1" thickBot="1">
      <c r="B7" s="395"/>
      <c r="D7" s="482"/>
      <c r="E7" s="515"/>
      <c r="F7" s="510"/>
      <c r="G7" s="510"/>
      <c r="H7" s="539"/>
      <c r="I7" s="539"/>
      <c r="J7" s="514"/>
      <c r="K7" s="187"/>
      <c r="L7" s="737"/>
      <c r="M7" s="627"/>
      <c r="N7" s="627"/>
      <c r="O7" s="627"/>
      <c r="P7" s="627"/>
      <c r="Q7" s="627"/>
      <c r="R7" s="627"/>
      <c r="S7" s="626"/>
      <c r="T7" s="536"/>
      <c r="U7" s="626"/>
    </row>
    <row r="8" spans="2:30" ht="15" customHeight="1" thickBot="1">
      <c r="B8" s="395"/>
      <c r="D8" s="1146" t="s">
        <v>1016</v>
      </c>
      <c r="E8" s="1147"/>
      <c r="F8" s="1147"/>
      <c r="G8" s="1147"/>
      <c r="H8" s="524" t="s">
        <v>853</v>
      </c>
      <c r="I8" s="524" t="s">
        <v>853</v>
      </c>
      <c r="J8" s="507" t="s">
        <v>853</v>
      </c>
      <c r="K8" s="422"/>
      <c r="L8" s="595" t="str">
        <f>IF($H$9=0,"      －",ROUND(L$9/$H$9,3))</f>
        <v xml:space="preserve">      －</v>
      </c>
      <c r="M8" s="596" t="str">
        <f t="shared" ref="M8:R8" si="0">IF($I$9=0,"      －",ROUND(M$9/$I$9,3))</f>
        <v xml:space="preserve">      －</v>
      </c>
      <c r="N8" s="596" t="str">
        <f t="shared" si="0"/>
        <v xml:space="preserve">      －</v>
      </c>
      <c r="O8" s="596" t="str">
        <f t="shared" si="0"/>
        <v xml:space="preserve">      －</v>
      </c>
      <c r="P8" s="596" t="str">
        <f t="shared" si="0"/>
        <v xml:space="preserve">      －</v>
      </c>
      <c r="Q8" s="596" t="str">
        <f t="shared" si="0"/>
        <v xml:space="preserve">      －</v>
      </c>
      <c r="R8" s="646" t="str">
        <f t="shared" si="0"/>
        <v xml:space="preserve">      －</v>
      </c>
      <c r="S8" s="600"/>
      <c r="T8" s="738"/>
      <c r="U8" s="739"/>
    </row>
    <row r="9" spans="2:30" ht="15" customHeight="1" thickBot="1">
      <c r="B9" s="395"/>
      <c r="D9" s="1213" t="s">
        <v>58</v>
      </c>
      <c r="E9" s="1214"/>
      <c r="F9" s="1214"/>
      <c r="G9" s="1214"/>
      <c r="H9" s="630">
        <f t="array" ref="H9">SUM(IF(H10:H69="○",$I10:$I69*$J10:$J69,0))</f>
        <v>0</v>
      </c>
      <c r="I9" s="609">
        <f>SUMPRODUCT(I10:I69,J10:J69)</f>
        <v>0</v>
      </c>
      <c r="J9" s="1113">
        <f>SUM(J10:J69)</f>
        <v>0</v>
      </c>
      <c r="K9" s="610"/>
      <c r="L9" s="633">
        <f t="array" ref="L9">SUM(IF(L10:L69="○",$I10:$I69*$J10:$J69,0))</f>
        <v>0</v>
      </c>
      <c r="M9" s="633">
        <f t="array" ref="M9">SUM(IF(M10:M69="○",$I10:$I69*$J10:$J69,0))</f>
        <v>0</v>
      </c>
      <c r="N9" s="633">
        <f t="array" ref="N9">SUM(IF(N10:N69="○",$I10:$I69*$J10:$J69,0))</f>
        <v>0</v>
      </c>
      <c r="O9" s="633">
        <f t="array" ref="O9">SUM(IF(O10:O69="○",$I10:$I69*$J10:$J69,0))</f>
        <v>0</v>
      </c>
      <c r="P9" s="633">
        <f t="array" ref="P9">SUM(IF(P10:P69="○",$I10:$I69*$J10:$J69,0))</f>
        <v>0</v>
      </c>
      <c r="Q9" s="633">
        <f t="array" ref="Q9">SUM(IF(Q10:Q69="○",$I10:$I69*$J10:$J69,0))</f>
        <v>0</v>
      </c>
      <c r="R9" s="633">
        <f t="array" ref="R9">SUM(IF(R10:R69="○",$I10:$I69*$J10:$J69,0))</f>
        <v>0</v>
      </c>
      <c r="S9" s="612"/>
      <c r="T9" s="724"/>
      <c r="U9" s="612"/>
      <c r="AD9" s="528"/>
    </row>
    <row r="10" spans="2:30" ht="12.75" customHeight="1">
      <c r="B10" s="395"/>
      <c r="D10" s="526">
        <v>1</v>
      </c>
      <c r="E10" s="615"/>
      <c r="F10" s="615"/>
      <c r="G10" s="615"/>
      <c r="H10" s="639"/>
      <c r="I10" s="234"/>
      <c r="J10" s="575"/>
      <c r="K10" s="233"/>
      <c r="L10" s="636"/>
      <c r="M10" s="573"/>
      <c r="N10" s="573"/>
      <c r="O10" s="573"/>
      <c r="P10" s="573"/>
      <c r="Q10" s="573"/>
      <c r="R10" s="573"/>
      <c r="S10" s="399"/>
      <c r="T10" s="366"/>
      <c r="U10" s="399"/>
      <c r="AD10" s="528"/>
    </row>
    <row r="11" spans="2:30" ht="12.75" customHeight="1">
      <c r="B11" s="395"/>
      <c r="D11" s="529">
        <f t="shared" ref="D11:D39" si="1">D10+1</f>
        <v>2</v>
      </c>
      <c r="E11" s="531"/>
      <c r="F11" s="531"/>
      <c r="G11" s="531"/>
      <c r="H11" s="639"/>
      <c r="I11" s="234"/>
      <c r="J11" s="575"/>
      <c r="K11" s="233"/>
      <c r="L11" s="639"/>
      <c r="M11" s="573"/>
      <c r="N11" s="573"/>
      <c r="O11" s="573"/>
      <c r="P11" s="573"/>
      <c r="Q11" s="573"/>
      <c r="R11" s="573"/>
      <c r="S11" s="399"/>
      <c r="T11" s="366"/>
      <c r="U11" s="399"/>
    </row>
    <row r="12" spans="2:30" ht="12.75" customHeight="1">
      <c r="B12" s="395"/>
      <c r="D12" s="529">
        <f t="shared" si="1"/>
        <v>3</v>
      </c>
      <c r="E12" s="531"/>
      <c r="F12" s="531"/>
      <c r="G12" s="531"/>
      <c r="H12" s="639"/>
      <c r="I12" s="234"/>
      <c r="J12" s="575"/>
      <c r="K12" s="233"/>
      <c r="L12" s="639"/>
      <c r="M12" s="573"/>
      <c r="N12" s="573"/>
      <c r="O12" s="573"/>
      <c r="P12" s="573"/>
      <c r="Q12" s="573"/>
      <c r="R12" s="573"/>
      <c r="S12" s="399"/>
      <c r="T12" s="366"/>
      <c r="U12" s="399"/>
    </row>
    <row r="13" spans="2:30" ht="12.75" customHeight="1">
      <c r="B13" s="395"/>
      <c r="D13" s="529">
        <f t="shared" si="1"/>
        <v>4</v>
      </c>
      <c r="E13" s="531"/>
      <c r="F13" s="531"/>
      <c r="G13" s="531"/>
      <c r="H13" s="639"/>
      <c r="I13" s="234"/>
      <c r="J13" s="575"/>
      <c r="K13" s="233"/>
      <c r="L13" s="639"/>
      <c r="M13" s="573"/>
      <c r="N13" s="573"/>
      <c r="O13" s="573"/>
      <c r="P13" s="573"/>
      <c r="Q13" s="573"/>
      <c r="R13" s="573"/>
      <c r="S13" s="399"/>
      <c r="T13" s="366"/>
      <c r="U13" s="399"/>
    </row>
    <row r="14" spans="2:30" ht="12.75" customHeight="1">
      <c r="B14" s="395"/>
      <c r="D14" s="529">
        <f t="shared" si="1"/>
        <v>5</v>
      </c>
      <c r="E14" s="531"/>
      <c r="F14" s="531"/>
      <c r="G14" s="531"/>
      <c r="H14" s="639"/>
      <c r="I14" s="234"/>
      <c r="J14" s="575"/>
      <c r="K14" s="233"/>
      <c r="L14" s="639"/>
      <c r="M14" s="573"/>
      <c r="N14" s="573"/>
      <c r="O14" s="573"/>
      <c r="P14" s="573"/>
      <c r="Q14" s="573"/>
      <c r="R14" s="573"/>
      <c r="S14" s="399"/>
      <c r="T14" s="366"/>
      <c r="U14" s="399"/>
    </row>
    <row r="15" spans="2:30" ht="12.75" customHeight="1">
      <c r="B15" s="395"/>
      <c r="D15" s="529">
        <f t="shared" si="1"/>
        <v>6</v>
      </c>
      <c r="E15" s="531"/>
      <c r="F15" s="531"/>
      <c r="G15" s="531"/>
      <c r="H15" s="639"/>
      <c r="I15" s="234"/>
      <c r="J15" s="575"/>
      <c r="K15" s="233"/>
      <c r="L15" s="639"/>
      <c r="M15" s="573"/>
      <c r="N15" s="573"/>
      <c r="O15" s="573"/>
      <c r="P15" s="573"/>
      <c r="Q15" s="573"/>
      <c r="R15" s="573"/>
      <c r="S15" s="399"/>
      <c r="T15" s="366"/>
      <c r="U15" s="399"/>
    </row>
    <row r="16" spans="2:30" ht="12.75" customHeight="1">
      <c r="B16" s="395"/>
      <c r="D16" s="529">
        <f t="shared" si="1"/>
        <v>7</v>
      </c>
      <c r="E16" s="531"/>
      <c r="F16" s="531"/>
      <c r="G16" s="531"/>
      <c r="H16" s="639"/>
      <c r="I16" s="234"/>
      <c r="J16" s="575"/>
      <c r="K16" s="233"/>
      <c r="L16" s="639"/>
      <c r="M16" s="573"/>
      <c r="N16" s="573"/>
      <c r="O16" s="573"/>
      <c r="P16" s="573"/>
      <c r="Q16" s="573"/>
      <c r="R16" s="573"/>
      <c r="S16" s="399"/>
      <c r="T16" s="366"/>
      <c r="U16" s="399"/>
    </row>
    <row r="17" spans="2:24" ht="12.75" customHeight="1">
      <c r="B17" s="395"/>
      <c r="D17" s="529">
        <f t="shared" si="1"/>
        <v>8</v>
      </c>
      <c r="E17" s="531"/>
      <c r="F17" s="531"/>
      <c r="G17" s="531"/>
      <c r="H17" s="639"/>
      <c r="I17" s="234"/>
      <c r="J17" s="575"/>
      <c r="K17" s="233"/>
      <c r="L17" s="639"/>
      <c r="M17" s="573"/>
      <c r="N17" s="573"/>
      <c r="O17" s="573"/>
      <c r="P17" s="573"/>
      <c r="Q17" s="573"/>
      <c r="R17" s="573"/>
      <c r="S17" s="399"/>
      <c r="T17" s="366"/>
      <c r="U17" s="399"/>
    </row>
    <row r="18" spans="2:24" ht="12.75" customHeight="1">
      <c r="B18" s="395"/>
      <c r="D18" s="529">
        <f t="shared" si="1"/>
        <v>9</v>
      </c>
      <c r="E18" s="531"/>
      <c r="F18" s="531"/>
      <c r="G18" s="531"/>
      <c r="H18" s="639"/>
      <c r="I18" s="234"/>
      <c r="J18" s="575"/>
      <c r="K18" s="233"/>
      <c r="L18" s="639"/>
      <c r="M18" s="573"/>
      <c r="N18" s="573"/>
      <c r="O18" s="573"/>
      <c r="P18" s="573"/>
      <c r="Q18" s="573"/>
      <c r="R18" s="573"/>
      <c r="S18" s="399"/>
      <c r="T18" s="366"/>
      <c r="U18" s="399"/>
    </row>
    <row r="19" spans="2:24" ht="12.75" customHeight="1">
      <c r="B19" s="395"/>
      <c r="D19" s="529">
        <f t="shared" si="1"/>
        <v>10</v>
      </c>
      <c r="E19" s="531"/>
      <c r="F19" s="531"/>
      <c r="G19" s="531"/>
      <c r="H19" s="639"/>
      <c r="I19" s="234"/>
      <c r="J19" s="575"/>
      <c r="K19" s="233"/>
      <c r="L19" s="639"/>
      <c r="M19" s="573"/>
      <c r="N19" s="573"/>
      <c r="O19" s="573"/>
      <c r="P19" s="573"/>
      <c r="Q19" s="573"/>
      <c r="R19" s="573"/>
      <c r="S19" s="399"/>
      <c r="T19" s="366"/>
      <c r="U19" s="399"/>
    </row>
    <row r="20" spans="2:24" ht="12.75" customHeight="1">
      <c r="B20" s="395"/>
      <c r="D20" s="529">
        <f t="shared" si="1"/>
        <v>11</v>
      </c>
      <c r="E20" s="531"/>
      <c r="F20" s="531"/>
      <c r="G20" s="531"/>
      <c r="H20" s="639"/>
      <c r="I20" s="234"/>
      <c r="J20" s="575"/>
      <c r="K20" s="233"/>
      <c r="L20" s="639"/>
      <c r="M20" s="573"/>
      <c r="N20" s="573"/>
      <c r="O20" s="573"/>
      <c r="P20" s="573"/>
      <c r="Q20" s="573"/>
      <c r="R20" s="573"/>
      <c r="S20" s="399"/>
      <c r="T20" s="366"/>
      <c r="U20" s="399"/>
    </row>
    <row r="21" spans="2:24" ht="12.75" customHeight="1">
      <c r="B21" s="395"/>
      <c r="D21" s="529">
        <f t="shared" si="1"/>
        <v>12</v>
      </c>
      <c r="E21" s="531"/>
      <c r="F21" s="531"/>
      <c r="G21" s="531"/>
      <c r="H21" s="639"/>
      <c r="I21" s="234"/>
      <c r="J21" s="575"/>
      <c r="K21" s="233"/>
      <c r="L21" s="639"/>
      <c r="M21" s="573"/>
      <c r="N21" s="573"/>
      <c r="O21" s="573"/>
      <c r="P21" s="573"/>
      <c r="Q21" s="573"/>
      <c r="R21" s="573"/>
      <c r="S21" s="399"/>
      <c r="T21" s="366"/>
      <c r="U21" s="399"/>
      <c r="V21" s="530"/>
      <c r="W21" s="14"/>
      <c r="X21" s="727"/>
    </row>
    <row r="22" spans="2:24" ht="12.75" customHeight="1">
      <c r="B22" s="395"/>
      <c r="D22" s="529">
        <f t="shared" si="1"/>
        <v>13</v>
      </c>
      <c r="E22" s="531"/>
      <c r="F22" s="531"/>
      <c r="G22" s="531"/>
      <c r="H22" s="639"/>
      <c r="I22" s="234"/>
      <c r="J22" s="575"/>
      <c r="K22" s="233"/>
      <c r="L22" s="639"/>
      <c r="M22" s="573"/>
      <c r="N22" s="573"/>
      <c r="O22" s="573"/>
      <c r="P22" s="573"/>
      <c r="Q22" s="573"/>
      <c r="R22" s="573"/>
      <c r="S22" s="399"/>
      <c r="T22" s="366"/>
      <c r="U22" s="399"/>
    </row>
    <row r="23" spans="2:24" ht="12.75" customHeight="1">
      <c r="B23" s="395"/>
      <c r="D23" s="529">
        <f t="shared" si="1"/>
        <v>14</v>
      </c>
      <c r="E23" s="531"/>
      <c r="F23" s="531"/>
      <c r="G23" s="531"/>
      <c r="H23" s="639"/>
      <c r="I23" s="234"/>
      <c r="J23" s="575"/>
      <c r="K23" s="233"/>
      <c r="L23" s="639"/>
      <c r="M23" s="573"/>
      <c r="N23" s="573"/>
      <c r="O23" s="573"/>
      <c r="P23" s="573"/>
      <c r="Q23" s="573"/>
      <c r="R23" s="573"/>
      <c r="S23" s="399"/>
      <c r="T23" s="366"/>
      <c r="U23" s="399"/>
    </row>
    <row r="24" spans="2:24" ht="12.75" customHeight="1">
      <c r="B24" s="395"/>
      <c r="D24" s="529">
        <f t="shared" si="1"/>
        <v>15</v>
      </c>
      <c r="E24" s="531"/>
      <c r="F24" s="531"/>
      <c r="G24" s="531"/>
      <c r="H24" s="639"/>
      <c r="I24" s="234"/>
      <c r="J24" s="575"/>
      <c r="K24" s="233"/>
      <c r="L24" s="639"/>
      <c r="M24" s="573"/>
      <c r="N24" s="573"/>
      <c r="O24" s="573"/>
      <c r="P24" s="573"/>
      <c r="Q24" s="573"/>
      <c r="R24" s="573"/>
      <c r="S24" s="399"/>
      <c r="T24" s="366"/>
      <c r="U24" s="399"/>
    </row>
    <row r="25" spans="2:24" ht="12.75" customHeight="1">
      <c r="B25" s="395"/>
      <c r="D25" s="529">
        <f t="shared" si="1"/>
        <v>16</v>
      </c>
      <c r="E25" s="531"/>
      <c r="F25" s="531"/>
      <c r="G25" s="531"/>
      <c r="H25" s="639"/>
      <c r="I25" s="234"/>
      <c r="J25" s="575"/>
      <c r="K25" s="233"/>
      <c r="L25" s="639"/>
      <c r="M25" s="573"/>
      <c r="N25" s="573"/>
      <c r="O25" s="573"/>
      <c r="P25" s="573"/>
      <c r="Q25" s="573"/>
      <c r="R25" s="573"/>
      <c r="S25" s="399"/>
      <c r="T25" s="366"/>
      <c r="U25" s="399"/>
    </row>
    <row r="26" spans="2:24" ht="12.75" customHeight="1">
      <c r="B26" s="395"/>
      <c r="D26" s="529">
        <f t="shared" si="1"/>
        <v>17</v>
      </c>
      <c r="E26" s="531"/>
      <c r="F26" s="531"/>
      <c r="G26" s="531"/>
      <c r="H26" s="639"/>
      <c r="I26" s="234"/>
      <c r="J26" s="575"/>
      <c r="K26" s="233"/>
      <c r="L26" s="639"/>
      <c r="M26" s="573"/>
      <c r="N26" s="573"/>
      <c r="O26" s="573"/>
      <c r="P26" s="573"/>
      <c r="Q26" s="573"/>
      <c r="R26" s="573"/>
      <c r="S26" s="399"/>
      <c r="T26" s="366"/>
      <c r="U26" s="399"/>
    </row>
    <row r="27" spans="2:24" ht="12.75" customHeight="1">
      <c r="B27" s="395"/>
      <c r="D27" s="529">
        <f t="shared" si="1"/>
        <v>18</v>
      </c>
      <c r="E27" s="531"/>
      <c r="F27" s="531"/>
      <c r="G27" s="531"/>
      <c r="H27" s="639"/>
      <c r="I27" s="234"/>
      <c r="J27" s="575"/>
      <c r="K27" s="233"/>
      <c r="L27" s="639"/>
      <c r="M27" s="573"/>
      <c r="N27" s="573"/>
      <c r="O27" s="573"/>
      <c r="P27" s="573"/>
      <c r="Q27" s="573"/>
      <c r="R27" s="573"/>
      <c r="S27" s="399"/>
      <c r="T27" s="366"/>
      <c r="U27" s="399"/>
    </row>
    <row r="28" spans="2:24" ht="12.75" customHeight="1">
      <c r="B28" s="395"/>
      <c r="D28" s="529">
        <f t="shared" si="1"/>
        <v>19</v>
      </c>
      <c r="E28" s="531"/>
      <c r="F28" s="531"/>
      <c r="G28" s="531"/>
      <c r="H28" s="639"/>
      <c r="I28" s="234"/>
      <c r="J28" s="575"/>
      <c r="K28" s="233"/>
      <c r="L28" s="639"/>
      <c r="M28" s="573"/>
      <c r="N28" s="573"/>
      <c r="O28" s="573"/>
      <c r="P28" s="573"/>
      <c r="Q28" s="573"/>
      <c r="R28" s="573"/>
      <c r="S28" s="399"/>
      <c r="T28" s="366"/>
      <c r="U28" s="399"/>
    </row>
    <row r="29" spans="2:24" ht="12.75" customHeight="1">
      <c r="B29" s="395"/>
      <c r="D29" s="529">
        <f t="shared" si="1"/>
        <v>20</v>
      </c>
      <c r="E29" s="531"/>
      <c r="F29" s="531"/>
      <c r="G29" s="531"/>
      <c r="H29" s="639"/>
      <c r="I29" s="234"/>
      <c r="J29" s="575"/>
      <c r="K29" s="233"/>
      <c r="L29" s="639"/>
      <c r="M29" s="573"/>
      <c r="N29" s="573"/>
      <c r="O29" s="573"/>
      <c r="P29" s="573"/>
      <c r="Q29" s="573"/>
      <c r="R29" s="573"/>
      <c r="S29" s="399"/>
      <c r="T29" s="366"/>
      <c r="U29" s="399"/>
    </row>
    <row r="30" spans="2:24" ht="12.75" customHeight="1">
      <c r="B30" s="395"/>
      <c r="D30" s="529">
        <f t="shared" si="1"/>
        <v>21</v>
      </c>
      <c r="E30" s="531"/>
      <c r="F30" s="531"/>
      <c r="G30" s="531"/>
      <c r="H30" s="639"/>
      <c r="I30" s="234"/>
      <c r="J30" s="575"/>
      <c r="K30" s="233"/>
      <c r="L30" s="639"/>
      <c r="M30" s="573"/>
      <c r="N30" s="573"/>
      <c r="O30" s="573"/>
      <c r="P30" s="573"/>
      <c r="Q30" s="573"/>
      <c r="R30" s="573"/>
      <c r="S30" s="399"/>
      <c r="T30" s="366"/>
      <c r="U30" s="399"/>
    </row>
    <row r="31" spans="2:24" ht="12.75" customHeight="1">
      <c r="B31" s="395"/>
      <c r="D31" s="529">
        <f t="shared" si="1"/>
        <v>22</v>
      </c>
      <c r="E31" s="531"/>
      <c r="F31" s="531"/>
      <c r="G31" s="531"/>
      <c r="H31" s="639"/>
      <c r="I31" s="234"/>
      <c r="J31" s="575"/>
      <c r="K31" s="233"/>
      <c r="L31" s="639"/>
      <c r="M31" s="573"/>
      <c r="N31" s="573"/>
      <c r="O31" s="573"/>
      <c r="P31" s="573"/>
      <c r="Q31" s="573"/>
      <c r="R31" s="573"/>
      <c r="S31" s="399"/>
      <c r="T31" s="366"/>
      <c r="U31" s="399"/>
    </row>
    <row r="32" spans="2:24" ht="12.75" customHeight="1">
      <c r="B32" s="395"/>
      <c r="D32" s="529">
        <f t="shared" si="1"/>
        <v>23</v>
      </c>
      <c r="E32" s="531"/>
      <c r="F32" s="531"/>
      <c r="G32" s="531"/>
      <c r="H32" s="639"/>
      <c r="I32" s="234"/>
      <c r="J32" s="575"/>
      <c r="K32" s="233"/>
      <c r="L32" s="639"/>
      <c r="M32" s="573"/>
      <c r="N32" s="573"/>
      <c r="O32" s="573"/>
      <c r="P32" s="573"/>
      <c r="Q32" s="573"/>
      <c r="R32" s="573"/>
      <c r="S32" s="399"/>
      <c r="T32" s="366"/>
      <c r="U32" s="399"/>
    </row>
    <row r="33" spans="2:30" ht="12.75" customHeight="1">
      <c r="B33" s="395"/>
      <c r="D33" s="529">
        <f t="shared" si="1"/>
        <v>24</v>
      </c>
      <c r="E33" s="531"/>
      <c r="F33" s="531"/>
      <c r="G33" s="531"/>
      <c r="H33" s="639"/>
      <c r="I33" s="234"/>
      <c r="J33" s="575"/>
      <c r="K33" s="233"/>
      <c r="L33" s="639"/>
      <c r="M33" s="573"/>
      <c r="N33" s="573"/>
      <c r="O33" s="573"/>
      <c r="P33" s="573"/>
      <c r="Q33" s="573"/>
      <c r="R33" s="573"/>
      <c r="S33" s="399"/>
      <c r="T33" s="366"/>
      <c r="U33" s="399"/>
    </row>
    <row r="34" spans="2:30" ht="12.75" customHeight="1">
      <c r="B34" s="395"/>
      <c r="D34" s="529">
        <f t="shared" si="1"/>
        <v>25</v>
      </c>
      <c r="E34" s="531"/>
      <c r="F34" s="531"/>
      <c r="G34" s="531"/>
      <c r="H34" s="639"/>
      <c r="I34" s="234"/>
      <c r="J34" s="575"/>
      <c r="K34" s="233"/>
      <c r="L34" s="639"/>
      <c r="M34" s="573"/>
      <c r="N34" s="573"/>
      <c r="O34" s="573"/>
      <c r="P34" s="573"/>
      <c r="Q34" s="573"/>
      <c r="R34" s="573"/>
      <c r="S34" s="399"/>
      <c r="T34" s="366"/>
      <c r="U34" s="399"/>
    </row>
    <row r="35" spans="2:30" ht="12.75" customHeight="1">
      <c r="B35" s="395"/>
      <c r="D35" s="529">
        <f t="shared" si="1"/>
        <v>26</v>
      </c>
      <c r="E35" s="531"/>
      <c r="F35" s="531"/>
      <c r="G35" s="531"/>
      <c r="H35" s="639"/>
      <c r="I35" s="234"/>
      <c r="J35" s="575"/>
      <c r="K35" s="233"/>
      <c r="L35" s="639"/>
      <c r="M35" s="573"/>
      <c r="N35" s="573"/>
      <c r="O35" s="573"/>
      <c r="P35" s="573"/>
      <c r="Q35" s="573"/>
      <c r="R35" s="573"/>
      <c r="S35" s="399"/>
      <c r="T35" s="366"/>
      <c r="U35" s="399"/>
    </row>
    <row r="36" spans="2:30" ht="12.75" customHeight="1">
      <c r="B36" s="395"/>
      <c r="D36" s="529">
        <f t="shared" si="1"/>
        <v>27</v>
      </c>
      <c r="E36" s="531"/>
      <c r="F36" s="531"/>
      <c r="G36" s="531"/>
      <c r="H36" s="639"/>
      <c r="I36" s="234"/>
      <c r="J36" s="575"/>
      <c r="K36" s="233"/>
      <c r="L36" s="639"/>
      <c r="M36" s="573"/>
      <c r="N36" s="573"/>
      <c r="O36" s="573"/>
      <c r="P36" s="573"/>
      <c r="Q36" s="573"/>
      <c r="R36" s="573"/>
      <c r="S36" s="399"/>
      <c r="T36" s="366"/>
      <c r="U36" s="399"/>
    </row>
    <row r="37" spans="2:30" ht="12.75" customHeight="1">
      <c r="B37" s="395"/>
      <c r="D37" s="529">
        <f t="shared" si="1"/>
        <v>28</v>
      </c>
      <c r="E37" s="531"/>
      <c r="F37" s="531"/>
      <c r="G37" s="531"/>
      <c r="H37" s="639"/>
      <c r="I37" s="234"/>
      <c r="J37" s="575"/>
      <c r="K37" s="233"/>
      <c r="L37" s="639"/>
      <c r="M37" s="573"/>
      <c r="N37" s="573"/>
      <c r="O37" s="573"/>
      <c r="P37" s="573"/>
      <c r="Q37" s="573"/>
      <c r="R37" s="573"/>
      <c r="S37" s="399"/>
      <c r="T37" s="366"/>
      <c r="U37" s="399"/>
      <c r="V37" s="530"/>
    </row>
    <row r="38" spans="2:30" ht="12.75" customHeight="1">
      <c r="B38" s="395"/>
      <c r="D38" s="529">
        <f t="shared" si="1"/>
        <v>29</v>
      </c>
      <c r="E38" s="531"/>
      <c r="F38" s="531"/>
      <c r="G38" s="531"/>
      <c r="H38" s="639"/>
      <c r="I38" s="234"/>
      <c r="J38" s="575"/>
      <c r="K38" s="233"/>
      <c r="L38" s="639"/>
      <c r="M38" s="573"/>
      <c r="N38" s="573"/>
      <c r="O38" s="573"/>
      <c r="P38" s="573"/>
      <c r="Q38" s="573"/>
      <c r="R38" s="573"/>
      <c r="S38" s="399"/>
      <c r="T38" s="366"/>
      <c r="U38" s="399"/>
      <c r="V38" s="530"/>
      <c r="W38" s="14"/>
      <c r="X38" s="727"/>
    </row>
    <row r="39" spans="2:30" ht="12.75" customHeight="1">
      <c r="B39" s="395"/>
      <c r="D39" s="529">
        <f t="shared" si="1"/>
        <v>30</v>
      </c>
      <c r="E39" s="531"/>
      <c r="F39" s="531"/>
      <c r="G39" s="531"/>
      <c r="H39" s="639"/>
      <c r="I39" s="234"/>
      <c r="J39" s="575"/>
      <c r="K39" s="233"/>
      <c r="L39" s="639"/>
      <c r="M39" s="573"/>
      <c r="N39" s="573"/>
      <c r="O39" s="573"/>
      <c r="P39" s="573"/>
      <c r="Q39" s="573"/>
      <c r="R39" s="573"/>
      <c r="S39" s="399"/>
      <c r="T39" s="366"/>
      <c r="U39" s="399"/>
    </row>
    <row r="40" spans="2:30" ht="12.75" customHeight="1">
      <c r="B40" s="395"/>
      <c r="D40" s="529">
        <f>D39+1</f>
        <v>31</v>
      </c>
      <c r="E40" s="531"/>
      <c r="F40" s="531"/>
      <c r="G40" s="531"/>
      <c r="H40" s="639"/>
      <c r="I40" s="234"/>
      <c r="J40" s="575"/>
      <c r="K40" s="233"/>
      <c r="L40" s="639"/>
      <c r="M40" s="573"/>
      <c r="N40" s="573"/>
      <c r="O40" s="573"/>
      <c r="P40" s="573"/>
      <c r="Q40" s="573"/>
      <c r="R40" s="573"/>
      <c r="S40" s="399"/>
      <c r="T40" s="366"/>
      <c r="U40" s="399"/>
      <c r="AD40" s="528"/>
    </row>
    <row r="41" spans="2:30" ht="12.75" customHeight="1">
      <c r="B41" s="395"/>
      <c r="D41" s="529">
        <f t="shared" ref="D41:D69" si="2">D40+1</f>
        <v>32</v>
      </c>
      <c r="E41" s="531"/>
      <c r="F41" s="531"/>
      <c r="G41" s="531"/>
      <c r="H41" s="639"/>
      <c r="I41" s="234"/>
      <c r="J41" s="575"/>
      <c r="K41" s="233"/>
      <c r="L41" s="639"/>
      <c r="M41" s="573"/>
      <c r="N41" s="573"/>
      <c r="O41" s="573"/>
      <c r="P41" s="573"/>
      <c r="Q41" s="573"/>
      <c r="R41" s="573"/>
      <c r="S41" s="399"/>
      <c r="T41" s="366"/>
      <c r="U41" s="399"/>
    </row>
    <row r="42" spans="2:30" ht="12.75" customHeight="1">
      <c r="B42" s="395"/>
      <c r="D42" s="529">
        <f t="shared" si="2"/>
        <v>33</v>
      </c>
      <c r="E42" s="531"/>
      <c r="F42" s="531"/>
      <c r="G42" s="531"/>
      <c r="H42" s="639"/>
      <c r="I42" s="234"/>
      <c r="J42" s="575"/>
      <c r="K42" s="233"/>
      <c r="L42" s="639"/>
      <c r="M42" s="573"/>
      <c r="N42" s="573"/>
      <c r="O42" s="573"/>
      <c r="P42" s="573"/>
      <c r="Q42" s="573"/>
      <c r="R42" s="573"/>
      <c r="S42" s="399"/>
      <c r="T42" s="366"/>
      <c r="U42" s="399"/>
    </row>
    <row r="43" spans="2:30" ht="12.75" customHeight="1">
      <c r="B43" s="395"/>
      <c r="D43" s="529">
        <f t="shared" si="2"/>
        <v>34</v>
      </c>
      <c r="E43" s="531"/>
      <c r="F43" s="531"/>
      <c r="G43" s="531"/>
      <c r="H43" s="639"/>
      <c r="I43" s="234"/>
      <c r="J43" s="575"/>
      <c r="K43" s="233"/>
      <c r="L43" s="639"/>
      <c r="M43" s="573"/>
      <c r="N43" s="573"/>
      <c r="O43" s="573"/>
      <c r="P43" s="573"/>
      <c r="Q43" s="573"/>
      <c r="R43" s="573"/>
      <c r="S43" s="399"/>
      <c r="T43" s="366"/>
      <c r="U43" s="399"/>
    </row>
    <row r="44" spans="2:30" ht="12.75" customHeight="1">
      <c r="B44" s="395"/>
      <c r="D44" s="529">
        <f t="shared" si="2"/>
        <v>35</v>
      </c>
      <c r="E44" s="531"/>
      <c r="F44" s="531"/>
      <c r="G44" s="531"/>
      <c r="H44" s="639"/>
      <c r="I44" s="234"/>
      <c r="J44" s="575"/>
      <c r="K44" s="233"/>
      <c r="L44" s="639"/>
      <c r="M44" s="573"/>
      <c r="N44" s="573"/>
      <c r="O44" s="573"/>
      <c r="P44" s="573"/>
      <c r="Q44" s="573"/>
      <c r="R44" s="573"/>
      <c r="S44" s="399"/>
      <c r="T44" s="366"/>
      <c r="U44" s="399"/>
    </row>
    <row r="45" spans="2:30" ht="12.75" customHeight="1">
      <c r="B45" s="395"/>
      <c r="D45" s="529">
        <f t="shared" si="2"/>
        <v>36</v>
      </c>
      <c r="E45" s="531"/>
      <c r="F45" s="531"/>
      <c r="G45" s="531"/>
      <c r="H45" s="639"/>
      <c r="I45" s="234"/>
      <c r="J45" s="575"/>
      <c r="K45" s="233"/>
      <c r="L45" s="639"/>
      <c r="M45" s="573"/>
      <c r="N45" s="573"/>
      <c r="O45" s="573"/>
      <c r="P45" s="573"/>
      <c r="Q45" s="573"/>
      <c r="R45" s="573"/>
      <c r="S45" s="399"/>
      <c r="T45" s="366"/>
      <c r="U45" s="399"/>
    </row>
    <row r="46" spans="2:30" ht="12.75" customHeight="1">
      <c r="B46" s="395"/>
      <c r="D46" s="529">
        <f t="shared" si="2"/>
        <v>37</v>
      </c>
      <c r="E46" s="531"/>
      <c r="F46" s="531"/>
      <c r="G46" s="531"/>
      <c r="H46" s="639"/>
      <c r="I46" s="234"/>
      <c r="J46" s="575"/>
      <c r="K46" s="233"/>
      <c r="L46" s="639"/>
      <c r="M46" s="573"/>
      <c r="N46" s="573"/>
      <c r="O46" s="573"/>
      <c r="P46" s="573"/>
      <c r="Q46" s="573"/>
      <c r="R46" s="573"/>
      <c r="S46" s="399"/>
      <c r="T46" s="366"/>
      <c r="U46" s="399"/>
    </row>
    <row r="47" spans="2:30" ht="12.75" customHeight="1">
      <c r="B47" s="395"/>
      <c r="D47" s="529">
        <f t="shared" si="2"/>
        <v>38</v>
      </c>
      <c r="E47" s="531"/>
      <c r="F47" s="531"/>
      <c r="G47" s="531"/>
      <c r="H47" s="639"/>
      <c r="I47" s="234"/>
      <c r="J47" s="575"/>
      <c r="K47" s="233"/>
      <c r="L47" s="639"/>
      <c r="M47" s="573"/>
      <c r="N47" s="573"/>
      <c r="O47" s="573"/>
      <c r="P47" s="573"/>
      <c r="Q47" s="573"/>
      <c r="R47" s="573"/>
      <c r="S47" s="399"/>
      <c r="T47" s="366"/>
      <c r="U47" s="399"/>
    </row>
    <row r="48" spans="2:30" ht="12.75" customHeight="1">
      <c r="B48" s="395"/>
      <c r="D48" s="529">
        <f t="shared" si="2"/>
        <v>39</v>
      </c>
      <c r="E48" s="531"/>
      <c r="F48" s="531"/>
      <c r="G48" s="531"/>
      <c r="H48" s="639"/>
      <c r="I48" s="234"/>
      <c r="J48" s="575"/>
      <c r="K48" s="233"/>
      <c r="L48" s="639"/>
      <c r="M48" s="573"/>
      <c r="N48" s="573"/>
      <c r="O48" s="573"/>
      <c r="P48" s="573"/>
      <c r="Q48" s="573"/>
      <c r="R48" s="573"/>
      <c r="S48" s="399"/>
      <c r="T48" s="366"/>
      <c r="U48" s="399"/>
    </row>
    <row r="49" spans="2:24" ht="12.75" customHeight="1">
      <c r="B49" s="395"/>
      <c r="D49" s="529">
        <f t="shared" si="2"/>
        <v>40</v>
      </c>
      <c r="E49" s="531"/>
      <c r="F49" s="531"/>
      <c r="G49" s="531"/>
      <c r="H49" s="639"/>
      <c r="I49" s="234"/>
      <c r="J49" s="575"/>
      <c r="K49" s="233"/>
      <c r="L49" s="639"/>
      <c r="M49" s="573"/>
      <c r="N49" s="573"/>
      <c r="O49" s="573"/>
      <c r="P49" s="573"/>
      <c r="Q49" s="573"/>
      <c r="R49" s="573"/>
      <c r="S49" s="399"/>
      <c r="T49" s="366"/>
      <c r="U49" s="399"/>
    </row>
    <row r="50" spans="2:24" ht="12.75" customHeight="1">
      <c r="B50" s="395"/>
      <c r="D50" s="529">
        <f t="shared" si="2"/>
        <v>41</v>
      </c>
      <c r="E50" s="531"/>
      <c r="F50" s="531"/>
      <c r="G50" s="531"/>
      <c r="H50" s="639"/>
      <c r="I50" s="234"/>
      <c r="J50" s="575"/>
      <c r="K50" s="233"/>
      <c r="L50" s="639"/>
      <c r="M50" s="573"/>
      <c r="N50" s="573"/>
      <c r="O50" s="573"/>
      <c r="P50" s="573"/>
      <c r="Q50" s="573"/>
      <c r="R50" s="573"/>
      <c r="S50" s="399"/>
      <c r="T50" s="366"/>
      <c r="U50" s="399"/>
    </row>
    <row r="51" spans="2:24" ht="12.75" customHeight="1">
      <c r="B51" s="395"/>
      <c r="D51" s="529">
        <f t="shared" si="2"/>
        <v>42</v>
      </c>
      <c r="E51" s="531"/>
      <c r="F51" s="531"/>
      <c r="G51" s="531"/>
      <c r="H51" s="639"/>
      <c r="I51" s="234"/>
      <c r="J51" s="575"/>
      <c r="K51" s="233"/>
      <c r="L51" s="639"/>
      <c r="M51" s="573"/>
      <c r="N51" s="573"/>
      <c r="O51" s="573"/>
      <c r="P51" s="573"/>
      <c r="Q51" s="573"/>
      <c r="R51" s="573"/>
      <c r="S51" s="399"/>
      <c r="T51" s="366"/>
      <c r="U51" s="399"/>
      <c r="V51" s="530"/>
      <c r="W51" s="14"/>
      <c r="X51" s="727"/>
    </row>
    <row r="52" spans="2:24" ht="12.75" customHeight="1">
      <c r="B52" s="395"/>
      <c r="D52" s="529">
        <f t="shared" si="2"/>
        <v>43</v>
      </c>
      <c r="E52" s="531"/>
      <c r="F52" s="531"/>
      <c r="G52" s="531"/>
      <c r="H52" s="639"/>
      <c r="I52" s="234"/>
      <c r="J52" s="575"/>
      <c r="K52" s="233"/>
      <c r="L52" s="639"/>
      <c r="M52" s="573"/>
      <c r="N52" s="573"/>
      <c r="O52" s="573"/>
      <c r="P52" s="573"/>
      <c r="Q52" s="573"/>
      <c r="R52" s="573"/>
      <c r="S52" s="399"/>
      <c r="T52" s="366"/>
      <c r="U52" s="399"/>
    </row>
    <row r="53" spans="2:24" ht="12.75" customHeight="1">
      <c r="B53" s="395"/>
      <c r="D53" s="529">
        <f t="shared" si="2"/>
        <v>44</v>
      </c>
      <c r="E53" s="531"/>
      <c r="F53" s="531"/>
      <c r="G53" s="531"/>
      <c r="H53" s="639"/>
      <c r="I53" s="234"/>
      <c r="J53" s="575"/>
      <c r="K53" s="233"/>
      <c r="L53" s="639"/>
      <c r="M53" s="573"/>
      <c r="N53" s="573"/>
      <c r="O53" s="573"/>
      <c r="P53" s="573"/>
      <c r="Q53" s="573"/>
      <c r="R53" s="573"/>
      <c r="S53" s="399"/>
      <c r="T53" s="366"/>
      <c r="U53" s="399"/>
    </row>
    <row r="54" spans="2:24" ht="12.75" customHeight="1">
      <c r="B54" s="395"/>
      <c r="D54" s="529">
        <f t="shared" si="2"/>
        <v>45</v>
      </c>
      <c r="E54" s="531"/>
      <c r="F54" s="531"/>
      <c r="G54" s="531"/>
      <c r="H54" s="639"/>
      <c r="I54" s="234"/>
      <c r="J54" s="575"/>
      <c r="K54" s="233"/>
      <c r="L54" s="639"/>
      <c r="M54" s="573"/>
      <c r="N54" s="573"/>
      <c r="O54" s="573"/>
      <c r="P54" s="573"/>
      <c r="Q54" s="573"/>
      <c r="R54" s="573"/>
      <c r="S54" s="399"/>
      <c r="T54" s="366"/>
      <c r="U54" s="399"/>
    </row>
    <row r="55" spans="2:24" ht="12.75" customHeight="1">
      <c r="B55" s="395"/>
      <c r="D55" s="529">
        <f t="shared" si="2"/>
        <v>46</v>
      </c>
      <c r="E55" s="531"/>
      <c r="F55" s="531"/>
      <c r="G55" s="531"/>
      <c r="H55" s="639"/>
      <c r="I55" s="234"/>
      <c r="J55" s="575"/>
      <c r="K55" s="233"/>
      <c r="L55" s="639"/>
      <c r="M55" s="573"/>
      <c r="N55" s="573"/>
      <c r="O55" s="573"/>
      <c r="P55" s="573"/>
      <c r="Q55" s="573"/>
      <c r="R55" s="573"/>
      <c r="S55" s="399"/>
      <c r="T55" s="366"/>
      <c r="U55" s="399"/>
    </row>
    <row r="56" spans="2:24" ht="12.75" customHeight="1">
      <c r="B56" s="395"/>
      <c r="D56" s="529">
        <f t="shared" si="2"/>
        <v>47</v>
      </c>
      <c r="E56" s="531"/>
      <c r="F56" s="531"/>
      <c r="G56" s="531"/>
      <c r="H56" s="639"/>
      <c r="I56" s="234"/>
      <c r="J56" s="575"/>
      <c r="K56" s="233"/>
      <c r="L56" s="639"/>
      <c r="M56" s="573"/>
      <c r="N56" s="573"/>
      <c r="O56" s="573"/>
      <c r="P56" s="573"/>
      <c r="Q56" s="573"/>
      <c r="R56" s="573"/>
      <c r="S56" s="399"/>
      <c r="T56" s="366"/>
      <c r="U56" s="399"/>
    </row>
    <row r="57" spans="2:24" ht="12.75" customHeight="1">
      <c r="B57" s="395"/>
      <c r="D57" s="529">
        <f t="shared" si="2"/>
        <v>48</v>
      </c>
      <c r="E57" s="531"/>
      <c r="F57" s="531"/>
      <c r="G57" s="531"/>
      <c r="H57" s="639"/>
      <c r="I57" s="234"/>
      <c r="J57" s="575"/>
      <c r="K57" s="233"/>
      <c r="L57" s="639"/>
      <c r="M57" s="573"/>
      <c r="N57" s="573"/>
      <c r="O57" s="573"/>
      <c r="P57" s="573"/>
      <c r="Q57" s="573"/>
      <c r="R57" s="573"/>
      <c r="S57" s="399"/>
      <c r="T57" s="366"/>
      <c r="U57" s="399"/>
    </row>
    <row r="58" spans="2:24" ht="12.75" customHeight="1">
      <c r="B58" s="395"/>
      <c r="D58" s="529">
        <f t="shared" si="2"/>
        <v>49</v>
      </c>
      <c r="E58" s="531"/>
      <c r="F58" s="531"/>
      <c r="G58" s="531"/>
      <c r="H58" s="639"/>
      <c r="I58" s="234"/>
      <c r="J58" s="575"/>
      <c r="K58" s="233"/>
      <c r="L58" s="639"/>
      <c r="M58" s="573"/>
      <c r="N58" s="573"/>
      <c r="O58" s="573"/>
      <c r="P58" s="573"/>
      <c r="Q58" s="573"/>
      <c r="R58" s="573"/>
      <c r="S58" s="399"/>
      <c r="T58" s="366"/>
      <c r="U58" s="399"/>
    </row>
    <row r="59" spans="2:24" ht="12.75" customHeight="1">
      <c r="B59" s="395"/>
      <c r="D59" s="529">
        <f t="shared" si="2"/>
        <v>50</v>
      </c>
      <c r="E59" s="531"/>
      <c r="F59" s="531"/>
      <c r="G59" s="531"/>
      <c r="H59" s="639"/>
      <c r="I59" s="234"/>
      <c r="J59" s="575"/>
      <c r="K59" s="233"/>
      <c r="L59" s="639"/>
      <c r="M59" s="573"/>
      <c r="N59" s="573"/>
      <c r="O59" s="573"/>
      <c r="P59" s="573"/>
      <c r="Q59" s="573"/>
      <c r="R59" s="573"/>
      <c r="S59" s="399"/>
      <c r="T59" s="366"/>
      <c r="U59" s="399"/>
    </row>
    <row r="60" spans="2:24" ht="12.75" customHeight="1">
      <c r="B60" s="395"/>
      <c r="D60" s="529">
        <f t="shared" si="2"/>
        <v>51</v>
      </c>
      <c r="E60" s="531"/>
      <c r="F60" s="531"/>
      <c r="G60" s="531"/>
      <c r="H60" s="639"/>
      <c r="I60" s="234"/>
      <c r="J60" s="575"/>
      <c r="K60" s="233"/>
      <c r="L60" s="639"/>
      <c r="M60" s="573"/>
      <c r="N60" s="573"/>
      <c r="O60" s="573"/>
      <c r="P60" s="573"/>
      <c r="Q60" s="573"/>
      <c r="R60" s="573"/>
      <c r="S60" s="399"/>
      <c r="T60" s="366"/>
      <c r="U60" s="399"/>
    </row>
    <row r="61" spans="2:24" ht="12.75" customHeight="1">
      <c r="B61" s="395"/>
      <c r="D61" s="529">
        <f t="shared" si="2"/>
        <v>52</v>
      </c>
      <c r="E61" s="531"/>
      <c r="F61" s="531"/>
      <c r="G61" s="531"/>
      <c r="H61" s="639"/>
      <c r="I61" s="234"/>
      <c r="J61" s="575"/>
      <c r="K61" s="233"/>
      <c r="L61" s="639"/>
      <c r="M61" s="573"/>
      <c r="N61" s="573"/>
      <c r="O61" s="573"/>
      <c r="P61" s="573"/>
      <c r="Q61" s="573"/>
      <c r="R61" s="573"/>
      <c r="S61" s="399"/>
      <c r="T61" s="366"/>
      <c r="U61" s="399"/>
    </row>
    <row r="62" spans="2:24" ht="12.75" customHeight="1">
      <c r="B62" s="395"/>
      <c r="D62" s="529">
        <f t="shared" si="2"/>
        <v>53</v>
      </c>
      <c r="E62" s="531"/>
      <c r="F62" s="531"/>
      <c r="G62" s="531"/>
      <c r="H62" s="639"/>
      <c r="I62" s="234"/>
      <c r="J62" s="575"/>
      <c r="K62" s="233"/>
      <c r="L62" s="639"/>
      <c r="M62" s="573"/>
      <c r="N62" s="573"/>
      <c r="O62" s="573"/>
      <c r="P62" s="573"/>
      <c r="Q62" s="573"/>
      <c r="R62" s="573"/>
      <c r="S62" s="399"/>
      <c r="T62" s="366"/>
      <c r="U62" s="399"/>
    </row>
    <row r="63" spans="2:24" ht="12.75" customHeight="1">
      <c r="B63" s="395"/>
      <c r="D63" s="529">
        <f t="shared" si="2"/>
        <v>54</v>
      </c>
      <c r="E63" s="531"/>
      <c r="F63" s="531"/>
      <c r="G63" s="531"/>
      <c r="H63" s="639"/>
      <c r="I63" s="234"/>
      <c r="J63" s="575"/>
      <c r="K63" s="233"/>
      <c r="L63" s="639"/>
      <c r="M63" s="573"/>
      <c r="N63" s="573"/>
      <c r="O63" s="573"/>
      <c r="P63" s="573"/>
      <c r="Q63" s="573"/>
      <c r="R63" s="573"/>
      <c r="S63" s="399"/>
      <c r="T63" s="366"/>
      <c r="U63" s="399"/>
    </row>
    <row r="64" spans="2:24" ht="12.75" customHeight="1">
      <c r="B64" s="395"/>
      <c r="D64" s="529">
        <f t="shared" si="2"/>
        <v>55</v>
      </c>
      <c r="E64" s="531"/>
      <c r="F64" s="531"/>
      <c r="G64" s="531"/>
      <c r="H64" s="639"/>
      <c r="I64" s="234"/>
      <c r="J64" s="575"/>
      <c r="K64" s="233"/>
      <c r="L64" s="639"/>
      <c r="M64" s="573"/>
      <c r="N64" s="573"/>
      <c r="O64" s="573"/>
      <c r="P64" s="573"/>
      <c r="Q64" s="573"/>
      <c r="R64" s="573"/>
      <c r="S64" s="399"/>
      <c r="T64" s="366"/>
      <c r="U64" s="399"/>
    </row>
    <row r="65" spans="2:24" ht="12.75" customHeight="1">
      <c r="B65" s="395"/>
      <c r="D65" s="529">
        <f t="shared" si="2"/>
        <v>56</v>
      </c>
      <c r="E65" s="531"/>
      <c r="F65" s="531"/>
      <c r="G65" s="531"/>
      <c r="H65" s="639"/>
      <c r="I65" s="234"/>
      <c r="J65" s="575"/>
      <c r="K65" s="233"/>
      <c r="L65" s="639"/>
      <c r="M65" s="573"/>
      <c r="N65" s="573"/>
      <c r="O65" s="573"/>
      <c r="P65" s="573"/>
      <c r="Q65" s="573"/>
      <c r="R65" s="573"/>
      <c r="S65" s="399"/>
      <c r="T65" s="366"/>
      <c r="U65" s="399"/>
    </row>
    <row r="66" spans="2:24" ht="12.75" customHeight="1">
      <c r="B66" s="395"/>
      <c r="D66" s="529">
        <f t="shared" si="2"/>
        <v>57</v>
      </c>
      <c r="E66" s="531"/>
      <c r="F66" s="531"/>
      <c r="G66" s="531"/>
      <c r="H66" s="639"/>
      <c r="I66" s="234"/>
      <c r="J66" s="575"/>
      <c r="K66" s="233"/>
      <c r="L66" s="639"/>
      <c r="M66" s="573"/>
      <c r="N66" s="573"/>
      <c r="O66" s="573"/>
      <c r="P66" s="573"/>
      <c r="Q66" s="573"/>
      <c r="R66" s="573"/>
      <c r="S66" s="399"/>
      <c r="T66" s="366"/>
      <c r="U66" s="399"/>
    </row>
    <row r="67" spans="2:24" ht="12.75" customHeight="1">
      <c r="B67" s="395"/>
      <c r="D67" s="529">
        <f t="shared" si="2"/>
        <v>58</v>
      </c>
      <c r="E67" s="531"/>
      <c r="F67" s="531"/>
      <c r="G67" s="531"/>
      <c r="H67" s="639"/>
      <c r="I67" s="234"/>
      <c r="J67" s="575"/>
      <c r="K67" s="233"/>
      <c r="L67" s="639"/>
      <c r="M67" s="573"/>
      <c r="N67" s="573"/>
      <c r="O67" s="573"/>
      <c r="P67" s="573"/>
      <c r="Q67" s="573"/>
      <c r="R67" s="573"/>
      <c r="S67" s="399"/>
      <c r="T67" s="366"/>
      <c r="U67" s="399"/>
      <c r="V67" s="530"/>
    </row>
    <row r="68" spans="2:24" ht="12.75" customHeight="1">
      <c r="B68" s="395"/>
      <c r="D68" s="529">
        <f t="shared" si="2"/>
        <v>59</v>
      </c>
      <c r="E68" s="531"/>
      <c r="F68" s="531"/>
      <c r="G68" s="531"/>
      <c r="H68" s="639"/>
      <c r="I68" s="234"/>
      <c r="J68" s="575"/>
      <c r="K68" s="233"/>
      <c r="L68" s="639"/>
      <c r="M68" s="573"/>
      <c r="N68" s="573"/>
      <c r="O68" s="573"/>
      <c r="P68" s="573"/>
      <c r="Q68" s="573"/>
      <c r="R68" s="573"/>
      <c r="S68" s="399"/>
      <c r="T68" s="366"/>
      <c r="U68" s="399"/>
      <c r="V68" s="530"/>
      <c r="W68" s="14"/>
      <c r="X68" s="727"/>
    </row>
    <row r="69" spans="2:24" ht="12.75" customHeight="1">
      <c r="B69" s="395"/>
      <c r="D69" s="529">
        <f t="shared" si="2"/>
        <v>60</v>
      </c>
      <c r="E69" s="531"/>
      <c r="F69" s="531"/>
      <c r="G69" s="531"/>
      <c r="H69" s="639"/>
      <c r="I69" s="234"/>
      <c r="J69" s="575"/>
      <c r="K69" s="233"/>
      <c r="L69" s="639"/>
      <c r="M69" s="573"/>
      <c r="N69" s="573"/>
      <c r="O69" s="573"/>
      <c r="P69" s="573"/>
      <c r="Q69" s="573"/>
      <c r="R69" s="573"/>
      <c r="S69" s="399"/>
      <c r="T69" s="366"/>
      <c r="U69" s="399"/>
    </row>
    <row r="70" spans="2:24" ht="12.75" customHeight="1">
      <c r="B70" s="395"/>
      <c r="D70" s="3"/>
      <c r="E70" s="3"/>
      <c r="F70" s="3"/>
      <c r="G70" s="3"/>
      <c r="H70" s="4"/>
      <c r="I70" s="812"/>
      <c r="J70" s="147"/>
      <c r="K70" s="147"/>
      <c r="L70" s="4"/>
      <c r="M70" s="4"/>
      <c r="N70" s="4"/>
      <c r="O70" s="4"/>
      <c r="P70" s="4"/>
      <c r="Q70" s="4"/>
      <c r="R70" s="4"/>
      <c r="S70" s="4"/>
      <c r="T70" s="366"/>
      <c r="U70" s="4"/>
    </row>
    <row r="71" spans="2:24" ht="3" customHeight="1">
      <c r="B71" s="396"/>
      <c r="C71" s="1086"/>
      <c r="D71" s="1086"/>
      <c r="E71" s="1040"/>
      <c r="F71" s="1086"/>
      <c r="G71" s="1086"/>
      <c r="H71" s="1086"/>
      <c r="I71" s="1086"/>
      <c r="J71" s="1086"/>
      <c r="K71" s="1086"/>
      <c r="L71" s="1086"/>
      <c r="M71" s="1086"/>
      <c r="N71" s="1086"/>
      <c r="O71" s="1086"/>
      <c r="P71" s="1086"/>
      <c r="Q71" s="1086"/>
      <c r="R71" s="1086"/>
      <c r="S71" s="1086"/>
      <c r="T71" s="34"/>
    </row>
    <row r="72" spans="2:24">
      <c r="T72" s="418"/>
    </row>
  </sheetData>
  <sheetProtection algorithmName="SHA-512" hashValue="6cu3mOhCZBuLPUFHaBp5jgt1cAexEGlE+njfSVGkuDUAL3rYgINhpJijYFlCVW5gMNmRJd/cZ99LMrGFqhbZKw==" saltValue="qIBug3wnUVJoD0nLEtBPWQ==" spinCount="100000" sheet="1" objects="1" scenarios="1" selectLockedCells="1"/>
  <mergeCells count="7">
    <mergeCell ref="L5:R5"/>
    <mergeCell ref="D8:G8"/>
    <mergeCell ref="D9:G9"/>
    <mergeCell ref="D5:D6"/>
    <mergeCell ref="E5:E6"/>
    <mergeCell ref="F5:F6"/>
    <mergeCell ref="G5:G6"/>
  </mergeCells>
  <phoneticPr fontId="4"/>
  <conditionalFormatting sqref="L10:L69">
    <cfRule type="expression" dxfId="1" priority="7" stopIfTrue="1">
      <formula>AND(H10="",L10="○")</formula>
    </cfRule>
  </conditionalFormatting>
  <conditionalFormatting sqref="M10:R69">
    <cfRule type="expression" dxfId="0" priority="1" stopIfTrue="1">
      <formula>AND($I10="",M10="○")</formula>
    </cfRule>
  </conditionalFormatting>
  <dataValidations count="2">
    <dataValidation type="list" allowBlank="1" showInputMessage="1" showErrorMessage="1" sqref="L70:R70 H70" xr:uid="{00000000-0002-0000-1500-000000000000}">
      <formula1>$V$1:$V$3</formula1>
    </dataValidation>
    <dataValidation type="list" allowBlank="1" showInputMessage="1" showErrorMessage="1" sqref="H10:H69 L10:R69" xr:uid="{00000000-0002-0000-1500-000001000000}">
      <formula1>$V$1:$V$2</formula1>
    </dataValidation>
  </dataValidations>
  <printOptions horizontalCentered="1"/>
  <pageMargins left="0.59055118110236227" right="0.59055118110236227" top="0.59055118110236227" bottom="0.39370078740157483" header="0.39370078740157483" footer="0.19685039370078741"/>
  <pageSetup paperSize="9" scale="95" firstPageNumber="35" orientation="landscape" blackAndWhite="1" horizontalDpi="300" verticalDpi="300" r:id="rId1"/>
  <headerFooter alignWithMargins="0">
    <oddFooter>&amp;C&amp;P</oddFooter>
  </headerFooter>
  <rowBreaks count="1" manualBreakCount="1">
    <brk id="39" min="2" max="18" man="1"/>
  </rowBreaks>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43"/>
  <sheetViews>
    <sheetView showGridLines="0" zoomScaleNormal="100" zoomScaleSheetLayoutView="100" workbookViewId="0">
      <selection activeCell="D4" sqref="D4"/>
    </sheetView>
  </sheetViews>
  <sheetFormatPr defaultColWidth="0" defaultRowHeight="0" customHeight="1" zeroHeight="1"/>
  <cols>
    <col min="1" max="1" width="2.125" customWidth="1"/>
    <col min="2" max="2" width="0.5" customWidth="1"/>
    <col min="3" max="4" width="2.625" customWidth="1"/>
    <col min="5" max="5" width="20.625" customWidth="1"/>
    <col min="6" max="12" width="10.625" customWidth="1"/>
    <col min="13" max="13" width="2.625" customWidth="1"/>
    <col min="14" max="14" width="0.5" customWidth="1"/>
    <col min="15" max="15" width="2.625" customWidth="1"/>
    <col min="16" max="16384" width="9" hidden="1"/>
  </cols>
  <sheetData>
    <row r="1" spans="2:14" ht="13.5" customHeight="1">
      <c r="B1" s="1"/>
      <c r="C1" s="252" t="s">
        <v>2441</v>
      </c>
      <c r="D1" s="1"/>
    </row>
    <row r="2" spans="2:14" ht="3" customHeight="1">
      <c r="B2" s="393"/>
      <c r="C2" s="394"/>
      <c r="D2" s="250"/>
      <c r="E2" s="250"/>
      <c r="F2" s="250"/>
      <c r="G2" s="250"/>
      <c r="H2" s="250"/>
      <c r="I2" s="250"/>
      <c r="J2" s="250"/>
      <c r="K2" s="394"/>
      <c r="L2" s="394"/>
      <c r="M2" s="394"/>
      <c r="N2" s="344"/>
    </row>
    <row r="3" spans="2:14" ht="13.5" customHeight="1">
      <c r="B3" s="395"/>
      <c r="D3" s="1" t="s">
        <v>2442</v>
      </c>
      <c r="E3" s="1"/>
      <c r="F3" s="1"/>
      <c r="G3" s="1"/>
      <c r="H3" s="1"/>
      <c r="I3" s="1"/>
      <c r="J3" s="1"/>
      <c r="N3" s="32"/>
    </row>
    <row r="4" spans="2:14" ht="13.5" customHeight="1">
      <c r="B4" s="395"/>
      <c r="E4" s="1"/>
      <c r="F4" s="1"/>
      <c r="G4" s="1"/>
      <c r="H4" s="1"/>
      <c r="I4" s="1"/>
      <c r="J4" s="1"/>
      <c r="N4" s="32"/>
    </row>
    <row r="5" spans="2:14" ht="15" customHeight="1">
      <c r="B5" s="395"/>
      <c r="D5" s="1399" t="s">
        <v>1306</v>
      </c>
      <c r="E5" s="1399"/>
      <c r="F5" s="916">
        <f>基本情報!$E$6</f>
        <v>1</v>
      </c>
      <c r="G5" s="916">
        <f>基本情報!$E$8</f>
        <v>3</v>
      </c>
      <c r="H5" s="916">
        <f>基本情報!$E$15</f>
        <v>9</v>
      </c>
      <c r="I5" s="916">
        <f>基本情報!$E$43</f>
        <v>27</v>
      </c>
      <c r="J5" s="916">
        <f>基本情報!$E$44</f>
        <v>28</v>
      </c>
      <c r="K5" s="916">
        <f>基本情報!$E$51</f>
        <v>30</v>
      </c>
      <c r="L5" s="916">
        <f>基本情報!$E$53</f>
        <v>31</v>
      </c>
      <c r="N5" s="32"/>
    </row>
    <row r="6" spans="2:14" ht="120" customHeight="1">
      <c r="B6" s="395"/>
      <c r="D6" s="1399"/>
      <c r="E6" s="1399"/>
      <c r="F6" s="187" t="s">
        <v>2443</v>
      </c>
      <c r="G6" s="187" t="s">
        <v>2444</v>
      </c>
      <c r="H6" s="187" t="s">
        <v>2445</v>
      </c>
      <c r="I6" s="187" t="s">
        <v>2446</v>
      </c>
      <c r="J6" s="187" t="s">
        <v>2447</v>
      </c>
      <c r="K6" s="187" t="s">
        <v>2448</v>
      </c>
      <c r="L6" s="187" t="s">
        <v>2449</v>
      </c>
      <c r="N6" s="32"/>
    </row>
    <row r="7" spans="2:14" ht="2.1" customHeight="1" thickBot="1">
      <c r="B7" s="395"/>
      <c r="D7" s="482"/>
      <c r="E7" s="510"/>
      <c r="F7" s="740"/>
      <c r="G7" s="741"/>
      <c r="H7" s="741"/>
      <c r="I7" s="525"/>
      <c r="J7" s="525"/>
      <c r="K7" s="525"/>
      <c r="L7" s="525"/>
      <c r="N7" s="32"/>
    </row>
    <row r="8" spans="2:14" ht="15" customHeight="1" thickBot="1">
      <c r="B8" s="395"/>
      <c r="D8" s="1213" t="s">
        <v>58</v>
      </c>
      <c r="E8" s="1214"/>
      <c r="F8" s="917">
        <f>SUM(MAX(F9,F11),F12,F13)</f>
        <v>0</v>
      </c>
      <c r="G8" s="742">
        <f>SUM(MAX(G9,G11),G12,G13)</f>
        <v>0</v>
      </c>
      <c r="H8" s="742">
        <f>SUM(H10,H13)</f>
        <v>0</v>
      </c>
      <c r="I8" s="743">
        <f>SUM(I11:I14)</f>
        <v>0</v>
      </c>
      <c r="J8" s="743">
        <f>SUM(J11:J14)</f>
        <v>0</v>
      </c>
      <c r="K8" s="744">
        <f>SUM(K11:K14)</f>
        <v>0</v>
      </c>
      <c r="L8" s="745">
        <f>SUM(L11:L14)</f>
        <v>0</v>
      </c>
      <c r="N8" s="32"/>
    </row>
    <row r="9" spans="2:14" ht="13.5" customHeight="1">
      <c r="B9" s="395"/>
      <c r="D9" s="1432" t="s">
        <v>2450</v>
      </c>
      <c r="E9" s="1433"/>
      <c r="F9" s="748">
        <f>熱源機器!$H$11</f>
        <v>0</v>
      </c>
      <c r="G9" s="748">
        <f>熱源機器!$I$11</f>
        <v>0</v>
      </c>
      <c r="H9" s="749" t="s">
        <v>853</v>
      </c>
      <c r="I9" s="750" t="s">
        <v>853</v>
      </c>
      <c r="J9" s="750" t="s">
        <v>853</v>
      </c>
      <c r="K9" s="750" t="s">
        <v>853</v>
      </c>
      <c r="L9" s="751" t="s">
        <v>853</v>
      </c>
      <c r="N9" s="32"/>
    </row>
    <row r="10" spans="2:14" ht="13.5" customHeight="1">
      <c r="B10" s="395"/>
      <c r="D10" s="1432" t="s">
        <v>2451</v>
      </c>
      <c r="E10" s="1433"/>
      <c r="F10" s="519" t="s">
        <v>853</v>
      </c>
      <c r="G10" s="519" t="s">
        <v>853</v>
      </c>
      <c r="H10" s="748">
        <f>冷却塔!H11</f>
        <v>0</v>
      </c>
      <c r="I10" s="519" t="s">
        <v>853</v>
      </c>
      <c r="J10" s="519" t="s">
        <v>853</v>
      </c>
      <c r="K10" s="519" t="s">
        <v>853</v>
      </c>
      <c r="L10" s="751" t="s">
        <v>853</v>
      </c>
      <c r="N10" s="32"/>
    </row>
    <row r="11" spans="2:14" ht="13.5" customHeight="1">
      <c r="B11" s="395"/>
      <c r="D11" s="1432" t="s">
        <v>2452</v>
      </c>
      <c r="E11" s="1433"/>
      <c r="F11" s="753">
        <f>空調機!$J$11</f>
        <v>0</v>
      </c>
      <c r="G11" s="753">
        <f>空調機!$K$11</f>
        <v>0</v>
      </c>
      <c r="H11" s="519" t="s">
        <v>853</v>
      </c>
      <c r="I11" s="660">
        <f>空調機!$I$11-空調機!$P$11</f>
        <v>0</v>
      </c>
      <c r="J11" s="660">
        <f>空調機!$I$11-空調機!$R$11-空調機!$Q$11</f>
        <v>0</v>
      </c>
      <c r="K11" s="660">
        <f>空調機!$Q$11</f>
        <v>0</v>
      </c>
      <c r="L11" s="752">
        <f>空調機!$L$11</f>
        <v>0</v>
      </c>
      <c r="N11" s="32"/>
    </row>
    <row r="12" spans="2:14" ht="13.5">
      <c r="B12" s="395"/>
      <c r="D12" s="1432" t="s">
        <v>2453</v>
      </c>
      <c r="E12" s="1433"/>
      <c r="F12" s="753">
        <f>パッケージ形空調機!$H$11</f>
        <v>0</v>
      </c>
      <c r="G12" s="753">
        <f>パッケージ形空調機!$N$11</f>
        <v>0</v>
      </c>
      <c r="H12" s="519" t="s">
        <v>853</v>
      </c>
      <c r="I12" s="1436">
        <f>パッケージ形空調機!$O$11-パッケージ形空調機!$Q$11</f>
        <v>0</v>
      </c>
      <c r="J12" s="1436">
        <f>パッケージ形空調機!$O$11-パッケージ形空調機!$S$11-パッケージ形空調機!$R$11</f>
        <v>0</v>
      </c>
      <c r="K12" s="1436">
        <f>パッケージ形空調機!$R$11</f>
        <v>0</v>
      </c>
      <c r="L12" s="1434" t="s">
        <v>1027</v>
      </c>
      <c r="N12" s="32"/>
    </row>
    <row r="13" spans="2:14" ht="13.5" customHeight="1">
      <c r="B13" s="395"/>
      <c r="D13" s="1432" t="s">
        <v>2454</v>
      </c>
      <c r="E13" s="1433"/>
      <c r="F13" s="753">
        <f>MAX(冷却塔!$H$11,パッケージ形空調機!$I$11)</f>
        <v>0</v>
      </c>
      <c r="G13" s="753">
        <f>F13/0.9</f>
        <v>0</v>
      </c>
      <c r="H13" s="753">
        <f>パッケージ形空調機!I11</f>
        <v>0</v>
      </c>
      <c r="I13" s="1436"/>
      <c r="J13" s="1436"/>
      <c r="K13" s="1436"/>
      <c r="L13" s="1435"/>
      <c r="N13" s="32"/>
    </row>
    <row r="14" spans="2:14" ht="13.5">
      <c r="B14" s="395"/>
      <c r="D14" s="746" t="s">
        <v>2239</v>
      </c>
      <c r="E14" s="747"/>
      <c r="F14" s="754" t="s">
        <v>853</v>
      </c>
      <c r="G14" s="754" t="s">
        <v>853</v>
      </c>
      <c r="H14" s="519" t="s">
        <v>853</v>
      </c>
      <c r="I14" s="660">
        <f>ファン!$K$11-ファン!$L$11</f>
        <v>0</v>
      </c>
      <c r="J14" s="660">
        <f>ファン!$K$11-ファン!$N$11</f>
        <v>0</v>
      </c>
      <c r="K14" s="660">
        <f>ファン!$M$11</f>
        <v>0</v>
      </c>
      <c r="L14" s="752">
        <f>ファン!$I$11</f>
        <v>0</v>
      </c>
      <c r="N14" s="32"/>
    </row>
    <row r="15" spans="2:14" ht="13.5">
      <c r="B15" s="395"/>
      <c r="D15" s="755"/>
      <c r="E15" s="3"/>
      <c r="F15" s="4"/>
      <c r="G15" s="4"/>
      <c r="H15" s="4"/>
      <c r="I15" s="1"/>
      <c r="J15" s="4"/>
      <c r="K15" s="1"/>
      <c r="L15" s="1"/>
      <c r="N15" s="32"/>
    </row>
    <row r="16" spans="2:14" ht="12.75" customHeight="1">
      <c r="B16" s="395"/>
      <c r="D16" s="1"/>
      <c r="E16" s="1"/>
      <c r="F16" s="1040"/>
      <c r="G16" s="1040"/>
      <c r="H16" s="1"/>
      <c r="I16" s="1"/>
      <c r="J16" s="6"/>
      <c r="K16" s="6"/>
      <c r="L16" s="6"/>
      <c r="M16" s="6"/>
      <c r="N16" s="32"/>
    </row>
    <row r="17" spans="2:14" ht="13.5">
      <c r="B17" s="395"/>
      <c r="D17" s="1213" t="s">
        <v>1306</v>
      </c>
      <c r="E17" s="1212"/>
      <c r="F17" s="26" t="s">
        <v>2276</v>
      </c>
      <c r="G17" s="26" t="s">
        <v>2278</v>
      </c>
      <c r="H17" s="26" t="s">
        <v>2279</v>
      </c>
      <c r="I17" s="26" t="s">
        <v>2281</v>
      </c>
      <c r="J17" s="26" t="s">
        <v>2285</v>
      </c>
      <c r="K17" s="26" t="s">
        <v>2286</v>
      </c>
      <c r="L17" s="8" t="s">
        <v>2287</v>
      </c>
      <c r="N17" s="32"/>
    </row>
    <row r="18" spans="2:14" ht="120" customHeight="1">
      <c r="B18" s="395"/>
      <c r="D18" s="1213"/>
      <c r="E18" s="1212"/>
      <c r="F18" s="187" t="s">
        <v>2455</v>
      </c>
      <c r="G18" s="187" t="s">
        <v>2456</v>
      </c>
      <c r="H18" s="187" t="s">
        <v>2457</v>
      </c>
      <c r="I18" s="187" t="s">
        <v>2458</v>
      </c>
      <c r="J18" s="187" t="s">
        <v>2459</v>
      </c>
      <c r="K18" s="187" t="s">
        <v>2460</v>
      </c>
      <c r="L18" s="187" t="s">
        <v>2461</v>
      </c>
      <c r="N18" s="32"/>
    </row>
    <row r="19" spans="2:14" ht="2.1" customHeight="1" thickBot="1">
      <c r="B19" s="395"/>
      <c r="D19" s="482"/>
      <c r="E19" s="511"/>
      <c r="F19" s="223"/>
      <c r="G19" s="223"/>
      <c r="H19" s="223"/>
      <c r="I19" s="223"/>
      <c r="J19" s="223"/>
      <c r="K19" s="223"/>
      <c r="L19" s="223"/>
      <c r="N19" s="32"/>
    </row>
    <row r="20" spans="2:14" ht="14.25" thickBot="1">
      <c r="B20" s="395"/>
      <c r="D20" s="1439" t="s">
        <v>1016</v>
      </c>
      <c r="E20" s="1251"/>
      <c r="F20" s="756" t="str">
        <f>IF(I8=0,"         －",F21/I8)</f>
        <v xml:space="preserve">         －</v>
      </c>
      <c r="G20" s="757" t="str">
        <f>IF(J8=0,"         －",G21/J8)</f>
        <v xml:space="preserve">         －</v>
      </c>
      <c r="H20" s="757" t="str">
        <f>IF(J8=0,"         －",H21/J8)</f>
        <v xml:space="preserve">         －</v>
      </c>
      <c r="I20" s="757" t="str">
        <f>IF(J8=0,"         －",I21/J8)</f>
        <v xml:space="preserve">         －</v>
      </c>
      <c r="J20" s="757" t="str">
        <f>IF(K8=0,"         －",J21/K8)</f>
        <v xml:space="preserve">         －</v>
      </c>
      <c r="K20" s="757" t="str">
        <f>IF(K8=0,"         －",K21/K8)</f>
        <v xml:space="preserve">         －</v>
      </c>
      <c r="L20" s="758" t="str">
        <f>IF(L8=0,"         －",L21/L8)</f>
        <v xml:space="preserve">         －</v>
      </c>
      <c r="N20" s="32"/>
    </row>
    <row r="21" spans="2:14" ht="13.5">
      <c r="B21" s="395"/>
      <c r="D21" s="1213" t="s">
        <v>58</v>
      </c>
      <c r="E21" s="1214"/>
      <c r="F21" s="660">
        <f>SUM(F22:F24)</f>
        <v>0</v>
      </c>
      <c r="G21" s="660">
        <f t="shared" ref="G21:L21" si="0">SUM(G22:G24)</f>
        <v>0</v>
      </c>
      <c r="H21" s="660">
        <f t="shared" si="0"/>
        <v>0</v>
      </c>
      <c r="I21" s="660">
        <f t="shared" si="0"/>
        <v>0</v>
      </c>
      <c r="J21" s="660">
        <f t="shared" si="0"/>
        <v>0</v>
      </c>
      <c r="K21" s="660">
        <f>SUM(K22:K24)</f>
        <v>0</v>
      </c>
      <c r="L21" s="752">
        <f t="shared" si="0"/>
        <v>0</v>
      </c>
      <c r="N21" s="32"/>
    </row>
    <row r="22" spans="2:14" ht="13.5">
      <c r="B22" s="395"/>
      <c r="D22" s="1437" t="s">
        <v>2462</v>
      </c>
      <c r="E22" s="1438"/>
      <c r="F22" s="660">
        <f>空調機!$AL$11</f>
        <v>0</v>
      </c>
      <c r="G22" s="660">
        <f>空調機!$AN$11</f>
        <v>0</v>
      </c>
      <c r="H22" s="660">
        <f>空調機!$AO$11</f>
        <v>0</v>
      </c>
      <c r="I22" s="660">
        <f>空調機!$AQ$11</f>
        <v>0</v>
      </c>
      <c r="J22" s="660">
        <f>空調機!$AU$11</f>
        <v>0</v>
      </c>
      <c r="K22" s="660">
        <f>空調機!$AV$11</f>
        <v>0</v>
      </c>
      <c r="L22" s="752">
        <f>空調機!$AW$11</f>
        <v>0</v>
      </c>
      <c r="N22" s="32"/>
    </row>
    <row r="23" spans="2:14" ht="13.5">
      <c r="B23" s="395"/>
      <c r="D23" s="1437" t="s">
        <v>2463</v>
      </c>
      <c r="E23" s="1438"/>
      <c r="F23" s="660">
        <f>パッケージ形空調機!$AD$11</f>
        <v>0</v>
      </c>
      <c r="G23" s="660">
        <f>パッケージ形空調機!$AE$11</f>
        <v>0</v>
      </c>
      <c r="H23" s="660">
        <f>パッケージ形空調機!$AF$11</f>
        <v>0</v>
      </c>
      <c r="I23" s="660">
        <f>パッケージ形空調機!$AG$11</f>
        <v>0</v>
      </c>
      <c r="J23" s="660">
        <f>パッケージ形空調機!$AH$11</f>
        <v>0</v>
      </c>
      <c r="K23" s="660">
        <f>パッケージ形空調機!$AI$11</f>
        <v>0</v>
      </c>
      <c r="L23" s="754" t="s">
        <v>853</v>
      </c>
      <c r="N23" s="32"/>
    </row>
    <row r="24" spans="2:14" ht="13.5">
      <c r="B24" s="395"/>
      <c r="D24" s="1437" t="s">
        <v>2239</v>
      </c>
      <c r="E24" s="1438"/>
      <c r="F24" s="660">
        <f>ファン!$U$11</f>
        <v>0</v>
      </c>
      <c r="G24" s="754" t="s">
        <v>853</v>
      </c>
      <c r="H24" s="660">
        <f>ファン!$V$11</f>
        <v>0</v>
      </c>
      <c r="I24" s="754" t="s">
        <v>853</v>
      </c>
      <c r="J24" s="660">
        <f>ファン!$X$11</f>
        <v>0</v>
      </c>
      <c r="K24" s="754" t="s">
        <v>853</v>
      </c>
      <c r="L24" s="752">
        <f>ファン!$Y$11</f>
        <v>0</v>
      </c>
      <c r="N24" s="32"/>
    </row>
    <row r="25" spans="2:14" ht="13.5">
      <c r="B25" s="395"/>
      <c r="D25" s="130"/>
      <c r="E25" s="130"/>
      <c r="F25" s="759"/>
      <c r="G25" s="759"/>
      <c r="H25" s="759"/>
      <c r="I25" s="759"/>
      <c r="J25" s="759"/>
      <c r="K25" s="759"/>
      <c r="L25" s="759"/>
      <c r="M25" s="420"/>
      <c r="N25" s="32"/>
    </row>
    <row r="26" spans="2:14" ht="3" customHeight="1">
      <c r="B26" s="396"/>
      <c r="C26" s="1086"/>
      <c r="D26" s="1086"/>
      <c r="E26" s="1086"/>
      <c r="F26" s="1086"/>
      <c r="G26" s="1086"/>
      <c r="H26" s="1086"/>
      <c r="I26" s="1086"/>
      <c r="J26" s="1086"/>
      <c r="K26" s="1086"/>
      <c r="L26" s="1086"/>
      <c r="M26" s="1086"/>
      <c r="N26" s="34"/>
    </row>
    <row r="27" spans="2:14" ht="13.5">
      <c r="B27" s="394"/>
      <c r="C27" s="394"/>
      <c r="D27" s="394"/>
      <c r="E27" s="394"/>
      <c r="F27" s="394"/>
      <c r="G27" s="394"/>
      <c r="H27" s="394"/>
      <c r="I27" s="394"/>
      <c r="J27" s="394"/>
      <c r="K27" s="394"/>
      <c r="L27" s="394"/>
      <c r="M27" s="394"/>
      <c r="N27" s="418"/>
    </row>
    <row r="28" spans="2:14" ht="13.5" hidden="1"/>
    <row r="29" spans="2:14" ht="13.5" hidden="1"/>
    <row r="30" spans="2:14" ht="13.5" hidden="1"/>
    <row r="31" spans="2:14" ht="13.5" hidden="1"/>
    <row r="32" spans="2:14" ht="13.5" hidden="1"/>
    <row r="33" ht="13.5" hidden="1"/>
    <row r="34" ht="13.5" hidden="1"/>
    <row r="35" ht="13.5" hidden="1"/>
    <row r="36" ht="13.5" hidden="1"/>
    <row r="37" ht="13.5" hidden="1"/>
    <row r="38" ht="13.5" hidden="1"/>
    <row r="39" ht="13.5" hidden="1"/>
    <row r="40" ht="13.5" hidden="1"/>
    <row r="41" ht="13.5" hidden="1"/>
    <row r="42" ht="13.5" hidden="1" customHeight="1"/>
    <row r="43" ht="13.5" hidden="1" customHeight="1"/>
  </sheetData>
  <sheetProtection algorithmName="SHA-512" hashValue="J4PwExkBGEWRuiGVmIWBnTPP/nT6NPB8qbmE8jSimQQLk8q3ScG/bmJbZb1kJemgZWAWODHxq9ZBZsWV1XxmDw==" saltValue="1js7mBi+Neya/KoMozDMwA==" spinCount="100000" sheet="1" objects="1" scenarios="1" selectLockedCells="1"/>
  <mergeCells count="17">
    <mergeCell ref="D24:E24"/>
    <mergeCell ref="D17:E18"/>
    <mergeCell ref="D20:E20"/>
    <mergeCell ref="D21:E21"/>
    <mergeCell ref="D22:E22"/>
    <mergeCell ref="D23:E23"/>
    <mergeCell ref="L12:L13"/>
    <mergeCell ref="J12:J13"/>
    <mergeCell ref="K12:K13"/>
    <mergeCell ref="I12:I13"/>
    <mergeCell ref="D13:E13"/>
    <mergeCell ref="D5:E6"/>
    <mergeCell ref="D8:E8"/>
    <mergeCell ref="D9:E9"/>
    <mergeCell ref="D11:E11"/>
    <mergeCell ref="D12:E12"/>
    <mergeCell ref="D10:E10"/>
  </mergeCells>
  <phoneticPr fontId="4"/>
  <printOptions horizontalCentered="1"/>
  <pageMargins left="0.59055118110236227" right="0.59055118110236227" top="0.59055118110236227" bottom="0.39370078740157483" header="0.39370078740157483" footer="0.19685039370078741"/>
  <pageSetup paperSize="9" firstPageNumber="36" orientation="landscape" blackAndWhite="1" r:id="rId1"/>
  <headerFooter alignWithMargins="0">
    <oddFooter>&amp;C&amp;P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A1:AE444"/>
  <sheetViews>
    <sheetView showGridLines="0" topLeftCell="A11" zoomScale="130" zoomScaleNormal="130" zoomScaleSheetLayoutView="130" workbookViewId="0">
      <selection activeCell="R210" sqref="R1:XFD1048576"/>
    </sheetView>
  </sheetViews>
  <sheetFormatPr defaultColWidth="0" defaultRowHeight="13.5" zeroHeight="1"/>
  <cols>
    <col min="1" max="1" width="1.625" customWidth="1"/>
    <col min="2" max="2" width="0.5" customWidth="1"/>
    <col min="3" max="3" width="1.625" customWidth="1"/>
    <col min="4" max="4" width="5.625" customWidth="1"/>
    <col min="5" max="5" width="3.125" customWidth="1"/>
    <col min="6" max="6" width="22.625" customWidth="1"/>
    <col min="7" max="8" width="4.125" style="1" customWidth="1"/>
    <col min="9" max="9" width="45.625" style="1" customWidth="1"/>
    <col min="10" max="10" width="5.625" style="1" customWidth="1"/>
    <col min="11" max="14" width="6.625" customWidth="1"/>
    <col min="15" max="15" width="1.625" customWidth="1"/>
    <col min="16" max="16" width="0.5" customWidth="1"/>
    <col min="17" max="17" width="1.625" customWidth="1"/>
    <col min="18" max="18" width="6.625" style="1" hidden="1" customWidth="1"/>
    <col min="19" max="20" width="6.625" hidden="1" customWidth="1"/>
    <col min="21" max="22" width="6.625" style="1" hidden="1" customWidth="1"/>
    <col min="23" max="24" width="6.625" hidden="1" customWidth="1"/>
    <col min="25" max="25" width="7.625" style="1" hidden="1" customWidth="1"/>
    <col min="26" max="26" width="6.625" style="1" hidden="1" customWidth="1"/>
    <col min="27" max="27" width="7.125" style="1" hidden="1" customWidth="1"/>
    <col min="28" max="28" width="7.125" hidden="1" customWidth="1"/>
    <col min="29" max="16384" width="9" hidden="1"/>
  </cols>
  <sheetData>
    <row r="1" spans="1:31" hidden="1">
      <c r="M1" s="5" t="s">
        <v>306</v>
      </c>
      <c r="N1" s="1048"/>
      <c r="O1" s="1048"/>
    </row>
    <row r="2" spans="1:31" hidden="1">
      <c r="G2"/>
      <c r="H2" s="6" t="s">
        <v>307</v>
      </c>
      <c r="I2"/>
      <c r="J2"/>
      <c r="K2" s="4" t="s">
        <v>308</v>
      </c>
      <c r="M2" s="4" t="s">
        <v>309</v>
      </c>
      <c r="N2" s="4" t="s">
        <v>32</v>
      </c>
      <c r="O2" s="4"/>
      <c r="S2" t="s">
        <v>310</v>
      </c>
    </row>
    <row r="3" spans="1:31" hidden="1">
      <c r="D3" s="1" t="s">
        <v>311</v>
      </c>
      <c r="G3" s="142"/>
      <c r="H3" s="236">
        <v>10</v>
      </c>
      <c r="I3" s="1" t="s">
        <v>312</v>
      </c>
      <c r="K3" s="24">
        <f ca="1">SUM(W17:W38)</f>
        <v>0.91500000000000015</v>
      </c>
      <c r="M3" s="379">
        <f ca="1">IF(K3=0,0,H3/K3)</f>
        <v>10.928961748633878</v>
      </c>
      <c r="N3" s="379">
        <f ca="1">M3*$H$8</f>
        <v>8.7431693989071029</v>
      </c>
      <c r="O3" s="240"/>
      <c r="S3">
        <f>IF(取組状況入力!L61=取組状況入力!Y61,1,0)</f>
        <v>0</v>
      </c>
      <c r="Y3"/>
    </row>
    <row r="4" spans="1:31" hidden="1">
      <c r="D4" s="1" t="s">
        <v>313</v>
      </c>
      <c r="G4" s="142"/>
      <c r="H4" s="236">
        <v>45</v>
      </c>
      <c r="I4" s="1" t="s">
        <v>312</v>
      </c>
      <c r="K4" s="379">
        <f ca="1">SUM(W39:W160)</f>
        <v>0</v>
      </c>
      <c r="M4" s="379">
        <f ca="1">IF(K4=0,0,H4/K4)</f>
        <v>0</v>
      </c>
      <c r="N4" s="379">
        <f ca="1">M4*$H$8</f>
        <v>0</v>
      </c>
      <c r="O4" s="240"/>
      <c r="Y4"/>
    </row>
    <row r="5" spans="1:31" ht="14.25" hidden="1">
      <c r="B5" s="38"/>
      <c r="C5" s="38"/>
      <c r="D5" s="1" t="s">
        <v>47</v>
      </c>
      <c r="G5" s="142"/>
      <c r="H5" s="236">
        <v>25</v>
      </c>
      <c r="I5" s="1" t="s">
        <v>312</v>
      </c>
      <c r="K5" s="379">
        <f ca="1">SUM(W161:W248)</f>
        <v>0</v>
      </c>
      <c r="M5" s="379">
        <f ca="1">IF(K5=0,0,H5/K5)</f>
        <v>0</v>
      </c>
      <c r="N5" s="379">
        <f ca="1">M5*$H$8</f>
        <v>0</v>
      </c>
      <c r="O5" s="240"/>
      <c r="X5" s="930"/>
      <c r="Y5"/>
    </row>
    <row r="6" spans="1:31" ht="14.25" hidden="1">
      <c r="B6" s="38"/>
      <c r="C6" s="38"/>
      <c r="D6" s="1" t="s">
        <v>314</v>
      </c>
      <c r="G6" s="993"/>
      <c r="H6" s="236">
        <v>10</v>
      </c>
      <c r="I6" s="1" t="s">
        <v>312</v>
      </c>
      <c r="K6" s="379">
        <f ca="1">SUM(W249:W258)</f>
        <v>0.66</v>
      </c>
      <c r="M6" s="379">
        <f t="shared" ref="M6:M7" ca="1" si="0">IF(K6=0,0,H6/K6)</f>
        <v>15.15151515151515</v>
      </c>
      <c r="N6" s="379">
        <f t="shared" ref="N6:N7" ca="1" si="1">M6*$H$8</f>
        <v>12.121212121212121</v>
      </c>
      <c r="O6" s="240"/>
      <c r="X6" s="930"/>
      <c r="Y6"/>
    </row>
    <row r="7" spans="1:31" ht="14.25" hidden="1">
      <c r="B7" s="38"/>
      <c r="C7" s="38"/>
      <c r="D7" s="1" t="s">
        <v>315</v>
      </c>
      <c r="G7" s="993"/>
      <c r="H7" s="236">
        <v>10</v>
      </c>
      <c r="I7" s="1" t="s">
        <v>312</v>
      </c>
      <c r="K7" s="379">
        <f ca="1">SUM(W259:W269)</f>
        <v>0.56800000000000006</v>
      </c>
      <c r="M7" s="379">
        <f t="shared" ca="1" si="0"/>
        <v>17.6056338028169</v>
      </c>
      <c r="N7" s="379">
        <f t="shared" ca="1" si="1"/>
        <v>14.08450704225352</v>
      </c>
      <c r="O7" s="240"/>
      <c r="X7" s="930"/>
      <c r="Y7"/>
    </row>
    <row r="8" spans="1:31" ht="14.25" hidden="1">
      <c r="B8" s="38"/>
      <c r="C8" s="38"/>
      <c r="D8" s="1" t="s">
        <v>316</v>
      </c>
      <c r="E8" s="7"/>
      <c r="F8" s="7"/>
      <c r="H8" s="236">
        <v>0.8</v>
      </c>
      <c r="L8" s="4" t="s">
        <v>317</v>
      </c>
      <c r="W8" s="4" t="s">
        <v>318</v>
      </c>
      <c r="X8" s="930"/>
      <c r="Y8"/>
    </row>
    <row r="9" spans="1:31" ht="14.25" hidden="1">
      <c r="B9" s="38"/>
      <c r="C9" s="38"/>
      <c r="D9" s="1" t="s">
        <v>319</v>
      </c>
      <c r="E9" s="7"/>
      <c r="F9" s="7"/>
      <c r="G9" s="143"/>
      <c r="H9" s="236">
        <v>1</v>
      </c>
      <c r="I9" s="1" t="s">
        <v>2</v>
      </c>
      <c r="K9" s="4" t="s">
        <v>320</v>
      </c>
      <c r="M9" s="27" t="s">
        <v>321</v>
      </c>
      <c r="S9" s="4" t="s">
        <v>322</v>
      </c>
      <c r="T9" s="4" t="s">
        <v>323</v>
      </c>
      <c r="U9" s="4" t="s">
        <v>324</v>
      </c>
      <c r="V9" s="4" t="s">
        <v>325</v>
      </c>
      <c r="X9" s="4" t="s">
        <v>326</v>
      </c>
      <c r="Y9"/>
    </row>
    <row r="10" spans="1:31" ht="14.25" hidden="1">
      <c r="B10" s="38"/>
      <c r="C10" s="38"/>
      <c r="E10" s="7"/>
      <c r="F10" s="7"/>
      <c r="G10" s="143"/>
      <c r="K10" s="4" t="s">
        <v>327</v>
      </c>
      <c r="L10" s="4" t="s">
        <v>327</v>
      </c>
      <c r="M10" s="4" t="s">
        <v>327</v>
      </c>
      <c r="R10" s="5"/>
      <c r="S10" s="4" t="s">
        <v>327</v>
      </c>
      <c r="T10" s="4" t="s">
        <v>327</v>
      </c>
      <c r="U10" s="4" t="s">
        <v>327</v>
      </c>
      <c r="V10" s="4" t="s">
        <v>327</v>
      </c>
      <c r="W10" s="4" t="s">
        <v>327</v>
      </c>
      <c r="X10" s="4" t="s">
        <v>327</v>
      </c>
    </row>
    <row r="11" spans="1:31" ht="14.25">
      <c r="A11" s="252" t="s">
        <v>328</v>
      </c>
      <c r="B11" s="252"/>
      <c r="C11" s="252"/>
      <c r="E11" s="7"/>
      <c r="F11" s="7"/>
      <c r="G11" s="143"/>
      <c r="K11" s="4"/>
      <c r="L11" s="4"/>
      <c r="M11" s="4"/>
      <c r="R11" s="5"/>
      <c r="S11" s="4"/>
      <c r="T11" s="4"/>
      <c r="U11" s="4"/>
      <c r="V11" s="4"/>
      <c r="W11" s="4"/>
      <c r="X11" s="4"/>
    </row>
    <row r="12" spans="1:31" ht="3" customHeight="1">
      <c r="B12" s="351"/>
      <c r="C12" s="345"/>
      <c r="D12" s="378"/>
      <c r="E12" s="352"/>
      <c r="F12" s="352"/>
      <c r="G12" s="250"/>
      <c r="H12" s="250"/>
      <c r="I12" s="250"/>
      <c r="J12" s="250"/>
      <c r="K12" s="394"/>
      <c r="L12" s="394"/>
      <c r="M12" s="394"/>
      <c r="N12" s="394"/>
      <c r="O12" s="394"/>
      <c r="P12" s="344"/>
    </row>
    <row r="13" spans="1:31" ht="14.25">
      <c r="B13" s="397"/>
      <c r="C13" s="38"/>
      <c r="D13" s="430" t="s">
        <v>329</v>
      </c>
      <c r="E13" s="7"/>
      <c r="F13" s="7"/>
      <c r="P13" s="32"/>
    </row>
    <row r="14" spans="1:31" ht="23.25" customHeight="1">
      <c r="B14" s="395"/>
      <c r="F14" s="1048"/>
      <c r="I14" s="1164" t="s">
        <v>330</v>
      </c>
      <c r="J14" s="1164"/>
      <c r="K14" s="1164"/>
      <c r="L14" s="1164"/>
      <c r="M14" s="1164"/>
      <c r="N14" s="1164"/>
      <c r="O14" s="427"/>
      <c r="P14" s="32"/>
      <c r="Y14" s="5"/>
    </row>
    <row r="15" spans="1:31" ht="45">
      <c r="B15" s="395"/>
      <c r="D15" s="1171" t="s">
        <v>331</v>
      </c>
      <c r="E15" s="1172"/>
      <c r="F15" s="1173"/>
      <c r="G15" s="9" t="s">
        <v>332</v>
      </c>
      <c r="H15" s="9" t="s">
        <v>333</v>
      </c>
      <c r="I15" s="223" t="s">
        <v>334</v>
      </c>
      <c r="J15" s="223" t="s">
        <v>335</v>
      </c>
      <c r="K15" s="9" t="s">
        <v>336</v>
      </c>
      <c r="L15" s="9" t="s">
        <v>337</v>
      </c>
      <c r="M15" s="9" t="s">
        <v>338</v>
      </c>
      <c r="N15" s="9" t="s">
        <v>339</v>
      </c>
      <c r="O15" s="388"/>
      <c r="P15" s="32"/>
      <c r="Q15" s="32"/>
      <c r="R15" s="377" t="s">
        <v>340</v>
      </c>
      <c r="S15" s="226" t="s">
        <v>341</v>
      </c>
      <c r="T15" s="226" t="s">
        <v>342</v>
      </c>
      <c r="U15" s="187" t="s">
        <v>343</v>
      </c>
      <c r="V15" s="187" t="s">
        <v>344</v>
      </c>
      <c r="W15" s="223" t="s">
        <v>345</v>
      </c>
      <c r="X15" s="223" t="s">
        <v>346</v>
      </c>
      <c r="Y15" s="223" t="s">
        <v>347</v>
      </c>
      <c r="Z15" s="223" t="s">
        <v>348</v>
      </c>
      <c r="AA15" s="187" t="s">
        <v>343</v>
      </c>
      <c r="AB15" s="187" t="s">
        <v>344</v>
      </c>
      <c r="AC15" s="237" t="s">
        <v>349</v>
      </c>
      <c r="AD15" s="237" t="s">
        <v>350</v>
      </c>
      <c r="AE15" s="237" t="s">
        <v>351</v>
      </c>
    </row>
    <row r="16" spans="1:31" ht="1.5" customHeight="1">
      <c r="B16" s="395"/>
      <c r="D16" s="228"/>
      <c r="E16" s="229"/>
      <c r="F16" s="230"/>
      <c r="G16" s="16"/>
      <c r="H16" s="16"/>
      <c r="I16" s="229"/>
      <c r="J16" s="229"/>
      <c r="K16" s="15"/>
      <c r="L16" s="15"/>
      <c r="M16" s="15"/>
      <c r="N16" s="16"/>
      <c r="O16" s="388"/>
      <c r="P16" s="32"/>
      <c r="Q16" s="32"/>
      <c r="R16" s="230"/>
      <c r="S16" s="227"/>
      <c r="T16" s="227"/>
      <c r="U16" s="200"/>
      <c r="V16" s="200"/>
      <c r="W16" s="200"/>
      <c r="X16" s="200"/>
      <c r="Y16" s="200"/>
      <c r="Z16" s="200"/>
      <c r="AA16" s="200"/>
      <c r="AB16" s="200"/>
    </row>
    <row r="17" spans="2:31" ht="15.4" customHeight="1">
      <c r="B17" s="395"/>
      <c r="D17" s="1168" t="s">
        <v>37</v>
      </c>
      <c r="E17" s="48" t="s">
        <v>90</v>
      </c>
      <c r="F17" s="46" t="s">
        <v>352</v>
      </c>
      <c r="G17" s="131" t="str">
        <f ca="1">IF(OFFSET(取組状況入力!$B$16,MATCH(I17,取組状況入力!$E$16:$E$709,0)-1,1,1,1)=0,"",OFFSET(取組状況入力!$B$16,MATCH(I17,取組状況入力!$E$16:$E$709,0)-1,1,1,1))</f>
        <v>◎</v>
      </c>
      <c r="H17" s="132">
        <v>1.1000000000000001</v>
      </c>
      <c r="I17" s="122" t="s">
        <v>353</v>
      </c>
      <c r="J17" s="127" t="str">
        <f ca="1">IF(AND($G17="◎",$K17=0),"×","")</f>
        <v>×</v>
      </c>
      <c r="K17" s="127">
        <f>VLOOKUP(I17,取組状況入力!$E$17:$X$709,取組状況入力!$S$1,0)</f>
        <v>0</v>
      </c>
      <c r="L17" s="111">
        <f ca="1">IF(K17="×","×",IF(K17="-","-",S$17*T17*X17*U17*V17))</f>
        <v>0.65573770491803263</v>
      </c>
      <c r="M17" s="133">
        <f ca="1">IF(K17="×","×",IF(K17="-","-",K17*L17))</f>
        <v>0</v>
      </c>
      <c r="N17" s="134">
        <f ca="1">SUM(AD17:AD19)</f>
        <v>0</v>
      </c>
      <c r="O17" s="355"/>
      <c r="P17" s="32"/>
      <c r="Q17" s="32"/>
      <c r="R17" s="356" t="s">
        <v>354</v>
      </c>
      <c r="S17" s="217">
        <v>0.1</v>
      </c>
      <c r="T17" s="218">
        <v>0.6</v>
      </c>
      <c r="U17" s="124">
        <f t="shared" ref="U17:U47" si="2">IF(AA17="",1,AA17)</f>
        <v>1</v>
      </c>
      <c r="V17" s="124">
        <f t="shared" ref="V17:V47" si="3">IF(AB17="",1,IF(AB17="-",0,AB17))</f>
        <v>1</v>
      </c>
      <c r="W17" s="241">
        <f ca="1">IF(OR(G17="＋",K17="-"),"",1*S$17*T17*U17*V17)</f>
        <v>0.06</v>
      </c>
      <c r="X17" s="241">
        <f t="shared" ref="X17:X38" ca="1" si="4">IF(K17="-","",IF(G17="＋",$N$3,$M$3))</f>
        <v>10.928961748633878</v>
      </c>
      <c r="Y17" s="123" t="s">
        <v>198</v>
      </c>
      <c r="Z17" s="123">
        <f ca="1">IF($J17="×",1,"")</f>
        <v>1</v>
      </c>
      <c r="AA17" s="124"/>
      <c r="AB17" s="124"/>
      <c r="AC17" s="1">
        <f ca="1">IF(K17="-","",IF(G17="＋","",S$17*T17*X17*U17*V17))</f>
        <v>0.65573770491803263</v>
      </c>
      <c r="AD17" s="1">
        <f ca="1">IF(G17="＋","",M17)</f>
        <v>0</v>
      </c>
      <c r="AE17" s="1" t="str">
        <f t="shared" ref="AE17:AE86" ca="1" si="5">IF(G17="＋",M17,"")</f>
        <v/>
      </c>
    </row>
    <row r="18" spans="2:31" ht="15.4" customHeight="1">
      <c r="B18" s="395"/>
      <c r="D18" s="1169"/>
      <c r="E18" s="45"/>
      <c r="F18" s="46"/>
      <c r="G18" s="55" t="str">
        <f ca="1">IF(OFFSET(取組状況入力!$B$16,MATCH(I18,取組状況入力!$E$16:$E$709,0)-1,1,1,1)=0,"",OFFSET(取組状況入力!$B$16,MATCH(I18,取組状況入力!$E$16:$E$709,0)-1,1,1,1))</f>
        <v>◎</v>
      </c>
      <c r="H18" s="56">
        <v>1.2</v>
      </c>
      <c r="I18" s="57" t="s">
        <v>355</v>
      </c>
      <c r="J18" s="59" t="str">
        <f t="shared" ref="J18:J38" ca="1" si="6">IF(AND($G18="◎",$K18=0),"×","")</f>
        <v>×</v>
      </c>
      <c r="K18" s="59">
        <f>VLOOKUP(I18,取組状況入力!$E$17:$X$709,取組状況入力!$S$1,0)</f>
        <v>0</v>
      </c>
      <c r="L18" s="271">
        <f ca="1">IF(K18="×","×",IF(K18="-","-",S$17*T18*X18*U18*V18))</f>
        <v>0.43715846994535518</v>
      </c>
      <c r="M18" s="271">
        <f t="shared" ref="M18:M38" ca="1" si="7">IF(K18="×","×",IF(K18="-","-",K18*L18))</f>
        <v>0</v>
      </c>
      <c r="N18" s="254">
        <f ca="1">SUM(AE17:AE19)</f>
        <v>0</v>
      </c>
      <c r="O18" s="428"/>
      <c r="P18" s="32"/>
      <c r="Q18" s="32"/>
      <c r="R18" s="440" t="s">
        <v>354</v>
      </c>
      <c r="S18" s="217"/>
      <c r="T18" s="136">
        <v>0.4</v>
      </c>
      <c r="U18" s="60">
        <f t="shared" si="2"/>
        <v>1</v>
      </c>
      <c r="V18" s="60">
        <f t="shared" si="3"/>
        <v>1</v>
      </c>
      <c r="W18" s="271">
        <f ca="1">IF(OR(G18="＋",K18="-"),"",1*S$17*T18*U18*V18)</f>
        <v>4.0000000000000008E-2</v>
      </c>
      <c r="X18" s="271">
        <f t="shared" ca="1" si="4"/>
        <v>10.928961748633878</v>
      </c>
      <c r="Y18" s="58" t="s">
        <v>198</v>
      </c>
      <c r="Z18" s="60">
        <f t="shared" ref="Z18:Z84" ca="1" si="8">IF($J18="×",1,"")</f>
        <v>1</v>
      </c>
      <c r="AA18" s="60"/>
      <c r="AB18" s="60"/>
      <c r="AC18" s="1">
        <f ca="1">IF(K18="-","",IF(G18="＋","",S$17*T18*X18*U18*V18))</f>
        <v>0.43715846994535518</v>
      </c>
      <c r="AD18" s="1">
        <f t="shared" ref="AD18:AD86" ca="1" si="9">IF(G18="＋","",M18)</f>
        <v>0</v>
      </c>
      <c r="AE18" s="1" t="str">
        <f t="shared" ca="1" si="5"/>
        <v/>
      </c>
    </row>
    <row r="19" spans="2:31" ht="15.4" customHeight="1">
      <c r="B19" s="395"/>
      <c r="D19" s="1169"/>
      <c r="E19" s="36"/>
      <c r="F19" s="47"/>
      <c r="G19" s="931" t="str">
        <f ca="1">IF(OFFSET(取組状況入力!$B$16,MATCH(I19,取組状況入力!$E$16:$E$709,0)-1,1,1,1)=0,"",OFFSET(取組状況入力!$B$16,MATCH(I19,取組状況入力!$E$16:$E$709,0)-1,1,1,1))</f>
        <v>＋</v>
      </c>
      <c r="H19" s="925">
        <v>1.3</v>
      </c>
      <c r="I19" s="36" t="s">
        <v>356</v>
      </c>
      <c r="J19" s="785" t="str">
        <f t="shared" ca="1" si="6"/>
        <v/>
      </c>
      <c r="K19" s="785">
        <f>VLOOKUP(I19,取組状況入力!$E$17:$X$709,取組状況入力!$S$1,0)</f>
        <v>0</v>
      </c>
      <c r="L19" s="272">
        <f ca="1">IF(K19="×","×",IF(K19="-","-",S$17*T19*X19*U19*V19))</f>
        <v>8.7431693989071052E-2</v>
      </c>
      <c r="M19" s="932">
        <f ca="1">IF(K19="×","×",IF(K19="-","-",K19*L19))</f>
        <v>0</v>
      </c>
      <c r="N19" s="238"/>
      <c r="O19" s="428"/>
      <c r="P19" s="32"/>
      <c r="Q19" s="32"/>
      <c r="R19" s="933" t="s">
        <v>354</v>
      </c>
      <c r="S19" s="219"/>
      <c r="T19" s="219">
        <v>0.1</v>
      </c>
      <c r="U19" s="119">
        <f>IF(AA19="",1,AA19)</f>
        <v>1</v>
      </c>
      <c r="V19" s="119">
        <f>IF(AB19="",1,IF(AB19="-",0,AB19))</f>
        <v>1</v>
      </c>
      <c r="W19" s="272" t="str">
        <f ca="1">IF(OR(G19="＋",K19="-"),"",1*S$17*T19*U19*V19)</f>
        <v/>
      </c>
      <c r="X19" s="272">
        <f ca="1">IF(K19="-","",IF(G19="＋",$N$3,$M$3))</f>
        <v>8.7431693989071029</v>
      </c>
      <c r="Y19" s="20" t="s">
        <v>198</v>
      </c>
      <c r="Z19" s="119" t="str">
        <f t="shared" ca="1" si="8"/>
        <v/>
      </c>
      <c r="AA19" s="119"/>
      <c r="AB19" s="119"/>
      <c r="AC19" s="1" t="str">
        <f ca="1">IF(K19="-","",IF(G19="＋","",S$17*T19*X19*U19*V19))</f>
        <v/>
      </c>
      <c r="AD19" s="1" t="str">
        <f ca="1">IF(G19="＋","",M19)</f>
        <v/>
      </c>
      <c r="AE19" s="1">
        <f ca="1">IF(G19="＋",M19,"")</f>
        <v>0</v>
      </c>
    </row>
    <row r="20" spans="2:31" ht="15.4" customHeight="1">
      <c r="B20" s="395"/>
      <c r="D20" s="1169"/>
      <c r="E20" s="43" t="s">
        <v>92</v>
      </c>
      <c r="F20" s="44" t="s">
        <v>357</v>
      </c>
      <c r="G20" s="49" t="str">
        <f ca="1">IF(OFFSET(取組状況入力!$B$16,MATCH(I20,取組状況入力!$E$16:$E$709,0)-1,1,1,1)=0,"",OFFSET(取組状況入力!$B$16,MATCH(I20,取組状況入力!$E$16:$E$709,0)-1,1,1,1))</f>
        <v>◎</v>
      </c>
      <c r="H20" s="50">
        <v>2.1</v>
      </c>
      <c r="I20" s="51" t="s">
        <v>358</v>
      </c>
      <c r="J20" s="53" t="str">
        <f t="shared" ca="1" si="6"/>
        <v>×</v>
      </c>
      <c r="K20" s="53">
        <f>VLOOKUP(I20,取組状況入力!$E$17:$X$709,取組状況入力!$S$1,0)</f>
        <v>0</v>
      </c>
      <c r="L20" s="133">
        <f ca="1">IF(K20="×","×",IF(K20="-","-",S$20*T20*X20*U20*V20))</f>
        <v>0.32786885245901631</v>
      </c>
      <c r="M20" s="110">
        <f t="shared" ca="1" si="7"/>
        <v>0</v>
      </c>
      <c r="N20" s="117">
        <f ca="1">SUM(AD20:AD22)</f>
        <v>0</v>
      </c>
      <c r="O20" s="355"/>
      <c r="P20" s="32"/>
      <c r="Q20" s="32"/>
      <c r="R20" s="359" t="s">
        <v>354</v>
      </c>
      <c r="S20" s="220">
        <v>0.1</v>
      </c>
      <c r="T20" s="140">
        <v>0.3</v>
      </c>
      <c r="U20" s="124">
        <f t="shared" si="2"/>
        <v>1</v>
      </c>
      <c r="V20" s="124">
        <f t="shared" si="3"/>
        <v>1</v>
      </c>
      <c r="W20" s="241">
        <f ca="1">IF(OR(G20="＋",K20="-"),"",1*S$20*T20*U20*V20)</f>
        <v>0.03</v>
      </c>
      <c r="X20" s="241">
        <f t="shared" ca="1" si="4"/>
        <v>10.928961748633878</v>
      </c>
      <c r="Y20" s="52" t="s">
        <v>198</v>
      </c>
      <c r="Z20" s="124">
        <f t="shared" ca="1" si="8"/>
        <v>1</v>
      </c>
      <c r="AA20" s="124"/>
      <c r="AB20" s="124"/>
      <c r="AC20" s="1">
        <f ca="1">IF(K20="-","",IF(G20="＋","",S$20*T20*X20*U20*V20))</f>
        <v>0.32786885245901631</v>
      </c>
      <c r="AD20" s="1">
        <f t="shared" ca="1" si="9"/>
        <v>0</v>
      </c>
      <c r="AE20" s="1" t="str">
        <f t="shared" ca="1" si="5"/>
        <v/>
      </c>
    </row>
    <row r="21" spans="2:31" ht="15.4" customHeight="1">
      <c r="B21" s="395"/>
      <c r="D21" s="1169"/>
      <c r="E21" s="45"/>
      <c r="F21" s="46"/>
      <c r="G21" s="55" t="str">
        <f ca="1">IF(OFFSET(取組状況入力!$B$16,MATCH(I21,取組状況入力!$E$16:$E$709,0)-1,1,1,1)=0,"",OFFSET(取組状況入力!$B$16,MATCH(I21,取組状況入力!$E$16:$E$709,0)-1,1,1,1))</f>
        <v>◎</v>
      </c>
      <c r="H21" s="56">
        <v>2.2000000000000002</v>
      </c>
      <c r="I21" s="57" t="s">
        <v>359</v>
      </c>
      <c r="J21" s="59" t="str">
        <f t="shared" ca="1" si="6"/>
        <v>×</v>
      </c>
      <c r="K21" s="59">
        <f>VLOOKUP(I21,取組状況入力!$E$17:$X$709,取組状況入力!$S$1,0)</f>
        <v>0</v>
      </c>
      <c r="L21" s="111">
        <f ca="1">IF(K21="×","×",IF(K21="-","-",S$20*T21*X21*U21*V21))</f>
        <v>0.32786885245901631</v>
      </c>
      <c r="M21" s="111">
        <f t="shared" ca="1" si="7"/>
        <v>0</v>
      </c>
      <c r="N21" s="254">
        <f ca="1">SUM(AE20:AE22)</f>
        <v>0</v>
      </c>
      <c r="O21" s="429"/>
      <c r="P21" s="32"/>
      <c r="Q21" s="32"/>
      <c r="R21" s="357" t="s">
        <v>354</v>
      </c>
      <c r="S21" s="217"/>
      <c r="T21" s="136">
        <v>0.3</v>
      </c>
      <c r="U21" s="124">
        <f t="shared" si="2"/>
        <v>1</v>
      </c>
      <c r="V21" s="124">
        <f t="shared" si="3"/>
        <v>1</v>
      </c>
      <c r="W21" s="241">
        <f ca="1">IF(OR(G21="＋",K21="-"),"",1*S$20*T21*U21*V21)</f>
        <v>0.03</v>
      </c>
      <c r="X21" s="241">
        <f t="shared" ca="1" si="4"/>
        <v>10.928961748633878</v>
      </c>
      <c r="Y21" s="58" t="s">
        <v>198</v>
      </c>
      <c r="Z21" s="124">
        <f t="shared" ca="1" si="8"/>
        <v>1</v>
      </c>
      <c r="AA21" s="124"/>
      <c r="AB21" s="124"/>
      <c r="AC21" s="1">
        <f ca="1">IF(K21="-","",IF(G21="＋","",S$20*T21*X21*U21*V21))</f>
        <v>0.32786885245901631</v>
      </c>
      <c r="AD21" s="1">
        <f t="shared" ca="1" si="9"/>
        <v>0</v>
      </c>
      <c r="AE21" s="1" t="str">
        <f t="shared" ca="1" si="5"/>
        <v/>
      </c>
    </row>
    <row r="22" spans="2:31" ht="15.4" customHeight="1">
      <c r="B22" s="395"/>
      <c r="D22" s="1169"/>
      <c r="E22" s="45"/>
      <c r="F22" s="46"/>
      <c r="G22" s="61" t="str">
        <f ca="1">IF(OFFSET(取組状況入力!$B$16,MATCH(I22,取組状況入力!$E$16:$E$709,0)-1,1,1,1)=0,"",OFFSET(取組状況入力!$B$16,MATCH(I22,取組状況入力!$E$16:$E$709,0)-1,1,1,1))</f>
        <v>◎</v>
      </c>
      <c r="H22" s="62">
        <v>2.2999999999999998</v>
      </c>
      <c r="I22" s="63" t="s">
        <v>360</v>
      </c>
      <c r="J22" s="65" t="str">
        <f t="shared" ca="1" si="6"/>
        <v>×</v>
      </c>
      <c r="K22" s="65">
        <f>VLOOKUP(I22,取組状況入力!$E$17:$X$709,取組状況入力!$S$1,0)</f>
        <v>0</v>
      </c>
      <c r="L22" s="112">
        <f ca="1">IF(K22="×","×",IF(K22="-","-",S$20*T22*X22*U22*V22))</f>
        <v>0.43715846994535518</v>
      </c>
      <c r="M22" s="222">
        <f t="shared" ca="1" si="7"/>
        <v>0</v>
      </c>
      <c r="N22" s="238"/>
      <c r="O22" s="428"/>
      <c r="P22" s="32"/>
      <c r="Q22" s="32"/>
      <c r="R22" s="357" t="s">
        <v>354</v>
      </c>
      <c r="S22" s="217"/>
      <c r="T22" s="136">
        <v>0.4</v>
      </c>
      <c r="U22" s="66">
        <f t="shared" si="2"/>
        <v>1</v>
      </c>
      <c r="V22" s="66">
        <f t="shared" si="3"/>
        <v>1</v>
      </c>
      <c r="W22" s="222">
        <f ca="1">IF(OR(G22="＋",K22="-"),"",1*S$20*T22*U22*V22)</f>
        <v>4.0000000000000008E-2</v>
      </c>
      <c r="X22" s="222">
        <f t="shared" ca="1" si="4"/>
        <v>10.928961748633878</v>
      </c>
      <c r="Y22" s="64" t="s">
        <v>198</v>
      </c>
      <c r="Z22" s="66">
        <f t="shared" ca="1" si="8"/>
        <v>1</v>
      </c>
      <c r="AA22" s="66"/>
      <c r="AB22" s="66"/>
      <c r="AC22" s="1">
        <f ca="1">IF(K22="-","",IF(G22="＋","",S$20*T22*X22*U22*V22))</f>
        <v>0.43715846994535518</v>
      </c>
      <c r="AD22" s="1">
        <f t="shared" ca="1" si="9"/>
        <v>0</v>
      </c>
      <c r="AE22" s="1" t="str">
        <f t="shared" ca="1" si="5"/>
        <v/>
      </c>
    </row>
    <row r="23" spans="2:31" ht="15.4" customHeight="1">
      <c r="B23" s="395"/>
      <c r="D23" s="1169"/>
      <c r="E23" s="43" t="s">
        <v>94</v>
      </c>
      <c r="F23" s="1174" t="s">
        <v>361</v>
      </c>
      <c r="G23" s="131" t="str">
        <f ca="1">IF(OFFSET(取組状況入力!$B$16,MATCH(I23,取組状況入力!$E$16:$E$709,0)-1,1,1,1)=0,"",OFFSET(取組状況入力!$B$16,MATCH(I23,取組状況入力!$E$16:$E$709,0)-1,1,1,1))</f>
        <v>◎</v>
      </c>
      <c r="H23" s="132">
        <v>3.1</v>
      </c>
      <c r="I23" s="122" t="s">
        <v>362</v>
      </c>
      <c r="J23" s="127" t="str">
        <f t="shared" ca="1" si="6"/>
        <v>×</v>
      </c>
      <c r="K23" s="127">
        <f>VLOOKUP(I23,取組状況入力!$E$17:$X$709,取組状況入力!$S$1,0)</f>
        <v>0</v>
      </c>
      <c r="L23" s="133">
        <f t="shared" ref="L23:L29" ca="1" si="10">IF(K23="×","×",IF(K23="-","-",S$23*T23*X23*U23*V23))</f>
        <v>0.54644808743169393</v>
      </c>
      <c r="M23" s="133">
        <f t="shared" ca="1" si="7"/>
        <v>0</v>
      </c>
      <c r="N23" s="117">
        <f ca="1">SUM(AD23:AD29)</f>
        <v>0</v>
      </c>
      <c r="O23" s="355"/>
      <c r="P23" s="32"/>
      <c r="Q23" s="32"/>
      <c r="R23" s="359" t="s">
        <v>354</v>
      </c>
      <c r="S23" s="220">
        <v>0.2</v>
      </c>
      <c r="T23" s="140">
        <v>0.25</v>
      </c>
      <c r="U23" s="124">
        <f t="shared" si="2"/>
        <v>1</v>
      </c>
      <c r="V23" s="124">
        <f t="shared" si="3"/>
        <v>1</v>
      </c>
      <c r="W23" s="241">
        <f t="shared" ref="W23:W29" ca="1" si="11">IF(OR(G23="＋",K23="-"),"",1*S$23*T23*U23*V23)</f>
        <v>0.05</v>
      </c>
      <c r="X23" s="241">
        <f t="shared" ca="1" si="4"/>
        <v>10.928961748633878</v>
      </c>
      <c r="Y23" s="123" t="s">
        <v>198</v>
      </c>
      <c r="Z23" s="124">
        <f t="shared" ca="1" si="8"/>
        <v>1</v>
      </c>
      <c r="AA23" s="124"/>
      <c r="AB23" s="124"/>
      <c r="AC23" s="1">
        <f t="shared" ref="AC23:AC29" ca="1" si="12">IF(K23="-","",IF(G23="＋","",S$23*T23*X23*U23*V23))</f>
        <v>0.54644808743169393</v>
      </c>
      <c r="AD23" s="1">
        <f t="shared" ca="1" si="9"/>
        <v>0</v>
      </c>
      <c r="AE23" s="1" t="str">
        <f t="shared" ca="1" si="5"/>
        <v/>
      </c>
    </row>
    <row r="24" spans="2:31" ht="15.4" customHeight="1">
      <c r="B24" s="395"/>
      <c r="D24" s="1169"/>
      <c r="E24" s="48"/>
      <c r="F24" s="1175"/>
      <c r="G24" s="55" t="str">
        <f ca="1">IF(OFFSET(取組状況入力!$B$16,MATCH(I24,取組状況入力!$E$16:$E$709,0)-1,1,1,1)=0,"",OFFSET(取組状況入力!$B$16,MATCH(I24,取組状況入力!$E$16:$E$709,0)-1,1,1,1))</f>
        <v>◎</v>
      </c>
      <c r="H24" s="56">
        <v>3.2</v>
      </c>
      <c r="I24" s="57" t="s">
        <v>363</v>
      </c>
      <c r="J24" s="59" t="str">
        <f t="shared" ca="1" si="6"/>
        <v>×</v>
      </c>
      <c r="K24" s="59">
        <f>VLOOKUP(I24,取組状況入力!$E$17:$X$709,取組状況入力!$S$1,0)</f>
        <v>0</v>
      </c>
      <c r="L24" s="111">
        <f t="shared" ca="1" si="10"/>
        <v>0.21857923497267759</v>
      </c>
      <c r="M24" s="111">
        <f t="shared" ca="1" si="7"/>
        <v>0</v>
      </c>
      <c r="N24" s="254">
        <f ca="1">SUM(AE23:AE29)</f>
        <v>0</v>
      </c>
      <c r="O24" s="429"/>
      <c r="P24" s="32"/>
      <c r="Q24" s="32"/>
      <c r="R24" s="357" t="s">
        <v>354</v>
      </c>
      <c r="S24" s="217"/>
      <c r="T24" s="136">
        <v>0.1</v>
      </c>
      <c r="U24" s="124">
        <f t="shared" si="2"/>
        <v>1</v>
      </c>
      <c r="V24" s="124">
        <f t="shared" si="3"/>
        <v>1</v>
      </c>
      <c r="W24" s="241">
        <f t="shared" ca="1" si="11"/>
        <v>2.0000000000000004E-2</v>
      </c>
      <c r="X24" s="241">
        <f t="shared" ca="1" si="4"/>
        <v>10.928961748633878</v>
      </c>
      <c r="Y24" s="58" t="s">
        <v>198</v>
      </c>
      <c r="Z24" s="124">
        <f t="shared" ca="1" si="8"/>
        <v>1</v>
      </c>
      <c r="AA24" s="124"/>
      <c r="AB24" s="124"/>
      <c r="AC24" s="1">
        <f t="shared" ca="1" si="12"/>
        <v>0.21857923497267759</v>
      </c>
      <c r="AD24" s="1">
        <f t="shared" ca="1" si="9"/>
        <v>0</v>
      </c>
      <c r="AE24" s="1" t="str">
        <f t="shared" ca="1" si="5"/>
        <v/>
      </c>
    </row>
    <row r="25" spans="2:31" ht="15.4" customHeight="1">
      <c r="B25" s="395"/>
      <c r="D25" s="1169"/>
      <c r="E25" s="45"/>
      <c r="F25" s="46"/>
      <c r="G25" s="55" t="str">
        <f ca="1">IF(OFFSET(取組状況入力!$B$16,MATCH(I25,取組状況入力!$E$16:$E$709,0)-1,1,1,1)=0,"",OFFSET(取組状況入力!$B$16,MATCH(I25,取組状況入力!$E$16:$E$709,0)-1,1,1,1))</f>
        <v>◎</v>
      </c>
      <c r="H25" s="56">
        <v>3.3</v>
      </c>
      <c r="I25" s="57" t="s">
        <v>364</v>
      </c>
      <c r="J25" s="59" t="str">
        <f t="shared" ca="1" si="6"/>
        <v>×</v>
      </c>
      <c r="K25" s="59">
        <f>VLOOKUP(I25,取組状況入力!$E$17:$X$709,取組状況入力!$S$1,0)</f>
        <v>0</v>
      </c>
      <c r="L25" s="111">
        <f t="shared" ca="1" si="10"/>
        <v>0.43715846994535518</v>
      </c>
      <c r="M25" s="111">
        <f t="shared" ca="1" si="7"/>
        <v>0</v>
      </c>
      <c r="N25" s="238"/>
      <c r="O25" s="428"/>
      <c r="P25" s="32"/>
      <c r="Q25" s="32"/>
      <c r="R25" s="357" t="s">
        <v>354</v>
      </c>
      <c r="S25" s="217"/>
      <c r="T25" s="136">
        <v>0.2</v>
      </c>
      <c r="U25" s="124">
        <f t="shared" si="2"/>
        <v>1</v>
      </c>
      <c r="V25" s="124">
        <f t="shared" si="3"/>
        <v>1</v>
      </c>
      <c r="W25" s="241">
        <f t="shared" ca="1" si="11"/>
        <v>4.0000000000000008E-2</v>
      </c>
      <c r="X25" s="241">
        <f t="shared" ca="1" si="4"/>
        <v>10.928961748633878</v>
      </c>
      <c r="Y25" s="58" t="s">
        <v>198</v>
      </c>
      <c r="Z25" s="124">
        <f t="shared" ca="1" si="8"/>
        <v>1</v>
      </c>
      <c r="AA25" s="124"/>
      <c r="AB25" s="124"/>
      <c r="AC25" s="1">
        <f t="shared" ca="1" si="12"/>
        <v>0.43715846994535518</v>
      </c>
      <c r="AD25" s="1">
        <f t="shared" ca="1" si="9"/>
        <v>0</v>
      </c>
      <c r="AE25" s="1" t="str">
        <f t="shared" ca="1" si="5"/>
        <v/>
      </c>
    </row>
    <row r="26" spans="2:31" ht="15.4" customHeight="1">
      <c r="B26" s="395"/>
      <c r="D26" s="1169"/>
      <c r="E26" s="45"/>
      <c r="F26" s="46"/>
      <c r="G26" s="55" t="str">
        <f ca="1">IF(OFFSET(取組状況入力!$B$16,MATCH(I26,取組状況入力!$E$16:$E$709,0)-1,1,1,1)=0,"",OFFSET(取組状況入力!$B$16,MATCH(I26,取組状況入力!$E$16:$E$709,0)-1,1,1,1))</f>
        <v>◎</v>
      </c>
      <c r="H26" s="56">
        <v>3.4</v>
      </c>
      <c r="I26" s="57" t="s">
        <v>365</v>
      </c>
      <c r="J26" s="59" t="str">
        <f t="shared" ca="1" si="6"/>
        <v>×</v>
      </c>
      <c r="K26" s="59">
        <f>VLOOKUP(I26,取組状況入力!$E$17:$X$709,取組状況入力!$S$1,0)</f>
        <v>0</v>
      </c>
      <c r="L26" s="111">
        <f t="shared" ca="1" si="10"/>
        <v>0.32786885245901631</v>
      </c>
      <c r="M26" s="111">
        <f t="shared" ca="1" si="7"/>
        <v>0</v>
      </c>
      <c r="N26" s="118"/>
      <c r="O26" s="27"/>
      <c r="P26" s="32"/>
      <c r="Q26" s="32"/>
      <c r="R26" s="357" t="s">
        <v>354</v>
      </c>
      <c r="S26" s="217"/>
      <c r="T26" s="136">
        <v>0.15</v>
      </c>
      <c r="U26" s="124">
        <f t="shared" si="2"/>
        <v>1</v>
      </c>
      <c r="V26" s="124">
        <f t="shared" si="3"/>
        <v>1</v>
      </c>
      <c r="W26" s="241">
        <f t="shared" ca="1" si="11"/>
        <v>0.03</v>
      </c>
      <c r="X26" s="241">
        <f t="shared" ca="1" si="4"/>
        <v>10.928961748633878</v>
      </c>
      <c r="Y26" s="58" t="s">
        <v>198</v>
      </c>
      <c r="Z26" s="124">
        <f t="shared" ca="1" si="8"/>
        <v>1</v>
      </c>
      <c r="AA26" s="124"/>
      <c r="AB26" s="124"/>
      <c r="AC26" s="1">
        <f t="shared" ca="1" si="12"/>
        <v>0.32786885245901631</v>
      </c>
      <c r="AD26" s="1">
        <f t="shared" ca="1" si="9"/>
        <v>0</v>
      </c>
      <c r="AE26" s="1" t="str">
        <f t="shared" ca="1" si="5"/>
        <v/>
      </c>
    </row>
    <row r="27" spans="2:31" ht="15.4" customHeight="1">
      <c r="B27" s="395"/>
      <c r="D27" s="1169"/>
      <c r="E27" s="45"/>
      <c r="F27" s="46"/>
      <c r="G27" s="60" t="str">
        <f ca="1">IF(OFFSET(取組状況入力!$B$16,MATCH(I27,取組状況入力!$E$16:$E$709,0)-1,1,1,1)=0,"",OFFSET(取組状況入力!$B$16,MATCH(I27,取組状況入力!$E$16:$E$709,0)-1,1,1,1))</f>
        <v>○</v>
      </c>
      <c r="H27" s="56">
        <v>3.5</v>
      </c>
      <c r="I27" s="57" t="s">
        <v>366</v>
      </c>
      <c r="J27" s="59" t="str">
        <f t="shared" ca="1" si="6"/>
        <v/>
      </c>
      <c r="K27" s="59" t="str">
        <f>VLOOKUP(I27,取組状況入力!$E$17:$X$709,取組状況入力!$S$1,0)</f>
        <v>-</v>
      </c>
      <c r="L27" s="111" t="str">
        <f t="shared" si="10"/>
        <v>-</v>
      </c>
      <c r="M27" s="111" t="str">
        <f t="shared" si="7"/>
        <v>-</v>
      </c>
      <c r="N27" s="118"/>
      <c r="O27" s="27"/>
      <c r="P27" s="32"/>
      <c r="Q27" s="32"/>
      <c r="R27" s="357" t="s">
        <v>354</v>
      </c>
      <c r="S27" s="217"/>
      <c r="T27" s="136">
        <v>0.15</v>
      </c>
      <c r="U27" s="124">
        <f t="shared" si="2"/>
        <v>1</v>
      </c>
      <c r="V27" s="124">
        <f t="shared" si="3"/>
        <v>1</v>
      </c>
      <c r="W27" s="241" t="str">
        <f t="shared" ca="1" si="11"/>
        <v/>
      </c>
      <c r="X27" s="241" t="str">
        <f t="shared" si="4"/>
        <v/>
      </c>
      <c r="Y27" s="58" t="s">
        <v>198</v>
      </c>
      <c r="Z27" s="124" t="str">
        <f t="shared" ca="1" si="8"/>
        <v/>
      </c>
      <c r="AA27" s="124"/>
      <c r="AB27" s="124"/>
      <c r="AC27" s="1" t="str">
        <f t="shared" si="12"/>
        <v/>
      </c>
      <c r="AD27" s="1" t="str">
        <f t="shared" ca="1" si="9"/>
        <v>-</v>
      </c>
      <c r="AE27" s="1" t="str">
        <f t="shared" ca="1" si="5"/>
        <v/>
      </c>
    </row>
    <row r="28" spans="2:31" ht="15.4" customHeight="1">
      <c r="B28" s="395"/>
      <c r="D28" s="1169"/>
      <c r="E28" s="45"/>
      <c r="F28" s="46"/>
      <c r="G28" s="60" t="str">
        <f ca="1">IF(OFFSET(取組状況入力!$B$16,MATCH(I28,取組状況入力!$E$16:$E$709,0)-1,1,1,1)=0,"",OFFSET(取組状況入力!$B$16,MATCH(I28,取組状況入力!$E$16:$E$709,0)-1,1,1,1))</f>
        <v>○</v>
      </c>
      <c r="H28" s="56">
        <v>3.6</v>
      </c>
      <c r="I28" s="57" t="s">
        <v>367</v>
      </c>
      <c r="J28" s="59" t="str">
        <f t="shared" ca="1" si="6"/>
        <v/>
      </c>
      <c r="K28" s="59">
        <f>VLOOKUP(I28,取組状況入力!$E$17:$X$709,取組状況入力!$S$1,0)</f>
        <v>0</v>
      </c>
      <c r="L28" s="111">
        <f t="shared" ca="1" si="10"/>
        <v>0.32786885245901631</v>
      </c>
      <c r="M28" s="111">
        <f t="shared" ca="1" si="7"/>
        <v>0</v>
      </c>
      <c r="N28" s="118"/>
      <c r="O28" s="27"/>
      <c r="P28" s="32"/>
      <c r="Q28" s="32"/>
      <c r="R28" s="357" t="s">
        <v>354</v>
      </c>
      <c r="S28" s="217"/>
      <c r="T28" s="136">
        <v>0.15</v>
      </c>
      <c r="U28" s="124">
        <f t="shared" si="2"/>
        <v>1</v>
      </c>
      <c r="V28" s="124">
        <f t="shared" si="3"/>
        <v>1</v>
      </c>
      <c r="W28" s="241">
        <f t="shared" ca="1" si="11"/>
        <v>0.03</v>
      </c>
      <c r="X28" s="241">
        <f t="shared" ca="1" si="4"/>
        <v>10.928961748633878</v>
      </c>
      <c r="Y28" s="58" t="s">
        <v>198</v>
      </c>
      <c r="Z28" s="124" t="str">
        <f t="shared" ca="1" si="8"/>
        <v/>
      </c>
      <c r="AA28" s="124"/>
      <c r="AB28" s="124"/>
      <c r="AC28" s="1">
        <f t="shared" ca="1" si="12"/>
        <v>0.32786885245901631</v>
      </c>
      <c r="AD28" s="1">
        <f t="shared" ca="1" si="9"/>
        <v>0</v>
      </c>
      <c r="AE28" s="1" t="str">
        <f t="shared" ca="1" si="5"/>
        <v/>
      </c>
    </row>
    <row r="29" spans="2:31" ht="15.4" customHeight="1">
      <c r="B29" s="395"/>
      <c r="D29" s="1169"/>
      <c r="E29" s="36"/>
      <c r="F29" s="47"/>
      <c r="G29" s="67" t="str">
        <f ca="1">IF(OFFSET(取組状況入力!$B$16,MATCH(I29,取組状況入力!$E$16:$E$709,0)-1,1,1,1)=0,"",OFFSET(取組状況入力!$B$16,MATCH(I29,取組状況入力!$E$16:$E$709,0)-1,1,1,1))</f>
        <v>＋</v>
      </c>
      <c r="H29" s="56">
        <v>3.7</v>
      </c>
      <c r="I29" s="63" t="s">
        <v>368</v>
      </c>
      <c r="J29" s="65" t="str">
        <f t="shared" ca="1" si="6"/>
        <v/>
      </c>
      <c r="K29" s="65">
        <f>VLOOKUP(I29,取組状況入力!$E$17:$X$709,取組状況入力!$S$1,0)</f>
        <v>0</v>
      </c>
      <c r="L29" s="222">
        <f t="shared" ca="1" si="10"/>
        <v>0.34972677595628421</v>
      </c>
      <c r="M29" s="112">
        <f ca="1">IF(K29="×","×",IF(K29="-","-",K29*L29))</f>
        <v>0</v>
      </c>
      <c r="N29" s="119"/>
      <c r="O29" s="27"/>
      <c r="P29" s="32"/>
      <c r="Q29" s="32"/>
      <c r="R29" s="358" t="s">
        <v>354</v>
      </c>
      <c r="S29" s="219"/>
      <c r="T29" s="138">
        <v>0.2</v>
      </c>
      <c r="U29" s="66">
        <f>IF(AA29="",1,AA29)</f>
        <v>1</v>
      </c>
      <c r="V29" s="66">
        <f>IF(AB29="",1,IF(AB29="-",0,AB29))</f>
        <v>1</v>
      </c>
      <c r="W29" s="222" t="str">
        <f t="shared" ca="1" si="11"/>
        <v/>
      </c>
      <c r="X29" s="222">
        <f ca="1">IF(K29="-","",IF(G29="＋",$N$3,$M$3))</f>
        <v>8.7431693989071029</v>
      </c>
      <c r="Y29" s="64" t="s">
        <v>198</v>
      </c>
      <c r="Z29" s="66" t="str">
        <f t="shared" ca="1" si="8"/>
        <v/>
      </c>
      <c r="AA29" s="66"/>
      <c r="AB29" s="66"/>
      <c r="AC29" s="1" t="str">
        <f t="shared" ca="1" si="12"/>
        <v/>
      </c>
      <c r="AD29" s="1" t="str">
        <f ca="1">IF(G29="＋","",M29)</f>
        <v/>
      </c>
      <c r="AE29" s="1">
        <f ca="1">IF(G29="＋",M29,"")</f>
        <v>0</v>
      </c>
    </row>
    <row r="30" spans="2:31" ht="15.4" customHeight="1">
      <c r="B30" s="395"/>
      <c r="D30" s="1169"/>
      <c r="E30" s="43" t="s">
        <v>369</v>
      </c>
      <c r="F30" s="1174" t="s">
        <v>370</v>
      </c>
      <c r="G30" s="49" t="str">
        <f ca="1">IF(OFFSET(取組状況入力!$B$16,MATCH(I30,取組状況入力!$E$16:$E$709,0)-1,1,1,1)=0,"",OFFSET(取組状況入力!$B$16,MATCH(I30,取組状況入力!$E$16:$E$709,0)-1,1,1,1))</f>
        <v>◎</v>
      </c>
      <c r="H30" s="50">
        <v>4.0999999999999996</v>
      </c>
      <c r="I30" s="51" t="s">
        <v>371</v>
      </c>
      <c r="J30" s="53" t="str">
        <f t="shared" ca="1" si="6"/>
        <v>×</v>
      </c>
      <c r="K30" s="53">
        <f>VLOOKUP(I30,取組状況入力!$E$17:$X$709,取組状況入力!$S$1,0)</f>
        <v>0</v>
      </c>
      <c r="L30" s="133">
        <f ca="1">IF(K30="×","×",IF(K30="-","-",S$30*T30*X30*U30*V30))</f>
        <v>0.24043715846994534</v>
      </c>
      <c r="M30" s="110">
        <f t="shared" ca="1" si="7"/>
        <v>0</v>
      </c>
      <c r="N30" s="117">
        <f ca="1">SUM(AD30:AD37)</f>
        <v>0</v>
      </c>
      <c r="O30" s="355"/>
      <c r="P30" s="32"/>
      <c r="Q30" s="32"/>
      <c r="R30" s="359" t="s">
        <v>354</v>
      </c>
      <c r="S30" s="220">
        <v>0.55000000000000004</v>
      </c>
      <c r="T30" s="140">
        <v>0.04</v>
      </c>
      <c r="U30" s="124">
        <f t="shared" si="2"/>
        <v>1</v>
      </c>
      <c r="V30" s="124">
        <f t="shared" si="3"/>
        <v>1</v>
      </c>
      <c r="W30" s="241">
        <f ca="1">IF(OR(G30="＋",K30="-"),"",1*S$30*T30*U30*V30)</f>
        <v>2.2000000000000002E-2</v>
      </c>
      <c r="X30" s="241">
        <f t="shared" ca="1" si="4"/>
        <v>10.928961748633878</v>
      </c>
      <c r="Y30" s="52" t="s">
        <v>198</v>
      </c>
      <c r="Z30" s="124">
        <f t="shared" ca="1" si="8"/>
        <v>1</v>
      </c>
      <c r="AA30" s="124"/>
      <c r="AB30" s="124"/>
      <c r="AC30" s="1">
        <f ca="1">IF(K30="-","",IF(G30="＋","",S$30*T30*X30*U30*V30))</f>
        <v>0.24043715846994534</v>
      </c>
      <c r="AD30" s="1">
        <f t="shared" ca="1" si="9"/>
        <v>0</v>
      </c>
      <c r="AE30" s="1" t="str">
        <f t="shared" ca="1" si="5"/>
        <v/>
      </c>
    </row>
    <row r="31" spans="2:31" ht="15.4" customHeight="1">
      <c r="B31" s="395"/>
      <c r="D31" s="1169"/>
      <c r="E31" s="48"/>
      <c r="F31" s="1175"/>
      <c r="G31" s="55" t="str">
        <f ca="1">IF(OFFSET(取組状況入力!$B$16,MATCH(I31,取組状況入力!$E$16:$E$709,0)-1,1,1,1)=0,"",OFFSET(取組状況入力!$B$16,MATCH(I31,取組状況入力!$E$16:$E$709,0)-1,1,1,1))</f>
        <v>◎</v>
      </c>
      <c r="H31" s="56">
        <v>4.2</v>
      </c>
      <c r="I31" s="57" t="s">
        <v>372</v>
      </c>
      <c r="J31" s="59" t="str">
        <f t="shared" ca="1" si="6"/>
        <v>×</v>
      </c>
      <c r="K31" s="59">
        <f>VLOOKUP(I31,取組状況入力!$E$17:$X$709,取組状況入力!$S$1,0)</f>
        <v>0</v>
      </c>
      <c r="L31" s="111">
        <f t="shared" ref="L31:L37" ca="1" si="13">IF(K31="×","×",IF(K31="-","-",S$30*T31*X31*U31*V31))</f>
        <v>0.12021857923497267</v>
      </c>
      <c r="M31" s="111">
        <f t="shared" ca="1" si="7"/>
        <v>0</v>
      </c>
      <c r="N31" s="254">
        <f ca="1">SUM(AE30:AE37)</f>
        <v>0</v>
      </c>
      <c r="O31" s="428"/>
      <c r="P31" s="32"/>
      <c r="Q31" s="32"/>
      <c r="R31" s="357" t="s">
        <v>354</v>
      </c>
      <c r="S31" s="217"/>
      <c r="T31" s="136">
        <v>0.02</v>
      </c>
      <c r="U31" s="124">
        <f t="shared" si="2"/>
        <v>1</v>
      </c>
      <c r="V31" s="124">
        <f t="shared" si="3"/>
        <v>1</v>
      </c>
      <c r="W31" s="241">
        <f t="shared" ref="W31:W37" ca="1" si="14">IF(OR(G31="＋",K31="-"),"",1*S$30*T31*U31*V31)</f>
        <v>1.1000000000000001E-2</v>
      </c>
      <c r="X31" s="241">
        <f t="shared" ca="1" si="4"/>
        <v>10.928961748633878</v>
      </c>
      <c r="Y31" s="58" t="s">
        <v>198</v>
      </c>
      <c r="Z31" s="124">
        <f t="shared" ca="1" si="8"/>
        <v>1</v>
      </c>
      <c r="AA31" s="124"/>
      <c r="AB31" s="124"/>
      <c r="AC31" s="1">
        <f t="shared" ref="AC31:AC37" ca="1" si="15">IF(K31="-","",IF(G31="＋","",S$30*T31*X31*U31*V31))</f>
        <v>0.12021857923497267</v>
      </c>
      <c r="AD31" s="1">
        <f t="shared" ca="1" si="9"/>
        <v>0</v>
      </c>
      <c r="AE31" s="1" t="str">
        <f t="shared" ca="1" si="5"/>
        <v/>
      </c>
    </row>
    <row r="32" spans="2:31" ht="15.4" customHeight="1">
      <c r="B32" s="395"/>
      <c r="D32" s="1169"/>
      <c r="E32" s="48"/>
      <c r="F32" s="46"/>
      <c r="G32" s="55" t="str">
        <f ca="1">IF(OFFSET(取組状況入力!$B$16,MATCH(I32,取組状況入力!$E$16:$E$709,0)-1,1,1,1)=0,"",OFFSET(取組状況入力!$B$16,MATCH(I32,取組状況入力!$E$16:$E$709,0)-1,1,1,1))</f>
        <v>◎</v>
      </c>
      <c r="H32" s="56">
        <v>4.3</v>
      </c>
      <c r="I32" s="57" t="s">
        <v>373</v>
      </c>
      <c r="J32" s="59" t="str">
        <f t="shared" ca="1" si="6"/>
        <v>×</v>
      </c>
      <c r="K32" s="59">
        <f>VLOOKUP(I32,取組状況入力!$E$17:$X$709,取組状況入力!$S$1,0)</f>
        <v>0</v>
      </c>
      <c r="L32" s="111">
        <f t="shared" ca="1" si="13"/>
        <v>1.2021857923497268</v>
      </c>
      <c r="M32" s="111">
        <f t="shared" ca="1" si="7"/>
        <v>0</v>
      </c>
      <c r="N32" s="118"/>
      <c r="O32" s="27"/>
      <c r="P32" s="32"/>
      <c r="Q32" s="32"/>
      <c r="R32" s="357" t="s">
        <v>354</v>
      </c>
      <c r="S32" s="217"/>
      <c r="T32" s="136">
        <v>0.2</v>
      </c>
      <c r="U32" s="124">
        <f t="shared" si="2"/>
        <v>1</v>
      </c>
      <c r="V32" s="124">
        <f t="shared" si="3"/>
        <v>1</v>
      </c>
      <c r="W32" s="241">
        <f t="shared" ca="1" si="14"/>
        <v>0.11000000000000001</v>
      </c>
      <c r="X32" s="241">
        <f t="shared" ca="1" si="4"/>
        <v>10.928961748633878</v>
      </c>
      <c r="Y32" s="58" t="s">
        <v>198</v>
      </c>
      <c r="Z32" s="124">
        <f t="shared" ca="1" si="8"/>
        <v>1</v>
      </c>
      <c r="AA32" s="124"/>
      <c r="AB32" s="124"/>
      <c r="AC32" s="1">
        <f t="shared" ca="1" si="15"/>
        <v>1.2021857923497268</v>
      </c>
      <c r="AD32" s="1">
        <f t="shared" ca="1" si="9"/>
        <v>0</v>
      </c>
      <c r="AE32" s="1" t="str">
        <f t="shared" ca="1" si="5"/>
        <v/>
      </c>
    </row>
    <row r="33" spans="2:31" ht="15.4" customHeight="1">
      <c r="B33" s="395"/>
      <c r="D33" s="1169"/>
      <c r="E33" s="48"/>
      <c r="F33" s="46"/>
      <c r="G33" s="55" t="str">
        <f ca="1">IF(OFFSET(取組状況入力!$B$16,MATCH(I33,取組状況入力!$E$16:$E$709,0)-1,1,1,1)=0,"",OFFSET(取組状況入力!$B$16,MATCH(I33,取組状況入力!$E$16:$E$709,0)-1,1,1,1))</f>
        <v>◎</v>
      </c>
      <c r="H33" s="56">
        <v>4.4000000000000004</v>
      </c>
      <c r="I33" s="57" t="s">
        <v>374</v>
      </c>
      <c r="J33" s="59" t="str">
        <f t="shared" ca="1" si="6"/>
        <v>×</v>
      </c>
      <c r="K33" s="59">
        <f>VLOOKUP(I33,取組状況入力!$E$17:$X$709,取組状況入力!$S$1,0)</f>
        <v>0</v>
      </c>
      <c r="L33" s="111">
        <f t="shared" ca="1" si="13"/>
        <v>0.24043715846994534</v>
      </c>
      <c r="M33" s="111">
        <f t="shared" ca="1" si="7"/>
        <v>0</v>
      </c>
      <c r="N33" s="118"/>
      <c r="O33" s="27"/>
      <c r="P33" s="32"/>
      <c r="Q33" s="32"/>
      <c r="R33" s="357" t="s">
        <v>354</v>
      </c>
      <c r="S33" s="217"/>
      <c r="T33" s="136">
        <v>0.04</v>
      </c>
      <c r="U33" s="124">
        <f t="shared" si="2"/>
        <v>1</v>
      </c>
      <c r="V33" s="124">
        <f t="shared" si="3"/>
        <v>1</v>
      </c>
      <c r="W33" s="241">
        <f t="shared" ca="1" si="14"/>
        <v>2.2000000000000002E-2</v>
      </c>
      <c r="X33" s="241">
        <f t="shared" ca="1" si="4"/>
        <v>10.928961748633878</v>
      </c>
      <c r="Y33" s="58" t="s">
        <v>198</v>
      </c>
      <c r="Z33" s="124">
        <f t="shared" ca="1" si="8"/>
        <v>1</v>
      </c>
      <c r="AA33" s="124"/>
      <c r="AB33" s="124"/>
      <c r="AC33" s="1">
        <f t="shared" ca="1" si="15"/>
        <v>0.24043715846994534</v>
      </c>
      <c r="AD33" s="1">
        <f t="shared" ca="1" si="9"/>
        <v>0</v>
      </c>
      <c r="AE33" s="1" t="str">
        <f t="shared" ca="1" si="5"/>
        <v/>
      </c>
    </row>
    <row r="34" spans="2:31" ht="15.4" customHeight="1">
      <c r="B34" s="395"/>
      <c r="D34" s="1169"/>
      <c r="E34" s="48"/>
      <c r="F34" s="46"/>
      <c r="G34" s="55" t="str">
        <f ca="1">IF(OFFSET(取組状況入力!$B$16,MATCH(I34,取組状況入力!$E$16:$E$709,0)-1,1,1,1)=0,"",OFFSET(取組状況入力!$B$16,MATCH(I34,取組状況入力!$E$16:$E$709,0)-1,1,1,1))</f>
        <v>○</v>
      </c>
      <c r="H34" s="56">
        <v>4.5</v>
      </c>
      <c r="I34" s="57" t="s">
        <v>375</v>
      </c>
      <c r="J34" s="59" t="str">
        <f t="shared" ca="1" si="6"/>
        <v/>
      </c>
      <c r="K34" s="59" t="str">
        <f>VLOOKUP(I34,取組状況入力!$E$17:$X$709,取組状況入力!$S$1,0)</f>
        <v>-</v>
      </c>
      <c r="L34" s="111" t="str">
        <f t="shared" si="13"/>
        <v>-</v>
      </c>
      <c r="M34" s="111" t="str">
        <f t="shared" si="7"/>
        <v>-</v>
      </c>
      <c r="N34" s="118"/>
      <c r="O34" s="27"/>
      <c r="P34" s="32"/>
      <c r="Q34" s="32"/>
      <c r="R34" s="357" t="s">
        <v>354</v>
      </c>
      <c r="S34" s="217"/>
      <c r="T34" s="136">
        <v>0.1</v>
      </c>
      <c r="U34" s="124">
        <f t="shared" si="2"/>
        <v>1</v>
      </c>
      <c r="V34" s="124">
        <f t="shared" si="3"/>
        <v>1</v>
      </c>
      <c r="W34" s="241" t="str">
        <f t="shared" ca="1" si="14"/>
        <v/>
      </c>
      <c r="X34" s="241" t="str">
        <f t="shared" si="4"/>
        <v/>
      </c>
      <c r="Y34" s="58" t="s">
        <v>198</v>
      </c>
      <c r="Z34" s="124" t="str">
        <f t="shared" ca="1" si="8"/>
        <v/>
      </c>
      <c r="AA34" s="124"/>
      <c r="AB34" s="124"/>
      <c r="AC34" s="1" t="str">
        <f t="shared" si="15"/>
        <v/>
      </c>
      <c r="AD34" s="1" t="str">
        <f t="shared" ca="1" si="9"/>
        <v>-</v>
      </c>
      <c r="AE34" s="1" t="str">
        <f t="shared" ca="1" si="5"/>
        <v/>
      </c>
    </row>
    <row r="35" spans="2:31" ht="15.4" customHeight="1">
      <c r="B35" s="395"/>
      <c r="D35" s="1169"/>
      <c r="E35" s="48"/>
      <c r="F35" s="46"/>
      <c r="G35" s="55" t="str">
        <f ca="1">IF(OFFSET(取組状況入力!$B$16,MATCH(I35,取組状況入力!$E$16:$E$709,0)-1,1,1,1)=0,"",OFFSET(取組状況入力!$B$16,MATCH(I35,取組状況入力!$E$16:$E$709,0)-1,1,1,1))</f>
        <v>◎</v>
      </c>
      <c r="H35" s="56">
        <v>4.5999999999999996</v>
      </c>
      <c r="I35" s="57" t="s">
        <v>376</v>
      </c>
      <c r="J35" s="59" t="str">
        <f t="shared" ca="1" si="6"/>
        <v>×</v>
      </c>
      <c r="K35" s="59">
        <f>VLOOKUP(I35,取組状況入力!$E$17:$X$709,取組状況入力!$S$1,0)</f>
        <v>0</v>
      </c>
      <c r="L35" s="111">
        <f t="shared" ca="1" si="13"/>
        <v>1.2021857923497268</v>
      </c>
      <c r="M35" s="111">
        <f t="shared" ca="1" si="7"/>
        <v>0</v>
      </c>
      <c r="N35" s="118"/>
      <c r="O35" s="27"/>
      <c r="P35" s="32"/>
      <c r="Q35" s="32"/>
      <c r="R35" s="357" t="s">
        <v>354</v>
      </c>
      <c r="S35" s="217"/>
      <c r="T35" s="136">
        <v>0.2</v>
      </c>
      <c r="U35" s="124">
        <f t="shared" si="2"/>
        <v>1</v>
      </c>
      <c r="V35" s="124">
        <f t="shared" si="3"/>
        <v>1</v>
      </c>
      <c r="W35" s="241">
        <f t="shared" ca="1" si="14"/>
        <v>0.11000000000000001</v>
      </c>
      <c r="X35" s="241">
        <f t="shared" ca="1" si="4"/>
        <v>10.928961748633878</v>
      </c>
      <c r="Y35" s="58" t="s">
        <v>198</v>
      </c>
      <c r="Z35" s="124">
        <f t="shared" ca="1" si="8"/>
        <v>1</v>
      </c>
      <c r="AA35" s="124"/>
      <c r="AB35" s="124"/>
      <c r="AC35" s="1">
        <f t="shared" ca="1" si="15"/>
        <v>1.2021857923497268</v>
      </c>
      <c r="AD35" s="1">
        <f t="shared" ca="1" si="9"/>
        <v>0</v>
      </c>
      <c r="AE35" s="1" t="str">
        <f t="shared" ca="1" si="5"/>
        <v/>
      </c>
    </row>
    <row r="36" spans="2:31" ht="15.4" customHeight="1">
      <c r="B36" s="395"/>
      <c r="D36" s="1169"/>
      <c r="E36" s="48"/>
      <c r="F36" s="46"/>
      <c r="G36" s="211" t="str">
        <f ca="1">IF(OFFSET(取組状況入力!$B$16,MATCH(I36,取組状況入力!$E$16:$E$709,0)-1,1,1,1)=0,"",OFFSET(取組状況入力!$B$16,MATCH(I36,取組状況入力!$E$16:$E$709,0)-1,1,1,1))</f>
        <v>○</v>
      </c>
      <c r="H36" s="56">
        <v>4.7</v>
      </c>
      <c r="I36" s="207" t="s">
        <v>377</v>
      </c>
      <c r="J36" s="212" t="str">
        <f t="shared" ca="1" si="6"/>
        <v/>
      </c>
      <c r="K36" s="212">
        <f>VLOOKUP(I36,取組状況入力!$E$17:$X$709,取組状況入力!$S$1,0)</f>
        <v>0</v>
      </c>
      <c r="L36" s="271">
        <f t="shared" ca="1" si="13"/>
        <v>2.1038251366120213</v>
      </c>
      <c r="M36" s="213">
        <f t="shared" ca="1" si="7"/>
        <v>0</v>
      </c>
      <c r="N36" s="118"/>
      <c r="O36" s="27"/>
      <c r="P36" s="32"/>
      <c r="Q36" s="32"/>
      <c r="R36" s="360" t="s">
        <v>354</v>
      </c>
      <c r="S36" s="217"/>
      <c r="T36" s="784">
        <v>0.35</v>
      </c>
      <c r="U36" s="60">
        <f t="shared" si="2"/>
        <v>1</v>
      </c>
      <c r="V36" s="60">
        <f t="shared" si="3"/>
        <v>1</v>
      </c>
      <c r="W36" s="271">
        <f t="shared" ca="1" si="14"/>
        <v>0.1925</v>
      </c>
      <c r="X36" s="271">
        <f t="shared" ca="1" si="4"/>
        <v>10.928961748633878</v>
      </c>
      <c r="Y36" s="58" t="s">
        <v>198</v>
      </c>
      <c r="Z36" s="60" t="str">
        <f t="shared" ca="1" si="8"/>
        <v/>
      </c>
      <c r="AA36" s="60"/>
      <c r="AB36" s="60"/>
      <c r="AC36" s="1">
        <f t="shared" ca="1" si="15"/>
        <v>2.1038251366120213</v>
      </c>
      <c r="AD36" s="1">
        <f t="shared" ca="1" si="9"/>
        <v>0</v>
      </c>
      <c r="AE36" s="1" t="str">
        <f t="shared" ca="1" si="5"/>
        <v/>
      </c>
    </row>
    <row r="37" spans="2:31" ht="15.4" customHeight="1">
      <c r="B37" s="395"/>
      <c r="D37" s="1169"/>
      <c r="E37" s="48"/>
      <c r="F37" s="46"/>
      <c r="G37" s="211" t="str">
        <f ca="1">IF(OFFSET(取組状況入力!$B$16,MATCH(I37,取組状況入力!$E$16:$E$709,0)-1,1,1,1)=0,"",OFFSET(取組状況入力!$B$16,MATCH(I37,取組状況入力!$E$16:$E$709,0)-1,1,1,1))</f>
        <v>○</v>
      </c>
      <c r="H37" s="56">
        <v>4.8</v>
      </c>
      <c r="I37" s="207" t="s">
        <v>378</v>
      </c>
      <c r="J37" s="212" t="str">
        <f t="shared" ca="1" si="6"/>
        <v/>
      </c>
      <c r="K37" s="212">
        <f>VLOOKUP(I37,取組状況入力!$E$17:$X$709,取組状況入力!$S$1,0)</f>
        <v>0</v>
      </c>
      <c r="L37" s="271">
        <f t="shared" ca="1" si="13"/>
        <v>0.30054644808743169</v>
      </c>
      <c r="M37" s="213">
        <f t="shared" ca="1" si="7"/>
        <v>0</v>
      </c>
      <c r="N37" s="118"/>
      <c r="O37" s="27"/>
      <c r="P37" s="32"/>
      <c r="Q37" s="32"/>
      <c r="R37" s="360" t="s">
        <v>354</v>
      </c>
      <c r="S37" s="217"/>
      <c r="T37" s="784">
        <v>0.05</v>
      </c>
      <c r="U37" s="60">
        <f t="shared" si="2"/>
        <v>1</v>
      </c>
      <c r="V37" s="60">
        <f t="shared" si="3"/>
        <v>1</v>
      </c>
      <c r="W37" s="271">
        <f t="shared" ca="1" si="14"/>
        <v>2.7500000000000004E-2</v>
      </c>
      <c r="X37" s="271">
        <f ca="1">IF(K37="-","",IF(G37="＋",$N$3,$M$3))</f>
        <v>10.928961748633878</v>
      </c>
      <c r="Y37" s="58" t="s">
        <v>198</v>
      </c>
      <c r="Z37" s="60" t="str">
        <f t="shared" ca="1" si="8"/>
        <v/>
      </c>
      <c r="AA37" s="60"/>
      <c r="AB37" s="60"/>
      <c r="AC37" s="1">
        <f t="shared" ca="1" si="15"/>
        <v>0.30054644808743169</v>
      </c>
      <c r="AD37" s="1">
        <f ca="1">IF(G37="＋","",M37)</f>
        <v>0</v>
      </c>
      <c r="AE37" s="1" t="str">
        <f ca="1">IF(G37="＋",M37,"")</f>
        <v/>
      </c>
    </row>
    <row r="38" spans="2:31" ht="15.4" customHeight="1">
      <c r="B38" s="395"/>
      <c r="D38" s="1169"/>
      <c r="E38" s="43" t="s">
        <v>379</v>
      </c>
      <c r="F38" s="44" t="s">
        <v>380</v>
      </c>
      <c r="G38" s="435" t="str">
        <f ca="1">IF(OFFSET(取組状況入力!$B$16,MATCH(I38,取組状況入力!$E$16:$E$709,0)-1,1,1,1)=0,"",OFFSET(取組状況入力!$B$16,MATCH(I38,取組状況入力!$E$16:$E$709,0)-1,1,1,1))</f>
        <v>◎</v>
      </c>
      <c r="H38" s="23">
        <v>5.0999999999999996</v>
      </c>
      <c r="I38" s="125" t="s">
        <v>381</v>
      </c>
      <c r="J38" s="10" t="str">
        <f t="shared" ca="1" si="6"/>
        <v>×</v>
      </c>
      <c r="K38" s="10">
        <f>VLOOKUP(I38,取組状況入力!$E$17:$X$709,取組状況入力!$S$1,0)</f>
        <v>0</v>
      </c>
      <c r="L38" s="436">
        <f ca="1">IF(K38="×","×",IF(K38="-","-",S$38*T38*X38*U38*V38))</f>
        <v>0.54644808743169393</v>
      </c>
      <c r="M38" s="214">
        <f t="shared" ca="1" si="7"/>
        <v>0</v>
      </c>
      <c r="N38" s="117">
        <f ca="1">SUM(AD38:AD38)</f>
        <v>0</v>
      </c>
      <c r="O38" s="355"/>
      <c r="P38" s="32"/>
      <c r="Q38" s="32"/>
      <c r="R38" s="437" t="s">
        <v>354</v>
      </c>
      <c r="S38" s="851">
        <v>0.05</v>
      </c>
      <c r="T38" s="851">
        <v>1</v>
      </c>
      <c r="U38" s="11">
        <f t="shared" si="2"/>
        <v>1</v>
      </c>
      <c r="V38" s="11">
        <f t="shared" si="3"/>
        <v>1</v>
      </c>
      <c r="W38" s="436">
        <f ca="1">IF(OR(G38="＋",K38="-"),"",1*S$38*T38*U38*V38)</f>
        <v>0.05</v>
      </c>
      <c r="X38" s="436">
        <f t="shared" ca="1" si="4"/>
        <v>10.928961748633878</v>
      </c>
      <c r="Y38" s="438" t="s">
        <v>198</v>
      </c>
      <c r="Z38" s="11">
        <f t="shared" ca="1" si="8"/>
        <v>1</v>
      </c>
      <c r="AA38" s="11"/>
      <c r="AB38" s="11"/>
      <c r="AC38" s="1">
        <f ca="1">IF(K38="-","",IF(G38="＋","",S$38*T38*X38*U38*V38))</f>
        <v>0.54644808743169393</v>
      </c>
      <c r="AD38" s="1">
        <f t="shared" ca="1" si="9"/>
        <v>0</v>
      </c>
      <c r="AE38" s="1" t="str">
        <f t="shared" ca="1" si="5"/>
        <v/>
      </c>
    </row>
    <row r="39" spans="2:31" ht="15.4" customHeight="1">
      <c r="B39" s="395"/>
      <c r="D39" s="1168" t="s">
        <v>42</v>
      </c>
      <c r="E39" s="43" t="s">
        <v>90</v>
      </c>
      <c r="F39" s="44" t="s">
        <v>382</v>
      </c>
      <c r="G39" s="124" t="str">
        <f ca="1">IF($S$3=1,"",IF(OFFSET(取組状況入力!$B$16,MATCH(I39,取組状況入力!$E$16:$E$709,0)-1,1,1,1)=0,"",OFFSET(取組状況入力!$B$16,MATCH(I39,取組状況入力!$E$16:$E$709,0)-1,1,1,1)))</f>
        <v>○</v>
      </c>
      <c r="H39" s="127">
        <v>1.1000000000000001</v>
      </c>
      <c r="I39" s="122" t="s">
        <v>383</v>
      </c>
      <c r="J39" s="127" t="str">
        <f ca="1">IF($S$3=1,"",IF(AND($G39="◎",$K39=0),"×",""))</f>
        <v/>
      </c>
      <c r="K39" s="127">
        <f>IF($S$3=1,"",VLOOKUP(I39,取組状況入力!$E$17:$X$709,取組状況入力!$S$1,0))</f>
        <v>0</v>
      </c>
      <c r="L39" s="133">
        <f ca="1">IF($S$3=1,"",IF(K39="×","×",IF(K39="-","-",S39*T39*X39*U39*V39)))</f>
        <v>0</v>
      </c>
      <c r="M39" s="110">
        <f ca="1">IF($S$3=1,"",IF(K39="×","×",IF(K39="-","-",K39*L39)))</f>
        <v>0</v>
      </c>
      <c r="N39" s="117">
        <f ca="1">SUM(AD39:AD42)</f>
        <v>0</v>
      </c>
      <c r="O39" s="355"/>
      <c r="P39" s="32"/>
      <c r="Q39" s="32"/>
      <c r="R39" s="356" t="s">
        <v>384</v>
      </c>
      <c r="S39" s="135">
        <f>VLOOKUP(R39,メイン!$G$54:$Q$68,メイン!$Q$73,0)</f>
        <v>0</v>
      </c>
      <c r="T39" s="218">
        <v>0.04</v>
      </c>
      <c r="U39" s="124">
        <f t="shared" si="2"/>
        <v>1</v>
      </c>
      <c r="V39" s="124">
        <f t="shared" si="3"/>
        <v>1</v>
      </c>
      <c r="W39" s="241">
        <f ca="1">IF(OR(G39="＋",K39="-"),"",1*S39*T39*U39*V39)</f>
        <v>0</v>
      </c>
      <c r="X39" s="241">
        <f t="shared" ref="X39:X79" ca="1" si="16">IF(K39="-","",IF(G39="＋",$N$4,$M$4))</f>
        <v>0</v>
      </c>
      <c r="Y39" s="123" t="s">
        <v>385</v>
      </c>
      <c r="Z39" s="124" t="str">
        <f t="shared" ca="1" si="8"/>
        <v/>
      </c>
      <c r="AA39" s="124"/>
      <c r="AB39" s="124"/>
      <c r="AC39" s="1">
        <f ca="1">IF($S$3=1,"",IF(K39="-","",IF(G39="＋","",S39*T39*X39*U39*V39)))</f>
        <v>0</v>
      </c>
      <c r="AD39" s="1">
        <f t="shared" ca="1" si="9"/>
        <v>0</v>
      </c>
      <c r="AE39" s="1" t="str">
        <f t="shared" ca="1" si="5"/>
        <v/>
      </c>
    </row>
    <row r="40" spans="2:31" ht="15.4" customHeight="1">
      <c r="B40" s="395"/>
      <c r="D40" s="1169"/>
      <c r="E40" s="42"/>
      <c r="F40" s="46"/>
      <c r="G40" s="60" t="str">
        <f ca="1">IF($S$3=1,"",IF(OFFSET(取組状況入力!$B$16,MATCH(I40,取組状況入力!$E$16:$E$709,0)-1,1,1,1)=0,"",OFFSET(取組状況入力!$B$16,MATCH(I40,取組状況入力!$E$16:$E$709,0)-1,1,1,1)))</f>
        <v>○</v>
      </c>
      <c r="H40" s="59">
        <v>1.2</v>
      </c>
      <c r="I40" s="57" t="s">
        <v>386</v>
      </c>
      <c r="J40" s="59" t="str">
        <f t="shared" ref="J40:J71" ca="1" si="17">IF($S$3=1,"",IF(AND($G40="◎",$K40=0),"×",""))</f>
        <v/>
      </c>
      <c r="K40" s="59">
        <f>IF($S$3=1,"",VLOOKUP(I40,取組状況入力!$E$17:$X$709,取組状況入力!$S$1,0))</f>
        <v>0</v>
      </c>
      <c r="L40" s="111">
        <f t="shared" ref="L40:L71" ca="1" si="18">IF($S$3=1,"",IF(K40="×","×",IF(K40="-","-",S40*T40*X40*U40*V40)))</f>
        <v>0</v>
      </c>
      <c r="M40" s="111">
        <f t="shared" ref="M40:M71" ca="1" si="19">IF($S$3=1,"",IF(K40="×","×",IF(K40="-","-",K40*L40)))</f>
        <v>0</v>
      </c>
      <c r="N40" s="254">
        <f ca="1">SUM(AE39:AE42)</f>
        <v>0</v>
      </c>
      <c r="O40" s="429"/>
      <c r="P40" s="32"/>
      <c r="Q40" s="32"/>
      <c r="R40" s="357" t="s">
        <v>387</v>
      </c>
      <c r="S40" s="137">
        <f>VLOOKUP(R40,メイン!$G$54:$Q$68,メイン!$Q$73,0)</f>
        <v>0</v>
      </c>
      <c r="T40" s="136">
        <v>3.3000000000000002E-2</v>
      </c>
      <c r="U40" s="60">
        <f t="shared" si="2"/>
        <v>1</v>
      </c>
      <c r="V40" s="60">
        <f t="shared" si="3"/>
        <v>1</v>
      </c>
      <c r="W40" s="271">
        <f t="shared" ref="W40:W114" ca="1" si="20">IF(OR(G40="＋",K40="-"),"",1*S40*T40*U40*V40)</f>
        <v>0</v>
      </c>
      <c r="X40" s="241">
        <f t="shared" ca="1" si="16"/>
        <v>0</v>
      </c>
      <c r="Y40" s="58" t="s">
        <v>385</v>
      </c>
      <c r="Z40" s="60" t="str">
        <f t="shared" ca="1" si="8"/>
        <v/>
      </c>
      <c r="AA40" s="60"/>
      <c r="AB40" s="60"/>
      <c r="AC40" s="1">
        <f t="shared" ref="AC40:AC47" ca="1" si="21">IF($S$3=1,"",IF(K40="-","",IF(G40="＋","",S40*T40*X40*U40*V40)))</f>
        <v>0</v>
      </c>
      <c r="AD40" s="1">
        <f t="shared" ca="1" si="9"/>
        <v>0</v>
      </c>
      <c r="AE40" s="1" t="str">
        <f t="shared" ca="1" si="5"/>
        <v/>
      </c>
    </row>
    <row r="41" spans="2:31" ht="15.4" customHeight="1">
      <c r="B41" s="395"/>
      <c r="D41" s="1169"/>
      <c r="E41" s="42"/>
      <c r="F41" s="46"/>
      <c r="G41" s="60" t="str">
        <f ca="1">IF($S$3=1,"",IF(OFFSET(取組状況入力!$B$16,MATCH(I41,取組状況入力!$E$16:$E$709,0)-1,1,1,1)=0,"",OFFSET(取組状況入力!$B$16,MATCH(I41,取組状況入力!$E$16:$E$709,0)-1,1,1,1)))</f>
        <v>＋</v>
      </c>
      <c r="H41" s="59">
        <v>1.4</v>
      </c>
      <c r="I41" s="57" t="s">
        <v>388</v>
      </c>
      <c r="J41" s="59" t="str">
        <f t="shared" ca="1" si="17"/>
        <v/>
      </c>
      <c r="K41" s="60">
        <f>IF($S$3=1,"",VLOOKUP(I41,取組状況入力!$E$17:$X$709,取組状況入力!$S$1,0))</f>
        <v>0</v>
      </c>
      <c r="L41" s="111">
        <f t="shared" ca="1" si="18"/>
        <v>0</v>
      </c>
      <c r="M41" s="271">
        <f t="shared" ca="1" si="19"/>
        <v>0</v>
      </c>
      <c r="N41" s="118"/>
      <c r="O41" s="27"/>
      <c r="P41" s="32"/>
      <c r="Q41" s="32"/>
      <c r="R41" s="440" t="s">
        <v>283</v>
      </c>
      <c r="S41" s="137">
        <v>1</v>
      </c>
      <c r="T41" s="934">
        <v>1.4E-2</v>
      </c>
      <c r="U41" s="60">
        <f>IF(AA41="",1,AA41)</f>
        <v>1</v>
      </c>
      <c r="V41" s="60">
        <f>IF(AB41="",1,IF(AB41="-",0,AB41))</f>
        <v>1</v>
      </c>
      <c r="W41" s="271" t="str">
        <f t="shared" ca="1" si="20"/>
        <v/>
      </c>
      <c r="X41" s="241">
        <f t="shared" ca="1" si="16"/>
        <v>0</v>
      </c>
      <c r="Y41" s="58" t="s">
        <v>281</v>
      </c>
      <c r="Z41" s="60" t="str">
        <f t="shared" ca="1" si="8"/>
        <v/>
      </c>
      <c r="AA41" s="60"/>
      <c r="AB41" s="60"/>
      <c r="AC41" s="1" t="str">
        <f t="shared" ca="1" si="21"/>
        <v/>
      </c>
      <c r="AD41" s="1" t="str">
        <f t="shared" ca="1" si="9"/>
        <v/>
      </c>
      <c r="AE41" s="1">
        <f t="shared" ca="1" si="5"/>
        <v>0</v>
      </c>
    </row>
    <row r="42" spans="2:31" ht="15.4" customHeight="1">
      <c r="B42" s="395"/>
      <c r="D42" s="1169"/>
      <c r="E42" s="42"/>
      <c r="F42" s="46"/>
      <c r="G42" s="66" t="str">
        <f ca="1">IF($S$3=1,"",IF(OFFSET(取組状況入力!$B$16,MATCH(I42,取組状況入力!$E$16:$E$709,0)-1,1,1,1)=0,"",OFFSET(取組状況入力!$B$16,MATCH(I42,取組状況入力!$E$16:$E$709,0)-1,1,1,1)))</f>
        <v>＋</v>
      </c>
      <c r="H42" s="65">
        <v>1.5</v>
      </c>
      <c r="I42" s="63" t="s">
        <v>389</v>
      </c>
      <c r="J42" s="65" t="str">
        <f t="shared" ca="1" si="17"/>
        <v/>
      </c>
      <c r="K42" s="65">
        <f>IF($S$3=1,"",VLOOKUP(I42,取組状況入力!$E$17:$X$709,取組状況入力!$S$1,0))</f>
        <v>0</v>
      </c>
      <c r="L42" s="112">
        <f t="shared" ca="1" si="18"/>
        <v>0</v>
      </c>
      <c r="M42" s="112">
        <f t="shared" ca="1" si="19"/>
        <v>0</v>
      </c>
      <c r="N42" s="119"/>
      <c r="O42" s="27"/>
      <c r="P42" s="32"/>
      <c r="Q42" s="32"/>
      <c r="R42" s="439" t="s">
        <v>387</v>
      </c>
      <c r="S42" s="139">
        <f>VLOOKUP(R42,メイン!$G$54:$Q$68,メイン!$Q$73,0)</f>
        <v>0</v>
      </c>
      <c r="T42" s="138">
        <v>2E-3</v>
      </c>
      <c r="U42" s="66">
        <f>IF(AA42="",1,AA42)</f>
        <v>1</v>
      </c>
      <c r="V42" s="66">
        <f>IF(AB42="",1,IF(AB42="-",0,AB42))</f>
        <v>1</v>
      </c>
      <c r="W42" s="222" t="str">
        <f ca="1">IF(OR(G42="＋",K42="-"),"",1*S42*T42*U42*V42)</f>
        <v/>
      </c>
      <c r="X42" s="222">
        <f ca="1">IF(K42="-","",IF(G42="＋",$N$4,$M$4))</f>
        <v>0</v>
      </c>
      <c r="Y42" s="64" t="s">
        <v>390</v>
      </c>
      <c r="Z42" s="66" t="str">
        <f ca="1">IF($J42="×",1,"")</f>
        <v/>
      </c>
      <c r="AA42" s="66"/>
      <c r="AB42" s="66"/>
      <c r="AC42" s="1" t="str">
        <f t="shared" ca="1" si="21"/>
        <v/>
      </c>
      <c r="AD42" s="1" t="str">
        <f ca="1">IF(G42="＋","",M42)</f>
        <v/>
      </c>
      <c r="AE42" s="1">
        <f ca="1">IF(G42="＋",M42,"")</f>
        <v>0</v>
      </c>
    </row>
    <row r="43" spans="2:31" ht="15.4" customHeight="1">
      <c r="B43" s="395"/>
      <c r="D43" s="1169"/>
      <c r="E43" s="43" t="s">
        <v>92</v>
      </c>
      <c r="F43" s="44" t="s">
        <v>391</v>
      </c>
      <c r="G43" s="124" t="str">
        <f ca="1">IF($S$3=1,"",IF(OFFSET(取組状況入力!$B$16,MATCH(I43,取組状況入力!$E$16:$E$709,0)-1,1,1,1)=0,"",OFFSET(取組状況入力!$B$16,MATCH(I43,取組状況入力!$E$16:$E$709,0)-1,1,1,1)))</f>
        <v>○</v>
      </c>
      <c r="H43" s="132">
        <v>2.1</v>
      </c>
      <c r="I43" s="122" t="s">
        <v>392</v>
      </c>
      <c r="J43" s="127" t="str">
        <f t="shared" ca="1" si="17"/>
        <v/>
      </c>
      <c r="K43" s="127">
        <f>IF($S$3=1,"",VLOOKUP(I43,取組状況入力!$E$17:$X$709,取組状況入力!$S$1,0))</f>
        <v>0</v>
      </c>
      <c r="L43" s="133">
        <f t="shared" ca="1" si="18"/>
        <v>0</v>
      </c>
      <c r="M43" s="133">
        <f t="shared" ca="1" si="19"/>
        <v>0</v>
      </c>
      <c r="N43" s="134">
        <f ca="1">SUM(AD43:AD47)</f>
        <v>0</v>
      </c>
      <c r="O43" s="355"/>
      <c r="P43" s="32"/>
      <c r="Q43" s="32"/>
      <c r="R43" s="356" t="s">
        <v>393</v>
      </c>
      <c r="S43" s="135">
        <f>VLOOKUP(R43,メイン!$G$54:$Q$68,メイン!$Q$73,0)</f>
        <v>0</v>
      </c>
      <c r="T43" s="218">
        <f>0.6+0.06+0.02</f>
        <v>0.67999999999999994</v>
      </c>
      <c r="U43" s="124">
        <f t="shared" si="2"/>
        <v>1</v>
      </c>
      <c r="V43" s="124">
        <f t="shared" si="3"/>
        <v>1</v>
      </c>
      <c r="W43" s="241">
        <f t="shared" ca="1" si="20"/>
        <v>0</v>
      </c>
      <c r="X43" s="241">
        <f t="shared" ca="1" si="16"/>
        <v>0</v>
      </c>
      <c r="Y43" s="123" t="s">
        <v>385</v>
      </c>
      <c r="Z43" s="124" t="str">
        <f t="shared" ca="1" si="8"/>
        <v/>
      </c>
      <c r="AA43" s="124"/>
      <c r="AB43" s="124"/>
      <c r="AC43" s="1">
        <f t="shared" ca="1" si="21"/>
        <v>0</v>
      </c>
      <c r="AD43" s="1">
        <f t="shared" ca="1" si="9"/>
        <v>0</v>
      </c>
      <c r="AE43" s="1" t="str">
        <f t="shared" ca="1" si="5"/>
        <v/>
      </c>
    </row>
    <row r="44" spans="2:31" ht="15.4" customHeight="1">
      <c r="B44" s="395"/>
      <c r="D44" s="1169"/>
      <c r="E44" s="42"/>
      <c r="F44" s="46"/>
      <c r="G44" s="60" t="str">
        <f ca="1">IF($S$3=1,"",IF(OFFSET(取組状況入力!$B$16,MATCH(I44,取組状況入力!$E$16:$E$709,0)-1,1,1,1)=0,"",OFFSET(取組状況入力!$B$16,MATCH(I44,取組状況入力!$E$16:$E$709,0)-1,1,1,1)))</f>
        <v>○</v>
      </c>
      <c r="H44" s="56">
        <v>2.2000000000000002</v>
      </c>
      <c r="I44" s="57" t="s">
        <v>394</v>
      </c>
      <c r="J44" s="59" t="str">
        <f t="shared" ca="1" si="17"/>
        <v/>
      </c>
      <c r="K44" s="59">
        <f>IF($S$3=1,"",VLOOKUP(I44,取組状況入力!$E$17:$X$709,取組状況入力!$S$1,0))</f>
        <v>0</v>
      </c>
      <c r="L44" s="111">
        <f t="shared" ca="1" si="18"/>
        <v>0</v>
      </c>
      <c r="M44" s="111">
        <f t="shared" ca="1" si="19"/>
        <v>0</v>
      </c>
      <c r="N44" s="254">
        <f ca="1">SUM(AE43:AE47)</f>
        <v>0</v>
      </c>
      <c r="O44" s="429"/>
      <c r="P44" s="32"/>
      <c r="Q44" s="32"/>
      <c r="R44" s="357" t="s">
        <v>393</v>
      </c>
      <c r="S44" s="137">
        <f>VLOOKUP(R44,メイン!$G$54:$Q$68,メイン!$Q$73,0)</f>
        <v>0</v>
      </c>
      <c r="T44" s="136">
        <v>0.04</v>
      </c>
      <c r="U44" s="60">
        <f t="shared" si="2"/>
        <v>1</v>
      </c>
      <c r="V44" s="60">
        <f t="shared" si="3"/>
        <v>1</v>
      </c>
      <c r="W44" s="271">
        <f t="shared" ca="1" si="20"/>
        <v>0</v>
      </c>
      <c r="X44" s="241">
        <f t="shared" ca="1" si="16"/>
        <v>0</v>
      </c>
      <c r="Y44" s="58" t="s">
        <v>385</v>
      </c>
      <c r="Z44" s="60" t="str">
        <f t="shared" ca="1" si="8"/>
        <v/>
      </c>
      <c r="AA44" s="60"/>
      <c r="AB44" s="60"/>
      <c r="AC44" s="1">
        <f t="shared" ca="1" si="21"/>
        <v>0</v>
      </c>
      <c r="AD44" s="1">
        <f t="shared" ca="1" si="9"/>
        <v>0</v>
      </c>
      <c r="AE44" s="1" t="str">
        <f t="shared" ca="1" si="5"/>
        <v/>
      </c>
    </row>
    <row r="45" spans="2:31" ht="15.4" customHeight="1">
      <c r="B45" s="395"/>
      <c r="D45" s="1169"/>
      <c r="E45" s="42"/>
      <c r="F45" s="46"/>
      <c r="G45" s="60" t="str">
        <f ca="1">IF($S$3=1,"",IF(OFFSET(取組状況入力!$B$16,MATCH(I45,取組状況入力!$E$16:$E$709,0)-1,1,1,1)=0,"",OFFSET(取組状況入力!$B$16,MATCH(I45,取組状況入力!$E$16:$E$709,0)-1,1,1,1)))</f>
        <v>○</v>
      </c>
      <c r="H45" s="132">
        <v>2.2999999999999998</v>
      </c>
      <c r="I45" s="57" t="s">
        <v>395</v>
      </c>
      <c r="J45" s="59" t="str">
        <f t="shared" ca="1" si="17"/>
        <v/>
      </c>
      <c r="K45" s="59">
        <f>IF($S$3=1,"",VLOOKUP(I45,取組状況入力!$E$17:$X$709,取組状況入力!$S$1,0))</f>
        <v>0</v>
      </c>
      <c r="L45" s="111">
        <f t="shared" ca="1" si="18"/>
        <v>0</v>
      </c>
      <c r="M45" s="111">
        <f t="shared" ca="1" si="19"/>
        <v>0</v>
      </c>
      <c r="N45" s="238"/>
      <c r="O45" s="428"/>
      <c r="P45" s="32"/>
      <c r="Q45" s="32"/>
      <c r="R45" s="357" t="s">
        <v>393</v>
      </c>
      <c r="S45" s="137">
        <f>VLOOKUP(R45,メイン!$G$54:$Q$68,メイン!$Q$73,0)</f>
        <v>0</v>
      </c>
      <c r="T45" s="136">
        <v>0.02</v>
      </c>
      <c r="U45" s="60">
        <f t="shared" si="2"/>
        <v>1</v>
      </c>
      <c r="V45" s="60">
        <f t="shared" si="3"/>
        <v>1</v>
      </c>
      <c r="W45" s="271">
        <f t="shared" ca="1" si="20"/>
        <v>0</v>
      </c>
      <c r="X45" s="241">
        <f t="shared" ca="1" si="16"/>
        <v>0</v>
      </c>
      <c r="Y45" s="58" t="s">
        <v>396</v>
      </c>
      <c r="Z45" s="60" t="str">
        <f t="shared" ca="1" si="8"/>
        <v/>
      </c>
      <c r="AA45" s="60"/>
      <c r="AB45" s="60"/>
      <c r="AC45" s="1">
        <f t="shared" ca="1" si="21"/>
        <v>0</v>
      </c>
      <c r="AD45" s="1">
        <f t="shared" ca="1" si="9"/>
        <v>0</v>
      </c>
      <c r="AE45" s="1" t="str">
        <f t="shared" ca="1" si="5"/>
        <v/>
      </c>
    </row>
    <row r="46" spans="2:31" ht="15.4" customHeight="1">
      <c r="B46" s="395"/>
      <c r="D46" s="1169"/>
      <c r="E46" s="42"/>
      <c r="F46" s="46"/>
      <c r="G46" s="60" t="str">
        <f ca="1">IF($S$3=1,"",IF(OFFSET(取組状況入力!$B$16,MATCH(I46,取組状況入力!$E$16:$E$709,0)-1,1,1,1)=0,"",OFFSET(取組状況入力!$B$16,MATCH(I46,取組状況入力!$E$16:$E$709,0)-1,1,1,1)))</f>
        <v>＋</v>
      </c>
      <c r="H46" s="56">
        <v>2.4</v>
      </c>
      <c r="I46" s="57" t="s">
        <v>397</v>
      </c>
      <c r="J46" s="59" t="str">
        <f t="shared" ca="1" si="17"/>
        <v/>
      </c>
      <c r="K46" s="59">
        <f>IF($S$3=1,"",VLOOKUP(I46,取組状況入力!$E$17:$X$709,取組状況入力!$S$1,0))</f>
        <v>0</v>
      </c>
      <c r="L46" s="111">
        <f t="shared" ca="1" si="18"/>
        <v>0</v>
      </c>
      <c r="M46" s="111">
        <f t="shared" ca="1" si="19"/>
        <v>0</v>
      </c>
      <c r="N46" s="118"/>
      <c r="O46" s="27"/>
      <c r="P46" s="32"/>
      <c r="Q46" s="32"/>
      <c r="R46" s="357" t="s">
        <v>393</v>
      </c>
      <c r="S46" s="137">
        <f>VLOOKUP(R46,メイン!$G$54:$Q$68,メイン!$Q$73,0)</f>
        <v>0</v>
      </c>
      <c r="T46" s="136">
        <v>8.0000000000000002E-3</v>
      </c>
      <c r="U46" s="60">
        <f t="shared" si="2"/>
        <v>1</v>
      </c>
      <c r="V46" s="60">
        <f t="shared" si="3"/>
        <v>1</v>
      </c>
      <c r="W46" s="271" t="str">
        <f t="shared" ca="1" si="20"/>
        <v/>
      </c>
      <c r="X46" s="241">
        <f t="shared" ca="1" si="16"/>
        <v>0</v>
      </c>
      <c r="Y46" s="58" t="s">
        <v>396</v>
      </c>
      <c r="Z46" s="60" t="str">
        <f t="shared" ca="1" si="8"/>
        <v/>
      </c>
      <c r="AA46" s="60"/>
      <c r="AB46" s="60"/>
      <c r="AC46" s="1" t="str">
        <f t="shared" ca="1" si="21"/>
        <v/>
      </c>
      <c r="AD46" s="1" t="str">
        <f t="shared" ca="1" si="9"/>
        <v/>
      </c>
      <c r="AE46" s="1">
        <f t="shared" ca="1" si="5"/>
        <v>0</v>
      </c>
    </row>
    <row r="47" spans="2:31" ht="15.4" customHeight="1">
      <c r="B47" s="395"/>
      <c r="D47" s="1169"/>
      <c r="E47" s="42"/>
      <c r="F47" s="47"/>
      <c r="G47" s="60" t="str">
        <f ca="1">IF($S$3=1,"",IF(OFFSET(取組状況入力!$B$16,MATCH(I47,取組状況入力!$E$16:$E$709,0)-1,1,1,1)=0,"",OFFSET(取組状況入力!$B$16,MATCH(I47,取組状況入力!$E$16:$E$709,0)-1,1,1,1)))</f>
        <v>＋</v>
      </c>
      <c r="H47" s="132">
        <v>2.5</v>
      </c>
      <c r="I47" s="57" t="s">
        <v>398</v>
      </c>
      <c r="J47" s="59" t="str">
        <f t="shared" ca="1" si="17"/>
        <v/>
      </c>
      <c r="K47" s="59">
        <f>IF($S$3=1,"",VLOOKUP(I47,取組状況入力!$E$17:$X$709,取組状況入力!$S$1,0))</f>
        <v>0</v>
      </c>
      <c r="L47" s="222">
        <f t="shared" ca="1" si="18"/>
        <v>0</v>
      </c>
      <c r="M47" s="111">
        <f t="shared" ca="1" si="19"/>
        <v>0</v>
      </c>
      <c r="N47" s="118"/>
      <c r="O47" s="27"/>
      <c r="P47" s="32"/>
      <c r="Q47" s="32"/>
      <c r="R47" s="357" t="s">
        <v>393</v>
      </c>
      <c r="S47" s="137">
        <f>VLOOKUP(R47,メイン!$G$54:$Q$68,メイン!$Q$73,0)</f>
        <v>0</v>
      </c>
      <c r="T47" s="136">
        <v>1.4999999999999999E-2</v>
      </c>
      <c r="U47" s="66">
        <f t="shared" si="2"/>
        <v>1</v>
      </c>
      <c r="V47" s="66">
        <f t="shared" si="3"/>
        <v>1</v>
      </c>
      <c r="W47" s="222" t="str">
        <f t="shared" ca="1" si="20"/>
        <v/>
      </c>
      <c r="X47" s="222">
        <f t="shared" ca="1" si="16"/>
        <v>0</v>
      </c>
      <c r="Y47" s="58" t="s">
        <v>396</v>
      </c>
      <c r="Z47" s="66" t="str">
        <f t="shared" ca="1" si="8"/>
        <v/>
      </c>
      <c r="AA47" s="66"/>
      <c r="AB47" s="66"/>
      <c r="AC47" s="1" t="str">
        <f t="shared" ca="1" si="21"/>
        <v/>
      </c>
      <c r="AD47" s="1" t="str">
        <f t="shared" ca="1" si="9"/>
        <v/>
      </c>
      <c r="AE47" s="1">
        <f t="shared" ca="1" si="5"/>
        <v>0</v>
      </c>
    </row>
    <row r="48" spans="2:31" ht="15.4" customHeight="1">
      <c r="B48" s="395"/>
      <c r="D48" s="1169"/>
      <c r="E48" s="1165" t="s">
        <v>399</v>
      </c>
      <c r="F48" s="46" t="s">
        <v>99</v>
      </c>
      <c r="G48" s="54" t="str">
        <f ca="1">IF($S$3=1,"",IF(OFFSET(取組状況入力!$B$16,MATCH(I48,取組状況入力!$E$16:$E$709,0)-1,1,1,1)=0,"",OFFSET(取組状況入力!$B$16,MATCH(I48,取組状況入力!$E$16:$E$709,0)-1,1,1,1)))</f>
        <v>◎</v>
      </c>
      <c r="H48" s="68" t="s">
        <v>400</v>
      </c>
      <c r="I48" s="51" t="s">
        <v>401</v>
      </c>
      <c r="J48" s="53" t="str">
        <f>IF($S$3=1,"",IF(取組状況入力!$AA$146="×","×",""))</f>
        <v/>
      </c>
      <c r="K48" s="53" t="str">
        <f>IF($S$3=1,"",VLOOKUP(I48,取組状況入力!$E$17:$X$709,取組状況入力!$S$1,0))</f>
        <v>-</v>
      </c>
      <c r="L48" s="133" t="str">
        <f t="shared" si="18"/>
        <v>-</v>
      </c>
      <c r="M48" s="110" t="str">
        <f t="shared" si="19"/>
        <v>-</v>
      </c>
      <c r="N48" s="117">
        <f ca="1">SUM(AD48:AD71)</f>
        <v>0</v>
      </c>
      <c r="O48" s="355"/>
      <c r="P48" s="32"/>
      <c r="Q48" s="32"/>
      <c r="R48" s="359" t="s">
        <v>251</v>
      </c>
      <c r="S48" s="141">
        <f>VLOOKUP(R48,メイン!$G$54:$Q$68,メイン!$Q$73,0)</f>
        <v>0</v>
      </c>
      <c r="T48" s="140">
        <v>0.28199999999999997</v>
      </c>
      <c r="U48" s="124">
        <f>IF(OR(AA48="",VLOOKUP(AA48,メイン!$W$59:$AF$60,10,FALSE)=""),1,VLOOKUP(AA48,メイン!$W$59:$AF$60,10,FALSE))</f>
        <v>1</v>
      </c>
      <c r="V48" s="124">
        <f>IF(AB48="",1,IF(VLOOKUP(AB48,基本情報!$E$67:$T$82,基本情報!$T$1,FALSE)="",0,VLOOKUP(AB48,基本情報!$E$67:$T$82,基本情報!$T$1,FALSE)))</f>
        <v>0</v>
      </c>
      <c r="W48" s="241" t="str">
        <f t="shared" ca="1" si="20"/>
        <v/>
      </c>
      <c r="X48" s="241" t="str">
        <f t="shared" si="16"/>
        <v/>
      </c>
      <c r="Y48" s="52" t="s">
        <v>390</v>
      </c>
      <c r="Z48" s="124" t="str">
        <f t="shared" si="8"/>
        <v/>
      </c>
      <c r="AA48" s="475" t="s">
        <v>402</v>
      </c>
      <c r="AB48" s="475" t="s">
        <v>403</v>
      </c>
      <c r="AC48" s="1" t="str">
        <f>IF($S$3=1,"",IF(K48="-","",IF(G48="＋","",S48*T48*X48*U48*V48)))</f>
        <v/>
      </c>
      <c r="AD48" s="1" t="str">
        <f t="shared" ca="1" si="9"/>
        <v>-</v>
      </c>
      <c r="AE48" s="1" t="str">
        <f t="shared" ca="1" si="5"/>
        <v/>
      </c>
    </row>
    <row r="49" spans="2:31" ht="15.4" customHeight="1">
      <c r="B49" s="395"/>
      <c r="D49" s="1169"/>
      <c r="E49" s="1166"/>
      <c r="F49" s="46"/>
      <c r="G49" s="60" t="str">
        <f ca="1">IF($S$3=1,"",IF(OFFSET(取組状況入力!$B$16,MATCH(I49,取組状況入力!$E$16:$E$709,0)-1,1,1,1)=0,"",OFFSET(取組状況入力!$B$16,MATCH(I49,取組状況入力!$E$16:$E$709,0)-1,1,1,1)))</f>
        <v>＋</v>
      </c>
      <c r="H49" s="69" t="s">
        <v>404</v>
      </c>
      <c r="I49" s="57" t="s">
        <v>405</v>
      </c>
      <c r="J49" s="59" t="str">
        <f t="shared" ca="1" si="17"/>
        <v/>
      </c>
      <c r="K49" s="59">
        <f>IF($S$3=1,"",VLOOKUP(I49,取組状況入力!$E$17:$X$709,取組状況入力!$S$1,0))</f>
        <v>0</v>
      </c>
      <c r="L49" s="111">
        <f t="shared" ca="1" si="18"/>
        <v>0</v>
      </c>
      <c r="M49" s="111">
        <f t="shared" ca="1" si="19"/>
        <v>0</v>
      </c>
      <c r="N49" s="254">
        <f ca="1">SUM(AE48:AE71)</f>
        <v>0</v>
      </c>
      <c r="O49" s="429"/>
      <c r="P49" s="32"/>
      <c r="Q49" s="32"/>
      <c r="R49" s="357" t="s">
        <v>406</v>
      </c>
      <c r="S49" s="137">
        <f>VLOOKUP(R49,メイン!$G$54:$Q$68,メイン!$Q$73,0)</f>
        <v>0</v>
      </c>
      <c r="T49" s="136">
        <v>9.7000000000000003E-2</v>
      </c>
      <c r="U49" s="60">
        <f>IF(OR(AA49="",VLOOKUP(AA49,メイン!$W$59:$AF$60,10,FALSE)=""),1,VLOOKUP(AA49,メイン!$W$59:$AF$60,10,FALSE))</f>
        <v>1</v>
      </c>
      <c r="V49" s="60">
        <f>IF(AB49="",1,IF(VLOOKUP(AB49,基本情報!$E$67:$T$82,基本情報!$T$1,FALSE)="",0,VLOOKUP(AB49,基本情報!$E$67:$T$82,基本情報!$T$1,FALSE)))</f>
        <v>0</v>
      </c>
      <c r="W49" s="271" t="str">
        <f t="shared" ca="1" si="20"/>
        <v/>
      </c>
      <c r="X49" s="241">
        <f t="shared" ca="1" si="16"/>
        <v>0</v>
      </c>
      <c r="Y49" s="58" t="s">
        <v>390</v>
      </c>
      <c r="Z49" s="60" t="str">
        <f t="shared" ca="1" si="8"/>
        <v/>
      </c>
      <c r="AA49" s="476" t="s">
        <v>402</v>
      </c>
      <c r="AB49" s="476" t="s">
        <v>407</v>
      </c>
      <c r="AC49" s="1" t="str">
        <f t="shared" ref="AC49:AC71" ca="1" si="22">IF($S$3=1,"",IF(K49="-","",IF(G49="＋","",S49*T49*X49*U49*V49)))</f>
        <v/>
      </c>
      <c r="AD49" s="1" t="str">
        <f t="shared" ca="1" si="9"/>
        <v/>
      </c>
      <c r="AE49" s="1">
        <f t="shared" ca="1" si="5"/>
        <v>0</v>
      </c>
    </row>
    <row r="50" spans="2:31" ht="15.4" customHeight="1">
      <c r="B50" s="395"/>
      <c r="D50" s="1169"/>
      <c r="E50" s="1166"/>
      <c r="F50" s="46"/>
      <c r="G50" s="60" t="str">
        <f ca="1">IF($S$3=1,"",IF(OFFSET(取組状況入力!$B$16,MATCH(I50,取組状況入力!$E$16:$E$709,0)-1,1,1,1)=0,"",OFFSET(取組状況入力!$B$16,MATCH(I50,取組状況入力!$E$16:$E$709,0)-1,1,1,1)))</f>
        <v>＋</v>
      </c>
      <c r="H50" s="69" t="s">
        <v>408</v>
      </c>
      <c r="I50" s="57" t="s">
        <v>409</v>
      </c>
      <c r="J50" s="59" t="str">
        <f t="shared" ca="1" si="17"/>
        <v/>
      </c>
      <c r="K50" s="59">
        <f>IF($S$3=1,"",VLOOKUP(I50,取組状況入力!$E$17:$X$709,取組状況入力!$S$1,0))</f>
        <v>0</v>
      </c>
      <c r="L50" s="111">
        <f t="shared" ca="1" si="18"/>
        <v>0</v>
      </c>
      <c r="M50" s="111">
        <f t="shared" ca="1" si="19"/>
        <v>0</v>
      </c>
      <c r="N50" s="238"/>
      <c r="O50" s="428"/>
      <c r="P50" s="32"/>
      <c r="Q50" s="32"/>
      <c r="R50" s="357" t="s">
        <v>254</v>
      </c>
      <c r="S50" s="137">
        <f>VLOOKUP(R50,メイン!$G$54:$Q$68,メイン!$Q$73,0)</f>
        <v>0</v>
      </c>
      <c r="T50" s="136">
        <v>0.14299999999999999</v>
      </c>
      <c r="U50" s="60">
        <f>IF(OR(AA50="",VLOOKUP(AA50,メイン!$W$59:$AF$60,10,FALSE)=""),1,VLOOKUP(AA50,メイン!$W$59:$AF$60,10,FALSE))</f>
        <v>1</v>
      </c>
      <c r="V50" s="60">
        <f>IF(AB50="",1,IF(VLOOKUP(AB50,基本情報!$E$67:$T$82,基本情報!$T$1,FALSE)="",0,VLOOKUP(AB50,基本情報!$E$67:$T$82,基本情報!$T$1,FALSE)))</f>
        <v>0</v>
      </c>
      <c r="W50" s="271" t="str">
        <f t="shared" ca="1" si="20"/>
        <v/>
      </c>
      <c r="X50" s="241">
        <f t="shared" ca="1" si="16"/>
        <v>0</v>
      </c>
      <c r="Y50" s="58" t="s">
        <v>390</v>
      </c>
      <c r="Z50" s="60" t="str">
        <f t="shared" ca="1" si="8"/>
        <v/>
      </c>
      <c r="AA50" s="476" t="s">
        <v>402</v>
      </c>
      <c r="AB50" s="476" t="s">
        <v>403</v>
      </c>
      <c r="AC50" s="1" t="str">
        <f t="shared" ca="1" si="22"/>
        <v/>
      </c>
      <c r="AD50" s="1" t="str">
        <f t="shared" ca="1" si="9"/>
        <v/>
      </c>
      <c r="AE50" s="1">
        <f t="shared" ca="1" si="5"/>
        <v>0</v>
      </c>
    </row>
    <row r="51" spans="2:31" ht="15.4" customHeight="1">
      <c r="B51" s="395"/>
      <c r="D51" s="1169"/>
      <c r="E51" s="1166"/>
      <c r="F51" s="46"/>
      <c r="G51" s="60" t="str">
        <f ca="1">IF($S$3=1,"",IF(OFFSET(取組状況入力!$B$16,MATCH(I51,取組状況入力!$E$16:$E$709,0)-1,1,1,1)=0,"",OFFSET(取組状況入力!$B$16,MATCH(I51,取組状況入力!$E$16:$E$709,0)-1,1,1,1)))</f>
        <v>◎</v>
      </c>
      <c r="H51" s="69" t="s">
        <v>410</v>
      </c>
      <c r="I51" s="57" t="s">
        <v>411</v>
      </c>
      <c r="J51" s="59" t="str">
        <f t="shared" ca="1" si="17"/>
        <v/>
      </c>
      <c r="K51" s="59" t="str">
        <f>IF($S$3=1,"",VLOOKUP(I51,取組状況入力!$E$17:$X$709,取組状況入力!$S$1,0))</f>
        <v>-</v>
      </c>
      <c r="L51" s="111" t="str">
        <f t="shared" si="18"/>
        <v>-</v>
      </c>
      <c r="M51" s="111" t="str">
        <f t="shared" si="19"/>
        <v>-</v>
      </c>
      <c r="N51" s="118"/>
      <c r="O51" s="27"/>
      <c r="P51" s="32"/>
      <c r="Q51" s="32"/>
      <c r="R51" s="357" t="s">
        <v>258</v>
      </c>
      <c r="S51" s="137">
        <f>VLOOKUP(R51,メイン!$G$54:$Q$68,メイン!$Q$73,0)</f>
        <v>0</v>
      </c>
      <c r="T51" s="136">
        <v>0.24</v>
      </c>
      <c r="U51" s="60">
        <f>IF(OR(AA51="",VLOOKUP(AA51,メイン!$W$59:$AF$60,10,FALSE)=""),1,VLOOKUP(AA51,メイン!$W$59:$AF$60,10,FALSE))</f>
        <v>1</v>
      </c>
      <c r="V51" s="60">
        <f>IF(AB51="",1,IF(VLOOKUP(AB51,基本情報!$E$67:$T$82,基本情報!$T$1,FALSE)="",0,VLOOKUP(AB51,基本情報!$E$67:$T$82,基本情報!$T$1,FALSE)))</f>
        <v>0</v>
      </c>
      <c r="W51" s="271" t="str">
        <f t="shared" ca="1" si="20"/>
        <v/>
      </c>
      <c r="X51" s="241" t="str">
        <f t="shared" si="16"/>
        <v/>
      </c>
      <c r="Y51" s="58" t="s">
        <v>390</v>
      </c>
      <c r="Z51" s="60" t="str">
        <f t="shared" ca="1" si="8"/>
        <v/>
      </c>
      <c r="AA51" s="476" t="s">
        <v>402</v>
      </c>
      <c r="AB51" s="476" t="s">
        <v>403</v>
      </c>
      <c r="AC51" s="1" t="str">
        <f t="shared" si="22"/>
        <v/>
      </c>
      <c r="AD51" s="1" t="str">
        <f t="shared" ca="1" si="9"/>
        <v>-</v>
      </c>
      <c r="AE51" s="1" t="str">
        <f t="shared" ca="1" si="5"/>
        <v/>
      </c>
    </row>
    <row r="52" spans="2:31" ht="15.4" customHeight="1">
      <c r="B52" s="395"/>
      <c r="D52" s="1169"/>
      <c r="E52" s="1166"/>
      <c r="F52" s="46"/>
      <c r="G52" s="60" t="str">
        <f ca="1">IF($S$3=1,"",IF(OFFSET(取組状況入力!$B$16,MATCH(I52,取組状況入力!$E$16:$E$709,0)-1,1,1,1)=0,"",OFFSET(取組状況入力!$B$16,MATCH(I52,取組状況入力!$E$16:$E$709,0)-1,1,1,1)))</f>
        <v>◎</v>
      </c>
      <c r="H52" s="69" t="s">
        <v>412</v>
      </c>
      <c r="I52" s="57" t="s">
        <v>413</v>
      </c>
      <c r="J52" s="59" t="str">
        <f t="shared" ca="1" si="17"/>
        <v/>
      </c>
      <c r="K52" s="59" t="str">
        <f>IF($S$3=1,"",VLOOKUP(I52,取組状況入力!$E$17:$X$709,取組状況入力!$S$1,0))</f>
        <v>-</v>
      </c>
      <c r="L52" s="111" t="str">
        <f t="shared" si="18"/>
        <v>-</v>
      </c>
      <c r="M52" s="111" t="str">
        <f t="shared" si="19"/>
        <v>-</v>
      </c>
      <c r="N52" s="118"/>
      <c r="O52" s="27"/>
      <c r="P52" s="32"/>
      <c r="Q52" s="32"/>
      <c r="R52" s="357" t="s">
        <v>258</v>
      </c>
      <c r="S52" s="137">
        <f>VLOOKUP(R52,メイン!$G$54:$Q$68,メイン!$Q$73,0)</f>
        <v>0</v>
      </c>
      <c r="T52" s="136">
        <v>0.16</v>
      </c>
      <c r="U52" s="60">
        <f>IF(OR(AA52="",VLOOKUP(AA52,メイン!$W$59:$AF$60,10,FALSE)=""),1,VLOOKUP(AA52,メイン!$W$59:$AF$60,10,FALSE))</f>
        <v>1</v>
      </c>
      <c r="V52" s="60">
        <f>IF(AB52="",1,IF(VLOOKUP(AB52,基本情報!$E$67:$T$82,基本情報!$T$1,FALSE)="",0,VLOOKUP(AB52,基本情報!$E$67:$T$82,基本情報!$T$1,FALSE)))</f>
        <v>0</v>
      </c>
      <c r="W52" s="271" t="str">
        <f t="shared" ca="1" si="20"/>
        <v/>
      </c>
      <c r="X52" s="241" t="str">
        <f t="shared" si="16"/>
        <v/>
      </c>
      <c r="Y52" s="58" t="s">
        <v>390</v>
      </c>
      <c r="Z52" s="60" t="str">
        <f t="shared" ca="1" si="8"/>
        <v/>
      </c>
      <c r="AA52" s="476" t="s">
        <v>402</v>
      </c>
      <c r="AB52" s="476" t="s">
        <v>403</v>
      </c>
      <c r="AC52" s="1" t="str">
        <f t="shared" si="22"/>
        <v/>
      </c>
      <c r="AD52" s="1" t="str">
        <f t="shared" ca="1" si="9"/>
        <v>-</v>
      </c>
      <c r="AE52" s="1" t="str">
        <f t="shared" ca="1" si="5"/>
        <v/>
      </c>
    </row>
    <row r="53" spans="2:31" ht="15.4" customHeight="1">
      <c r="B53" s="395"/>
      <c r="D53" s="1169"/>
      <c r="E53" s="1166"/>
      <c r="F53" s="46"/>
      <c r="G53" s="60" t="str">
        <f ca="1">IF($S$3=1,"",IF(OFFSET(取組状況入力!$B$16,MATCH(I53,取組状況入力!$E$16:$E$709,0)-1,1,1,1)=0,"",OFFSET(取組状況入力!$B$16,MATCH(I53,取組状況入力!$E$16:$E$709,0)-1,1,1,1)))</f>
        <v>◎</v>
      </c>
      <c r="H53" s="69" t="s">
        <v>414</v>
      </c>
      <c r="I53" s="57" t="s">
        <v>415</v>
      </c>
      <c r="J53" s="59" t="str">
        <f t="shared" ca="1" si="17"/>
        <v/>
      </c>
      <c r="K53" s="59" t="str">
        <f>IF($S$3=1,"",VLOOKUP(I53,取組状況入力!$E$17:$X$709,取組状況入力!$S$1,0))</f>
        <v>-</v>
      </c>
      <c r="L53" s="111" t="str">
        <f t="shared" si="18"/>
        <v>-</v>
      </c>
      <c r="M53" s="111" t="str">
        <f t="shared" si="19"/>
        <v>-</v>
      </c>
      <c r="N53" s="118"/>
      <c r="O53" s="27"/>
      <c r="P53" s="32"/>
      <c r="Q53" s="32"/>
      <c r="R53" s="357" t="s">
        <v>416</v>
      </c>
      <c r="S53" s="137">
        <f>VLOOKUP(R53,メイン!$G$54:$Q$68,メイン!$Q$73,0)</f>
        <v>0</v>
      </c>
      <c r="T53" s="136">
        <v>7.0000000000000001E-3</v>
      </c>
      <c r="U53" s="60">
        <f>IF(OR(AA53="",VLOOKUP(AA53,メイン!$W$59:$AF$60,10,FALSE)=""),1,VLOOKUP(AA53,メイン!$W$59:$AF$60,10,FALSE))</f>
        <v>1</v>
      </c>
      <c r="V53" s="60">
        <f>IF(AB53="",1,IF(VLOOKUP(AB53,基本情報!$E$67:$T$82,基本情報!$T$1,FALSE)="",0,VLOOKUP(AB53,基本情報!$E$67:$T$82,基本情報!$T$1,FALSE)))</f>
        <v>0</v>
      </c>
      <c r="W53" s="271" t="str">
        <f t="shared" ca="1" si="20"/>
        <v/>
      </c>
      <c r="X53" s="241" t="str">
        <f t="shared" si="16"/>
        <v/>
      </c>
      <c r="Y53" s="58" t="s">
        <v>390</v>
      </c>
      <c r="Z53" s="60" t="str">
        <f t="shared" ca="1" si="8"/>
        <v/>
      </c>
      <c r="AA53" s="476" t="s">
        <v>402</v>
      </c>
      <c r="AB53" s="476" t="s">
        <v>403</v>
      </c>
      <c r="AC53" s="1" t="str">
        <f t="shared" si="22"/>
        <v/>
      </c>
      <c r="AD53" s="1" t="str">
        <f t="shared" ca="1" si="9"/>
        <v>-</v>
      </c>
      <c r="AE53" s="1" t="str">
        <f t="shared" ca="1" si="5"/>
        <v/>
      </c>
    </row>
    <row r="54" spans="2:31" ht="15.4" customHeight="1">
      <c r="B54" s="395"/>
      <c r="D54" s="1169"/>
      <c r="E54" s="1166"/>
      <c r="F54" s="46"/>
      <c r="G54" s="60" t="str">
        <f ca="1">IF($S$3=1,"",IF(OFFSET(取組状況入力!$B$16,MATCH(I54,取組状況入力!$E$16:$E$709,0)-1,1,1,1)=0,"",OFFSET(取組状況入力!$B$16,MATCH(I54,取組状況入力!$E$16:$E$709,0)-1,1,1,1)))</f>
        <v>◎</v>
      </c>
      <c r="H54" s="69" t="s">
        <v>417</v>
      </c>
      <c r="I54" s="57" t="s">
        <v>418</v>
      </c>
      <c r="J54" s="59" t="str">
        <f t="shared" ca="1" si="17"/>
        <v/>
      </c>
      <c r="K54" s="59" t="str">
        <f>IF($S$3=1,"",VLOOKUP(I54,取組状況入力!$E$17:$X$709,取組状況入力!$S$1,0))</f>
        <v>-</v>
      </c>
      <c r="L54" s="111" t="str">
        <f t="shared" si="18"/>
        <v>-</v>
      </c>
      <c r="M54" s="111" t="str">
        <f t="shared" si="19"/>
        <v>-</v>
      </c>
      <c r="N54" s="118"/>
      <c r="O54" s="27"/>
      <c r="P54" s="32"/>
      <c r="Q54" s="32"/>
      <c r="R54" s="357" t="s">
        <v>251</v>
      </c>
      <c r="S54" s="137">
        <f>VLOOKUP(R54,メイン!$G$54:$Q$68,メイン!$Q$73,0)</f>
        <v>0</v>
      </c>
      <c r="T54" s="136">
        <v>1.4999999999999999E-2</v>
      </c>
      <c r="U54" s="60">
        <f>IF(OR(AA54="",VLOOKUP(AA54,メイン!$W$59:$AF$60,10,FALSE)=""),1,VLOOKUP(AA54,メイン!$W$59:$AF$60,10,FALSE))</f>
        <v>1</v>
      </c>
      <c r="V54" s="60">
        <f>IF(AB54="",1,IF(VLOOKUP(AB54,基本情報!$E$67:$T$82,基本情報!$T$1,FALSE)="",0,VLOOKUP(AB54,基本情報!$E$67:$T$82,基本情報!$T$1,FALSE)))</f>
        <v>0</v>
      </c>
      <c r="W54" s="271" t="str">
        <f t="shared" ca="1" si="20"/>
        <v/>
      </c>
      <c r="X54" s="241" t="str">
        <f t="shared" si="16"/>
        <v/>
      </c>
      <c r="Y54" s="58" t="s">
        <v>390</v>
      </c>
      <c r="Z54" s="60" t="str">
        <f t="shared" ca="1" si="8"/>
        <v/>
      </c>
      <c r="AA54" s="476" t="s">
        <v>402</v>
      </c>
      <c r="AB54" s="476" t="s">
        <v>403</v>
      </c>
      <c r="AC54" s="1" t="str">
        <f t="shared" si="22"/>
        <v/>
      </c>
      <c r="AD54" s="1" t="str">
        <f t="shared" ca="1" si="9"/>
        <v>-</v>
      </c>
      <c r="AE54" s="1" t="str">
        <f t="shared" ca="1" si="5"/>
        <v/>
      </c>
    </row>
    <row r="55" spans="2:31" ht="15.4" customHeight="1">
      <c r="B55" s="395"/>
      <c r="D55" s="1169"/>
      <c r="E55" s="1166"/>
      <c r="F55" s="46"/>
      <c r="G55" s="60" t="str">
        <f ca="1">IF($S$3=1,"",IF(OFFSET(取組状況入力!$B$16,MATCH(I55,取組状況入力!$E$16:$E$709,0)-1,1,1,1)=0,"",OFFSET(取組状況入力!$B$16,MATCH(I55,取組状況入力!$E$16:$E$709,0)-1,1,1,1)))</f>
        <v>◎</v>
      </c>
      <c r="H55" s="69" t="s">
        <v>419</v>
      </c>
      <c r="I55" s="57" t="s">
        <v>420</v>
      </c>
      <c r="J55" s="59" t="str">
        <f t="shared" ca="1" si="17"/>
        <v/>
      </c>
      <c r="K55" s="59" t="str">
        <f>IF($S$3=1,"",VLOOKUP(I55,取組状況入力!$E$17:$X$709,取組状況入力!$S$1,0))</f>
        <v>-</v>
      </c>
      <c r="L55" s="111" t="str">
        <f t="shared" si="18"/>
        <v>-</v>
      </c>
      <c r="M55" s="111" t="str">
        <f t="shared" si="19"/>
        <v>-</v>
      </c>
      <c r="N55" s="118"/>
      <c r="O55" s="27"/>
      <c r="P55" s="32"/>
      <c r="Q55" s="32"/>
      <c r="R55" s="357" t="s">
        <v>406</v>
      </c>
      <c r="S55" s="137">
        <f>VLOOKUP(R55,メイン!$G$54:$Q$68,メイン!$Q$73,0)</f>
        <v>0</v>
      </c>
      <c r="T55" s="136">
        <v>0.03</v>
      </c>
      <c r="U55" s="60">
        <f>IF(OR(AA55="",VLOOKUP(AA55,メイン!$W$59:$AF$60,10,FALSE)=""),1,VLOOKUP(AA55,メイン!$W$59:$AF$60,10,FALSE))</f>
        <v>1</v>
      </c>
      <c r="V55" s="60">
        <f>IF(AB55="",1,IF(VLOOKUP(AB55,基本情報!$E$67:$T$82,基本情報!$T$1,FALSE)="",0,VLOOKUP(AB55,基本情報!$E$67:$T$82,基本情報!$T$1,FALSE)))</f>
        <v>0</v>
      </c>
      <c r="W55" s="271" t="str">
        <f t="shared" ca="1" si="20"/>
        <v/>
      </c>
      <c r="X55" s="241" t="str">
        <f t="shared" si="16"/>
        <v/>
      </c>
      <c r="Y55" s="58" t="s">
        <v>390</v>
      </c>
      <c r="Z55" s="60" t="str">
        <f t="shared" ca="1" si="8"/>
        <v/>
      </c>
      <c r="AA55" s="476" t="s">
        <v>402</v>
      </c>
      <c r="AB55" s="476" t="s">
        <v>407</v>
      </c>
      <c r="AC55" s="1" t="str">
        <f t="shared" si="22"/>
        <v/>
      </c>
      <c r="AD55" s="1" t="str">
        <f t="shared" ca="1" si="9"/>
        <v>-</v>
      </c>
      <c r="AE55" s="1" t="str">
        <f t="shared" ca="1" si="5"/>
        <v/>
      </c>
    </row>
    <row r="56" spans="2:31" ht="15.4" customHeight="1">
      <c r="B56" s="395"/>
      <c r="D56" s="1169"/>
      <c r="E56" s="1166"/>
      <c r="F56" s="46"/>
      <c r="G56" s="60" t="str">
        <f ca="1">IF($S$3=1,"",IF(OFFSET(取組状況入力!$B$16,MATCH(I56,取組状況入力!$E$16:$E$709,0)-1,1,1,1)=0,"",OFFSET(取組状況入力!$B$16,MATCH(I56,取組状況入力!$E$16:$E$709,0)-1,1,1,1)))</f>
        <v>◎</v>
      </c>
      <c r="H56" s="69" t="s">
        <v>421</v>
      </c>
      <c r="I56" s="57" t="s">
        <v>422</v>
      </c>
      <c r="J56" s="59" t="str">
        <f t="shared" ca="1" si="17"/>
        <v/>
      </c>
      <c r="K56" s="59" t="str">
        <f>IF($S$3=1,"",VLOOKUP(I56,取組状況入力!$E$17:$X$709,取組状況入力!$S$1,0))</f>
        <v>-</v>
      </c>
      <c r="L56" s="111" t="str">
        <f t="shared" si="18"/>
        <v>-</v>
      </c>
      <c r="M56" s="111" t="str">
        <f t="shared" si="19"/>
        <v>-</v>
      </c>
      <c r="N56" s="118"/>
      <c r="O56" s="27"/>
      <c r="P56" s="32"/>
      <c r="Q56" s="32"/>
      <c r="R56" s="357" t="s">
        <v>423</v>
      </c>
      <c r="S56" s="137">
        <f>VLOOKUP(R56,メイン!$G$54:$Q$68,メイン!$Q$73,0)</f>
        <v>0</v>
      </c>
      <c r="T56" s="136">
        <v>0.18</v>
      </c>
      <c r="U56" s="60">
        <f>IF(OR(AA56="",VLOOKUP(AA56,メイン!$W$59:$AF$60,10,FALSE)=""),1,VLOOKUP(AA56,メイン!$W$59:$AF$60,10,FALSE))</f>
        <v>1</v>
      </c>
      <c r="V56" s="60">
        <f>IF(AB56="",1,IF(VLOOKUP(AB56,基本情報!$E$67:$T$82,基本情報!$T$1,FALSE)="",0,VLOOKUP(AB56,基本情報!$E$67:$T$82,基本情報!$T$1,FALSE)))</f>
        <v>0</v>
      </c>
      <c r="W56" s="271" t="str">
        <f t="shared" ca="1" si="20"/>
        <v/>
      </c>
      <c r="X56" s="241" t="str">
        <f t="shared" si="16"/>
        <v/>
      </c>
      <c r="Y56" s="58" t="s">
        <v>390</v>
      </c>
      <c r="Z56" s="60" t="str">
        <f t="shared" ca="1" si="8"/>
        <v/>
      </c>
      <c r="AA56" s="476" t="s">
        <v>402</v>
      </c>
      <c r="AB56" s="476" t="s">
        <v>403</v>
      </c>
      <c r="AC56" s="1" t="str">
        <f t="shared" si="22"/>
        <v/>
      </c>
      <c r="AD56" s="1" t="str">
        <f t="shared" ca="1" si="9"/>
        <v>-</v>
      </c>
      <c r="AE56" s="1" t="str">
        <f t="shared" ca="1" si="5"/>
        <v/>
      </c>
    </row>
    <row r="57" spans="2:31" ht="15.4" customHeight="1">
      <c r="B57" s="395"/>
      <c r="D57" s="1169"/>
      <c r="E57" s="1166"/>
      <c r="F57" s="46"/>
      <c r="G57" s="60" t="str">
        <f ca="1">IF($S$3=1,"",IF(OFFSET(取組状況入力!$B$16,MATCH(I57,取組状況入力!$E$16:$E$709,0)-1,1,1,1)=0,"",OFFSET(取組状況入力!$B$16,MATCH(I57,取組状況入力!$E$16:$E$709,0)-1,1,1,1)))</f>
        <v>○</v>
      </c>
      <c r="H57" s="69" t="s">
        <v>424</v>
      </c>
      <c r="I57" s="57" t="s">
        <v>425</v>
      </c>
      <c r="J57" s="59" t="str">
        <f t="shared" ca="1" si="17"/>
        <v/>
      </c>
      <c r="K57" s="59" t="str">
        <f>IF($S$3=1,"",VLOOKUP(I57,取組状況入力!$E$17:$X$709,取組状況入力!$S$1,0))</f>
        <v>-</v>
      </c>
      <c r="L57" s="111" t="str">
        <f t="shared" si="18"/>
        <v>-</v>
      </c>
      <c r="M57" s="111" t="str">
        <f t="shared" si="19"/>
        <v>-</v>
      </c>
      <c r="N57" s="118"/>
      <c r="O57" s="27"/>
      <c r="P57" s="32"/>
      <c r="Q57" s="32"/>
      <c r="R57" s="357" t="s">
        <v>258</v>
      </c>
      <c r="S57" s="137">
        <f>VLOOKUP(R57,メイン!$G$54:$Q$68,メイン!$Q$73,0)</f>
        <v>0</v>
      </c>
      <c r="T57" s="136">
        <v>0.11</v>
      </c>
      <c r="U57" s="60">
        <f>IF(OR(AA57="",VLOOKUP(AA57,メイン!$W$59:$AF$60,10,FALSE)=""),1,VLOOKUP(AA57,メイン!$W$59:$AF$60,10,FALSE))</f>
        <v>1</v>
      </c>
      <c r="V57" s="60">
        <f>IF(AB57="",1,IF(VLOOKUP(AB57,基本情報!$E$67:$T$82,基本情報!$T$1,FALSE)="",0,VLOOKUP(AB57,基本情報!$E$67:$T$82,基本情報!$T$1,FALSE)))</f>
        <v>0</v>
      </c>
      <c r="W57" s="271" t="str">
        <f t="shared" ca="1" si="20"/>
        <v/>
      </c>
      <c r="X57" s="241" t="str">
        <f t="shared" si="16"/>
        <v/>
      </c>
      <c r="Y57" s="58" t="s">
        <v>390</v>
      </c>
      <c r="Z57" s="60" t="str">
        <f t="shared" ca="1" si="8"/>
        <v/>
      </c>
      <c r="AA57" s="476" t="s">
        <v>402</v>
      </c>
      <c r="AB57" s="476" t="s">
        <v>403</v>
      </c>
      <c r="AC57" s="1" t="str">
        <f t="shared" si="22"/>
        <v/>
      </c>
      <c r="AD57" s="1" t="str">
        <f t="shared" ca="1" si="9"/>
        <v>-</v>
      </c>
      <c r="AE57" s="1" t="str">
        <f t="shared" ca="1" si="5"/>
        <v/>
      </c>
    </row>
    <row r="58" spans="2:31" ht="15.4" customHeight="1">
      <c r="B58" s="395"/>
      <c r="D58" s="1169"/>
      <c r="E58" s="1166"/>
      <c r="F58" s="46"/>
      <c r="G58" s="60" t="str">
        <f ca="1">IF($S$3=1,"",IF(OFFSET(取組状況入力!$B$16,MATCH(I58,取組状況入力!$E$16:$E$709,0)-1,1,1,1)=0,"",OFFSET(取組状況入力!$B$16,MATCH(I58,取組状況入力!$E$16:$E$709,0)-1,1,1,1)))</f>
        <v>○</v>
      </c>
      <c r="H58" s="69" t="s">
        <v>426</v>
      </c>
      <c r="I58" s="57" t="s">
        <v>427</v>
      </c>
      <c r="J58" s="59" t="str">
        <f t="shared" ca="1" si="17"/>
        <v/>
      </c>
      <c r="K58" s="59" t="str">
        <f>IF($S$3=1,"",VLOOKUP(I58,取組状況入力!$E$17:$X$709,取組状況入力!$S$1,0))</f>
        <v>-</v>
      </c>
      <c r="L58" s="111" t="str">
        <f t="shared" si="18"/>
        <v>-</v>
      </c>
      <c r="M58" s="111" t="str">
        <f t="shared" si="19"/>
        <v>-</v>
      </c>
      <c r="N58" s="118"/>
      <c r="O58" s="27"/>
      <c r="P58" s="32"/>
      <c r="Q58" s="32"/>
      <c r="R58" s="357" t="s">
        <v>251</v>
      </c>
      <c r="S58" s="137">
        <f>VLOOKUP(R58,メイン!$G$54:$Q$68,メイン!$Q$73,0)</f>
        <v>0</v>
      </c>
      <c r="T58" s="136">
        <v>6.0000000000000001E-3</v>
      </c>
      <c r="U58" s="60">
        <f>IF(OR(AA58="",VLOOKUP(AA58,メイン!$W$59:$AF$60,10,FALSE)=""),1,VLOOKUP(AA58,メイン!$W$59:$AF$60,10,FALSE))</f>
        <v>1</v>
      </c>
      <c r="V58" s="60">
        <f>IF(AB58="",1,IF(VLOOKUP(AB58,基本情報!$E$67:$T$82,基本情報!$T$1,FALSE)="",0,VLOOKUP(AB58,基本情報!$E$67:$T$82,基本情報!$T$1,FALSE)))</f>
        <v>0</v>
      </c>
      <c r="W58" s="271" t="str">
        <f t="shared" ca="1" si="20"/>
        <v/>
      </c>
      <c r="X58" s="241" t="str">
        <f t="shared" si="16"/>
        <v/>
      </c>
      <c r="Y58" s="58" t="s">
        <v>390</v>
      </c>
      <c r="Z58" s="60" t="str">
        <f t="shared" ca="1" si="8"/>
        <v/>
      </c>
      <c r="AA58" s="476" t="s">
        <v>402</v>
      </c>
      <c r="AB58" s="476" t="s">
        <v>403</v>
      </c>
      <c r="AC58" s="1" t="str">
        <f t="shared" si="22"/>
        <v/>
      </c>
      <c r="AD58" s="1" t="str">
        <f t="shared" ca="1" si="9"/>
        <v>-</v>
      </c>
      <c r="AE58" s="1" t="str">
        <f t="shared" ca="1" si="5"/>
        <v/>
      </c>
    </row>
    <row r="59" spans="2:31" ht="15.4" customHeight="1">
      <c r="B59" s="395"/>
      <c r="D59" s="1169"/>
      <c r="E59" s="1166"/>
      <c r="F59" s="46"/>
      <c r="G59" s="60" t="str">
        <f ca="1">IF($S$3=1,"",IF(OFFSET(取組状況入力!$B$16,MATCH(I59,取組状況入力!$E$16:$E$709,0)-1,1,1,1)=0,"",OFFSET(取組状況入力!$B$16,MATCH(I59,取組状況入力!$E$16:$E$709,0)-1,1,1,1)))</f>
        <v>○</v>
      </c>
      <c r="H59" s="69" t="s">
        <v>428</v>
      </c>
      <c r="I59" s="57" t="s">
        <v>429</v>
      </c>
      <c r="J59" s="59" t="str">
        <f t="shared" ca="1" si="17"/>
        <v/>
      </c>
      <c r="K59" s="59" t="str">
        <f>IF($S$3=1,"",VLOOKUP(I59,取組状況入力!$E$17:$X$709,取組状況入力!$S$1,0))</f>
        <v>-</v>
      </c>
      <c r="L59" s="111" t="str">
        <f t="shared" si="18"/>
        <v>-</v>
      </c>
      <c r="M59" s="111" t="str">
        <f t="shared" si="19"/>
        <v>-</v>
      </c>
      <c r="N59" s="118"/>
      <c r="O59" s="27"/>
      <c r="P59" s="32"/>
      <c r="Q59" s="32"/>
      <c r="R59" s="357" t="s">
        <v>430</v>
      </c>
      <c r="S59" s="137">
        <f>VLOOKUP(R59,メイン!$G$54:$Q$68,メイン!$Q$73,0)</f>
        <v>0</v>
      </c>
      <c r="T59" s="136">
        <v>8.7999999999999995E-2</v>
      </c>
      <c r="U59" s="60">
        <f>IF(OR(AA59="",VLOOKUP(AA59,メイン!$W$59:$AF$60,10,FALSE)=""),1,VLOOKUP(AA59,メイン!$W$59:$AF$60,10,FALSE))</f>
        <v>1</v>
      </c>
      <c r="V59" s="60">
        <f>IF(AB59="",1,IF(VLOOKUP(AB59,基本情報!$E$67:$T$82,基本情報!$T$1,FALSE)="",0,VLOOKUP(AB59,基本情報!$E$67:$T$82,基本情報!$T$1,FALSE)))</f>
        <v>0</v>
      </c>
      <c r="W59" s="271" t="str">
        <f t="shared" ca="1" si="20"/>
        <v/>
      </c>
      <c r="X59" s="241" t="str">
        <f t="shared" si="16"/>
        <v/>
      </c>
      <c r="Y59" s="58" t="s">
        <v>390</v>
      </c>
      <c r="Z59" s="60" t="str">
        <f t="shared" ca="1" si="8"/>
        <v/>
      </c>
      <c r="AA59" s="476" t="s">
        <v>402</v>
      </c>
      <c r="AB59" s="476" t="s">
        <v>403</v>
      </c>
      <c r="AC59" s="1" t="str">
        <f t="shared" si="22"/>
        <v/>
      </c>
      <c r="AD59" s="1" t="str">
        <f t="shared" ca="1" si="9"/>
        <v>-</v>
      </c>
      <c r="AE59" s="1" t="str">
        <f t="shared" ca="1" si="5"/>
        <v/>
      </c>
    </row>
    <row r="60" spans="2:31" ht="15.4" customHeight="1">
      <c r="B60" s="395"/>
      <c r="D60" s="1169"/>
      <c r="E60" s="1166"/>
      <c r="F60" s="46"/>
      <c r="G60" s="60" t="str">
        <f ca="1">IF($S$3=1,"",IF(OFFSET(取組状況入力!$B$16,MATCH(I60,取組状況入力!$E$16:$E$709,0)-1,1,1,1)=0,"",OFFSET(取組状況入力!$B$16,MATCH(I60,取組状況入力!$E$16:$E$709,0)-1,1,1,1)))</f>
        <v>○</v>
      </c>
      <c r="H60" s="69" t="s">
        <v>431</v>
      </c>
      <c r="I60" s="57" t="s">
        <v>432</v>
      </c>
      <c r="J60" s="59" t="str">
        <f t="shared" ca="1" si="17"/>
        <v/>
      </c>
      <c r="K60" s="59" t="str">
        <f>IF($S$3=1,"",VLOOKUP(I60,取組状況入力!$E$17:$X$709,取組状況入力!$S$1,0))</f>
        <v>-</v>
      </c>
      <c r="L60" s="111" t="str">
        <f t="shared" si="18"/>
        <v>-</v>
      </c>
      <c r="M60" s="111" t="str">
        <f t="shared" si="19"/>
        <v>-</v>
      </c>
      <c r="N60" s="118"/>
      <c r="O60" s="27"/>
      <c r="P60" s="32"/>
      <c r="Q60" s="32"/>
      <c r="R60" s="357" t="s">
        <v>406</v>
      </c>
      <c r="S60" s="137">
        <f>VLOOKUP(R60,メイン!$G$54:$Q$68,メイン!$Q$73,0)</f>
        <v>0</v>
      </c>
      <c r="T60" s="136">
        <v>0.1</v>
      </c>
      <c r="U60" s="60">
        <f>IF(OR(AA60="",VLOOKUP(AA60,メイン!$W$59:$AF$60,10,FALSE)=""),1,VLOOKUP(AA60,メイン!$W$59:$AF$60,10,FALSE))</f>
        <v>1</v>
      </c>
      <c r="V60" s="60">
        <f>IF(AB60="",1,IF(VLOOKUP(AB60,基本情報!$E$67:$T$82,基本情報!$T$1,FALSE)="",0,VLOOKUP(AB60,基本情報!$E$67:$T$82,基本情報!$T$1,FALSE)))</f>
        <v>0</v>
      </c>
      <c r="W60" s="271" t="str">
        <f t="shared" ca="1" si="20"/>
        <v/>
      </c>
      <c r="X60" s="241" t="str">
        <f t="shared" si="16"/>
        <v/>
      </c>
      <c r="Y60" s="58" t="s">
        <v>390</v>
      </c>
      <c r="Z60" s="60" t="str">
        <f t="shared" ca="1" si="8"/>
        <v/>
      </c>
      <c r="AA60" s="476" t="s">
        <v>402</v>
      </c>
      <c r="AB60" s="476" t="s">
        <v>407</v>
      </c>
      <c r="AC60" s="1" t="str">
        <f t="shared" si="22"/>
        <v/>
      </c>
      <c r="AD60" s="1" t="str">
        <f t="shared" ca="1" si="9"/>
        <v>-</v>
      </c>
      <c r="AE60" s="1" t="str">
        <f t="shared" ca="1" si="5"/>
        <v/>
      </c>
    </row>
    <row r="61" spans="2:31" ht="15.4" customHeight="1">
      <c r="B61" s="395"/>
      <c r="D61" s="1169"/>
      <c r="E61" s="1166"/>
      <c r="F61" s="46"/>
      <c r="G61" s="60" t="str">
        <f ca="1">IF($S$3=1,"",IF(OFFSET(取組状況入力!$B$16,MATCH(I61,取組状況入力!$E$16:$E$709,0)-1,1,1,1)=0,"",OFFSET(取組状況入力!$B$16,MATCH(I61,取組状況入力!$E$16:$E$709,0)-1,1,1,1)))</f>
        <v>○</v>
      </c>
      <c r="H61" s="69" t="s">
        <v>433</v>
      </c>
      <c r="I61" s="57" t="s">
        <v>434</v>
      </c>
      <c r="J61" s="59" t="str">
        <f t="shared" ca="1" si="17"/>
        <v/>
      </c>
      <c r="K61" s="59" t="str">
        <f>IF($S$3=1,"",VLOOKUP(I61,取組状況入力!$E$17:$X$709,取組状況入力!$S$1,0))</f>
        <v>-</v>
      </c>
      <c r="L61" s="111" t="str">
        <f t="shared" si="18"/>
        <v>-</v>
      </c>
      <c r="M61" s="111" t="str">
        <f t="shared" si="19"/>
        <v>-</v>
      </c>
      <c r="N61" s="118"/>
      <c r="O61" s="27"/>
      <c r="P61" s="32"/>
      <c r="Q61" s="32"/>
      <c r="R61" s="357" t="s">
        <v>423</v>
      </c>
      <c r="S61" s="137">
        <f>VLOOKUP(R61,メイン!$G$54:$Q$68,メイン!$Q$73,0)</f>
        <v>0</v>
      </c>
      <c r="T61" s="136">
        <v>0.1</v>
      </c>
      <c r="U61" s="60">
        <f>IF(OR(AA61="",VLOOKUP(AA61,メイン!$W$59:$AF$60,10,FALSE)=""),1,VLOOKUP(AA61,メイン!$W$59:$AF$60,10,FALSE))</f>
        <v>1</v>
      </c>
      <c r="V61" s="60">
        <f>IF(AB61="",1,IF(VLOOKUP(AB61,基本情報!$E$67:$T$82,基本情報!$T$1,FALSE)="",0,VLOOKUP(AB61,基本情報!$E$67:$T$82,基本情報!$T$1,FALSE)))</f>
        <v>0</v>
      </c>
      <c r="W61" s="271" t="str">
        <f t="shared" ca="1" si="20"/>
        <v/>
      </c>
      <c r="X61" s="241" t="str">
        <f t="shared" si="16"/>
        <v/>
      </c>
      <c r="Y61" s="58" t="s">
        <v>390</v>
      </c>
      <c r="Z61" s="60" t="str">
        <f t="shared" ca="1" si="8"/>
        <v/>
      </c>
      <c r="AA61" s="476" t="s">
        <v>402</v>
      </c>
      <c r="AB61" s="476" t="s">
        <v>403</v>
      </c>
      <c r="AC61" s="1" t="str">
        <f t="shared" si="22"/>
        <v/>
      </c>
      <c r="AD61" s="1" t="str">
        <f t="shared" ca="1" si="9"/>
        <v>-</v>
      </c>
      <c r="AE61" s="1" t="str">
        <f t="shared" ca="1" si="5"/>
        <v/>
      </c>
    </row>
    <row r="62" spans="2:31" ht="15.4" customHeight="1">
      <c r="B62" s="395"/>
      <c r="D62" s="1169"/>
      <c r="E62" s="1166"/>
      <c r="F62" s="46"/>
      <c r="G62" s="60" t="str">
        <f ca="1">IF($S$3=1,"",IF(OFFSET(取組状況入力!$B$16,MATCH(I62,取組状況入力!$E$16:$E$709,0)-1,1,1,1)=0,"",OFFSET(取組状況入力!$B$16,MATCH(I62,取組状況入力!$E$16:$E$709,0)-1,1,1,1)))</f>
        <v>○</v>
      </c>
      <c r="H62" s="69" t="s">
        <v>435</v>
      </c>
      <c r="I62" s="57" t="s">
        <v>436</v>
      </c>
      <c r="J62" s="59" t="str">
        <f t="shared" ca="1" si="17"/>
        <v/>
      </c>
      <c r="K62" s="59" t="str">
        <f>IF($S$3=1,"",VLOOKUP(I62,取組状況入力!$E$17:$X$709,取組状況入力!$S$1,0))</f>
        <v>-</v>
      </c>
      <c r="L62" s="111" t="str">
        <f t="shared" si="18"/>
        <v>-</v>
      </c>
      <c r="M62" s="111" t="str">
        <f t="shared" si="19"/>
        <v>-</v>
      </c>
      <c r="N62" s="118"/>
      <c r="O62" s="27"/>
      <c r="P62" s="32"/>
      <c r="Q62" s="32"/>
      <c r="R62" s="357" t="s">
        <v>416</v>
      </c>
      <c r="S62" s="137">
        <f>VLOOKUP(R62,メイン!$G$54:$Q$68,メイン!$Q$73,0)</f>
        <v>0</v>
      </c>
      <c r="T62" s="136">
        <v>7.0000000000000001E-3</v>
      </c>
      <c r="U62" s="60">
        <f>IF(OR(AA62="",VLOOKUP(AA62,メイン!$W$59:$AF$60,10,FALSE)=""),1,VLOOKUP(AA62,メイン!$W$59:$AF$60,10,FALSE))</f>
        <v>1</v>
      </c>
      <c r="V62" s="60">
        <f>IF(AB62="",1,IF(VLOOKUP(AB62,基本情報!$E$67:$T$82,基本情報!$T$1,FALSE)="",0,VLOOKUP(AB62,基本情報!$E$67:$T$82,基本情報!$T$1,FALSE)))</f>
        <v>0</v>
      </c>
      <c r="W62" s="271" t="str">
        <f ca="1">IF(OR(G62="＋",K62="-"),"",1*S62*T62*U62*V62)</f>
        <v/>
      </c>
      <c r="X62" s="241" t="str">
        <f>IF(K62="-","",IF(G62="＋",$N$4,$M$4))</f>
        <v/>
      </c>
      <c r="Y62" s="58" t="s">
        <v>390</v>
      </c>
      <c r="Z62" s="60" t="str">
        <f t="shared" ca="1" si="8"/>
        <v/>
      </c>
      <c r="AA62" s="476" t="s">
        <v>402</v>
      </c>
      <c r="AB62" s="476" t="s">
        <v>403</v>
      </c>
      <c r="AC62" s="1" t="str">
        <f t="shared" si="22"/>
        <v/>
      </c>
      <c r="AD62" s="1" t="str">
        <f ca="1">IF(G62="＋","",M62)</f>
        <v>-</v>
      </c>
      <c r="AE62" s="1" t="str">
        <f ca="1">IF(G62="＋",M62,"")</f>
        <v/>
      </c>
    </row>
    <row r="63" spans="2:31" ht="15.4" customHeight="1">
      <c r="B63" s="395"/>
      <c r="D63" s="1169"/>
      <c r="E63" s="1166"/>
      <c r="F63" s="46"/>
      <c r="G63" s="60" t="str">
        <f ca="1">IF($S$3=1,"",IF(OFFSET(取組状況入力!$B$16,MATCH(I63,取組状況入力!$E$16:$E$709,0)-1,1,1,1)=0,"",OFFSET(取組状況入力!$B$16,MATCH(I63,取組状況入力!$E$16:$E$709,0)-1,1,1,1)))</f>
        <v>＋</v>
      </c>
      <c r="H63" s="69" t="s">
        <v>437</v>
      </c>
      <c r="I63" s="57" t="s">
        <v>438</v>
      </c>
      <c r="J63" s="59" t="str">
        <f t="shared" ca="1" si="17"/>
        <v/>
      </c>
      <c r="K63" s="59">
        <f>IF($S$3=1,"",VLOOKUP(I63,取組状況入力!$E$17:$X$709,取組状況入力!$S$1,0))</f>
        <v>0</v>
      </c>
      <c r="L63" s="111">
        <f t="shared" ca="1" si="18"/>
        <v>0</v>
      </c>
      <c r="M63" s="111">
        <f t="shared" ca="1" si="19"/>
        <v>0</v>
      </c>
      <c r="N63" s="118"/>
      <c r="O63" s="27"/>
      <c r="P63" s="32"/>
      <c r="Q63" s="32"/>
      <c r="R63" s="357" t="s">
        <v>251</v>
      </c>
      <c r="S63" s="137">
        <f>VLOOKUP(R63,メイン!$G$54:$Q$68,メイン!$Q$73,0)</f>
        <v>0</v>
      </c>
      <c r="T63" s="136">
        <v>0.05</v>
      </c>
      <c r="U63" s="60">
        <f>IF(OR(AA63="",VLOOKUP(AA63,メイン!$W$59:$AF$60,10,FALSE)=""),1,VLOOKUP(AA63,メイン!$W$59:$AF$60,10,FALSE))</f>
        <v>1</v>
      </c>
      <c r="V63" s="60">
        <f>IF(AB63="",1,IF(VLOOKUP(AB63,基本情報!$E$67:$T$82,基本情報!$T$1,FALSE)="",0,VLOOKUP(AB63,基本情報!$E$67:$T$82,基本情報!$T$1,FALSE)))</f>
        <v>1</v>
      </c>
      <c r="W63" s="271" t="str">
        <f t="shared" ca="1" si="20"/>
        <v/>
      </c>
      <c r="X63" s="241">
        <f t="shared" ca="1" si="16"/>
        <v>0</v>
      </c>
      <c r="Y63" s="58" t="s">
        <v>390</v>
      </c>
      <c r="Z63" s="60" t="str">
        <f t="shared" ca="1" si="8"/>
        <v/>
      </c>
      <c r="AA63" s="476" t="s">
        <v>402</v>
      </c>
      <c r="AB63" s="476" t="s">
        <v>439</v>
      </c>
      <c r="AC63" s="1" t="str">
        <f t="shared" ca="1" si="22"/>
        <v/>
      </c>
      <c r="AD63" s="1" t="str">
        <f t="shared" ca="1" si="9"/>
        <v/>
      </c>
      <c r="AE63" s="1">
        <f t="shared" ca="1" si="5"/>
        <v>0</v>
      </c>
    </row>
    <row r="64" spans="2:31" ht="15.4" customHeight="1">
      <c r="B64" s="395"/>
      <c r="D64" s="1169"/>
      <c r="E64" s="1166"/>
      <c r="F64" s="46"/>
      <c r="G64" s="60" t="str">
        <f ca="1">IF($S$3=1,"",IF(OFFSET(取組状況入力!$B$16,MATCH(I64,取組状況入力!$E$16:$E$709,0)-1,1,1,1)=0,"",OFFSET(取組状況入力!$B$16,MATCH(I64,取組状況入力!$E$16:$E$709,0)-1,1,1,1)))</f>
        <v>＋</v>
      </c>
      <c r="H64" s="69" t="s">
        <v>440</v>
      </c>
      <c r="I64" s="57" t="s">
        <v>441</v>
      </c>
      <c r="J64" s="59" t="str">
        <f t="shared" ca="1" si="17"/>
        <v/>
      </c>
      <c r="K64" s="59">
        <f>IF($S$3=1,"",VLOOKUP(I64,取組状況入力!$E$17:$X$709,取組状況入力!$S$1,0))</f>
        <v>0</v>
      </c>
      <c r="L64" s="111">
        <f t="shared" ca="1" si="18"/>
        <v>0</v>
      </c>
      <c r="M64" s="111">
        <f t="shared" ca="1" si="19"/>
        <v>0</v>
      </c>
      <c r="N64" s="118"/>
      <c r="O64" s="27"/>
      <c r="P64" s="32"/>
      <c r="Q64" s="32"/>
      <c r="R64" s="357" t="s">
        <v>251</v>
      </c>
      <c r="S64" s="137">
        <f>VLOOKUP(R64,メイン!$G$54:$Q$68,メイン!$Q$73,0)</f>
        <v>0</v>
      </c>
      <c r="T64" s="136">
        <v>0.05</v>
      </c>
      <c r="U64" s="60">
        <f>IF(OR(AA64="",VLOOKUP(AA64,メイン!$W$59:$AF$60,10,FALSE)=""),1,VLOOKUP(AA64,メイン!$W$59:$AF$60,10,FALSE))</f>
        <v>1</v>
      </c>
      <c r="V64" s="60">
        <f>IF(AB64="",1,IF(VLOOKUP(AB64,基本情報!$E$67:$T$82,基本情報!$T$1,FALSE)="",0,VLOOKUP(AB64,基本情報!$E$67:$T$82,基本情報!$T$1,FALSE)))</f>
        <v>1</v>
      </c>
      <c r="W64" s="271" t="str">
        <f t="shared" ca="1" si="20"/>
        <v/>
      </c>
      <c r="X64" s="241">
        <f t="shared" ca="1" si="16"/>
        <v>0</v>
      </c>
      <c r="Y64" s="58" t="s">
        <v>390</v>
      </c>
      <c r="Z64" s="60" t="str">
        <f t="shared" ca="1" si="8"/>
        <v/>
      </c>
      <c r="AA64" s="476" t="s">
        <v>402</v>
      </c>
      <c r="AB64" s="476" t="s">
        <v>439</v>
      </c>
      <c r="AC64" s="1" t="str">
        <f t="shared" ca="1" si="22"/>
        <v/>
      </c>
      <c r="AD64" s="1" t="str">
        <f t="shared" ca="1" si="9"/>
        <v/>
      </c>
      <c r="AE64" s="1">
        <f t="shared" ca="1" si="5"/>
        <v>0</v>
      </c>
    </row>
    <row r="65" spans="1:31" ht="15.4" customHeight="1">
      <c r="B65" s="395"/>
      <c r="D65" s="1169"/>
      <c r="E65" s="1166"/>
      <c r="F65" s="46"/>
      <c r="G65" s="60" t="str">
        <f ca="1">IF($S$3=1,"",IF(OFFSET(取組状況入力!$B$16,MATCH(I65,取組状況入力!$E$16:$E$709,0)-1,1,1,1)=0,"",OFFSET(取組状況入力!$B$16,MATCH(I65,取組状況入力!$E$16:$E$709,0)-1,1,1,1)))</f>
        <v>＋</v>
      </c>
      <c r="H65" s="69" t="s">
        <v>442</v>
      </c>
      <c r="I65" s="57" t="s">
        <v>443</v>
      </c>
      <c r="J65" s="59" t="str">
        <f t="shared" ca="1" si="17"/>
        <v/>
      </c>
      <c r="K65" s="59">
        <f>IF($S$3=1,"",VLOOKUP(I65,取組状況入力!$E$17:$X$709,取組状況入力!$S$1,0))</f>
        <v>0</v>
      </c>
      <c r="L65" s="111">
        <f t="shared" ca="1" si="18"/>
        <v>0</v>
      </c>
      <c r="M65" s="111">
        <f t="shared" ca="1" si="19"/>
        <v>0</v>
      </c>
      <c r="N65" s="118"/>
      <c r="O65" s="27"/>
      <c r="P65" s="32"/>
      <c r="Q65" s="32"/>
      <c r="R65" s="357" t="s">
        <v>406</v>
      </c>
      <c r="S65" s="137">
        <f>VLOOKUP(R65,メイン!$G$54:$Q$68,メイン!$Q$73,0)</f>
        <v>0</v>
      </c>
      <c r="T65" s="136">
        <v>0.03</v>
      </c>
      <c r="U65" s="60">
        <f>IF(OR(AA65="",VLOOKUP(AA65,メイン!$W$59:$AF$60,10,FALSE)=""),1,VLOOKUP(AA65,メイン!$W$59:$AF$60,10,FALSE))</f>
        <v>1</v>
      </c>
      <c r="V65" s="60">
        <f>IF(AB65="",1,IF(VLOOKUP(AB65,基本情報!$E$67:$T$82,基本情報!$T$1,FALSE)="",0,VLOOKUP(AB65,基本情報!$E$67:$T$82,基本情報!$T$1,FALSE)))</f>
        <v>0</v>
      </c>
      <c r="W65" s="271" t="str">
        <f t="shared" ca="1" si="20"/>
        <v/>
      </c>
      <c r="X65" s="241">
        <f ca="1">IF(K65="-","",IF(G65="＋",$N$4,$M$4))</f>
        <v>0</v>
      </c>
      <c r="Y65" s="58" t="s">
        <v>390</v>
      </c>
      <c r="Z65" s="60" t="str">
        <f t="shared" ca="1" si="8"/>
        <v/>
      </c>
      <c r="AA65" s="476" t="s">
        <v>402</v>
      </c>
      <c r="AB65" s="476" t="s">
        <v>407</v>
      </c>
      <c r="AC65" s="1" t="str">
        <f t="shared" ca="1" si="22"/>
        <v/>
      </c>
      <c r="AD65" s="1" t="str">
        <f ca="1">IF(G65="＋","",M65)</f>
        <v/>
      </c>
      <c r="AE65" s="1">
        <f ca="1">IF(G65="＋",M65,"")</f>
        <v>0</v>
      </c>
    </row>
    <row r="66" spans="1:31" ht="15.4" customHeight="1">
      <c r="B66" s="395"/>
      <c r="D66" s="1169"/>
      <c r="E66" s="1166"/>
      <c r="F66" s="46"/>
      <c r="G66" s="60" t="str">
        <f ca="1">IF($S$3=1,"",IF(OFFSET(取組状況入力!$B$16,MATCH(I66,取組状況入力!$E$16:$E$709,0)-1,1,1,1)=0,"",OFFSET(取組状況入力!$B$16,MATCH(I66,取組状況入力!$E$16:$E$709,0)-1,1,1,1)))</f>
        <v>＋</v>
      </c>
      <c r="H66" s="69" t="s">
        <v>444</v>
      </c>
      <c r="I66" s="57" t="s">
        <v>445</v>
      </c>
      <c r="J66" s="59" t="str">
        <f t="shared" ca="1" si="17"/>
        <v/>
      </c>
      <c r="K66" s="59">
        <f>IF($S$3=1,"",VLOOKUP(I66,取組状況入力!$E$17:$X$709,取組状況入力!$S$1,0))</f>
        <v>0</v>
      </c>
      <c r="L66" s="111">
        <f t="shared" ca="1" si="18"/>
        <v>0</v>
      </c>
      <c r="M66" s="111">
        <f t="shared" ca="1" si="19"/>
        <v>0</v>
      </c>
      <c r="N66" s="118"/>
      <c r="O66" s="27"/>
      <c r="P66" s="32"/>
      <c r="Q66" s="32"/>
      <c r="R66" s="357" t="s">
        <v>387</v>
      </c>
      <c r="S66" s="137">
        <f>VLOOKUP(R66,メイン!$G$54:$Q$68,メイン!$Q$73,0)</f>
        <v>0</v>
      </c>
      <c r="T66" s="136">
        <v>6.0000000000000001E-3</v>
      </c>
      <c r="U66" s="60">
        <f>IF(OR(AA66="",VLOOKUP(AA66,メイン!$W$59:$AF$60,10,FALSE)=""),1,VLOOKUP(AA66,メイン!$W$59:$AF$60,10,FALSE))</f>
        <v>1</v>
      </c>
      <c r="V66" s="60">
        <f>IF(AB66="",1,IF(VLOOKUP(AB66,基本情報!$E$67:$T$82,基本情報!$T$1,FALSE)="",0,VLOOKUP(AB66,基本情報!$E$67:$T$82,基本情報!$T$1,FALSE)))</f>
        <v>1</v>
      </c>
      <c r="W66" s="271" t="str">
        <f t="shared" ca="1" si="20"/>
        <v/>
      </c>
      <c r="X66" s="241">
        <f t="shared" ca="1" si="16"/>
        <v>0</v>
      </c>
      <c r="Y66" s="58" t="s">
        <v>390</v>
      </c>
      <c r="Z66" s="60" t="str">
        <f t="shared" ca="1" si="8"/>
        <v/>
      </c>
      <c r="AA66" s="476" t="s">
        <v>402</v>
      </c>
      <c r="AB66" s="476" t="s">
        <v>439</v>
      </c>
      <c r="AC66" s="1" t="str">
        <f t="shared" ca="1" si="22"/>
        <v/>
      </c>
      <c r="AD66" s="1" t="str">
        <f t="shared" ca="1" si="9"/>
        <v/>
      </c>
      <c r="AE66" s="1">
        <f t="shared" ca="1" si="5"/>
        <v>0</v>
      </c>
    </row>
    <row r="67" spans="1:31" ht="15.4" customHeight="1">
      <c r="B67" s="395"/>
      <c r="D67" s="1169"/>
      <c r="E67" s="1166"/>
      <c r="F67" s="46"/>
      <c r="G67" s="60" t="str">
        <f ca="1">IF($S$3=1,"",IF(OFFSET(取組状況入力!$B$16,MATCH(I67,取組状況入力!$E$16:$E$709,0)-1,1,1,1)=0,"",OFFSET(取組状況入力!$B$16,MATCH(I67,取組状況入力!$E$16:$E$709,0)-1,1,1,1)))</f>
        <v>＋</v>
      </c>
      <c r="H67" s="69" t="s">
        <v>446</v>
      </c>
      <c r="I67" s="57" t="s">
        <v>447</v>
      </c>
      <c r="J67" s="59" t="str">
        <f t="shared" ca="1" si="17"/>
        <v/>
      </c>
      <c r="K67" s="59">
        <f>IF($S$3=1,"",VLOOKUP(I67,取組状況入力!$E$17:$X$709,取組状況入力!$S$1,0))</f>
        <v>0</v>
      </c>
      <c r="L67" s="111">
        <f t="shared" ca="1" si="18"/>
        <v>0</v>
      </c>
      <c r="M67" s="111">
        <f t="shared" ca="1" si="19"/>
        <v>0</v>
      </c>
      <c r="N67" s="118"/>
      <c r="O67" s="27"/>
      <c r="P67" s="32"/>
      <c r="Q67" s="32"/>
      <c r="R67" s="357" t="s">
        <v>448</v>
      </c>
      <c r="S67" s="137">
        <f>VLOOKUP(R67,メイン!$G$54:$Q$68,メイン!$Q$73,0)</f>
        <v>0</v>
      </c>
      <c r="T67" s="136">
        <v>0.15</v>
      </c>
      <c r="U67" s="60">
        <f>IF(OR(AA67="",VLOOKUP(AA67,メイン!$W$59:$AF$60,10,FALSE)=""),1,VLOOKUP(AA67,メイン!$W$59:$AF$60,10,FALSE))</f>
        <v>1</v>
      </c>
      <c r="V67" s="60">
        <f>IF(AB67="",1,IF(VLOOKUP(AB67,基本情報!$E$67:$T$82,基本情報!$T$1,FALSE)="",0,VLOOKUP(AB67,基本情報!$E$67:$T$82,基本情報!$T$1,FALSE)))</f>
        <v>0</v>
      </c>
      <c r="W67" s="271" t="str">
        <f ca="1">IF(OR(G67="＋",K67="-"),"",1*S67*T67*U67*V67)</f>
        <v/>
      </c>
      <c r="X67" s="241">
        <f ca="1">IF(K67="-","",IF(G67="＋",$N$4,$M$4))</f>
        <v>0</v>
      </c>
      <c r="Y67" s="58" t="s">
        <v>390</v>
      </c>
      <c r="Z67" s="60" t="str">
        <f t="shared" ca="1" si="8"/>
        <v/>
      </c>
      <c r="AA67" s="476" t="s">
        <v>402</v>
      </c>
      <c r="AB67" s="476" t="s">
        <v>403</v>
      </c>
      <c r="AC67" s="1" t="str">
        <f t="shared" ca="1" si="22"/>
        <v/>
      </c>
      <c r="AD67" s="1" t="str">
        <f ca="1">IF(G67="＋","",M67)</f>
        <v/>
      </c>
      <c r="AE67" s="1">
        <f ca="1">IF(G67="＋",M67,"")</f>
        <v>0</v>
      </c>
    </row>
    <row r="68" spans="1:31" ht="15.4" customHeight="1">
      <c r="B68" s="395"/>
      <c r="D68" s="1169"/>
      <c r="E68" s="1166"/>
      <c r="F68" s="46"/>
      <c r="G68" s="60" t="str">
        <f ca="1">IF($S$3=1,"",IF(OFFSET(取組状況入力!$B$16,MATCH(I68,取組状況入力!$E$16:$E$709,0)-1,1,1,1)=0,"",OFFSET(取組状況入力!$B$16,MATCH(I68,取組状況入力!$E$16:$E$709,0)-1,1,1,1)))</f>
        <v>＋</v>
      </c>
      <c r="H68" s="69" t="s">
        <v>449</v>
      </c>
      <c r="I68" s="57" t="s">
        <v>450</v>
      </c>
      <c r="J68" s="59" t="str">
        <f t="shared" ca="1" si="17"/>
        <v/>
      </c>
      <c r="K68" s="59">
        <f>IF($S$3=1,"",VLOOKUP(I68,取組状況入力!$E$17:$X$709,取組状況入力!$S$1,0))</f>
        <v>0</v>
      </c>
      <c r="L68" s="111">
        <f t="shared" ca="1" si="18"/>
        <v>0</v>
      </c>
      <c r="M68" s="111">
        <f t="shared" ca="1" si="19"/>
        <v>0</v>
      </c>
      <c r="N68" s="118"/>
      <c r="O68" s="27"/>
      <c r="P68" s="32"/>
      <c r="Q68" s="32"/>
      <c r="R68" s="357" t="s">
        <v>251</v>
      </c>
      <c r="S68" s="137">
        <f>VLOOKUP(R68,メイン!$G$54:$Q$68,メイン!$Q$73,0)</f>
        <v>0</v>
      </c>
      <c r="T68" s="136">
        <v>0.02</v>
      </c>
      <c r="U68" s="60">
        <f>IF(OR(AA68="",VLOOKUP(AA68,メイン!$W$59:$AF$60,10,FALSE)=""),1,VLOOKUP(AA68,メイン!$W$59:$AF$60,10,FALSE))</f>
        <v>1</v>
      </c>
      <c r="V68" s="60">
        <f>IF(AB68="",1,IF(VLOOKUP(AB68,基本情報!$E$67:$T$82,基本情報!$T$1,FALSE)="",0,VLOOKUP(AB68,基本情報!$E$67:$T$82,基本情報!$T$1,FALSE)))</f>
        <v>0</v>
      </c>
      <c r="W68" s="271" t="str">
        <f ca="1">IF(OR(G68="＋",K68="-"),"",1*S68*T68*U68*V68)</f>
        <v/>
      </c>
      <c r="X68" s="241">
        <f ca="1">IF(K68="-","",IF(G68="＋",$N$4,$M$4))</f>
        <v>0</v>
      </c>
      <c r="Y68" s="58" t="s">
        <v>390</v>
      </c>
      <c r="Z68" s="60" t="str">
        <f t="shared" ca="1" si="8"/>
        <v/>
      </c>
      <c r="AA68" s="476" t="s">
        <v>402</v>
      </c>
      <c r="AB68" s="476" t="s">
        <v>403</v>
      </c>
      <c r="AC68" s="1" t="str">
        <f t="shared" ca="1" si="22"/>
        <v/>
      </c>
      <c r="AD68" s="1" t="str">
        <f ca="1">IF(G68="＋","",M68)</f>
        <v/>
      </c>
      <c r="AE68" s="1">
        <f ca="1">IF(G68="＋",M68,"")</f>
        <v>0</v>
      </c>
    </row>
    <row r="69" spans="1:31" ht="15.4" customHeight="1">
      <c r="B69" s="395"/>
      <c r="D69" s="1169"/>
      <c r="E69" s="1166"/>
      <c r="F69" s="46"/>
      <c r="G69" s="60" t="str">
        <f ca="1">IF($S$3=1,"",IF(OFFSET(取組状況入力!$B$16,MATCH(I69,取組状況入力!$E$16:$E$709,0)-1,1,1,1)=0,"",OFFSET(取組状況入力!$B$16,MATCH(I69,取組状況入力!$E$16:$E$709,0)-1,1,1,1)))</f>
        <v>＋</v>
      </c>
      <c r="H69" s="69" t="s">
        <v>451</v>
      </c>
      <c r="I69" s="57" t="s">
        <v>452</v>
      </c>
      <c r="J69" s="59" t="str">
        <f t="shared" ca="1" si="17"/>
        <v/>
      </c>
      <c r="K69" s="59">
        <f>IF($S$3=1,"",VLOOKUP(I69,取組状況入力!$E$17:$X$709,取組状況入力!$S$1,0))</f>
        <v>0</v>
      </c>
      <c r="L69" s="111">
        <f t="shared" ca="1" si="18"/>
        <v>0</v>
      </c>
      <c r="M69" s="111">
        <f t="shared" ca="1" si="19"/>
        <v>0</v>
      </c>
      <c r="N69" s="118"/>
      <c r="O69" s="27"/>
      <c r="P69" s="32"/>
      <c r="Q69" s="32"/>
      <c r="R69" s="357" t="s">
        <v>251</v>
      </c>
      <c r="S69" s="137">
        <f>VLOOKUP(R69,メイン!$G$54:$Q$68,メイン!$Q$73,0)</f>
        <v>0</v>
      </c>
      <c r="T69" s="136">
        <v>0.04</v>
      </c>
      <c r="U69" s="60">
        <f>IF(OR(AA69="",VLOOKUP(AA69,メイン!$W$59:$AF$60,10,FALSE)=""),1,VLOOKUP(AA69,メイン!$W$59:$AF$60,10,FALSE))</f>
        <v>1</v>
      </c>
      <c r="V69" s="60">
        <f>IF(AB69="",1,IF(VLOOKUP(AB69,基本情報!$E$67:$T$82,基本情報!$T$1,FALSE)="",0,VLOOKUP(AB69,基本情報!$E$67:$T$82,基本情報!$T$1,FALSE)))</f>
        <v>0</v>
      </c>
      <c r="W69" s="271" t="str">
        <f ca="1">IF(OR(G69="＋",K69="-"),"",1*S69*T69*U69*V69)</f>
        <v/>
      </c>
      <c r="X69" s="241">
        <f ca="1">IF(K69="-","",IF(G69="＋",$N$4,$M$4))</f>
        <v>0</v>
      </c>
      <c r="Y69" s="58" t="s">
        <v>390</v>
      </c>
      <c r="Z69" s="60" t="str">
        <f t="shared" ca="1" si="8"/>
        <v/>
      </c>
      <c r="AA69" s="476" t="s">
        <v>402</v>
      </c>
      <c r="AB69" s="476" t="s">
        <v>403</v>
      </c>
      <c r="AC69" s="1" t="str">
        <f t="shared" ca="1" si="22"/>
        <v/>
      </c>
      <c r="AD69" s="1" t="str">
        <f ca="1">IF(G69="＋","",M69)</f>
        <v/>
      </c>
      <c r="AE69" s="1">
        <f ca="1">IF(G69="＋",M69,"")</f>
        <v>0</v>
      </c>
    </row>
    <row r="70" spans="1:31" ht="15.4" customHeight="1">
      <c r="B70" s="395"/>
      <c r="D70" s="1169"/>
      <c r="E70" s="1166"/>
      <c r="F70" s="46"/>
      <c r="G70" s="60" t="str">
        <f ca="1">IF($S$3=1,"",IF(OFFSET(取組状況入力!$B$16,MATCH(I70,取組状況入力!$E$16:$E$709,0)-1,1,1,1)=0,"",OFFSET(取組状況入力!$B$16,MATCH(I70,取組状況入力!$E$16:$E$709,0)-1,1,1,1)))</f>
        <v>＋</v>
      </c>
      <c r="H70" s="69" t="s">
        <v>453</v>
      </c>
      <c r="I70" s="57" t="s">
        <v>454</v>
      </c>
      <c r="J70" s="59" t="str">
        <f t="shared" ca="1" si="17"/>
        <v/>
      </c>
      <c r="K70" s="59">
        <f>IF($S$3=1,"",VLOOKUP(I70,取組状況入力!$E$17:$X$709,取組状況入力!$S$1,0))</f>
        <v>0</v>
      </c>
      <c r="L70" s="111">
        <f t="shared" ca="1" si="18"/>
        <v>0</v>
      </c>
      <c r="M70" s="111">
        <f t="shared" ca="1" si="19"/>
        <v>0</v>
      </c>
      <c r="N70" s="118"/>
      <c r="O70" s="27"/>
      <c r="P70" s="32"/>
      <c r="Q70" s="32"/>
      <c r="R70" s="357" t="s">
        <v>258</v>
      </c>
      <c r="S70" s="137">
        <f>VLOOKUP(R70,メイン!$G$54:$Q$68,メイン!$Q$73,0)</f>
        <v>0</v>
      </c>
      <c r="T70" s="136">
        <v>0.05</v>
      </c>
      <c r="U70" s="60">
        <f>IF(OR(AA70="",VLOOKUP(AA70,メイン!$W$59:$AF$60,10,FALSE)=""),1,VLOOKUP(AA70,メイン!$W$59:$AF$60,10,FALSE))</f>
        <v>1</v>
      </c>
      <c r="V70" s="60">
        <f>IF(AB70="",1,IF(VLOOKUP(AB70,基本情報!$E$67:$T$82,基本情報!$T$1,FALSE)="",0,VLOOKUP(AB70,基本情報!$E$67:$T$82,基本情報!$T$1,FALSE)))</f>
        <v>0</v>
      </c>
      <c r="W70" s="271" t="str">
        <f ca="1">IF(OR(G70="＋",K70="-"),"",1*S70*T70*U70*V70)</f>
        <v/>
      </c>
      <c r="X70" s="241">
        <f ca="1">IF(K70="-","",IF(G70="＋",$N$4,$M$4))</f>
        <v>0</v>
      </c>
      <c r="Y70" s="58" t="s">
        <v>390</v>
      </c>
      <c r="Z70" s="60" t="str">
        <f t="shared" ca="1" si="8"/>
        <v/>
      </c>
      <c r="AA70" s="476" t="s">
        <v>402</v>
      </c>
      <c r="AB70" s="476" t="s">
        <v>403</v>
      </c>
      <c r="AC70" s="1" t="str">
        <f t="shared" ca="1" si="22"/>
        <v/>
      </c>
      <c r="AD70" s="1" t="str">
        <f ca="1">IF(G70="＋","",M70)</f>
        <v/>
      </c>
      <c r="AE70" s="1">
        <f ca="1">IF(G70="＋",M70,"")</f>
        <v>0</v>
      </c>
    </row>
    <row r="71" spans="1:31" ht="15.4" customHeight="1">
      <c r="B71" s="395"/>
      <c r="D71" s="1170"/>
      <c r="E71" s="1167"/>
      <c r="F71" s="20"/>
      <c r="G71" s="66" t="str">
        <f ca="1">IF($S$3=1,"",IF(OFFSET(取組状況入力!$B$16,MATCH(I71,取組状況入力!$E$16:$E$709,0)-1,1,1,1)=0,"",OFFSET(取組状況入力!$B$16,MATCH(I71,取組状況入力!$E$16:$E$709,0)-1,1,1,1)))</f>
        <v>＋</v>
      </c>
      <c r="H71" s="221" t="s">
        <v>455</v>
      </c>
      <c r="I71" s="63" t="s">
        <v>456</v>
      </c>
      <c r="J71" s="65" t="str">
        <f t="shared" ca="1" si="17"/>
        <v/>
      </c>
      <c r="K71" s="65">
        <f>IF($S$3=1,"",VLOOKUP(I71,取組状況入力!$E$17:$X$709,取組状況入力!$S$1,0))</f>
        <v>0</v>
      </c>
      <c r="L71" s="222">
        <f t="shared" ca="1" si="18"/>
        <v>0</v>
      </c>
      <c r="M71" s="112">
        <f t="shared" ca="1" si="19"/>
        <v>0</v>
      </c>
      <c r="N71" s="119"/>
      <c r="O71" s="27"/>
      <c r="P71" s="32"/>
      <c r="Q71" s="32"/>
      <c r="R71" s="358" t="s">
        <v>457</v>
      </c>
      <c r="S71" s="139">
        <f>VLOOKUP(R71,メイン!$G$54:$Q$68,メイン!$Q$73,0)</f>
        <v>0</v>
      </c>
      <c r="T71" s="138">
        <v>0.02</v>
      </c>
      <c r="U71" s="66">
        <f>IF(OR(AA71="",VLOOKUP(AA71,メイン!$W$59:$AF$60,10,FALSE)=""),1,VLOOKUP(AA71,メイン!$W$59:$AF$60,10,FALSE))</f>
        <v>1</v>
      </c>
      <c r="V71" s="66">
        <f>IF(AB71="",1,IF(VLOOKUP(AB71,基本情報!$E$67:$T$82,基本情報!$T$1,FALSE)="",0,VLOOKUP(AB71,基本情報!$E$67:$T$82,基本情報!$T$1,FALSE)))</f>
        <v>0</v>
      </c>
      <c r="W71" s="222" t="str">
        <f t="shared" ca="1" si="20"/>
        <v/>
      </c>
      <c r="X71" s="222">
        <f t="shared" ca="1" si="16"/>
        <v>0</v>
      </c>
      <c r="Y71" s="64" t="s">
        <v>390</v>
      </c>
      <c r="Z71" s="66" t="str">
        <f t="shared" ca="1" si="8"/>
        <v/>
      </c>
      <c r="AA71" s="477" t="s">
        <v>402</v>
      </c>
      <c r="AB71" s="477" t="s">
        <v>403</v>
      </c>
      <c r="AC71" s="1" t="str">
        <f t="shared" ca="1" si="22"/>
        <v/>
      </c>
      <c r="AD71" s="1" t="str">
        <f t="shared" ca="1" si="9"/>
        <v/>
      </c>
      <c r="AE71" s="1">
        <f t="shared" ca="1" si="5"/>
        <v>0</v>
      </c>
    </row>
    <row r="72" spans="1:31" ht="15.4" customHeight="1">
      <c r="B72" s="395"/>
      <c r="D72" s="405"/>
      <c r="E72" s="406"/>
      <c r="F72" s="3"/>
      <c r="G72" s="27"/>
      <c r="H72" s="407"/>
      <c r="I72" s="3"/>
      <c r="J72" s="27"/>
      <c r="K72" s="27"/>
      <c r="L72" s="355"/>
      <c r="M72" s="355"/>
      <c r="N72" s="27"/>
      <c r="O72" s="27"/>
      <c r="P72" s="32"/>
      <c r="R72" s="3"/>
      <c r="S72" s="355"/>
      <c r="T72" s="27"/>
      <c r="U72" s="27"/>
      <c r="V72" s="27"/>
      <c r="W72" s="355"/>
      <c r="X72" s="355"/>
      <c r="Y72" s="3"/>
      <c r="Z72" s="27"/>
      <c r="AA72" s="27"/>
      <c r="AB72" s="27"/>
      <c r="AC72" s="1"/>
      <c r="AD72" s="1"/>
      <c r="AE72" s="1"/>
    </row>
    <row r="73" spans="1:31" ht="2.25" customHeight="1">
      <c r="B73" s="396"/>
      <c r="C73" s="1086"/>
      <c r="D73" s="1088"/>
      <c r="E73" s="1089"/>
      <c r="F73" s="1090"/>
      <c r="G73" s="1091"/>
      <c r="H73" s="1092"/>
      <c r="I73" s="1090"/>
      <c r="J73" s="1091"/>
      <c r="K73" s="1091"/>
      <c r="L73" s="1093"/>
      <c r="M73" s="1093"/>
      <c r="N73" s="1091"/>
      <c r="O73" s="1091"/>
      <c r="P73" s="34"/>
      <c r="R73" s="5"/>
      <c r="S73" s="4"/>
      <c r="T73" s="4"/>
      <c r="U73" s="27"/>
      <c r="V73" s="27"/>
      <c r="W73" s="355"/>
      <c r="X73" s="355"/>
      <c r="Y73" s="3"/>
      <c r="Z73" s="27"/>
      <c r="AA73" s="27"/>
      <c r="AB73" s="27"/>
      <c r="AC73" s="1"/>
      <c r="AD73" s="1"/>
      <c r="AE73" s="1"/>
    </row>
    <row r="74" spans="1:31" ht="12" customHeight="1">
      <c r="D74" s="405"/>
      <c r="E74" s="406"/>
      <c r="F74" s="3"/>
      <c r="G74" s="27"/>
      <c r="H74" s="407"/>
      <c r="I74" s="3"/>
      <c r="J74" s="27"/>
      <c r="K74" s="27"/>
      <c r="L74" s="355"/>
      <c r="M74" s="355"/>
      <c r="N74" s="27"/>
      <c r="O74" s="27"/>
      <c r="P74" s="403"/>
      <c r="R74" s="5"/>
      <c r="S74" s="4"/>
      <c r="T74" s="4"/>
      <c r="U74" s="27"/>
      <c r="V74" s="27"/>
      <c r="W74" s="355"/>
      <c r="X74" s="355"/>
      <c r="Y74" s="3"/>
      <c r="Z74" s="27"/>
      <c r="AA74" s="27"/>
      <c r="AB74" s="27"/>
      <c r="AC74" s="1"/>
      <c r="AD74" s="1"/>
      <c r="AE74" s="1"/>
    </row>
    <row r="75" spans="1:31" ht="14.25">
      <c r="A75" s="252" t="s">
        <v>458</v>
      </c>
      <c r="B75" s="252"/>
      <c r="C75" s="252"/>
      <c r="E75" s="7"/>
      <c r="F75" s="7"/>
      <c r="G75" s="143"/>
      <c r="K75" s="4"/>
      <c r="L75" s="4"/>
      <c r="M75" s="4"/>
      <c r="R75" s="5"/>
      <c r="S75" s="4"/>
      <c r="T75" s="4"/>
      <c r="U75" s="4"/>
      <c r="V75" s="4"/>
      <c r="W75" s="4"/>
      <c r="X75" s="4"/>
    </row>
    <row r="76" spans="1:31" ht="2.25" customHeight="1">
      <c r="B76" s="351"/>
      <c r="C76" s="345"/>
      <c r="D76" s="268"/>
      <c r="E76" s="352"/>
      <c r="F76" s="352"/>
      <c r="G76" s="353"/>
      <c r="H76" s="250"/>
      <c r="I76" s="250"/>
      <c r="J76" s="250"/>
      <c r="K76" s="320"/>
      <c r="L76" s="320"/>
      <c r="M76" s="320"/>
      <c r="N76" s="394"/>
      <c r="O76" s="394"/>
      <c r="P76" s="344"/>
      <c r="R76" s="5"/>
      <c r="S76" s="4"/>
      <c r="T76" s="4"/>
      <c r="U76" s="4"/>
      <c r="V76" s="4"/>
      <c r="W76" s="4"/>
      <c r="X76" s="4"/>
    </row>
    <row r="77" spans="1:31" ht="12" customHeight="1">
      <c r="B77" s="397"/>
      <c r="C77" s="38"/>
      <c r="D77" s="1094"/>
      <c r="E77" s="1095"/>
      <c r="F77" s="1095"/>
      <c r="G77" s="1096"/>
      <c r="H77" s="1040"/>
      <c r="I77" s="1040"/>
      <c r="J77" s="1040"/>
      <c r="K77" s="1097"/>
      <c r="L77" s="1097"/>
      <c r="M77" s="1097"/>
      <c r="N77" s="1086"/>
      <c r="P77" s="32"/>
      <c r="R77" s="5"/>
      <c r="S77" s="4"/>
      <c r="T77" s="4"/>
      <c r="U77" s="4"/>
      <c r="V77" s="4"/>
      <c r="W77" s="4"/>
      <c r="X77" s="4"/>
    </row>
    <row r="78" spans="1:31" ht="45.75" thickBot="1">
      <c r="B78" s="395"/>
      <c r="D78" s="1177" t="s">
        <v>331</v>
      </c>
      <c r="E78" s="1178"/>
      <c r="F78" s="1179"/>
      <c r="G78" s="361" t="s">
        <v>332</v>
      </c>
      <c r="H78" s="361" t="s">
        <v>333</v>
      </c>
      <c r="I78" s="362" t="s">
        <v>334</v>
      </c>
      <c r="J78" s="362" t="s">
        <v>335</v>
      </c>
      <c r="K78" s="361" t="s">
        <v>336</v>
      </c>
      <c r="L78" s="361" t="s">
        <v>337</v>
      </c>
      <c r="M78" s="361" t="s">
        <v>338</v>
      </c>
      <c r="N78" s="361" t="s">
        <v>339</v>
      </c>
      <c r="O78" s="388"/>
      <c r="P78" s="32"/>
      <c r="Q78" s="32"/>
      <c r="R78" s="376" t="s">
        <v>340</v>
      </c>
      <c r="S78" s="363" t="s">
        <v>341</v>
      </c>
      <c r="T78" s="363" t="s">
        <v>342</v>
      </c>
      <c r="U78" s="362" t="s">
        <v>343</v>
      </c>
      <c r="V78" s="362" t="s">
        <v>344</v>
      </c>
      <c r="W78" s="362" t="s">
        <v>345</v>
      </c>
      <c r="X78" s="362" t="s">
        <v>346</v>
      </c>
      <c r="Y78" s="362" t="s">
        <v>347</v>
      </c>
      <c r="Z78" s="362" t="s">
        <v>348</v>
      </c>
      <c r="AA78" s="362" t="s">
        <v>343</v>
      </c>
      <c r="AB78" s="362" t="s">
        <v>344</v>
      </c>
      <c r="AC78" s="237" t="s">
        <v>349</v>
      </c>
      <c r="AD78" s="237" t="s">
        <v>459</v>
      </c>
      <c r="AE78" s="237" t="s">
        <v>351</v>
      </c>
    </row>
    <row r="79" spans="1:31" ht="15" customHeight="1" thickTop="1">
      <c r="B79" s="395"/>
      <c r="D79" s="1176" t="s">
        <v>42</v>
      </c>
      <c r="E79" s="1183" t="s">
        <v>399</v>
      </c>
      <c r="F79" s="3" t="s">
        <v>101</v>
      </c>
      <c r="G79" s="124" t="str">
        <f ca="1">IF($S$3=1,"",IF(OFFSET(取組状況入力!$B$16,MATCH(I79,取組状況入力!$E$16:$E$709,0)-1,1,1,1)=0,"",OFFSET(取組状況入力!$B$16,MATCH(I79,取組状況入力!$E$16:$E$709,0)-1,1,1,1)))</f>
        <v>＋</v>
      </c>
      <c r="H79" s="132" t="s">
        <v>460</v>
      </c>
      <c r="I79" s="122" t="s">
        <v>461</v>
      </c>
      <c r="J79" s="127" t="str">
        <f t="shared" ref="J79:J141" ca="1" si="23">IF($S$3=1,"",IF(AND($G79="◎",$K79=0),"×",""))</f>
        <v/>
      </c>
      <c r="K79" s="127">
        <f>IF($S$3=1,"",VLOOKUP(I79,取組状況入力!$E$17:$X$709,取組状況入力!$S$1,0))</f>
        <v>0</v>
      </c>
      <c r="L79" s="133">
        <f t="shared" ref="L79:L141" ca="1" si="24">IF($S$3=1,"",IF(K79="×","×",IF(K79="-","-",S79*T79*X79*U79*V79)))</f>
        <v>0</v>
      </c>
      <c r="M79" s="133">
        <f t="shared" ref="M79:M141" ca="1" si="25">IF($S$3=1,"",IF(K79="×","×",IF(K79="-","-",K79*L79)))</f>
        <v>0</v>
      </c>
      <c r="N79" s="134">
        <f ca="1">SUM(AD79:AD115)</f>
        <v>0</v>
      </c>
      <c r="O79" s="355"/>
      <c r="P79" s="32"/>
      <c r="Q79" s="32"/>
      <c r="R79" s="356" t="s">
        <v>261</v>
      </c>
      <c r="S79" s="135">
        <f>VLOOKUP(R79,メイン!$G$54:$Q$68,メイン!$Q$73,0)</f>
        <v>0</v>
      </c>
      <c r="T79" s="218">
        <v>0.16500000000000001</v>
      </c>
      <c r="U79" s="124">
        <f>IF(OR(AA79="",VLOOKUP(AA79,メイン!$W$59:$AF$60,10,FALSE)=""),1,VLOOKUP(AA79,メイン!$W$59:$AF$60,10,FALSE))</f>
        <v>1</v>
      </c>
      <c r="V79" s="124">
        <f>IF(AB79="",1,IF(VLOOKUP(AB79,基本情報!$E$67:$T$82,基本情報!$T$1,FALSE)="",0,VLOOKUP(AB79,基本情報!$E$67:$T$82,基本情報!$T$1,FALSE)))</f>
        <v>0</v>
      </c>
      <c r="W79" s="241" t="str">
        <f t="shared" ca="1" si="20"/>
        <v/>
      </c>
      <c r="X79" s="241">
        <f t="shared" ca="1" si="16"/>
        <v>0</v>
      </c>
      <c r="Y79" s="123" t="s">
        <v>462</v>
      </c>
      <c r="Z79" s="124" t="str">
        <f t="shared" ca="1" si="8"/>
        <v/>
      </c>
      <c r="AA79" s="475" t="s">
        <v>402</v>
      </c>
      <c r="AB79" s="475" t="s">
        <v>463</v>
      </c>
      <c r="AC79" s="1" t="str">
        <f ca="1">IF($S$3=1,"",IF(K79="-","",IF(G79="＋","",S79*T79*X79*U79*V79)))</f>
        <v/>
      </c>
      <c r="AD79" s="1" t="str">
        <f t="shared" ca="1" si="9"/>
        <v/>
      </c>
      <c r="AE79" s="1">
        <f t="shared" ca="1" si="5"/>
        <v>0</v>
      </c>
    </row>
    <row r="80" spans="1:31" ht="15" customHeight="1">
      <c r="B80" s="395"/>
      <c r="D80" s="1169"/>
      <c r="E80" s="1166"/>
      <c r="F80" s="3"/>
      <c r="G80" s="60" t="str">
        <f ca="1">IF($S$3=1,"",IF(OFFSET(取組状況入力!$B$16,MATCH(I80,取組状況入力!$E$16:$E$709,0)-1,1,1,1)=0,"",OFFSET(取組状況入力!$B$16,MATCH(I80,取組状況入力!$E$16:$E$709,0)-1,1,1,1)))</f>
        <v>○</v>
      </c>
      <c r="H80" s="56" t="s">
        <v>464</v>
      </c>
      <c r="I80" s="57" t="s">
        <v>465</v>
      </c>
      <c r="J80" s="59" t="str">
        <f t="shared" ca="1" si="23"/>
        <v/>
      </c>
      <c r="K80" s="59" t="str">
        <f>IF($S$3=1,"",VLOOKUP(I80,取組状況入力!$E$17:$X$709,取組状況入力!$S$1,0))</f>
        <v>-</v>
      </c>
      <c r="L80" s="111" t="str">
        <f t="shared" si="24"/>
        <v>-</v>
      </c>
      <c r="M80" s="111" t="str">
        <f t="shared" si="25"/>
        <v>-</v>
      </c>
      <c r="N80" s="254">
        <f ca="1">SUM(AE79:AE115)</f>
        <v>0</v>
      </c>
      <c r="O80" s="429"/>
      <c r="P80" s="32"/>
      <c r="Q80" s="32"/>
      <c r="R80" s="357" t="s">
        <v>201</v>
      </c>
      <c r="S80" s="137">
        <f>VLOOKUP(R80,メイン!$G$54:$Q$68,メイン!$Q$73,0)</f>
        <v>0</v>
      </c>
      <c r="T80" s="136">
        <v>0.3</v>
      </c>
      <c r="U80" s="60">
        <f>IF(OR(AA80="",VLOOKUP(AA80,メイン!$W$59:$AF$60,10,FALSE)=""),1,VLOOKUP(AA80,メイン!$W$59:$AF$60,10,FALSE))</f>
        <v>1</v>
      </c>
      <c r="V80" s="60">
        <f>IF(AB80="",1,IF(VLOOKUP(AB80,基本情報!$E$67:$T$82,基本情報!$T$1,FALSE)="",0,VLOOKUP(AB80,基本情報!$E$67:$T$82,基本情報!$T$1,FALSE)))</f>
        <v>0</v>
      </c>
      <c r="W80" s="271" t="str">
        <f t="shared" ca="1" si="20"/>
        <v/>
      </c>
      <c r="X80" s="241" t="str">
        <f t="shared" ref="X80:X117" si="26">IF(K80="-","",IF(G80="＋",$N$4,$M$4))</f>
        <v/>
      </c>
      <c r="Y80" s="58" t="s">
        <v>462</v>
      </c>
      <c r="Z80" s="60" t="str">
        <f t="shared" ca="1" si="8"/>
        <v/>
      </c>
      <c r="AA80" s="476" t="s">
        <v>402</v>
      </c>
      <c r="AB80" s="476" t="s">
        <v>466</v>
      </c>
      <c r="AC80" s="1" t="str">
        <f t="shared" ref="AC80:AC141" si="27">IF($S$3=1,"",IF(K80="-","",IF(G80="＋","",S80*T80*X80*U80*V80)))</f>
        <v/>
      </c>
      <c r="AD80" s="1" t="str">
        <f t="shared" ca="1" si="9"/>
        <v>-</v>
      </c>
      <c r="AE80" s="1" t="str">
        <f t="shared" ca="1" si="5"/>
        <v/>
      </c>
    </row>
    <row r="81" spans="2:31" ht="15" customHeight="1">
      <c r="B81" s="395"/>
      <c r="D81" s="1169"/>
      <c r="E81" s="1166"/>
      <c r="F81" s="3"/>
      <c r="G81" s="60" t="str">
        <f ca="1">IF($S$3=1,"",IF(OFFSET(取組状況入力!$B$16,MATCH(I81,取組状況入力!$E$16:$E$709,0)-1,1,1,1)=0,"",OFFSET(取組状況入力!$B$16,MATCH(I81,取組状況入力!$E$16:$E$709,0)-1,1,1,1)))</f>
        <v>＋</v>
      </c>
      <c r="H81" s="56" t="s">
        <v>467</v>
      </c>
      <c r="I81" s="57" t="s">
        <v>468</v>
      </c>
      <c r="J81" s="59" t="str">
        <f t="shared" ca="1" si="23"/>
        <v/>
      </c>
      <c r="K81" s="59">
        <f>IF($S$3=1,"",VLOOKUP(I81,取組状況入力!$E$17:$X$709,取組状況入力!$S$1,0))</f>
        <v>0</v>
      </c>
      <c r="L81" s="111">
        <f t="shared" ca="1" si="24"/>
        <v>0</v>
      </c>
      <c r="M81" s="111">
        <f t="shared" ca="1" si="25"/>
        <v>0</v>
      </c>
      <c r="N81" s="238"/>
      <c r="O81" s="428"/>
      <c r="P81" s="32"/>
      <c r="Q81" s="32"/>
      <c r="R81" s="357" t="s">
        <v>469</v>
      </c>
      <c r="S81" s="137">
        <f>VLOOKUP(R81,メイン!$G$54:$Q$68,メイン!$Q$73,0)</f>
        <v>0</v>
      </c>
      <c r="T81" s="136">
        <v>0.12</v>
      </c>
      <c r="U81" s="60">
        <f>IF(OR(AA81="",VLOOKUP(AA81,メイン!$W$59:$AF$60,10,FALSE)=""),1,VLOOKUP(AA81,メイン!$W$59:$AF$60,10,FALSE))</f>
        <v>1</v>
      </c>
      <c r="V81" s="60">
        <f>IF(AB81="",1,IF(VLOOKUP(AB81,基本情報!$E$67:$T$82,基本情報!$T$1,FALSE)="",0,VLOOKUP(AB81,基本情報!$E$67:$T$82,基本情報!$T$1,FALSE)))</f>
        <v>1</v>
      </c>
      <c r="W81" s="271" t="str">
        <f t="shared" ca="1" si="20"/>
        <v/>
      </c>
      <c r="X81" s="241">
        <f t="shared" ca="1" si="26"/>
        <v>0</v>
      </c>
      <c r="Y81" s="58" t="s">
        <v>462</v>
      </c>
      <c r="Z81" s="60" t="str">
        <f t="shared" ca="1" si="8"/>
        <v/>
      </c>
      <c r="AA81" s="476" t="s">
        <v>469</v>
      </c>
      <c r="AB81" s="476" t="s">
        <v>439</v>
      </c>
      <c r="AC81" s="1" t="str">
        <f t="shared" ca="1" si="27"/>
        <v/>
      </c>
      <c r="AD81" s="1" t="str">
        <f t="shared" ca="1" si="9"/>
        <v/>
      </c>
      <c r="AE81" s="1">
        <f t="shared" ca="1" si="5"/>
        <v>0</v>
      </c>
    </row>
    <row r="82" spans="2:31" ht="15" customHeight="1">
      <c r="B82" s="395"/>
      <c r="D82" s="1169"/>
      <c r="E82" s="1166"/>
      <c r="F82" s="46"/>
      <c r="G82" s="60" t="str">
        <f ca="1">IF($S$3=1,"",IF(OFFSET(取組状況入力!$B$16,MATCH(I82,取組状況入力!$E$16:$E$709,0)-1,1,1,1)=0,"",OFFSET(取組状況入力!$B$16,MATCH(I82,取組状況入力!$E$16:$E$709,0)-1,1,1,1)))</f>
        <v>◎</v>
      </c>
      <c r="H82" s="56" t="s">
        <v>470</v>
      </c>
      <c r="I82" s="57" t="s">
        <v>471</v>
      </c>
      <c r="J82" s="59" t="str">
        <f t="shared" ca="1" si="23"/>
        <v/>
      </c>
      <c r="K82" s="59" t="str">
        <f>IF($S$3=1,"",VLOOKUP(I82,取組状況入力!$E$17:$X$709,取組状況入力!$S$1,0))</f>
        <v>-</v>
      </c>
      <c r="L82" s="111" t="str">
        <f t="shared" si="24"/>
        <v>-</v>
      </c>
      <c r="M82" s="111" t="str">
        <f t="shared" si="25"/>
        <v>-</v>
      </c>
      <c r="N82" s="118"/>
      <c r="O82" s="27"/>
      <c r="P82" s="32"/>
      <c r="Q82" s="32"/>
      <c r="R82" s="357" t="s">
        <v>472</v>
      </c>
      <c r="S82" s="137">
        <f>VLOOKUP(R82,メイン!$G$54:$Q$68,メイン!$Q$73,0)</f>
        <v>0</v>
      </c>
      <c r="T82" s="780">
        <v>0.06</v>
      </c>
      <c r="U82" s="60">
        <f>IF(OR(AA82="",VLOOKUP(AA82,メイン!$W$59:$AF$60,10,FALSE)=""),1,VLOOKUP(AA82,メイン!$W$59:$AF$60,10,FALSE))</f>
        <v>1</v>
      </c>
      <c r="V82" s="60">
        <f>IF(AB82="",1,IF(VLOOKUP(AB82,基本情報!$E$67:$T$82,基本情報!$T$1,FALSE)="",0,VLOOKUP(AB82,基本情報!$E$67:$T$82,基本情報!$T$1,FALSE)))</f>
        <v>1</v>
      </c>
      <c r="W82" s="271" t="str">
        <f t="shared" ca="1" si="20"/>
        <v/>
      </c>
      <c r="X82" s="241" t="str">
        <f t="shared" si="26"/>
        <v/>
      </c>
      <c r="Y82" s="58" t="s">
        <v>462</v>
      </c>
      <c r="Z82" s="60" t="str">
        <f t="shared" ca="1" si="8"/>
        <v/>
      </c>
      <c r="AA82" s="476" t="s">
        <v>402</v>
      </c>
      <c r="AB82" s="476" t="s">
        <v>439</v>
      </c>
      <c r="AC82" s="1" t="str">
        <f t="shared" si="27"/>
        <v/>
      </c>
      <c r="AD82" s="1" t="str">
        <f t="shared" ca="1" si="9"/>
        <v>-</v>
      </c>
      <c r="AE82" s="1" t="str">
        <f t="shared" ca="1" si="5"/>
        <v/>
      </c>
    </row>
    <row r="83" spans="2:31" ht="15" customHeight="1">
      <c r="B83" s="395"/>
      <c r="D83" s="1169"/>
      <c r="E83" s="1166"/>
      <c r="F83" s="46"/>
      <c r="G83" s="60" t="str">
        <f ca="1">IF($S$3=1,"",IF(OFFSET(取組状況入力!$B$16,MATCH(I83,取組状況入力!$E$16:$E$709,0)-1,1,1,1)=0,"",OFFSET(取組状況入力!$B$16,MATCH(I83,取組状況入力!$E$16:$E$709,0)-1,1,1,1)))</f>
        <v>○</v>
      </c>
      <c r="H83" s="56" t="s">
        <v>473</v>
      </c>
      <c r="I83" s="57" t="s">
        <v>474</v>
      </c>
      <c r="J83" s="59" t="str">
        <f t="shared" ca="1" si="23"/>
        <v/>
      </c>
      <c r="K83" s="59" t="str">
        <f>IF($S$3=1,"",VLOOKUP(I83,取組状況入力!$E$17:$X$709,取組状況入力!$S$1,0))</f>
        <v>-</v>
      </c>
      <c r="L83" s="111" t="str">
        <f t="shared" si="24"/>
        <v>-</v>
      </c>
      <c r="M83" s="111" t="str">
        <f t="shared" si="25"/>
        <v>-</v>
      </c>
      <c r="N83" s="118"/>
      <c r="O83" s="27"/>
      <c r="P83" s="32"/>
      <c r="Q83" s="32"/>
      <c r="R83" s="357" t="s">
        <v>469</v>
      </c>
      <c r="S83" s="137">
        <f>VLOOKUP(R83,メイン!$G$54:$Q$68,メイン!$Q$73,0)</f>
        <v>0</v>
      </c>
      <c r="T83" s="136">
        <f>0.016</f>
        <v>1.6E-2</v>
      </c>
      <c r="U83" s="60">
        <f>IF(OR(AA83="",VLOOKUP(AA83,メイン!$W$59:$AF$60,10,FALSE)=""),1,VLOOKUP(AA83,メイン!$W$59:$AF$60,10,FALSE))</f>
        <v>1</v>
      </c>
      <c r="V83" s="60">
        <f>IF(AB83="",1,IF(VLOOKUP(AB83,基本情報!$E$67:$T$82,基本情報!$T$1,FALSE)="",0,VLOOKUP(AB83,基本情報!$E$67:$T$82,基本情報!$T$1,FALSE)))</f>
        <v>1</v>
      </c>
      <c r="W83" s="271" t="str">
        <f t="shared" ca="1" si="20"/>
        <v/>
      </c>
      <c r="X83" s="241" t="str">
        <f t="shared" si="26"/>
        <v/>
      </c>
      <c r="Y83" s="58" t="s">
        <v>462</v>
      </c>
      <c r="Z83" s="60" t="str">
        <f t="shared" ca="1" si="8"/>
        <v/>
      </c>
      <c r="AA83" s="476" t="s">
        <v>469</v>
      </c>
      <c r="AB83" s="476" t="s">
        <v>439</v>
      </c>
      <c r="AC83" s="1" t="str">
        <f t="shared" si="27"/>
        <v/>
      </c>
      <c r="AD83" s="1" t="str">
        <f t="shared" ca="1" si="9"/>
        <v>-</v>
      </c>
      <c r="AE83" s="1" t="str">
        <f t="shared" ca="1" si="5"/>
        <v/>
      </c>
    </row>
    <row r="84" spans="2:31" ht="15" customHeight="1">
      <c r="B84" s="395"/>
      <c r="D84" s="1169"/>
      <c r="E84" s="1166"/>
      <c r="F84" s="46"/>
      <c r="G84" s="60" t="str">
        <f ca="1">IF($S$3=1,"",IF(OFFSET(取組状況入力!$B$16,MATCH(I84,取組状況入力!$E$16:$E$709,0)-1,1,1,1)=0,"",OFFSET(取組状況入力!$B$16,MATCH(I84,取組状況入力!$E$16:$E$709,0)-1,1,1,1)))</f>
        <v>○</v>
      </c>
      <c r="H84" s="56" t="s">
        <v>475</v>
      </c>
      <c r="I84" s="57" t="s">
        <v>476</v>
      </c>
      <c r="J84" s="59" t="str">
        <f t="shared" ca="1" si="23"/>
        <v/>
      </c>
      <c r="K84" s="59" t="str">
        <f>IF($S$3=1,"",VLOOKUP(I84,取組状況入力!$E$17:$X$709,取組状況入力!$S$1,0))</f>
        <v>-</v>
      </c>
      <c r="L84" s="111" t="str">
        <f t="shared" si="24"/>
        <v>-</v>
      </c>
      <c r="M84" s="111" t="str">
        <f t="shared" si="25"/>
        <v>-</v>
      </c>
      <c r="N84" s="118"/>
      <c r="O84" s="27"/>
      <c r="P84" s="32"/>
      <c r="Q84" s="32"/>
      <c r="R84" s="357" t="s">
        <v>469</v>
      </c>
      <c r="S84" s="137">
        <f>VLOOKUP(R84,メイン!$G$54:$Q$68,メイン!$Q$73,0)</f>
        <v>0</v>
      </c>
      <c r="T84" s="136">
        <f>0.048</f>
        <v>4.8000000000000001E-2</v>
      </c>
      <c r="U84" s="60">
        <f>IF(OR(AA84="",VLOOKUP(AA84,メイン!$W$59:$AF$60,10,FALSE)=""),1,VLOOKUP(AA84,メイン!$W$59:$AF$60,10,FALSE))</f>
        <v>1</v>
      </c>
      <c r="V84" s="60">
        <f>IF(AB84="",1,IF(VLOOKUP(AB84,基本情報!$E$67:$T$82,基本情報!$T$1,FALSE)="",0,VLOOKUP(AB84,基本情報!$E$67:$T$82,基本情報!$T$1,FALSE)))</f>
        <v>1</v>
      </c>
      <c r="W84" s="271" t="str">
        <f ca="1">IF(OR(G84="＋",K84="-"),"",1*S84*T84*U84*V84)</f>
        <v/>
      </c>
      <c r="X84" s="241" t="str">
        <f>IF(K84="-","",IF(G84="＋",$N$4,$M$4))</f>
        <v/>
      </c>
      <c r="Y84" s="58" t="s">
        <v>462</v>
      </c>
      <c r="Z84" s="60" t="str">
        <f t="shared" ca="1" si="8"/>
        <v/>
      </c>
      <c r="AA84" s="476" t="s">
        <v>469</v>
      </c>
      <c r="AB84" s="476" t="s">
        <v>439</v>
      </c>
      <c r="AC84" s="1" t="str">
        <f t="shared" si="27"/>
        <v/>
      </c>
      <c r="AD84" s="1" t="str">
        <f ca="1">IF(G84="＋","",M84)</f>
        <v>-</v>
      </c>
      <c r="AE84" s="1" t="str">
        <f ca="1">IF(G84="＋",M84,"")</f>
        <v/>
      </c>
    </row>
    <row r="85" spans="2:31" ht="15" customHeight="1">
      <c r="B85" s="395"/>
      <c r="D85" s="1169"/>
      <c r="E85" s="1166"/>
      <c r="F85" s="46"/>
      <c r="G85" s="60" t="str">
        <f ca="1">IF($S$3=1,"",IF(OFFSET(取組状況入力!$B$16,MATCH(I85,取組状況入力!$E$16:$E$709,0)-1,1,1,1)=0,"",OFFSET(取組状況入力!$B$16,MATCH(I85,取組状況入力!$E$16:$E$709,0)-1,1,1,1)))</f>
        <v>○</v>
      </c>
      <c r="H85" s="56" t="s">
        <v>477</v>
      </c>
      <c r="I85" s="57" t="s">
        <v>478</v>
      </c>
      <c r="J85" s="59" t="str">
        <f t="shared" ca="1" si="23"/>
        <v/>
      </c>
      <c r="K85" s="59" t="str">
        <f>IF($S$3=1,"",VLOOKUP(I85,取組状況入力!$E$17:$X$709,取組状況入力!$S$1,0))</f>
        <v>-</v>
      </c>
      <c r="L85" s="111" t="str">
        <f t="shared" si="24"/>
        <v>-</v>
      </c>
      <c r="M85" s="111" t="str">
        <f t="shared" si="25"/>
        <v>-</v>
      </c>
      <c r="N85" s="118"/>
      <c r="O85" s="27"/>
      <c r="P85" s="32"/>
      <c r="Q85" s="32"/>
      <c r="R85" s="357" t="s">
        <v>387</v>
      </c>
      <c r="S85" s="137">
        <f>VLOOKUP(R85,メイン!$G$54:$Q$68,メイン!$Q$73,0)</f>
        <v>0</v>
      </c>
      <c r="T85" s="136">
        <v>0.03</v>
      </c>
      <c r="U85" s="60">
        <f>IF(OR(AA85="",VLOOKUP(AA85,メイン!$W$59:$AF$60,10,FALSE)=""),1,VLOOKUP(AA85,メイン!$W$59:$AF$60,10,FALSE))</f>
        <v>1</v>
      </c>
      <c r="V85" s="60">
        <f>IF(AB85="",1,IF(VLOOKUP(AB85,基本情報!$E$67:$T$82,基本情報!$T$1,FALSE)="",0,VLOOKUP(AB85,基本情報!$E$67:$T$82,基本情報!$T$1,FALSE)))</f>
        <v>0</v>
      </c>
      <c r="W85" s="271" t="str">
        <f ca="1">IF(OR(G85="＋",K85="-"),"",1*S85*T85*U85*V85)</f>
        <v/>
      </c>
      <c r="X85" s="241" t="str">
        <f>IF(K85="-","",IF(G85="＋",$N$4,$M$4))</f>
        <v/>
      </c>
      <c r="Y85" s="58" t="s">
        <v>462</v>
      </c>
      <c r="Z85" s="60" t="str">
        <f ca="1">IF($J85="×",1,"")</f>
        <v/>
      </c>
      <c r="AA85" s="476" t="s">
        <v>402</v>
      </c>
      <c r="AB85" s="476" t="s">
        <v>479</v>
      </c>
      <c r="AC85" s="1" t="str">
        <f t="shared" si="27"/>
        <v/>
      </c>
      <c r="AD85" s="1" t="str">
        <f ca="1">IF(G85="＋","",M85)</f>
        <v>-</v>
      </c>
      <c r="AE85" s="1" t="str">
        <f ca="1">IF(G85="＋",M85,"")</f>
        <v/>
      </c>
    </row>
    <row r="86" spans="2:31" ht="15" customHeight="1">
      <c r="B86" s="395"/>
      <c r="D86" s="1169"/>
      <c r="E86" s="1166"/>
      <c r="F86" s="3"/>
      <c r="G86" s="60" t="str">
        <f ca="1">IF($S$3=1,"",IF(OFFSET(取組状況入力!$B$16,MATCH(I86,取組状況入力!$E$16:$E$709,0)-1,1,1,1)=0,"",OFFSET(取組状況入力!$B$16,MATCH(I86,取組状況入力!$E$16:$E$709,0)-1,1,1,1)))</f>
        <v>○</v>
      </c>
      <c r="H86" s="56" t="s">
        <v>480</v>
      </c>
      <c r="I86" s="57" t="s">
        <v>481</v>
      </c>
      <c r="J86" s="59" t="str">
        <f t="shared" ca="1" si="23"/>
        <v/>
      </c>
      <c r="K86" s="59" t="str">
        <f>IF($S$3=1,"",VLOOKUP(I86,取組状況入力!$E$17:$X$709,取組状況入力!$S$1,0))</f>
        <v>-</v>
      </c>
      <c r="L86" s="111" t="str">
        <f t="shared" si="24"/>
        <v>-</v>
      </c>
      <c r="M86" s="111" t="str">
        <f t="shared" si="25"/>
        <v>-</v>
      </c>
      <c r="N86" s="118"/>
      <c r="O86" s="27"/>
      <c r="P86" s="32"/>
      <c r="Q86" s="32"/>
      <c r="R86" s="357" t="s">
        <v>261</v>
      </c>
      <c r="S86" s="137">
        <f>VLOOKUP(R86,メイン!$G$54:$Q$68,メイン!$Q$73,0)</f>
        <v>0</v>
      </c>
      <c r="T86" s="136">
        <v>0.26</v>
      </c>
      <c r="U86" s="60">
        <f>IF(OR(AA86="",VLOOKUP(AA86,メイン!$W$59:$AF$60,10,FALSE)=""),1,VLOOKUP(AA86,メイン!$W$59:$AF$60,10,FALSE))</f>
        <v>1</v>
      </c>
      <c r="V86" s="60">
        <f>IF(AB86="",1,IF(VLOOKUP(AB86,基本情報!$E$67:$T$82,基本情報!$T$1,FALSE)="",0,VLOOKUP(AB86,基本情報!$E$67:$T$82,基本情報!$T$1,FALSE)))</f>
        <v>0</v>
      </c>
      <c r="W86" s="271" t="str">
        <f t="shared" ca="1" si="20"/>
        <v/>
      </c>
      <c r="X86" s="241" t="str">
        <f t="shared" si="26"/>
        <v/>
      </c>
      <c r="Y86" s="58" t="s">
        <v>462</v>
      </c>
      <c r="Z86" s="60" t="str">
        <f t="shared" ref="Z86:Z153" ca="1" si="28">IF($J86="×",1,"")</f>
        <v/>
      </c>
      <c r="AA86" s="476" t="s">
        <v>402</v>
      </c>
      <c r="AB86" s="476" t="s">
        <v>463</v>
      </c>
      <c r="AC86" s="1" t="str">
        <f t="shared" si="27"/>
        <v/>
      </c>
      <c r="AD86" s="1" t="str">
        <f t="shared" ca="1" si="9"/>
        <v>-</v>
      </c>
      <c r="AE86" s="1" t="str">
        <f t="shared" ca="1" si="5"/>
        <v/>
      </c>
    </row>
    <row r="87" spans="2:31" ht="15" customHeight="1">
      <c r="B87" s="395"/>
      <c r="D87" s="1169"/>
      <c r="E87" s="1166"/>
      <c r="F87" s="3"/>
      <c r="G87" s="60" t="str">
        <f ca="1">IF($S$3=1,"",IF(OFFSET(取組状況入力!$B$16,MATCH(I87,取組状況入力!$E$16:$E$709,0)-1,1,1,1)=0,"",OFFSET(取組状況入力!$B$16,MATCH(I87,取組状況入力!$E$16:$E$709,0)-1,1,1,1)))</f>
        <v>○</v>
      </c>
      <c r="H87" s="56" t="s">
        <v>482</v>
      </c>
      <c r="I87" s="57" t="s">
        <v>483</v>
      </c>
      <c r="J87" s="59" t="str">
        <f t="shared" ca="1" si="23"/>
        <v/>
      </c>
      <c r="K87" s="59" t="str">
        <f>IF($S$3=1,"",VLOOKUP(I87,取組状況入力!$E$17:$X$709,取組状況入力!$S$1,0))</f>
        <v>-</v>
      </c>
      <c r="L87" s="111" t="str">
        <f t="shared" si="24"/>
        <v>-</v>
      </c>
      <c r="M87" s="111" t="str">
        <f t="shared" si="25"/>
        <v>-</v>
      </c>
      <c r="N87" s="118"/>
      <c r="O87" s="27"/>
      <c r="P87" s="32"/>
      <c r="Q87" s="32"/>
      <c r="R87" s="357" t="s">
        <v>387</v>
      </c>
      <c r="S87" s="137">
        <f>VLOOKUP(R87,メイン!$G$54:$Q$68,メイン!$Q$73,0)</f>
        <v>0</v>
      </c>
      <c r="T87" s="136">
        <v>0.01</v>
      </c>
      <c r="U87" s="60">
        <f>IF(OR(AA87="",VLOOKUP(AA87,メイン!$W$59:$AF$60,10,FALSE)=""),1,VLOOKUP(AA87,メイン!$W$59:$AF$60,10,FALSE))</f>
        <v>1</v>
      </c>
      <c r="V87" s="60">
        <f>IF(AB87="",1,IF(VLOOKUP(AB87,基本情報!$E$67:$T$82,基本情報!$T$1,FALSE)="",0,VLOOKUP(AB87,基本情報!$E$67:$T$82,基本情報!$T$1,FALSE)))</f>
        <v>1</v>
      </c>
      <c r="W87" s="271" t="str">
        <f t="shared" ca="1" si="20"/>
        <v/>
      </c>
      <c r="X87" s="241" t="str">
        <f t="shared" si="26"/>
        <v/>
      </c>
      <c r="Y87" s="58" t="s">
        <v>462</v>
      </c>
      <c r="Z87" s="60" t="str">
        <f t="shared" ca="1" si="28"/>
        <v/>
      </c>
      <c r="AA87" s="476" t="s">
        <v>402</v>
      </c>
      <c r="AB87" s="476" t="s">
        <v>439</v>
      </c>
      <c r="AC87" s="1" t="str">
        <f t="shared" si="27"/>
        <v/>
      </c>
      <c r="AD87" s="1" t="str">
        <f t="shared" ref="AD87:AD157" ca="1" si="29">IF(G87="＋","",M87)</f>
        <v>-</v>
      </c>
      <c r="AE87" s="1" t="str">
        <f t="shared" ref="AE87:AE157" ca="1" si="30">IF(G87="＋",M87,"")</f>
        <v/>
      </c>
    </row>
    <row r="88" spans="2:31" ht="15" customHeight="1">
      <c r="B88" s="395"/>
      <c r="D88" s="1169"/>
      <c r="E88" s="1166"/>
      <c r="F88" s="46"/>
      <c r="G88" s="60" t="str">
        <f ca="1">IF($S$3=1,"",IF(OFFSET(取組状況入力!$B$16,MATCH(I88,取組状況入力!$E$16:$E$709,0)-1,1,1,1)=0,"",OFFSET(取組状況入力!$B$16,MATCH(I88,取組状況入力!$E$16:$E$709,0)-1,1,1,1)))</f>
        <v>○</v>
      </c>
      <c r="H88" s="56" t="s">
        <v>484</v>
      </c>
      <c r="I88" s="57" t="s">
        <v>485</v>
      </c>
      <c r="J88" s="59" t="str">
        <f t="shared" ca="1" si="23"/>
        <v/>
      </c>
      <c r="K88" s="59" t="str">
        <f>IF($S$3=1,"",VLOOKUP(I88,取組状況入力!$E$17:$X$709,取組状況入力!$S$1,0))</f>
        <v>-</v>
      </c>
      <c r="L88" s="111" t="str">
        <f t="shared" si="24"/>
        <v>-</v>
      </c>
      <c r="M88" s="111" t="str">
        <f t="shared" si="25"/>
        <v>-</v>
      </c>
      <c r="N88" s="118"/>
      <c r="O88" s="27"/>
      <c r="P88" s="32"/>
      <c r="Q88" s="32"/>
      <c r="R88" s="357" t="s">
        <v>472</v>
      </c>
      <c r="S88" s="137">
        <f>VLOOKUP(R88,メイン!$G$54:$Q$68,メイン!$Q$73,0)</f>
        <v>0</v>
      </c>
      <c r="T88" s="780">
        <v>0.03</v>
      </c>
      <c r="U88" s="60">
        <f>IF(OR(AA88="",VLOOKUP(AA88,メイン!$W$59:$AF$60,10,FALSE)=""),1,VLOOKUP(AA88,メイン!$W$59:$AF$60,10,FALSE))</f>
        <v>1</v>
      </c>
      <c r="V88" s="60">
        <f>IF(AB88="",1,IF(VLOOKUP(AB88,基本情報!$E$67:$T$82,基本情報!$T$1,FALSE)="",0,VLOOKUP(AB88,基本情報!$E$67:$T$82,基本情報!$T$1,FALSE)))</f>
        <v>1</v>
      </c>
      <c r="W88" s="271" t="str">
        <f t="shared" ca="1" si="20"/>
        <v/>
      </c>
      <c r="X88" s="241" t="str">
        <f t="shared" si="26"/>
        <v/>
      </c>
      <c r="Y88" s="58" t="s">
        <v>462</v>
      </c>
      <c r="Z88" s="60" t="str">
        <f t="shared" ca="1" si="28"/>
        <v/>
      </c>
      <c r="AA88" s="476" t="s">
        <v>402</v>
      </c>
      <c r="AB88" s="476" t="s">
        <v>439</v>
      </c>
      <c r="AC88" s="1" t="str">
        <f t="shared" si="27"/>
        <v/>
      </c>
      <c r="AD88" s="1" t="str">
        <f t="shared" ca="1" si="29"/>
        <v>-</v>
      </c>
      <c r="AE88" s="1" t="str">
        <f t="shared" ca="1" si="30"/>
        <v/>
      </c>
    </row>
    <row r="89" spans="2:31" ht="15" customHeight="1">
      <c r="B89" s="395"/>
      <c r="D89" s="1169"/>
      <c r="E89" s="1166"/>
      <c r="F89" s="46"/>
      <c r="G89" s="60" t="str">
        <f ca="1">IF($S$3=1,"",IF(OFFSET(取組状況入力!$B$16,MATCH(I89,取組状況入力!$E$16:$E$709,0)-1,1,1,1)=0,"",OFFSET(取組状況入力!$B$16,MATCH(I89,取組状況入力!$E$16:$E$709,0)-1,1,1,1)))</f>
        <v>○</v>
      </c>
      <c r="H89" s="56" t="s">
        <v>486</v>
      </c>
      <c r="I89" s="57" t="s">
        <v>487</v>
      </c>
      <c r="J89" s="59" t="str">
        <f t="shared" ca="1" si="23"/>
        <v/>
      </c>
      <c r="K89" s="59" t="str">
        <f>IF($S$3=1,"",VLOOKUP(I89,取組状況入力!$E$17:$X$709,取組状況入力!$S$1,0))</f>
        <v>-</v>
      </c>
      <c r="L89" s="111" t="str">
        <f t="shared" si="24"/>
        <v>-</v>
      </c>
      <c r="M89" s="111" t="str">
        <f t="shared" si="25"/>
        <v>-</v>
      </c>
      <c r="N89" s="118"/>
      <c r="O89" s="27"/>
      <c r="P89" s="32"/>
      <c r="Q89" s="32"/>
      <c r="R89" s="357" t="s">
        <v>387</v>
      </c>
      <c r="S89" s="137">
        <f>VLOOKUP(R89,メイン!$G$54:$Q$68,メイン!$Q$73,0)</f>
        <v>0</v>
      </c>
      <c r="T89" s="136">
        <v>0.02</v>
      </c>
      <c r="U89" s="60">
        <f>IF(OR(AA89="",VLOOKUP(AA89,メイン!$W$59:$AF$60,10,FALSE)=""),1,VLOOKUP(AA89,メイン!$W$59:$AF$60,10,FALSE))</f>
        <v>1</v>
      </c>
      <c r="V89" s="60">
        <f>IF(AB89="",1,IF(VLOOKUP(AB89,基本情報!$E$67:$T$82,基本情報!$T$1,FALSE)="",0,VLOOKUP(AB89,基本情報!$E$67:$T$82,基本情報!$T$1,FALSE)))</f>
        <v>0</v>
      </c>
      <c r="W89" s="271" t="str">
        <f t="shared" ca="1" si="20"/>
        <v/>
      </c>
      <c r="X89" s="241" t="str">
        <f t="shared" si="26"/>
        <v/>
      </c>
      <c r="Y89" s="58" t="s">
        <v>462</v>
      </c>
      <c r="Z89" s="60" t="str">
        <f t="shared" ca="1" si="28"/>
        <v/>
      </c>
      <c r="AA89" s="476" t="s">
        <v>402</v>
      </c>
      <c r="AB89" s="476" t="s">
        <v>463</v>
      </c>
      <c r="AC89" s="1" t="str">
        <f t="shared" si="27"/>
        <v/>
      </c>
      <c r="AD89" s="1" t="str">
        <f t="shared" ca="1" si="29"/>
        <v>-</v>
      </c>
      <c r="AE89" s="1" t="str">
        <f t="shared" ca="1" si="30"/>
        <v/>
      </c>
    </row>
    <row r="90" spans="2:31" ht="15" customHeight="1">
      <c r="B90" s="395"/>
      <c r="D90" s="1169"/>
      <c r="E90" s="1166"/>
      <c r="F90" s="46"/>
      <c r="G90" s="60" t="str">
        <f ca="1">IF($S$3=1,"",IF(OFFSET(取組状況入力!$B$16,MATCH(I90,取組状況入力!$E$16:$E$709,0)-1,1,1,1)=0,"",OFFSET(取組状況入力!$B$16,MATCH(I90,取組状況入力!$E$16:$E$709,0)-1,1,1,1)))</f>
        <v>○</v>
      </c>
      <c r="H90" s="56" t="s">
        <v>488</v>
      </c>
      <c r="I90" s="57" t="s">
        <v>489</v>
      </c>
      <c r="J90" s="59" t="str">
        <f t="shared" ca="1" si="23"/>
        <v/>
      </c>
      <c r="K90" s="59" t="str">
        <f>IF($S$3=1,"",VLOOKUP(I90,取組状況入力!$E$17:$X$709,取組状況入力!$S$1,0))</f>
        <v>-</v>
      </c>
      <c r="L90" s="111" t="str">
        <f t="shared" si="24"/>
        <v>-</v>
      </c>
      <c r="M90" s="111" t="str">
        <f t="shared" si="25"/>
        <v>-</v>
      </c>
      <c r="N90" s="118"/>
      <c r="O90" s="27"/>
      <c r="P90" s="32"/>
      <c r="Q90" s="32"/>
      <c r="R90" s="357" t="s">
        <v>387</v>
      </c>
      <c r="S90" s="137">
        <f>VLOOKUP(R90,メイン!$G$54:$Q$68,メイン!$Q$73,0)</f>
        <v>0</v>
      </c>
      <c r="T90" s="136">
        <v>3.1E-2</v>
      </c>
      <c r="U90" s="60">
        <f>IF(OR(AA90="",VLOOKUP(AA90,メイン!$W$59:$AF$60,10,FALSE)=""),1,VLOOKUP(AA90,メイン!$W$59:$AF$60,10,FALSE))</f>
        <v>1</v>
      </c>
      <c r="V90" s="60">
        <f>IF(AB90="",1,IF(VLOOKUP(AB90,基本情報!$E$67:$T$82,基本情報!$T$1,FALSE)="",0,VLOOKUP(AB90,基本情報!$E$67:$T$82,基本情報!$T$1,FALSE)))</f>
        <v>0</v>
      </c>
      <c r="W90" s="271" t="str">
        <f t="shared" ca="1" si="20"/>
        <v/>
      </c>
      <c r="X90" s="241" t="str">
        <f t="shared" si="26"/>
        <v/>
      </c>
      <c r="Y90" s="58" t="s">
        <v>462</v>
      </c>
      <c r="Z90" s="60" t="str">
        <f t="shared" ca="1" si="28"/>
        <v/>
      </c>
      <c r="AA90" s="476" t="s">
        <v>402</v>
      </c>
      <c r="AB90" s="476" t="s">
        <v>463</v>
      </c>
      <c r="AC90" s="1" t="str">
        <f t="shared" si="27"/>
        <v/>
      </c>
      <c r="AD90" s="1" t="str">
        <f t="shared" ca="1" si="29"/>
        <v>-</v>
      </c>
      <c r="AE90" s="1" t="str">
        <f t="shared" ca="1" si="30"/>
        <v/>
      </c>
    </row>
    <row r="91" spans="2:31" ht="15" customHeight="1">
      <c r="B91" s="395"/>
      <c r="D91" s="1169"/>
      <c r="E91" s="1166"/>
      <c r="F91" s="46"/>
      <c r="G91" s="60" t="str">
        <f ca="1">IF($S$3=1,"",IF(OFFSET(取組状況入力!$B$16,MATCH(I91,取組状況入力!$E$16:$E$709,0)-1,1,1,1)=0,"",OFFSET(取組状況入力!$B$16,MATCH(I91,取組状況入力!$E$16:$E$709,0)-1,1,1,1)))</f>
        <v>○</v>
      </c>
      <c r="H91" s="56" t="s">
        <v>490</v>
      </c>
      <c r="I91" s="57" t="s">
        <v>491</v>
      </c>
      <c r="J91" s="59" t="str">
        <f t="shared" ca="1" si="23"/>
        <v/>
      </c>
      <c r="K91" s="59" t="str">
        <f>IF($S$3=1,"",VLOOKUP(I91,取組状況入力!$E$17:$X$709,取組状況入力!$S$1,0))</f>
        <v>-</v>
      </c>
      <c r="L91" s="111" t="str">
        <f t="shared" si="24"/>
        <v>-</v>
      </c>
      <c r="M91" s="111" t="str">
        <f t="shared" si="25"/>
        <v>-</v>
      </c>
      <c r="N91" s="118"/>
      <c r="O91" s="27"/>
      <c r="P91" s="32"/>
      <c r="Q91" s="32"/>
      <c r="R91" s="357" t="s">
        <v>472</v>
      </c>
      <c r="S91" s="137">
        <f>VLOOKUP(R91,メイン!$G$54:$Q$68,メイン!$Q$73,0)</f>
        <v>0</v>
      </c>
      <c r="T91" s="136">
        <v>0.189</v>
      </c>
      <c r="U91" s="60">
        <f>IF(OR(AA91="",VLOOKUP(AA91,メイン!$W$59:$AF$60,10,FALSE)=""),1,VLOOKUP(AA91,メイン!$W$59:$AF$60,10,FALSE))</f>
        <v>1</v>
      </c>
      <c r="V91" s="60">
        <f>IF(AB91="",1,IF(VLOOKUP(AB91,基本情報!$E$67:$T$82,基本情報!$T$1,FALSE)="",0,VLOOKUP(AB91,基本情報!$E$67:$T$82,基本情報!$T$1,FALSE)))</f>
        <v>1</v>
      </c>
      <c r="W91" s="271" t="str">
        <f t="shared" ca="1" si="20"/>
        <v/>
      </c>
      <c r="X91" s="241" t="str">
        <f t="shared" si="26"/>
        <v/>
      </c>
      <c r="Y91" s="58" t="s">
        <v>462</v>
      </c>
      <c r="Z91" s="60" t="str">
        <f t="shared" ca="1" si="28"/>
        <v/>
      </c>
      <c r="AA91" s="476" t="s">
        <v>402</v>
      </c>
      <c r="AB91" s="476" t="s">
        <v>439</v>
      </c>
      <c r="AC91" s="1" t="str">
        <f t="shared" si="27"/>
        <v/>
      </c>
      <c r="AD91" s="1" t="str">
        <f t="shared" ca="1" si="29"/>
        <v>-</v>
      </c>
      <c r="AE91" s="1" t="str">
        <f t="shared" ca="1" si="30"/>
        <v/>
      </c>
    </row>
    <row r="92" spans="2:31" ht="15" customHeight="1">
      <c r="B92" s="395"/>
      <c r="D92" s="1169"/>
      <c r="E92" s="1166"/>
      <c r="F92" s="46"/>
      <c r="G92" s="60" t="str">
        <f ca="1">IF($S$3=1,"",IF(OFFSET(取組状況入力!$B$16,MATCH(I92,取組状況入力!$E$16:$E$709,0)-1,1,1,1)=0,"",OFFSET(取組状況入力!$B$16,MATCH(I92,取組状況入力!$E$16:$E$709,0)-1,1,1,1)))</f>
        <v>○</v>
      </c>
      <c r="H92" s="56" t="s">
        <v>492</v>
      </c>
      <c r="I92" s="57" t="s">
        <v>493</v>
      </c>
      <c r="J92" s="59" t="str">
        <f t="shared" ca="1" si="23"/>
        <v/>
      </c>
      <c r="K92" s="59" t="str">
        <f>IF($S$3=1,"",VLOOKUP(I92,取組状況入力!$E$17:$X$709,取組状況入力!$S$1,0))</f>
        <v>-</v>
      </c>
      <c r="L92" s="111" t="str">
        <f t="shared" si="24"/>
        <v>-</v>
      </c>
      <c r="M92" s="111" t="str">
        <f t="shared" si="25"/>
        <v>-</v>
      </c>
      <c r="N92" s="118"/>
      <c r="O92" s="27"/>
      <c r="P92" s="32"/>
      <c r="Q92" s="32"/>
      <c r="R92" s="357" t="s">
        <v>258</v>
      </c>
      <c r="S92" s="137">
        <f>VLOOKUP(R92,メイン!$G$54:$Q$68,メイン!$Q$73,0)</f>
        <v>0</v>
      </c>
      <c r="T92" s="136">
        <v>0.4</v>
      </c>
      <c r="U92" s="60">
        <f>IF(OR(AA92="",VLOOKUP(AA92,メイン!$W$59:$AF$60,10,FALSE)=""),1,VLOOKUP(AA92,メイン!$W$59:$AF$60,10,FALSE))</f>
        <v>1</v>
      </c>
      <c r="V92" s="60">
        <f>IF(AB92="",1,IF(VLOOKUP(AB92,基本情報!$E$67:$T$82,基本情報!$T$1,FALSE)="",0,VLOOKUP(AB92,基本情報!$E$67:$T$82,基本情報!$T$1,FALSE)))</f>
        <v>0</v>
      </c>
      <c r="W92" s="271" t="str">
        <f t="shared" ca="1" si="20"/>
        <v/>
      </c>
      <c r="X92" s="241" t="str">
        <f t="shared" si="26"/>
        <v/>
      </c>
      <c r="Y92" s="58" t="s">
        <v>462</v>
      </c>
      <c r="Z92" s="60" t="str">
        <f t="shared" ca="1" si="28"/>
        <v/>
      </c>
      <c r="AA92" s="476" t="s">
        <v>402</v>
      </c>
      <c r="AB92" s="476" t="s">
        <v>494</v>
      </c>
      <c r="AC92" s="1" t="str">
        <f t="shared" si="27"/>
        <v/>
      </c>
      <c r="AD92" s="1" t="str">
        <f t="shared" ca="1" si="29"/>
        <v>-</v>
      </c>
      <c r="AE92" s="1" t="str">
        <f t="shared" ca="1" si="30"/>
        <v/>
      </c>
    </row>
    <row r="93" spans="2:31" ht="15" customHeight="1">
      <c r="B93" s="395"/>
      <c r="D93" s="1169"/>
      <c r="E93" s="1166"/>
      <c r="F93" s="46"/>
      <c r="G93" s="60" t="str">
        <f ca="1">IF($S$3=1,"",IF(OFFSET(取組状況入力!$B$16,MATCH(I93,取組状況入力!$E$16:$E$709,0)-1,1,1,1)=0,"",OFFSET(取組状況入力!$B$16,MATCH(I93,取組状況入力!$E$16:$E$709,0)-1,1,1,1)))</f>
        <v>○</v>
      </c>
      <c r="H93" s="56" t="s">
        <v>495</v>
      </c>
      <c r="I93" s="57" t="s">
        <v>496</v>
      </c>
      <c r="J93" s="59" t="str">
        <f t="shared" ca="1" si="23"/>
        <v/>
      </c>
      <c r="K93" s="59" t="str">
        <f>IF($S$3=1,"",VLOOKUP(I93,取組状況入力!$E$17:$X$709,取組状況入力!$S$1,0))</f>
        <v>-</v>
      </c>
      <c r="L93" s="111" t="str">
        <f t="shared" si="24"/>
        <v>-</v>
      </c>
      <c r="M93" s="111" t="str">
        <f t="shared" si="25"/>
        <v>-</v>
      </c>
      <c r="N93" s="118"/>
      <c r="O93" s="27"/>
      <c r="P93" s="32"/>
      <c r="Q93" s="32"/>
      <c r="R93" s="357" t="s">
        <v>387</v>
      </c>
      <c r="S93" s="137">
        <f>VLOOKUP(R93,メイン!$G$54:$Q$68,メイン!$Q$73,0)</f>
        <v>0</v>
      </c>
      <c r="T93" s="136">
        <v>0.01</v>
      </c>
      <c r="U93" s="60">
        <f>IF(OR(AA93="",VLOOKUP(AA93,メイン!$W$59:$AF$60,10,FALSE)=""),1,VLOOKUP(AA93,メイン!$W$59:$AF$60,10,FALSE))</f>
        <v>1</v>
      </c>
      <c r="V93" s="60">
        <f>IF(AB93="",1,IF(VLOOKUP(AB93,基本情報!$E$67:$T$82,基本情報!$T$1,FALSE)="",0,VLOOKUP(AB93,基本情報!$E$67:$T$82,基本情報!$T$1,FALSE)))</f>
        <v>0</v>
      </c>
      <c r="W93" s="271" t="str">
        <f t="shared" ca="1" si="20"/>
        <v/>
      </c>
      <c r="X93" s="241" t="str">
        <f t="shared" si="26"/>
        <v/>
      </c>
      <c r="Y93" s="58" t="s">
        <v>462</v>
      </c>
      <c r="Z93" s="60" t="str">
        <f t="shared" ca="1" si="28"/>
        <v/>
      </c>
      <c r="AA93" s="476" t="s">
        <v>402</v>
      </c>
      <c r="AB93" s="476" t="s">
        <v>497</v>
      </c>
      <c r="AC93" s="1" t="str">
        <f t="shared" si="27"/>
        <v/>
      </c>
      <c r="AD93" s="1" t="str">
        <f t="shared" ca="1" si="29"/>
        <v>-</v>
      </c>
      <c r="AE93" s="1" t="str">
        <f t="shared" ca="1" si="30"/>
        <v/>
      </c>
    </row>
    <row r="94" spans="2:31" ht="15" customHeight="1">
      <c r="B94" s="395"/>
      <c r="D94" s="1169"/>
      <c r="E94" s="1166"/>
      <c r="F94" s="46"/>
      <c r="G94" s="60" t="str">
        <f ca="1">IF($S$3=1,"",IF(OFFSET(取組状況入力!$B$16,MATCH(I94,取組状況入力!$E$16:$E$709,0)-1,1,1,1)=0,"",OFFSET(取組状況入力!$B$16,MATCH(I94,取組状況入力!$E$16:$E$709,0)-1,1,1,1)))</f>
        <v>○</v>
      </c>
      <c r="H94" s="56" t="s">
        <v>498</v>
      </c>
      <c r="I94" s="57" t="s">
        <v>499</v>
      </c>
      <c r="J94" s="59" t="str">
        <f t="shared" ca="1" si="23"/>
        <v/>
      </c>
      <c r="K94" s="59" t="str">
        <f>IF($S$3=1,"",VLOOKUP(I94,取組状況入力!$E$17:$X$709,取組状況入力!$S$1,0))</f>
        <v>-</v>
      </c>
      <c r="L94" s="111" t="str">
        <f t="shared" si="24"/>
        <v>-</v>
      </c>
      <c r="M94" s="111" t="str">
        <f t="shared" si="25"/>
        <v>-</v>
      </c>
      <c r="N94" s="118"/>
      <c r="O94" s="27"/>
      <c r="P94" s="32"/>
      <c r="Q94" s="32"/>
      <c r="R94" s="357" t="s">
        <v>387</v>
      </c>
      <c r="S94" s="137">
        <f>VLOOKUP(R94,メイン!$G$54:$Q$68,メイン!$Q$73,0)</f>
        <v>0</v>
      </c>
      <c r="T94" s="136">
        <v>0.01</v>
      </c>
      <c r="U94" s="60">
        <f>IF(OR(AA94="",VLOOKUP(AA94,メイン!$W$59:$AF$60,10,FALSE)=""),1,VLOOKUP(AA94,メイン!$W$59:$AF$60,10,FALSE))</f>
        <v>1</v>
      </c>
      <c r="V94" s="60">
        <f>IF(AB94="",1,IF(VLOOKUP(AB94,基本情報!$E$67:$T$82,基本情報!$T$1,FALSE)="",0,VLOOKUP(AB94,基本情報!$E$67:$T$82,基本情報!$T$1,FALSE)))</f>
        <v>1</v>
      </c>
      <c r="W94" s="271" t="str">
        <f t="shared" ca="1" si="20"/>
        <v/>
      </c>
      <c r="X94" s="241" t="str">
        <f t="shared" si="26"/>
        <v/>
      </c>
      <c r="Y94" s="58" t="s">
        <v>462</v>
      </c>
      <c r="Z94" s="60" t="str">
        <f t="shared" ca="1" si="28"/>
        <v/>
      </c>
      <c r="AA94" s="476" t="s">
        <v>402</v>
      </c>
      <c r="AB94" s="476" t="s">
        <v>439</v>
      </c>
      <c r="AC94" s="1" t="str">
        <f t="shared" si="27"/>
        <v/>
      </c>
      <c r="AD94" s="1" t="str">
        <f t="shared" ca="1" si="29"/>
        <v>-</v>
      </c>
      <c r="AE94" s="1" t="str">
        <f t="shared" ca="1" si="30"/>
        <v/>
      </c>
    </row>
    <row r="95" spans="2:31" ht="15" customHeight="1">
      <c r="B95" s="395"/>
      <c r="D95" s="1169"/>
      <c r="E95" s="1166"/>
      <c r="F95" s="46"/>
      <c r="G95" s="60" t="str">
        <f ca="1">IF($S$3=1,"",IF(OFFSET(取組状況入力!$B$16,MATCH(I95,取組状況入力!$E$16:$E$709,0)-1,1,1,1)=0,"",OFFSET(取組状況入力!$B$16,MATCH(I95,取組状況入力!$E$16:$E$709,0)-1,1,1,1)))</f>
        <v>○</v>
      </c>
      <c r="H95" s="56" t="s">
        <v>500</v>
      </c>
      <c r="I95" s="57" t="s">
        <v>501</v>
      </c>
      <c r="J95" s="59" t="str">
        <f t="shared" ca="1" si="23"/>
        <v/>
      </c>
      <c r="K95" s="59" t="str">
        <f>IF($S$3=1,"",VLOOKUP(I95,取組状況入力!$E$17:$X$709,取組状況入力!$S$1,0))</f>
        <v>-</v>
      </c>
      <c r="L95" s="111" t="str">
        <f t="shared" si="24"/>
        <v>-</v>
      </c>
      <c r="M95" s="111" t="str">
        <f t="shared" si="25"/>
        <v>-</v>
      </c>
      <c r="N95" s="118"/>
      <c r="O95" s="27"/>
      <c r="P95" s="32"/>
      <c r="Q95" s="32"/>
      <c r="R95" s="357" t="s">
        <v>387</v>
      </c>
      <c r="S95" s="137">
        <f>VLOOKUP(R95,メイン!$G$54:$Q$68,メイン!$Q$73,0)</f>
        <v>0</v>
      </c>
      <c r="T95" s="136">
        <v>5.0000000000000001E-3</v>
      </c>
      <c r="U95" s="60">
        <f>IF(OR(AA95="",VLOOKUP(AA95,メイン!$W$59:$AF$60,10,FALSE)=""),1,VLOOKUP(AA95,メイン!$W$59:$AF$60,10,FALSE))</f>
        <v>1</v>
      </c>
      <c r="V95" s="60">
        <f>IF(AB95="",1,IF(VLOOKUP(AB95,基本情報!$E$67:$T$82,基本情報!$T$1,FALSE)="",0,VLOOKUP(AB95,基本情報!$E$67:$T$82,基本情報!$T$1,FALSE)))</f>
        <v>1</v>
      </c>
      <c r="W95" s="271" t="str">
        <f t="shared" ca="1" si="20"/>
        <v/>
      </c>
      <c r="X95" s="241" t="str">
        <f t="shared" si="26"/>
        <v/>
      </c>
      <c r="Y95" s="58" t="s">
        <v>462</v>
      </c>
      <c r="Z95" s="60" t="str">
        <f t="shared" ca="1" si="28"/>
        <v/>
      </c>
      <c r="AA95" s="476" t="s">
        <v>402</v>
      </c>
      <c r="AB95" s="476" t="s">
        <v>439</v>
      </c>
      <c r="AC95" s="1" t="str">
        <f t="shared" si="27"/>
        <v/>
      </c>
      <c r="AD95" s="1" t="str">
        <f t="shared" ca="1" si="29"/>
        <v>-</v>
      </c>
      <c r="AE95" s="1" t="str">
        <f t="shared" ca="1" si="30"/>
        <v/>
      </c>
    </row>
    <row r="96" spans="2:31" ht="15" customHeight="1">
      <c r="B96" s="395"/>
      <c r="D96" s="1169"/>
      <c r="E96" s="1166"/>
      <c r="F96" s="46"/>
      <c r="G96" s="60" t="str">
        <f ca="1">IF($S$3=1,"",IF(OFFSET(取組状況入力!$B$16,MATCH(I96,取組状況入力!$E$16:$E$709,0)-1,1,1,1)=0,"",OFFSET(取組状況入力!$B$16,MATCH(I96,取組状況入力!$E$16:$E$709,0)-1,1,1,1)))</f>
        <v>○</v>
      </c>
      <c r="H96" s="56" t="s">
        <v>502</v>
      </c>
      <c r="I96" s="57" t="s">
        <v>503</v>
      </c>
      <c r="J96" s="59" t="str">
        <f t="shared" ca="1" si="23"/>
        <v/>
      </c>
      <c r="K96" s="59" t="str">
        <f>IF($S$3=1,"",VLOOKUP(I96,取組状況入力!$E$17:$X$709,取組状況入力!$S$1,0))</f>
        <v>-</v>
      </c>
      <c r="L96" s="111" t="str">
        <f t="shared" si="24"/>
        <v>-</v>
      </c>
      <c r="M96" s="111" t="str">
        <f t="shared" si="25"/>
        <v>-</v>
      </c>
      <c r="N96" s="118"/>
      <c r="O96" s="27"/>
      <c r="P96" s="32"/>
      <c r="Q96" s="32"/>
      <c r="R96" s="357" t="s">
        <v>469</v>
      </c>
      <c r="S96" s="137">
        <f>VLOOKUP(R96,メイン!$G$54:$Q$68,メイン!$Q$73,0)</f>
        <v>0</v>
      </c>
      <c r="T96" s="136">
        <v>0.2</v>
      </c>
      <c r="U96" s="60">
        <f>IF(OR(AA96="",VLOOKUP(AA96,メイン!$W$59:$AF$60,10,FALSE)=""),1,VLOOKUP(AA96,メイン!$W$59:$AF$60,10,FALSE))</f>
        <v>1</v>
      </c>
      <c r="V96" s="60">
        <f>IF(AB96="",1,IF(VLOOKUP(AB96,基本情報!$E$67:$T$82,基本情報!$T$1,FALSE)="",0,VLOOKUP(AB96,基本情報!$E$67:$T$82,基本情報!$T$1,FALSE)))</f>
        <v>0</v>
      </c>
      <c r="W96" s="271" t="str">
        <f t="shared" ca="1" si="20"/>
        <v/>
      </c>
      <c r="X96" s="241" t="str">
        <f t="shared" si="26"/>
        <v/>
      </c>
      <c r="Y96" s="58" t="s">
        <v>462</v>
      </c>
      <c r="Z96" s="60" t="str">
        <f t="shared" ca="1" si="28"/>
        <v/>
      </c>
      <c r="AA96" s="476" t="s">
        <v>469</v>
      </c>
      <c r="AB96" s="476" t="s">
        <v>504</v>
      </c>
      <c r="AC96" s="1" t="str">
        <f t="shared" si="27"/>
        <v/>
      </c>
      <c r="AD96" s="1" t="str">
        <f t="shared" ca="1" si="29"/>
        <v>-</v>
      </c>
      <c r="AE96" s="1" t="str">
        <f t="shared" ca="1" si="30"/>
        <v/>
      </c>
    </row>
    <row r="97" spans="2:31" ht="15" customHeight="1">
      <c r="B97" s="395"/>
      <c r="D97" s="1169"/>
      <c r="E97" s="1166"/>
      <c r="F97" s="46"/>
      <c r="G97" s="55" t="str">
        <f ca="1">IF($S$3=1,"",IF(OFFSET(取組状況入力!$B$16,MATCH(I97,取組状況入力!$E$16:$E$709,0)-1,1,1,1)=0,"",OFFSET(取組状況入力!$B$16,MATCH(I97,取組状況入力!$E$16:$E$709,0)-1,1,1,1)))</f>
        <v>○</v>
      </c>
      <c r="H97" s="56" t="s">
        <v>505</v>
      </c>
      <c r="I97" s="57" t="s">
        <v>506</v>
      </c>
      <c r="J97" s="59" t="str">
        <f t="shared" ca="1" si="23"/>
        <v/>
      </c>
      <c r="K97" s="59" t="str">
        <f>IF($S$3=1,"",VLOOKUP(I97,取組状況入力!$E$17:$X$709,取組状況入力!$S$1,0))</f>
        <v>-</v>
      </c>
      <c r="L97" s="111" t="str">
        <f t="shared" si="24"/>
        <v>-</v>
      </c>
      <c r="M97" s="111" t="str">
        <f t="shared" si="25"/>
        <v>-</v>
      </c>
      <c r="N97" s="118"/>
      <c r="O97" s="27"/>
      <c r="P97" s="32"/>
      <c r="Q97" s="32"/>
      <c r="R97" s="357" t="s">
        <v>469</v>
      </c>
      <c r="S97" s="137">
        <f>VLOOKUP(R97,メイン!$G$54:$Q$68,メイン!$Q$73,0)</f>
        <v>0</v>
      </c>
      <c r="T97" s="136">
        <v>0.01</v>
      </c>
      <c r="U97" s="60">
        <f>IF(OR(AA97="",VLOOKUP(AA97,メイン!$W$59:$AF$60,10,FALSE)=""),1,VLOOKUP(AA97,メイン!$W$59:$AF$60,10,FALSE))</f>
        <v>1</v>
      </c>
      <c r="V97" s="60">
        <f>IF(AB97="",1,IF(VLOOKUP(AB97,基本情報!$E$67:$T$82,基本情報!$T$1,FALSE)="",0,VLOOKUP(AB97,基本情報!$E$67:$T$82,基本情報!$T$1,FALSE)))</f>
        <v>1</v>
      </c>
      <c r="W97" s="271" t="str">
        <f t="shared" ca="1" si="20"/>
        <v/>
      </c>
      <c r="X97" s="241" t="str">
        <f t="shared" si="26"/>
        <v/>
      </c>
      <c r="Y97" s="58" t="s">
        <v>462</v>
      </c>
      <c r="Z97" s="60" t="str">
        <f t="shared" ca="1" si="28"/>
        <v/>
      </c>
      <c r="AA97" s="476" t="s">
        <v>469</v>
      </c>
      <c r="AB97" s="476" t="s">
        <v>439</v>
      </c>
      <c r="AC97" s="1" t="str">
        <f t="shared" si="27"/>
        <v/>
      </c>
      <c r="AD97" s="1" t="str">
        <f t="shared" ca="1" si="29"/>
        <v>-</v>
      </c>
      <c r="AE97" s="1" t="str">
        <f t="shared" ca="1" si="30"/>
        <v/>
      </c>
    </row>
    <row r="98" spans="2:31" ht="15" customHeight="1">
      <c r="B98" s="395"/>
      <c r="D98" s="1169"/>
      <c r="E98" s="1166"/>
      <c r="F98" s="3"/>
      <c r="G98" s="60" t="str">
        <f ca="1">IF($S$3=1,"",IF(OFFSET(取組状況入力!$B$16,MATCH(I98,取組状況入力!$E$16:$E$709,0)-1,1,1,1)=0,"",OFFSET(取組状況入力!$B$16,MATCH(I98,取組状況入力!$E$16:$E$709,0)-1,1,1,1)))</f>
        <v>＋</v>
      </c>
      <c r="H98" s="56" t="s">
        <v>507</v>
      </c>
      <c r="I98" s="57" t="s">
        <v>508</v>
      </c>
      <c r="J98" s="59" t="str">
        <f t="shared" ca="1" si="23"/>
        <v/>
      </c>
      <c r="K98" s="59">
        <f>IF($S$3=1,"",VLOOKUP(I98,取組状況入力!$E$17:$X$709,取組状況入力!$S$1,0))</f>
        <v>0</v>
      </c>
      <c r="L98" s="111">
        <f t="shared" ca="1" si="24"/>
        <v>0</v>
      </c>
      <c r="M98" s="111">
        <f t="shared" ca="1" si="25"/>
        <v>0</v>
      </c>
      <c r="N98" s="118"/>
      <c r="O98" s="27"/>
      <c r="P98" s="32"/>
      <c r="Q98" s="32"/>
      <c r="R98" s="357" t="s">
        <v>472</v>
      </c>
      <c r="S98" s="137">
        <f>VLOOKUP(R98,メイン!$G$54:$Q$68,メイン!$Q$73,0)</f>
        <v>0</v>
      </c>
      <c r="T98" s="780">
        <v>0.18</v>
      </c>
      <c r="U98" s="60">
        <f>IF(OR(AA98="",VLOOKUP(AA98,メイン!$W$59:$AF$60,10,FALSE)=""),1,VLOOKUP(AA98,メイン!$W$59:$AF$60,10,FALSE))</f>
        <v>1</v>
      </c>
      <c r="V98" s="60">
        <f>IF(AB98="",1,IF(VLOOKUP(AB98,基本情報!$E$67:$T$82,基本情報!$T$1,FALSE)="",0,VLOOKUP(AB98,基本情報!$E$67:$T$82,基本情報!$T$1,FALSE)))</f>
        <v>1</v>
      </c>
      <c r="W98" s="271" t="str">
        <f t="shared" ca="1" si="20"/>
        <v/>
      </c>
      <c r="X98" s="241">
        <f t="shared" ca="1" si="26"/>
        <v>0</v>
      </c>
      <c r="Y98" s="58" t="s">
        <v>509</v>
      </c>
      <c r="Z98" s="60" t="str">
        <f t="shared" ca="1" si="28"/>
        <v/>
      </c>
      <c r="AA98" s="476" t="s">
        <v>402</v>
      </c>
      <c r="AB98" s="476" t="s">
        <v>439</v>
      </c>
      <c r="AC98" s="1" t="str">
        <f t="shared" ca="1" si="27"/>
        <v/>
      </c>
      <c r="AD98" s="1" t="str">
        <f t="shared" ca="1" si="29"/>
        <v/>
      </c>
      <c r="AE98" s="1">
        <f t="shared" ca="1" si="30"/>
        <v>0</v>
      </c>
    </row>
    <row r="99" spans="2:31" ht="15" customHeight="1">
      <c r="B99" s="395"/>
      <c r="D99" s="1169"/>
      <c r="E99" s="1166"/>
      <c r="F99" s="3"/>
      <c r="G99" s="60" t="str">
        <f ca="1">IF($S$3=1,"",IF(OFFSET(取組状況入力!$B$16,MATCH(I99,取組状況入力!$E$16:$E$709,0)-1,1,1,1)=0,"",OFFSET(取組状況入力!$B$16,MATCH(I99,取組状況入力!$E$16:$E$709,0)-1,1,1,1)))</f>
        <v>＋</v>
      </c>
      <c r="H99" s="56" t="s">
        <v>510</v>
      </c>
      <c r="I99" s="57" t="s">
        <v>511</v>
      </c>
      <c r="J99" s="59" t="str">
        <f t="shared" ca="1" si="23"/>
        <v/>
      </c>
      <c r="K99" s="59">
        <f>IF($S$3=1,"",VLOOKUP(I99,取組状況入力!$E$17:$X$709,取組状況入力!$S$1,0))</f>
        <v>0</v>
      </c>
      <c r="L99" s="111">
        <f t="shared" ca="1" si="24"/>
        <v>0</v>
      </c>
      <c r="M99" s="111">
        <f t="shared" ca="1" si="25"/>
        <v>0</v>
      </c>
      <c r="N99" s="118"/>
      <c r="O99" s="27"/>
      <c r="P99" s="32"/>
      <c r="Q99" s="32"/>
      <c r="R99" s="357" t="s">
        <v>261</v>
      </c>
      <c r="S99" s="137">
        <f>VLOOKUP(R99,メイン!$G$54:$Q$68,メイン!$Q$73,0)</f>
        <v>0</v>
      </c>
      <c r="T99" s="136">
        <v>4.8000000000000001E-2</v>
      </c>
      <c r="U99" s="60">
        <f>IF(OR(AA99="",VLOOKUP(AA99,メイン!$W$59:$AF$60,10,FALSE)=""),1,VLOOKUP(AA99,メイン!$W$59:$AF$60,10,FALSE))</f>
        <v>1</v>
      </c>
      <c r="V99" s="60">
        <f>IF(AB99="",1,IF(VLOOKUP(AB99,基本情報!$E$67:$T$82,基本情報!$T$1,FALSE)="",0,VLOOKUP(AB99,基本情報!$E$67:$T$82,基本情報!$T$1,FALSE)))</f>
        <v>0</v>
      </c>
      <c r="W99" s="271" t="str">
        <f t="shared" ca="1" si="20"/>
        <v/>
      </c>
      <c r="X99" s="241">
        <f t="shared" ca="1" si="26"/>
        <v>0</v>
      </c>
      <c r="Y99" s="58" t="s">
        <v>462</v>
      </c>
      <c r="Z99" s="60" t="str">
        <f t="shared" ca="1" si="28"/>
        <v/>
      </c>
      <c r="AA99" s="476" t="s">
        <v>402</v>
      </c>
      <c r="AB99" s="476" t="s">
        <v>463</v>
      </c>
      <c r="AC99" s="1" t="str">
        <f t="shared" ca="1" si="27"/>
        <v/>
      </c>
      <c r="AD99" s="1" t="str">
        <f t="shared" ca="1" si="29"/>
        <v/>
      </c>
      <c r="AE99" s="1">
        <f t="shared" ca="1" si="30"/>
        <v>0</v>
      </c>
    </row>
    <row r="100" spans="2:31" ht="15" customHeight="1">
      <c r="B100" s="395"/>
      <c r="D100" s="1169"/>
      <c r="E100" s="1166"/>
      <c r="F100" s="3"/>
      <c r="G100" s="60" t="str">
        <f ca="1">IF($S$3=1,"",IF(OFFSET(取組状況入力!$B$16,MATCH(I100,取組状況入力!$E$16:$E$709,0)-1,1,1,1)=0,"",OFFSET(取組状況入力!$B$16,MATCH(I100,取組状況入力!$E$16:$E$709,0)-1,1,1,1)))</f>
        <v>＋</v>
      </c>
      <c r="H100" s="56" t="s">
        <v>512</v>
      </c>
      <c r="I100" s="57" t="s">
        <v>513</v>
      </c>
      <c r="J100" s="59" t="str">
        <f t="shared" ca="1" si="23"/>
        <v/>
      </c>
      <c r="K100" s="59">
        <f>IF($S$3=1,"",VLOOKUP(I100,取組状況入力!$E$17:$X$709,取組状況入力!$S$1,0))</f>
        <v>0</v>
      </c>
      <c r="L100" s="111">
        <f t="shared" ca="1" si="24"/>
        <v>0</v>
      </c>
      <c r="M100" s="111">
        <f t="shared" ca="1" si="25"/>
        <v>0</v>
      </c>
      <c r="N100" s="118"/>
      <c r="O100" s="27"/>
      <c r="P100" s="32"/>
      <c r="Q100" s="32"/>
      <c r="R100" s="357" t="s">
        <v>261</v>
      </c>
      <c r="S100" s="137">
        <f>VLOOKUP(R100,メイン!$G$54:$Q$68,メイン!$Q$73,0)</f>
        <v>0</v>
      </c>
      <c r="T100" s="136">
        <v>0.11</v>
      </c>
      <c r="U100" s="60">
        <f>IF(OR(AA100="",VLOOKUP(AA100,メイン!$W$59:$AF$60,10,FALSE)=""),1,VLOOKUP(AA100,メイン!$W$59:$AF$60,10,FALSE))</f>
        <v>1</v>
      </c>
      <c r="V100" s="60">
        <f>IF(AB100="",1,IF(VLOOKUP(AB100,基本情報!$E$67:$T$82,基本情報!$T$1,FALSE)="",0,VLOOKUP(AB100,基本情報!$E$67:$T$82,基本情報!$T$1,FALSE)))</f>
        <v>0</v>
      </c>
      <c r="W100" s="271" t="str">
        <f t="shared" ca="1" si="20"/>
        <v/>
      </c>
      <c r="X100" s="241">
        <f t="shared" ca="1" si="26"/>
        <v>0</v>
      </c>
      <c r="Y100" s="58" t="s">
        <v>462</v>
      </c>
      <c r="Z100" s="60" t="str">
        <f t="shared" ca="1" si="28"/>
        <v/>
      </c>
      <c r="AA100" s="476" t="s">
        <v>402</v>
      </c>
      <c r="AB100" s="476" t="s">
        <v>514</v>
      </c>
      <c r="AC100" s="1" t="str">
        <f t="shared" ca="1" si="27"/>
        <v/>
      </c>
      <c r="AD100" s="1" t="str">
        <f t="shared" ca="1" si="29"/>
        <v/>
      </c>
      <c r="AE100" s="1">
        <f t="shared" ca="1" si="30"/>
        <v>0</v>
      </c>
    </row>
    <row r="101" spans="2:31" ht="15" customHeight="1">
      <c r="B101" s="395"/>
      <c r="D101" s="1169"/>
      <c r="E101" s="1166"/>
      <c r="F101" s="3"/>
      <c r="G101" s="60" t="str">
        <f ca="1">IF($S$3=1,"",IF(OFFSET(取組状況入力!$B$16,MATCH(I101,取組状況入力!$E$16:$E$709,0)-1,1,1,1)=0,"",OFFSET(取組状況入力!$B$16,MATCH(I101,取組状況入力!$E$16:$E$709,0)-1,1,1,1)))</f>
        <v>＋</v>
      </c>
      <c r="H101" s="56" t="s">
        <v>515</v>
      </c>
      <c r="I101" s="57" t="s">
        <v>516</v>
      </c>
      <c r="J101" s="59" t="str">
        <f t="shared" ca="1" si="23"/>
        <v/>
      </c>
      <c r="K101" s="59">
        <f>IF($S$3=1,"",VLOOKUP(I101,取組状況入力!$E$17:$X$709,取組状況入力!$S$1,0))</f>
        <v>0</v>
      </c>
      <c r="L101" s="111">
        <f t="shared" ca="1" si="24"/>
        <v>0</v>
      </c>
      <c r="M101" s="111">
        <f t="shared" ca="1" si="25"/>
        <v>0</v>
      </c>
      <c r="N101" s="118"/>
      <c r="O101" s="27"/>
      <c r="P101" s="32"/>
      <c r="Q101" s="32"/>
      <c r="R101" s="357" t="s">
        <v>387</v>
      </c>
      <c r="S101" s="137">
        <f>VLOOKUP(R101,メイン!$G$54:$Q$68,メイン!$Q$73,0)</f>
        <v>0</v>
      </c>
      <c r="T101" s="136">
        <v>5.0999999999999997E-2</v>
      </c>
      <c r="U101" s="60">
        <f>IF(OR(AA101="",VLOOKUP(AA101,メイン!$W$59:$AF$60,10,FALSE)=""),1,VLOOKUP(AA101,メイン!$W$59:$AF$60,10,FALSE))</f>
        <v>1</v>
      </c>
      <c r="V101" s="60">
        <f>IF(AB101="",1,IF(VLOOKUP(AB101,基本情報!$E$67:$T$82,基本情報!$T$1,FALSE)="",0,VLOOKUP(AB101,基本情報!$E$67:$T$82,基本情報!$T$1,FALSE)))</f>
        <v>1</v>
      </c>
      <c r="W101" s="271" t="str">
        <f t="shared" ca="1" si="20"/>
        <v/>
      </c>
      <c r="X101" s="241">
        <f t="shared" ca="1" si="26"/>
        <v>0</v>
      </c>
      <c r="Y101" s="58" t="s">
        <v>462</v>
      </c>
      <c r="Z101" s="60" t="str">
        <f t="shared" ca="1" si="28"/>
        <v/>
      </c>
      <c r="AA101" s="476" t="s">
        <v>402</v>
      </c>
      <c r="AB101" s="476" t="s">
        <v>439</v>
      </c>
      <c r="AC101" s="1" t="str">
        <f t="shared" ca="1" si="27"/>
        <v/>
      </c>
      <c r="AD101" s="1" t="str">
        <f t="shared" ca="1" si="29"/>
        <v/>
      </c>
      <c r="AE101" s="1">
        <f t="shared" ca="1" si="30"/>
        <v>0</v>
      </c>
    </row>
    <row r="102" spans="2:31" ht="15" customHeight="1">
      <c r="B102" s="395"/>
      <c r="D102" s="1169"/>
      <c r="E102" s="1166"/>
      <c r="F102" s="3"/>
      <c r="G102" s="60" t="str">
        <f ca="1">IF($S$3=1,"",IF(OFFSET(取組状況入力!$B$16,MATCH(I102,取組状況入力!$E$16:$E$709,0)-1,1,1,1)=0,"",OFFSET(取組状況入力!$B$16,MATCH(I102,取組状況入力!$E$16:$E$709,0)-1,1,1,1)))</f>
        <v>＋</v>
      </c>
      <c r="H102" s="56" t="s">
        <v>517</v>
      </c>
      <c r="I102" s="57" t="s">
        <v>518</v>
      </c>
      <c r="J102" s="59" t="str">
        <f t="shared" ca="1" si="23"/>
        <v/>
      </c>
      <c r="K102" s="59">
        <f>IF($S$3=1,"",VLOOKUP(I102,取組状況入力!$E$17:$X$709,取組状況入力!$S$1,0))</f>
        <v>0</v>
      </c>
      <c r="L102" s="111">
        <f t="shared" ca="1" si="24"/>
        <v>0</v>
      </c>
      <c r="M102" s="111">
        <f t="shared" ca="1" si="25"/>
        <v>0</v>
      </c>
      <c r="N102" s="118"/>
      <c r="O102" s="27"/>
      <c r="P102" s="32"/>
      <c r="Q102" s="32"/>
      <c r="R102" s="357" t="s">
        <v>387</v>
      </c>
      <c r="S102" s="137">
        <f>VLOOKUP(R102,メイン!$G$54:$Q$68,メイン!$Q$73,0)</f>
        <v>0</v>
      </c>
      <c r="T102" s="136">
        <v>7.0000000000000001E-3</v>
      </c>
      <c r="U102" s="60">
        <f>IF(OR(AA102="",VLOOKUP(AA102,メイン!$W$59:$AF$60,10,FALSE)=""),1,VLOOKUP(AA102,メイン!$W$59:$AF$60,10,FALSE))</f>
        <v>1</v>
      </c>
      <c r="V102" s="60">
        <f>IF(AB102="",1,IF(VLOOKUP(AB102,基本情報!$E$67:$T$82,基本情報!$T$1,FALSE)="",0,VLOOKUP(AB102,基本情報!$E$67:$T$82,基本情報!$T$1,FALSE)))</f>
        <v>1</v>
      </c>
      <c r="W102" s="271" t="str">
        <f t="shared" ca="1" si="20"/>
        <v/>
      </c>
      <c r="X102" s="241">
        <f t="shared" ca="1" si="26"/>
        <v>0</v>
      </c>
      <c r="Y102" s="58" t="s">
        <v>462</v>
      </c>
      <c r="Z102" s="60" t="str">
        <f t="shared" ca="1" si="28"/>
        <v/>
      </c>
      <c r="AA102" s="476" t="s">
        <v>402</v>
      </c>
      <c r="AB102" s="476" t="s">
        <v>439</v>
      </c>
      <c r="AC102" s="1" t="str">
        <f t="shared" ca="1" si="27"/>
        <v/>
      </c>
      <c r="AD102" s="1" t="str">
        <f t="shared" ca="1" si="29"/>
        <v/>
      </c>
      <c r="AE102" s="1">
        <f t="shared" ca="1" si="30"/>
        <v>0</v>
      </c>
    </row>
    <row r="103" spans="2:31" ht="15" customHeight="1">
      <c r="B103" s="395"/>
      <c r="D103" s="1169"/>
      <c r="E103" s="1166"/>
      <c r="F103" s="3"/>
      <c r="G103" s="60" t="str">
        <f ca="1">IF($S$3=1,"",IF(OFFSET(取組状況入力!$B$16,MATCH(I103,取組状況入力!$E$16:$E$709,0)-1,1,1,1)=0,"",OFFSET(取組状況入力!$B$16,MATCH(I103,取組状況入力!$E$16:$E$709,0)-1,1,1,1)))</f>
        <v>＋</v>
      </c>
      <c r="H103" s="56" t="s">
        <v>519</v>
      </c>
      <c r="I103" s="57" t="s">
        <v>520</v>
      </c>
      <c r="J103" s="59" t="str">
        <f t="shared" ca="1" si="23"/>
        <v/>
      </c>
      <c r="K103" s="59">
        <f>IF($S$3=1,"",VLOOKUP(I103,取組状況入力!$E$17:$X$709,取組状況入力!$S$1,0))</f>
        <v>0</v>
      </c>
      <c r="L103" s="111">
        <f t="shared" ca="1" si="24"/>
        <v>0</v>
      </c>
      <c r="M103" s="111">
        <f t="shared" ca="1" si="25"/>
        <v>0</v>
      </c>
      <c r="N103" s="118"/>
      <c r="O103" s="27"/>
      <c r="P103" s="32"/>
      <c r="Q103" s="32"/>
      <c r="R103" s="357" t="s">
        <v>416</v>
      </c>
      <c r="S103" s="137">
        <f>VLOOKUP(R103,メイン!$G$54:$Q$68,メイン!$Q$73,0)</f>
        <v>0</v>
      </c>
      <c r="T103" s="136">
        <v>3.2000000000000001E-2</v>
      </c>
      <c r="U103" s="60">
        <f>IF(OR(AA103="",VLOOKUP(AA103,メイン!$W$59:$AF$60,10,FALSE)=""),1,VLOOKUP(AA103,メイン!$W$59:$AF$60,10,FALSE))</f>
        <v>1</v>
      </c>
      <c r="V103" s="60">
        <f>IF(AB103="",1,IF(VLOOKUP(AB103,基本情報!$E$67:$T$82,基本情報!$T$1,FALSE)="",0,VLOOKUP(AB103,基本情報!$E$67:$T$82,基本情報!$T$1,FALSE)))</f>
        <v>1</v>
      </c>
      <c r="W103" s="271" t="str">
        <f t="shared" ca="1" si="20"/>
        <v/>
      </c>
      <c r="X103" s="241">
        <f t="shared" ca="1" si="26"/>
        <v>0</v>
      </c>
      <c r="Y103" s="58" t="s">
        <v>462</v>
      </c>
      <c r="Z103" s="60" t="str">
        <f t="shared" ca="1" si="28"/>
        <v/>
      </c>
      <c r="AA103" s="476" t="s">
        <v>402</v>
      </c>
      <c r="AB103" s="476" t="s">
        <v>439</v>
      </c>
      <c r="AC103" s="1" t="str">
        <f t="shared" ca="1" si="27"/>
        <v/>
      </c>
      <c r="AD103" s="1" t="str">
        <f t="shared" ca="1" si="29"/>
        <v/>
      </c>
      <c r="AE103" s="1">
        <f t="shared" ca="1" si="30"/>
        <v>0</v>
      </c>
    </row>
    <row r="104" spans="2:31" ht="15" customHeight="1">
      <c r="B104" s="395"/>
      <c r="D104" s="1169"/>
      <c r="E104" s="1166"/>
      <c r="F104" s="3"/>
      <c r="G104" s="60" t="str">
        <f ca="1">IF($S$3=1,"",IF(OFFSET(取組状況入力!$B$16,MATCH(I104,取組状況入力!$E$16:$E$709,0)-1,1,1,1)=0,"",OFFSET(取組状況入力!$B$16,MATCH(I104,取組状況入力!$E$16:$E$709,0)-1,1,1,1)))</f>
        <v>＋</v>
      </c>
      <c r="H104" s="56" t="s">
        <v>521</v>
      </c>
      <c r="I104" s="57" t="s">
        <v>522</v>
      </c>
      <c r="J104" s="59" t="str">
        <f t="shared" ca="1" si="23"/>
        <v/>
      </c>
      <c r="K104" s="59">
        <f>IF($S$3=1,"",VLOOKUP(I104,取組状況入力!$E$17:$X$709,取組状況入力!$S$1,0))</f>
        <v>0</v>
      </c>
      <c r="L104" s="111">
        <f t="shared" ca="1" si="24"/>
        <v>0</v>
      </c>
      <c r="M104" s="111">
        <f t="shared" ca="1" si="25"/>
        <v>0</v>
      </c>
      <c r="N104" s="118"/>
      <c r="O104" s="27"/>
      <c r="P104" s="32"/>
      <c r="Q104" s="32"/>
      <c r="R104" s="357" t="s">
        <v>472</v>
      </c>
      <c r="S104" s="137">
        <f>VLOOKUP(R104,メイン!$G$54:$Q$68,メイン!$Q$73,0)</f>
        <v>0</v>
      </c>
      <c r="T104" s="780">
        <v>0.12</v>
      </c>
      <c r="U104" s="60">
        <f>IF(OR(AA104="",VLOOKUP(AA104,メイン!$W$59:$AF$60,10,FALSE)=""),1,VLOOKUP(AA104,メイン!$W$59:$AF$60,10,FALSE))</f>
        <v>1</v>
      </c>
      <c r="V104" s="60">
        <f>IF(AB104="",1,IF(VLOOKUP(AB104,基本情報!$E$67:$T$82,基本情報!$T$1,FALSE)="",0,VLOOKUP(AB104,基本情報!$E$67:$T$82,基本情報!$T$1,FALSE)))</f>
        <v>0</v>
      </c>
      <c r="W104" s="271" t="str">
        <f t="shared" ca="1" si="20"/>
        <v/>
      </c>
      <c r="X104" s="241">
        <f ca="1">IF(K104="-","",IF(G104="＋",$N$4,$M$4))</f>
        <v>0</v>
      </c>
      <c r="Y104" s="58" t="s">
        <v>462</v>
      </c>
      <c r="Z104" s="60" t="str">
        <f t="shared" ca="1" si="28"/>
        <v/>
      </c>
      <c r="AA104" s="476" t="s">
        <v>402</v>
      </c>
      <c r="AB104" s="476" t="s">
        <v>463</v>
      </c>
      <c r="AC104" s="1" t="str">
        <f t="shared" ca="1" si="27"/>
        <v/>
      </c>
      <c r="AD104" s="1" t="str">
        <f ca="1">IF(G104="＋","",M104)</f>
        <v/>
      </c>
      <c r="AE104" s="1">
        <f ca="1">IF(G104="＋",M104,"")</f>
        <v>0</v>
      </c>
    </row>
    <row r="105" spans="2:31" ht="15" customHeight="1">
      <c r="B105" s="395"/>
      <c r="D105" s="1169"/>
      <c r="E105" s="1166"/>
      <c r="F105" s="46"/>
      <c r="G105" s="60" t="str">
        <f ca="1">IF($S$3=1,"",IF(OFFSET(取組状況入力!$B$16,MATCH(I105,取組状況入力!$E$16:$E$709,0)-1,1,1,1)=0,"",OFFSET(取組状況入力!$B$16,MATCH(I105,取組状況入力!$E$16:$E$709,0)-1,1,1,1)))</f>
        <v>＋</v>
      </c>
      <c r="H105" s="56" t="s">
        <v>523</v>
      </c>
      <c r="I105" s="57" t="s">
        <v>524</v>
      </c>
      <c r="J105" s="59" t="str">
        <f t="shared" ca="1" si="23"/>
        <v/>
      </c>
      <c r="K105" s="59">
        <f>IF($S$3=1,"",VLOOKUP(I105,取組状況入力!$E$17:$X$709,取組状況入力!$S$1,0))</f>
        <v>0</v>
      </c>
      <c r="L105" s="111">
        <f t="shared" ca="1" si="24"/>
        <v>0</v>
      </c>
      <c r="M105" s="111">
        <f t="shared" ca="1" si="25"/>
        <v>0</v>
      </c>
      <c r="N105" s="118"/>
      <c r="O105" s="27"/>
      <c r="P105" s="32"/>
      <c r="Q105" s="32"/>
      <c r="R105" s="357" t="s">
        <v>387</v>
      </c>
      <c r="S105" s="137">
        <f>VLOOKUP(R105,メイン!$G$54:$Q$68,メイン!$Q$73,0)</f>
        <v>0</v>
      </c>
      <c r="T105" s="136">
        <v>2.1999999999999999E-2</v>
      </c>
      <c r="U105" s="60">
        <f>IF(OR(AA105="",VLOOKUP(AA105,メイン!$W$59:$AF$60,10,FALSE)=""),1,VLOOKUP(AA105,メイン!$W$59:$AF$60,10,FALSE))</f>
        <v>1</v>
      </c>
      <c r="V105" s="60">
        <f>IF(AB105="",1,IF(VLOOKUP(AB105,基本情報!$E$67:$T$82,基本情報!$T$1,FALSE)="",0,VLOOKUP(AB105,基本情報!$E$67:$T$82,基本情報!$T$1,FALSE)))</f>
        <v>0</v>
      </c>
      <c r="W105" s="271" t="str">
        <f t="shared" ca="1" si="20"/>
        <v/>
      </c>
      <c r="X105" s="241">
        <f t="shared" ca="1" si="26"/>
        <v>0</v>
      </c>
      <c r="Y105" s="58" t="s">
        <v>462</v>
      </c>
      <c r="Z105" s="60" t="str">
        <f t="shared" ca="1" si="28"/>
        <v/>
      </c>
      <c r="AA105" s="476" t="s">
        <v>402</v>
      </c>
      <c r="AB105" s="476" t="s">
        <v>463</v>
      </c>
      <c r="AC105" s="1" t="str">
        <f t="shared" ca="1" si="27"/>
        <v/>
      </c>
      <c r="AD105" s="1" t="str">
        <f t="shared" ca="1" si="29"/>
        <v/>
      </c>
      <c r="AE105" s="1">
        <f t="shared" ca="1" si="30"/>
        <v>0</v>
      </c>
    </row>
    <row r="106" spans="2:31" ht="15" customHeight="1">
      <c r="B106" s="395"/>
      <c r="D106" s="1169"/>
      <c r="E106" s="1166"/>
      <c r="F106" s="46"/>
      <c r="G106" s="60" t="str">
        <f ca="1">IF($S$3=1,"",IF(OFFSET(取組状況入力!$B$16,MATCH(I106,取組状況入力!$E$16:$E$709,0)-1,1,1,1)=0,"",OFFSET(取組状況入力!$B$16,MATCH(I106,取組状況入力!$E$16:$E$709,0)-1,1,1,1)))</f>
        <v>＋</v>
      </c>
      <c r="H106" s="56" t="s">
        <v>525</v>
      </c>
      <c r="I106" s="57" t="s">
        <v>526</v>
      </c>
      <c r="J106" s="59" t="str">
        <f t="shared" ca="1" si="23"/>
        <v/>
      </c>
      <c r="K106" s="59">
        <f>IF($S$3=1,"",VLOOKUP(I106,取組状況入力!$E$17:$X$709,取組状況入力!$S$1,0))</f>
        <v>0</v>
      </c>
      <c r="L106" s="111">
        <f t="shared" ca="1" si="24"/>
        <v>0</v>
      </c>
      <c r="M106" s="111">
        <f t="shared" ca="1" si="25"/>
        <v>0</v>
      </c>
      <c r="N106" s="118"/>
      <c r="O106" s="27"/>
      <c r="P106" s="32"/>
      <c r="Q106" s="32"/>
      <c r="R106" s="357" t="s">
        <v>469</v>
      </c>
      <c r="S106" s="137">
        <f>VLOOKUP(R106,メイン!$G$54:$Q$68,メイン!$Q$73,0)</f>
        <v>0</v>
      </c>
      <c r="T106" s="136">
        <v>0.08</v>
      </c>
      <c r="U106" s="60">
        <f>IF(OR(AA106="",VLOOKUP(AA106,メイン!$W$59:$AF$60,10,FALSE)=""),1,VLOOKUP(AA106,メイン!$W$59:$AF$60,10,FALSE))</f>
        <v>1</v>
      </c>
      <c r="V106" s="60">
        <f>IF(AB106="",1,IF(VLOOKUP(AB106,基本情報!$E$67:$T$82,基本情報!$T$1,FALSE)="",0,VLOOKUP(AB106,基本情報!$E$67:$T$82,基本情報!$T$1,FALSE)))</f>
        <v>1</v>
      </c>
      <c r="W106" s="271" t="str">
        <f t="shared" ca="1" si="20"/>
        <v/>
      </c>
      <c r="X106" s="241">
        <f t="shared" ca="1" si="26"/>
        <v>0</v>
      </c>
      <c r="Y106" s="58" t="s">
        <v>462</v>
      </c>
      <c r="Z106" s="60" t="str">
        <f t="shared" ca="1" si="28"/>
        <v/>
      </c>
      <c r="AA106" s="476" t="s">
        <v>469</v>
      </c>
      <c r="AB106" s="476" t="s">
        <v>439</v>
      </c>
      <c r="AC106" s="1" t="str">
        <f t="shared" ca="1" si="27"/>
        <v/>
      </c>
      <c r="AD106" s="1" t="str">
        <f t="shared" ca="1" si="29"/>
        <v/>
      </c>
      <c r="AE106" s="1">
        <f t="shared" ca="1" si="30"/>
        <v>0</v>
      </c>
    </row>
    <row r="107" spans="2:31" ht="15" customHeight="1">
      <c r="B107" s="395"/>
      <c r="D107" s="1169"/>
      <c r="E107" s="1166"/>
      <c r="F107" s="46"/>
      <c r="G107" s="60" t="str">
        <f ca="1">IF($S$3=1,"",IF(OFFSET(取組状況入力!$B$16,MATCH(I107,取組状況入力!$E$16:$E$709,0)-1,1,1,1)=0,"",OFFSET(取組状況入力!$B$16,MATCH(I107,取組状況入力!$E$16:$E$709,0)-1,1,1,1)))</f>
        <v>＋</v>
      </c>
      <c r="H107" s="56" t="s">
        <v>527</v>
      </c>
      <c r="I107" s="57" t="s">
        <v>528</v>
      </c>
      <c r="J107" s="59" t="str">
        <f t="shared" ca="1" si="23"/>
        <v/>
      </c>
      <c r="K107" s="59">
        <f>IF($S$3=1,"",VLOOKUP(I107,取組状況入力!$E$17:$X$709,取組状況入力!$S$1,0))</f>
        <v>0</v>
      </c>
      <c r="L107" s="111">
        <f t="shared" ca="1" si="24"/>
        <v>0</v>
      </c>
      <c r="M107" s="111">
        <f t="shared" ca="1" si="25"/>
        <v>0</v>
      </c>
      <c r="N107" s="118"/>
      <c r="O107" s="27"/>
      <c r="P107" s="32"/>
      <c r="Q107" s="32"/>
      <c r="R107" s="357" t="s">
        <v>387</v>
      </c>
      <c r="S107" s="137">
        <f>VLOOKUP(R107,メイン!$G$54:$Q$68,メイン!$Q$73,0)</f>
        <v>0</v>
      </c>
      <c r="T107" s="136">
        <v>0.03</v>
      </c>
      <c r="U107" s="60">
        <f>IF(OR(AA107="",VLOOKUP(AA107,メイン!$W$59:$AF$60,10,FALSE)=""),1,VLOOKUP(AA107,メイン!$W$59:$AF$60,10,FALSE))</f>
        <v>1</v>
      </c>
      <c r="V107" s="60">
        <f>IF(AB107="",1,IF(VLOOKUP(AB107,基本情報!$E$67:$T$82,基本情報!$T$1,FALSE)="",0,VLOOKUP(AB107,基本情報!$E$67:$T$82,基本情報!$T$1,FALSE)))</f>
        <v>0</v>
      </c>
      <c r="W107" s="271" t="str">
        <f ca="1">IF(OR(G107="＋",K107="-"),"",1*S107*T107*U107*V107)</f>
        <v/>
      </c>
      <c r="X107" s="241">
        <f ca="1">IF(K107="-","",IF(G107="＋",$N$4,$M$4))</f>
        <v>0</v>
      </c>
      <c r="Y107" s="58" t="s">
        <v>462</v>
      </c>
      <c r="Z107" s="60" t="str">
        <f ca="1">IF($J107="×",1,"")</f>
        <v/>
      </c>
      <c r="AA107" s="476" t="s">
        <v>402</v>
      </c>
      <c r="AB107" s="476" t="s">
        <v>479</v>
      </c>
      <c r="AC107" s="1" t="str">
        <f t="shared" ca="1" si="27"/>
        <v/>
      </c>
      <c r="AD107" s="1" t="str">
        <f ca="1">IF(G107="＋","",M107)</f>
        <v/>
      </c>
      <c r="AE107" s="1">
        <f ca="1">IF(G107="＋",M107,"")</f>
        <v>0</v>
      </c>
    </row>
    <row r="108" spans="2:31" ht="15" customHeight="1">
      <c r="B108" s="395"/>
      <c r="D108" s="1169"/>
      <c r="E108" s="1166"/>
      <c r="F108" s="46"/>
      <c r="G108" s="60" t="str">
        <f ca="1">IF($S$3=1,"",IF(OFFSET(取組状況入力!$B$16,MATCH(I108,取組状況入力!$E$16:$E$709,0)-1,1,1,1)=0,"",OFFSET(取組状況入力!$B$16,MATCH(I108,取組状況入力!$E$16:$E$709,0)-1,1,1,1)))</f>
        <v>＋</v>
      </c>
      <c r="H108" s="56" t="s">
        <v>529</v>
      </c>
      <c r="I108" s="57" t="s">
        <v>530</v>
      </c>
      <c r="J108" s="59" t="str">
        <f t="shared" ca="1" si="23"/>
        <v/>
      </c>
      <c r="K108" s="59">
        <f>IF($S$3=1,"",VLOOKUP(I108,取組状況入力!$E$17:$X$709,取組状況入力!$S$1,0))</f>
        <v>0</v>
      </c>
      <c r="L108" s="111">
        <f t="shared" ca="1" si="24"/>
        <v>0</v>
      </c>
      <c r="M108" s="111">
        <f t="shared" ca="1" si="25"/>
        <v>0</v>
      </c>
      <c r="N108" s="118"/>
      <c r="O108" s="27"/>
      <c r="P108" s="32"/>
      <c r="Q108" s="32"/>
      <c r="R108" s="357" t="s">
        <v>387</v>
      </c>
      <c r="S108" s="137">
        <f>VLOOKUP(R108,メイン!$G$54:$Q$68,メイン!$Q$73,0)</f>
        <v>0</v>
      </c>
      <c r="T108" s="136">
        <v>0.16</v>
      </c>
      <c r="U108" s="60">
        <f>IF(OR(AA108="",VLOOKUP(AA108,メイン!$W$59:$AF$60,10,FALSE)=""),1,VLOOKUP(AA108,メイン!$W$59:$AF$60,10,FALSE))</f>
        <v>1</v>
      </c>
      <c r="V108" s="60">
        <f>IF(AB108="",1,IF(VLOOKUP(AB108,基本情報!$E$67:$T$82,基本情報!$T$1,FALSE)="",0,VLOOKUP(AB108,基本情報!$E$67:$T$82,基本情報!$T$1,FALSE)))</f>
        <v>0</v>
      </c>
      <c r="W108" s="271" t="str">
        <f t="shared" ca="1" si="20"/>
        <v/>
      </c>
      <c r="X108" s="241">
        <f t="shared" ca="1" si="26"/>
        <v>0</v>
      </c>
      <c r="Y108" s="58" t="s">
        <v>462</v>
      </c>
      <c r="Z108" s="60" t="str">
        <f t="shared" ca="1" si="28"/>
        <v/>
      </c>
      <c r="AA108" s="476" t="s">
        <v>402</v>
      </c>
      <c r="AB108" s="476" t="s">
        <v>531</v>
      </c>
      <c r="AC108" s="1" t="str">
        <f t="shared" ca="1" si="27"/>
        <v/>
      </c>
      <c r="AD108" s="1" t="str">
        <f t="shared" ca="1" si="29"/>
        <v/>
      </c>
      <c r="AE108" s="1">
        <f t="shared" ca="1" si="30"/>
        <v>0</v>
      </c>
    </row>
    <row r="109" spans="2:31" ht="15" customHeight="1">
      <c r="B109" s="395"/>
      <c r="D109" s="1169"/>
      <c r="E109" s="1166"/>
      <c r="F109" s="46"/>
      <c r="G109" s="60" t="str">
        <f ca="1">IF($S$3=1,"",IF(OFFSET(取組状況入力!$B$16,MATCH(I109,取組状況入力!$E$16:$E$709,0)-1,1,1,1)=0,"",OFFSET(取組状況入力!$B$16,MATCH(I109,取組状況入力!$E$16:$E$709,0)-1,1,1,1)))</f>
        <v>＋</v>
      </c>
      <c r="H109" s="56" t="s">
        <v>532</v>
      </c>
      <c r="I109" s="57" t="s">
        <v>533</v>
      </c>
      <c r="J109" s="59" t="str">
        <f t="shared" ca="1" si="23"/>
        <v/>
      </c>
      <c r="K109" s="59">
        <f>IF($S$3=1,"",VLOOKUP(I109,取組状況入力!$E$17:$X$709,取組状況入力!$S$1,0))</f>
        <v>0</v>
      </c>
      <c r="L109" s="111">
        <f t="shared" ca="1" si="24"/>
        <v>0</v>
      </c>
      <c r="M109" s="111">
        <f t="shared" ca="1" si="25"/>
        <v>0</v>
      </c>
      <c r="N109" s="118"/>
      <c r="O109" s="27"/>
      <c r="P109" s="32"/>
      <c r="Q109" s="32"/>
      <c r="R109" s="357" t="s">
        <v>261</v>
      </c>
      <c r="S109" s="137">
        <f>VLOOKUP(R109,メイン!$G$54:$Q$68,メイン!$Q$73,0)</f>
        <v>0</v>
      </c>
      <c r="T109" s="136">
        <v>0.1</v>
      </c>
      <c r="U109" s="60">
        <f>IF(OR(AA109="",VLOOKUP(AA109,メイン!$W$59:$AF$60,10,FALSE)=""),1,VLOOKUP(AA109,メイン!$W$59:$AF$60,10,FALSE))</f>
        <v>1</v>
      </c>
      <c r="V109" s="60">
        <f>IF(AB109="",1,IF(VLOOKUP(AB109,基本情報!$E$67:$T$82,基本情報!$T$1,FALSE)="",0,VLOOKUP(AB109,基本情報!$E$67:$T$82,基本情報!$T$1,FALSE)))</f>
        <v>0</v>
      </c>
      <c r="W109" s="271" t="str">
        <f t="shared" ca="1" si="20"/>
        <v/>
      </c>
      <c r="X109" s="241">
        <f t="shared" ca="1" si="26"/>
        <v>0</v>
      </c>
      <c r="Y109" s="58" t="s">
        <v>462</v>
      </c>
      <c r="Z109" s="60" t="str">
        <f t="shared" ca="1" si="28"/>
        <v/>
      </c>
      <c r="AA109" s="476" t="s">
        <v>402</v>
      </c>
      <c r="AB109" s="476" t="s">
        <v>463</v>
      </c>
      <c r="AC109" s="1" t="str">
        <f t="shared" ca="1" si="27"/>
        <v/>
      </c>
      <c r="AD109" s="1" t="str">
        <f t="shared" ca="1" si="29"/>
        <v/>
      </c>
      <c r="AE109" s="1">
        <f t="shared" ca="1" si="30"/>
        <v>0</v>
      </c>
    </row>
    <row r="110" spans="2:31" ht="15" customHeight="1">
      <c r="B110" s="395"/>
      <c r="D110" s="1169"/>
      <c r="E110" s="1166"/>
      <c r="F110" s="46"/>
      <c r="G110" s="60" t="str">
        <f ca="1">IF($S$3=1,"",IF(OFFSET(取組状況入力!$B$16,MATCH(I110,取組状況入力!$E$16:$E$709,0)-1,1,1,1)=0,"",OFFSET(取組状況入力!$B$16,MATCH(I110,取組状況入力!$E$16:$E$709,0)-1,1,1,1)))</f>
        <v>＋</v>
      </c>
      <c r="H110" s="56" t="s">
        <v>534</v>
      </c>
      <c r="I110" s="57" t="s">
        <v>535</v>
      </c>
      <c r="J110" s="59" t="str">
        <f t="shared" ca="1" si="23"/>
        <v/>
      </c>
      <c r="K110" s="59">
        <f>IF($S$3=1,"",VLOOKUP(I110,取組状況入力!$E$17:$X$709,取組状況入力!$S$1,0))</f>
        <v>0</v>
      </c>
      <c r="L110" s="111">
        <f t="shared" ca="1" si="24"/>
        <v>0</v>
      </c>
      <c r="M110" s="111">
        <f t="shared" ca="1" si="25"/>
        <v>0</v>
      </c>
      <c r="N110" s="118"/>
      <c r="O110" s="27"/>
      <c r="P110" s="32"/>
      <c r="Q110" s="32"/>
      <c r="R110" s="357" t="s">
        <v>387</v>
      </c>
      <c r="S110" s="137">
        <f>VLOOKUP(R110,メイン!$G$54:$Q$68,メイン!$Q$73,0)</f>
        <v>0</v>
      </c>
      <c r="T110" s="136">
        <v>7.5999999999999998E-2</v>
      </c>
      <c r="U110" s="60">
        <f>IF(OR(AA110="",VLOOKUP(AA110,メイン!$W$59:$AF$60,10,FALSE)=""),1,VLOOKUP(AA110,メイン!$W$59:$AF$60,10,FALSE))</f>
        <v>1</v>
      </c>
      <c r="V110" s="60">
        <f>IF(AB110="",1,IF(VLOOKUP(AB110,基本情報!$E$67:$T$82,基本情報!$T$1,FALSE)="",0,VLOOKUP(AB110,基本情報!$E$67:$T$82,基本情報!$T$1,FALSE)))</f>
        <v>0</v>
      </c>
      <c r="W110" s="271" t="str">
        <f t="shared" ca="1" si="20"/>
        <v/>
      </c>
      <c r="X110" s="241">
        <f t="shared" ca="1" si="26"/>
        <v>0</v>
      </c>
      <c r="Y110" s="58" t="s">
        <v>509</v>
      </c>
      <c r="Z110" s="60" t="str">
        <f t="shared" ca="1" si="28"/>
        <v/>
      </c>
      <c r="AA110" s="476" t="s">
        <v>402</v>
      </c>
      <c r="AB110" s="476" t="s">
        <v>531</v>
      </c>
      <c r="AC110" s="1" t="str">
        <f t="shared" ca="1" si="27"/>
        <v/>
      </c>
      <c r="AD110" s="1" t="str">
        <f t="shared" ca="1" si="29"/>
        <v/>
      </c>
      <c r="AE110" s="1">
        <f t="shared" ca="1" si="30"/>
        <v>0</v>
      </c>
    </row>
    <row r="111" spans="2:31" ht="15" customHeight="1">
      <c r="B111" s="395"/>
      <c r="D111" s="1169"/>
      <c r="E111" s="1166"/>
      <c r="F111" s="3"/>
      <c r="G111" s="60" t="str">
        <f ca="1">IF($S$3=1,"",IF(OFFSET(取組状況入力!$B$16,MATCH(I111,取組状況入力!$E$16:$E$709,0)-1,1,1,1)=0,"",OFFSET(取組状況入力!$B$16,MATCH(I111,取組状況入力!$E$16:$E$709,0)-1,1,1,1)))</f>
        <v>＋</v>
      </c>
      <c r="H111" s="56" t="s">
        <v>536</v>
      </c>
      <c r="I111" s="57" t="s">
        <v>537</v>
      </c>
      <c r="J111" s="59" t="str">
        <f t="shared" ca="1" si="23"/>
        <v/>
      </c>
      <c r="K111" s="59">
        <f>IF($S$3=1,"",VLOOKUP(I111,取組状況入力!$E$17:$X$709,取組状況入力!$S$1,0))</f>
        <v>0</v>
      </c>
      <c r="L111" s="111">
        <f t="shared" ca="1" si="24"/>
        <v>0</v>
      </c>
      <c r="M111" s="111">
        <f t="shared" ca="1" si="25"/>
        <v>0</v>
      </c>
      <c r="N111" s="118"/>
      <c r="O111" s="27"/>
      <c r="P111" s="32"/>
      <c r="Q111" s="32"/>
      <c r="R111" s="357" t="s">
        <v>387</v>
      </c>
      <c r="S111" s="137">
        <f>VLOOKUP(R111,メイン!$G$54:$Q$68,メイン!$Q$73,0)</f>
        <v>0</v>
      </c>
      <c r="T111" s="136">
        <v>0.02</v>
      </c>
      <c r="U111" s="60">
        <f>IF(OR(AA111="",VLOOKUP(AA111,メイン!$W$59:$AF$60,10,FALSE)=""),1,VLOOKUP(AA111,メイン!$W$59:$AF$60,10,FALSE))</f>
        <v>1</v>
      </c>
      <c r="V111" s="60">
        <f>IF(AB111="",1,IF(VLOOKUP(AB111,基本情報!$E$67:$T$82,基本情報!$T$1,FALSE)="",0,VLOOKUP(AB111,基本情報!$E$67:$T$82,基本情報!$T$1,FALSE)))</f>
        <v>0</v>
      </c>
      <c r="W111" s="271" t="str">
        <f t="shared" ca="1" si="20"/>
        <v/>
      </c>
      <c r="X111" s="241">
        <f t="shared" ca="1" si="26"/>
        <v>0</v>
      </c>
      <c r="Y111" s="58" t="s">
        <v>509</v>
      </c>
      <c r="Z111" s="60" t="str">
        <f t="shared" ca="1" si="28"/>
        <v/>
      </c>
      <c r="AA111" s="476" t="s">
        <v>402</v>
      </c>
      <c r="AB111" s="476" t="s">
        <v>531</v>
      </c>
      <c r="AC111" s="1" t="str">
        <f t="shared" ca="1" si="27"/>
        <v/>
      </c>
      <c r="AD111" s="1" t="str">
        <f t="shared" ca="1" si="29"/>
        <v/>
      </c>
      <c r="AE111" s="1">
        <f t="shared" ca="1" si="30"/>
        <v>0</v>
      </c>
    </row>
    <row r="112" spans="2:31" ht="15" customHeight="1">
      <c r="B112" s="395"/>
      <c r="D112" s="1169"/>
      <c r="E112" s="1166"/>
      <c r="F112" s="3"/>
      <c r="G112" s="60" t="str">
        <f ca="1">IF($S$3=1,"",IF(OFFSET(取組状況入力!$B$16,MATCH(I112,取組状況入力!$E$16:$E$709,0)-1,1,1,1)=0,"",OFFSET(取組状況入力!$B$16,MATCH(I112,取組状況入力!$E$16:$E$709,0)-1,1,1,1)))</f>
        <v>＋</v>
      </c>
      <c r="H112" s="56" t="s">
        <v>538</v>
      </c>
      <c r="I112" s="57" t="s">
        <v>539</v>
      </c>
      <c r="J112" s="59" t="str">
        <f t="shared" ca="1" si="23"/>
        <v/>
      </c>
      <c r="K112" s="59">
        <f>IF($S$3=1,"",VLOOKUP(I112,取組状況入力!$E$17:$X$709,取組状況入力!$S$1,0))</f>
        <v>0</v>
      </c>
      <c r="L112" s="111">
        <f t="shared" ca="1" si="24"/>
        <v>0</v>
      </c>
      <c r="M112" s="111">
        <f t="shared" ca="1" si="25"/>
        <v>0</v>
      </c>
      <c r="N112" s="118"/>
      <c r="O112" s="27"/>
      <c r="P112" s="32"/>
      <c r="Q112" s="32"/>
      <c r="R112" s="357" t="s">
        <v>469</v>
      </c>
      <c r="S112" s="137">
        <f>VLOOKUP(R112,メイン!$G$54:$Q$68,メイン!$Q$73,0)</f>
        <v>0</v>
      </c>
      <c r="T112" s="136">
        <v>1.6E-2</v>
      </c>
      <c r="U112" s="60">
        <f>IF(OR(AA112="",VLOOKUP(AA112,メイン!$W$59:$AF$60,10,FALSE)=""),1,VLOOKUP(AA112,メイン!$W$59:$AF$60,10,FALSE))</f>
        <v>1</v>
      </c>
      <c r="V112" s="60">
        <f>IF(AB112="",1,IF(VLOOKUP(AB112,基本情報!$E$67:$T$82,基本情報!$T$1,FALSE)="",0,VLOOKUP(AB112,基本情報!$E$67:$T$82,基本情報!$T$1,FALSE)))</f>
        <v>1</v>
      </c>
      <c r="W112" s="271" t="str">
        <f ca="1">IF(OR(G112="＋",K112="-"),"",1*S112*T112*U112*V112)</f>
        <v/>
      </c>
      <c r="X112" s="241">
        <f ca="1">IF(K112="-","",IF(G112="＋",$N$4,$M$4))</f>
        <v>0</v>
      </c>
      <c r="Y112" s="58" t="s">
        <v>509</v>
      </c>
      <c r="Z112" s="60" t="str">
        <f t="shared" ca="1" si="28"/>
        <v/>
      </c>
      <c r="AA112" s="476" t="s">
        <v>469</v>
      </c>
      <c r="AB112" s="476" t="s">
        <v>439</v>
      </c>
      <c r="AC112" s="1" t="str">
        <f t="shared" ca="1" si="27"/>
        <v/>
      </c>
      <c r="AD112" s="1" t="str">
        <f ca="1">IF(G112="＋","",M112)</f>
        <v/>
      </c>
      <c r="AE112" s="1">
        <f ca="1">IF(G112="＋",M112,"")</f>
        <v>0</v>
      </c>
    </row>
    <row r="113" spans="2:31" ht="15" customHeight="1">
      <c r="B113" s="395"/>
      <c r="D113" s="1169"/>
      <c r="E113" s="1166"/>
      <c r="F113" s="3"/>
      <c r="G113" s="60" t="str">
        <f ca="1">IF($S$3=1,"",IF(OFFSET(取組状況入力!$B$16,MATCH(I113,取組状況入力!$E$16:$E$709,0)-1,1,1,1)=0,"",OFFSET(取組状況入力!$B$16,MATCH(I113,取組状況入力!$E$16:$E$709,0)-1,1,1,1)))</f>
        <v>＋</v>
      </c>
      <c r="H113" s="56" t="s">
        <v>540</v>
      </c>
      <c r="I113" s="57" t="s">
        <v>541</v>
      </c>
      <c r="J113" s="59" t="str">
        <f t="shared" ca="1" si="23"/>
        <v/>
      </c>
      <c r="K113" s="59">
        <f>IF($S$3=1,"",VLOOKUP(I113,取組状況入力!$E$17:$X$709,取組状況入力!$S$1,0))</f>
        <v>0</v>
      </c>
      <c r="L113" s="111">
        <f t="shared" ca="1" si="24"/>
        <v>0</v>
      </c>
      <c r="M113" s="111">
        <f t="shared" ca="1" si="25"/>
        <v>0</v>
      </c>
      <c r="N113" s="118"/>
      <c r="O113" s="27"/>
      <c r="P113" s="32"/>
      <c r="Q113" s="32"/>
      <c r="R113" s="357" t="s">
        <v>261</v>
      </c>
      <c r="S113" s="137">
        <f>VLOOKUP(R113,メイン!$G$54:$Q$68,メイン!$Q$73,0)</f>
        <v>0</v>
      </c>
      <c r="T113" s="136">
        <v>0.2</v>
      </c>
      <c r="U113" s="60">
        <f>IF(OR(AA113="",VLOOKUP(AA113,メイン!$W$59:$AF$60,10,FALSE)=""),1,VLOOKUP(AA113,メイン!$W$59:$AF$60,10,FALSE))</f>
        <v>1</v>
      </c>
      <c r="V113" s="60">
        <f>IF(AB113="",1,IF(VLOOKUP(AB113,基本情報!$E$67:$T$82,基本情報!$T$1,FALSE)="",0,VLOOKUP(AB113,基本情報!$E$67:$T$82,基本情報!$T$1,FALSE)))</f>
        <v>1</v>
      </c>
      <c r="W113" s="271" t="str">
        <f ca="1">IF(OR(G113="＋",K113="-"),"",1*S113*T113*U113*V113)</f>
        <v/>
      </c>
      <c r="X113" s="241">
        <f ca="1">IF(K113="-","",IF(G113="＋",$N$4,$M$4))</f>
        <v>0</v>
      </c>
      <c r="Y113" s="58" t="s">
        <v>462</v>
      </c>
      <c r="Z113" s="60" t="str">
        <f t="shared" ca="1" si="28"/>
        <v/>
      </c>
      <c r="AA113" s="476" t="s">
        <v>402</v>
      </c>
      <c r="AB113" s="476"/>
      <c r="AC113" s="1" t="str">
        <f t="shared" ca="1" si="27"/>
        <v/>
      </c>
      <c r="AD113" s="1" t="str">
        <f ca="1">IF(G113="＋","",M113)</f>
        <v/>
      </c>
      <c r="AE113" s="1">
        <f ca="1">IF(G113="＋",M113,"")</f>
        <v>0</v>
      </c>
    </row>
    <row r="114" spans="2:31" ht="15" customHeight="1">
      <c r="B114" s="395"/>
      <c r="D114" s="1169"/>
      <c r="E114" s="1166"/>
      <c r="F114" s="188"/>
      <c r="G114" s="60" t="str">
        <f ca="1">IF($S$3=1,"",IF(OFFSET(取組状況入力!$B$16,MATCH(I114,取組状況入力!$E$16:$E$709,0)-1,1,1,1)=0,"",OFFSET(取組状況入力!$B$16,MATCH(I114,取組状況入力!$E$16:$E$709,0)-1,1,1,1)))</f>
        <v>＋</v>
      </c>
      <c r="H114" s="56" t="s">
        <v>542</v>
      </c>
      <c r="I114" s="57" t="s">
        <v>543</v>
      </c>
      <c r="J114" s="59" t="str">
        <f t="shared" ca="1" si="23"/>
        <v/>
      </c>
      <c r="K114" s="59">
        <f>IF($S$3=1,"",VLOOKUP(I114,取組状況入力!$E$17:$X$709,取組状況入力!$S$1,0))</f>
        <v>0</v>
      </c>
      <c r="L114" s="111">
        <f t="shared" ca="1" si="24"/>
        <v>0</v>
      </c>
      <c r="M114" s="271">
        <f t="shared" ca="1" si="25"/>
        <v>0</v>
      </c>
      <c r="N114" s="118"/>
      <c r="O114" s="27"/>
      <c r="P114" s="32"/>
      <c r="Q114" s="32"/>
      <c r="R114" s="357" t="s">
        <v>387</v>
      </c>
      <c r="S114" s="137">
        <f>VLOOKUP(R114,メイン!$G$54:$Q$68,メイン!$Q$73,0)</f>
        <v>0</v>
      </c>
      <c r="T114" s="136">
        <v>0.01</v>
      </c>
      <c r="U114" s="782">
        <f>IF(OR(AA114="",VLOOKUP(AA114,メイン!$W$59:$AF$60,10,FALSE)=""),1,VLOOKUP(AA114,メイン!$W$59:$AF$60,10,FALSE))</f>
        <v>1</v>
      </c>
      <c r="V114" s="782">
        <f>IF(AB114="",1,IF(VLOOKUP(AB114,基本情報!$E$67:$T$82,基本情報!$T$1,FALSE)="",0,VLOOKUP(AB114,基本情報!$E$67:$T$82,基本情報!$T$1,FALSE)))</f>
        <v>1</v>
      </c>
      <c r="W114" s="781" t="str">
        <f t="shared" ca="1" si="20"/>
        <v/>
      </c>
      <c r="X114" s="781">
        <f t="shared" ca="1" si="26"/>
        <v>0</v>
      </c>
      <c r="Y114" s="783" t="s">
        <v>462</v>
      </c>
      <c r="Z114" s="782" t="str">
        <f t="shared" ca="1" si="28"/>
        <v/>
      </c>
      <c r="AA114" s="784" t="s">
        <v>402</v>
      </c>
      <c r="AB114" s="784"/>
      <c r="AC114" s="1" t="str">
        <f t="shared" ca="1" si="27"/>
        <v/>
      </c>
      <c r="AD114" s="1" t="str">
        <f t="shared" ca="1" si="29"/>
        <v/>
      </c>
      <c r="AE114" s="1">
        <f t="shared" ca="1" si="30"/>
        <v>0</v>
      </c>
    </row>
    <row r="115" spans="2:31" ht="15" customHeight="1">
      <c r="B115" s="395"/>
      <c r="D115" s="1169"/>
      <c r="E115" s="1166"/>
      <c r="F115" s="20"/>
      <c r="G115" s="60" t="str">
        <f ca="1">IF($S$3=1,"",IF(OFFSET(取組状況入力!$B$16,MATCH(I115,取組状況入力!$E$16:$E$709,0)-1,1,1,1)=0,"",OFFSET(取組状況入力!$B$16,MATCH(I115,取組状況入力!$E$16:$E$709,0)-1,1,1,1)))</f>
        <v>＋</v>
      </c>
      <c r="H115" s="56" t="s">
        <v>544</v>
      </c>
      <c r="I115" s="57" t="s">
        <v>545</v>
      </c>
      <c r="J115" s="59" t="str">
        <f t="shared" ca="1" si="23"/>
        <v/>
      </c>
      <c r="K115" s="59">
        <f>IF($S$3=1,"",VLOOKUP(I115,取組状況入力!$E$17:$X$709,取組状況入力!$S$1,0))</f>
        <v>0</v>
      </c>
      <c r="L115" s="222">
        <f t="shared" ca="1" si="24"/>
        <v>0</v>
      </c>
      <c r="M115" s="271">
        <f t="shared" ca="1" si="25"/>
        <v>0</v>
      </c>
      <c r="N115" s="118"/>
      <c r="O115" s="27"/>
      <c r="P115" s="32"/>
      <c r="Q115" s="32"/>
      <c r="R115" s="356" t="s">
        <v>546</v>
      </c>
      <c r="S115" s="135">
        <f>VLOOKUP(R115,メイン!$G$54:$Q$68,メイン!$Q$73,0)</f>
        <v>0</v>
      </c>
      <c r="T115" s="218">
        <v>0.15</v>
      </c>
      <c r="U115" s="66">
        <f>IF(OR(AA115="",VLOOKUP(AA115,メイン!$W$59:$AF$60,10,FALSE)=""),1,VLOOKUP(AA115,メイン!$W$59:$AF$60,10,FALSE))</f>
        <v>1</v>
      </c>
      <c r="V115" s="66">
        <f>IF(AB115="",1,IF(VLOOKUP(AB115,基本情報!$E$67:$T$82,基本情報!$T$1,FALSE)="",0,VLOOKUP(AB115,基本情報!$E$67:$T$82,基本情報!$T$1,FALSE)))</f>
        <v>0</v>
      </c>
      <c r="W115" s="222" t="str">
        <f t="shared" ref="W115" ca="1" si="31">IF(OR(G115="＋",K115="-"),"",1*S115*T115*U115*V115)</f>
        <v/>
      </c>
      <c r="X115" s="222">
        <f t="shared" ref="X115" ca="1" si="32">IF(K115="-","",IF(G115="＋",$N$4,$M$4))</f>
        <v>0</v>
      </c>
      <c r="Y115" s="64" t="s">
        <v>547</v>
      </c>
      <c r="Z115" s="66" t="str">
        <f t="shared" ca="1" si="28"/>
        <v/>
      </c>
      <c r="AA115" s="477" t="s">
        <v>402</v>
      </c>
      <c r="AB115" s="477" t="s">
        <v>531</v>
      </c>
      <c r="AC115" s="1" t="str">
        <f t="shared" ca="1" si="27"/>
        <v/>
      </c>
      <c r="AD115" s="1" t="str">
        <f t="shared" ref="AD115" ca="1" si="33">IF(G115="＋","",M115)</f>
        <v/>
      </c>
      <c r="AE115" s="1">
        <f t="shared" ref="AE115" ca="1" si="34">IF(G115="＋",M115,"")</f>
        <v>0</v>
      </c>
    </row>
    <row r="116" spans="2:31" ht="14.25" customHeight="1">
      <c r="B116" s="395"/>
      <c r="D116" s="1169"/>
      <c r="E116" s="1166"/>
      <c r="F116" s="46" t="s">
        <v>73</v>
      </c>
      <c r="G116" s="54" t="str">
        <f ca="1">IF($S$3=1,"",IF(OFFSET(取組状況入力!$B$16,MATCH(I116,取組状況入力!$E$16:$E$709,0)-1,1,1,1)=0,"",OFFSET(取組状況入力!$B$16,MATCH(I116,取組状況入力!$E$16:$E$709,0)-1,1,1,1)))</f>
        <v>◎</v>
      </c>
      <c r="H116" s="50" t="s">
        <v>548</v>
      </c>
      <c r="I116" s="51" t="s">
        <v>549</v>
      </c>
      <c r="J116" s="53" t="str">
        <f>IF($S$3=1,"",IF(取組状況入力!$Y$388="×","×",""))</f>
        <v>×</v>
      </c>
      <c r="K116" s="53">
        <f>IF($S$3=1,"",VLOOKUP(I116,取組状況入力!$E$17:$X$709,取組状況入力!$S$1,0))</f>
        <v>0</v>
      </c>
      <c r="L116" s="133">
        <f t="shared" ca="1" si="24"/>
        <v>0</v>
      </c>
      <c r="M116" s="110">
        <f t="shared" ca="1" si="25"/>
        <v>0</v>
      </c>
      <c r="N116" s="117">
        <f ca="1">SUM(AD116:AD132)</f>
        <v>0</v>
      </c>
      <c r="O116" s="355"/>
      <c r="P116" s="32"/>
      <c r="Q116" s="32"/>
      <c r="R116" s="359" t="s">
        <v>384</v>
      </c>
      <c r="S116" s="141">
        <f>VLOOKUP(R116,メイン!$G$54:$Q$68,メイン!$Q$73,0)</f>
        <v>0</v>
      </c>
      <c r="T116" s="140">
        <v>0.188</v>
      </c>
      <c r="U116" s="124">
        <f t="shared" ref="U116:U153" si="35">IF(AA116="",1,AA116)</f>
        <v>1</v>
      </c>
      <c r="V116" s="124">
        <f>IF(AB116="",1,IF(VLOOKUP(AB116,基本情報!$E$67:$T$82,基本情報!$T$1,FALSE)="",0,VLOOKUP(AB116,基本情報!$E$67:$T$82,基本情報!$T$1,FALSE)))</f>
        <v>1</v>
      </c>
      <c r="W116" s="241">
        <f t="shared" ref="W116:W181" ca="1" si="36">IF(OR(G116="＋",K116="-"),"",1*S116*T116*U116*V116)</f>
        <v>0</v>
      </c>
      <c r="X116" s="241">
        <f t="shared" ca="1" si="26"/>
        <v>0</v>
      </c>
      <c r="Y116" s="123" t="s">
        <v>550</v>
      </c>
      <c r="Z116" s="124">
        <f t="shared" si="28"/>
        <v>1</v>
      </c>
      <c r="AA116" s="124"/>
      <c r="AB116" s="475" t="s">
        <v>439</v>
      </c>
      <c r="AC116" s="1">
        <f t="shared" ca="1" si="27"/>
        <v>0</v>
      </c>
      <c r="AD116" s="1">
        <f t="shared" ca="1" si="29"/>
        <v>0</v>
      </c>
      <c r="AE116" s="1" t="str">
        <f t="shared" ca="1" si="30"/>
        <v/>
      </c>
    </row>
    <row r="117" spans="2:31" ht="14.25" customHeight="1">
      <c r="B117" s="395"/>
      <c r="D117" s="1169"/>
      <c r="E117" s="1166"/>
      <c r="F117" s="46"/>
      <c r="G117" s="60" t="str">
        <f ca="1">IF($S$3=1,"",IF(OFFSET(取組状況入力!$B$16,MATCH(I117,取組状況入力!$E$16:$E$709,0)-1,1,1,1)=0,"",OFFSET(取組状況入力!$B$16,MATCH(I117,取組状況入力!$E$16:$E$709,0)-1,1,1,1)))</f>
        <v>◎</v>
      </c>
      <c r="H117" s="56" t="s">
        <v>551</v>
      </c>
      <c r="I117" s="71" t="s">
        <v>552</v>
      </c>
      <c r="J117" s="343" t="str">
        <f t="shared" ca="1" si="23"/>
        <v>×</v>
      </c>
      <c r="K117" s="59">
        <f>IF($S$3=1,"",VLOOKUP(I117,取組状況入力!$E$17:$X$709,取組状況入力!$S$1,0))</f>
        <v>0</v>
      </c>
      <c r="L117" s="111">
        <f t="shared" ca="1" si="24"/>
        <v>0</v>
      </c>
      <c r="M117" s="111">
        <f t="shared" ca="1" si="25"/>
        <v>0</v>
      </c>
      <c r="N117" s="254">
        <f ca="1">SUM(AE116:AE132)</f>
        <v>0</v>
      </c>
      <c r="O117" s="429"/>
      <c r="P117" s="32"/>
      <c r="Q117" s="32"/>
      <c r="R117" s="357" t="s">
        <v>384</v>
      </c>
      <c r="S117" s="137">
        <f>VLOOKUP(R117,メイン!$G$54:$Q$68,メイン!$Q$73,0)</f>
        <v>0</v>
      </c>
      <c r="T117" s="136">
        <v>1.7999999999999999E-2</v>
      </c>
      <c r="U117" s="60">
        <f t="shared" si="35"/>
        <v>1</v>
      </c>
      <c r="V117" s="60">
        <f>IF(AB117="",1,IF(VLOOKUP(AB117,基本情報!$E$67:$T$82,基本情報!$T$1,FALSE)="",0,VLOOKUP(AB117,基本情報!$E$67:$T$82,基本情報!$T$1,FALSE)))</f>
        <v>1</v>
      </c>
      <c r="W117" s="271">
        <f t="shared" ca="1" si="36"/>
        <v>0</v>
      </c>
      <c r="X117" s="241">
        <f t="shared" ca="1" si="26"/>
        <v>0</v>
      </c>
      <c r="Y117" s="58" t="s">
        <v>550</v>
      </c>
      <c r="Z117" s="60">
        <f t="shared" ca="1" si="28"/>
        <v>1</v>
      </c>
      <c r="AA117" s="60"/>
      <c r="AB117" s="476" t="s">
        <v>439</v>
      </c>
      <c r="AC117" s="1">
        <f t="shared" ca="1" si="27"/>
        <v>0</v>
      </c>
      <c r="AD117" s="1">
        <f t="shared" ca="1" si="29"/>
        <v>0</v>
      </c>
      <c r="AE117" s="1" t="str">
        <f t="shared" ca="1" si="30"/>
        <v/>
      </c>
    </row>
    <row r="118" spans="2:31" ht="14.25" customHeight="1">
      <c r="B118" s="395"/>
      <c r="D118" s="1169"/>
      <c r="E118" s="1166"/>
      <c r="F118" s="46"/>
      <c r="G118" s="60" t="str">
        <f ca="1">IF($S$3=1,"",IF(OFFSET(取組状況入力!$B$16,MATCH(I118,取組状況入力!$E$16:$E$709,0)-1,1,1,1)=0,"",OFFSET(取組状況入力!$B$16,MATCH(I118,取組状況入力!$E$16:$E$709,0)-1,1,1,1)))</f>
        <v>◎</v>
      </c>
      <c r="H118" s="56" t="s">
        <v>553</v>
      </c>
      <c r="I118" s="71" t="s">
        <v>554</v>
      </c>
      <c r="J118" s="343" t="str">
        <f t="shared" ca="1" si="23"/>
        <v>×</v>
      </c>
      <c r="K118" s="59">
        <f>IF($S$3=1,"",VLOOKUP(I118,取組状況入力!$E$17:$X$709,取組状況入力!$S$1,0))</f>
        <v>0</v>
      </c>
      <c r="L118" s="111">
        <f t="shared" ca="1" si="24"/>
        <v>0</v>
      </c>
      <c r="M118" s="111">
        <f t="shared" ca="1" si="25"/>
        <v>0</v>
      </c>
      <c r="N118" s="238"/>
      <c r="O118" s="428"/>
      <c r="P118" s="32"/>
      <c r="Q118" s="32"/>
      <c r="R118" s="357" t="s">
        <v>384</v>
      </c>
      <c r="S118" s="137">
        <f>VLOOKUP(R118,メイン!$G$54:$Q$68,メイン!$Q$73,0)</f>
        <v>0</v>
      </c>
      <c r="T118" s="136">
        <v>0.105</v>
      </c>
      <c r="U118" s="60">
        <f t="shared" si="35"/>
        <v>1</v>
      </c>
      <c r="V118" s="60">
        <f>IF(AB118="",1,IF(VLOOKUP(AB118,基本情報!$E$67:$T$82,基本情報!$T$1,FALSE)="",0,VLOOKUP(AB118,基本情報!$E$67:$T$82,基本情報!$T$1,FALSE)))</f>
        <v>0</v>
      </c>
      <c r="W118" s="271">
        <f t="shared" ca="1" si="36"/>
        <v>0</v>
      </c>
      <c r="X118" s="241">
        <f t="shared" ref="X118:X153" ca="1" si="37">IF(K118="-","",IF(G118="＋",$N$4,$M$4))</f>
        <v>0</v>
      </c>
      <c r="Y118" s="58" t="s">
        <v>550</v>
      </c>
      <c r="Z118" s="60">
        <f t="shared" ca="1" si="28"/>
        <v>1</v>
      </c>
      <c r="AA118" s="60"/>
      <c r="AB118" s="476" t="s">
        <v>555</v>
      </c>
      <c r="AC118" s="1">
        <f t="shared" ca="1" si="27"/>
        <v>0</v>
      </c>
      <c r="AD118" s="1">
        <f t="shared" ca="1" si="29"/>
        <v>0</v>
      </c>
      <c r="AE118" s="1" t="str">
        <f t="shared" ca="1" si="30"/>
        <v/>
      </c>
    </row>
    <row r="119" spans="2:31" ht="14.25" customHeight="1">
      <c r="B119" s="395"/>
      <c r="D119" s="1169"/>
      <c r="E119" s="1166"/>
      <c r="F119" s="46"/>
      <c r="G119" s="60" t="str">
        <f ca="1">IF($S$3=1,"",IF(OFFSET(取組状況入力!$B$16,MATCH(I119,取組状況入力!$E$16:$E$709,0)-1,1,1,1)=0,"",OFFSET(取組状況入力!$B$16,MATCH(I119,取組状況入力!$E$16:$E$709,0)-1,1,1,1)))</f>
        <v>◎</v>
      </c>
      <c r="H119" s="56" t="s">
        <v>556</v>
      </c>
      <c r="I119" s="71" t="s">
        <v>557</v>
      </c>
      <c r="J119" s="343" t="str">
        <f t="shared" ca="1" si="23"/>
        <v>×</v>
      </c>
      <c r="K119" s="59">
        <f>IF($S$3=1,"",VLOOKUP(I119,取組状況入力!$E$17:$X$709,取組状況入力!$S$1,0))</f>
        <v>0</v>
      </c>
      <c r="L119" s="111">
        <f t="shared" ca="1" si="24"/>
        <v>0</v>
      </c>
      <c r="M119" s="111">
        <f t="shared" ca="1" si="25"/>
        <v>0</v>
      </c>
      <c r="N119" s="118"/>
      <c r="O119" s="27"/>
      <c r="P119" s="32"/>
      <c r="Q119" s="32"/>
      <c r="R119" s="357" t="s">
        <v>384</v>
      </c>
      <c r="S119" s="137">
        <f>VLOOKUP(R119,メイン!$G$54:$Q$68,メイン!$Q$73,0)</f>
        <v>0</v>
      </c>
      <c r="T119" s="136">
        <v>0.05</v>
      </c>
      <c r="U119" s="60">
        <f t="shared" si="35"/>
        <v>1</v>
      </c>
      <c r="V119" s="60">
        <f>IF(AB119="",1,IF(VLOOKUP(AB119,基本情報!$E$67:$T$82,基本情報!$T$1,FALSE)="",0,VLOOKUP(AB119,基本情報!$E$67:$T$82,基本情報!$T$1,FALSE)))</f>
        <v>1</v>
      </c>
      <c r="W119" s="271">
        <f t="shared" ca="1" si="36"/>
        <v>0</v>
      </c>
      <c r="X119" s="241">
        <f t="shared" ca="1" si="37"/>
        <v>0</v>
      </c>
      <c r="Y119" s="58" t="s">
        <v>550</v>
      </c>
      <c r="Z119" s="60">
        <f t="shared" ca="1" si="28"/>
        <v>1</v>
      </c>
      <c r="AA119" s="60"/>
      <c r="AB119" s="476" t="s">
        <v>439</v>
      </c>
      <c r="AC119" s="1">
        <f t="shared" ca="1" si="27"/>
        <v>0</v>
      </c>
      <c r="AD119" s="1">
        <f t="shared" ca="1" si="29"/>
        <v>0</v>
      </c>
      <c r="AE119" s="1" t="str">
        <f t="shared" ca="1" si="30"/>
        <v/>
      </c>
    </row>
    <row r="120" spans="2:31" ht="14.25" customHeight="1">
      <c r="B120" s="395"/>
      <c r="D120" s="1169"/>
      <c r="E120" s="1166"/>
      <c r="F120" s="46"/>
      <c r="G120" s="60" t="str">
        <f ca="1">IF($S$3=1,"",IF(OFFSET(取組状況入力!$B$16,MATCH(I120,取組状況入力!$E$16:$E$709,0)-1,1,1,1)=0,"",OFFSET(取組状況入力!$B$16,MATCH(I120,取組状況入力!$E$16:$E$709,0)-1,1,1,1)))</f>
        <v>○</v>
      </c>
      <c r="H120" s="56" t="s">
        <v>558</v>
      </c>
      <c r="I120" s="71" t="s">
        <v>559</v>
      </c>
      <c r="J120" s="343" t="str">
        <f t="shared" ca="1" si="23"/>
        <v/>
      </c>
      <c r="K120" s="59" t="str">
        <f>IF($S$3=1,"",VLOOKUP(I120,取組状況入力!$E$17:$X$709,取組状況入力!$S$1,0))</f>
        <v>-</v>
      </c>
      <c r="L120" s="111" t="str">
        <f t="shared" si="24"/>
        <v>-</v>
      </c>
      <c r="M120" s="111" t="str">
        <f t="shared" si="25"/>
        <v>-</v>
      </c>
      <c r="N120" s="118"/>
      <c r="O120" s="27"/>
      <c r="P120" s="32"/>
      <c r="Q120" s="32"/>
      <c r="R120" s="357" t="s">
        <v>281</v>
      </c>
      <c r="S120" s="137">
        <f>VLOOKUP(R120,メイン!$G$54:$Q$68,メイン!$Q$73,0)</f>
        <v>0</v>
      </c>
      <c r="T120" s="136">
        <v>8.5000000000000006E-2</v>
      </c>
      <c r="U120" s="60">
        <f t="shared" si="35"/>
        <v>1</v>
      </c>
      <c r="V120" s="60">
        <f>IF(AB120="",1,IF(VLOOKUP(AB120,基本情報!$E$67:$T$82,基本情報!$T$1,FALSE)="",0,VLOOKUP(AB120,基本情報!$E$67:$T$82,基本情報!$T$1,FALSE)))</f>
        <v>1</v>
      </c>
      <c r="W120" s="271" t="str">
        <f t="shared" ca="1" si="36"/>
        <v/>
      </c>
      <c r="X120" s="241" t="str">
        <f t="shared" si="37"/>
        <v/>
      </c>
      <c r="Y120" s="58" t="s">
        <v>560</v>
      </c>
      <c r="Z120" s="60" t="str">
        <f t="shared" ca="1" si="28"/>
        <v/>
      </c>
      <c r="AA120" s="60"/>
      <c r="AB120" s="476" t="s">
        <v>439</v>
      </c>
      <c r="AC120" s="1" t="str">
        <f t="shared" si="27"/>
        <v/>
      </c>
      <c r="AD120" s="1" t="str">
        <f t="shared" ca="1" si="29"/>
        <v>-</v>
      </c>
      <c r="AE120" s="1" t="str">
        <f t="shared" ca="1" si="30"/>
        <v/>
      </c>
    </row>
    <row r="121" spans="2:31" ht="14.25" customHeight="1">
      <c r="B121" s="395"/>
      <c r="D121" s="1169"/>
      <c r="E121" s="1166"/>
      <c r="F121" s="3"/>
      <c r="G121" s="60" t="str">
        <f ca="1">IF($S$3=1,"",IF(OFFSET(取組状況入力!$B$16,MATCH(I121,取組状況入力!$E$16:$E$709,0)-1,1,1,1)=0,"",OFFSET(取組状況入力!$B$16,MATCH(I121,取組状況入力!$E$16:$E$709,0)-1,1,1,1)))</f>
        <v>○</v>
      </c>
      <c r="H121" s="56" t="s">
        <v>561</v>
      </c>
      <c r="I121" s="71" t="s">
        <v>562</v>
      </c>
      <c r="J121" s="343" t="str">
        <f t="shared" ca="1" si="23"/>
        <v/>
      </c>
      <c r="K121" s="59" t="str">
        <f>IF($S$3=1,"",VLOOKUP(I121,取組状況入力!$E$17:$X$709,取組状況入力!$S$1,0))</f>
        <v>-</v>
      </c>
      <c r="L121" s="111" t="str">
        <f t="shared" si="24"/>
        <v>-</v>
      </c>
      <c r="M121" s="111" t="str">
        <f t="shared" si="25"/>
        <v>-</v>
      </c>
      <c r="N121" s="118"/>
      <c r="O121" s="27"/>
      <c r="P121" s="32"/>
      <c r="Q121" s="32"/>
      <c r="R121" s="357" t="s">
        <v>193</v>
      </c>
      <c r="S121" s="137">
        <f>VLOOKUP(R121,メイン!$G$54:$Q$68,メイン!$Q$73,0)</f>
        <v>0</v>
      </c>
      <c r="T121" s="136">
        <v>1.4999999999999999E-2</v>
      </c>
      <c r="U121" s="60">
        <f t="shared" si="35"/>
        <v>1</v>
      </c>
      <c r="V121" s="60">
        <f>IF(AB121="",1,IF(VLOOKUP(AB121,基本情報!$E$67:$T$82,基本情報!$T$1,FALSE)="",0,VLOOKUP(AB121,基本情報!$E$67:$T$82,基本情報!$T$1,FALSE)))</f>
        <v>0</v>
      </c>
      <c r="W121" s="271" t="str">
        <f t="shared" ca="1" si="36"/>
        <v/>
      </c>
      <c r="X121" s="241" t="str">
        <f>IF(K121="-","",IF(G121="＋",$N$4,$M$4))</f>
        <v/>
      </c>
      <c r="Y121" s="58" t="s">
        <v>550</v>
      </c>
      <c r="Z121" s="60" t="str">
        <f t="shared" ca="1" si="28"/>
        <v/>
      </c>
      <c r="AA121" s="60"/>
      <c r="AB121" s="476" t="s">
        <v>479</v>
      </c>
      <c r="AC121" s="1" t="str">
        <f t="shared" si="27"/>
        <v/>
      </c>
      <c r="AD121" s="1" t="str">
        <f ca="1">IF(G121="＋","",M121)</f>
        <v>-</v>
      </c>
      <c r="AE121" s="1" t="str">
        <f ca="1">IF(G121="＋",M121,"")</f>
        <v/>
      </c>
    </row>
    <row r="122" spans="2:31" ht="14.25" customHeight="1">
      <c r="B122" s="395"/>
      <c r="D122" s="1169"/>
      <c r="E122" s="1166"/>
      <c r="F122" s="46"/>
      <c r="G122" s="60" t="str">
        <f ca="1">IF($S$3=1,"",IF(OFFSET(取組状況入力!$B$16,MATCH(I122,取組状況入力!$E$16:$E$709,0)-1,1,1,1)=0,"",OFFSET(取組状況入力!$B$16,MATCH(I122,取組状況入力!$E$16:$E$709,0)-1,1,1,1)))</f>
        <v>○</v>
      </c>
      <c r="H122" s="56" t="s">
        <v>563</v>
      </c>
      <c r="I122" s="71" t="s">
        <v>564</v>
      </c>
      <c r="J122" s="343" t="str">
        <f t="shared" ca="1" si="23"/>
        <v/>
      </c>
      <c r="K122" s="59" t="str">
        <f>IF($S$3=1,"",VLOOKUP(I122,取組状況入力!$E$17:$X$709,取組状況入力!$S$1,0))</f>
        <v>-</v>
      </c>
      <c r="L122" s="111" t="str">
        <f t="shared" si="24"/>
        <v>-</v>
      </c>
      <c r="M122" s="111" t="str">
        <f t="shared" si="25"/>
        <v>-</v>
      </c>
      <c r="N122" s="118"/>
      <c r="O122" s="27"/>
      <c r="P122" s="32"/>
      <c r="Q122" s="32"/>
      <c r="R122" s="357" t="s">
        <v>384</v>
      </c>
      <c r="S122" s="137">
        <f>VLOOKUP(R122,メイン!$G$54:$Q$68,メイン!$Q$73,0)</f>
        <v>0</v>
      </c>
      <c r="T122" s="136">
        <v>7.0000000000000007E-2</v>
      </c>
      <c r="U122" s="60">
        <f t="shared" si="35"/>
        <v>1</v>
      </c>
      <c r="V122" s="60">
        <f>IF(AB122="",1,IF(VLOOKUP(AB122,基本情報!$E$67:$T$82,基本情報!$T$1,FALSE)="",0,VLOOKUP(AB122,基本情報!$E$67:$T$82,基本情報!$T$1,FALSE)))</f>
        <v>0</v>
      </c>
      <c r="W122" s="271" t="str">
        <f t="shared" ca="1" si="36"/>
        <v/>
      </c>
      <c r="X122" s="241" t="str">
        <f t="shared" si="37"/>
        <v/>
      </c>
      <c r="Y122" s="58" t="s">
        <v>550</v>
      </c>
      <c r="Z122" s="60" t="str">
        <f t="shared" ca="1" si="28"/>
        <v/>
      </c>
      <c r="AA122" s="60"/>
      <c r="AB122" s="476" t="s">
        <v>555</v>
      </c>
      <c r="AC122" s="1" t="str">
        <f t="shared" si="27"/>
        <v/>
      </c>
      <c r="AD122" s="1" t="str">
        <f t="shared" ca="1" si="29"/>
        <v>-</v>
      </c>
      <c r="AE122" s="1" t="str">
        <f t="shared" ca="1" si="30"/>
        <v/>
      </c>
    </row>
    <row r="123" spans="2:31" ht="14.25" customHeight="1">
      <c r="B123" s="395"/>
      <c r="D123" s="1169"/>
      <c r="E123" s="1166"/>
      <c r="F123" s="46"/>
      <c r="G123" s="60" t="str">
        <f ca="1">IF($S$3=1,"",IF(OFFSET(取組状況入力!$B$16,MATCH(I123,取組状況入力!$E$16:$E$709,0)-1,1,1,1)=0,"",OFFSET(取組状況入力!$B$16,MATCH(I123,取組状況入力!$E$16:$E$709,0)-1,1,1,1)))</f>
        <v>○</v>
      </c>
      <c r="H123" s="56" t="s">
        <v>565</v>
      </c>
      <c r="I123" s="71" t="s">
        <v>566</v>
      </c>
      <c r="J123" s="343" t="str">
        <f t="shared" ca="1" si="23"/>
        <v/>
      </c>
      <c r="K123" s="59">
        <f>IF($S$3=1,"",VLOOKUP(I123,取組状況入力!$E$17:$X$709,取組状況入力!$S$1,0))</f>
        <v>0</v>
      </c>
      <c r="L123" s="111">
        <f t="shared" ca="1" si="24"/>
        <v>0</v>
      </c>
      <c r="M123" s="111">
        <f t="shared" ca="1" si="25"/>
        <v>0</v>
      </c>
      <c r="N123" s="118"/>
      <c r="O123" s="27"/>
      <c r="P123" s="32"/>
      <c r="Q123" s="32"/>
      <c r="R123" s="357" t="s">
        <v>384</v>
      </c>
      <c r="S123" s="137">
        <f>VLOOKUP(R123,メイン!$G$54:$Q$68,メイン!$Q$73,0)</f>
        <v>0</v>
      </c>
      <c r="T123" s="136">
        <v>0.03</v>
      </c>
      <c r="U123" s="60">
        <f t="shared" si="35"/>
        <v>1</v>
      </c>
      <c r="V123" s="60">
        <f>IF(AB123="",1,IF(VLOOKUP(AB123,基本情報!$E$67:$T$82,基本情報!$T$1,FALSE)="",0,VLOOKUP(AB123,基本情報!$E$67:$T$82,基本情報!$T$1,FALSE)))</f>
        <v>1</v>
      </c>
      <c r="W123" s="271">
        <f t="shared" ca="1" si="36"/>
        <v>0</v>
      </c>
      <c r="X123" s="241">
        <f t="shared" ca="1" si="37"/>
        <v>0</v>
      </c>
      <c r="Y123" s="58" t="s">
        <v>550</v>
      </c>
      <c r="Z123" s="60" t="str">
        <f t="shared" ca="1" si="28"/>
        <v/>
      </c>
      <c r="AA123" s="60"/>
      <c r="AB123" s="476" t="s">
        <v>439</v>
      </c>
      <c r="AC123" s="1">
        <f t="shared" ca="1" si="27"/>
        <v>0</v>
      </c>
      <c r="AD123" s="1">
        <f t="shared" ca="1" si="29"/>
        <v>0</v>
      </c>
      <c r="AE123" s="1" t="str">
        <f t="shared" ca="1" si="30"/>
        <v/>
      </c>
    </row>
    <row r="124" spans="2:31" ht="14.25" customHeight="1">
      <c r="B124" s="395"/>
      <c r="D124" s="1169"/>
      <c r="E124" s="1166"/>
      <c r="F124" s="46"/>
      <c r="G124" s="60" t="str">
        <f ca="1">IF($S$3=1,"",IF(OFFSET(取組状況入力!$B$16,MATCH(I124,取組状況入力!$E$16:$E$709,0)-1,1,1,1)=0,"",OFFSET(取組状況入力!$B$16,MATCH(I124,取組状況入力!$E$16:$E$709,0)-1,1,1,1)))</f>
        <v>○</v>
      </c>
      <c r="H124" s="56" t="s">
        <v>567</v>
      </c>
      <c r="I124" s="71" t="s">
        <v>568</v>
      </c>
      <c r="J124" s="343" t="str">
        <f t="shared" ca="1" si="23"/>
        <v/>
      </c>
      <c r="K124" s="59">
        <f>IF($S$3=1,"",VLOOKUP(I124,取組状況入力!$E$17:$X$709,取組状況入力!$S$1,0))</f>
        <v>0</v>
      </c>
      <c r="L124" s="111">
        <f t="shared" ca="1" si="24"/>
        <v>0</v>
      </c>
      <c r="M124" s="111">
        <f t="shared" ca="1" si="25"/>
        <v>0</v>
      </c>
      <c r="N124" s="118"/>
      <c r="O124" s="27"/>
      <c r="P124" s="32"/>
      <c r="Q124" s="32"/>
      <c r="R124" s="357" t="s">
        <v>384</v>
      </c>
      <c r="S124" s="137">
        <f>VLOOKUP(R124,メイン!$G$54:$Q$68,メイン!$Q$73,0)</f>
        <v>0</v>
      </c>
      <c r="T124" s="136">
        <v>2.5000000000000001E-2</v>
      </c>
      <c r="U124" s="60">
        <f t="shared" si="35"/>
        <v>1</v>
      </c>
      <c r="V124" s="60">
        <f>IF(AB124="",1,IF(VLOOKUP(AB124,基本情報!$E$67:$T$82,基本情報!$T$1,FALSE)="",0,VLOOKUP(AB124,基本情報!$E$67:$T$82,基本情報!$T$1,FALSE)))</f>
        <v>1</v>
      </c>
      <c r="W124" s="271">
        <f t="shared" ca="1" si="36"/>
        <v>0</v>
      </c>
      <c r="X124" s="241">
        <f t="shared" ca="1" si="37"/>
        <v>0</v>
      </c>
      <c r="Y124" s="58" t="s">
        <v>550</v>
      </c>
      <c r="Z124" s="60" t="str">
        <f t="shared" ca="1" si="28"/>
        <v/>
      </c>
      <c r="AA124" s="60"/>
      <c r="AB124" s="476" t="s">
        <v>439</v>
      </c>
      <c r="AC124" s="1">
        <f t="shared" ca="1" si="27"/>
        <v>0</v>
      </c>
      <c r="AD124" s="1">
        <f t="shared" ca="1" si="29"/>
        <v>0</v>
      </c>
      <c r="AE124" s="1" t="str">
        <f t="shared" ca="1" si="30"/>
        <v/>
      </c>
    </row>
    <row r="125" spans="2:31" ht="14.25" customHeight="1">
      <c r="B125" s="395"/>
      <c r="D125" s="1169"/>
      <c r="E125" s="1166"/>
      <c r="F125" s="46"/>
      <c r="G125" s="60" t="str">
        <f ca="1">IF($S$3=1,"",IF(OFFSET(取組状況入力!$B$16,MATCH(I125,取組状況入力!$E$16:$E$709,0)-1,1,1,1)=0,"",OFFSET(取組状況入力!$B$16,MATCH(I125,取組状況入力!$E$16:$E$709,0)-1,1,1,1)))</f>
        <v>○</v>
      </c>
      <c r="H125" s="56" t="s">
        <v>569</v>
      </c>
      <c r="I125" s="71" t="s">
        <v>570</v>
      </c>
      <c r="J125" s="343" t="str">
        <f t="shared" ca="1" si="23"/>
        <v/>
      </c>
      <c r="K125" s="59" t="str">
        <f>IF($S$3=1,"",VLOOKUP(I125,取組状況入力!$E$17:$X$709,取組状況入力!$S$1,0))</f>
        <v>-</v>
      </c>
      <c r="L125" s="111" t="str">
        <f t="shared" si="24"/>
        <v>-</v>
      </c>
      <c r="M125" s="111" t="str">
        <f t="shared" si="25"/>
        <v>-</v>
      </c>
      <c r="N125" s="118"/>
      <c r="O125" s="27"/>
      <c r="P125" s="32"/>
      <c r="Q125" s="32"/>
      <c r="R125" s="357" t="s">
        <v>384</v>
      </c>
      <c r="S125" s="137">
        <f>VLOOKUP(R125,メイン!$G$54:$Q$68,メイン!$Q$73,0)</f>
        <v>0</v>
      </c>
      <c r="T125" s="136">
        <v>0.02</v>
      </c>
      <c r="U125" s="60">
        <f t="shared" si="35"/>
        <v>1</v>
      </c>
      <c r="V125" s="60">
        <f>IF(AB125="",1,IF(VLOOKUP(AB125,基本情報!$E$67:$T$82,基本情報!$T$1,FALSE)="",0,VLOOKUP(AB125,基本情報!$E$67:$T$82,基本情報!$T$1,FALSE)))</f>
        <v>0</v>
      </c>
      <c r="W125" s="271" t="str">
        <f t="shared" ca="1" si="36"/>
        <v/>
      </c>
      <c r="X125" s="241" t="str">
        <f t="shared" si="37"/>
        <v/>
      </c>
      <c r="Y125" s="58" t="s">
        <v>550</v>
      </c>
      <c r="Z125" s="60" t="str">
        <f t="shared" ca="1" si="28"/>
        <v/>
      </c>
      <c r="AA125" s="60"/>
      <c r="AB125" s="476" t="s">
        <v>497</v>
      </c>
      <c r="AC125" s="1" t="str">
        <f t="shared" si="27"/>
        <v/>
      </c>
      <c r="AD125" s="1" t="str">
        <f t="shared" ca="1" si="29"/>
        <v>-</v>
      </c>
      <c r="AE125" s="1" t="str">
        <f t="shared" ca="1" si="30"/>
        <v/>
      </c>
    </row>
    <row r="126" spans="2:31" ht="14.25" customHeight="1">
      <c r="B126" s="395"/>
      <c r="D126" s="1169"/>
      <c r="E126" s="1166"/>
      <c r="F126" s="46"/>
      <c r="G126" s="60" t="str">
        <f ca="1">IF($S$3=1,"",IF(OFFSET(取組状況入力!$B$16,MATCH(I126,取組状況入力!$E$16:$E$709,0)-1,1,1,1)=0,"",OFFSET(取組状況入力!$B$16,MATCH(I126,取組状況入力!$E$16:$E$709,0)-1,1,1,1)))</f>
        <v>○</v>
      </c>
      <c r="H126" s="56" t="s">
        <v>571</v>
      </c>
      <c r="I126" s="71" t="s">
        <v>572</v>
      </c>
      <c r="J126" s="343" t="str">
        <f t="shared" ca="1" si="23"/>
        <v/>
      </c>
      <c r="K126" s="59">
        <f>IF($S$3=1,"",VLOOKUP(I126,取組状況入力!$E$17:$X$709,取組状況入力!$S$1,0))</f>
        <v>0</v>
      </c>
      <c r="L126" s="111">
        <f t="shared" ca="1" si="24"/>
        <v>0</v>
      </c>
      <c r="M126" s="111">
        <f t="shared" ca="1" si="25"/>
        <v>0</v>
      </c>
      <c r="N126" s="118"/>
      <c r="O126" s="27"/>
      <c r="P126" s="32"/>
      <c r="Q126" s="32"/>
      <c r="R126" s="357" t="s">
        <v>281</v>
      </c>
      <c r="S126" s="137">
        <f>VLOOKUP(R126,メイン!$G$54:$Q$68,メイン!$Q$73,0)</f>
        <v>0</v>
      </c>
      <c r="T126" s="136">
        <v>5.7000000000000002E-2</v>
      </c>
      <c r="U126" s="60">
        <f t="shared" si="35"/>
        <v>1</v>
      </c>
      <c r="V126" s="60">
        <f>IF(AB126="",1,IF(VLOOKUP(AB126,基本情報!$E$67:$T$82,基本情報!$T$1,FALSE)="",0,VLOOKUP(AB126,基本情報!$E$67:$T$82,基本情報!$T$1,FALSE)))</f>
        <v>1</v>
      </c>
      <c r="W126" s="271">
        <f t="shared" ca="1" si="36"/>
        <v>0</v>
      </c>
      <c r="X126" s="241">
        <f t="shared" ca="1" si="37"/>
        <v>0</v>
      </c>
      <c r="Y126" s="58" t="s">
        <v>560</v>
      </c>
      <c r="Z126" s="60" t="str">
        <f t="shared" ca="1" si="28"/>
        <v/>
      </c>
      <c r="AA126" s="60"/>
      <c r="AB126" s="476" t="s">
        <v>439</v>
      </c>
      <c r="AC126" s="1">
        <f t="shared" ca="1" si="27"/>
        <v>0</v>
      </c>
      <c r="AD126" s="1">
        <f t="shared" ca="1" si="29"/>
        <v>0</v>
      </c>
      <c r="AE126" s="1" t="str">
        <f t="shared" ca="1" si="30"/>
        <v/>
      </c>
    </row>
    <row r="127" spans="2:31" ht="14.25" customHeight="1">
      <c r="B127" s="395"/>
      <c r="D127" s="1169"/>
      <c r="E127" s="1166"/>
      <c r="F127" s="46"/>
      <c r="G127" s="60" t="str">
        <f ca="1">IF($S$3=1,"",IF(OFFSET(取組状況入力!$B$16,MATCH(I127,取組状況入力!$E$16:$E$709,0)-1,1,1,1)=0,"",OFFSET(取組状況入力!$B$16,MATCH(I127,取組状況入力!$E$16:$E$709,0)-1,1,1,1)))</f>
        <v>＋</v>
      </c>
      <c r="H127" s="56" t="s">
        <v>573</v>
      </c>
      <c r="I127" s="71" t="s">
        <v>574</v>
      </c>
      <c r="J127" s="343" t="str">
        <f t="shared" ca="1" si="23"/>
        <v/>
      </c>
      <c r="K127" s="59">
        <f>IF($S$3=1,"",VLOOKUP(I127,取組状況入力!$E$17:$X$709,取組状況入力!$S$1,0))</f>
        <v>0</v>
      </c>
      <c r="L127" s="111">
        <f t="shared" ca="1" si="24"/>
        <v>0</v>
      </c>
      <c r="M127" s="111">
        <f t="shared" ca="1" si="25"/>
        <v>0</v>
      </c>
      <c r="N127" s="118"/>
      <c r="O127" s="27"/>
      <c r="P127" s="32"/>
      <c r="Q127" s="32"/>
      <c r="R127" s="357" t="s">
        <v>384</v>
      </c>
      <c r="S127" s="137">
        <f>VLOOKUP(R127,メイン!$G$54:$Q$68,メイン!$Q$73,0)</f>
        <v>0</v>
      </c>
      <c r="T127" s="136">
        <v>0.25</v>
      </c>
      <c r="U127" s="60">
        <f t="shared" si="35"/>
        <v>1</v>
      </c>
      <c r="V127" s="60">
        <f>IF(AB127="",1,IF(VLOOKUP(AB127,基本情報!$E$67:$T$82,基本情報!$T$1,FALSE)="",0,VLOOKUP(AB127,基本情報!$E$67:$T$82,基本情報!$T$1,FALSE)))</f>
        <v>0</v>
      </c>
      <c r="W127" s="271" t="str">
        <f t="shared" ca="1" si="36"/>
        <v/>
      </c>
      <c r="X127" s="241">
        <f t="shared" ca="1" si="37"/>
        <v>0</v>
      </c>
      <c r="Y127" s="58" t="s">
        <v>550</v>
      </c>
      <c r="Z127" s="60" t="str">
        <f t="shared" ca="1" si="28"/>
        <v/>
      </c>
      <c r="AA127" s="60"/>
      <c r="AB127" s="476" t="s">
        <v>575</v>
      </c>
      <c r="AC127" s="1" t="str">
        <f t="shared" ca="1" si="27"/>
        <v/>
      </c>
      <c r="AD127" s="1" t="str">
        <f t="shared" ca="1" si="29"/>
        <v/>
      </c>
      <c r="AE127" s="1">
        <f t="shared" ca="1" si="30"/>
        <v>0</v>
      </c>
    </row>
    <row r="128" spans="2:31" ht="14.25" customHeight="1">
      <c r="B128" s="395"/>
      <c r="D128" s="1169"/>
      <c r="E128" s="1166"/>
      <c r="F128" s="46"/>
      <c r="G128" s="60" t="str">
        <f ca="1">IF($S$3=1,"",IF(OFFSET(取組状況入力!$B$16,MATCH(I128,取組状況入力!$E$16:$E$709,0)-1,1,1,1)=0,"",OFFSET(取組状況入力!$B$16,MATCH(I128,取組状況入力!$E$16:$E$709,0)-1,1,1,1)))</f>
        <v>＋</v>
      </c>
      <c r="H128" s="56" t="s">
        <v>576</v>
      </c>
      <c r="I128" s="71" t="s">
        <v>577</v>
      </c>
      <c r="J128" s="343" t="str">
        <f t="shared" ca="1" si="23"/>
        <v/>
      </c>
      <c r="K128" s="59">
        <f>IF($S$3=1,"",VLOOKUP(I128,取組状況入力!$E$17:$X$709,取組状況入力!$S$1,0))</f>
        <v>0</v>
      </c>
      <c r="L128" s="111">
        <f t="shared" ca="1" si="24"/>
        <v>0</v>
      </c>
      <c r="M128" s="111">
        <f t="shared" ca="1" si="25"/>
        <v>0</v>
      </c>
      <c r="N128" s="118"/>
      <c r="O128" s="27"/>
      <c r="P128" s="32"/>
      <c r="Q128" s="32"/>
      <c r="R128" s="357" t="s">
        <v>281</v>
      </c>
      <c r="S128" s="137">
        <f>VLOOKUP(R128,メイン!$G$54:$Q$68,メイン!$Q$73,0)</f>
        <v>0</v>
      </c>
      <c r="T128" s="136">
        <v>0.15</v>
      </c>
      <c r="U128" s="60">
        <f t="shared" si="35"/>
        <v>1</v>
      </c>
      <c r="V128" s="60">
        <f>IF(AB128="",1,IF(VLOOKUP(AB128,基本情報!$E$67:$T$82,基本情報!$T$1,FALSE)="",0,VLOOKUP(AB128,基本情報!$E$67:$T$82,基本情報!$T$1,FALSE)))</f>
        <v>1</v>
      </c>
      <c r="W128" s="271" t="str">
        <f t="shared" ca="1" si="36"/>
        <v/>
      </c>
      <c r="X128" s="241">
        <f ca="1">IF(K128="-","",IF(G128="＋",$N$4,$M$4))</f>
        <v>0</v>
      </c>
      <c r="Y128" s="58" t="s">
        <v>550</v>
      </c>
      <c r="Z128" s="60" t="str">
        <f t="shared" ca="1" si="28"/>
        <v/>
      </c>
      <c r="AA128" s="60"/>
      <c r="AB128" s="476"/>
      <c r="AC128" s="1" t="str">
        <f t="shared" ca="1" si="27"/>
        <v/>
      </c>
      <c r="AD128" s="1" t="str">
        <f ca="1">IF(G128="＋","",M128)</f>
        <v/>
      </c>
      <c r="AE128" s="1">
        <f ca="1">IF(G128="＋",M128,"")</f>
        <v>0</v>
      </c>
    </row>
    <row r="129" spans="2:31" ht="14.25" customHeight="1">
      <c r="B129" s="395"/>
      <c r="D129" s="1169"/>
      <c r="E129" s="1166"/>
      <c r="F129" s="46"/>
      <c r="G129" s="60" t="str">
        <f ca="1">IF($S$3=1,"",IF(OFFSET(取組状況入力!$B$16,MATCH(I129,取組状況入力!$E$16:$E$709,0)-1,1,1,1)=0,"",OFFSET(取組状況入力!$B$16,MATCH(I129,取組状況入力!$E$16:$E$709,0)-1,1,1,1)))</f>
        <v>＋</v>
      </c>
      <c r="H129" s="56" t="s">
        <v>578</v>
      </c>
      <c r="I129" s="71" t="s">
        <v>579</v>
      </c>
      <c r="J129" s="343" t="str">
        <f t="shared" ca="1" si="23"/>
        <v/>
      </c>
      <c r="K129" s="59">
        <f>IF($S$3=1,"",VLOOKUP(I129,取組状況入力!$E$17:$X$709,取組状況入力!$S$1,0))</f>
        <v>0</v>
      </c>
      <c r="L129" s="111">
        <f t="shared" ca="1" si="24"/>
        <v>0</v>
      </c>
      <c r="M129" s="111">
        <f t="shared" ca="1" si="25"/>
        <v>0</v>
      </c>
      <c r="N129" s="118"/>
      <c r="O129" s="27"/>
      <c r="P129" s="32"/>
      <c r="Q129" s="32"/>
      <c r="R129" s="357" t="s">
        <v>384</v>
      </c>
      <c r="S129" s="137">
        <f>VLOOKUP(R129,メイン!$G$54:$Q$68,メイン!$Q$73,0)</f>
        <v>0</v>
      </c>
      <c r="T129" s="136">
        <v>8.0000000000000002E-3</v>
      </c>
      <c r="U129" s="60">
        <f t="shared" si="35"/>
        <v>1</v>
      </c>
      <c r="V129" s="60">
        <f>IF(AB129="",1,IF(VLOOKUP(AB129,基本情報!$E$67:$T$82,基本情報!$T$1,FALSE)="",0,VLOOKUP(AB129,基本情報!$E$67:$T$82,基本情報!$T$1,FALSE)))</f>
        <v>1</v>
      </c>
      <c r="W129" s="271" t="str">
        <f t="shared" ca="1" si="36"/>
        <v/>
      </c>
      <c r="X129" s="241">
        <f t="shared" ca="1" si="37"/>
        <v>0</v>
      </c>
      <c r="Y129" s="58" t="s">
        <v>550</v>
      </c>
      <c r="Z129" s="60" t="str">
        <f t="shared" ca="1" si="28"/>
        <v/>
      </c>
      <c r="AA129" s="60"/>
      <c r="AB129" s="476"/>
      <c r="AC129" s="1" t="str">
        <f t="shared" ca="1" si="27"/>
        <v/>
      </c>
      <c r="AD129" s="1" t="str">
        <f t="shared" ca="1" si="29"/>
        <v/>
      </c>
      <c r="AE129" s="1">
        <f t="shared" ca="1" si="30"/>
        <v>0</v>
      </c>
    </row>
    <row r="130" spans="2:31" ht="14.25" customHeight="1">
      <c r="B130" s="395"/>
      <c r="D130" s="1169"/>
      <c r="E130" s="1166"/>
      <c r="F130" s="46"/>
      <c r="G130" s="60" t="str">
        <f ca="1">IF($S$3=1,"",IF(OFFSET(取組状況入力!$B$16,MATCH(I130,取組状況入力!$E$16:$E$709,0)-1,1,1,1)=0,"",OFFSET(取組状況入力!$B$16,MATCH(I130,取組状況入力!$E$16:$E$709,0)-1,1,1,1)))</f>
        <v>＋</v>
      </c>
      <c r="H130" s="56" t="s">
        <v>580</v>
      </c>
      <c r="I130" s="71" t="s">
        <v>581</v>
      </c>
      <c r="J130" s="343" t="str">
        <f t="shared" ca="1" si="23"/>
        <v/>
      </c>
      <c r="K130" s="59">
        <f>IF($S$3=1,"",VLOOKUP(I130,取組状況入力!$E$17:$X$709,取組状況入力!$S$1,0))</f>
        <v>0</v>
      </c>
      <c r="L130" s="111">
        <f t="shared" ca="1" si="24"/>
        <v>0</v>
      </c>
      <c r="M130" s="111">
        <f t="shared" ca="1" si="25"/>
        <v>0</v>
      </c>
      <c r="N130" s="118"/>
      <c r="O130" s="27"/>
      <c r="P130" s="32"/>
      <c r="Q130" s="32"/>
      <c r="R130" s="357" t="s">
        <v>384</v>
      </c>
      <c r="S130" s="137">
        <f>VLOOKUP(R130,メイン!$G$54:$Q$68,メイン!$Q$73,0)</f>
        <v>0</v>
      </c>
      <c r="T130" s="136">
        <v>0.04</v>
      </c>
      <c r="U130" s="60">
        <f t="shared" si="35"/>
        <v>1</v>
      </c>
      <c r="V130" s="60">
        <f>IF(AB130="",1,IF(VLOOKUP(AB130,基本情報!$E$67:$T$82,基本情報!$T$1,FALSE)="",0,VLOOKUP(AB130,基本情報!$E$67:$T$82,基本情報!$T$1,FALSE)))</f>
        <v>1</v>
      </c>
      <c r="W130" s="271" t="str">
        <f t="shared" ca="1" si="36"/>
        <v/>
      </c>
      <c r="X130" s="241">
        <f t="shared" ca="1" si="37"/>
        <v>0</v>
      </c>
      <c r="Y130" s="58" t="s">
        <v>550</v>
      </c>
      <c r="Z130" s="60" t="str">
        <f t="shared" ca="1" si="28"/>
        <v/>
      </c>
      <c r="AA130" s="60"/>
      <c r="AB130" s="476"/>
      <c r="AC130" s="1" t="str">
        <f t="shared" ca="1" si="27"/>
        <v/>
      </c>
      <c r="AD130" s="1" t="str">
        <f t="shared" ca="1" si="29"/>
        <v/>
      </c>
      <c r="AE130" s="1">
        <f t="shared" ca="1" si="30"/>
        <v>0</v>
      </c>
    </row>
    <row r="131" spans="2:31" ht="14.25" customHeight="1">
      <c r="B131" s="395"/>
      <c r="D131" s="1169"/>
      <c r="E131" s="1166"/>
      <c r="F131" s="46"/>
      <c r="G131" s="60" t="str">
        <f ca="1">IF($S$3=1,"",IF(OFFSET(取組状況入力!$B$16,MATCH(I131,取組状況入力!$E$16:$E$709,0)-1,1,1,1)=0,"",OFFSET(取組状況入力!$B$16,MATCH(I131,取組状況入力!$E$16:$E$709,0)-1,1,1,1)))</f>
        <v>＋</v>
      </c>
      <c r="H131" s="56" t="s">
        <v>582</v>
      </c>
      <c r="I131" s="71" t="s">
        <v>583</v>
      </c>
      <c r="J131" s="343" t="str">
        <f t="shared" ca="1" si="23"/>
        <v/>
      </c>
      <c r="K131" s="59">
        <f>IF($S$3=1,"",VLOOKUP(I131,取組状況入力!$E$17:$X$709,取組状況入力!$S$1,0))</f>
        <v>0</v>
      </c>
      <c r="L131" s="111">
        <f t="shared" ca="1" si="24"/>
        <v>0</v>
      </c>
      <c r="M131" s="111">
        <f t="shared" ca="1" si="25"/>
        <v>0</v>
      </c>
      <c r="N131" s="118"/>
      <c r="O131" s="27"/>
      <c r="P131" s="32"/>
      <c r="Q131" s="32"/>
      <c r="R131" s="357" t="s">
        <v>384</v>
      </c>
      <c r="S131" s="137">
        <f>VLOOKUP(R131,メイン!$G$54:$Q$68,メイン!$Q$73,0)</f>
        <v>0</v>
      </c>
      <c r="T131" s="136">
        <v>0.01</v>
      </c>
      <c r="U131" s="60">
        <f t="shared" si="35"/>
        <v>1</v>
      </c>
      <c r="V131" s="60">
        <f>IF(AB131="",1,IF(VLOOKUP(AB131,基本情報!$E$67:$T$82,基本情報!$T$1,FALSE)="",0,VLOOKUP(AB131,基本情報!$E$67:$T$82,基本情報!$T$1,FALSE)))</f>
        <v>1</v>
      </c>
      <c r="W131" s="271" t="str">
        <f t="shared" ca="1" si="36"/>
        <v/>
      </c>
      <c r="X131" s="241">
        <f t="shared" ca="1" si="37"/>
        <v>0</v>
      </c>
      <c r="Y131" s="58" t="s">
        <v>550</v>
      </c>
      <c r="Z131" s="60" t="str">
        <f t="shared" ca="1" si="28"/>
        <v/>
      </c>
      <c r="AA131" s="60"/>
      <c r="AB131" s="476"/>
      <c r="AC131" s="1" t="str">
        <f t="shared" ca="1" si="27"/>
        <v/>
      </c>
      <c r="AD131" s="1" t="str">
        <f t="shared" ca="1" si="29"/>
        <v/>
      </c>
      <c r="AE131" s="1">
        <f t="shared" ca="1" si="30"/>
        <v>0</v>
      </c>
    </row>
    <row r="132" spans="2:31" ht="14.25" customHeight="1">
      <c r="B132" s="395"/>
      <c r="D132" s="1169"/>
      <c r="E132" s="1166"/>
      <c r="F132" s="20"/>
      <c r="G132" s="66" t="str">
        <f ca="1">IF($S$3=1,"",IF(OFFSET(取組状況入力!$B$16,MATCH(I132,取組状況入力!$E$16:$E$709,0)-1,1,1,1)=0,"",OFFSET(取組状況入力!$B$16,MATCH(I132,取組状況入力!$E$16:$E$709,0)-1,1,1,1)))</f>
        <v>＋</v>
      </c>
      <c r="H132" s="62" t="s">
        <v>584</v>
      </c>
      <c r="I132" s="225" t="s">
        <v>585</v>
      </c>
      <c r="J132" s="779" t="str">
        <f t="shared" ca="1" si="23"/>
        <v/>
      </c>
      <c r="K132" s="65">
        <f>IF($S$3=1,"",VLOOKUP(I132,取組状況入力!$E$17:$X$709,取組状況入力!$S$1,0))</f>
        <v>0</v>
      </c>
      <c r="L132" s="222">
        <f t="shared" ca="1" si="24"/>
        <v>0</v>
      </c>
      <c r="M132" s="112">
        <f t="shared" ca="1" si="25"/>
        <v>0</v>
      </c>
      <c r="N132" s="119"/>
      <c r="O132" s="27"/>
      <c r="P132" s="32"/>
      <c r="Q132" s="32"/>
      <c r="R132" s="358" t="s">
        <v>384</v>
      </c>
      <c r="S132" s="139">
        <f>VLOOKUP(R132,メイン!$G$54:$Q$68,メイン!$Q$73,0)</f>
        <v>0</v>
      </c>
      <c r="T132" s="138">
        <v>0.03</v>
      </c>
      <c r="U132" s="66">
        <f>IF(AA132="",1,AA132)</f>
        <v>1</v>
      </c>
      <c r="V132" s="66">
        <f>IF(AB132="",1,IF(VLOOKUP(AB132,基本情報!$E$67:$T$82,基本情報!$T$1,FALSE)="",0,VLOOKUP(AB132,基本情報!$E$67:$T$82,基本情報!$T$1,FALSE)))</f>
        <v>0</v>
      </c>
      <c r="W132" s="222" t="str">
        <f ca="1">IF(OR(G132="＋",K132="-"),"",1*S132*T132*U132*V132)</f>
        <v/>
      </c>
      <c r="X132" s="222">
        <f ca="1">IF(K132="-","",IF(G132="＋",$N$4,$M$4))</f>
        <v>0</v>
      </c>
      <c r="Y132" s="64" t="s">
        <v>550</v>
      </c>
      <c r="Z132" s="66" t="str">
        <f t="shared" ca="1" si="28"/>
        <v/>
      </c>
      <c r="AA132" s="66"/>
      <c r="AB132" s="477" t="s">
        <v>575</v>
      </c>
      <c r="AC132" s="1" t="str">
        <f t="shared" ca="1" si="27"/>
        <v/>
      </c>
      <c r="AD132" s="1" t="str">
        <f ca="1">IF(G132="＋","",M132)</f>
        <v/>
      </c>
      <c r="AE132" s="1">
        <f ca="1">IF(G132="＋",M132,"")</f>
        <v>0</v>
      </c>
    </row>
    <row r="133" spans="2:31" ht="14.25" customHeight="1">
      <c r="B133" s="395"/>
      <c r="D133" s="1169"/>
      <c r="E133" s="1166"/>
      <c r="F133" s="3" t="s">
        <v>75</v>
      </c>
      <c r="G133" s="54" t="str">
        <f ca="1">IF($S$3=1,"",IF(OFFSET(取組状況入力!$B$16,MATCH(I133,取組状況入力!$E$16:$E$709,0)-1,1,1,1)=0,"",OFFSET(取組状況入力!$B$16,MATCH(I133,取組状況入力!$E$16:$E$709,0)-1,1,1,1)))</f>
        <v>○</v>
      </c>
      <c r="H133" s="50" t="s">
        <v>586</v>
      </c>
      <c r="I133" s="51" t="s">
        <v>587</v>
      </c>
      <c r="J133" s="53" t="str">
        <f t="shared" ca="1" si="23"/>
        <v/>
      </c>
      <c r="K133" s="53" t="str">
        <f>IF($S$3=1,"",VLOOKUP(I133,取組状況入力!$E$17:$X$709,取組状況入力!$S$1,0))</f>
        <v>-</v>
      </c>
      <c r="L133" s="133" t="str">
        <f t="shared" si="24"/>
        <v>-</v>
      </c>
      <c r="M133" s="110" t="str">
        <f t="shared" si="25"/>
        <v>-</v>
      </c>
      <c r="N133" s="117">
        <f ca="1">SUM(AD133:AD141)</f>
        <v>0</v>
      </c>
      <c r="O133" s="355"/>
      <c r="P133" s="32"/>
      <c r="Q133" s="32"/>
      <c r="R133" s="359" t="s">
        <v>277</v>
      </c>
      <c r="S133" s="141">
        <f>VLOOKUP(R133,メイン!$G$54:$Q$68,メイン!$Q$73,0)</f>
        <v>0</v>
      </c>
      <c r="T133" s="140">
        <v>0.1</v>
      </c>
      <c r="U133" s="124">
        <f t="shared" si="35"/>
        <v>1</v>
      </c>
      <c r="V133" s="124">
        <f>IF(AB133="",1,IF(VLOOKUP(AB133,基本情報!$E$67:$T$82,基本情報!$T$1,FALSE)="",0,VLOOKUP(AB133,基本情報!$E$67:$T$82,基本情報!$T$1,FALSE)))</f>
        <v>1</v>
      </c>
      <c r="W133" s="241" t="str">
        <f t="shared" ca="1" si="36"/>
        <v/>
      </c>
      <c r="X133" s="241" t="str">
        <f t="shared" si="37"/>
        <v/>
      </c>
      <c r="Y133" s="52" t="s">
        <v>588</v>
      </c>
      <c r="Z133" s="124" t="str">
        <f t="shared" ca="1" si="28"/>
        <v/>
      </c>
      <c r="AA133" s="124"/>
      <c r="AB133" s="475"/>
      <c r="AC133" s="1" t="str">
        <f t="shared" si="27"/>
        <v/>
      </c>
      <c r="AD133" s="1" t="str">
        <f t="shared" ca="1" si="29"/>
        <v>-</v>
      </c>
      <c r="AE133" s="1" t="str">
        <f t="shared" ca="1" si="30"/>
        <v/>
      </c>
    </row>
    <row r="134" spans="2:31" ht="14.25" customHeight="1">
      <c r="B134" s="395"/>
      <c r="D134" s="1169"/>
      <c r="E134" s="1166"/>
      <c r="F134" s="3"/>
      <c r="G134" s="60" t="str">
        <f ca="1">IF($S$3=1,"",IF(OFFSET(取組状況入力!$B$16,MATCH(I134,取組状況入力!$E$16:$E$709,0)-1,1,1,1)=0,"",OFFSET(取組状況入力!$B$16,MATCH(I134,取組状況入力!$E$16:$E$709,0)-1,1,1,1)))</f>
        <v>○</v>
      </c>
      <c r="H134" s="56" t="s">
        <v>589</v>
      </c>
      <c r="I134" s="57" t="s">
        <v>590</v>
      </c>
      <c r="J134" s="59" t="str">
        <f t="shared" ca="1" si="23"/>
        <v/>
      </c>
      <c r="K134" s="59">
        <f>IF($S$3=1,"",VLOOKUP(I134,取組状況入力!$E$17:$X$709,取組状況入力!$S$1,0))</f>
        <v>0</v>
      </c>
      <c r="L134" s="111">
        <f t="shared" ca="1" si="24"/>
        <v>0</v>
      </c>
      <c r="M134" s="111">
        <f t="shared" ca="1" si="25"/>
        <v>0</v>
      </c>
      <c r="N134" s="254">
        <f ca="1">SUM(AE133:AE141)</f>
        <v>0</v>
      </c>
      <c r="O134" s="429"/>
      <c r="P134" s="32"/>
      <c r="Q134" s="32"/>
      <c r="R134" s="357" t="s">
        <v>277</v>
      </c>
      <c r="S134" s="137">
        <f>VLOOKUP(R134,メイン!$G$54:$Q$68,メイン!$Q$73,0)</f>
        <v>0</v>
      </c>
      <c r="T134" s="136">
        <v>0.22</v>
      </c>
      <c r="U134" s="60">
        <f t="shared" si="35"/>
        <v>1</v>
      </c>
      <c r="V134" s="60">
        <f>IF(AB134="",1,IF(VLOOKUP(AB134,基本情報!$E$67:$T$82,基本情報!$T$1,FALSE)="",0,VLOOKUP(AB134,基本情報!$E$67:$T$82,基本情報!$T$1,FALSE)))</f>
        <v>1</v>
      </c>
      <c r="W134" s="271">
        <f t="shared" ca="1" si="36"/>
        <v>0</v>
      </c>
      <c r="X134" s="241">
        <f t="shared" ca="1" si="37"/>
        <v>0</v>
      </c>
      <c r="Y134" s="58" t="s">
        <v>588</v>
      </c>
      <c r="Z134" s="60" t="str">
        <f t="shared" ca="1" si="28"/>
        <v/>
      </c>
      <c r="AA134" s="60"/>
      <c r="AB134" s="476"/>
      <c r="AC134" s="1">
        <f t="shared" ca="1" si="27"/>
        <v>0</v>
      </c>
      <c r="AD134" s="1">
        <f t="shared" ca="1" si="29"/>
        <v>0</v>
      </c>
      <c r="AE134" s="1" t="str">
        <f t="shared" ca="1" si="30"/>
        <v/>
      </c>
    </row>
    <row r="135" spans="2:31" ht="14.25" customHeight="1">
      <c r="B135" s="395"/>
      <c r="D135" s="1169"/>
      <c r="E135" s="1166"/>
      <c r="F135" s="3"/>
      <c r="G135" s="60" t="str">
        <f ca="1">IF($S$3=1,"",IF(OFFSET(取組状況入力!$B$16,MATCH(I135,取組状況入力!$E$16:$E$709,0)-1,1,1,1)=0,"",OFFSET(取組状況入力!$B$16,MATCH(I135,取組状況入力!$E$16:$E$709,0)-1,1,1,1)))</f>
        <v>○</v>
      </c>
      <c r="H135" s="56" t="s">
        <v>591</v>
      </c>
      <c r="I135" s="57" t="s">
        <v>592</v>
      </c>
      <c r="J135" s="59" t="str">
        <f t="shared" ca="1" si="23"/>
        <v/>
      </c>
      <c r="K135" s="59">
        <f>IF($S$3=1,"",VLOOKUP(I135,取組状況入力!$E$17:$X$709,取組状況入力!$S$1,0))</f>
        <v>0</v>
      </c>
      <c r="L135" s="111">
        <f t="shared" ca="1" si="24"/>
        <v>0</v>
      </c>
      <c r="M135" s="111">
        <f t="shared" ca="1" si="25"/>
        <v>0</v>
      </c>
      <c r="N135" s="118"/>
      <c r="O135" s="27"/>
      <c r="P135" s="32"/>
      <c r="Q135" s="32"/>
      <c r="R135" s="357" t="s">
        <v>277</v>
      </c>
      <c r="S135" s="137">
        <f>VLOOKUP(R135,メイン!$G$54:$Q$68,メイン!$Q$73,0)</f>
        <v>0</v>
      </c>
      <c r="T135" s="136">
        <v>0.03</v>
      </c>
      <c r="U135" s="60">
        <f t="shared" si="35"/>
        <v>1</v>
      </c>
      <c r="V135" s="60">
        <f>IF(AB135="",1,IF(VLOOKUP(AB135,基本情報!$E$67:$T$82,基本情報!$T$1,FALSE)="",0,VLOOKUP(AB135,基本情報!$E$67:$T$82,基本情報!$T$1,FALSE)))</f>
        <v>1</v>
      </c>
      <c r="W135" s="271">
        <f t="shared" ca="1" si="36"/>
        <v>0</v>
      </c>
      <c r="X135" s="241">
        <f t="shared" ca="1" si="37"/>
        <v>0</v>
      </c>
      <c r="Y135" s="58" t="s">
        <v>588</v>
      </c>
      <c r="Z135" s="60" t="str">
        <f t="shared" ca="1" si="28"/>
        <v/>
      </c>
      <c r="AA135" s="60"/>
      <c r="AB135" s="476"/>
      <c r="AC135" s="1">
        <f t="shared" ca="1" si="27"/>
        <v>0</v>
      </c>
      <c r="AD135" s="1">
        <f t="shared" ca="1" si="29"/>
        <v>0</v>
      </c>
      <c r="AE135" s="1" t="str">
        <f t="shared" ca="1" si="30"/>
        <v/>
      </c>
    </row>
    <row r="136" spans="2:31" ht="14.25" customHeight="1">
      <c r="B136" s="395"/>
      <c r="D136" s="1169"/>
      <c r="E136" s="1166"/>
      <c r="F136" s="3"/>
      <c r="G136" s="60" t="str">
        <f ca="1">IF($S$3=1,"",IF(OFFSET(取組状況入力!$B$16,MATCH(I136,取組状況入力!$E$16:$E$709,0)-1,1,1,1)=0,"",OFFSET(取組状況入力!$B$16,MATCH(I136,取組状況入力!$E$16:$E$709,0)-1,1,1,1)))</f>
        <v>○</v>
      </c>
      <c r="H136" s="56" t="s">
        <v>593</v>
      </c>
      <c r="I136" s="57" t="s">
        <v>594</v>
      </c>
      <c r="J136" s="59" t="str">
        <f t="shared" ca="1" si="23"/>
        <v/>
      </c>
      <c r="K136" s="59" t="str">
        <f>IF($S$3=1,"",VLOOKUP(I136,取組状況入力!$E$17:$X$709,取組状況入力!$S$1,0))</f>
        <v>-</v>
      </c>
      <c r="L136" s="111" t="str">
        <f t="shared" si="24"/>
        <v>-</v>
      </c>
      <c r="M136" s="111" t="str">
        <f t="shared" si="25"/>
        <v>-</v>
      </c>
      <c r="N136" s="118"/>
      <c r="O136" s="27"/>
      <c r="P136" s="32"/>
      <c r="Q136" s="32"/>
      <c r="R136" s="357" t="s">
        <v>595</v>
      </c>
      <c r="S136" s="137">
        <f>VLOOKUP(R136,メイン!$G$54:$Q$68,メイン!$Q$73,0)</f>
        <v>0</v>
      </c>
      <c r="T136" s="136">
        <v>0.03</v>
      </c>
      <c r="U136" s="60">
        <f t="shared" si="35"/>
        <v>1</v>
      </c>
      <c r="V136" s="60">
        <f>IF(AB136="",1,IF(VLOOKUP(AB136,基本情報!$E$67:$T$82,基本情報!$T$1,FALSE)="",0,VLOOKUP(AB136,基本情報!$E$67:$T$82,基本情報!$T$1,FALSE)))</f>
        <v>1</v>
      </c>
      <c r="W136" s="271" t="str">
        <f t="shared" ca="1" si="36"/>
        <v/>
      </c>
      <c r="X136" s="241" t="str">
        <f t="shared" si="37"/>
        <v/>
      </c>
      <c r="Y136" s="58" t="s">
        <v>596</v>
      </c>
      <c r="Z136" s="60" t="str">
        <f t="shared" ca="1" si="28"/>
        <v/>
      </c>
      <c r="AA136" s="60"/>
      <c r="AB136" s="476"/>
      <c r="AC136" s="1" t="str">
        <f t="shared" si="27"/>
        <v/>
      </c>
      <c r="AD136" s="1" t="str">
        <f t="shared" ca="1" si="29"/>
        <v>-</v>
      </c>
      <c r="AE136" s="1" t="str">
        <f t="shared" ca="1" si="30"/>
        <v/>
      </c>
    </row>
    <row r="137" spans="2:31" ht="14.25" customHeight="1">
      <c r="B137" s="395"/>
      <c r="D137" s="1169"/>
      <c r="E137" s="1166"/>
      <c r="F137" s="3"/>
      <c r="G137" s="60" t="str">
        <f ca="1">IF($S$3=1,"",IF(OFFSET(取組状況入力!$B$16,MATCH(I137,取組状況入力!$E$16:$E$709,0)-1,1,1,1)=0,"",OFFSET(取組状況入力!$B$16,MATCH(I137,取組状況入力!$E$16:$E$709,0)-1,1,1,1)))</f>
        <v>＋</v>
      </c>
      <c r="H137" s="56" t="s">
        <v>597</v>
      </c>
      <c r="I137" s="57" t="s">
        <v>598</v>
      </c>
      <c r="J137" s="59" t="str">
        <f t="shared" ca="1" si="23"/>
        <v/>
      </c>
      <c r="K137" s="59">
        <f>IF($S$3=1,"",VLOOKUP(I137,取組状況入力!$E$17:$X$709,取組状況入力!$S$1,0))</f>
        <v>0</v>
      </c>
      <c r="L137" s="111">
        <f t="shared" ca="1" si="24"/>
        <v>0</v>
      </c>
      <c r="M137" s="111">
        <f t="shared" ca="1" si="25"/>
        <v>0</v>
      </c>
      <c r="N137" s="118"/>
      <c r="O137" s="27"/>
      <c r="P137" s="32"/>
      <c r="Q137" s="32"/>
      <c r="R137" s="357" t="s">
        <v>277</v>
      </c>
      <c r="S137" s="137">
        <f>VLOOKUP(R137,メイン!$G$54:$Q$68,メイン!$Q$73,0)</f>
        <v>0</v>
      </c>
      <c r="T137" s="136">
        <f>0.029+0.013+0.01</f>
        <v>5.2000000000000005E-2</v>
      </c>
      <c r="U137" s="60">
        <f t="shared" si="35"/>
        <v>1</v>
      </c>
      <c r="V137" s="60">
        <f>IF(AB137="",1,IF(VLOOKUP(AB137,基本情報!$E$67:$T$82,基本情報!$T$1,FALSE)="",0,VLOOKUP(AB137,基本情報!$E$67:$T$82,基本情報!$T$1,FALSE)))</f>
        <v>1</v>
      </c>
      <c r="W137" s="271" t="str">
        <f t="shared" ca="1" si="36"/>
        <v/>
      </c>
      <c r="X137" s="241">
        <f t="shared" ca="1" si="37"/>
        <v>0</v>
      </c>
      <c r="Y137" s="58" t="s">
        <v>588</v>
      </c>
      <c r="Z137" s="60" t="str">
        <f t="shared" ca="1" si="28"/>
        <v/>
      </c>
      <c r="AA137" s="60"/>
      <c r="AB137" s="476"/>
      <c r="AC137" s="1" t="str">
        <f t="shared" ca="1" si="27"/>
        <v/>
      </c>
      <c r="AD137" s="1" t="str">
        <f t="shared" ca="1" si="29"/>
        <v/>
      </c>
      <c r="AE137" s="1">
        <f t="shared" ca="1" si="30"/>
        <v>0</v>
      </c>
    </row>
    <row r="138" spans="2:31" ht="14.25" customHeight="1">
      <c r="B138" s="395"/>
      <c r="D138" s="1169"/>
      <c r="E138" s="1166"/>
      <c r="F138" s="3"/>
      <c r="G138" s="60" t="str">
        <f ca="1">IF($S$3=1,"",IF(OFFSET(取組状況入力!$B$16,MATCH(I138,取組状況入力!$E$16:$E$709,0)-1,1,1,1)=0,"",OFFSET(取組状況入力!$B$16,MATCH(I138,取組状況入力!$E$16:$E$709,0)-1,1,1,1)))</f>
        <v>＋</v>
      </c>
      <c r="H138" s="56" t="s">
        <v>599</v>
      </c>
      <c r="I138" s="57" t="s">
        <v>600</v>
      </c>
      <c r="J138" s="59" t="str">
        <f t="shared" ca="1" si="23"/>
        <v/>
      </c>
      <c r="K138" s="59">
        <f>IF($S$3=1,"",VLOOKUP(I138,取組状況入力!$E$17:$X$709,取組状況入力!$S$1,0))</f>
        <v>0</v>
      </c>
      <c r="L138" s="111">
        <f t="shared" ca="1" si="24"/>
        <v>0</v>
      </c>
      <c r="M138" s="111">
        <f t="shared" ca="1" si="25"/>
        <v>0</v>
      </c>
      <c r="N138" s="118"/>
      <c r="O138" s="27"/>
      <c r="P138" s="32"/>
      <c r="Q138" s="32"/>
      <c r="R138" s="357" t="s">
        <v>595</v>
      </c>
      <c r="S138" s="137">
        <f>VLOOKUP(R138,メイン!$G$54:$Q$68,メイン!$Q$73,0)</f>
        <v>0</v>
      </c>
      <c r="T138" s="136">
        <v>0.29199999999999998</v>
      </c>
      <c r="U138" s="60">
        <f t="shared" si="35"/>
        <v>1</v>
      </c>
      <c r="V138" s="60">
        <f>IF(AB138="",1,IF(VLOOKUP(AB138,基本情報!$E$67:$T$82,基本情報!$T$1,FALSE)="",0,VLOOKUP(AB138,基本情報!$E$67:$T$82,基本情報!$T$1,FALSE)))</f>
        <v>1</v>
      </c>
      <c r="W138" s="271" t="str">
        <f t="shared" ca="1" si="36"/>
        <v/>
      </c>
      <c r="X138" s="241">
        <f t="shared" ca="1" si="37"/>
        <v>0</v>
      </c>
      <c r="Y138" s="58" t="s">
        <v>596</v>
      </c>
      <c r="Z138" s="60" t="str">
        <f t="shared" ca="1" si="28"/>
        <v/>
      </c>
      <c r="AA138" s="60"/>
      <c r="AB138" s="476"/>
      <c r="AC138" s="1" t="str">
        <f t="shared" ca="1" si="27"/>
        <v/>
      </c>
      <c r="AD138" s="1" t="str">
        <f t="shared" ca="1" si="29"/>
        <v/>
      </c>
      <c r="AE138" s="1">
        <f t="shared" ca="1" si="30"/>
        <v>0</v>
      </c>
    </row>
    <row r="139" spans="2:31" ht="14.25" customHeight="1">
      <c r="B139" s="395"/>
      <c r="D139" s="1169"/>
      <c r="E139" s="1166"/>
      <c r="F139" s="3"/>
      <c r="G139" s="60" t="str">
        <f ca="1">IF($S$3=1,"",IF(OFFSET(取組状況入力!$B$16,MATCH(I139,取組状況入力!$E$16:$E$709,0)-1,1,1,1)=0,"",OFFSET(取組状況入力!$B$16,MATCH(I139,取組状況入力!$E$16:$E$709,0)-1,1,1,1)))</f>
        <v>＋</v>
      </c>
      <c r="H139" s="56" t="s">
        <v>601</v>
      </c>
      <c r="I139" s="57" t="s">
        <v>602</v>
      </c>
      <c r="J139" s="59" t="str">
        <f t="shared" ca="1" si="23"/>
        <v/>
      </c>
      <c r="K139" s="59">
        <f>IF($S$3=1,"",VLOOKUP(I139,取組状況入力!$E$17:$X$709,取組状況入力!$S$1,0))</f>
        <v>0</v>
      </c>
      <c r="L139" s="111">
        <f t="shared" ca="1" si="24"/>
        <v>0</v>
      </c>
      <c r="M139" s="111">
        <f t="shared" ca="1" si="25"/>
        <v>0</v>
      </c>
      <c r="N139" s="118"/>
      <c r="O139" s="27"/>
      <c r="P139" s="32"/>
      <c r="Q139" s="32"/>
      <c r="R139" s="357" t="s">
        <v>595</v>
      </c>
      <c r="S139" s="137">
        <f>VLOOKUP(R139,メイン!$G$54:$Q$68,メイン!$Q$73,0)</f>
        <v>0</v>
      </c>
      <c r="T139" s="136">
        <v>0.16700000000000001</v>
      </c>
      <c r="U139" s="60">
        <f t="shared" si="35"/>
        <v>1</v>
      </c>
      <c r="V139" s="60">
        <f>IF(AB139="",1,IF(VLOOKUP(AB139,基本情報!$E$67:$T$82,基本情報!$T$1,FALSE)="",0,VLOOKUP(AB139,基本情報!$E$67:$T$82,基本情報!$T$1,FALSE)))</f>
        <v>1</v>
      </c>
      <c r="W139" s="271" t="str">
        <f t="shared" ca="1" si="36"/>
        <v/>
      </c>
      <c r="X139" s="241">
        <f t="shared" ca="1" si="37"/>
        <v>0</v>
      </c>
      <c r="Y139" s="58" t="s">
        <v>596</v>
      </c>
      <c r="Z139" s="60" t="str">
        <f t="shared" ca="1" si="28"/>
        <v/>
      </c>
      <c r="AA139" s="60"/>
      <c r="AB139" s="476"/>
      <c r="AC139" s="1" t="str">
        <f t="shared" ca="1" si="27"/>
        <v/>
      </c>
      <c r="AD139" s="1" t="str">
        <f t="shared" ca="1" si="29"/>
        <v/>
      </c>
      <c r="AE139" s="1">
        <f t="shared" ca="1" si="30"/>
        <v>0</v>
      </c>
    </row>
    <row r="140" spans="2:31" ht="14.25" customHeight="1">
      <c r="B140" s="395"/>
      <c r="D140" s="1169"/>
      <c r="E140" s="1166"/>
      <c r="F140" s="3"/>
      <c r="G140" s="60" t="str">
        <f ca="1">IF($S$3=1,"",IF(OFFSET(取組状況入力!$B$16,MATCH(I140,取組状況入力!$E$16:$E$709,0)-1,1,1,1)=0,"",OFFSET(取組状況入力!$B$16,MATCH(I140,取組状況入力!$E$16:$E$709,0)-1,1,1,1)))</f>
        <v>＋</v>
      </c>
      <c r="H140" s="56" t="s">
        <v>603</v>
      </c>
      <c r="I140" s="57" t="s">
        <v>604</v>
      </c>
      <c r="J140" s="59" t="str">
        <f t="shared" ca="1" si="23"/>
        <v/>
      </c>
      <c r="K140" s="59">
        <f>IF($S$3=1,"",VLOOKUP(I140,取組状況入力!$E$17:$X$709,取組状況入力!$S$1,0))</f>
        <v>0</v>
      </c>
      <c r="L140" s="111">
        <f t="shared" ca="1" si="24"/>
        <v>0</v>
      </c>
      <c r="M140" s="111">
        <f t="shared" ca="1" si="25"/>
        <v>0</v>
      </c>
      <c r="N140" s="118"/>
      <c r="O140" s="27"/>
      <c r="P140" s="32"/>
      <c r="Q140" s="32"/>
      <c r="R140" s="357" t="s">
        <v>595</v>
      </c>
      <c r="S140" s="137">
        <f>VLOOKUP(R140,メイン!$G$54:$Q$68,メイン!$Q$73,0)</f>
        <v>0</v>
      </c>
      <c r="T140" s="136">
        <v>0.1</v>
      </c>
      <c r="U140" s="60">
        <f>IF(AA140="",1,AA140)</f>
        <v>1</v>
      </c>
      <c r="V140" s="60">
        <f>IF(AB140="",1,IF(VLOOKUP(AB140,基本情報!$E$67:$T$82,基本情報!$T$1,FALSE)="",0,VLOOKUP(AB140,基本情報!$E$67:$T$82,基本情報!$T$1,FALSE)))</f>
        <v>1</v>
      </c>
      <c r="W140" s="271" t="str">
        <f ca="1">IF(OR(G140="＋",K140="-"),"",1*S140*T140*U140*V140)</f>
        <v/>
      </c>
      <c r="X140" s="241">
        <f ca="1">IF(K140="-","",IF(G140="＋",$N$4,$M$4))</f>
        <v>0</v>
      </c>
      <c r="Y140" s="58" t="s">
        <v>596</v>
      </c>
      <c r="Z140" s="60" t="str">
        <f t="shared" ca="1" si="28"/>
        <v/>
      </c>
      <c r="AA140" s="60"/>
      <c r="AB140" s="476"/>
      <c r="AC140" s="1" t="str">
        <f t="shared" ca="1" si="27"/>
        <v/>
      </c>
      <c r="AD140" s="1" t="str">
        <f ca="1">IF(G140="＋","",M140)</f>
        <v/>
      </c>
      <c r="AE140" s="1">
        <f ca="1">IF(G140="＋",M140,"")</f>
        <v>0</v>
      </c>
    </row>
    <row r="141" spans="2:31" ht="14.25" customHeight="1">
      <c r="B141" s="395"/>
      <c r="D141" s="1170"/>
      <c r="E141" s="1167"/>
      <c r="F141" s="47"/>
      <c r="G141" s="66" t="str">
        <f ca="1">IF($S$3=1,"",IF(OFFSET(取組状況入力!$B$16,MATCH(I141,取組状況入力!$E$16:$E$709,0)-1,1,1,1)=0,"",OFFSET(取組状況入力!$B$16,MATCH(I141,取組状況入力!$E$16:$E$709,0)-1,1,1,1)))</f>
        <v>＋</v>
      </c>
      <c r="H141" s="62" t="s">
        <v>605</v>
      </c>
      <c r="I141" s="64" t="s">
        <v>606</v>
      </c>
      <c r="J141" s="65" t="str">
        <f t="shared" ca="1" si="23"/>
        <v/>
      </c>
      <c r="K141" s="65">
        <f>IF($S$3=1,"",VLOOKUP(I141,取組状況入力!$E$17:$X$709,取組状況入力!$S$1,0))</f>
        <v>0</v>
      </c>
      <c r="L141" s="222">
        <f t="shared" ca="1" si="24"/>
        <v>0</v>
      </c>
      <c r="M141" s="112">
        <f t="shared" ca="1" si="25"/>
        <v>0</v>
      </c>
      <c r="N141" s="119"/>
      <c r="O141" s="27"/>
      <c r="P141" s="32"/>
      <c r="Q141" s="32"/>
      <c r="R141" s="439" t="s">
        <v>277</v>
      </c>
      <c r="S141" s="139">
        <f>VLOOKUP(R141,メイン!$G$54:$Q$68,メイン!$Q$73,0)</f>
        <v>0</v>
      </c>
      <c r="T141" s="138">
        <v>0.1</v>
      </c>
      <c r="U141" s="66">
        <f t="shared" si="35"/>
        <v>1</v>
      </c>
      <c r="V141" s="66">
        <f>IF(AB141="",1,IF(VLOOKUP(AB141,基本情報!$E$67:$T$82,基本情報!$T$1,FALSE)="",0,VLOOKUP(AB141,基本情報!$E$67:$T$82,基本情報!$T$1,FALSE)))</f>
        <v>1</v>
      </c>
      <c r="W141" s="222" t="str">
        <f t="shared" ca="1" si="36"/>
        <v/>
      </c>
      <c r="X141" s="222">
        <f t="shared" ca="1" si="37"/>
        <v>0</v>
      </c>
      <c r="Y141" s="64" t="s">
        <v>588</v>
      </c>
      <c r="Z141" s="66" t="str">
        <f t="shared" ca="1" si="28"/>
        <v/>
      </c>
      <c r="AA141" s="66"/>
      <c r="AB141" s="477"/>
      <c r="AC141" s="1" t="str">
        <f t="shared" ca="1" si="27"/>
        <v/>
      </c>
      <c r="AD141" s="1" t="str">
        <f t="shared" ca="1" si="29"/>
        <v/>
      </c>
      <c r="AE141" s="1">
        <f t="shared" ca="1" si="30"/>
        <v>0</v>
      </c>
    </row>
    <row r="142" spans="2:31" ht="14.25" customHeight="1">
      <c r="B142" s="395"/>
      <c r="D142" s="520"/>
      <c r="E142" s="521"/>
      <c r="F142" s="3"/>
      <c r="G142" s="27"/>
      <c r="H142" s="4"/>
      <c r="I142" s="3"/>
      <c r="J142" s="27"/>
      <c r="K142" s="27"/>
      <c r="L142" s="355"/>
      <c r="M142" s="355"/>
      <c r="N142" s="27"/>
      <c r="O142" s="27"/>
      <c r="P142" s="32"/>
      <c r="R142" s="3"/>
      <c r="S142" s="355"/>
      <c r="T142" s="27"/>
      <c r="U142" s="27"/>
      <c r="V142" s="27"/>
      <c r="W142" s="355"/>
      <c r="X142" s="355"/>
      <c r="Y142" s="3"/>
      <c r="Z142" s="27"/>
      <c r="AA142" s="27"/>
      <c r="AB142" s="27"/>
      <c r="AC142" s="1"/>
      <c r="AD142" s="1"/>
      <c r="AE142" s="1"/>
    </row>
    <row r="143" spans="2:31" ht="2.25" customHeight="1">
      <c r="B143" s="396"/>
      <c r="C143" s="1086"/>
      <c r="D143" s="1088"/>
      <c r="E143" s="1089"/>
      <c r="F143" s="1090"/>
      <c r="G143" s="1091"/>
      <c r="H143" s="1092"/>
      <c r="I143" s="1090"/>
      <c r="J143" s="1091"/>
      <c r="K143" s="1091"/>
      <c r="L143" s="1093"/>
      <c r="M143" s="1093"/>
      <c r="N143" s="1091"/>
      <c r="O143" s="1091"/>
      <c r="P143" s="34"/>
      <c r="R143" s="5"/>
      <c r="S143" s="4"/>
      <c r="T143" s="4"/>
      <c r="U143" s="27"/>
      <c r="V143" s="27"/>
      <c r="W143" s="355"/>
      <c r="X143" s="355"/>
      <c r="Y143" s="3"/>
      <c r="Z143" s="27"/>
      <c r="AA143" s="27"/>
      <c r="AB143" s="27"/>
      <c r="AC143" s="1"/>
      <c r="AD143" s="1"/>
      <c r="AE143" s="1"/>
    </row>
    <row r="144" spans="2:31" ht="12" customHeight="1">
      <c r="D144" s="405"/>
      <c r="E144" s="406"/>
      <c r="F144" s="3"/>
      <c r="G144" s="27"/>
      <c r="H144" s="407"/>
      <c r="I144" s="3"/>
      <c r="J144" s="27"/>
      <c r="K144" s="27"/>
      <c r="L144" s="355"/>
      <c r="M144" s="355"/>
      <c r="N144" s="27"/>
      <c r="O144" s="27"/>
      <c r="P144" s="403"/>
      <c r="R144" s="5"/>
      <c r="S144" s="4"/>
      <c r="T144" s="4"/>
      <c r="U144" s="27"/>
      <c r="V144" s="27"/>
      <c r="W144" s="355"/>
      <c r="X144" s="355"/>
      <c r="Y144" s="3"/>
      <c r="Z144" s="27"/>
      <c r="AA144" s="27"/>
      <c r="AB144" s="27"/>
      <c r="AC144" s="1"/>
      <c r="AD144" s="1"/>
      <c r="AE144" s="1"/>
    </row>
    <row r="145" spans="1:31" ht="14.25">
      <c r="A145" s="252" t="s">
        <v>607</v>
      </c>
      <c r="B145" s="252"/>
      <c r="C145" s="252"/>
      <c r="E145" s="7"/>
      <c r="F145" s="7"/>
      <c r="G145" s="143"/>
      <c r="K145" s="4"/>
      <c r="L145" s="4"/>
      <c r="M145" s="4"/>
      <c r="R145" s="5"/>
      <c r="S145" s="4"/>
      <c r="T145" s="4"/>
      <c r="U145" s="4"/>
      <c r="V145" s="4"/>
      <c r="W145" s="4"/>
      <c r="X145" s="4"/>
    </row>
    <row r="146" spans="1:31" ht="3" customHeight="1">
      <c r="B146" s="351"/>
      <c r="C146" s="345"/>
      <c r="D146" s="268"/>
      <c r="E146" s="352"/>
      <c r="F146" s="352"/>
      <c r="G146" s="353"/>
      <c r="H146" s="250"/>
      <c r="I146" s="250"/>
      <c r="J146" s="250"/>
      <c r="K146" s="320"/>
      <c r="L146" s="320"/>
      <c r="M146" s="320"/>
      <c r="N146" s="394"/>
      <c r="O146" s="394"/>
      <c r="P146" s="344"/>
      <c r="R146" s="5"/>
      <c r="S146" s="4"/>
      <c r="T146" s="4"/>
      <c r="U146" s="4"/>
      <c r="V146" s="4"/>
      <c r="W146" s="4"/>
      <c r="X146" s="4"/>
    </row>
    <row r="147" spans="1:31" ht="14.25">
      <c r="B147" s="397"/>
      <c r="C147" s="38"/>
      <c r="D147" s="253"/>
      <c r="E147" s="7"/>
      <c r="F147" s="7"/>
      <c r="G147" s="143"/>
      <c r="K147" s="4"/>
      <c r="L147" s="4"/>
      <c r="M147" s="4"/>
      <c r="P147" s="32"/>
      <c r="R147" s="5"/>
      <c r="S147" s="4"/>
      <c r="T147" s="4"/>
      <c r="U147" s="4"/>
      <c r="V147" s="4"/>
      <c r="W147" s="4"/>
      <c r="X147" s="4"/>
    </row>
    <row r="148" spans="1:31" ht="45.75" thickBot="1">
      <c r="B148" s="395"/>
      <c r="D148" s="1177" t="s">
        <v>331</v>
      </c>
      <c r="E148" s="1178"/>
      <c r="F148" s="1179"/>
      <c r="G148" s="361" t="s">
        <v>332</v>
      </c>
      <c r="H148" s="361" t="s">
        <v>333</v>
      </c>
      <c r="I148" s="362" t="s">
        <v>334</v>
      </c>
      <c r="J148" s="362" t="s">
        <v>335</v>
      </c>
      <c r="K148" s="361" t="s">
        <v>336</v>
      </c>
      <c r="L148" s="361" t="s">
        <v>337</v>
      </c>
      <c r="M148" s="361" t="s">
        <v>338</v>
      </c>
      <c r="N148" s="361" t="s">
        <v>339</v>
      </c>
      <c r="O148" s="388"/>
      <c r="P148" s="32"/>
      <c r="Q148" s="32"/>
      <c r="R148" s="376" t="s">
        <v>340</v>
      </c>
      <c r="S148" s="363" t="s">
        <v>341</v>
      </c>
      <c r="T148" s="363" t="s">
        <v>342</v>
      </c>
      <c r="U148" s="362" t="s">
        <v>343</v>
      </c>
      <c r="V148" s="362" t="s">
        <v>344</v>
      </c>
      <c r="W148" s="362" t="s">
        <v>345</v>
      </c>
      <c r="X148" s="362" t="s">
        <v>346</v>
      </c>
      <c r="Y148" s="362" t="s">
        <v>347</v>
      </c>
      <c r="Z148" s="362" t="s">
        <v>348</v>
      </c>
      <c r="AA148" s="362" t="s">
        <v>343</v>
      </c>
      <c r="AB148" s="362" t="s">
        <v>344</v>
      </c>
      <c r="AC148" s="237" t="s">
        <v>349</v>
      </c>
      <c r="AD148" s="237" t="s">
        <v>459</v>
      </c>
      <c r="AE148" s="237" t="s">
        <v>351</v>
      </c>
    </row>
    <row r="149" spans="1:31" ht="14.25" customHeight="1" thickTop="1">
      <c r="B149" s="395"/>
      <c r="D149" s="1180" t="s">
        <v>42</v>
      </c>
      <c r="E149" s="1165" t="s">
        <v>399</v>
      </c>
      <c r="F149" s="46" t="s">
        <v>105</v>
      </c>
      <c r="G149" s="124" t="str">
        <f ca="1">IF($S$3=1,"",IF(OFFSET(取組状況入力!$B$16,MATCH(I149,取組状況入力!$E$16:$E$709,0)-1,1,1,1)=0,"",OFFSET(取組状況入力!$B$16,MATCH(I149,取組状況入力!$E$16:$E$709,0)-1,1,1,1)))</f>
        <v>◎</v>
      </c>
      <c r="H149" s="224" t="s">
        <v>608</v>
      </c>
      <c r="I149" s="122" t="s">
        <v>609</v>
      </c>
      <c r="J149" s="127" t="str">
        <f t="shared" ref="J149:J160" ca="1" si="38">IF($S$3=1,"",IF(AND($G149="◎",$K149=0),"×",""))</f>
        <v/>
      </c>
      <c r="K149" s="127" t="str">
        <f>IF($S$3=1,"",VLOOKUP(I149,取組状況入力!$E$17:$X$709,取組状況入力!$S$1,0))</f>
        <v>-</v>
      </c>
      <c r="L149" s="133" t="str">
        <f t="shared" ref="L149:L160" si="39">IF($S$3=1,"",IF(K149="×","×",IF(K149="-","-",S149*T149*X149*U149*V149)))</f>
        <v>-</v>
      </c>
      <c r="M149" s="133" t="str">
        <f t="shared" ref="M149:M160" si="40">IF($S$3=1,"",IF(K149="×","×",IF(K149="-","-",K149*L149)))</f>
        <v>-</v>
      </c>
      <c r="N149" s="134">
        <f ca="1">SUM(AD149:AD153)</f>
        <v>0</v>
      </c>
      <c r="O149" s="355"/>
      <c r="P149" s="32"/>
      <c r="Q149" s="32"/>
      <c r="R149" s="356" t="s">
        <v>279</v>
      </c>
      <c r="S149" s="135">
        <f>VLOOKUP(R149,メイン!$G$54:$Q$68,メイン!$Q$73,0)</f>
        <v>0</v>
      </c>
      <c r="T149" s="218">
        <v>0.5</v>
      </c>
      <c r="U149" s="124">
        <f t="shared" si="35"/>
        <v>1</v>
      </c>
      <c r="V149" s="124">
        <f>IF(AB149="",1,IF(VLOOKUP(AB149,基本情報!$E$67:$T$82,基本情報!$T$1,FALSE)="",0,VLOOKUP(AB149,基本情報!$E$67:$T$82,基本情報!$T$1,FALSE)))</f>
        <v>1</v>
      </c>
      <c r="W149" s="241" t="str">
        <f t="shared" ca="1" si="36"/>
        <v/>
      </c>
      <c r="X149" s="241" t="str">
        <f t="shared" si="37"/>
        <v/>
      </c>
      <c r="Y149" s="123" t="s">
        <v>610</v>
      </c>
      <c r="Z149" s="124" t="str">
        <f t="shared" ca="1" si="28"/>
        <v/>
      </c>
      <c r="AA149" s="124"/>
      <c r="AB149" s="475"/>
      <c r="AC149" s="1" t="str">
        <f>IF($S$3=1,"",IF(K149="-","",IF(G149="＋","",S149*T149*X149*U149*V149)))</f>
        <v/>
      </c>
      <c r="AD149" s="1" t="str">
        <f t="shared" ca="1" si="29"/>
        <v>-</v>
      </c>
      <c r="AE149" s="1" t="str">
        <f t="shared" ca="1" si="30"/>
        <v/>
      </c>
    </row>
    <row r="150" spans="1:31" ht="14.25" customHeight="1">
      <c r="B150" s="395"/>
      <c r="D150" s="1181"/>
      <c r="E150" s="1166"/>
      <c r="F150" s="46"/>
      <c r="G150" s="60" t="str">
        <f ca="1">IF($S$3=1,"",IF(OFFSET(取組状況入力!$B$16,MATCH(I150,取組状況入力!$E$16:$E$709,0)-1,1,1,1)=0,"",OFFSET(取組状況入力!$B$16,MATCH(I150,取組状況入力!$E$16:$E$709,0)-1,1,1,1)))</f>
        <v>◎</v>
      </c>
      <c r="H150" s="70" t="s">
        <v>611</v>
      </c>
      <c r="I150" s="57" t="s">
        <v>612</v>
      </c>
      <c r="J150" s="59" t="str">
        <f t="shared" ca="1" si="38"/>
        <v/>
      </c>
      <c r="K150" s="59" t="str">
        <f>IF($S$3=1,"",VLOOKUP(I150,取組状況入力!$E$17:$X$709,取組状況入力!$S$1,0))</f>
        <v>-</v>
      </c>
      <c r="L150" s="111" t="str">
        <f t="shared" si="39"/>
        <v>-</v>
      </c>
      <c r="M150" s="111" t="str">
        <f t="shared" si="40"/>
        <v>-</v>
      </c>
      <c r="N150" s="254">
        <f ca="1">SUM(AE149:AE153)</f>
        <v>0</v>
      </c>
      <c r="O150" s="429"/>
      <c r="P150" s="32"/>
      <c r="Q150" s="32"/>
      <c r="R150" s="357" t="s">
        <v>279</v>
      </c>
      <c r="S150" s="137">
        <f>VLOOKUP(R150,メイン!$G$54:$Q$68,メイン!$Q$73,0)</f>
        <v>0</v>
      </c>
      <c r="T150" s="136">
        <v>0.1</v>
      </c>
      <c r="U150" s="60">
        <f t="shared" si="35"/>
        <v>1</v>
      </c>
      <c r="V150" s="60">
        <f>IF(AB150="",1,IF(VLOOKUP(AB150,基本情報!$E$67:$T$82,基本情報!$T$1,FALSE)="",0,VLOOKUP(AB150,基本情報!$E$67:$T$82,基本情報!$T$1,FALSE)))</f>
        <v>1</v>
      </c>
      <c r="W150" s="271" t="str">
        <f t="shared" ca="1" si="36"/>
        <v/>
      </c>
      <c r="X150" s="241" t="str">
        <f t="shared" si="37"/>
        <v/>
      </c>
      <c r="Y150" s="58" t="s">
        <v>610</v>
      </c>
      <c r="Z150" s="60" t="str">
        <f t="shared" ca="1" si="28"/>
        <v/>
      </c>
      <c r="AA150" s="60"/>
      <c r="AB150" s="476"/>
      <c r="AC150" s="1" t="str">
        <f t="shared" ref="AC150:AC160" si="41">IF($S$3=1,"",IF(K150="-","",IF(G150="＋","",S150*T150*X150*U150*V150)))</f>
        <v/>
      </c>
      <c r="AD150" s="1" t="str">
        <f t="shared" ca="1" si="29"/>
        <v>-</v>
      </c>
      <c r="AE150" s="1" t="str">
        <f t="shared" ca="1" si="30"/>
        <v/>
      </c>
    </row>
    <row r="151" spans="1:31" ht="14.25" customHeight="1">
      <c r="B151" s="395"/>
      <c r="D151" s="1181"/>
      <c r="E151" s="1166"/>
      <c r="F151" s="46"/>
      <c r="G151" s="60" t="str">
        <f ca="1">IF($S$3=1,"",IF(OFFSET(取組状況入力!$B$16,MATCH(I151,取組状況入力!$E$16:$E$709,0)-1,1,1,1)=0,"",OFFSET(取組状況入力!$B$16,MATCH(I151,取組状況入力!$E$16:$E$709,0)-1,1,1,1)))</f>
        <v>○</v>
      </c>
      <c r="H151" s="70" t="s">
        <v>613</v>
      </c>
      <c r="I151" s="57" t="s">
        <v>614</v>
      </c>
      <c r="J151" s="59" t="str">
        <f t="shared" ca="1" si="38"/>
        <v/>
      </c>
      <c r="K151" s="59" t="str">
        <f>IF($S$3=1,"",VLOOKUP(I151,取組状況入力!$E$17:$X$709,取組状況入力!$S$1,0))</f>
        <v>-</v>
      </c>
      <c r="L151" s="111" t="str">
        <f t="shared" si="39"/>
        <v>-</v>
      </c>
      <c r="M151" s="111" t="str">
        <f t="shared" si="40"/>
        <v>-</v>
      </c>
      <c r="N151" s="238"/>
      <c r="O151" s="428"/>
      <c r="P151" s="32"/>
      <c r="Q151" s="32"/>
      <c r="R151" s="357" t="s">
        <v>279</v>
      </c>
      <c r="S151" s="137">
        <f>VLOOKUP(R151,メイン!$G$54:$Q$68,メイン!$Q$73,0)</f>
        <v>0</v>
      </c>
      <c r="T151" s="136">
        <v>0.02</v>
      </c>
      <c r="U151" s="60">
        <f t="shared" si="35"/>
        <v>1</v>
      </c>
      <c r="V151" s="60">
        <f>IF(AB151="",1,IF(VLOOKUP(AB151,基本情報!$E$67:$T$82,基本情報!$T$1,FALSE)="",0,VLOOKUP(AB151,基本情報!$E$67:$T$82,基本情報!$T$1,FALSE)))</f>
        <v>1</v>
      </c>
      <c r="W151" s="271" t="str">
        <f t="shared" ca="1" si="36"/>
        <v/>
      </c>
      <c r="X151" s="241" t="str">
        <f t="shared" si="37"/>
        <v/>
      </c>
      <c r="Y151" s="58" t="s">
        <v>610</v>
      </c>
      <c r="Z151" s="60" t="str">
        <f t="shared" ca="1" si="28"/>
        <v/>
      </c>
      <c r="AA151" s="60"/>
      <c r="AB151" s="476"/>
      <c r="AC151" s="1" t="str">
        <f t="shared" si="41"/>
        <v/>
      </c>
      <c r="AD151" s="1" t="str">
        <f t="shared" ca="1" si="29"/>
        <v>-</v>
      </c>
      <c r="AE151" s="1" t="str">
        <f t="shared" ca="1" si="30"/>
        <v/>
      </c>
    </row>
    <row r="152" spans="1:31" ht="14.25" customHeight="1">
      <c r="B152" s="395"/>
      <c r="D152" s="1181"/>
      <c r="E152" s="1166"/>
      <c r="F152" s="46"/>
      <c r="G152" s="60" t="str">
        <f ca="1">IF($S$3=1,"",IF(OFFSET(取組状況入力!$B$16,MATCH(I152,取組状況入力!$E$16:$E$709,0)-1,1,1,1)=0,"",OFFSET(取組状況入力!$B$16,MATCH(I152,取組状況入力!$E$16:$E$709,0)-1,1,1,1)))</f>
        <v>＋</v>
      </c>
      <c r="H152" s="70" t="s">
        <v>615</v>
      </c>
      <c r="I152" s="57" t="s">
        <v>616</v>
      </c>
      <c r="J152" s="59" t="str">
        <f t="shared" ca="1" si="38"/>
        <v/>
      </c>
      <c r="K152" s="59">
        <f>IF($S$3=1,"",VLOOKUP(I152,取組状況入力!$E$17:$X$709,取組状況入力!$S$1,0))</f>
        <v>0</v>
      </c>
      <c r="L152" s="111">
        <f t="shared" ca="1" si="39"/>
        <v>0</v>
      </c>
      <c r="M152" s="111">
        <f t="shared" ca="1" si="40"/>
        <v>0</v>
      </c>
      <c r="N152" s="118"/>
      <c r="O152" s="27"/>
      <c r="P152" s="32"/>
      <c r="Q152" s="32"/>
      <c r="R152" s="357" t="s">
        <v>279</v>
      </c>
      <c r="S152" s="137">
        <f>VLOOKUP(R152,メイン!$G$54:$Q$68,メイン!$Q$73,0)</f>
        <v>0</v>
      </c>
      <c r="T152" s="136">
        <v>0.111</v>
      </c>
      <c r="U152" s="60">
        <f t="shared" si="35"/>
        <v>1</v>
      </c>
      <c r="V152" s="60">
        <f>IF(AB152="",1,IF(VLOOKUP(AB152,基本情報!$E$67:$T$82,基本情報!$T$1,FALSE)="",0,VLOOKUP(AB152,基本情報!$E$67:$T$82,基本情報!$T$1,FALSE)))</f>
        <v>1</v>
      </c>
      <c r="W152" s="271" t="str">
        <f t="shared" ca="1" si="36"/>
        <v/>
      </c>
      <c r="X152" s="241">
        <f t="shared" ca="1" si="37"/>
        <v>0</v>
      </c>
      <c r="Y152" s="58" t="s">
        <v>610</v>
      </c>
      <c r="Z152" s="60" t="str">
        <f t="shared" ca="1" si="28"/>
        <v/>
      </c>
      <c r="AA152" s="60"/>
      <c r="AB152" s="476"/>
      <c r="AC152" s="1" t="str">
        <f t="shared" ca="1" si="41"/>
        <v/>
      </c>
      <c r="AD152" s="1" t="str">
        <f t="shared" ca="1" si="29"/>
        <v/>
      </c>
      <c r="AE152" s="1">
        <f t="shared" ca="1" si="30"/>
        <v>0</v>
      </c>
    </row>
    <row r="153" spans="1:31" ht="14.25" customHeight="1">
      <c r="B153" s="395"/>
      <c r="D153" s="1181"/>
      <c r="E153" s="1166"/>
      <c r="F153" s="47"/>
      <c r="G153" s="66" t="str">
        <f ca="1">IF($S$3=1,"",IF(OFFSET(取組状況入力!$B$16,MATCH(I153,取組状況入力!$E$16:$E$709,0)-1,1,1,1)=0,"",OFFSET(取組状況入力!$B$16,MATCH(I153,取組状況入力!$E$16:$E$709,0)-1,1,1,1)))</f>
        <v>＋</v>
      </c>
      <c r="H153" s="221" t="s">
        <v>617</v>
      </c>
      <c r="I153" s="63" t="s">
        <v>618</v>
      </c>
      <c r="J153" s="65" t="str">
        <f t="shared" ca="1" si="38"/>
        <v/>
      </c>
      <c r="K153" s="65">
        <f>IF($S$3=1,"",VLOOKUP(I153,取組状況入力!$E$17:$X$709,取組状況入力!$S$1,0))</f>
        <v>0</v>
      </c>
      <c r="L153" s="222">
        <f t="shared" ca="1" si="39"/>
        <v>0</v>
      </c>
      <c r="M153" s="112">
        <f t="shared" ca="1" si="40"/>
        <v>0</v>
      </c>
      <c r="N153" s="119"/>
      <c r="O153" s="27"/>
      <c r="P153" s="32"/>
      <c r="Q153" s="32"/>
      <c r="R153" s="358" t="s">
        <v>279</v>
      </c>
      <c r="S153" s="139">
        <f>VLOOKUP(R153,メイン!$G$54:$Q$68,メイン!$Q$73,0)</f>
        <v>0</v>
      </c>
      <c r="T153" s="138">
        <v>1.2E-2</v>
      </c>
      <c r="U153" s="66">
        <f t="shared" si="35"/>
        <v>1</v>
      </c>
      <c r="V153" s="66">
        <f>IF(AB153="",1,IF(VLOOKUP(AB153,基本情報!$E$67:$T$82,基本情報!$T$1,FALSE)="",0,VLOOKUP(AB153,基本情報!$E$67:$T$82,基本情報!$T$1,FALSE)))</f>
        <v>1</v>
      </c>
      <c r="W153" s="222" t="str">
        <f t="shared" ca="1" si="36"/>
        <v/>
      </c>
      <c r="X153" s="222">
        <f t="shared" ca="1" si="37"/>
        <v>0</v>
      </c>
      <c r="Y153" s="64" t="s">
        <v>610</v>
      </c>
      <c r="Z153" s="66" t="str">
        <f t="shared" ca="1" si="28"/>
        <v/>
      </c>
      <c r="AA153" s="66"/>
      <c r="AB153" s="477"/>
      <c r="AC153" s="1" t="str">
        <f t="shared" ca="1" si="41"/>
        <v/>
      </c>
      <c r="AD153" s="1" t="str">
        <f t="shared" ca="1" si="29"/>
        <v/>
      </c>
      <c r="AE153" s="1">
        <f t="shared" ca="1" si="30"/>
        <v>0</v>
      </c>
    </row>
    <row r="154" spans="1:31" ht="14.25" customHeight="1">
      <c r="B154" s="395"/>
      <c r="D154" s="1181"/>
      <c r="E154" s="1166"/>
      <c r="F154" s="46" t="s">
        <v>107</v>
      </c>
      <c r="G154" s="60" t="str">
        <f ca="1">IF($S$3=1,"",IF(OFFSET(取組状況入力!$B$16,MATCH(I154,取組状況入力!$E$16:$E$709,0)-1,1,1,1)=0,"",OFFSET(取組状況入力!$B$16,MATCH(I154,取組状況入力!$E$16:$E$709,0)-1,1,1,1)))</f>
        <v>＋</v>
      </c>
      <c r="H154" s="1003" t="s">
        <v>619</v>
      </c>
      <c r="I154" s="57" t="s">
        <v>620</v>
      </c>
      <c r="J154" s="59" t="str">
        <f t="shared" ca="1" si="38"/>
        <v/>
      </c>
      <c r="K154" s="59" t="str">
        <f>IF($S$3=1,"",VLOOKUP(I154,取組状況入力!$E$17:$X$709,取組状況入力!$S$1,0))</f>
        <v>-</v>
      </c>
      <c r="L154" s="111" t="str">
        <f t="shared" si="39"/>
        <v>-</v>
      </c>
      <c r="M154" s="111" t="str">
        <f t="shared" si="40"/>
        <v>-</v>
      </c>
      <c r="N154" s="134">
        <f ca="1">SUM(AD154:AD160)</f>
        <v>0</v>
      </c>
      <c r="O154" s="27"/>
      <c r="P154" s="32"/>
      <c r="Q154" s="32"/>
      <c r="R154" s="357" t="s">
        <v>283</v>
      </c>
      <c r="S154" s="137">
        <f>VLOOKUP(R154,メイン!$G$54:$Q$68,メイン!$Q$73,0)</f>
        <v>0</v>
      </c>
      <c r="T154" s="136">
        <v>0.38400000000000001</v>
      </c>
      <c r="U154" s="60">
        <f t="shared" ref="U154:U224" si="42">IF(AA154="",1,AA154)</f>
        <v>1</v>
      </c>
      <c r="V154" s="60">
        <f>IF(AB154="",1,IF(VLOOKUP(AB154,基本情報!$E$67:$T$82,基本情報!$T$1,FALSE)="",0,VLOOKUP(AB154,基本情報!$E$67:$T$82,基本情報!$T$1,FALSE)))</f>
        <v>0</v>
      </c>
      <c r="W154" s="271" t="str">
        <f t="shared" ca="1" si="36"/>
        <v/>
      </c>
      <c r="X154" s="241" t="str">
        <f>IF(K154="-","",IF(G154="＋",$N$4,$M$4))</f>
        <v/>
      </c>
      <c r="Y154" s="58" t="s">
        <v>281</v>
      </c>
      <c r="Z154" s="60" t="str">
        <f t="shared" ref="Z154:Z224" ca="1" si="43">IF($J154="×",1,"")</f>
        <v/>
      </c>
      <c r="AA154" s="60"/>
      <c r="AB154" s="476" t="s">
        <v>621</v>
      </c>
      <c r="AC154" s="1" t="str">
        <f t="shared" si="41"/>
        <v/>
      </c>
      <c r="AD154" s="1" t="str">
        <f ca="1">IF(G154="＋","",M154)</f>
        <v/>
      </c>
      <c r="AE154" s="1" t="str">
        <f ca="1">IF(G154="＋",M154,"")</f>
        <v>-</v>
      </c>
    </row>
    <row r="155" spans="1:31" ht="14.25" customHeight="1">
      <c r="B155" s="395"/>
      <c r="D155" s="1181"/>
      <c r="E155" s="1166"/>
      <c r="F155" s="46"/>
      <c r="G155" s="60" t="str">
        <f ca="1">IF($S$3=1,"",IF(OFFSET(取組状況入力!$B$16,MATCH(I155,取組状況入力!$E$16:$E$709,0)-1,1,1,1)=0,"",OFFSET(取組状況入力!$B$16,MATCH(I155,取組状況入力!$E$16:$E$709,0)-1,1,1,1)))</f>
        <v>＋</v>
      </c>
      <c r="H155" s="69" t="s">
        <v>622</v>
      </c>
      <c r="I155" s="57" t="s">
        <v>623</v>
      </c>
      <c r="J155" s="59" t="str">
        <f t="shared" ca="1" si="38"/>
        <v/>
      </c>
      <c r="K155" s="59">
        <f>IF($S$3=1,"",VLOOKUP(I155,取組状況入力!$E$17:$X$709,取組状況入力!$S$1,0))</f>
        <v>0</v>
      </c>
      <c r="L155" s="111">
        <f t="shared" ca="1" si="39"/>
        <v>0</v>
      </c>
      <c r="M155" s="111">
        <f t="shared" ca="1" si="40"/>
        <v>0</v>
      </c>
      <c r="N155" s="254">
        <f ca="1">SUM(AE154:AE160)</f>
        <v>0</v>
      </c>
      <c r="O155" s="428"/>
      <c r="P155" s="32"/>
      <c r="Q155" s="32"/>
      <c r="R155" s="357" t="s">
        <v>281</v>
      </c>
      <c r="S155" s="137">
        <f>VLOOKUP(R155,メイン!$G$54:$Q$68,メイン!$Q$73,0)</f>
        <v>0</v>
      </c>
      <c r="T155" s="136">
        <v>0.01</v>
      </c>
      <c r="U155" s="60">
        <f t="shared" si="42"/>
        <v>1</v>
      </c>
      <c r="V155" s="60">
        <f>IF(AB155="",1,IF(VLOOKUP(AB155,基本情報!$E$67:$T$82,基本情報!$T$1,FALSE)="",0,VLOOKUP(AB155,基本情報!$E$67:$T$82,基本情報!$T$1,FALSE)))</f>
        <v>1</v>
      </c>
      <c r="W155" s="271" t="str">
        <f t="shared" ca="1" si="36"/>
        <v/>
      </c>
      <c r="X155" s="241">
        <f t="shared" ref="X155:X160" ca="1" si="44">IF(K155="-","",IF(G155="＋",$N$4,$M$4))</f>
        <v>0</v>
      </c>
      <c r="Y155" s="58" t="s">
        <v>281</v>
      </c>
      <c r="Z155" s="60" t="str">
        <f t="shared" ca="1" si="43"/>
        <v/>
      </c>
      <c r="AA155" s="60"/>
      <c r="AB155" s="476" t="s">
        <v>439</v>
      </c>
      <c r="AC155" s="1" t="str">
        <f t="shared" ca="1" si="41"/>
        <v/>
      </c>
      <c r="AD155" s="1" t="str">
        <f t="shared" ca="1" si="29"/>
        <v/>
      </c>
      <c r="AE155" s="1">
        <f t="shared" ca="1" si="30"/>
        <v>0</v>
      </c>
    </row>
    <row r="156" spans="1:31" ht="14.25" customHeight="1">
      <c r="B156" s="395"/>
      <c r="D156" s="1181"/>
      <c r="E156" s="1166"/>
      <c r="F156" s="46"/>
      <c r="G156" s="60" t="str">
        <f ca="1">IF($S$3=1,"",IF(OFFSET(取組状況入力!$B$16,MATCH(I156,取組状況入力!$E$16:$E$709,0)-1,1,1,1)=0,"",OFFSET(取組状況入力!$B$16,MATCH(I156,取組状況入力!$E$16:$E$709,0)-1,1,1,1)))</f>
        <v>＋</v>
      </c>
      <c r="H156" s="69" t="s">
        <v>624</v>
      </c>
      <c r="I156" s="57" t="s">
        <v>625</v>
      </c>
      <c r="J156" s="59" t="str">
        <f t="shared" ca="1" si="38"/>
        <v/>
      </c>
      <c r="K156" s="59">
        <f>IF($S$3=1,"",VLOOKUP(I156,取組状況入力!$E$17:$X$709,取組状況入力!$S$1,0))</f>
        <v>0</v>
      </c>
      <c r="L156" s="111">
        <f t="shared" ca="1" si="39"/>
        <v>0</v>
      </c>
      <c r="M156" s="111">
        <f t="shared" ca="1" si="40"/>
        <v>0</v>
      </c>
      <c r="N156" s="118"/>
      <c r="O156" s="27"/>
      <c r="P156" s="32"/>
      <c r="Q156" s="32"/>
      <c r="R156" s="357" t="s">
        <v>281</v>
      </c>
      <c r="S156" s="137">
        <f>VLOOKUP(R156,メイン!$G$54:$Q$68,メイン!$Q$73,0)</f>
        <v>0</v>
      </c>
      <c r="T156" s="136">
        <v>0.01</v>
      </c>
      <c r="U156" s="60">
        <f t="shared" si="42"/>
        <v>1</v>
      </c>
      <c r="V156" s="60">
        <f>IF(AB156="",1,IF(VLOOKUP(AB156,基本情報!$E$67:$T$82,基本情報!$T$1,FALSE)="",0,VLOOKUP(AB156,基本情報!$E$67:$T$82,基本情報!$T$1,FALSE)))</f>
        <v>1</v>
      </c>
      <c r="W156" s="271" t="str">
        <f t="shared" ca="1" si="36"/>
        <v/>
      </c>
      <c r="X156" s="241">
        <f t="shared" ca="1" si="44"/>
        <v>0</v>
      </c>
      <c r="Y156" s="58" t="s">
        <v>281</v>
      </c>
      <c r="Z156" s="60" t="str">
        <f t="shared" ca="1" si="43"/>
        <v/>
      </c>
      <c r="AA156" s="60"/>
      <c r="AB156" s="476" t="s">
        <v>439</v>
      </c>
      <c r="AC156" s="1" t="str">
        <f t="shared" ca="1" si="41"/>
        <v/>
      </c>
      <c r="AD156" s="1" t="str">
        <f t="shared" ca="1" si="29"/>
        <v/>
      </c>
      <c r="AE156" s="1">
        <f t="shared" ca="1" si="30"/>
        <v>0</v>
      </c>
    </row>
    <row r="157" spans="1:31" ht="14.25" customHeight="1">
      <c r="B157" s="395"/>
      <c r="D157" s="1181"/>
      <c r="E157" s="1166"/>
      <c r="F157" s="46"/>
      <c r="G157" s="60" t="str">
        <f ca="1">IF($S$3=1,"",IF(OFFSET(取組状況入力!$B$16,MATCH(I157,取組状況入力!$E$16:$E$709,0)-1,1,1,1)=0,"",OFFSET(取組状況入力!$B$16,MATCH(I157,取組状況入力!$E$16:$E$709,0)-1,1,1,1)))</f>
        <v>＋</v>
      </c>
      <c r="H157" s="69" t="s">
        <v>626</v>
      </c>
      <c r="I157" s="57" t="s">
        <v>627</v>
      </c>
      <c r="J157" s="59" t="str">
        <f t="shared" ca="1" si="38"/>
        <v/>
      </c>
      <c r="K157" s="59">
        <f>IF($S$3=1,"",VLOOKUP(I157,取組状況入力!$E$17:$X$709,取組状況入力!$S$1,0))</f>
        <v>0</v>
      </c>
      <c r="L157" s="111">
        <f t="shared" ca="1" si="39"/>
        <v>0</v>
      </c>
      <c r="M157" s="111">
        <f t="shared" ca="1" si="40"/>
        <v>0</v>
      </c>
      <c r="N157" s="118"/>
      <c r="O157" s="27"/>
      <c r="P157" s="32"/>
      <c r="Q157" s="32"/>
      <c r="R157" s="357" t="s">
        <v>201</v>
      </c>
      <c r="S157" s="137">
        <f>VLOOKUP(R157,メイン!$G$54:$Q$68,メイン!$Q$73,0)</f>
        <v>0</v>
      </c>
      <c r="T157" s="136">
        <v>0.158</v>
      </c>
      <c r="U157" s="60">
        <f t="shared" si="42"/>
        <v>1</v>
      </c>
      <c r="V157" s="60">
        <f>IF(AB157="",1,IF(VLOOKUP(AB157,基本情報!$E$67:$T$82,基本情報!$T$1,FALSE)="",0,VLOOKUP(AB157,基本情報!$E$67:$T$82,基本情報!$T$1,FALSE)))</f>
        <v>0</v>
      </c>
      <c r="W157" s="271" t="str">
        <f t="shared" ca="1" si="36"/>
        <v/>
      </c>
      <c r="X157" s="241">
        <f t="shared" ca="1" si="44"/>
        <v>0</v>
      </c>
      <c r="Y157" s="58" t="s">
        <v>281</v>
      </c>
      <c r="Z157" s="60" t="str">
        <f t="shared" ca="1" si="43"/>
        <v/>
      </c>
      <c r="AA157" s="60"/>
      <c r="AB157" s="476" t="s">
        <v>628</v>
      </c>
      <c r="AC157" s="1" t="str">
        <f t="shared" ca="1" si="41"/>
        <v/>
      </c>
      <c r="AD157" s="1" t="str">
        <f t="shared" ca="1" si="29"/>
        <v/>
      </c>
      <c r="AE157" s="1">
        <f t="shared" ca="1" si="30"/>
        <v>0</v>
      </c>
    </row>
    <row r="158" spans="1:31" ht="14.25" customHeight="1">
      <c r="B158" s="395"/>
      <c r="D158" s="1181"/>
      <c r="E158" s="1166"/>
      <c r="F158" s="46"/>
      <c r="G158" s="60" t="str">
        <f ca="1">IF($S$3=1,"",IF(OFFSET(取組状況入力!$B$16,MATCH(I158,取組状況入力!$E$16:$E$709,0)-1,1,1,1)=0,"",OFFSET(取組状況入力!$B$16,MATCH(I158,取組状況入力!$E$16:$E$709,0)-1,1,1,1)))</f>
        <v>＋</v>
      </c>
      <c r="H158" s="69" t="s">
        <v>629</v>
      </c>
      <c r="I158" s="57" t="s">
        <v>630</v>
      </c>
      <c r="J158" s="59" t="str">
        <f t="shared" ca="1" si="38"/>
        <v/>
      </c>
      <c r="K158" s="59">
        <f>IF($S$3=1,"",VLOOKUP(I158,取組状況入力!$E$17:$X$709,取組状況入力!$S$1,0))</f>
        <v>0</v>
      </c>
      <c r="L158" s="111">
        <f t="shared" ca="1" si="39"/>
        <v>0</v>
      </c>
      <c r="M158" s="111">
        <f t="shared" ca="1" si="40"/>
        <v>0</v>
      </c>
      <c r="N158" s="118"/>
      <c r="O158" s="27"/>
      <c r="P158" s="32"/>
      <c r="Q158" s="32"/>
      <c r="R158" s="357" t="s">
        <v>281</v>
      </c>
      <c r="S158" s="137">
        <f>VLOOKUP(R158,メイン!$G$54:$Q$68,メイン!$Q$73,0)</f>
        <v>0</v>
      </c>
      <c r="T158" s="136">
        <v>0.1</v>
      </c>
      <c r="U158" s="60">
        <f t="shared" si="42"/>
        <v>1</v>
      </c>
      <c r="V158" s="60">
        <f>IF(AB158="",1,IF(VLOOKUP(AB158,基本情報!$E$67:$T$82,基本情報!$T$1,FALSE)="",0,VLOOKUP(AB158,基本情報!$E$67:$T$82,基本情報!$T$1,FALSE)))</f>
        <v>0</v>
      </c>
      <c r="W158" s="271" t="str">
        <f t="shared" ca="1" si="36"/>
        <v/>
      </c>
      <c r="X158" s="241">
        <f t="shared" ca="1" si="44"/>
        <v>0</v>
      </c>
      <c r="Y158" s="58" t="s">
        <v>281</v>
      </c>
      <c r="Z158" s="60" t="str">
        <f t="shared" ca="1" si="43"/>
        <v/>
      </c>
      <c r="AA158" s="60"/>
      <c r="AB158" s="476" t="s">
        <v>531</v>
      </c>
      <c r="AC158" s="1" t="str">
        <f t="shared" ca="1" si="41"/>
        <v/>
      </c>
      <c r="AD158" s="1" t="str">
        <f t="shared" ref="AD158:AD229" ca="1" si="45">IF(G158="＋","",M158)</f>
        <v/>
      </c>
      <c r="AE158" s="1">
        <f t="shared" ref="AE158:AE229" ca="1" si="46">IF(G158="＋",M158,"")</f>
        <v>0</v>
      </c>
    </row>
    <row r="159" spans="1:31" ht="14.25" customHeight="1">
      <c r="B159" s="395"/>
      <c r="D159" s="1181"/>
      <c r="E159" s="1166"/>
      <c r="F159" s="46"/>
      <c r="G159" s="60" t="str">
        <f ca="1">IF($S$3=1,"",IF(OFFSET(取組状況入力!$B$16,MATCH(I159,取組状況入力!$E$16:$E$709,0)-1,1,1,1)=0,"",OFFSET(取組状況入力!$B$16,MATCH(I159,取組状況入力!$E$16:$E$709,0)-1,1,1,1)))</f>
        <v>＋</v>
      </c>
      <c r="H159" s="69" t="s">
        <v>631</v>
      </c>
      <c r="I159" s="57" t="s">
        <v>632</v>
      </c>
      <c r="J159" s="59" t="str">
        <f t="shared" ca="1" si="38"/>
        <v/>
      </c>
      <c r="K159" s="59">
        <f>IF($S$3=1,"",VLOOKUP(I159,取組状況入力!$E$17:$X$709,取組状況入力!$S$1,0))</f>
        <v>0</v>
      </c>
      <c r="L159" s="111">
        <f t="shared" ca="1" si="39"/>
        <v>0</v>
      </c>
      <c r="M159" s="111">
        <f t="shared" ca="1" si="40"/>
        <v>0</v>
      </c>
      <c r="N159" s="118"/>
      <c r="O159" s="27"/>
      <c r="P159" s="32"/>
      <c r="Q159" s="32"/>
      <c r="R159" s="357" t="s">
        <v>281</v>
      </c>
      <c r="S159" s="137">
        <f>VLOOKUP(R159,メイン!$G$54:$Q$68,メイン!$Q$73,0)</f>
        <v>0</v>
      </c>
      <c r="T159" s="136">
        <v>0.01</v>
      </c>
      <c r="U159" s="60">
        <f t="shared" si="42"/>
        <v>1</v>
      </c>
      <c r="V159" s="60">
        <f>IF(AB159="",1,IF(VLOOKUP(AB159,基本情報!$E$67:$T$82,基本情報!$T$1,FALSE)="",0,VLOOKUP(AB159,基本情報!$E$67:$T$82,基本情報!$T$1,FALSE)))</f>
        <v>1</v>
      </c>
      <c r="W159" s="271" t="str">
        <f t="shared" ca="1" si="36"/>
        <v/>
      </c>
      <c r="X159" s="241">
        <f t="shared" ca="1" si="44"/>
        <v>0</v>
      </c>
      <c r="Y159" s="58" t="s">
        <v>281</v>
      </c>
      <c r="Z159" s="60" t="str">
        <f t="shared" ca="1" si="43"/>
        <v/>
      </c>
      <c r="AA159" s="60"/>
      <c r="AB159" s="476" t="s">
        <v>439</v>
      </c>
      <c r="AC159" s="1" t="str">
        <f t="shared" ca="1" si="41"/>
        <v/>
      </c>
      <c r="AD159" s="1" t="str">
        <f t="shared" ca="1" si="45"/>
        <v/>
      </c>
      <c r="AE159" s="1">
        <f t="shared" ca="1" si="46"/>
        <v>0</v>
      </c>
    </row>
    <row r="160" spans="1:31" ht="14.25" customHeight="1">
      <c r="B160" s="395"/>
      <c r="D160" s="1182"/>
      <c r="E160" s="1167"/>
      <c r="F160" s="47"/>
      <c r="G160" s="66" t="str">
        <f ca="1">IF($S$3=1,"",IF(OFFSET(取組状況入力!$B$16,MATCH(I160,取組状況入力!$E$16:$E$709,0)-1,1,1,1)=0,"",OFFSET(取組状況入力!$B$16,MATCH(I160,取組状況入力!$E$16:$E$709,0)-1,1,1,1)))</f>
        <v>＋</v>
      </c>
      <c r="H160" s="221" t="s">
        <v>633</v>
      </c>
      <c r="I160" s="63" t="s">
        <v>634</v>
      </c>
      <c r="J160" s="65" t="str">
        <f t="shared" ca="1" si="38"/>
        <v/>
      </c>
      <c r="K160" s="65">
        <f>IF($S$3=1,"",VLOOKUP(I160,取組状況入力!$E$17:$X$709,取組状況入力!$S$1,0))</f>
        <v>0</v>
      </c>
      <c r="L160" s="222">
        <f t="shared" ca="1" si="39"/>
        <v>0</v>
      </c>
      <c r="M160" s="112">
        <f t="shared" ca="1" si="40"/>
        <v>0</v>
      </c>
      <c r="N160" s="119"/>
      <c r="O160" s="27"/>
      <c r="P160" s="32"/>
      <c r="Q160" s="32"/>
      <c r="R160" s="358" t="s">
        <v>472</v>
      </c>
      <c r="S160" s="139">
        <f>VLOOKUP(R160,メイン!$G$54:$Q$68,メイン!$Q$73,0)</f>
        <v>0</v>
      </c>
      <c r="T160" s="138">
        <v>0.05</v>
      </c>
      <c r="U160" s="66">
        <f t="shared" si="42"/>
        <v>1</v>
      </c>
      <c r="V160" s="66">
        <f>IF(AB160="",1,IF(VLOOKUP(AB160,基本情報!$E$67:$T$82,基本情報!$T$1,FALSE)="",0,VLOOKUP(AB160,基本情報!$E$67:$T$82,基本情報!$T$1,FALSE)))</f>
        <v>1</v>
      </c>
      <c r="W160" s="222" t="str">
        <f t="shared" ca="1" si="36"/>
        <v/>
      </c>
      <c r="X160" s="222">
        <f t="shared" ca="1" si="44"/>
        <v>0</v>
      </c>
      <c r="Y160" s="64" t="s">
        <v>281</v>
      </c>
      <c r="Z160" s="66" t="str">
        <f t="shared" ca="1" si="43"/>
        <v/>
      </c>
      <c r="AA160" s="66"/>
      <c r="AB160" s="477" t="s">
        <v>439</v>
      </c>
      <c r="AC160" s="1" t="str">
        <f t="shared" ca="1" si="41"/>
        <v/>
      </c>
      <c r="AD160" s="1" t="str">
        <f t="shared" ca="1" si="45"/>
        <v/>
      </c>
      <c r="AE160" s="1">
        <f t="shared" ca="1" si="46"/>
        <v>0</v>
      </c>
    </row>
    <row r="161" spans="2:31" ht="14.25" customHeight="1">
      <c r="B161" s="395"/>
      <c r="D161" s="1168" t="s">
        <v>635</v>
      </c>
      <c r="E161" s="1165" t="s">
        <v>636</v>
      </c>
      <c r="F161" s="46" t="s">
        <v>69</v>
      </c>
      <c r="G161" s="131" t="str">
        <f ca="1">IF(OFFSET(取組状況入力!$B$16,MATCH(I161,取組状況入力!$E$16:$E$709,0)-1,1,1,1)=0,"",OFFSET(取組状況入力!$B$16,MATCH(I161,取組状況入力!$E$16:$E$709,0)-1,1,1,1))</f>
        <v>◎</v>
      </c>
      <c r="H161" s="144" t="s">
        <v>637</v>
      </c>
      <c r="I161" s="122" t="s">
        <v>638</v>
      </c>
      <c r="J161" s="127" t="str">
        <f t="shared" ref="J161:J224" ca="1" si="47">IF(AND($G161="◎",$K161=0),"×","")</f>
        <v/>
      </c>
      <c r="K161" s="127" t="str">
        <f>VLOOKUP(I161,取組状況入力!$E$17:$X$709,取組状況入力!$S$1,0)</f>
        <v>-</v>
      </c>
      <c r="L161" s="133" t="str">
        <f t="shared" ref="L161:L224" si="48">IF(K161="×","×",IF(K161="-","-",S161*T161*X161*U161*V161))</f>
        <v>-</v>
      </c>
      <c r="M161" s="133" t="str">
        <f t="shared" ref="M161:M224" si="49">IF(K161="×","×",IF(K161="-","-",K161*L161))</f>
        <v>-</v>
      </c>
      <c r="N161" s="134">
        <f ca="1">SUM(AD161:AD177)</f>
        <v>0</v>
      </c>
      <c r="O161" s="355"/>
      <c r="P161" s="32"/>
      <c r="Q161" s="32"/>
      <c r="R161" s="356" t="s">
        <v>251</v>
      </c>
      <c r="S161" s="135">
        <f>VLOOKUP(R161,メイン!$G$54:$Q$68,メイン!$Q$73,0)</f>
        <v>0</v>
      </c>
      <c r="T161" s="218">
        <v>0.02</v>
      </c>
      <c r="U161" s="124">
        <f t="shared" si="42"/>
        <v>1</v>
      </c>
      <c r="V161" s="124">
        <f>IF(AB161="",1,IF(VLOOKUP(AB161,基本情報!$E$67:$T$82,基本情報!$T$1,FALSE)="",0,VLOOKUP(AB161,基本情報!$E$67:$T$82,基本情報!$T$1,FALSE)))</f>
        <v>0</v>
      </c>
      <c r="W161" s="241" t="str">
        <f t="shared" ca="1" si="36"/>
        <v/>
      </c>
      <c r="X161" s="241" t="str">
        <f t="shared" ref="X161:X195" si="50">IF(K161="-","",IF(G161="＋",$N$5,$M$5))</f>
        <v/>
      </c>
      <c r="Y161" s="123" t="s">
        <v>390</v>
      </c>
      <c r="Z161" s="124" t="str">
        <f t="shared" ca="1" si="43"/>
        <v/>
      </c>
      <c r="AA161" s="124"/>
      <c r="AB161" s="476" t="s">
        <v>403</v>
      </c>
      <c r="AC161" s="1" t="str">
        <f t="shared" ref="AC161:AC212" si="51">IF(K161="-","",IF(G161="＋","",S161*T161*X161*U161*V161))</f>
        <v/>
      </c>
      <c r="AD161" s="1" t="str">
        <f t="shared" ca="1" si="45"/>
        <v>-</v>
      </c>
      <c r="AE161" s="1" t="str">
        <f t="shared" ca="1" si="46"/>
        <v/>
      </c>
    </row>
    <row r="162" spans="2:31" ht="14.25" customHeight="1">
      <c r="B162" s="395"/>
      <c r="D162" s="1169"/>
      <c r="E162" s="1166"/>
      <c r="F162" s="46"/>
      <c r="G162" s="55" t="str">
        <f ca="1">IF(OFFSET(取組状況入力!$B$16,MATCH(I162,取組状況入力!$E$16:$E$709,0)-1,1,1,1)=0,"",OFFSET(取組状況入力!$B$16,MATCH(I162,取組状況入力!$E$16:$E$709,0)-1,1,1,1))</f>
        <v>◎</v>
      </c>
      <c r="H162" s="72" t="s">
        <v>639</v>
      </c>
      <c r="I162" s="57" t="s">
        <v>640</v>
      </c>
      <c r="J162" s="59" t="str">
        <f t="shared" ca="1" si="47"/>
        <v/>
      </c>
      <c r="K162" s="59" t="str">
        <f>VLOOKUP(I162,取組状況入力!$E$17:$X$709,取組状況入力!$S$1,0)</f>
        <v>-</v>
      </c>
      <c r="L162" s="111" t="str">
        <f t="shared" si="48"/>
        <v>-</v>
      </c>
      <c r="M162" s="111" t="str">
        <f t="shared" si="49"/>
        <v>-</v>
      </c>
      <c r="N162" s="254">
        <f ca="1">SUM(AE161:AE177)</f>
        <v>0</v>
      </c>
      <c r="O162" s="429"/>
      <c r="P162" s="32"/>
      <c r="Q162" s="32"/>
      <c r="R162" s="357" t="s">
        <v>251</v>
      </c>
      <c r="S162" s="137">
        <f>VLOOKUP(R162,メイン!$G$54:$Q$68,メイン!$Q$73,0)</f>
        <v>0</v>
      </c>
      <c r="T162" s="136">
        <v>7.0000000000000001E-3</v>
      </c>
      <c r="U162" s="60">
        <f t="shared" si="42"/>
        <v>1</v>
      </c>
      <c r="V162" s="60">
        <f>IF(AB162="",1,IF(VLOOKUP(AB162,基本情報!$E$67:$T$82,基本情報!$T$1,FALSE)="",0,VLOOKUP(AB162,基本情報!$E$67:$T$82,基本情報!$T$1,FALSE)))</f>
        <v>0</v>
      </c>
      <c r="W162" s="271" t="str">
        <f t="shared" ca="1" si="36"/>
        <v/>
      </c>
      <c r="X162" s="241" t="str">
        <f t="shared" si="50"/>
        <v/>
      </c>
      <c r="Y162" s="58" t="s">
        <v>390</v>
      </c>
      <c r="Z162" s="60" t="str">
        <f t="shared" ca="1" si="43"/>
        <v/>
      </c>
      <c r="AA162" s="60"/>
      <c r="AB162" s="476" t="s">
        <v>641</v>
      </c>
      <c r="AC162" s="1" t="str">
        <f t="shared" si="51"/>
        <v/>
      </c>
      <c r="AD162" s="1" t="str">
        <f t="shared" ca="1" si="45"/>
        <v>-</v>
      </c>
      <c r="AE162" s="1" t="str">
        <f t="shared" ca="1" si="46"/>
        <v/>
      </c>
    </row>
    <row r="163" spans="2:31" ht="14.25" customHeight="1">
      <c r="B163" s="395"/>
      <c r="D163" s="1169"/>
      <c r="E163" s="1166"/>
      <c r="F163" s="46"/>
      <c r="G163" s="55" t="str">
        <f ca="1">IF(OFFSET(取組状況入力!$B$16,MATCH(I163,取組状況入力!$E$16:$E$709,0)-1,1,1,1)=0,"",OFFSET(取組状況入力!$B$16,MATCH(I163,取組状況入力!$E$16:$E$709,0)-1,1,1,1))</f>
        <v>◎</v>
      </c>
      <c r="H163" s="72" t="s">
        <v>642</v>
      </c>
      <c r="I163" s="57" t="s">
        <v>643</v>
      </c>
      <c r="J163" s="59" t="str">
        <f t="shared" ca="1" si="47"/>
        <v/>
      </c>
      <c r="K163" s="59" t="str">
        <f>VLOOKUP(I163,取組状況入力!$E$17:$X$709,取組状況入力!$S$1,0)</f>
        <v>-</v>
      </c>
      <c r="L163" s="111" t="str">
        <f t="shared" si="48"/>
        <v>-</v>
      </c>
      <c r="M163" s="111" t="str">
        <f t="shared" si="49"/>
        <v>-</v>
      </c>
      <c r="N163" s="118"/>
      <c r="O163" s="27"/>
      <c r="P163" s="32"/>
      <c r="Q163" s="32"/>
      <c r="R163" s="357" t="s">
        <v>251</v>
      </c>
      <c r="S163" s="137">
        <f>VLOOKUP(R163,メイン!$G$54:$Q$68,メイン!$Q$73,0)</f>
        <v>0</v>
      </c>
      <c r="T163" s="136">
        <v>1.6E-2</v>
      </c>
      <c r="U163" s="60">
        <f t="shared" si="42"/>
        <v>1</v>
      </c>
      <c r="V163" s="60">
        <f>IF(AB163="",1,IF(VLOOKUP(AB163,基本情報!$E$67:$T$82,基本情報!$T$1,FALSE)="",0,VLOOKUP(AB163,基本情報!$E$67:$T$82,基本情報!$T$1,FALSE)))</f>
        <v>0</v>
      </c>
      <c r="W163" s="271" t="str">
        <f t="shared" ca="1" si="36"/>
        <v/>
      </c>
      <c r="X163" s="241" t="str">
        <f t="shared" si="50"/>
        <v/>
      </c>
      <c r="Y163" s="58" t="s">
        <v>390</v>
      </c>
      <c r="Z163" s="60" t="str">
        <f t="shared" ca="1" si="43"/>
        <v/>
      </c>
      <c r="AA163" s="60"/>
      <c r="AB163" s="476" t="s">
        <v>403</v>
      </c>
      <c r="AC163" s="1" t="str">
        <f t="shared" si="51"/>
        <v/>
      </c>
      <c r="AD163" s="1" t="str">
        <f t="shared" ca="1" si="45"/>
        <v>-</v>
      </c>
      <c r="AE163" s="1" t="str">
        <f t="shared" ca="1" si="46"/>
        <v/>
      </c>
    </row>
    <row r="164" spans="2:31" ht="14.25" customHeight="1">
      <c r="B164" s="395"/>
      <c r="D164" s="1169"/>
      <c r="E164" s="1166"/>
      <c r="F164" s="46"/>
      <c r="G164" s="55" t="str">
        <f ca="1">IF(OFFSET(取組状況入力!$B$16,MATCH(I164,取組状況入力!$E$16:$E$709,0)-1,1,1,1)=0,"",OFFSET(取組状況入力!$B$16,MATCH(I164,取組状況入力!$E$16:$E$709,0)-1,1,1,1))</f>
        <v>＋</v>
      </c>
      <c r="H164" s="72" t="s">
        <v>644</v>
      </c>
      <c r="I164" s="57" t="s">
        <v>645</v>
      </c>
      <c r="J164" s="59" t="str">
        <f t="shared" ca="1" si="47"/>
        <v/>
      </c>
      <c r="K164" s="59">
        <f>VLOOKUP(I164,取組状況入力!$E$17:$X$709,取組状況入力!$S$1,0)</f>
        <v>0</v>
      </c>
      <c r="L164" s="111">
        <f ca="1">IF(K164="×","×",IF(K164="-","-",S164*T164*X164*U164*V164))</f>
        <v>0</v>
      </c>
      <c r="M164" s="111">
        <f ca="1">IF(K164="×","×",IF(K164="-","-",K164*L164))</f>
        <v>0</v>
      </c>
      <c r="N164" s="118"/>
      <c r="O164" s="27"/>
      <c r="P164" s="32"/>
      <c r="Q164" s="32"/>
      <c r="R164" s="357" t="s">
        <v>251</v>
      </c>
      <c r="S164" s="137">
        <f>VLOOKUP(R164,メイン!$G$54:$Q$68,メイン!$Q$73,0)</f>
        <v>0</v>
      </c>
      <c r="T164" s="136">
        <v>0.03</v>
      </c>
      <c r="U164" s="60">
        <f>IF(AA164="",1,AA164)</f>
        <v>1</v>
      </c>
      <c r="V164" s="60">
        <f>IF(AB164="",1,IF(VLOOKUP(AB164,基本情報!$E$67:$T$82,基本情報!$T$1,FALSE)="",0,VLOOKUP(AB164,基本情報!$E$67:$T$82,基本情報!$T$1,FALSE)))</f>
        <v>0</v>
      </c>
      <c r="W164" s="271" t="str">
        <f ca="1">IF(OR(G164="＋",K164="-"),"",1*S164*T164*U164*V164)</f>
        <v/>
      </c>
      <c r="X164" s="241">
        <f ca="1">IF(K164="-","",IF(G164="＋",$N$5,$M$5))</f>
        <v>0</v>
      </c>
      <c r="Y164" s="58" t="s">
        <v>390</v>
      </c>
      <c r="Z164" s="60" t="str">
        <f t="shared" ca="1" si="43"/>
        <v/>
      </c>
      <c r="AA164" s="60"/>
      <c r="AB164" s="476" t="s">
        <v>403</v>
      </c>
      <c r="AC164" s="1" t="str">
        <f ca="1">IF(K164="-","",IF(G164="＋","",S164*T164*X164*U164*V164))</f>
        <v/>
      </c>
      <c r="AD164" s="1" t="str">
        <f ca="1">IF(G164="＋","",M164)</f>
        <v/>
      </c>
      <c r="AE164" s="1">
        <f ca="1">IF(G164="＋",M164,"")</f>
        <v>0</v>
      </c>
    </row>
    <row r="165" spans="2:31" ht="14.25" customHeight="1">
      <c r="B165" s="395"/>
      <c r="D165" s="1169"/>
      <c r="E165" s="1166"/>
      <c r="F165" s="46"/>
      <c r="G165" s="55" t="str">
        <f ca="1">IF(OFFSET(取組状況入力!$B$16,MATCH(I165,取組状況入力!$E$16:$E$709,0)-1,1,1,1)=0,"",OFFSET(取組状況入力!$B$16,MATCH(I165,取組状況入力!$E$16:$E$709,0)-1,1,1,1))</f>
        <v>○</v>
      </c>
      <c r="H165" s="72" t="s">
        <v>646</v>
      </c>
      <c r="I165" s="57" t="s">
        <v>647</v>
      </c>
      <c r="J165" s="59" t="str">
        <f t="shared" ca="1" si="47"/>
        <v/>
      </c>
      <c r="K165" s="59" t="str">
        <f>VLOOKUP(I165,取組状況入力!$E$17:$X$709,取組状況入力!$S$1,0)</f>
        <v>-</v>
      </c>
      <c r="L165" s="111" t="str">
        <f>IF(K165="×","×",IF(K165="-","-",S165*T165*X165*U165*V165))</f>
        <v>-</v>
      </c>
      <c r="M165" s="111" t="str">
        <f>IF(K165="×","×",IF(K165="-","-",K165*L165))</f>
        <v>-</v>
      </c>
      <c r="N165" s="118"/>
      <c r="O165" s="27"/>
      <c r="P165" s="32"/>
      <c r="Q165" s="32"/>
      <c r="R165" s="357" t="s">
        <v>251</v>
      </c>
      <c r="S165" s="137">
        <f>VLOOKUP(R165,メイン!$G$54:$Q$68,メイン!$Q$73,0)</f>
        <v>0</v>
      </c>
      <c r="T165" s="136">
        <v>0.03</v>
      </c>
      <c r="U165" s="60">
        <f>IF(AA165="",1,AA165)</f>
        <v>1</v>
      </c>
      <c r="V165" s="60">
        <f>IF(AB165="",1,IF(VLOOKUP(AB165,基本情報!$E$67:$T$82,基本情報!$T$1,FALSE)="",0,VLOOKUP(AB165,基本情報!$E$67:$T$82,基本情報!$T$1,FALSE)))</f>
        <v>0</v>
      </c>
      <c r="W165" s="271" t="str">
        <f ca="1">IF(OR(G165="＋",K165="-"),"",1*S165*T165*U165*V165)</f>
        <v/>
      </c>
      <c r="X165" s="241" t="str">
        <f>IF(K165="-","",IF(G165="＋",$N$5,$M$5))</f>
        <v/>
      </c>
      <c r="Y165" s="58" t="s">
        <v>390</v>
      </c>
      <c r="Z165" s="60" t="str">
        <f t="shared" ca="1" si="43"/>
        <v/>
      </c>
      <c r="AA165" s="60"/>
      <c r="AB165" s="476" t="s">
        <v>403</v>
      </c>
      <c r="AC165" s="1" t="str">
        <f>IF(K165="-","",IF(G165="＋","",S165*T165*X165*U165*V165))</f>
        <v/>
      </c>
      <c r="AD165" s="1" t="str">
        <f ca="1">IF(G165="＋","",M165)</f>
        <v>-</v>
      </c>
      <c r="AE165" s="1" t="str">
        <f ca="1">IF(G165="＋",M165,"")</f>
        <v/>
      </c>
    </row>
    <row r="166" spans="2:31" ht="14.25" customHeight="1">
      <c r="B166" s="395"/>
      <c r="D166" s="1169"/>
      <c r="E166" s="1166"/>
      <c r="F166" s="46"/>
      <c r="G166" s="55" t="str">
        <f ca="1">IF(OFFSET(取組状況入力!$B$16,MATCH(I166,取組状況入力!$E$16:$E$709,0)-1,1,1,1)=0,"",OFFSET(取組状況入力!$B$16,MATCH(I166,取組状況入力!$E$16:$E$709,0)-1,1,1,1))</f>
        <v>○</v>
      </c>
      <c r="H166" s="72" t="s">
        <v>648</v>
      </c>
      <c r="I166" s="57" t="s">
        <v>649</v>
      </c>
      <c r="J166" s="59" t="str">
        <f t="shared" ca="1" si="47"/>
        <v/>
      </c>
      <c r="K166" s="59" t="str">
        <f>VLOOKUP(I166,取組状況入力!$E$17:$X$709,取組状況入力!$S$1,0)</f>
        <v>-</v>
      </c>
      <c r="L166" s="111" t="str">
        <f t="shared" si="48"/>
        <v>-</v>
      </c>
      <c r="M166" s="111" t="str">
        <f t="shared" si="49"/>
        <v>-</v>
      </c>
      <c r="N166" s="118"/>
      <c r="O166" s="27"/>
      <c r="P166" s="32"/>
      <c r="Q166" s="32"/>
      <c r="R166" s="357" t="s">
        <v>258</v>
      </c>
      <c r="S166" s="137">
        <f>VLOOKUP(R166,メイン!$G$54:$Q$68,メイン!$Q$73,0)</f>
        <v>0</v>
      </c>
      <c r="T166" s="136">
        <v>0.12</v>
      </c>
      <c r="U166" s="60">
        <f t="shared" si="42"/>
        <v>1</v>
      </c>
      <c r="V166" s="60">
        <f>IF(AB166="",1,IF(VLOOKUP(AB166,基本情報!$E$67:$T$82,基本情報!$T$1,FALSE)="",0,VLOOKUP(AB166,基本情報!$E$67:$T$82,基本情報!$T$1,FALSE)))</f>
        <v>0</v>
      </c>
      <c r="W166" s="271" t="str">
        <f t="shared" ca="1" si="36"/>
        <v/>
      </c>
      <c r="X166" s="241" t="str">
        <f t="shared" si="50"/>
        <v/>
      </c>
      <c r="Y166" s="58" t="s">
        <v>390</v>
      </c>
      <c r="Z166" s="60" t="str">
        <f t="shared" ca="1" si="43"/>
        <v/>
      </c>
      <c r="AA166" s="60"/>
      <c r="AB166" s="476" t="s">
        <v>403</v>
      </c>
      <c r="AC166" s="1" t="str">
        <f t="shared" si="51"/>
        <v/>
      </c>
      <c r="AD166" s="1" t="str">
        <f t="shared" ca="1" si="45"/>
        <v>-</v>
      </c>
      <c r="AE166" s="1" t="str">
        <f t="shared" ca="1" si="46"/>
        <v/>
      </c>
    </row>
    <row r="167" spans="2:31" ht="14.25" customHeight="1">
      <c r="B167" s="395"/>
      <c r="D167" s="1169"/>
      <c r="E167" s="1166"/>
      <c r="F167" s="46"/>
      <c r="G167" s="55" t="str">
        <f ca="1">IF(OFFSET(取組状況入力!$B$16,MATCH(I167,取組状況入力!$E$16:$E$709,0)-1,1,1,1)=0,"",OFFSET(取組状況入力!$B$16,MATCH(I167,取組状況入力!$E$16:$E$709,0)-1,1,1,1))</f>
        <v>○</v>
      </c>
      <c r="H167" s="72" t="s">
        <v>650</v>
      </c>
      <c r="I167" s="57" t="s">
        <v>651</v>
      </c>
      <c r="J167" s="59" t="str">
        <f t="shared" ca="1" si="47"/>
        <v/>
      </c>
      <c r="K167" s="59" t="str">
        <f>VLOOKUP(I167,取組状況入力!$E$17:$X$709,取組状況入力!$S$1,0)</f>
        <v>-</v>
      </c>
      <c r="L167" s="111" t="str">
        <f>IF(K167="×","×",IF(K167="-","-",S167*T167*X167*U167*V167))</f>
        <v>-</v>
      </c>
      <c r="M167" s="111" t="str">
        <f t="shared" si="49"/>
        <v>-</v>
      </c>
      <c r="N167" s="238"/>
      <c r="O167" s="428"/>
      <c r="P167" s="32"/>
      <c r="Q167" s="32"/>
      <c r="R167" s="357" t="s">
        <v>251</v>
      </c>
      <c r="S167" s="137">
        <f>VLOOKUP(R167,メイン!$G$54:$Q$68,メイン!$Q$73,0)</f>
        <v>0</v>
      </c>
      <c r="T167" s="136">
        <v>7.0000000000000001E-3</v>
      </c>
      <c r="U167" s="60">
        <f>IF(AA167="",1,AA167)</f>
        <v>1</v>
      </c>
      <c r="V167" s="60">
        <f>IF(AB167="",1,IF(VLOOKUP(AB167,基本情報!$E$67:$T$82,基本情報!$T$1,FALSE)="",0,VLOOKUP(AB167,基本情報!$E$67:$T$82,基本情報!$T$1,FALSE)))</f>
        <v>0</v>
      </c>
      <c r="W167" s="271" t="str">
        <f t="shared" ca="1" si="36"/>
        <v/>
      </c>
      <c r="X167" s="241" t="str">
        <f>IF(K167="-","",IF(G167="＋",$N$5,$M$5))</f>
        <v/>
      </c>
      <c r="Y167" s="58" t="s">
        <v>390</v>
      </c>
      <c r="Z167" s="60" t="str">
        <f t="shared" ca="1" si="43"/>
        <v/>
      </c>
      <c r="AA167" s="60"/>
      <c r="AB167" s="476" t="s">
        <v>641</v>
      </c>
      <c r="AC167" s="1" t="str">
        <f t="shared" si="51"/>
        <v/>
      </c>
      <c r="AD167" s="1" t="str">
        <f ca="1">IF(G167="＋","",M167)</f>
        <v>-</v>
      </c>
      <c r="AE167" s="1" t="str">
        <f ca="1">IF(G167="＋",M167,"")</f>
        <v/>
      </c>
    </row>
    <row r="168" spans="2:31" ht="14.25" customHeight="1">
      <c r="B168" s="395"/>
      <c r="D168" s="1169"/>
      <c r="E168" s="1166"/>
      <c r="F168" s="46"/>
      <c r="G168" s="55" t="str">
        <f ca="1">IF(OFFSET(取組状況入力!$B$16,MATCH(I168,取組状況入力!$E$16:$E$709,0)-1,1,1,1)=0,"",OFFSET(取組状況入力!$B$16,MATCH(I168,取組状況入力!$E$16:$E$709,0)-1,1,1,1))</f>
        <v>○</v>
      </c>
      <c r="H168" s="72" t="s">
        <v>652</v>
      </c>
      <c r="I168" s="57" t="s">
        <v>653</v>
      </c>
      <c r="J168" s="59" t="str">
        <f t="shared" ca="1" si="47"/>
        <v/>
      </c>
      <c r="K168" s="59" t="str">
        <f>VLOOKUP(I168,取組状況入力!$E$17:$X$709,取組状況入力!$S$1,0)</f>
        <v>-</v>
      </c>
      <c r="L168" s="111" t="str">
        <f t="shared" si="48"/>
        <v>-</v>
      </c>
      <c r="M168" s="111" t="str">
        <f t="shared" si="49"/>
        <v>-</v>
      </c>
      <c r="N168" s="118"/>
      <c r="O168" s="27"/>
      <c r="P168" s="32"/>
      <c r="Q168" s="32"/>
      <c r="R168" s="357" t="s">
        <v>251</v>
      </c>
      <c r="S168" s="137">
        <f>VLOOKUP(R168,メイン!$G$54:$Q$68,メイン!$Q$73,0)</f>
        <v>0</v>
      </c>
      <c r="T168" s="136">
        <v>1.4999999999999999E-2</v>
      </c>
      <c r="U168" s="60">
        <f t="shared" si="42"/>
        <v>1</v>
      </c>
      <c r="V168" s="60">
        <f>IF(AB168="",1,IF(VLOOKUP(AB168,基本情報!$E$67:$T$82,基本情報!$T$1,FALSE)="",0,VLOOKUP(AB168,基本情報!$E$67:$T$82,基本情報!$T$1,FALSE)))</f>
        <v>0</v>
      </c>
      <c r="W168" s="271" t="str">
        <f t="shared" ca="1" si="36"/>
        <v/>
      </c>
      <c r="X168" s="241" t="str">
        <f t="shared" si="50"/>
        <v/>
      </c>
      <c r="Y168" s="58" t="s">
        <v>390</v>
      </c>
      <c r="Z168" s="60" t="str">
        <f t="shared" ca="1" si="43"/>
        <v/>
      </c>
      <c r="AA168" s="60"/>
      <c r="AB168" s="476" t="s">
        <v>403</v>
      </c>
      <c r="AC168" s="1" t="str">
        <f t="shared" si="51"/>
        <v/>
      </c>
      <c r="AD168" s="1" t="str">
        <f t="shared" ca="1" si="45"/>
        <v>-</v>
      </c>
      <c r="AE168" s="1" t="str">
        <f t="shared" ca="1" si="46"/>
        <v/>
      </c>
    </row>
    <row r="169" spans="2:31" ht="14.25" customHeight="1">
      <c r="B169" s="395"/>
      <c r="D169" s="1169"/>
      <c r="E169" s="1166"/>
      <c r="F169" s="46"/>
      <c r="G169" s="55" t="str">
        <f ca="1">IF(OFFSET(取組状況入力!$B$16,MATCH(I169,取組状況入力!$E$16:$E$709,0)-1,1,1,1)=0,"",OFFSET(取組状況入力!$B$16,MATCH(I169,取組状況入力!$E$16:$E$709,0)-1,1,1,1))</f>
        <v>○</v>
      </c>
      <c r="H169" s="72" t="s">
        <v>654</v>
      </c>
      <c r="I169" s="57" t="s">
        <v>655</v>
      </c>
      <c r="J169" s="59" t="str">
        <f t="shared" ca="1" si="47"/>
        <v/>
      </c>
      <c r="K169" s="59" t="str">
        <f>VLOOKUP(I169,取組状況入力!$E$17:$X$709,取組状況入力!$S$1,0)</f>
        <v>-</v>
      </c>
      <c r="L169" s="111" t="str">
        <f t="shared" si="48"/>
        <v>-</v>
      </c>
      <c r="M169" s="111" t="str">
        <f t="shared" si="49"/>
        <v>-</v>
      </c>
      <c r="N169" s="118"/>
      <c r="O169" s="27"/>
      <c r="P169" s="32"/>
      <c r="Q169" s="32"/>
      <c r="R169" s="357" t="s">
        <v>251</v>
      </c>
      <c r="S169" s="137">
        <f>VLOOKUP(R169,メイン!$G$54:$Q$68,メイン!$Q$73,0)</f>
        <v>0</v>
      </c>
      <c r="T169" s="136">
        <v>2.1000000000000001E-2</v>
      </c>
      <c r="U169" s="60">
        <f t="shared" si="42"/>
        <v>1</v>
      </c>
      <c r="V169" s="60">
        <f>IF(AB169="",1,IF(VLOOKUP(AB169,基本情報!$E$67:$T$82,基本情報!$T$1,FALSE)="",0,VLOOKUP(AB169,基本情報!$E$67:$T$82,基本情報!$T$1,FALSE)))</f>
        <v>1</v>
      </c>
      <c r="W169" s="271" t="str">
        <f t="shared" ca="1" si="36"/>
        <v/>
      </c>
      <c r="X169" s="241" t="str">
        <f t="shared" si="50"/>
        <v/>
      </c>
      <c r="Y169" s="58" t="s">
        <v>390</v>
      </c>
      <c r="Z169" s="60" t="str">
        <f t="shared" ca="1" si="43"/>
        <v/>
      </c>
      <c r="AA169" s="60"/>
      <c r="AB169" s="476" t="s">
        <v>439</v>
      </c>
      <c r="AC169" s="1" t="str">
        <f t="shared" si="51"/>
        <v/>
      </c>
      <c r="AD169" s="1" t="str">
        <f t="shared" ca="1" si="45"/>
        <v>-</v>
      </c>
      <c r="AE169" s="1" t="str">
        <f t="shared" ca="1" si="46"/>
        <v/>
      </c>
    </row>
    <row r="170" spans="2:31" ht="14.25" customHeight="1">
      <c r="B170" s="395"/>
      <c r="D170" s="1169"/>
      <c r="E170" s="1166"/>
      <c r="F170" s="46"/>
      <c r="G170" s="55" t="str">
        <f ca="1">IF(OFFSET(取組状況入力!$B$16,MATCH(I170,取組状況入力!$E$16:$E$709,0)-1,1,1,1)=0,"",OFFSET(取組状況入力!$B$16,MATCH(I170,取組状況入力!$E$16:$E$709,0)-1,1,1,1))</f>
        <v>○</v>
      </c>
      <c r="H170" s="72" t="s">
        <v>656</v>
      </c>
      <c r="I170" s="57" t="s">
        <v>657</v>
      </c>
      <c r="J170" s="59" t="str">
        <f t="shared" ca="1" si="47"/>
        <v/>
      </c>
      <c r="K170" s="59" t="str">
        <f>VLOOKUP(I170,取組状況入力!$E$17:$X$709,取組状況入力!$S$1,0)</f>
        <v>-</v>
      </c>
      <c r="L170" s="111" t="str">
        <f>IF(K170="×","×",IF(K170="-","-",S170*T170*X170*U170*V170))</f>
        <v>-</v>
      </c>
      <c r="M170" s="111" t="str">
        <f t="shared" si="49"/>
        <v>-</v>
      </c>
      <c r="N170" s="118"/>
      <c r="O170" s="27"/>
      <c r="P170" s="32"/>
      <c r="Q170" s="32"/>
      <c r="R170" s="357" t="s">
        <v>251</v>
      </c>
      <c r="S170" s="137">
        <f>VLOOKUP(R170,メイン!$G$54:$Q$68,メイン!$Q$73,0)</f>
        <v>0</v>
      </c>
      <c r="T170" s="136">
        <v>2.1000000000000001E-2</v>
      </c>
      <c r="U170" s="60">
        <f>IF(AA170="",1,AA170)</f>
        <v>1</v>
      </c>
      <c r="V170" s="60">
        <f>IF(AB170="",1,IF(VLOOKUP(AB170,基本情報!$E$67:$T$82,基本情報!$T$1,FALSE)="",0,VLOOKUP(AB170,基本情報!$E$67:$T$82,基本情報!$T$1,FALSE)))</f>
        <v>1</v>
      </c>
      <c r="W170" s="271" t="str">
        <f t="shared" ca="1" si="36"/>
        <v/>
      </c>
      <c r="X170" s="241" t="str">
        <f>IF(K170="-","",IF(G170="＋",$N$5,$M$5))</f>
        <v/>
      </c>
      <c r="Y170" s="58" t="s">
        <v>390</v>
      </c>
      <c r="Z170" s="60" t="str">
        <f t="shared" ca="1" si="43"/>
        <v/>
      </c>
      <c r="AA170" s="60"/>
      <c r="AB170" s="476" t="s">
        <v>439</v>
      </c>
      <c r="AC170" s="1" t="str">
        <f t="shared" si="51"/>
        <v/>
      </c>
      <c r="AD170" s="1" t="str">
        <f ca="1">IF(G170="＋","",M170)</f>
        <v>-</v>
      </c>
      <c r="AE170" s="1" t="str">
        <f ca="1">IF(G170="＋",M170,"")</f>
        <v/>
      </c>
    </row>
    <row r="171" spans="2:31" ht="14.25" customHeight="1">
      <c r="B171" s="395"/>
      <c r="D171" s="1169"/>
      <c r="E171" s="1166"/>
      <c r="F171" s="46"/>
      <c r="G171" s="55" t="str">
        <f ca="1">IF(OFFSET(取組状況入力!$B$16,MATCH(I171,取組状況入力!$E$16:$E$709,0)-1,1,1,1)=0,"",OFFSET(取組状況入力!$B$16,MATCH(I171,取組状況入力!$E$16:$E$709,0)-1,1,1,1))</f>
        <v>○</v>
      </c>
      <c r="H171" s="72" t="s">
        <v>658</v>
      </c>
      <c r="I171" s="57" t="s">
        <v>659</v>
      </c>
      <c r="J171" s="59" t="str">
        <f t="shared" ca="1" si="47"/>
        <v/>
      </c>
      <c r="K171" s="59" t="str">
        <f>VLOOKUP(I171,取組状況入力!$E$17:$X$709,取組状況入力!$S$1,0)</f>
        <v>-</v>
      </c>
      <c r="L171" s="111" t="str">
        <f t="shared" si="48"/>
        <v>-</v>
      </c>
      <c r="M171" s="111" t="str">
        <f t="shared" si="49"/>
        <v>-</v>
      </c>
      <c r="N171" s="118"/>
      <c r="O171" s="27"/>
      <c r="P171" s="32"/>
      <c r="Q171" s="32"/>
      <c r="R171" s="357" t="s">
        <v>416</v>
      </c>
      <c r="S171" s="137">
        <f>VLOOKUP(R171,メイン!$G$54:$Q$68,メイン!$Q$73,0)</f>
        <v>0</v>
      </c>
      <c r="T171" s="136">
        <v>5.0000000000000001E-3</v>
      </c>
      <c r="U171" s="60">
        <f t="shared" si="42"/>
        <v>1</v>
      </c>
      <c r="V171" s="60">
        <f>IF(AB171="",1,IF(VLOOKUP(AB171,基本情報!$E$67:$T$82,基本情報!$T$1,FALSE)="",0,VLOOKUP(AB171,基本情報!$E$67:$T$82,基本情報!$T$1,FALSE)))</f>
        <v>0</v>
      </c>
      <c r="W171" s="271" t="str">
        <f t="shared" ca="1" si="36"/>
        <v/>
      </c>
      <c r="X171" s="241" t="str">
        <f t="shared" si="50"/>
        <v/>
      </c>
      <c r="Y171" s="58" t="s">
        <v>390</v>
      </c>
      <c r="Z171" s="60" t="str">
        <f t="shared" ca="1" si="43"/>
        <v/>
      </c>
      <c r="AA171" s="60"/>
      <c r="AB171" s="476" t="s">
        <v>403</v>
      </c>
      <c r="AC171" s="1" t="str">
        <f t="shared" si="51"/>
        <v/>
      </c>
      <c r="AD171" s="1" t="str">
        <f t="shared" ca="1" si="45"/>
        <v>-</v>
      </c>
      <c r="AE171" s="1" t="str">
        <f t="shared" ca="1" si="46"/>
        <v/>
      </c>
    </row>
    <row r="172" spans="2:31" ht="14.25" customHeight="1">
      <c r="B172" s="395"/>
      <c r="D172" s="1169"/>
      <c r="E172" s="1166"/>
      <c r="F172" s="46"/>
      <c r="G172" s="55" t="str">
        <f ca="1">IF(OFFSET(取組状況入力!$B$16,MATCH(I172,取組状況入力!$E$16:$E$709,0)-1,1,1,1)=0,"",OFFSET(取組状況入力!$B$16,MATCH(I172,取組状況入力!$E$16:$E$709,0)-1,1,1,1))</f>
        <v>○</v>
      </c>
      <c r="H172" s="72" t="s">
        <v>660</v>
      </c>
      <c r="I172" s="57" t="s">
        <v>661</v>
      </c>
      <c r="J172" s="59" t="str">
        <f t="shared" ca="1" si="47"/>
        <v/>
      </c>
      <c r="K172" s="59" t="str">
        <f>VLOOKUP(I172,取組状況入力!$E$17:$X$709,取組状況入力!$S$1,0)</f>
        <v>-</v>
      </c>
      <c r="L172" s="111" t="str">
        <f t="shared" si="48"/>
        <v>-</v>
      </c>
      <c r="M172" s="111" t="str">
        <f t="shared" si="49"/>
        <v>-</v>
      </c>
      <c r="N172" s="118"/>
      <c r="O172" s="27"/>
      <c r="P172" s="32"/>
      <c r="Q172" s="32"/>
      <c r="R172" s="357" t="s">
        <v>258</v>
      </c>
      <c r="S172" s="137">
        <f>VLOOKUP(R172,メイン!$G$54:$Q$68,メイン!$Q$73,0)</f>
        <v>0</v>
      </c>
      <c r="T172" s="136">
        <v>0.05</v>
      </c>
      <c r="U172" s="60">
        <f t="shared" si="42"/>
        <v>1</v>
      </c>
      <c r="V172" s="60">
        <f>IF(AB172="",1,IF(VLOOKUP(AB172,基本情報!$E$67:$T$82,基本情報!$T$1,FALSE)="",0,VLOOKUP(AB172,基本情報!$E$67:$T$82,基本情報!$T$1,FALSE)))</f>
        <v>0</v>
      </c>
      <c r="W172" s="271" t="str">
        <f t="shared" ca="1" si="36"/>
        <v/>
      </c>
      <c r="X172" s="241" t="str">
        <f t="shared" si="50"/>
        <v/>
      </c>
      <c r="Y172" s="58" t="s">
        <v>390</v>
      </c>
      <c r="Z172" s="60" t="str">
        <f t="shared" ca="1" si="43"/>
        <v/>
      </c>
      <c r="AA172" s="60"/>
      <c r="AB172" s="476" t="s">
        <v>403</v>
      </c>
      <c r="AC172" s="1" t="str">
        <f t="shared" si="51"/>
        <v/>
      </c>
      <c r="AD172" s="1" t="str">
        <f t="shared" ca="1" si="45"/>
        <v>-</v>
      </c>
      <c r="AE172" s="1" t="str">
        <f t="shared" ca="1" si="46"/>
        <v/>
      </c>
    </row>
    <row r="173" spans="2:31" ht="14.25" customHeight="1">
      <c r="B173" s="395"/>
      <c r="D173" s="1169"/>
      <c r="E173" s="1166"/>
      <c r="F173" s="46"/>
      <c r="G173" s="55" t="str">
        <f ca="1">IF(OFFSET(取組状況入力!$B$16,MATCH(I173,取組状況入力!$E$16:$E$709,0)-1,1,1,1)=0,"",OFFSET(取組状況入力!$B$16,MATCH(I173,取組状況入力!$E$16:$E$709,0)-1,1,1,1))</f>
        <v>○</v>
      </c>
      <c r="H173" s="72" t="s">
        <v>662</v>
      </c>
      <c r="I173" s="57" t="s">
        <v>663</v>
      </c>
      <c r="J173" s="59" t="str">
        <f t="shared" ca="1" si="47"/>
        <v/>
      </c>
      <c r="K173" s="59" t="str">
        <f>VLOOKUP(I173,取組状況入力!$E$17:$X$709,取組状況入力!$S$1,0)</f>
        <v>-</v>
      </c>
      <c r="L173" s="111" t="str">
        <f t="shared" si="48"/>
        <v>-</v>
      </c>
      <c r="M173" s="111" t="str">
        <f t="shared" si="49"/>
        <v>-</v>
      </c>
      <c r="N173" s="118"/>
      <c r="O173" s="27"/>
      <c r="P173" s="32"/>
      <c r="Q173" s="32"/>
      <c r="R173" s="357" t="s">
        <v>251</v>
      </c>
      <c r="S173" s="137">
        <f>VLOOKUP(R173,メイン!$G$54:$Q$68,メイン!$Q$73,0)</f>
        <v>0</v>
      </c>
      <c r="T173" s="136">
        <v>0.01</v>
      </c>
      <c r="U173" s="60">
        <f t="shared" si="42"/>
        <v>1</v>
      </c>
      <c r="V173" s="60">
        <f>IF(AB173="",1,IF(VLOOKUP(AB173,基本情報!$E$67:$T$82,基本情報!$T$1,FALSE)="",0,VLOOKUP(AB173,基本情報!$E$67:$T$82,基本情報!$T$1,FALSE)))</f>
        <v>0</v>
      </c>
      <c r="W173" s="271" t="str">
        <f t="shared" ca="1" si="36"/>
        <v/>
      </c>
      <c r="X173" s="241" t="str">
        <f t="shared" si="50"/>
        <v/>
      </c>
      <c r="Y173" s="58" t="s">
        <v>390</v>
      </c>
      <c r="Z173" s="60" t="str">
        <f t="shared" ca="1" si="43"/>
        <v/>
      </c>
      <c r="AA173" s="60"/>
      <c r="AB173" s="476" t="s">
        <v>403</v>
      </c>
      <c r="AC173" s="1" t="str">
        <f t="shared" si="51"/>
        <v/>
      </c>
      <c r="AD173" s="1" t="str">
        <f t="shared" ca="1" si="45"/>
        <v>-</v>
      </c>
      <c r="AE173" s="1" t="str">
        <f t="shared" ca="1" si="46"/>
        <v/>
      </c>
    </row>
    <row r="174" spans="2:31" ht="14.25" customHeight="1">
      <c r="B174" s="395"/>
      <c r="D174" s="1169"/>
      <c r="E174" s="1166"/>
      <c r="F174" s="46"/>
      <c r="G174" s="55" t="str">
        <f ca="1">IF(OFFSET(取組状況入力!$B$16,MATCH(I174,取組状況入力!$E$16:$E$709,0)-1,1,1,1)=0,"",OFFSET(取組状況入力!$B$16,MATCH(I174,取組状況入力!$E$16:$E$709,0)-1,1,1,1))</f>
        <v>○</v>
      </c>
      <c r="H174" s="72" t="s">
        <v>664</v>
      </c>
      <c r="I174" s="57" t="s">
        <v>665</v>
      </c>
      <c r="J174" s="59" t="str">
        <f t="shared" ca="1" si="47"/>
        <v/>
      </c>
      <c r="K174" s="59" t="str">
        <f>VLOOKUP(I174,取組状況入力!$E$17:$X$709,取組状況入力!$S$1,0)</f>
        <v>-</v>
      </c>
      <c r="L174" s="111" t="str">
        <f t="shared" si="48"/>
        <v>-</v>
      </c>
      <c r="M174" s="111" t="str">
        <f t="shared" si="49"/>
        <v>-</v>
      </c>
      <c r="N174" s="118"/>
      <c r="O174" s="27"/>
      <c r="P174" s="32"/>
      <c r="Q174" s="32"/>
      <c r="R174" s="357" t="s">
        <v>251</v>
      </c>
      <c r="S174" s="137">
        <f>VLOOKUP(R174,メイン!$G$54:$Q$68,メイン!$Q$73,0)</f>
        <v>0</v>
      </c>
      <c r="T174" s="136">
        <v>0.01</v>
      </c>
      <c r="U174" s="60">
        <f t="shared" si="42"/>
        <v>1</v>
      </c>
      <c r="V174" s="60">
        <f>IF(AB174="",1,IF(VLOOKUP(AB174,基本情報!$E$67:$T$82,基本情報!$T$1,FALSE)="",0,VLOOKUP(AB174,基本情報!$E$67:$T$82,基本情報!$T$1,FALSE)))</f>
        <v>0</v>
      </c>
      <c r="W174" s="271" t="str">
        <f t="shared" ca="1" si="36"/>
        <v/>
      </c>
      <c r="X174" s="241" t="str">
        <f t="shared" si="50"/>
        <v/>
      </c>
      <c r="Y174" s="58" t="s">
        <v>390</v>
      </c>
      <c r="Z174" s="60" t="str">
        <f t="shared" ca="1" si="43"/>
        <v/>
      </c>
      <c r="AA174" s="60"/>
      <c r="AB174" s="476" t="s">
        <v>403</v>
      </c>
      <c r="AC174" s="1" t="str">
        <f t="shared" si="51"/>
        <v/>
      </c>
      <c r="AD174" s="1" t="str">
        <f t="shared" ca="1" si="45"/>
        <v>-</v>
      </c>
      <c r="AE174" s="1" t="str">
        <f t="shared" ca="1" si="46"/>
        <v/>
      </c>
    </row>
    <row r="175" spans="2:31" ht="14.25" customHeight="1">
      <c r="B175" s="395"/>
      <c r="D175" s="1169"/>
      <c r="E175" s="1166"/>
      <c r="F175" s="188"/>
      <c r="G175" s="55" t="str">
        <f ca="1">IF(OFFSET(取組状況入力!$B$16,MATCH(I175,取組状況入力!$E$16:$E$709,0)-1,1,1,1)=0,"",OFFSET(取組状況入力!$B$16,MATCH(I175,取組状況入力!$E$16:$E$709,0)-1,1,1,1))</f>
        <v>○</v>
      </c>
      <c r="H175" s="72" t="s">
        <v>666</v>
      </c>
      <c r="I175" s="57" t="s">
        <v>667</v>
      </c>
      <c r="J175" s="59" t="str">
        <f t="shared" ca="1" si="47"/>
        <v/>
      </c>
      <c r="K175" s="59" t="str">
        <f>VLOOKUP(I175,取組状況入力!$E$17:$X$709,取組状況入力!$S$1,0)</f>
        <v>-</v>
      </c>
      <c r="L175" s="271" t="str">
        <f t="shared" si="48"/>
        <v>-</v>
      </c>
      <c r="M175" s="111" t="str">
        <f t="shared" si="49"/>
        <v>-</v>
      </c>
      <c r="N175" s="118"/>
      <c r="O175" s="27"/>
      <c r="P175" s="32"/>
      <c r="Q175" s="32"/>
      <c r="R175" s="357" t="s">
        <v>251</v>
      </c>
      <c r="S175" s="137">
        <f>VLOOKUP(R175,メイン!$G$54:$Q$68,メイン!$Q$73,0)</f>
        <v>0</v>
      </c>
      <c r="T175" s="136">
        <v>0.04</v>
      </c>
      <c r="U175" s="60">
        <f t="shared" si="42"/>
        <v>1</v>
      </c>
      <c r="V175" s="60">
        <f>IF(AB175="",1,IF(VLOOKUP(AB175,基本情報!$E$67:$T$82,基本情報!$T$1,FALSE)="",0,VLOOKUP(AB175,基本情報!$E$67:$T$82,基本情報!$T$1,FALSE)))</f>
        <v>0</v>
      </c>
      <c r="W175" s="271" t="str">
        <f t="shared" ca="1" si="36"/>
        <v/>
      </c>
      <c r="X175" s="241" t="str">
        <f t="shared" si="50"/>
        <v/>
      </c>
      <c r="Y175" s="58" t="s">
        <v>390</v>
      </c>
      <c r="Z175" s="60" t="str">
        <f t="shared" ca="1" si="43"/>
        <v/>
      </c>
      <c r="AA175" s="60"/>
      <c r="AB175" s="476" t="s">
        <v>403</v>
      </c>
      <c r="AC175" s="1" t="str">
        <f t="shared" si="51"/>
        <v/>
      </c>
      <c r="AD175" s="1" t="str">
        <f t="shared" ca="1" si="45"/>
        <v>-</v>
      </c>
      <c r="AE175" s="1" t="str">
        <f t="shared" ca="1" si="46"/>
        <v/>
      </c>
    </row>
    <row r="176" spans="2:31" ht="14.25" customHeight="1">
      <c r="B176" s="395"/>
      <c r="D176" s="1169"/>
      <c r="E176" s="1166"/>
      <c r="F176" s="3"/>
      <c r="G176" s="55" t="str">
        <f ca="1">IF(OFFSET(取組状況入力!$B$16,MATCH(I176,取組状況入力!$E$16:$E$709,0)-1,1,1,1)=0,"",OFFSET(取組状況入力!$B$16,MATCH(I176,取組状況入力!$E$16:$E$709,0)-1,1,1,1))</f>
        <v>○</v>
      </c>
      <c r="H176" s="72" t="s">
        <v>668</v>
      </c>
      <c r="I176" s="57" t="s">
        <v>669</v>
      </c>
      <c r="J176" s="59" t="str">
        <f t="shared" ca="1" si="47"/>
        <v/>
      </c>
      <c r="K176" s="59" t="str">
        <f>VLOOKUP(I176,取組状況入力!$E$17:$X$709,取組状況入力!$S$1,0)</f>
        <v>-</v>
      </c>
      <c r="L176" s="111" t="str">
        <f t="shared" ref="L176:L177" si="52">IF(K176="×","×",IF(K176="-","-",S176*T176*X176*U176*V176))</f>
        <v>-</v>
      </c>
      <c r="M176" s="271" t="str">
        <f t="shared" ref="M176:M177" si="53">IF(K176="×","×",IF(K176="-","-",K176*L176))</f>
        <v>-</v>
      </c>
      <c r="N176" s="118"/>
      <c r="O176" s="27"/>
      <c r="P176" s="32"/>
      <c r="Q176" s="32"/>
      <c r="R176" s="357" t="s">
        <v>258</v>
      </c>
      <c r="S176" s="137">
        <f>VLOOKUP(R176,メイン!$G$54:$Q$68,メイン!$Q$73,0)</f>
        <v>0</v>
      </c>
      <c r="T176" s="136">
        <v>0.06</v>
      </c>
      <c r="U176" s="60">
        <f t="shared" ref="U176:U177" si="54">IF(AA176="",1,AA176)</f>
        <v>1</v>
      </c>
      <c r="V176" s="60">
        <f>IF(AB176="",1,IF(VLOOKUP(AB176,基本情報!$E$67:$T$82,基本情報!$T$1,FALSE)="",0,VLOOKUP(AB176,基本情報!$E$67:$T$82,基本情報!$T$1,FALSE)))</f>
        <v>0</v>
      </c>
      <c r="W176" s="271" t="str">
        <f t="shared" ref="W176:W177" ca="1" si="55">IF(OR(G176="＋",K176="-"),"",1*S176*T176*U176*V176)</f>
        <v/>
      </c>
      <c r="X176" s="241" t="str">
        <f t="shared" ref="X176:X177" si="56">IF(K176="-","",IF(G176="＋",$N$5,$M$5))</f>
        <v/>
      </c>
      <c r="Y176" s="58" t="s">
        <v>670</v>
      </c>
      <c r="Z176" s="60" t="str">
        <f t="shared" ca="1" si="43"/>
        <v/>
      </c>
      <c r="AA176" s="60"/>
      <c r="AB176" s="476" t="s">
        <v>403</v>
      </c>
      <c r="AC176" s="1" t="str">
        <f t="shared" ref="AC176:AC177" si="57">IF(K176="-","",IF(G176="＋","",S176*T176*X176*U176*V176))</f>
        <v/>
      </c>
      <c r="AD176" s="1" t="str">
        <f t="shared" ref="AD176:AD177" ca="1" si="58">IF(G176="＋","",M176)</f>
        <v>-</v>
      </c>
      <c r="AE176" s="1" t="str">
        <f t="shared" ref="AE176:AE177" ca="1" si="59">IF(G176="＋",M176,"")</f>
        <v/>
      </c>
    </row>
    <row r="177" spans="2:31" ht="14.25" customHeight="1">
      <c r="B177" s="395"/>
      <c r="D177" s="1169"/>
      <c r="E177" s="1166"/>
      <c r="F177" s="36"/>
      <c r="G177" s="931" t="str">
        <f ca="1">IF(OFFSET(取組状況入力!$B$16,MATCH(I177,取組状況入力!$E$16:$E$709,0)-1,1,1,1)=0,"",OFFSET(取組状況入力!$B$16,MATCH(I177,取組状況入力!$E$16:$E$709,0)-1,1,1,1))</f>
        <v>○</v>
      </c>
      <c r="H177" s="1049" t="s">
        <v>671</v>
      </c>
      <c r="I177" s="36" t="s">
        <v>672</v>
      </c>
      <c r="J177" s="785" t="str">
        <f t="shared" ca="1" si="47"/>
        <v/>
      </c>
      <c r="K177" s="785" t="str">
        <f>VLOOKUP(I177,取組状況入力!$E$17:$X$709,取組状況入力!$S$1,0)</f>
        <v>-</v>
      </c>
      <c r="L177" s="932" t="str">
        <f t="shared" si="52"/>
        <v>-</v>
      </c>
      <c r="M177" s="932" t="str">
        <f t="shared" si="53"/>
        <v>-</v>
      </c>
      <c r="N177" s="119"/>
      <c r="O177" s="643"/>
      <c r="P177" s="32"/>
      <c r="Q177" s="34"/>
      <c r="R177" s="933" t="s">
        <v>251</v>
      </c>
      <c r="S177" s="935">
        <f>VLOOKUP(R177,メイン!$G$54:$Q$68,メイン!$Q$73,0)</f>
        <v>0</v>
      </c>
      <c r="T177" s="219">
        <v>0.01</v>
      </c>
      <c r="U177" s="119">
        <f t="shared" si="54"/>
        <v>1</v>
      </c>
      <c r="V177" s="119">
        <f>IF(AB177="",1,IF(VLOOKUP(AB177,基本情報!$E$67:$T$82,基本情報!$T$1,FALSE)="",0,VLOOKUP(AB177,基本情報!$E$67:$T$82,基本情報!$T$1,FALSE)))</f>
        <v>0</v>
      </c>
      <c r="W177" s="272" t="str">
        <f t="shared" ca="1" si="55"/>
        <v/>
      </c>
      <c r="X177" s="272" t="str">
        <f t="shared" si="56"/>
        <v/>
      </c>
      <c r="Y177" s="20" t="s">
        <v>670</v>
      </c>
      <c r="Z177" s="119" t="str">
        <f t="shared" ca="1" si="43"/>
        <v/>
      </c>
      <c r="AA177" s="119"/>
      <c r="AB177" s="936" t="s">
        <v>403</v>
      </c>
      <c r="AC177" s="1" t="str">
        <f t="shared" si="57"/>
        <v/>
      </c>
      <c r="AD177" s="1" t="str">
        <f t="shared" ca="1" si="58"/>
        <v>-</v>
      </c>
      <c r="AE177" s="1" t="str">
        <f t="shared" ca="1" si="59"/>
        <v/>
      </c>
    </row>
    <row r="178" spans="2:31" ht="14.25" customHeight="1">
      <c r="B178" s="395"/>
      <c r="D178" s="1169"/>
      <c r="E178" s="1166"/>
      <c r="F178" s="3" t="s">
        <v>71</v>
      </c>
      <c r="G178" s="131" t="str">
        <f ca="1">IF(OFFSET(取組状況入力!$B$16,MATCH(I178,取組状況入力!$E$16:$E$709,0)-1,1,1,1)=0,"",OFFSET(取組状況入力!$B$16,MATCH(I178,取組状況入力!$E$16:$E$709,0)-1,1,1,1))</f>
        <v>◎</v>
      </c>
      <c r="H178" s="124" t="s">
        <v>673</v>
      </c>
      <c r="I178" s="122" t="s">
        <v>674</v>
      </c>
      <c r="J178" s="127" t="str">
        <f t="shared" ca="1" si="47"/>
        <v/>
      </c>
      <c r="K178" s="127" t="str">
        <f>VLOOKUP(I178,取組状況入力!$E$17:$X$709,取組状況入力!$S$1,0)</f>
        <v>-</v>
      </c>
      <c r="L178" s="133" t="str">
        <f t="shared" si="48"/>
        <v>-</v>
      </c>
      <c r="M178" s="133" t="str">
        <f t="shared" si="49"/>
        <v>-</v>
      </c>
      <c r="N178" s="134">
        <f ca="1">SUM(AD178:AD198)</f>
        <v>0</v>
      </c>
      <c r="O178" s="355"/>
      <c r="P178" s="32"/>
      <c r="Q178" s="32"/>
      <c r="R178" s="356" t="s">
        <v>387</v>
      </c>
      <c r="S178" s="135">
        <f>VLOOKUP(R178,メイン!$G$54:$Q$68,メイン!$Q$73,0)</f>
        <v>0</v>
      </c>
      <c r="T178" s="218">
        <v>1.2999999999999999E-2</v>
      </c>
      <c r="U178" s="124">
        <f t="shared" si="42"/>
        <v>1</v>
      </c>
      <c r="V178" s="124">
        <f>IF(AB178="",1,IF(VLOOKUP(AB178,基本情報!$E$67:$T$82,基本情報!$T$1,FALSE)="",0,VLOOKUP(AB178,基本情報!$E$67:$T$82,基本情報!$T$1,FALSE)))</f>
        <v>1</v>
      </c>
      <c r="W178" s="241" t="str">
        <f t="shared" ca="1" si="36"/>
        <v/>
      </c>
      <c r="X178" s="241" t="str">
        <f t="shared" si="50"/>
        <v/>
      </c>
      <c r="Y178" s="123" t="s">
        <v>462</v>
      </c>
      <c r="Z178" s="124" t="str">
        <f t="shared" ca="1" si="43"/>
        <v/>
      </c>
      <c r="AA178" s="124"/>
      <c r="AB178" s="475" t="s">
        <v>439</v>
      </c>
      <c r="AC178" s="1" t="str">
        <f t="shared" si="51"/>
        <v/>
      </c>
      <c r="AD178" s="1" t="str">
        <f t="shared" ca="1" si="45"/>
        <v>-</v>
      </c>
      <c r="AE178" s="1" t="str">
        <f t="shared" ca="1" si="46"/>
        <v/>
      </c>
    </row>
    <row r="179" spans="2:31" ht="14.25" customHeight="1">
      <c r="B179" s="395"/>
      <c r="D179" s="1169"/>
      <c r="E179" s="1166"/>
      <c r="F179" s="46"/>
      <c r="G179" s="60" t="str">
        <f ca="1">IF(OFFSET(取組状況入力!$B$16,MATCH(I179,取組状況入力!$E$16:$E$709,0)-1,1,1,1)=0,"",OFFSET(取組状況入力!$B$16,MATCH(I179,取組状況入力!$E$16:$E$709,0)-1,1,1,1))</f>
        <v>◎</v>
      </c>
      <c r="H179" s="60" t="s">
        <v>675</v>
      </c>
      <c r="I179" s="57" t="s">
        <v>676</v>
      </c>
      <c r="J179" s="59" t="str">
        <f ca="1">IF(AND($G179="◎",$K179=0),"×","")</f>
        <v>×</v>
      </c>
      <c r="K179" s="59">
        <f>VLOOKUP(I179,取組状況入力!$E$17:$X$709,取組状況入力!$S$1,0)</f>
        <v>0</v>
      </c>
      <c r="L179" s="111">
        <f ca="1">IF(K179="×","×",IF(K179="-","-",S179*T179*X179*U179*V179))</f>
        <v>0</v>
      </c>
      <c r="M179" s="111">
        <f ca="1">IF(K179="×","×",IF(K179="-","-",K179*L179))</f>
        <v>0</v>
      </c>
      <c r="N179" s="254">
        <f ca="1">SUM(AE178:AE198)</f>
        <v>0</v>
      </c>
      <c r="O179" s="429"/>
      <c r="P179" s="32"/>
      <c r="Q179" s="32"/>
      <c r="R179" s="357" t="s">
        <v>472</v>
      </c>
      <c r="S179" s="137">
        <f>VLOOKUP(R179,メイン!$G$54:$Q$68,メイン!$Q$73,0)</f>
        <v>0</v>
      </c>
      <c r="T179" s="780">
        <v>1.4999999999999999E-2</v>
      </c>
      <c r="U179" s="60">
        <f>IF(AA179="",1,AA179)</f>
        <v>1</v>
      </c>
      <c r="V179" s="60">
        <f>IF(AB179="",1,IF(VLOOKUP(AB179,基本情報!$E$67:$T$82,基本情報!$T$1,FALSE)="",0,VLOOKUP(AB179,基本情報!$E$67:$T$82,基本情報!$T$1,FALSE)))</f>
        <v>1</v>
      </c>
      <c r="W179" s="271">
        <f ca="1">IF(OR(G179="＋",K179="-"),"",1*S179*T179*U179*V179)</f>
        <v>0</v>
      </c>
      <c r="X179" s="241">
        <f ca="1">IF(K179="-","",IF(G179="＋",$N$5,$M$5))</f>
        <v>0</v>
      </c>
      <c r="Y179" s="58" t="s">
        <v>462</v>
      </c>
      <c r="Z179" s="60">
        <f ca="1">IF($J179="×",1,"")</f>
        <v>1</v>
      </c>
      <c r="AA179" s="60"/>
      <c r="AB179" s="476" t="s">
        <v>439</v>
      </c>
      <c r="AC179" s="1">
        <f ca="1">IF(K179="-","",IF(G179="＋","",S179*T179*X179*U179*V179))</f>
        <v>0</v>
      </c>
      <c r="AD179" s="1">
        <f ca="1">IF(G179="＋","",M179)</f>
        <v>0</v>
      </c>
      <c r="AE179" s="1" t="str">
        <f ca="1">IF(G179="＋",M179,"")</f>
        <v/>
      </c>
    </row>
    <row r="180" spans="2:31" ht="14.25" customHeight="1">
      <c r="B180" s="395"/>
      <c r="D180" s="1169"/>
      <c r="E180" s="1166"/>
      <c r="F180" s="46"/>
      <c r="G180" s="60" t="str">
        <f ca="1">IF(OFFSET(取組状況入力!$B$16,MATCH(I180,取組状況入力!$E$16:$E$709,0)-1,1,1,1)=0,"",OFFSET(取組状況入力!$B$16,MATCH(I180,取組状況入力!$E$16:$E$709,0)-1,1,1,1))</f>
        <v>◎</v>
      </c>
      <c r="H180" s="60" t="s">
        <v>677</v>
      </c>
      <c r="I180" s="57" t="s">
        <v>678</v>
      </c>
      <c r="J180" s="59" t="str">
        <f t="shared" ca="1" si="47"/>
        <v>×</v>
      </c>
      <c r="K180" s="59">
        <f>VLOOKUP(I180,取組状況入力!$E$17:$X$709,取組状況入力!$S$1,0)</f>
        <v>0</v>
      </c>
      <c r="L180" s="111">
        <f t="shared" ca="1" si="48"/>
        <v>0</v>
      </c>
      <c r="M180" s="111">
        <f t="shared" ca="1" si="49"/>
        <v>0</v>
      </c>
      <c r="N180" s="118"/>
      <c r="O180" s="27"/>
      <c r="P180" s="32"/>
      <c r="Q180" s="32"/>
      <c r="R180" s="357" t="s">
        <v>387</v>
      </c>
      <c r="S180" s="137">
        <f>VLOOKUP(R180,メイン!$G$54:$Q$68,メイン!$Q$73,0)</f>
        <v>0</v>
      </c>
      <c r="T180" s="136">
        <v>1.4999999999999999E-2</v>
      </c>
      <c r="U180" s="60">
        <f t="shared" si="42"/>
        <v>1</v>
      </c>
      <c r="V180" s="60">
        <f>IF(AB180="",1,IF(VLOOKUP(AB180,基本情報!$E$67:$T$82,基本情報!$T$1,FALSE)="",0,VLOOKUP(AB180,基本情報!$E$67:$T$82,基本情報!$T$1,FALSE)))</f>
        <v>1</v>
      </c>
      <c r="W180" s="271">
        <f t="shared" ca="1" si="36"/>
        <v>0</v>
      </c>
      <c r="X180" s="241">
        <f ca="1">IF(K180="-","",IF(G180="＋",$N$5,$M$5))</f>
        <v>0</v>
      </c>
      <c r="Y180" s="58" t="s">
        <v>462</v>
      </c>
      <c r="Z180" s="60">
        <f t="shared" ca="1" si="43"/>
        <v>1</v>
      </c>
      <c r="AA180" s="60"/>
      <c r="AB180" s="476" t="s">
        <v>439</v>
      </c>
      <c r="AC180" s="1">
        <f t="shared" ca="1" si="51"/>
        <v>0</v>
      </c>
      <c r="AD180" s="1">
        <f ca="1">IF(G180="＋","",M180)</f>
        <v>0</v>
      </c>
      <c r="AE180" s="1" t="str">
        <f ca="1">IF(G180="＋",M180,"")</f>
        <v/>
      </c>
    </row>
    <row r="181" spans="2:31" ht="14.25" customHeight="1">
      <c r="B181" s="395"/>
      <c r="D181" s="1169"/>
      <c r="E181" s="1166"/>
      <c r="F181" s="46"/>
      <c r="G181" s="55" t="str">
        <f ca="1">IF(OFFSET(取組状況入力!$B$16,MATCH(I181,取組状況入力!$E$16:$E$709,0)-1,1,1,1)=0,"",OFFSET(取組状況入力!$B$16,MATCH(I181,取組状況入力!$E$16:$E$709,0)-1,1,1,1))</f>
        <v>◎</v>
      </c>
      <c r="H181" s="60" t="s">
        <v>679</v>
      </c>
      <c r="I181" s="57" t="s">
        <v>680</v>
      </c>
      <c r="J181" s="59" t="str">
        <f t="shared" ca="1" si="47"/>
        <v/>
      </c>
      <c r="K181" s="59" t="str">
        <f>VLOOKUP(I181,取組状況入力!$E$17:$X$709,取組状況入力!$S$1,0)</f>
        <v>-</v>
      </c>
      <c r="L181" s="111" t="str">
        <f t="shared" si="48"/>
        <v>-</v>
      </c>
      <c r="M181" s="111" t="str">
        <f t="shared" si="49"/>
        <v>-</v>
      </c>
      <c r="N181" s="118"/>
      <c r="O181" s="27"/>
      <c r="P181" s="32"/>
      <c r="Q181" s="32"/>
      <c r="R181" s="357" t="s">
        <v>469</v>
      </c>
      <c r="S181" s="137">
        <f>VLOOKUP(R181,メイン!$G$54:$Q$68,メイン!$Q$73,0)</f>
        <v>0</v>
      </c>
      <c r="T181" s="136">
        <v>0.05</v>
      </c>
      <c r="U181" s="60">
        <f t="shared" si="42"/>
        <v>1</v>
      </c>
      <c r="V181" s="60">
        <f>IF(AB181="",1,IF(VLOOKUP(AB181,基本情報!$E$67:$T$82,基本情報!$T$1,FALSE)="",0,VLOOKUP(AB181,基本情報!$E$67:$T$82,基本情報!$T$1,FALSE)))</f>
        <v>1</v>
      </c>
      <c r="W181" s="271" t="str">
        <f t="shared" ca="1" si="36"/>
        <v/>
      </c>
      <c r="X181" s="241" t="str">
        <f t="shared" si="50"/>
        <v/>
      </c>
      <c r="Y181" s="58" t="s">
        <v>462</v>
      </c>
      <c r="Z181" s="60" t="str">
        <f t="shared" ca="1" si="43"/>
        <v/>
      </c>
      <c r="AA181" s="60"/>
      <c r="AB181" s="476" t="s">
        <v>439</v>
      </c>
      <c r="AC181" s="1" t="str">
        <f t="shared" si="51"/>
        <v/>
      </c>
      <c r="AD181" s="1" t="str">
        <f t="shared" ca="1" si="45"/>
        <v>-</v>
      </c>
      <c r="AE181" s="1" t="str">
        <f t="shared" ca="1" si="46"/>
        <v/>
      </c>
    </row>
    <row r="182" spans="2:31" ht="14.25" customHeight="1">
      <c r="B182" s="395"/>
      <c r="D182" s="1169"/>
      <c r="E182" s="1166"/>
      <c r="F182" s="46"/>
      <c r="G182" s="55" t="str">
        <f ca="1">IF(OFFSET(取組状況入力!$B$16,MATCH(I182,取組状況入力!$E$16:$E$709,0)-1,1,1,1)=0,"",OFFSET(取組状況入力!$B$16,MATCH(I182,取組状況入力!$E$16:$E$709,0)-1,1,1,1))</f>
        <v>○</v>
      </c>
      <c r="H182" s="60" t="s">
        <v>681</v>
      </c>
      <c r="I182" s="57" t="s">
        <v>682</v>
      </c>
      <c r="J182" s="59" t="str">
        <f t="shared" ca="1" si="47"/>
        <v/>
      </c>
      <c r="K182" s="59" t="str">
        <f>VLOOKUP(I182,取組状況入力!$E$17:$X$709,取組状況入力!$S$1,0)</f>
        <v>-</v>
      </c>
      <c r="L182" s="111" t="str">
        <f t="shared" si="48"/>
        <v>-</v>
      </c>
      <c r="M182" s="111" t="str">
        <f t="shared" si="49"/>
        <v>-</v>
      </c>
      <c r="N182" s="118"/>
      <c r="O182" s="27"/>
      <c r="P182" s="32"/>
      <c r="Q182" s="32"/>
      <c r="R182" s="357" t="s">
        <v>201</v>
      </c>
      <c r="S182" s="137">
        <f>VLOOKUP(R182,メイン!$G$54:$Q$68,メイン!$Q$73,0)</f>
        <v>0</v>
      </c>
      <c r="T182" s="136">
        <v>0.03</v>
      </c>
      <c r="U182" s="60">
        <f t="shared" si="42"/>
        <v>1</v>
      </c>
      <c r="V182" s="60">
        <f>IF(AB182="",1,IF(VLOOKUP(AB182,基本情報!$E$67:$T$82,基本情報!$T$1,FALSE)="",0,VLOOKUP(AB182,基本情報!$E$67:$T$82,基本情報!$T$1,FALSE)))</f>
        <v>0</v>
      </c>
      <c r="W182" s="271" t="str">
        <f t="shared" ref="W182:W243" ca="1" si="60">IF(OR(G182="＋",K182="-"),"",1*S182*T182*U182*V182)</f>
        <v/>
      </c>
      <c r="X182" s="241" t="str">
        <f>IF(K182="-","",IF(G182="＋",$N$5,$M$5))</f>
        <v/>
      </c>
      <c r="Y182" s="58" t="s">
        <v>462</v>
      </c>
      <c r="Z182" s="60" t="str">
        <f t="shared" ca="1" si="43"/>
        <v/>
      </c>
      <c r="AA182" s="60"/>
      <c r="AB182" s="476" t="s">
        <v>479</v>
      </c>
      <c r="AC182" s="1" t="str">
        <f t="shared" si="51"/>
        <v/>
      </c>
      <c r="AD182" s="1" t="str">
        <f ca="1">IF(G182="＋","",M182)</f>
        <v>-</v>
      </c>
      <c r="AE182" s="1" t="str">
        <f ca="1">IF(G182="＋",M182,"")</f>
        <v/>
      </c>
    </row>
    <row r="183" spans="2:31" ht="14.25" customHeight="1">
      <c r="B183" s="395"/>
      <c r="D183" s="1169"/>
      <c r="E183" s="1166"/>
      <c r="F183" s="46"/>
      <c r="G183" s="55" t="str">
        <f ca="1">IF(OFFSET(取組状況入力!$B$16,MATCH(I183,取組状況入力!$E$16:$E$709,0)-1,1,1,1)=0,"",OFFSET(取組状況入力!$B$16,MATCH(I183,取組状況入力!$E$16:$E$709,0)-1,1,1,1))</f>
        <v>○</v>
      </c>
      <c r="H183" s="60" t="s">
        <v>683</v>
      </c>
      <c r="I183" s="57" t="s">
        <v>684</v>
      </c>
      <c r="J183" s="59" t="str">
        <f t="shared" ca="1" si="47"/>
        <v/>
      </c>
      <c r="K183" s="59">
        <f>VLOOKUP(I183,取組状況入力!$E$17:$X$709,取組状況入力!$S$1,0)</f>
        <v>0</v>
      </c>
      <c r="L183" s="111">
        <f ca="1">IF(K183="×","×",IF(K183="-","-",S183*T183*X183*U183*V183))</f>
        <v>0</v>
      </c>
      <c r="M183" s="111">
        <f ca="1">IF(K183="×","×",IF(K183="-","-",K183*L183))</f>
        <v>0</v>
      </c>
      <c r="N183" s="118"/>
      <c r="O183" s="27"/>
      <c r="P183" s="32"/>
      <c r="Q183" s="32"/>
      <c r="R183" s="357" t="s">
        <v>201</v>
      </c>
      <c r="S183" s="137">
        <f>VLOOKUP(R183,メイン!$G$54:$Q$68,メイン!$Q$73,0)</f>
        <v>0</v>
      </c>
      <c r="T183" s="136">
        <v>1.2999999999999999E-2</v>
      </c>
      <c r="U183" s="60">
        <f>IF(AA183="",1,AA183)</f>
        <v>1</v>
      </c>
      <c r="V183" s="60">
        <f>IF(AB183="",1,IF(VLOOKUP(AB183,基本情報!$E$67:$T$82,基本情報!$T$1,FALSE)="",0,VLOOKUP(AB183,基本情報!$E$67:$T$82,基本情報!$T$1,FALSE)))</f>
        <v>1</v>
      </c>
      <c r="W183" s="271">
        <f ca="1">IF(OR(G183="＋",K183="-"),"",1*S183*T183*U183*V183)</f>
        <v>0</v>
      </c>
      <c r="X183" s="241">
        <f ca="1">IF(K183="-","",IF(G183="＋",$N$5,$M$5))</f>
        <v>0</v>
      </c>
      <c r="Y183" s="58" t="s">
        <v>462</v>
      </c>
      <c r="Z183" s="60" t="str">
        <f t="shared" ca="1" si="43"/>
        <v/>
      </c>
      <c r="AA183" s="60"/>
      <c r="AB183" s="476" t="s">
        <v>439</v>
      </c>
      <c r="AC183" s="1">
        <f ca="1">IF(K183="-","",IF(G183="＋","",S183*T183*X183*U183*V183))</f>
        <v>0</v>
      </c>
      <c r="AD183" s="1">
        <f ca="1">IF(G183="＋","",M183)</f>
        <v>0</v>
      </c>
      <c r="AE183" s="1" t="str">
        <f ca="1">IF(G183="＋",M183,"")</f>
        <v/>
      </c>
    </row>
    <row r="184" spans="2:31" ht="14.25" customHeight="1">
      <c r="B184" s="395"/>
      <c r="D184" s="1169"/>
      <c r="E184" s="1166"/>
      <c r="F184" s="46"/>
      <c r="G184" s="60" t="str">
        <f ca="1">IF(OFFSET(取組状況入力!$B$16,MATCH(I184,取組状況入力!$E$16:$E$709,0)-1,1,1,1)=0,"",OFFSET(取組状況入力!$B$16,MATCH(I184,取組状況入力!$E$16:$E$709,0)-1,1,1,1))</f>
        <v>○</v>
      </c>
      <c r="H184" s="60" t="s">
        <v>685</v>
      </c>
      <c r="I184" s="57" t="s">
        <v>686</v>
      </c>
      <c r="J184" s="59" t="str">
        <f t="shared" ca="1" si="47"/>
        <v/>
      </c>
      <c r="K184" s="59" t="str">
        <f>VLOOKUP(I184,取組状況入力!$E$17:$X$709,取組状況入力!$S$1,0)</f>
        <v>-</v>
      </c>
      <c r="L184" s="111" t="str">
        <f t="shared" si="48"/>
        <v>-</v>
      </c>
      <c r="M184" s="111" t="str">
        <f t="shared" si="49"/>
        <v>-</v>
      </c>
      <c r="N184" s="118"/>
      <c r="O184" s="27"/>
      <c r="P184" s="32"/>
      <c r="Q184" s="32"/>
      <c r="R184" s="357" t="s">
        <v>286</v>
      </c>
      <c r="S184" s="137">
        <f>VLOOKUP(R184,メイン!$G$54:$Q$68,メイン!$Q$73,0)</f>
        <v>0</v>
      </c>
      <c r="T184" s="136">
        <v>0.05</v>
      </c>
      <c r="U184" s="60">
        <f t="shared" si="42"/>
        <v>1</v>
      </c>
      <c r="V184" s="60">
        <f>IF(AB184="",1,IF(VLOOKUP(AB184,基本情報!$E$67:$T$82,基本情報!$T$1,FALSE)="",0,VLOOKUP(AB184,基本情報!$E$67:$T$82,基本情報!$T$1,FALSE)))</f>
        <v>1</v>
      </c>
      <c r="W184" s="271" t="str">
        <f t="shared" ca="1" si="60"/>
        <v/>
      </c>
      <c r="X184" s="241" t="str">
        <f t="shared" si="50"/>
        <v/>
      </c>
      <c r="Y184" s="58" t="s">
        <v>462</v>
      </c>
      <c r="Z184" s="60" t="str">
        <f t="shared" ca="1" si="43"/>
        <v/>
      </c>
      <c r="AA184" s="60"/>
      <c r="AB184" s="476" t="s">
        <v>439</v>
      </c>
      <c r="AC184" s="1" t="str">
        <f t="shared" si="51"/>
        <v/>
      </c>
      <c r="AD184" s="1" t="str">
        <f t="shared" ca="1" si="45"/>
        <v>-</v>
      </c>
      <c r="AE184" s="1" t="str">
        <f t="shared" ca="1" si="46"/>
        <v/>
      </c>
    </row>
    <row r="185" spans="2:31" ht="14.25" customHeight="1">
      <c r="B185" s="395"/>
      <c r="D185" s="1169"/>
      <c r="E185" s="1166"/>
      <c r="F185" s="46"/>
      <c r="G185" s="60" t="str">
        <f ca="1">IF(OFFSET(取組状況入力!$B$16,MATCH(I185,取組状況入力!$E$16:$E$709,0)-1,1,1,1)=0,"",OFFSET(取組状況入力!$B$16,MATCH(I185,取組状況入力!$E$16:$E$709,0)-1,1,1,1))</f>
        <v>○</v>
      </c>
      <c r="H185" s="60" t="s">
        <v>687</v>
      </c>
      <c r="I185" s="57" t="s">
        <v>688</v>
      </c>
      <c r="J185" s="59" t="str">
        <f t="shared" ca="1" si="47"/>
        <v/>
      </c>
      <c r="K185" s="59">
        <f>VLOOKUP(I185,取組状況入力!$E$17:$X$709,取組状況入力!$S$1,0)</f>
        <v>0</v>
      </c>
      <c r="L185" s="111">
        <f t="shared" ca="1" si="48"/>
        <v>0</v>
      </c>
      <c r="M185" s="111">
        <f t="shared" ca="1" si="49"/>
        <v>0</v>
      </c>
      <c r="N185" s="238"/>
      <c r="O185" s="428"/>
      <c r="P185" s="32"/>
      <c r="Q185" s="32"/>
      <c r="R185" s="357" t="s">
        <v>387</v>
      </c>
      <c r="S185" s="137">
        <f>VLOOKUP(R185,メイン!$G$54:$Q$68,メイン!$Q$73,0)</f>
        <v>0</v>
      </c>
      <c r="T185" s="136">
        <v>2.3E-2</v>
      </c>
      <c r="U185" s="60">
        <f t="shared" si="42"/>
        <v>1</v>
      </c>
      <c r="V185" s="60">
        <f>IF(AB185="",1,IF(VLOOKUP(AB185,基本情報!$E$67:$T$82,基本情報!$T$1,FALSE)="",0,VLOOKUP(AB185,基本情報!$E$67:$T$82,基本情報!$T$1,FALSE)))</f>
        <v>0</v>
      </c>
      <c r="W185" s="271">
        <f t="shared" ca="1" si="60"/>
        <v>0</v>
      </c>
      <c r="X185" s="241">
        <f ca="1">IF(K185="-","",IF(G185="＋",$N$5,$M$5))</f>
        <v>0</v>
      </c>
      <c r="Y185" s="58" t="s">
        <v>462</v>
      </c>
      <c r="Z185" s="60" t="str">
        <f t="shared" ca="1" si="43"/>
        <v/>
      </c>
      <c r="AA185" s="60"/>
      <c r="AB185" s="476" t="s">
        <v>689</v>
      </c>
      <c r="AC185" s="1">
        <f t="shared" ca="1" si="51"/>
        <v>0</v>
      </c>
      <c r="AD185" s="1">
        <f ca="1">IF(G185="＋","",M185)</f>
        <v>0</v>
      </c>
      <c r="AE185" s="1" t="str">
        <f ca="1">IF(G185="＋",M185,"")</f>
        <v/>
      </c>
    </row>
    <row r="186" spans="2:31" ht="14.25" customHeight="1">
      <c r="B186" s="395"/>
      <c r="D186" s="1169"/>
      <c r="E186" s="1166"/>
      <c r="F186" s="46"/>
      <c r="G186" s="60" t="str">
        <f ca="1">IF(OFFSET(取組状況入力!$B$16,MATCH(I186,取組状況入力!$E$16:$E$709,0)-1,1,1,1)=0,"",OFFSET(取組状況入力!$B$16,MATCH(I186,取組状況入力!$E$16:$E$709,0)-1,1,1,1))</f>
        <v>○</v>
      </c>
      <c r="H186" s="60" t="s">
        <v>690</v>
      </c>
      <c r="I186" s="57" t="s">
        <v>691</v>
      </c>
      <c r="J186" s="59" t="str">
        <f t="shared" ca="1" si="47"/>
        <v/>
      </c>
      <c r="K186" s="59">
        <f>VLOOKUP(I186,取組状況入力!$E$17:$X$709,取組状況入力!$S$1,0)</f>
        <v>0</v>
      </c>
      <c r="L186" s="111">
        <f t="shared" ca="1" si="48"/>
        <v>0</v>
      </c>
      <c r="M186" s="111">
        <f t="shared" ca="1" si="49"/>
        <v>0</v>
      </c>
      <c r="N186" s="118"/>
      <c r="O186" s="27"/>
      <c r="P186" s="32"/>
      <c r="Q186" s="32"/>
      <c r="R186" s="357" t="s">
        <v>387</v>
      </c>
      <c r="S186" s="137">
        <f>VLOOKUP(R186,メイン!$G$54:$Q$68,メイン!$Q$73,0)</f>
        <v>0</v>
      </c>
      <c r="T186" s="136">
        <v>5.0000000000000001E-3</v>
      </c>
      <c r="U186" s="60">
        <f t="shared" si="42"/>
        <v>1</v>
      </c>
      <c r="V186" s="60">
        <f>IF(AB186="",1,IF(VLOOKUP(AB186,基本情報!$E$67:$T$82,基本情報!$T$1,FALSE)="",0,VLOOKUP(AB186,基本情報!$E$67:$T$82,基本情報!$T$1,FALSE)))</f>
        <v>1</v>
      </c>
      <c r="W186" s="271">
        <f t="shared" ca="1" si="60"/>
        <v>0</v>
      </c>
      <c r="X186" s="241">
        <f t="shared" ca="1" si="50"/>
        <v>0</v>
      </c>
      <c r="Y186" s="58" t="s">
        <v>462</v>
      </c>
      <c r="Z186" s="60" t="str">
        <f t="shared" ca="1" si="43"/>
        <v/>
      </c>
      <c r="AA186" s="60"/>
      <c r="AB186" s="476" t="s">
        <v>439</v>
      </c>
      <c r="AC186" s="1">
        <f t="shared" ca="1" si="51"/>
        <v>0</v>
      </c>
      <c r="AD186" s="1">
        <f t="shared" ca="1" si="45"/>
        <v>0</v>
      </c>
      <c r="AE186" s="1" t="str">
        <f t="shared" ca="1" si="46"/>
        <v/>
      </c>
    </row>
    <row r="187" spans="2:31" ht="14.25" customHeight="1">
      <c r="B187" s="395"/>
      <c r="D187" s="1169"/>
      <c r="E187" s="1166"/>
      <c r="F187" s="46"/>
      <c r="G187" s="55" t="str">
        <f ca="1">IF(OFFSET(取組状況入力!$B$16,MATCH(I187,取組状況入力!$E$16:$E$709,0)-1,1,1,1)=0,"",OFFSET(取組状況入力!$B$16,MATCH(I187,取組状況入力!$E$16:$E$709,0)-1,1,1,1))</f>
        <v>○</v>
      </c>
      <c r="H187" s="60" t="s">
        <v>692</v>
      </c>
      <c r="I187" s="57" t="s">
        <v>693</v>
      </c>
      <c r="J187" s="59" t="str">
        <f t="shared" ca="1" si="47"/>
        <v/>
      </c>
      <c r="K187" s="59" t="str">
        <f>VLOOKUP(I187,取組状況入力!$E$17:$X$709,取組状況入力!$S$1,0)</f>
        <v>-</v>
      </c>
      <c r="L187" s="111" t="str">
        <f t="shared" si="48"/>
        <v>-</v>
      </c>
      <c r="M187" s="111" t="str">
        <f t="shared" si="49"/>
        <v>-</v>
      </c>
      <c r="N187" s="118"/>
      <c r="O187" s="27"/>
      <c r="P187" s="32"/>
      <c r="Q187" s="32"/>
      <c r="R187" s="357" t="s">
        <v>387</v>
      </c>
      <c r="S187" s="137">
        <f>VLOOKUP(R187,メイン!$G$54:$Q$68,メイン!$Q$73,0)</f>
        <v>0</v>
      </c>
      <c r="T187" s="136">
        <v>0.01</v>
      </c>
      <c r="U187" s="60">
        <f t="shared" si="42"/>
        <v>1</v>
      </c>
      <c r="V187" s="60">
        <f>IF(AB187="",1,IF(VLOOKUP(AB187,基本情報!$E$67:$T$82,基本情報!$T$1,FALSE)="",0,VLOOKUP(AB187,基本情報!$E$67:$T$82,基本情報!$T$1,FALSE)))</f>
        <v>1</v>
      </c>
      <c r="W187" s="271" t="str">
        <f t="shared" ca="1" si="60"/>
        <v/>
      </c>
      <c r="X187" s="241" t="str">
        <f t="shared" si="50"/>
        <v/>
      </c>
      <c r="Y187" s="58" t="s">
        <v>462</v>
      </c>
      <c r="Z187" s="60" t="str">
        <f t="shared" ca="1" si="43"/>
        <v/>
      </c>
      <c r="AA187" s="60"/>
      <c r="AB187" s="476" t="s">
        <v>439</v>
      </c>
      <c r="AC187" s="1" t="str">
        <f t="shared" si="51"/>
        <v/>
      </c>
      <c r="AD187" s="1" t="str">
        <f t="shared" ca="1" si="45"/>
        <v>-</v>
      </c>
      <c r="AE187" s="1" t="str">
        <f t="shared" ca="1" si="46"/>
        <v/>
      </c>
    </row>
    <row r="188" spans="2:31" ht="14.25" customHeight="1">
      <c r="B188" s="395"/>
      <c r="D188" s="1169"/>
      <c r="E188" s="1166"/>
      <c r="F188" s="46"/>
      <c r="G188" s="55" t="str">
        <f ca="1">IF(OFFSET(取組状況入力!$B$16,MATCH(I188,取組状況入力!$E$16:$E$709,0)-1,1,1,1)=0,"",OFFSET(取組状況入力!$B$16,MATCH(I188,取組状況入力!$E$16:$E$709,0)-1,1,1,1))</f>
        <v>○</v>
      </c>
      <c r="H188" s="60" t="s">
        <v>694</v>
      </c>
      <c r="I188" s="57" t="s">
        <v>695</v>
      </c>
      <c r="J188" s="59" t="str">
        <f t="shared" ca="1" si="47"/>
        <v/>
      </c>
      <c r="K188" s="59">
        <f>VLOOKUP(I188,取組状況入力!$E$17:$X$709,取組状況入力!$S$1,0)</f>
        <v>0</v>
      </c>
      <c r="L188" s="111">
        <f t="shared" ca="1" si="48"/>
        <v>0</v>
      </c>
      <c r="M188" s="111">
        <f t="shared" ca="1" si="49"/>
        <v>0</v>
      </c>
      <c r="N188" s="118"/>
      <c r="O188" s="27"/>
      <c r="P188" s="32"/>
      <c r="Q188" s="32"/>
      <c r="R188" s="357" t="s">
        <v>387</v>
      </c>
      <c r="S188" s="137">
        <f>VLOOKUP(R188,メイン!$G$54:$Q$68,メイン!$Q$73,0)</f>
        <v>0</v>
      </c>
      <c r="T188" s="136">
        <v>5.0000000000000001E-3</v>
      </c>
      <c r="U188" s="60">
        <f t="shared" si="42"/>
        <v>1</v>
      </c>
      <c r="V188" s="60">
        <f>IF(AB188="",1,IF(VLOOKUP(AB188,基本情報!$E$67:$T$82,基本情報!$T$1,FALSE)="",0,VLOOKUP(AB188,基本情報!$E$67:$T$82,基本情報!$T$1,FALSE)))</f>
        <v>1</v>
      </c>
      <c r="W188" s="271">
        <f t="shared" ca="1" si="60"/>
        <v>0</v>
      </c>
      <c r="X188" s="241">
        <f t="shared" ca="1" si="50"/>
        <v>0</v>
      </c>
      <c r="Y188" s="58" t="s">
        <v>462</v>
      </c>
      <c r="Z188" s="60" t="str">
        <f t="shared" ca="1" si="43"/>
        <v/>
      </c>
      <c r="AA188" s="60"/>
      <c r="AB188" s="476" t="s">
        <v>439</v>
      </c>
      <c r="AC188" s="1">
        <f t="shared" ca="1" si="51"/>
        <v>0</v>
      </c>
      <c r="AD188" s="1">
        <f t="shared" ca="1" si="45"/>
        <v>0</v>
      </c>
      <c r="AE188" s="1" t="str">
        <f t="shared" ca="1" si="46"/>
        <v/>
      </c>
    </row>
    <row r="189" spans="2:31" ht="14.25" customHeight="1">
      <c r="B189" s="395"/>
      <c r="D189" s="1169"/>
      <c r="E189" s="1166"/>
      <c r="F189" s="46"/>
      <c r="G189" s="55" t="str">
        <f ca="1">IF(OFFSET(取組状況入力!$B$16,MATCH(I189,取組状況入力!$E$16:$E$709,0)-1,1,1,1)=0,"",OFFSET(取組状況入力!$B$16,MATCH(I189,取組状況入力!$E$16:$E$709,0)-1,1,1,1))</f>
        <v>○</v>
      </c>
      <c r="H189" s="60" t="s">
        <v>696</v>
      </c>
      <c r="I189" s="57" t="s">
        <v>697</v>
      </c>
      <c r="J189" s="59" t="str">
        <f t="shared" ca="1" si="47"/>
        <v/>
      </c>
      <c r="K189" s="59" t="str">
        <f>VLOOKUP(I189,取組状況入力!$E$17:$X$709,取組状況入力!$S$1,0)</f>
        <v>-</v>
      </c>
      <c r="L189" s="111" t="str">
        <f t="shared" si="48"/>
        <v>-</v>
      </c>
      <c r="M189" s="111" t="str">
        <f t="shared" si="49"/>
        <v>-</v>
      </c>
      <c r="N189" s="118"/>
      <c r="O189" s="27"/>
      <c r="P189" s="32"/>
      <c r="Q189" s="32"/>
      <c r="R189" s="357" t="s">
        <v>469</v>
      </c>
      <c r="S189" s="137">
        <f>VLOOKUP(R189,メイン!$G$54:$Q$68,メイン!$Q$73,0)</f>
        <v>0</v>
      </c>
      <c r="T189" s="136">
        <v>3.5000000000000003E-2</v>
      </c>
      <c r="U189" s="60">
        <f t="shared" si="42"/>
        <v>1</v>
      </c>
      <c r="V189" s="60">
        <f>IF(AB189="",1,IF(VLOOKUP(AB189,基本情報!$E$67:$T$82,基本情報!$T$1,FALSE)="",0,VLOOKUP(AB189,基本情報!$E$67:$T$82,基本情報!$T$1,FALSE)))</f>
        <v>1</v>
      </c>
      <c r="W189" s="271" t="str">
        <f t="shared" ca="1" si="60"/>
        <v/>
      </c>
      <c r="X189" s="241" t="str">
        <f>IF(K189="-","",IF(G189="＋",$N$5,$M$5))</f>
        <v/>
      </c>
      <c r="Y189" s="58" t="s">
        <v>462</v>
      </c>
      <c r="Z189" s="60" t="str">
        <f t="shared" ca="1" si="43"/>
        <v/>
      </c>
      <c r="AA189" s="60"/>
      <c r="AB189" s="476" t="s">
        <v>439</v>
      </c>
      <c r="AC189" s="1" t="str">
        <f t="shared" si="51"/>
        <v/>
      </c>
      <c r="AD189" s="1" t="str">
        <f ca="1">IF(G189="＋","",M189)</f>
        <v>-</v>
      </c>
      <c r="AE189" s="1" t="str">
        <f ca="1">IF(G189="＋",M189,"")</f>
        <v/>
      </c>
    </row>
    <row r="190" spans="2:31" ht="14.25" customHeight="1">
      <c r="B190" s="395"/>
      <c r="D190" s="1169"/>
      <c r="E190" s="1166"/>
      <c r="F190" s="46"/>
      <c r="G190" s="55" t="str">
        <f ca="1">IF(OFFSET(取組状況入力!$B$16,MATCH(I190,取組状況入力!$E$16:$E$709,0)-1,1,1,1)=0,"",OFFSET(取組状況入力!$B$16,MATCH(I190,取組状況入力!$E$16:$E$709,0)-1,1,1,1))</f>
        <v>○</v>
      </c>
      <c r="H190" s="60" t="s">
        <v>698</v>
      </c>
      <c r="I190" s="57" t="s">
        <v>699</v>
      </c>
      <c r="J190" s="59" t="str">
        <f t="shared" ca="1" si="47"/>
        <v/>
      </c>
      <c r="K190" s="59" t="str">
        <f>VLOOKUP(I190,取組状況入力!$E$17:$X$709,取組状況入力!$S$1,0)</f>
        <v>-</v>
      </c>
      <c r="L190" s="111" t="str">
        <f t="shared" si="48"/>
        <v>-</v>
      </c>
      <c r="M190" s="111" t="str">
        <f t="shared" si="49"/>
        <v>-</v>
      </c>
      <c r="N190" s="118"/>
      <c r="O190" s="27"/>
      <c r="P190" s="32"/>
      <c r="Q190" s="32"/>
      <c r="R190" s="357" t="s">
        <v>469</v>
      </c>
      <c r="S190" s="137">
        <f>VLOOKUP(R190,メイン!$G$54:$Q$68,メイン!$Q$73,0)</f>
        <v>0</v>
      </c>
      <c r="T190" s="136">
        <v>4.4999999999999998E-2</v>
      </c>
      <c r="U190" s="60">
        <f t="shared" si="42"/>
        <v>1</v>
      </c>
      <c r="V190" s="60">
        <f>IF(AB190="",1,IF(VLOOKUP(AB190,基本情報!$E$67:$T$82,基本情報!$T$1,FALSE)="",0,VLOOKUP(AB190,基本情報!$E$67:$T$82,基本情報!$T$1,FALSE)))</f>
        <v>1</v>
      </c>
      <c r="W190" s="271" t="str">
        <f t="shared" ca="1" si="60"/>
        <v/>
      </c>
      <c r="X190" s="241" t="str">
        <f t="shared" si="50"/>
        <v/>
      </c>
      <c r="Y190" s="58" t="s">
        <v>462</v>
      </c>
      <c r="Z190" s="60" t="str">
        <f t="shared" ca="1" si="43"/>
        <v/>
      </c>
      <c r="AA190" s="60"/>
      <c r="AB190" s="476" t="s">
        <v>439</v>
      </c>
      <c r="AC190" s="1" t="str">
        <f t="shared" si="51"/>
        <v/>
      </c>
      <c r="AD190" s="1" t="str">
        <f t="shared" ca="1" si="45"/>
        <v>-</v>
      </c>
      <c r="AE190" s="1" t="str">
        <f t="shared" ca="1" si="46"/>
        <v/>
      </c>
    </row>
    <row r="191" spans="2:31" ht="14.25" customHeight="1">
      <c r="B191" s="395"/>
      <c r="D191" s="1169"/>
      <c r="E191" s="1166"/>
      <c r="F191" s="46"/>
      <c r="G191" s="55" t="str">
        <f ca="1">IF(OFFSET(取組状況入力!$B$16,MATCH(I191,取組状況入力!$E$16:$E$709,0)-1,1,1,1)=0,"",OFFSET(取組状況入力!$B$16,MATCH(I191,取組状況入力!$E$16:$E$709,0)-1,1,1,1))</f>
        <v>○</v>
      </c>
      <c r="H191" s="60" t="s">
        <v>700</v>
      </c>
      <c r="I191" s="57" t="s">
        <v>701</v>
      </c>
      <c r="J191" s="59" t="str">
        <f t="shared" ca="1" si="47"/>
        <v/>
      </c>
      <c r="K191" s="59" t="str">
        <f>VLOOKUP(I191,取組状況入力!$E$17:$X$709,取組状況入力!$S$1,0)</f>
        <v>-</v>
      </c>
      <c r="L191" s="111" t="str">
        <f t="shared" si="48"/>
        <v>-</v>
      </c>
      <c r="M191" s="111" t="str">
        <f t="shared" si="49"/>
        <v>-</v>
      </c>
      <c r="N191" s="118"/>
      <c r="O191" s="27"/>
      <c r="P191" s="32"/>
      <c r="Q191" s="32"/>
      <c r="R191" s="357" t="s">
        <v>469</v>
      </c>
      <c r="S191" s="137">
        <f>VLOOKUP(R191,メイン!$G$54:$Q$68,メイン!$Q$73,0)</f>
        <v>0</v>
      </c>
      <c r="T191" s="136">
        <v>1.4999999999999999E-2</v>
      </c>
      <c r="U191" s="60">
        <f>IF(AA191="",1,AA191)</f>
        <v>1</v>
      </c>
      <c r="V191" s="60">
        <f>IF(AB191="",1,IF(VLOOKUP(AB191,基本情報!$E$67:$T$82,基本情報!$T$1,FALSE)="",0,VLOOKUP(AB191,基本情報!$E$67:$T$82,基本情報!$T$1,FALSE)))</f>
        <v>1</v>
      </c>
      <c r="W191" s="271" t="str">
        <f t="shared" ca="1" si="60"/>
        <v/>
      </c>
      <c r="X191" s="241" t="str">
        <f>IF(K191="-","",IF(G191="＋",$N$5,$M$5))</f>
        <v/>
      </c>
      <c r="Y191" s="58" t="s">
        <v>462</v>
      </c>
      <c r="Z191" s="60" t="str">
        <f t="shared" ca="1" si="43"/>
        <v/>
      </c>
      <c r="AA191" s="60"/>
      <c r="AB191" s="476" t="s">
        <v>439</v>
      </c>
      <c r="AC191" s="1" t="str">
        <f t="shared" si="51"/>
        <v/>
      </c>
      <c r="AD191" s="1" t="str">
        <f ca="1">IF(G191="＋","",M191)</f>
        <v>-</v>
      </c>
      <c r="AE191" s="1" t="str">
        <f ca="1">IF(G191="＋",M191,"")</f>
        <v/>
      </c>
    </row>
    <row r="192" spans="2:31" ht="14.25" customHeight="1">
      <c r="B192" s="395"/>
      <c r="D192" s="1169"/>
      <c r="E192" s="1166"/>
      <c r="F192" s="46"/>
      <c r="G192" s="60" t="str">
        <f ca="1">IF(OFFSET(取組状況入力!$B$16,MATCH(I192,取組状況入力!$E$16:$E$709,0)-1,1,1,1)=0,"",OFFSET(取組状況入力!$B$16,MATCH(I192,取組状況入力!$E$16:$E$709,0)-1,1,1,1))</f>
        <v>＋</v>
      </c>
      <c r="H192" s="60" t="s">
        <v>702</v>
      </c>
      <c r="I192" s="57" t="s">
        <v>703</v>
      </c>
      <c r="J192" s="59" t="str">
        <f t="shared" ca="1" si="47"/>
        <v/>
      </c>
      <c r="K192" s="59">
        <f>VLOOKUP(I192,取組状況入力!$E$17:$X$709,取組状況入力!$S$1,0)</f>
        <v>0</v>
      </c>
      <c r="L192" s="111">
        <f t="shared" ca="1" si="48"/>
        <v>0</v>
      </c>
      <c r="M192" s="111">
        <f t="shared" ca="1" si="49"/>
        <v>0</v>
      </c>
      <c r="N192" s="118"/>
      <c r="O192" s="27"/>
      <c r="P192" s="32"/>
      <c r="Q192" s="32"/>
      <c r="R192" s="357" t="s">
        <v>387</v>
      </c>
      <c r="S192" s="137">
        <f>VLOOKUP(R192,メイン!$G$54:$Q$68,メイン!$Q$73,0)</f>
        <v>0</v>
      </c>
      <c r="T192" s="136">
        <v>4.0000000000000001E-3</v>
      </c>
      <c r="U192" s="60">
        <f t="shared" si="42"/>
        <v>1</v>
      </c>
      <c r="V192" s="60">
        <f>IF(AB192="",1,IF(VLOOKUP(AB192,基本情報!$E$67:$T$82,基本情報!$T$1,FALSE)="",0,VLOOKUP(AB192,基本情報!$E$67:$T$82,基本情報!$T$1,FALSE)))</f>
        <v>1</v>
      </c>
      <c r="W192" s="271" t="str">
        <f t="shared" ca="1" si="60"/>
        <v/>
      </c>
      <c r="X192" s="241">
        <f t="shared" ca="1" si="50"/>
        <v>0</v>
      </c>
      <c r="Y192" s="58" t="s">
        <v>462</v>
      </c>
      <c r="Z192" s="60" t="str">
        <f t="shared" ca="1" si="43"/>
        <v/>
      </c>
      <c r="AA192" s="60"/>
      <c r="AB192" s="476" t="s">
        <v>439</v>
      </c>
      <c r="AC192" s="1" t="str">
        <f t="shared" ca="1" si="51"/>
        <v/>
      </c>
      <c r="AD192" s="1" t="str">
        <f t="shared" ca="1" si="45"/>
        <v/>
      </c>
      <c r="AE192" s="1">
        <f t="shared" ca="1" si="46"/>
        <v>0</v>
      </c>
    </row>
    <row r="193" spans="2:31" ht="14.25" customHeight="1">
      <c r="B193" s="395"/>
      <c r="D193" s="1169"/>
      <c r="E193" s="1166"/>
      <c r="F193" s="46"/>
      <c r="G193" s="55" t="str">
        <f ca="1">IF(OFFSET(取組状況入力!$B$16,MATCH(I193,取組状況入力!$E$16:$E$709,0)-1,1,1,1)=0,"",OFFSET(取組状況入力!$B$16,MATCH(I193,取組状況入力!$E$16:$E$709,0)-1,1,1,1))</f>
        <v>＋</v>
      </c>
      <c r="H193" s="60" t="s">
        <v>704</v>
      </c>
      <c r="I193" s="57" t="s">
        <v>705</v>
      </c>
      <c r="J193" s="59" t="str">
        <f t="shared" ca="1" si="47"/>
        <v/>
      </c>
      <c r="K193" s="59">
        <f>VLOOKUP(I193,取組状況入力!$E$17:$X$709,取組状況入力!$S$1,0)</f>
        <v>0</v>
      </c>
      <c r="L193" s="111">
        <f t="shared" ca="1" si="48"/>
        <v>0</v>
      </c>
      <c r="M193" s="111">
        <f t="shared" ca="1" si="49"/>
        <v>0</v>
      </c>
      <c r="N193" s="118"/>
      <c r="O193" s="27"/>
      <c r="P193" s="32"/>
      <c r="Q193" s="32"/>
      <c r="R193" s="357" t="s">
        <v>469</v>
      </c>
      <c r="S193" s="137">
        <f>VLOOKUP(R193,メイン!$G$54:$Q$68,メイン!$Q$73,0)</f>
        <v>0</v>
      </c>
      <c r="T193" s="136">
        <v>1.4999999999999999E-2</v>
      </c>
      <c r="U193" s="60">
        <f t="shared" si="42"/>
        <v>1</v>
      </c>
      <c r="V193" s="60">
        <f>IF(AB193="",1,IF(VLOOKUP(AB193,基本情報!$E$67:$T$82,基本情報!$T$1,FALSE)="",0,VLOOKUP(AB193,基本情報!$E$67:$T$82,基本情報!$T$1,FALSE)))</f>
        <v>1</v>
      </c>
      <c r="W193" s="271" t="str">
        <f t="shared" ca="1" si="60"/>
        <v/>
      </c>
      <c r="X193" s="241">
        <f t="shared" ca="1" si="50"/>
        <v>0</v>
      </c>
      <c r="Y193" s="58" t="s">
        <v>509</v>
      </c>
      <c r="Z193" s="60" t="str">
        <f t="shared" ca="1" si="43"/>
        <v/>
      </c>
      <c r="AA193" s="60"/>
      <c r="AB193" s="476" t="s">
        <v>439</v>
      </c>
      <c r="AC193" s="1" t="str">
        <f t="shared" ca="1" si="51"/>
        <v/>
      </c>
      <c r="AD193" s="1" t="str">
        <f t="shared" ca="1" si="45"/>
        <v/>
      </c>
      <c r="AE193" s="1">
        <f t="shared" ca="1" si="46"/>
        <v>0</v>
      </c>
    </row>
    <row r="194" spans="2:31" ht="14.25" customHeight="1">
      <c r="B194" s="395"/>
      <c r="D194" s="1169"/>
      <c r="E194" s="1166"/>
      <c r="F194" s="46"/>
      <c r="G194" s="55" t="str">
        <f ca="1">IF(OFFSET(取組状況入力!$B$16,MATCH(I194,取組状況入力!$E$16:$E$709,0)-1,1,1,1)=0,"",OFFSET(取組状況入力!$B$16,MATCH(I194,取組状況入力!$E$16:$E$709,0)-1,1,1,1))</f>
        <v>＋</v>
      </c>
      <c r="H194" s="60" t="s">
        <v>706</v>
      </c>
      <c r="I194" s="57" t="s">
        <v>707</v>
      </c>
      <c r="J194" s="59" t="str">
        <f t="shared" ca="1" si="47"/>
        <v/>
      </c>
      <c r="K194" s="59">
        <f>VLOOKUP(I194,取組状況入力!$E$17:$X$709,取組状況入力!$S$1,0)</f>
        <v>0</v>
      </c>
      <c r="L194" s="111">
        <f ca="1">IF(K194="×","×",IF(K194="-","-",S194*T194*X194*U194*V194))</f>
        <v>0</v>
      </c>
      <c r="M194" s="111">
        <f ca="1">IF(K194="×","×",IF(K194="-","-",K194*L194))</f>
        <v>0</v>
      </c>
      <c r="N194" s="118"/>
      <c r="O194" s="27"/>
      <c r="P194" s="32"/>
      <c r="Q194" s="32"/>
      <c r="R194" s="357" t="s">
        <v>469</v>
      </c>
      <c r="S194" s="137">
        <f>VLOOKUP(R194,メイン!$G$54:$Q$68,メイン!$Q$73,0)</f>
        <v>0</v>
      </c>
      <c r="T194" s="136">
        <v>7.4999999999999997E-2</v>
      </c>
      <c r="U194" s="60">
        <f>IF(AA194="",1,AA194)</f>
        <v>1</v>
      </c>
      <c r="V194" s="60">
        <f>IF(AB194="",1,IF(VLOOKUP(AB194,基本情報!$E$67:$T$82,基本情報!$T$1,FALSE)="",0,VLOOKUP(AB194,基本情報!$E$67:$T$82,基本情報!$T$1,FALSE)))</f>
        <v>0</v>
      </c>
      <c r="W194" s="271" t="str">
        <f ca="1">IF(OR(G194="＋",K194="-"),"",1*S194*T194*U194*V194)</f>
        <v/>
      </c>
      <c r="X194" s="241">
        <f ca="1">IF(K194="-","",IF(G194="＋",$N$5,$M$5))</f>
        <v>0</v>
      </c>
      <c r="Y194" s="58" t="s">
        <v>509</v>
      </c>
      <c r="Z194" s="60" t="str">
        <f t="shared" ca="1" si="43"/>
        <v/>
      </c>
      <c r="AA194" s="60"/>
      <c r="AB194" s="476" t="s">
        <v>504</v>
      </c>
      <c r="AC194" s="1" t="str">
        <f ca="1">IF(K194="-","",IF(G194="＋","",S194*T194*X194*U194*V194))</f>
        <v/>
      </c>
      <c r="AD194" s="1" t="str">
        <f ca="1">IF(G194="＋","",M194)</f>
        <v/>
      </c>
      <c r="AE194" s="1">
        <f ca="1">IF(G194="＋",M194,"")</f>
        <v>0</v>
      </c>
    </row>
    <row r="195" spans="2:31" ht="14.25" customHeight="1">
      <c r="B195" s="395"/>
      <c r="D195" s="1169"/>
      <c r="E195" s="1166"/>
      <c r="F195" s="188"/>
      <c r="G195" s="211" t="str">
        <f ca="1">IF(OFFSET(取組状況入力!$B$16,MATCH(I195,取組状況入力!$E$16:$E$709,0)-1,1,1,1)=0,"",OFFSET(取組状況入力!$B$16,MATCH(I195,取組状況入力!$E$16:$E$709,0)-1,1,1,1))</f>
        <v>＋</v>
      </c>
      <c r="H195" s="782" t="s">
        <v>708</v>
      </c>
      <c r="I195" s="207" t="s">
        <v>709</v>
      </c>
      <c r="J195" s="212" t="str">
        <f t="shared" ca="1" si="47"/>
        <v/>
      </c>
      <c r="K195" s="212">
        <f>VLOOKUP(I195,取組状況入力!$E$17:$X$709,取組状況入力!$S$1,0)</f>
        <v>0</v>
      </c>
      <c r="L195" s="213">
        <f t="shared" ca="1" si="48"/>
        <v>0</v>
      </c>
      <c r="M195" s="213">
        <f t="shared" ca="1" si="49"/>
        <v>0</v>
      </c>
      <c r="N195" s="118"/>
      <c r="O195" s="27"/>
      <c r="P195" s="32"/>
      <c r="Q195" s="32"/>
      <c r="R195" s="440" t="s">
        <v>457</v>
      </c>
      <c r="S195" s="137">
        <f>VLOOKUP(R195,メイン!$G$54:$Q$68,メイン!$Q$73,0)</f>
        <v>0</v>
      </c>
      <c r="T195" s="136">
        <v>0.05</v>
      </c>
      <c r="U195" s="60">
        <f t="shared" si="42"/>
        <v>1</v>
      </c>
      <c r="V195" s="60">
        <f>IF(AB195="",1,IF(VLOOKUP(AB195,基本情報!$E$67:$T$82,基本情報!$T$1,FALSE)="",0,VLOOKUP(AB195,基本情報!$E$67:$T$82,基本情報!$T$1,FALSE)))</f>
        <v>0</v>
      </c>
      <c r="W195" s="271" t="str">
        <f t="shared" ca="1" si="60"/>
        <v/>
      </c>
      <c r="X195" s="271">
        <f t="shared" ca="1" si="50"/>
        <v>0</v>
      </c>
      <c r="Y195" s="58" t="s">
        <v>462</v>
      </c>
      <c r="Z195" s="60" t="str">
        <f t="shared" ca="1" si="43"/>
        <v/>
      </c>
      <c r="AA195" s="60"/>
      <c r="AB195" s="476" t="s">
        <v>466</v>
      </c>
      <c r="AC195" s="1" t="str">
        <f t="shared" ca="1" si="51"/>
        <v/>
      </c>
      <c r="AD195" s="1" t="str">
        <f t="shared" ca="1" si="45"/>
        <v/>
      </c>
      <c r="AE195" s="1">
        <f t="shared" ca="1" si="46"/>
        <v>0</v>
      </c>
    </row>
    <row r="196" spans="2:31" ht="14.25" customHeight="1">
      <c r="B196" s="395"/>
      <c r="D196" s="1169"/>
      <c r="E196" s="1166"/>
      <c r="F196" s="46"/>
      <c r="G196" s="55" t="str">
        <f ca="1">IF(OFFSET(取組状況入力!$B$16,MATCH(I196,取組状況入力!$E$16:$E$709,0)-1,1,1,1)=0,"",OFFSET(取組状況入力!$B$16,MATCH(I196,取組状況入力!$E$16:$E$709,0)-1,1,1,1))</f>
        <v>＋</v>
      </c>
      <c r="H196" s="59" t="s">
        <v>710</v>
      </c>
      <c r="I196" s="57" t="s">
        <v>711</v>
      </c>
      <c r="J196" s="59" t="str">
        <f t="shared" ca="1" si="47"/>
        <v/>
      </c>
      <c r="K196" s="59">
        <f>VLOOKUP(I196,取組状況入力!$E$17:$X$709,取組状況入力!$S$1,0)</f>
        <v>0</v>
      </c>
      <c r="L196" s="111">
        <f t="shared" ref="L196:L198" ca="1" si="61">IF(K196="×","×",IF(K196="-","-",S196*T196*X196*U196*V196))</f>
        <v>0</v>
      </c>
      <c r="M196" s="271">
        <f t="shared" ref="M196:M198" ca="1" si="62">IF(K196="×","×",IF(K196="-","-",K196*L196))</f>
        <v>0</v>
      </c>
      <c r="N196" s="118"/>
      <c r="O196" s="27"/>
      <c r="P196" s="32"/>
      <c r="Q196" s="32"/>
      <c r="R196" s="440" t="s">
        <v>261</v>
      </c>
      <c r="S196" s="137">
        <f>VLOOKUP(R196,メイン!$G$54:$Q$68,メイン!$Q$73,0)</f>
        <v>0</v>
      </c>
      <c r="T196" s="136">
        <v>0.06</v>
      </c>
      <c r="U196" s="60">
        <f t="shared" ref="U196:U198" si="63">IF(AA196="",1,AA196)</f>
        <v>1</v>
      </c>
      <c r="V196" s="60">
        <f>IF(AB196="",1,IF(VLOOKUP(AB196,基本情報!$E$67:$T$82,基本情報!$T$1,FALSE)="",0,VLOOKUP(AB196,基本情報!$E$67:$T$82,基本情報!$T$1,FALSE)))</f>
        <v>0</v>
      </c>
      <c r="W196" s="271" t="str">
        <f t="shared" ref="W196:W198" ca="1" si="64">IF(OR(G196="＋",K196="-"),"",1*S196*T196*U196*V196)</f>
        <v/>
      </c>
      <c r="X196" s="271">
        <f t="shared" ref="X196:X198" ca="1" si="65">IF(K196="-","",IF(G196="＋",$N$5,$M$5))</f>
        <v>0</v>
      </c>
      <c r="Y196" s="58" t="s">
        <v>462</v>
      </c>
      <c r="Z196" s="60" t="str">
        <f t="shared" ca="1" si="43"/>
        <v/>
      </c>
      <c r="AA196" s="60"/>
      <c r="AB196" s="476" t="s">
        <v>463</v>
      </c>
      <c r="AC196" s="1" t="str">
        <f t="shared" ref="AC196:AC198" ca="1" si="66">IF(K196="-","",IF(G196="＋","",S196*T196*X196*U196*V196))</f>
        <v/>
      </c>
      <c r="AD196" s="1" t="str">
        <f t="shared" ref="AD196:AD198" ca="1" si="67">IF(G196="＋","",M196)</f>
        <v/>
      </c>
      <c r="AE196" s="1">
        <f t="shared" ref="AE196:AE198" ca="1" si="68">IF(G196="＋",M196,"")</f>
        <v>0</v>
      </c>
    </row>
    <row r="197" spans="2:31" ht="14.25" customHeight="1">
      <c r="B197" s="395"/>
      <c r="D197" s="1169"/>
      <c r="E197" s="1166"/>
      <c r="F197" s="46"/>
      <c r="G197" s="55" t="str">
        <f ca="1">IF(OFFSET(取組状況入力!$B$16,MATCH(I197,取組状況入力!$E$16:$E$709,0)-1,1,1,1)=0,"",OFFSET(取組状況入力!$B$16,MATCH(I197,取組状況入力!$E$16:$E$709,0)-1,1,1,1))</f>
        <v>＋</v>
      </c>
      <c r="H197" s="59" t="s">
        <v>712</v>
      </c>
      <c r="I197" s="57" t="s">
        <v>713</v>
      </c>
      <c r="J197" s="59" t="str">
        <f t="shared" ca="1" si="47"/>
        <v/>
      </c>
      <c r="K197" s="59">
        <f>VLOOKUP(I197,取組状況入力!$E$17:$X$709,取組状況入力!$S$1,0)</f>
        <v>0</v>
      </c>
      <c r="L197" s="111">
        <f t="shared" ca="1" si="61"/>
        <v>0</v>
      </c>
      <c r="M197" s="271">
        <f t="shared" ca="1" si="62"/>
        <v>0</v>
      </c>
      <c r="N197" s="118"/>
      <c r="O197" s="27"/>
      <c r="P197" s="32"/>
      <c r="Q197" s="32"/>
      <c r="R197" s="440" t="s">
        <v>261</v>
      </c>
      <c r="S197" s="137">
        <f>VLOOKUP(R197,メイン!$G$54:$Q$68,メイン!$Q$73,0)</f>
        <v>0</v>
      </c>
      <c r="T197" s="136">
        <v>0.06</v>
      </c>
      <c r="U197" s="60">
        <f t="shared" si="63"/>
        <v>1</v>
      </c>
      <c r="V197" s="60">
        <f>IF(AB197="",1,IF(VLOOKUP(AB197,基本情報!$E$67:$T$82,基本情報!$T$1,FALSE)="",0,VLOOKUP(AB197,基本情報!$E$67:$T$82,基本情報!$T$1,FALSE)))</f>
        <v>0</v>
      </c>
      <c r="W197" s="271" t="str">
        <f t="shared" ca="1" si="64"/>
        <v/>
      </c>
      <c r="X197" s="271">
        <f t="shared" ca="1" si="65"/>
        <v>0</v>
      </c>
      <c r="Y197" s="58" t="s">
        <v>462</v>
      </c>
      <c r="Z197" s="60" t="str">
        <f t="shared" ca="1" si="43"/>
        <v/>
      </c>
      <c r="AA197" s="60"/>
      <c r="AB197" s="476" t="s">
        <v>463</v>
      </c>
      <c r="AC197" s="1" t="str">
        <f t="shared" ca="1" si="66"/>
        <v/>
      </c>
      <c r="AD197" s="1" t="str">
        <f t="shared" ca="1" si="67"/>
        <v/>
      </c>
      <c r="AE197" s="1">
        <f t="shared" ca="1" si="68"/>
        <v>0</v>
      </c>
    </row>
    <row r="198" spans="2:31" ht="14.25" customHeight="1">
      <c r="B198" s="395"/>
      <c r="D198" s="1169"/>
      <c r="E198" s="1166"/>
      <c r="F198" s="20"/>
      <c r="G198" s="61" t="str">
        <f ca="1">IF(OFFSET(取組状況入力!$B$16,MATCH(I198,取組状況入力!$E$16:$E$709,0)-1,1,1,1)=0,"",OFFSET(取組状況入力!$B$16,MATCH(I198,取組状況入力!$E$16:$E$709,0)-1,1,1,1))</f>
        <v>＋</v>
      </c>
      <c r="H198" s="65" t="s">
        <v>714</v>
      </c>
      <c r="I198" s="63" t="s">
        <v>715</v>
      </c>
      <c r="J198" s="65" t="str">
        <f t="shared" ca="1" si="47"/>
        <v/>
      </c>
      <c r="K198" s="65">
        <f>VLOOKUP(I198,取組状況入力!$E$17:$X$709,取組状況入力!$S$1,0)</f>
        <v>0</v>
      </c>
      <c r="L198" s="112">
        <f t="shared" ca="1" si="61"/>
        <v>0</v>
      </c>
      <c r="M198" s="222">
        <f t="shared" ca="1" si="62"/>
        <v>0</v>
      </c>
      <c r="N198" s="119"/>
      <c r="O198" s="643"/>
      <c r="P198" s="32"/>
      <c r="Q198" s="34"/>
      <c r="R198" s="439" t="s">
        <v>201</v>
      </c>
      <c r="S198" s="139">
        <f>VLOOKUP(R198,メイン!$G$54:$Q$68,メイン!$Q$73,0)</f>
        <v>0</v>
      </c>
      <c r="T198" s="138">
        <v>0.02</v>
      </c>
      <c r="U198" s="66">
        <f t="shared" si="63"/>
        <v>1</v>
      </c>
      <c r="V198" s="66">
        <f>IF(AB198="",1,IF(VLOOKUP(AB198,基本情報!$E$67:$T$82,基本情報!$T$1,FALSE)="",0,VLOOKUP(AB198,基本情報!$E$67:$T$82,基本情報!$T$1,FALSE)))</f>
        <v>0</v>
      </c>
      <c r="W198" s="222" t="str">
        <f t="shared" ca="1" si="64"/>
        <v/>
      </c>
      <c r="X198" s="222">
        <f t="shared" ca="1" si="65"/>
        <v>0</v>
      </c>
      <c r="Y198" s="64" t="s">
        <v>462</v>
      </c>
      <c r="Z198" s="66" t="str">
        <f t="shared" ca="1" si="43"/>
        <v/>
      </c>
      <c r="AA198" s="66"/>
      <c r="AB198" s="477" t="s">
        <v>531</v>
      </c>
      <c r="AC198" s="1" t="str">
        <f t="shared" ca="1" si="66"/>
        <v/>
      </c>
      <c r="AD198" s="1" t="str">
        <f t="shared" ca="1" si="67"/>
        <v/>
      </c>
      <c r="AE198" s="1">
        <f t="shared" ca="1" si="68"/>
        <v>0</v>
      </c>
    </row>
    <row r="199" spans="2:31" ht="14.25" customHeight="1">
      <c r="B199" s="395"/>
      <c r="D199" s="1169"/>
      <c r="E199" s="1166"/>
      <c r="F199" s="46" t="s">
        <v>73</v>
      </c>
      <c r="G199" s="131" t="str">
        <f ca="1">IF(OFFSET(取組状況入力!$B$16,MATCH(I199,取組状況入力!$E$16:$E$709,0)-1,1,1,1)=0,"",OFFSET(取組状況入力!$B$16,MATCH(I199,取組状況入力!$E$16:$E$709,0)-1,1,1,1))</f>
        <v>◎</v>
      </c>
      <c r="H199" s="127" t="s">
        <v>716</v>
      </c>
      <c r="I199" s="122" t="s">
        <v>717</v>
      </c>
      <c r="J199" s="127" t="str">
        <f t="shared" ca="1" si="47"/>
        <v>×</v>
      </c>
      <c r="K199" s="127">
        <f>VLOOKUP(I199,取組状況入力!$E$17:$X$709,取組状況入力!$S$1,0)</f>
        <v>0</v>
      </c>
      <c r="L199" s="133">
        <f t="shared" ca="1" si="48"/>
        <v>0</v>
      </c>
      <c r="M199" s="133">
        <f t="shared" ca="1" si="49"/>
        <v>0</v>
      </c>
      <c r="N199" s="134">
        <f ca="1">SUM(AD199:AD205)</f>
        <v>0</v>
      </c>
      <c r="O199" s="429"/>
      <c r="P199" s="32"/>
      <c r="Q199" s="32"/>
      <c r="R199" s="356" t="s">
        <v>384</v>
      </c>
      <c r="S199" s="135">
        <f>VLOOKUP(R199,メイン!$G$54:$Q$68,メイン!$Q$73,0)</f>
        <v>0</v>
      </c>
      <c r="T199" s="218">
        <v>0.06</v>
      </c>
      <c r="U199" s="124">
        <f t="shared" si="42"/>
        <v>1</v>
      </c>
      <c r="V199" s="124">
        <f>IF(AB199="",1,IF(VLOOKUP(AB199,基本情報!$E$67:$T$82,基本情報!$T$1,FALSE)="",0,VLOOKUP(AB199,基本情報!$E$67:$T$82,基本情報!$T$1,FALSE)))</f>
        <v>1</v>
      </c>
      <c r="W199" s="241">
        <f t="shared" ca="1" si="60"/>
        <v>0</v>
      </c>
      <c r="X199" s="241">
        <f t="shared" ref="X199:X232" ca="1" si="69">IF(K199="-","",IF(G199="＋",$N$5,$M$5))</f>
        <v>0</v>
      </c>
      <c r="Y199" s="123" t="s">
        <v>550</v>
      </c>
      <c r="Z199" s="124">
        <f t="shared" ca="1" si="43"/>
        <v>1</v>
      </c>
      <c r="AA199" s="124"/>
      <c r="AB199" s="475"/>
      <c r="AC199" s="1">
        <f t="shared" ca="1" si="51"/>
        <v>0</v>
      </c>
      <c r="AD199" s="1">
        <f t="shared" ca="1" si="45"/>
        <v>0</v>
      </c>
      <c r="AE199" s="1" t="str">
        <f t="shared" ca="1" si="46"/>
        <v/>
      </c>
    </row>
    <row r="200" spans="2:31" ht="14.25" customHeight="1">
      <c r="B200" s="395"/>
      <c r="D200" s="1169"/>
      <c r="E200" s="1166"/>
      <c r="F200" s="46"/>
      <c r="G200" s="55" t="str">
        <f ca="1">IF(OFFSET(取組状況入力!$B$16,MATCH(I200,取組状況入力!$E$16:$E$709,0)-1,1,1,1)=0,"",OFFSET(取組状況入力!$B$16,MATCH(I200,取組状況入力!$E$16:$E$709,0)-1,1,1,1))</f>
        <v>○</v>
      </c>
      <c r="H200" s="59" t="s">
        <v>718</v>
      </c>
      <c r="I200" s="57" t="s">
        <v>719</v>
      </c>
      <c r="J200" s="59" t="str">
        <f t="shared" ca="1" si="47"/>
        <v/>
      </c>
      <c r="K200" s="59">
        <f>VLOOKUP(I200,取組状況入力!$E$17:$X$709,取組状況入力!$S$1,0)</f>
        <v>0</v>
      </c>
      <c r="L200" s="111">
        <f t="shared" ca="1" si="48"/>
        <v>0</v>
      </c>
      <c r="M200" s="111">
        <f t="shared" ca="1" si="49"/>
        <v>0</v>
      </c>
      <c r="N200" s="254">
        <f ca="1">SUM(AE199:AE205)</f>
        <v>0</v>
      </c>
      <c r="O200" s="428"/>
      <c r="P200" s="32"/>
      <c r="Q200" s="32"/>
      <c r="R200" s="357" t="s">
        <v>384</v>
      </c>
      <c r="S200" s="137">
        <f>VLOOKUP(R200,メイン!$G$54:$Q$68,メイン!$Q$73,0)</f>
        <v>0</v>
      </c>
      <c r="T200" s="136">
        <v>0.01</v>
      </c>
      <c r="U200" s="60">
        <f t="shared" si="42"/>
        <v>1</v>
      </c>
      <c r="V200" s="60">
        <f>IF(AB200="",1,IF(VLOOKUP(AB200,基本情報!$E$67:$T$82,基本情報!$T$1,FALSE)="",0,VLOOKUP(AB200,基本情報!$E$67:$T$82,基本情報!$T$1,FALSE)))</f>
        <v>1</v>
      </c>
      <c r="W200" s="271">
        <f t="shared" ca="1" si="60"/>
        <v>0</v>
      </c>
      <c r="X200" s="241">
        <f t="shared" ca="1" si="69"/>
        <v>0</v>
      </c>
      <c r="Y200" s="58" t="s">
        <v>550</v>
      </c>
      <c r="Z200" s="60" t="str">
        <f t="shared" ca="1" si="43"/>
        <v/>
      </c>
      <c r="AA200" s="60"/>
      <c r="AB200" s="476"/>
      <c r="AC200" s="1">
        <f t="shared" ca="1" si="51"/>
        <v>0</v>
      </c>
      <c r="AD200" s="1">
        <f t="shared" ca="1" si="45"/>
        <v>0</v>
      </c>
      <c r="AE200" s="1" t="str">
        <f t="shared" ca="1" si="46"/>
        <v/>
      </c>
    </row>
    <row r="201" spans="2:31" ht="14.25" customHeight="1">
      <c r="B201" s="395"/>
      <c r="D201" s="1169"/>
      <c r="E201" s="1166"/>
      <c r="F201" s="46"/>
      <c r="G201" s="55" t="str">
        <f ca="1">IF(OFFSET(取組状況入力!$B$16,MATCH(I201,取組状況入力!$E$16:$E$709,0)-1,1,1,1)=0,"",OFFSET(取組状況入力!$B$16,MATCH(I201,取組状況入力!$E$16:$E$709,0)-1,1,1,1))</f>
        <v>○</v>
      </c>
      <c r="H201" s="127" t="s">
        <v>720</v>
      </c>
      <c r="I201" s="207" t="s">
        <v>721</v>
      </c>
      <c r="J201" s="212" t="str">
        <f t="shared" ca="1" si="47"/>
        <v/>
      </c>
      <c r="K201" s="59" t="str">
        <f>VLOOKUP(I201,取組状況入力!$E$17:$X$709,取組状況入力!$S$1,0)</f>
        <v>-</v>
      </c>
      <c r="L201" s="111" t="str">
        <f t="shared" si="48"/>
        <v>-</v>
      </c>
      <c r="M201" s="111" t="str">
        <f t="shared" si="49"/>
        <v>-</v>
      </c>
      <c r="N201" s="118"/>
      <c r="O201" s="27"/>
      <c r="P201" s="32"/>
      <c r="Q201" s="32"/>
      <c r="R201" s="357" t="s">
        <v>281</v>
      </c>
      <c r="S201" s="137">
        <f>VLOOKUP(R201,メイン!$G$54:$Q$68,メイン!$Q$73,0)</f>
        <v>0</v>
      </c>
      <c r="T201" s="136">
        <v>0.01</v>
      </c>
      <c r="U201" s="60">
        <f t="shared" si="42"/>
        <v>1</v>
      </c>
      <c r="V201" s="60">
        <f>IF(AB201="",1,IF(VLOOKUP(AB201,基本情報!$E$67:$T$82,基本情報!$T$1,FALSE)="",0,VLOOKUP(AB201,基本情報!$E$67:$T$82,基本情報!$T$1,FALSE)))</f>
        <v>1</v>
      </c>
      <c r="W201" s="271" t="str">
        <f t="shared" ca="1" si="60"/>
        <v/>
      </c>
      <c r="X201" s="241" t="str">
        <f t="shared" si="69"/>
        <v/>
      </c>
      <c r="Y201" s="58" t="s">
        <v>550</v>
      </c>
      <c r="Z201" s="60" t="str">
        <f t="shared" ca="1" si="43"/>
        <v/>
      </c>
      <c r="AA201" s="60"/>
      <c r="AB201" s="476"/>
      <c r="AC201" s="1" t="str">
        <f t="shared" si="51"/>
        <v/>
      </c>
      <c r="AD201" s="1" t="str">
        <f t="shared" ca="1" si="45"/>
        <v>-</v>
      </c>
      <c r="AE201" s="1" t="str">
        <f t="shared" ca="1" si="46"/>
        <v/>
      </c>
    </row>
    <row r="202" spans="2:31" ht="14.25" customHeight="1">
      <c r="B202" s="395"/>
      <c r="D202" s="1169"/>
      <c r="E202" s="1166"/>
      <c r="F202" s="46"/>
      <c r="G202" s="55" t="str">
        <f ca="1">IF(OFFSET(取組状況入力!$B$16,MATCH(I202,取組状況入力!$E$16:$E$709,0)-1,1,1,1)=0,"",OFFSET(取組状況入力!$B$16,MATCH(I202,取組状況入力!$E$16:$E$709,0)-1,1,1,1))</f>
        <v>○</v>
      </c>
      <c r="H202" s="59" t="s">
        <v>722</v>
      </c>
      <c r="I202" s="207" t="s">
        <v>723</v>
      </c>
      <c r="J202" s="212" t="str">
        <f t="shared" ca="1" si="47"/>
        <v/>
      </c>
      <c r="K202" s="59">
        <f>VLOOKUP(I202,取組状況入力!$E$17:$X$709,取組状況入力!$S$1,0)</f>
        <v>0</v>
      </c>
      <c r="L202" s="111">
        <f ca="1">IF(K202="×","×",IF(K202="-","-",S202*T202*X202*U202*V202))</f>
        <v>0</v>
      </c>
      <c r="M202" s="111">
        <f ca="1">IF(K202="×","×",IF(K202="-","-",K202*L202))</f>
        <v>0</v>
      </c>
      <c r="N202" s="118"/>
      <c r="O202" s="27"/>
      <c r="P202" s="32"/>
      <c r="Q202" s="32"/>
      <c r="R202" s="357" t="s">
        <v>384</v>
      </c>
      <c r="S202" s="137">
        <f>VLOOKUP(R202,メイン!$G$54:$Q$68,メイン!$Q$73,0)</f>
        <v>0</v>
      </c>
      <c r="T202" s="136">
        <v>0.03</v>
      </c>
      <c r="U202" s="60">
        <f>IF(AA202="",1,AA202)</f>
        <v>1</v>
      </c>
      <c r="V202" s="60">
        <f>IF(AB202="",1,IF(VLOOKUP(AB202,基本情報!$E$67:$T$82,基本情報!$T$1,FALSE)="",0,VLOOKUP(AB202,基本情報!$E$67:$T$82,基本情報!$T$1,FALSE)))</f>
        <v>0</v>
      </c>
      <c r="W202" s="271">
        <f ca="1">IF(OR(G202="＋",K202="-"),"",1*S202*T202*U202*V202)</f>
        <v>0</v>
      </c>
      <c r="X202" s="241">
        <f ca="1">IF(K202="-","",IF(G202="＋",$N$5,$M$5))</f>
        <v>0</v>
      </c>
      <c r="Y202" s="58" t="s">
        <v>550</v>
      </c>
      <c r="Z202" s="60" t="str">
        <f t="shared" ca="1" si="43"/>
        <v/>
      </c>
      <c r="AA202" s="60"/>
      <c r="AB202" s="476" t="s">
        <v>575</v>
      </c>
      <c r="AC202" s="1">
        <f ca="1">IF(K202="-","",IF(G202="＋","",S202*T202*X202*U202*V202))</f>
        <v>0</v>
      </c>
      <c r="AD202" s="1">
        <f ca="1">IF(G202="＋","",M202)</f>
        <v>0</v>
      </c>
      <c r="AE202" s="1" t="str">
        <f ca="1">IF(G202="＋",M202,"")</f>
        <v/>
      </c>
    </row>
    <row r="203" spans="2:31" ht="14.25" customHeight="1">
      <c r="B203" s="395"/>
      <c r="D203" s="1169"/>
      <c r="E203" s="1166"/>
      <c r="F203" s="46"/>
      <c r="G203" s="55" t="str">
        <f ca="1">IF(OFFSET(取組状況入力!$B$16,MATCH(I203,取組状況入力!$E$16:$E$709,0)-1,1,1,1)=0,"",OFFSET(取組状況入力!$B$16,MATCH(I203,取組状況入力!$E$16:$E$709,0)-1,1,1,1))</f>
        <v>＋</v>
      </c>
      <c r="H203" s="59" t="s">
        <v>724</v>
      </c>
      <c r="I203" s="207" t="s">
        <v>725</v>
      </c>
      <c r="J203" s="212" t="str">
        <f t="shared" ca="1" si="47"/>
        <v/>
      </c>
      <c r="K203" s="59">
        <f>VLOOKUP(I203,取組状況入力!$E$17:$X$709,取組状況入力!$S$1,0)</f>
        <v>0</v>
      </c>
      <c r="L203" s="111">
        <f ca="1">IF(K203="×","×",IF(K203="-","-",S203*T203*X203*U203*V203))</f>
        <v>0</v>
      </c>
      <c r="M203" s="111">
        <f ca="1">IF(K203="×","×",IF(K203="-","-",K203*L203))</f>
        <v>0</v>
      </c>
      <c r="N203" s="118"/>
      <c r="O203" s="27"/>
      <c r="P203" s="32"/>
      <c r="Q203" s="32"/>
      <c r="R203" s="357" t="s">
        <v>384</v>
      </c>
      <c r="S203" s="137">
        <f>VLOOKUP(R203,メイン!$G$54:$Q$68,メイン!$Q$73,0)</f>
        <v>0</v>
      </c>
      <c r="T203" s="136">
        <v>0.05</v>
      </c>
      <c r="U203" s="60">
        <f>IF(AA203="",1,AA203)</f>
        <v>1</v>
      </c>
      <c r="V203" s="60">
        <f>IF(AB203="",1,IF(VLOOKUP(AB203,基本情報!$E$67:$T$82,基本情報!$T$1,FALSE)="",0,VLOOKUP(AB203,基本情報!$E$67:$T$82,基本情報!$T$1,FALSE)))</f>
        <v>0</v>
      </c>
      <c r="W203" s="271" t="str">
        <f ca="1">IF(OR(G203="＋",K203="-"),"",1*S203*T203*U203*V203)</f>
        <v/>
      </c>
      <c r="X203" s="241">
        <f ca="1">IF(K203="-","",IF(G203="＋",$N$5,$M$5))</f>
        <v>0</v>
      </c>
      <c r="Y203" s="58" t="s">
        <v>550</v>
      </c>
      <c r="Z203" s="60" t="str">
        <f t="shared" ca="1" si="43"/>
        <v/>
      </c>
      <c r="AA203" s="60"/>
      <c r="AB203" s="476" t="s">
        <v>575</v>
      </c>
      <c r="AC203" s="1" t="str">
        <f ca="1">IF(K203="-","",IF(G203="＋","",S203*T203*X203*U203*V203))</f>
        <v/>
      </c>
      <c r="AD203" s="1" t="str">
        <f ca="1">IF(G203="＋","",M203)</f>
        <v/>
      </c>
      <c r="AE203" s="1">
        <f ca="1">IF(G203="＋",M203,"")</f>
        <v>0</v>
      </c>
    </row>
    <row r="204" spans="2:31" ht="14.25" customHeight="1">
      <c r="B204" s="395"/>
      <c r="D204" s="1169"/>
      <c r="E204" s="1166"/>
      <c r="F204" s="46"/>
      <c r="G204" s="55" t="str">
        <f ca="1">IF(OFFSET(取組状況入力!$B$16,MATCH(I204,取組状況入力!$E$16:$E$709,0)-1,1,1,1)=0,"",OFFSET(取組状況入力!$B$16,MATCH(I204,取組状況入力!$E$16:$E$709,0)-1,1,1,1))</f>
        <v>＋</v>
      </c>
      <c r="H204" s="59" t="s">
        <v>726</v>
      </c>
      <c r="I204" s="57" t="s">
        <v>727</v>
      </c>
      <c r="J204" s="59" t="str">
        <f t="shared" ca="1" si="47"/>
        <v/>
      </c>
      <c r="K204" s="59">
        <f>VLOOKUP(I204,取組状況入力!$E$17:$X$709,取組状況入力!$S$1,0)</f>
        <v>0</v>
      </c>
      <c r="L204" s="271">
        <f ca="1">IF(K204="×","×",IF(K204="-","-",S204*T204*X204*U204*V204))</f>
        <v>0</v>
      </c>
      <c r="M204" s="271">
        <f ca="1">IF(K204="×","×",IF(K204="-","-",K204*L204))</f>
        <v>0</v>
      </c>
      <c r="N204" s="118"/>
      <c r="O204" s="27"/>
      <c r="P204" s="32"/>
      <c r="Q204" s="32"/>
      <c r="R204" s="440" t="s">
        <v>384</v>
      </c>
      <c r="S204" s="137">
        <f>VLOOKUP(R204,メイン!$G$54:$Q$68,メイン!$Q$73,0)</f>
        <v>0</v>
      </c>
      <c r="T204" s="136">
        <v>0.01</v>
      </c>
      <c r="U204" s="60">
        <f>IF(AA204="",1,AA204)</f>
        <v>1</v>
      </c>
      <c r="V204" s="60">
        <f>IF(AB204="",1,IF(VLOOKUP(AB204,基本情報!$E$67:$T$82,基本情報!$T$1,FALSE)="",0,VLOOKUP(AB204,基本情報!$E$67:$T$82,基本情報!$T$1,FALSE)))</f>
        <v>1</v>
      </c>
      <c r="W204" s="271" t="str">
        <f ca="1">IF(OR(G204="＋",K204="-"),"",1*S204*T204*U204*V204)</f>
        <v/>
      </c>
      <c r="X204" s="271">
        <f ca="1">IF(K204="-","",IF(G204="＋",$N$5,$M$5))</f>
        <v>0</v>
      </c>
      <c r="Y204" s="58" t="s">
        <v>550</v>
      </c>
      <c r="Z204" s="60" t="str">
        <f t="shared" ca="1" si="43"/>
        <v/>
      </c>
      <c r="AA204" s="60"/>
      <c r="AB204" s="476"/>
      <c r="AC204" s="1" t="str">
        <f ca="1">IF(K204="-","",IF(G204="＋","",S204*T204*X204*U204*V204))</f>
        <v/>
      </c>
      <c r="AD204" s="1" t="str">
        <f ca="1">IF(G204="＋","",M204)</f>
        <v/>
      </c>
      <c r="AE204" s="1">
        <f ca="1">IF(G204="＋",M204,"")</f>
        <v>0</v>
      </c>
    </row>
    <row r="205" spans="2:31" ht="14.25" customHeight="1">
      <c r="B205" s="395"/>
      <c r="D205" s="1169"/>
      <c r="E205" s="1166"/>
      <c r="F205" s="47"/>
      <c r="G205" s="931" t="str">
        <f ca="1">IF(OFFSET(取組状況入力!$B$16,MATCH(I205,取組状況入力!$E$16:$E$709,0)-1,1,1,1)=0,"",OFFSET(取組状況入力!$B$16,MATCH(I205,取組状況入力!$E$16:$E$709,0)-1,1,1,1))</f>
        <v>＋</v>
      </c>
      <c r="H205" s="127" t="s">
        <v>728</v>
      </c>
      <c r="I205" s="36" t="s">
        <v>729</v>
      </c>
      <c r="J205" s="785" t="str">
        <f t="shared" ca="1" si="47"/>
        <v/>
      </c>
      <c r="K205" s="785">
        <f>VLOOKUP(I205,取組状況入力!$E$17:$X$709,取組状況入力!$S$1,0)</f>
        <v>0</v>
      </c>
      <c r="L205" s="272">
        <f t="shared" ca="1" si="48"/>
        <v>0</v>
      </c>
      <c r="M205" s="932">
        <f t="shared" ca="1" si="49"/>
        <v>0</v>
      </c>
      <c r="N205" s="119"/>
      <c r="O205" s="27"/>
      <c r="P205" s="32"/>
      <c r="Q205" s="32"/>
      <c r="R205" s="933" t="s">
        <v>384</v>
      </c>
      <c r="S205" s="935">
        <f>VLOOKUP(R205,メイン!$G$54:$Q$68,メイン!$Q$73,0)</f>
        <v>0</v>
      </c>
      <c r="T205" s="219">
        <v>0.01</v>
      </c>
      <c r="U205" s="119">
        <f t="shared" si="42"/>
        <v>1</v>
      </c>
      <c r="V205" s="119">
        <f>IF(AB205="",1,IF(VLOOKUP(AB205,基本情報!$E$67:$T$82,基本情報!$T$1,FALSE)="",0,VLOOKUP(AB205,基本情報!$E$67:$T$82,基本情報!$T$1,FALSE)))</f>
        <v>1</v>
      </c>
      <c r="W205" s="272" t="str">
        <f t="shared" ca="1" si="60"/>
        <v/>
      </c>
      <c r="X205" s="272">
        <f t="shared" ca="1" si="69"/>
        <v>0</v>
      </c>
      <c r="Y205" s="20" t="s">
        <v>550</v>
      </c>
      <c r="Z205" s="119" t="str">
        <f t="shared" ca="1" si="43"/>
        <v/>
      </c>
      <c r="AA205" s="119"/>
      <c r="AB205" s="936"/>
      <c r="AC205" s="1" t="str">
        <f t="shared" ca="1" si="51"/>
        <v/>
      </c>
      <c r="AD205" s="1" t="str">
        <f t="shared" ca="1" si="45"/>
        <v/>
      </c>
      <c r="AE205" s="1">
        <f t="shared" ca="1" si="46"/>
        <v>0</v>
      </c>
    </row>
    <row r="206" spans="2:31" ht="14.25" customHeight="1">
      <c r="B206" s="395"/>
      <c r="D206" s="1169"/>
      <c r="E206" s="1166"/>
      <c r="F206" s="3" t="s">
        <v>75</v>
      </c>
      <c r="G206" s="49" t="str">
        <f ca="1">IF(OFFSET(取組状況入力!$B$16,MATCH(I206,取組状況入力!$E$16:$E$709,0)-1,1,1,1)=0,"",OFFSET(取組状況入力!$B$16,MATCH(I206,取組状況入力!$E$16:$E$709,0)-1,1,1,1))</f>
        <v>◎</v>
      </c>
      <c r="H206" s="73" t="s">
        <v>730</v>
      </c>
      <c r="I206" s="51" t="s">
        <v>731</v>
      </c>
      <c r="J206" s="53" t="str">
        <f t="shared" ca="1" si="47"/>
        <v/>
      </c>
      <c r="K206" s="53" t="str">
        <f>VLOOKUP(I206,取組状況入力!$E$17:$X$709,取組状況入力!$S$1,0)</f>
        <v>-</v>
      </c>
      <c r="L206" s="133" t="str">
        <f t="shared" si="48"/>
        <v>-</v>
      </c>
      <c r="M206" s="110" t="str">
        <f t="shared" si="49"/>
        <v>-</v>
      </c>
      <c r="N206" s="117">
        <f ca="1">SUM(AD206:AD214)</f>
        <v>0</v>
      </c>
      <c r="O206" s="355"/>
      <c r="P206" s="32"/>
      <c r="Q206" s="32"/>
      <c r="R206" s="359" t="s">
        <v>277</v>
      </c>
      <c r="S206" s="141">
        <f>VLOOKUP(R206,メイン!$G$54:$Q$68,メイン!$Q$73,0)</f>
        <v>0</v>
      </c>
      <c r="T206" s="140">
        <v>0.08</v>
      </c>
      <c r="U206" s="124">
        <f t="shared" si="42"/>
        <v>1</v>
      </c>
      <c r="V206" s="124">
        <f>IF(AB206="",1,IF(VLOOKUP(AB206,基本情報!$E$67:$T$82,基本情報!$T$1,FALSE)="",0,VLOOKUP(AB206,基本情報!$E$67:$T$82,基本情報!$T$1,FALSE)))</f>
        <v>1</v>
      </c>
      <c r="W206" s="241" t="str">
        <f t="shared" ca="1" si="60"/>
        <v/>
      </c>
      <c r="X206" s="241" t="str">
        <f t="shared" si="69"/>
        <v/>
      </c>
      <c r="Y206" s="52" t="s">
        <v>588</v>
      </c>
      <c r="Z206" s="124" t="str">
        <f t="shared" ca="1" si="43"/>
        <v/>
      </c>
      <c r="AA206" s="124"/>
      <c r="AB206" s="476"/>
      <c r="AC206" s="1" t="str">
        <f t="shared" si="51"/>
        <v/>
      </c>
      <c r="AD206" s="1" t="str">
        <f t="shared" ca="1" si="45"/>
        <v>-</v>
      </c>
      <c r="AE206" s="1" t="str">
        <f t="shared" ca="1" si="46"/>
        <v/>
      </c>
    </row>
    <row r="207" spans="2:31" ht="14.25" customHeight="1">
      <c r="B207" s="395"/>
      <c r="D207" s="1169"/>
      <c r="E207" s="1166"/>
      <c r="F207" s="46"/>
      <c r="G207" s="55" t="str">
        <f ca="1">IF(OFFSET(取組状況入力!$B$16,MATCH(I207,取組状況入力!$E$16:$E$709,0)-1,1,1,1)=0,"",OFFSET(取組状況入力!$B$16,MATCH(I207,取組状況入力!$E$16:$E$709,0)-1,1,1,1))</f>
        <v>◎</v>
      </c>
      <c r="H207" s="72" t="s">
        <v>732</v>
      </c>
      <c r="I207" s="57" t="s">
        <v>733</v>
      </c>
      <c r="J207" s="59" t="str">
        <f t="shared" ca="1" si="47"/>
        <v/>
      </c>
      <c r="K207" s="59" t="str">
        <f>VLOOKUP(I207,取組状況入力!$E$17:$X$709,取組状況入力!$S$1,0)</f>
        <v>-</v>
      </c>
      <c r="L207" s="111" t="str">
        <f t="shared" si="48"/>
        <v>-</v>
      </c>
      <c r="M207" s="111" t="str">
        <f t="shared" si="49"/>
        <v>-</v>
      </c>
      <c r="N207" s="254">
        <f ca="1">SUM(AE206:AE214)</f>
        <v>0</v>
      </c>
      <c r="O207" s="429"/>
      <c r="P207" s="32"/>
      <c r="Q207" s="32"/>
      <c r="R207" s="357" t="s">
        <v>595</v>
      </c>
      <c r="S207" s="137">
        <f>VLOOKUP(R207,メイン!$G$54:$Q$68,メイン!$Q$73,0)</f>
        <v>0</v>
      </c>
      <c r="T207" s="136">
        <v>0.05</v>
      </c>
      <c r="U207" s="60">
        <f t="shared" si="42"/>
        <v>1</v>
      </c>
      <c r="V207" s="60">
        <f>IF(AB207="",1,IF(VLOOKUP(AB207,基本情報!$E$67:$T$82,基本情報!$T$1,FALSE)="",0,VLOOKUP(AB207,基本情報!$E$67:$T$82,基本情報!$T$1,FALSE)))</f>
        <v>1</v>
      </c>
      <c r="W207" s="271" t="str">
        <f t="shared" ca="1" si="60"/>
        <v/>
      </c>
      <c r="X207" s="241" t="str">
        <f t="shared" si="69"/>
        <v/>
      </c>
      <c r="Y207" s="58" t="s">
        <v>596</v>
      </c>
      <c r="Z207" s="60" t="str">
        <f t="shared" ca="1" si="43"/>
        <v/>
      </c>
      <c r="AA207" s="60"/>
      <c r="AB207" s="476"/>
      <c r="AC207" s="1" t="str">
        <f t="shared" si="51"/>
        <v/>
      </c>
      <c r="AD207" s="1" t="str">
        <f t="shared" ca="1" si="45"/>
        <v>-</v>
      </c>
      <c r="AE207" s="1" t="str">
        <f t="shared" ca="1" si="46"/>
        <v/>
      </c>
    </row>
    <row r="208" spans="2:31" ht="14.25" customHeight="1">
      <c r="B208" s="395"/>
      <c r="D208" s="1169"/>
      <c r="E208" s="1166"/>
      <c r="F208" s="46"/>
      <c r="G208" s="55" t="str">
        <f ca="1">IF(OFFSET(取組状況入力!$B$16,MATCH(I208,取組状況入力!$E$16:$E$709,0)-1,1,1,1)=0,"",OFFSET(取組状況入力!$B$16,MATCH(I208,取組状況入力!$E$16:$E$709,0)-1,1,1,1))</f>
        <v>○</v>
      </c>
      <c r="H208" s="72" t="s">
        <v>734</v>
      </c>
      <c r="I208" s="57" t="s">
        <v>735</v>
      </c>
      <c r="J208" s="59" t="str">
        <f t="shared" ca="1" si="47"/>
        <v/>
      </c>
      <c r="K208" s="59" t="str">
        <f>VLOOKUP(I208,取組状況入力!$E$17:$X$709,取組状況入力!$S$1,0)</f>
        <v>-</v>
      </c>
      <c r="L208" s="111" t="str">
        <f t="shared" si="48"/>
        <v>-</v>
      </c>
      <c r="M208" s="111" t="str">
        <f t="shared" si="49"/>
        <v>-</v>
      </c>
      <c r="N208" s="238"/>
      <c r="O208" s="428"/>
      <c r="P208" s="32"/>
      <c r="Q208" s="32"/>
      <c r="R208" s="357" t="s">
        <v>277</v>
      </c>
      <c r="S208" s="137">
        <f>VLOOKUP(R208,メイン!$G$54:$Q$68,メイン!$Q$73,0)</f>
        <v>0</v>
      </c>
      <c r="T208" s="136">
        <v>0.05</v>
      </c>
      <c r="U208" s="60">
        <f t="shared" si="42"/>
        <v>1</v>
      </c>
      <c r="V208" s="60">
        <f>IF(AB208="",1,IF(VLOOKUP(AB208,基本情報!$E$67:$T$82,基本情報!$T$1,FALSE)="",0,VLOOKUP(AB208,基本情報!$E$67:$T$82,基本情報!$T$1,FALSE)))</f>
        <v>1</v>
      </c>
      <c r="W208" s="271" t="str">
        <f t="shared" ca="1" si="60"/>
        <v/>
      </c>
      <c r="X208" s="241" t="str">
        <f t="shared" si="69"/>
        <v/>
      </c>
      <c r="Y208" s="58" t="s">
        <v>596</v>
      </c>
      <c r="Z208" s="60" t="str">
        <f t="shared" ca="1" si="43"/>
        <v/>
      </c>
      <c r="AA208" s="60"/>
      <c r="AB208" s="476"/>
      <c r="AC208" s="1" t="str">
        <f t="shared" si="51"/>
        <v/>
      </c>
      <c r="AD208" s="1" t="str">
        <f t="shared" ca="1" si="45"/>
        <v>-</v>
      </c>
      <c r="AE208" s="1" t="str">
        <f t="shared" ca="1" si="46"/>
        <v/>
      </c>
    </row>
    <row r="209" spans="1:31" ht="14.25" customHeight="1">
      <c r="B209" s="395"/>
      <c r="D209" s="1169"/>
      <c r="E209" s="1166"/>
      <c r="F209" s="46"/>
      <c r="G209" s="55" t="str">
        <f ca="1">IF(OFFSET(取組状況入力!$B$16,MATCH(I209,取組状況入力!$E$16:$E$709,0)-1,1,1,1)=0,"",OFFSET(取組状況入力!$B$16,MATCH(I209,取組状況入力!$E$16:$E$709,0)-1,1,1,1))</f>
        <v>○</v>
      </c>
      <c r="H209" s="72" t="s">
        <v>736</v>
      </c>
      <c r="I209" s="57" t="s">
        <v>737</v>
      </c>
      <c r="J209" s="59" t="str">
        <f t="shared" ca="1" si="47"/>
        <v/>
      </c>
      <c r="K209" s="59" t="str">
        <f>VLOOKUP(I209,取組状況入力!$E$17:$X$709,取組状況入力!$S$1,0)</f>
        <v>-</v>
      </c>
      <c r="L209" s="111" t="str">
        <f t="shared" si="48"/>
        <v>-</v>
      </c>
      <c r="M209" s="111" t="str">
        <f t="shared" si="49"/>
        <v>-</v>
      </c>
      <c r="N209" s="118"/>
      <c r="O209" s="27"/>
      <c r="P209" s="32"/>
      <c r="Q209" s="32"/>
      <c r="R209" s="357" t="s">
        <v>277</v>
      </c>
      <c r="S209" s="137">
        <f>VLOOKUP(R209,メイン!$G$54:$Q$68,メイン!$Q$73,0)</f>
        <v>0</v>
      </c>
      <c r="T209" s="136">
        <v>0.2</v>
      </c>
      <c r="U209" s="60">
        <f t="shared" si="42"/>
        <v>1</v>
      </c>
      <c r="V209" s="60">
        <f>IF(AB209="",1,IF(VLOOKUP(AB209,基本情報!$E$67:$T$82,基本情報!$T$1,FALSE)="",0,VLOOKUP(AB209,基本情報!$E$67:$T$82,基本情報!$T$1,FALSE)))</f>
        <v>1</v>
      </c>
      <c r="W209" s="271" t="str">
        <f t="shared" ca="1" si="60"/>
        <v/>
      </c>
      <c r="X209" s="241" t="str">
        <f t="shared" si="69"/>
        <v/>
      </c>
      <c r="Y209" s="58" t="s">
        <v>596</v>
      </c>
      <c r="Z209" s="60" t="str">
        <f t="shared" ca="1" si="43"/>
        <v/>
      </c>
      <c r="AA209" s="60"/>
      <c r="AB209" s="476"/>
      <c r="AC209" s="1" t="str">
        <f t="shared" si="51"/>
        <v/>
      </c>
      <c r="AD209" s="1" t="str">
        <f t="shared" ca="1" si="45"/>
        <v>-</v>
      </c>
      <c r="AE209" s="1" t="str">
        <f t="shared" ca="1" si="46"/>
        <v/>
      </c>
    </row>
    <row r="210" spans="1:31" ht="14.25" customHeight="1">
      <c r="B210" s="395"/>
      <c r="D210" s="1169"/>
      <c r="E210" s="1166"/>
      <c r="F210" s="46"/>
      <c r="G210" s="55" t="str">
        <f ca="1">IF(OFFSET(取組状況入力!$B$16,MATCH(I210,取組状況入力!$E$16:$E$709,0)-1,1,1,1)=0,"",OFFSET(取組状況入力!$B$16,MATCH(I210,取組状況入力!$E$16:$E$709,0)-1,1,1,1))</f>
        <v>○</v>
      </c>
      <c r="H210" s="72" t="s">
        <v>738</v>
      </c>
      <c r="I210" s="57" t="s">
        <v>739</v>
      </c>
      <c r="J210" s="59" t="str">
        <f t="shared" ca="1" si="47"/>
        <v/>
      </c>
      <c r="K210" s="59">
        <f>VLOOKUP(I210,取組状況入力!$E$17:$X$709,取組状況入力!$S$1,0)</f>
        <v>0</v>
      </c>
      <c r="L210" s="111">
        <f t="shared" ca="1" si="48"/>
        <v>0</v>
      </c>
      <c r="M210" s="111">
        <f t="shared" ca="1" si="49"/>
        <v>0</v>
      </c>
      <c r="N210" s="118"/>
      <c r="O210" s="27"/>
      <c r="P210" s="32"/>
      <c r="Q210" s="32"/>
      <c r="R210" s="357" t="s">
        <v>277</v>
      </c>
      <c r="S210" s="137">
        <f>VLOOKUP(R210,メイン!$G$54:$Q$68,メイン!$Q$73,0)</f>
        <v>0</v>
      </c>
      <c r="T210" s="136">
        <v>0.05</v>
      </c>
      <c r="U210" s="60">
        <f t="shared" si="42"/>
        <v>1</v>
      </c>
      <c r="V210" s="60">
        <f>IF(AB210="",1,IF(VLOOKUP(AB210,基本情報!$E$67:$T$82,基本情報!$T$1,FALSE)="",0,VLOOKUP(AB210,基本情報!$E$67:$T$82,基本情報!$T$1,FALSE)))</f>
        <v>1</v>
      </c>
      <c r="W210" s="271">
        <f t="shared" ca="1" si="60"/>
        <v>0</v>
      </c>
      <c r="X210" s="241">
        <f t="shared" ca="1" si="69"/>
        <v>0</v>
      </c>
      <c r="Y210" s="58" t="s">
        <v>596</v>
      </c>
      <c r="Z210" s="60" t="str">
        <f t="shared" ca="1" si="43"/>
        <v/>
      </c>
      <c r="AA210" s="60"/>
      <c r="AB210" s="476"/>
      <c r="AC210" s="1">
        <f t="shared" ca="1" si="51"/>
        <v>0</v>
      </c>
      <c r="AD210" s="1">
        <f t="shared" ca="1" si="45"/>
        <v>0</v>
      </c>
      <c r="AE210" s="1" t="str">
        <f t="shared" ca="1" si="46"/>
        <v/>
      </c>
    </row>
    <row r="211" spans="1:31" ht="14.25" customHeight="1">
      <c r="B211" s="395"/>
      <c r="D211" s="1169"/>
      <c r="E211" s="1166"/>
      <c r="F211" s="46"/>
      <c r="G211" s="55" t="str">
        <f ca="1">IF(OFFSET(取組状況入力!$B$16,MATCH(I211,取組状況入力!$E$16:$E$709,0)-1,1,1,1)=0,"",OFFSET(取組状況入力!$B$16,MATCH(I211,取組状況入力!$E$16:$E$709,0)-1,1,1,1))</f>
        <v>○</v>
      </c>
      <c r="H211" s="72" t="s">
        <v>740</v>
      </c>
      <c r="I211" s="57" t="s">
        <v>741</v>
      </c>
      <c r="J211" s="59" t="str">
        <f t="shared" ca="1" si="47"/>
        <v/>
      </c>
      <c r="K211" s="59" t="str">
        <f>VLOOKUP(I211,取組状況入力!$E$17:$X$709,取組状況入力!$S$1,0)</f>
        <v>-</v>
      </c>
      <c r="L211" s="111" t="str">
        <f t="shared" si="48"/>
        <v>-</v>
      </c>
      <c r="M211" s="111" t="str">
        <f t="shared" si="49"/>
        <v>-</v>
      </c>
      <c r="N211" s="118"/>
      <c r="O211" s="27"/>
      <c r="P211" s="32"/>
      <c r="Q211" s="32"/>
      <c r="R211" s="357" t="s">
        <v>595</v>
      </c>
      <c r="S211" s="137">
        <f>VLOOKUP(R211,メイン!$G$54:$Q$68,メイン!$Q$73,0)</f>
        <v>0</v>
      </c>
      <c r="T211" s="136">
        <v>0.05</v>
      </c>
      <c r="U211" s="60">
        <f t="shared" si="42"/>
        <v>1</v>
      </c>
      <c r="V211" s="60">
        <f>IF(AB211="",1,IF(VLOOKUP(AB211,基本情報!$E$67:$T$82,基本情報!$T$1,FALSE)="",0,VLOOKUP(AB211,基本情報!$E$67:$T$82,基本情報!$T$1,FALSE)))</f>
        <v>1</v>
      </c>
      <c r="W211" s="271" t="str">
        <f t="shared" ca="1" si="60"/>
        <v/>
      </c>
      <c r="X211" s="241" t="str">
        <f t="shared" si="69"/>
        <v/>
      </c>
      <c r="Y211" s="58" t="s">
        <v>596</v>
      </c>
      <c r="Z211" s="60" t="str">
        <f t="shared" ca="1" si="43"/>
        <v/>
      </c>
      <c r="AA211" s="60"/>
      <c r="AB211" s="476"/>
      <c r="AC211" s="1" t="str">
        <f t="shared" si="51"/>
        <v/>
      </c>
      <c r="AD211" s="1" t="str">
        <f t="shared" ca="1" si="45"/>
        <v>-</v>
      </c>
      <c r="AE211" s="1" t="str">
        <f t="shared" ca="1" si="46"/>
        <v/>
      </c>
    </row>
    <row r="212" spans="1:31" ht="14.25" customHeight="1">
      <c r="B212" s="395"/>
      <c r="D212" s="1169"/>
      <c r="E212" s="1166"/>
      <c r="F212" s="46"/>
      <c r="G212" s="55" t="str">
        <f ca="1">IF(OFFSET(取組状況入力!$B$16,MATCH(I212,取組状況入力!$E$16:$E$709,0)-1,1,1,1)=0,"",OFFSET(取組状況入力!$B$16,MATCH(I212,取組状況入力!$E$16:$E$709,0)-1,1,1,1))</f>
        <v>○</v>
      </c>
      <c r="H212" s="72" t="s">
        <v>742</v>
      </c>
      <c r="I212" s="57" t="s">
        <v>743</v>
      </c>
      <c r="J212" s="59" t="str">
        <f t="shared" ca="1" si="47"/>
        <v/>
      </c>
      <c r="K212" s="59" t="str">
        <f>VLOOKUP(I212,取組状況入力!$E$17:$X$709,取組状況入力!$S$1,0)</f>
        <v>-</v>
      </c>
      <c r="L212" s="111" t="str">
        <f t="shared" si="48"/>
        <v>-</v>
      </c>
      <c r="M212" s="111" t="str">
        <f t="shared" si="49"/>
        <v>-</v>
      </c>
      <c r="N212" s="118"/>
      <c r="O212" s="27"/>
      <c r="P212" s="32"/>
      <c r="Q212" s="32"/>
      <c r="R212" s="357" t="s">
        <v>595</v>
      </c>
      <c r="S212" s="137">
        <f>VLOOKUP(R212,メイン!$G$54:$Q$68,メイン!$Q$73,0)</f>
        <v>0</v>
      </c>
      <c r="T212" s="136">
        <v>0.05</v>
      </c>
      <c r="U212" s="60">
        <f t="shared" si="42"/>
        <v>1</v>
      </c>
      <c r="V212" s="60">
        <f>IF(AB212="",1,IF(VLOOKUP(AB212,基本情報!$E$67:$T$82,基本情報!$T$1,FALSE)="",0,VLOOKUP(AB212,基本情報!$E$67:$T$82,基本情報!$T$1,FALSE)))</f>
        <v>1</v>
      </c>
      <c r="W212" s="271" t="str">
        <f t="shared" ca="1" si="60"/>
        <v/>
      </c>
      <c r="X212" s="241" t="str">
        <f t="shared" si="69"/>
        <v/>
      </c>
      <c r="Y212" s="58" t="s">
        <v>596</v>
      </c>
      <c r="Z212" s="60" t="str">
        <f t="shared" ca="1" si="43"/>
        <v/>
      </c>
      <c r="AA212" s="60"/>
      <c r="AB212" s="476"/>
      <c r="AC212" s="1" t="str">
        <f t="shared" si="51"/>
        <v/>
      </c>
      <c r="AD212" s="1" t="str">
        <f t="shared" ca="1" si="45"/>
        <v>-</v>
      </c>
      <c r="AE212" s="1" t="str">
        <f t="shared" ca="1" si="46"/>
        <v/>
      </c>
    </row>
    <row r="213" spans="1:31" ht="14.25" customHeight="1">
      <c r="B213" s="395"/>
      <c r="D213" s="1169"/>
      <c r="E213" s="1166"/>
      <c r="F213" s="46"/>
      <c r="G213" s="55" t="str">
        <f ca="1">IF(OFFSET(取組状況入力!$B$16,MATCH(I213,取組状況入力!$E$16:$E$709,0)-1,1,1,1)=0,"",OFFSET(取組状況入力!$B$16,MATCH(I213,取組状況入力!$E$16:$E$709,0)-1,1,1,1))</f>
        <v>○</v>
      </c>
      <c r="H213" s="72" t="s">
        <v>744</v>
      </c>
      <c r="I213" s="57" t="s">
        <v>745</v>
      </c>
      <c r="J213" s="59" t="str">
        <f t="shared" ca="1" si="47"/>
        <v/>
      </c>
      <c r="K213" s="59">
        <f>VLOOKUP(I213,取組状況入力!$E$17:$X$709,取組状況入力!$S$1,0)</f>
        <v>0</v>
      </c>
      <c r="L213" s="111">
        <f t="shared" ca="1" si="48"/>
        <v>0</v>
      </c>
      <c r="M213" s="111">
        <f t="shared" ca="1" si="49"/>
        <v>0</v>
      </c>
      <c r="N213" s="118"/>
      <c r="O213" s="27"/>
      <c r="P213" s="32"/>
      <c r="Q213" s="32"/>
      <c r="R213" s="357" t="s">
        <v>595</v>
      </c>
      <c r="S213" s="137">
        <f>VLOOKUP(R213,メイン!$G$54:$Q$68,メイン!$Q$73,0)</f>
        <v>0</v>
      </c>
      <c r="T213" s="136">
        <v>0.1</v>
      </c>
      <c r="U213" s="60">
        <f t="shared" si="42"/>
        <v>1</v>
      </c>
      <c r="V213" s="60">
        <f>IF(AB213="",1,IF(VLOOKUP(AB213,基本情報!$E$67:$T$82,基本情報!$T$1,FALSE)="",0,VLOOKUP(AB213,基本情報!$E$67:$T$82,基本情報!$T$1,FALSE)))</f>
        <v>1</v>
      </c>
      <c r="W213" s="271">
        <f t="shared" ca="1" si="60"/>
        <v>0</v>
      </c>
      <c r="X213" s="241">
        <f t="shared" ca="1" si="69"/>
        <v>0</v>
      </c>
      <c r="Y213" s="58" t="s">
        <v>596</v>
      </c>
      <c r="Z213" s="60" t="str">
        <f t="shared" ca="1" si="43"/>
        <v/>
      </c>
      <c r="AA213" s="60"/>
      <c r="AB213" s="476"/>
      <c r="AC213" s="1">
        <f ca="1">IF(K213="-","",IF(G213="＋","",S213*T213*X213*U213*V213))</f>
        <v>0</v>
      </c>
      <c r="AD213" s="1">
        <f t="shared" ca="1" si="45"/>
        <v>0</v>
      </c>
      <c r="AE213" s="1" t="str">
        <f t="shared" ca="1" si="46"/>
        <v/>
      </c>
    </row>
    <row r="214" spans="1:31" ht="14.25" customHeight="1">
      <c r="B214" s="395"/>
      <c r="D214" s="1170"/>
      <c r="E214" s="1167"/>
      <c r="F214" s="47"/>
      <c r="G214" s="61" t="str">
        <f ca="1">IF(OFFSET(取組状況入力!$B$16,MATCH(I214,取組状況入力!$E$16:$E$709,0)-1,1,1,1)=0,"",OFFSET(取組状況入力!$B$16,MATCH(I214,取組状況入力!$E$16:$E$709,0)-1,1,1,1))</f>
        <v>○</v>
      </c>
      <c r="H214" s="61" t="s">
        <v>746</v>
      </c>
      <c r="I214" s="63" t="s">
        <v>747</v>
      </c>
      <c r="J214" s="65" t="str">
        <f t="shared" ca="1" si="47"/>
        <v/>
      </c>
      <c r="K214" s="65" t="str">
        <f>VLOOKUP(I214,取組状況入力!$E$17:$X$709,取組状況入力!$S$1,0)</f>
        <v>-</v>
      </c>
      <c r="L214" s="222" t="str">
        <f t="shared" si="48"/>
        <v>-</v>
      </c>
      <c r="M214" s="112" t="str">
        <f t="shared" si="49"/>
        <v>-</v>
      </c>
      <c r="N214" s="119"/>
      <c r="O214" s="27"/>
      <c r="P214" s="32"/>
      <c r="Q214" s="32"/>
      <c r="R214" s="358" t="s">
        <v>595</v>
      </c>
      <c r="S214" s="139">
        <f>VLOOKUP(R214,メイン!$G$54:$Q$68,メイン!$Q$73,0)</f>
        <v>0</v>
      </c>
      <c r="T214" s="138">
        <v>0.05</v>
      </c>
      <c r="U214" s="66">
        <f t="shared" si="42"/>
        <v>1</v>
      </c>
      <c r="V214" s="66">
        <f>IF(AB214="",1,IF(VLOOKUP(AB214,基本情報!$E$67:$T$82,基本情報!$T$1,FALSE)="",0,VLOOKUP(AB214,基本情報!$E$67:$T$82,基本情報!$T$1,FALSE)))</f>
        <v>1</v>
      </c>
      <c r="W214" s="222" t="str">
        <f t="shared" ca="1" si="60"/>
        <v/>
      </c>
      <c r="X214" s="222" t="str">
        <f t="shared" si="69"/>
        <v/>
      </c>
      <c r="Y214" s="64" t="s">
        <v>596</v>
      </c>
      <c r="Z214" s="66" t="str">
        <f t="shared" ca="1" si="43"/>
        <v/>
      </c>
      <c r="AA214" s="66"/>
      <c r="AB214" s="477"/>
      <c r="AC214" s="1" t="str">
        <f>IF(K214="-","",IF(G214="＋","",S214*T214*X214*U214*V214))</f>
        <v/>
      </c>
      <c r="AD214" s="1" t="str">
        <f t="shared" ca="1" si="45"/>
        <v>-</v>
      </c>
      <c r="AE214" s="1" t="str">
        <f t="shared" ca="1" si="46"/>
        <v/>
      </c>
    </row>
    <row r="215" spans="1:31" ht="14.25" customHeight="1">
      <c r="B215" s="395"/>
      <c r="D215" s="405"/>
      <c r="E215" s="406"/>
      <c r="F215" s="3"/>
      <c r="G215" s="17"/>
      <c r="H215" s="17"/>
      <c r="I215" s="3"/>
      <c r="J215" s="27"/>
      <c r="K215" s="27"/>
      <c r="L215" s="355"/>
      <c r="M215" s="355"/>
      <c r="N215" s="27"/>
      <c r="O215" s="27"/>
      <c r="P215" s="32"/>
      <c r="R215" s="3"/>
      <c r="S215" s="355"/>
      <c r="T215" s="27"/>
      <c r="U215" s="27"/>
      <c r="V215" s="27"/>
      <c r="W215" s="355"/>
      <c r="X215" s="355"/>
      <c r="Y215" s="3"/>
      <c r="Z215" s="27"/>
      <c r="AA215" s="27"/>
      <c r="AB215" s="27"/>
      <c r="AC215" s="1"/>
      <c r="AD215" s="1"/>
      <c r="AE215" s="1"/>
    </row>
    <row r="216" spans="1:31" ht="2.25" customHeight="1">
      <c r="B216" s="396"/>
      <c r="C216" s="1086"/>
      <c r="D216" s="1088"/>
      <c r="E216" s="1089"/>
      <c r="F216" s="1090"/>
      <c r="G216" s="1091"/>
      <c r="H216" s="1092"/>
      <c r="I216" s="1090"/>
      <c r="J216" s="1091"/>
      <c r="K216" s="1091"/>
      <c r="L216" s="1093"/>
      <c r="M216" s="1093"/>
      <c r="N216" s="1091"/>
      <c r="O216" s="1091"/>
      <c r="P216" s="34"/>
      <c r="R216" s="5"/>
      <c r="S216" s="4"/>
      <c r="T216" s="4"/>
      <c r="U216" s="27"/>
      <c r="V216" s="27"/>
      <c r="W216" s="355"/>
      <c r="X216" s="355"/>
      <c r="Y216" s="3"/>
      <c r="Z216" s="27"/>
      <c r="AA216" s="27"/>
      <c r="AB216" s="27"/>
      <c r="AC216" s="1"/>
      <c r="AD216" s="1"/>
      <c r="AE216" s="1"/>
    </row>
    <row r="217" spans="1:31" ht="12" customHeight="1">
      <c r="D217" s="405"/>
      <c r="E217" s="406"/>
      <c r="F217" s="3"/>
      <c r="G217" s="27"/>
      <c r="H217" s="407"/>
      <c r="I217" s="3"/>
      <c r="J217" s="27"/>
      <c r="K217" s="27"/>
      <c r="L217" s="355"/>
      <c r="M217" s="355"/>
      <c r="N217" s="27"/>
      <c r="O217" s="27"/>
      <c r="P217" s="403"/>
      <c r="R217" s="5"/>
      <c r="S217" s="4"/>
      <c r="T217" s="4"/>
      <c r="U217" s="27"/>
      <c r="V217" s="27"/>
      <c r="W217" s="355"/>
      <c r="X217" s="355"/>
      <c r="Y217" s="3"/>
      <c r="Z217" s="27"/>
      <c r="AA217" s="27"/>
      <c r="AB217" s="27"/>
      <c r="AC217" s="1"/>
      <c r="AD217" s="1"/>
      <c r="AE217" s="1"/>
    </row>
    <row r="218" spans="1:31" ht="14.25">
      <c r="A218" s="252" t="s">
        <v>748</v>
      </c>
      <c r="B218" s="252"/>
      <c r="C218" s="252"/>
      <c r="E218" s="7"/>
      <c r="F218" s="7"/>
      <c r="G218" s="143"/>
      <c r="K218" s="4"/>
      <c r="L218" s="4"/>
      <c r="M218" s="4"/>
      <c r="R218" s="5"/>
      <c r="S218" s="4"/>
      <c r="T218" s="4"/>
      <c r="U218" s="4"/>
      <c r="V218" s="4"/>
      <c r="W218" s="4"/>
      <c r="X218" s="4"/>
    </row>
    <row r="219" spans="1:31" ht="3" customHeight="1">
      <c r="B219" s="351"/>
      <c r="C219" s="345"/>
      <c r="D219" s="268"/>
      <c r="E219" s="352"/>
      <c r="F219" s="352"/>
      <c r="G219" s="353"/>
      <c r="H219" s="250"/>
      <c r="I219" s="250"/>
      <c r="J219" s="250"/>
      <c r="K219" s="320"/>
      <c r="L219" s="320"/>
      <c r="M219" s="320"/>
      <c r="N219" s="394"/>
      <c r="O219" s="394"/>
      <c r="P219" s="344"/>
      <c r="R219" s="5"/>
      <c r="S219" s="4"/>
      <c r="T219" s="4"/>
      <c r="U219" s="4"/>
      <c r="V219" s="4"/>
      <c r="W219" s="4"/>
      <c r="X219" s="4"/>
    </row>
    <row r="220" spans="1:31" ht="14.25">
      <c r="B220" s="397"/>
      <c r="C220" s="38"/>
      <c r="D220" s="253"/>
      <c r="E220" s="7"/>
      <c r="F220" s="7"/>
      <c r="G220" s="143"/>
      <c r="K220" s="4"/>
      <c r="L220" s="4"/>
      <c r="M220" s="4"/>
      <c r="P220" s="32"/>
      <c r="R220" s="5"/>
      <c r="S220" s="4"/>
      <c r="T220" s="4"/>
      <c r="U220" s="4"/>
      <c r="V220" s="4"/>
      <c r="W220" s="4"/>
      <c r="X220" s="4"/>
    </row>
    <row r="221" spans="1:31" ht="45.75" thickBot="1">
      <c r="B221" s="395"/>
      <c r="D221" s="1177" t="s">
        <v>331</v>
      </c>
      <c r="E221" s="1178"/>
      <c r="F221" s="1179"/>
      <c r="G221" s="361" t="s">
        <v>332</v>
      </c>
      <c r="H221" s="361" t="s">
        <v>333</v>
      </c>
      <c r="I221" s="362" t="s">
        <v>334</v>
      </c>
      <c r="J221" s="362" t="s">
        <v>335</v>
      </c>
      <c r="K221" s="361" t="s">
        <v>336</v>
      </c>
      <c r="L221" s="361" t="s">
        <v>337</v>
      </c>
      <c r="M221" s="361" t="s">
        <v>338</v>
      </c>
      <c r="N221" s="361" t="s">
        <v>339</v>
      </c>
      <c r="O221" s="388"/>
      <c r="P221" s="32"/>
      <c r="Q221" s="32"/>
      <c r="R221" s="376" t="s">
        <v>340</v>
      </c>
      <c r="S221" s="363" t="s">
        <v>341</v>
      </c>
      <c r="T221" s="363" t="s">
        <v>342</v>
      </c>
      <c r="U221" s="362" t="s">
        <v>343</v>
      </c>
      <c r="V221" s="362" t="s">
        <v>344</v>
      </c>
      <c r="W221" s="362" t="s">
        <v>345</v>
      </c>
      <c r="X221" s="362" t="s">
        <v>346</v>
      </c>
      <c r="Y221" s="362" t="s">
        <v>347</v>
      </c>
      <c r="Z221" s="362" t="s">
        <v>348</v>
      </c>
      <c r="AA221" s="362" t="s">
        <v>343</v>
      </c>
      <c r="AB221" s="362" t="s">
        <v>344</v>
      </c>
      <c r="AC221" s="237" t="s">
        <v>349</v>
      </c>
      <c r="AD221" s="237" t="s">
        <v>459</v>
      </c>
      <c r="AE221" s="237" t="s">
        <v>351</v>
      </c>
    </row>
    <row r="222" spans="1:31" ht="15.4" customHeight="1" thickTop="1">
      <c r="B222" s="395"/>
      <c r="D222" s="1176" t="s">
        <v>749</v>
      </c>
      <c r="E222" s="1183" t="s">
        <v>750</v>
      </c>
      <c r="F222" s="1121" t="s">
        <v>77</v>
      </c>
      <c r="G222" s="49" t="str">
        <f ca="1">IF(OFFSET(取組状況入力!$B$16,MATCH(I222,取組状況入力!$E$16:$E$709,0)-1,1,1,1)=0,"",OFFSET(取組状況入力!$B$16,MATCH(I222,取組状況入力!$E$16:$E$709,0)-1,1,1,1))</f>
        <v>○</v>
      </c>
      <c r="H222" s="49" t="s">
        <v>751</v>
      </c>
      <c r="I222" s="52" t="s">
        <v>752</v>
      </c>
      <c r="J222" s="53" t="str">
        <f t="shared" ca="1" si="47"/>
        <v/>
      </c>
      <c r="K222" s="53" t="str">
        <f>VLOOKUP(I222,取組状況入力!$E$17:$X$709,取組状況入力!$S$1,0)</f>
        <v>-</v>
      </c>
      <c r="L222" s="133" t="str">
        <f t="shared" si="48"/>
        <v>-</v>
      </c>
      <c r="M222" s="110" t="str">
        <f t="shared" si="49"/>
        <v>-</v>
      </c>
      <c r="N222" s="117">
        <f ca="1">SUM(AD222:AD223)</f>
        <v>0</v>
      </c>
      <c r="O222" s="355"/>
      <c r="P222" s="32"/>
      <c r="Q222" s="32"/>
      <c r="R222" s="356" t="s">
        <v>279</v>
      </c>
      <c r="S222" s="135">
        <f>VLOOKUP(R222,メイン!$G$54:$Q$68,メイン!$Q$73,0)</f>
        <v>0</v>
      </c>
      <c r="T222" s="218">
        <v>0.01</v>
      </c>
      <c r="U222" s="124">
        <f t="shared" si="42"/>
        <v>1</v>
      </c>
      <c r="V222" s="124">
        <f>IF(AB222="",1,IF(VLOOKUP(AB222,基本情報!$E$67:$T$82,基本情報!$T$1,FALSE)="",0,VLOOKUP(AB222,基本情報!$E$67:$T$82,基本情報!$T$1,FALSE)))</f>
        <v>1</v>
      </c>
      <c r="W222" s="241" t="str">
        <f t="shared" ca="1" si="60"/>
        <v/>
      </c>
      <c r="X222" s="241" t="str">
        <f t="shared" si="69"/>
        <v/>
      </c>
      <c r="Y222" s="123" t="s">
        <v>610</v>
      </c>
      <c r="Z222" s="124" t="str">
        <f t="shared" ca="1" si="43"/>
        <v/>
      </c>
      <c r="AA222" s="124"/>
      <c r="AB222" s="475"/>
      <c r="AC222" s="1" t="str">
        <f t="shared" ref="AC222:AC248" si="70">IF(K222="-","",IF(G222="＋","",S222*T222*X222*U222*V222))</f>
        <v/>
      </c>
      <c r="AD222" s="1" t="str">
        <f t="shared" ca="1" si="45"/>
        <v>-</v>
      </c>
      <c r="AE222" s="1" t="str">
        <f t="shared" ca="1" si="46"/>
        <v/>
      </c>
    </row>
    <row r="223" spans="1:31" ht="15.4" customHeight="1">
      <c r="B223" s="395"/>
      <c r="D223" s="1169"/>
      <c r="E223" s="1166"/>
      <c r="F223" s="47"/>
      <c r="G223" s="61" t="str">
        <f ca="1">IF(OFFSET(取組状況入力!$B$16,MATCH(I223,取組状況入力!$E$16:$E$709,0)-1,1,1,1)=0,"",OFFSET(取組状況入力!$B$16,MATCH(I223,取組状況入力!$E$16:$E$709,0)-1,1,1,1))</f>
        <v>○</v>
      </c>
      <c r="H223" s="61" t="s">
        <v>753</v>
      </c>
      <c r="I223" s="63" t="s">
        <v>754</v>
      </c>
      <c r="J223" s="65" t="str">
        <f t="shared" ca="1" si="47"/>
        <v/>
      </c>
      <c r="K223" s="65" t="str">
        <f>VLOOKUP(I223,取組状況入力!$E$17:$X$709,取組状況入力!$S$1,0)</f>
        <v>-</v>
      </c>
      <c r="L223" s="222" t="str">
        <f t="shared" si="48"/>
        <v>-</v>
      </c>
      <c r="M223" s="112" t="str">
        <f t="shared" si="49"/>
        <v>-</v>
      </c>
      <c r="N223" s="255">
        <f ca="1">SUM(AE222:AE223)</f>
        <v>0</v>
      </c>
      <c r="O223" s="429"/>
      <c r="P223" s="32"/>
      <c r="Q223" s="32"/>
      <c r="R223" s="358" t="s">
        <v>279</v>
      </c>
      <c r="S223" s="139">
        <f>VLOOKUP(R223,メイン!$G$54:$Q$68,メイン!$Q$73,0)</f>
        <v>0</v>
      </c>
      <c r="T223" s="138">
        <v>0.01</v>
      </c>
      <c r="U223" s="66">
        <f t="shared" si="42"/>
        <v>1</v>
      </c>
      <c r="V223" s="66">
        <f>IF(AB223="",1,IF(VLOOKUP(AB223,基本情報!$E$67:$T$82,基本情報!$T$1,FALSE)="",0,VLOOKUP(AB223,基本情報!$E$67:$T$82,基本情報!$T$1,FALSE)))</f>
        <v>1</v>
      </c>
      <c r="W223" s="222" t="str">
        <f t="shared" ca="1" si="60"/>
        <v/>
      </c>
      <c r="X223" s="222" t="str">
        <f t="shared" si="69"/>
        <v/>
      </c>
      <c r="Y223" s="64" t="s">
        <v>610</v>
      </c>
      <c r="Z223" s="66" t="str">
        <f t="shared" ca="1" si="43"/>
        <v/>
      </c>
      <c r="AA223" s="66"/>
      <c r="AB223" s="477"/>
      <c r="AC223" s="1" t="str">
        <f t="shared" si="70"/>
        <v/>
      </c>
      <c r="AD223" s="1" t="str">
        <f t="shared" ca="1" si="45"/>
        <v>-</v>
      </c>
      <c r="AE223" s="1" t="str">
        <f t="shared" ca="1" si="46"/>
        <v/>
      </c>
    </row>
    <row r="224" spans="1:31" ht="15.4" customHeight="1">
      <c r="B224" s="395"/>
      <c r="D224" s="1169"/>
      <c r="E224" s="1166"/>
      <c r="F224" s="46" t="s">
        <v>79</v>
      </c>
      <c r="G224" s="60" t="str">
        <f ca="1">IF(OFFSET(取組状況入力!$B$16,MATCH(I224,取組状況入力!$E$16:$E$709,0)-1,1,1,1)=0,"",OFFSET(取組状況入力!$B$16,MATCH(I224,取組状況入力!$E$16:$E$709,0)-1,1,1,1))</f>
        <v>○</v>
      </c>
      <c r="H224" s="59" t="s">
        <v>755</v>
      </c>
      <c r="I224" s="57" t="s">
        <v>756</v>
      </c>
      <c r="J224" s="59" t="str">
        <f t="shared" ca="1" si="47"/>
        <v/>
      </c>
      <c r="K224" s="59">
        <f>VLOOKUP(I224,取組状況入力!$E$17:$X$709,取組状況入力!$S$1,0)</f>
        <v>0</v>
      </c>
      <c r="L224" s="133">
        <f t="shared" ca="1" si="48"/>
        <v>0</v>
      </c>
      <c r="M224" s="111">
        <f t="shared" ca="1" si="49"/>
        <v>0</v>
      </c>
      <c r="N224" s="134">
        <f ca="1">SUM(AD224:AD231)</f>
        <v>0</v>
      </c>
      <c r="O224" s="355"/>
      <c r="P224" s="32"/>
      <c r="Q224" s="32"/>
      <c r="R224" s="357" t="s">
        <v>387</v>
      </c>
      <c r="S224" s="137">
        <f>VLOOKUP(R224,メイン!$G$54:$Q$68,メイン!$Q$73,0)</f>
        <v>0</v>
      </c>
      <c r="T224" s="136">
        <v>5.0000000000000001E-3</v>
      </c>
      <c r="U224" s="124">
        <f t="shared" si="42"/>
        <v>1</v>
      </c>
      <c r="V224" s="124">
        <f>IF(AB224="",1,IF(VLOOKUP(AB224,基本情報!$E$67:$T$82,基本情報!$T$1,FALSE)="",0,VLOOKUP(AB224,基本情報!$E$67:$T$82,基本情報!$T$1,FALSE)))</f>
        <v>1</v>
      </c>
      <c r="W224" s="241">
        <f t="shared" ca="1" si="60"/>
        <v>0</v>
      </c>
      <c r="X224" s="241">
        <f t="shared" ca="1" si="69"/>
        <v>0</v>
      </c>
      <c r="Y224" s="58" t="s">
        <v>281</v>
      </c>
      <c r="Z224" s="124" t="str">
        <f t="shared" ca="1" si="43"/>
        <v/>
      </c>
      <c r="AA224" s="124"/>
      <c r="AB224" s="475"/>
      <c r="AC224" s="1">
        <f t="shared" ca="1" si="70"/>
        <v>0</v>
      </c>
      <c r="AD224" s="1">
        <f t="shared" ca="1" si="45"/>
        <v>0</v>
      </c>
      <c r="AE224" s="1" t="str">
        <f t="shared" ca="1" si="46"/>
        <v/>
      </c>
    </row>
    <row r="225" spans="2:31" ht="15.4" customHeight="1">
      <c r="B225" s="395"/>
      <c r="D225" s="1169"/>
      <c r="E225" s="1166"/>
      <c r="F225" s="46"/>
      <c r="G225" s="60" t="str">
        <f ca="1">IF(OFFSET(取組状況入力!$B$16,MATCH(I225,取組状況入力!$E$16:$E$709,0)-1,1,1,1)=0,"",OFFSET(取組状況入力!$B$16,MATCH(I225,取組状況入力!$E$16:$E$709,0)-1,1,1,1))</f>
        <v>○</v>
      </c>
      <c r="H225" s="59" t="s">
        <v>757</v>
      </c>
      <c r="I225" s="57" t="s">
        <v>758</v>
      </c>
      <c r="J225" s="59" t="str">
        <f t="shared" ref="J225:J248" ca="1" si="71">IF(AND($G225="◎",$K225=0),"×","")</f>
        <v/>
      </c>
      <c r="K225" s="59" t="str">
        <f>VLOOKUP(I225,取組状況入力!$E$17:$X$709,取組状況入力!$S$1,0)</f>
        <v>-</v>
      </c>
      <c r="L225" s="111" t="str">
        <f t="shared" ref="L225:L248" si="72">IF(K225="×","×",IF(K225="-","-",S225*T225*X225*U225*V225))</f>
        <v>-</v>
      </c>
      <c r="M225" s="111" t="str">
        <f t="shared" ref="M225:M248" si="73">IF(K225="×","×",IF(K225="-","-",K225*L225))</f>
        <v>-</v>
      </c>
      <c r="N225" s="254">
        <f ca="1">SUM(AE224:AE231)</f>
        <v>0</v>
      </c>
      <c r="O225" s="27"/>
      <c r="P225" s="32"/>
      <c r="Q225" s="32"/>
      <c r="R225" s="357" t="s">
        <v>281</v>
      </c>
      <c r="S225" s="137">
        <f>VLOOKUP(R225,メイン!$G$54:$Q$68,メイン!$Q$73,0)</f>
        <v>0</v>
      </c>
      <c r="T225" s="136">
        <v>0.01</v>
      </c>
      <c r="U225" s="60">
        <f t="shared" ref="U225:U251" si="74">IF(AA225="",1,AA225)</f>
        <v>1</v>
      </c>
      <c r="V225" s="60">
        <f>IF(AB225="",1,IF(VLOOKUP(AB225,基本情報!$E$67:$T$82,基本情報!$T$1,FALSE)="",0,VLOOKUP(AB225,基本情報!$E$67:$T$82,基本情報!$T$1,FALSE)))</f>
        <v>1</v>
      </c>
      <c r="W225" s="271" t="str">
        <f t="shared" ca="1" si="60"/>
        <v/>
      </c>
      <c r="X225" s="241" t="str">
        <f t="shared" si="69"/>
        <v/>
      </c>
      <c r="Y225" s="58" t="s">
        <v>281</v>
      </c>
      <c r="Z225" s="60" t="str">
        <f t="shared" ref="Z225:Z248" ca="1" si="75">IF($J225="×",1,"")</f>
        <v/>
      </c>
      <c r="AA225" s="60"/>
      <c r="AB225" s="476"/>
      <c r="AC225" s="1" t="str">
        <f t="shared" si="70"/>
        <v/>
      </c>
      <c r="AD225" s="1" t="str">
        <f t="shared" ca="1" si="45"/>
        <v>-</v>
      </c>
      <c r="AE225" s="1" t="str">
        <f t="shared" ca="1" si="46"/>
        <v/>
      </c>
    </row>
    <row r="226" spans="2:31" ht="15.4" customHeight="1">
      <c r="B226" s="395"/>
      <c r="D226" s="1169"/>
      <c r="E226" s="1166"/>
      <c r="F226" s="46"/>
      <c r="G226" s="60" t="str">
        <f ca="1">IF(OFFSET(取組状況入力!$B$16,MATCH(I226,取組状況入力!$E$16:$E$709,0)-1,1,1,1)=0,"",OFFSET(取組状況入力!$B$16,MATCH(I226,取組状況入力!$E$16:$E$709,0)-1,1,1,1))</f>
        <v>○</v>
      </c>
      <c r="H226" s="59" t="s">
        <v>759</v>
      </c>
      <c r="I226" s="57" t="s">
        <v>760</v>
      </c>
      <c r="J226" s="59" t="str">
        <f t="shared" ca="1" si="71"/>
        <v/>
      </c>
      <c r="K226" s="59" t="str">
        <f>VLOOKUP(I226,取組状況入力!$E$17:$X$709,取組状況入力!$S$1,0)</f>
        <v>-</v>
      </c>
      <c r="L226" s="111" t="str">
        <f t="shared" si="72"/>
        <v>-</v>
      </c>
      <c r="M226" s="111" t="str">
        <f t="shared" si="73"/>
        <v>-</v>
      </c>
      <c r="N226" s="118"/>
      <c r="O226" s="27"/>
      <c r="P226" s="32"/>
      <c r="Q226" s="32"/>
      <c r="R226" s="357" t="s">
        <v>281</v>
      </c>
      <c r="S226" s="137">
        <f>VLOOKUP(R226,メイン!$G$54:$Q$68,メイン!$Q$73,0)</f>
        <v>0</v>
      </c>
      <c r="T226" s="136">
        <v>0.01</v>
      </c>
      <c r="U226" s="60">
        <f t="shared" si="74"/>
        <v>1</v>
      </c>
      <c r="V226" s="60">
        <f>IF(AB226="",1,IF(VLOOKUP(AB226,基本情報!$E$67:$T$82,基本情報!$T$1,FALSE)="",0,VLOOKUP(AB226,基本情報!$E$67:$T$82,基本情報!$T$1,FALSE)))</f>
        <v>1</v>
      </c>
      <c r="W226" s="271" t="str">
        <f t="shared" ca="1" si="60"/>
        <v/>
      </c>
      <c r="X226" s="241" t="str">
        <f t="shared" si="69"/>
        <v/>
      </c>
      <c r="Y226" s="58" t="s">
        <v>281</v>
      </c>
      <c r="Z226" s="60" t="str">
        <f t="shared" ca="1" si="75"/>
        <v/>
      </c>
      <c r="AA226" s="60"/>
      <c r="AB226" s="476"/>
      <c r="AC226" s="1" t="str">
        <f t="shared" si="70"/>
        <v/>
      </c>
      <c r="AD226" s="1" t="str">
        <f t="shared" ca="1" si="45"/>
        <v>-</v>
      </c>
      <c r="AE226" s="1" t="str">
        <f t="shared" ca="1" si="46"/>
        <v/>
      </c>
    </row>
    <row r="227" spans="2:31" ht="15.4" customHeight="1">
      <c r="B227" s="395"/>
      <c r="D227" s="1169"/>
      <c r="E227" s="1166"/>
      <c r="F227" s="46"/>
      <c r="G227" s="60" t="str">
        <f ca="1">IF(OFFSET(取組状況入力!$B$16,MATCH(I227,取組状況入力!$E$16:$E$709,0)-1,1,1,1)=0,"",OFFSET(取組状況入力!$B$16,MATCH(I227,取組状況入力!$E$16:$E$709,0)-1,1,1,1))</f>
        <v>○</v>
      </c>
      <c r="H227" s="59" t="s">
        <v>761</v>
      </c>
      <c r="I227" s="57" t="s">
        <v>762</v>
      </c>
      <c r="J227" s="59" t="str">
        <f t="shared" ca="1" si="71"/>
        <v/>
      </c>
      <c r="K227" s="59" t="str">
        <f>VLOOKUP(I227,取組状況入力!$E$17:$X$709,取組状況入力!$S$1,0)</f>
        <v>-</v>
      </c>
      <c r="L227" s="111" t="str">
        <f t="shared" si="72"/>
        <v>-</v>
      </c>
      <c r="M227" s="111" t="str">
        <f t="shared" si="73"/>
        <v>-</v>
      </c>
      <c r="N227" s="852"/>
      <c r="P227" s="32"/>
      <c r="Q227" s="32"/>
      <c r="R227" s="357" t="s">
        <v>281</v>
      </c>
      <c r="S227" s="137">
        <f>VLOOKUP(R227,メイン!$G$54:$Q$68,メイン!$Q$73,0)</f>
        <v>0</v>
      </c>
      <c r="T227" s="136">
        <v>0.01</v>
      </c>
      <c r="U227" s="60">
        <f>IF(AA227="",1,AA227)</f>
        <v>1</v>
      </c>
      <c r="V227" s="60">
        <f>IF(AB227="",1,IF(VLOOKUP(AB227,基本情報!$E$67:$T$82,基本情報!$T$1,FALSE)="",0,VLOOKUP(AB227,基本情報!$E$67:$T$82,基本情報!$T$1,FALSE)))</f>
        <v>1</v>
      </c>
      <c r="W227" s="271" t="str">
        <f t="shared" ca="1" si="60"/>
        <v/>
      </c>
      <c r="X227" s="241" t="str">
        <f>IF(K227="-","",IF(G227="＋",$N$5,$M$5))</f>
        <v/>
      </c>
      <c r="Y227" s="58" t="s">
        <v>281</v>
      </c>
      <c r="Z227" s="60" t="str">
        <f t="shared" ca="1" si="75"/>
        <v/>
      </c>
      <c r="AA227" s="60"/>
      <c r="AB227" s="476"/>
      <c r="AC227" s="1" t="str">
        <f t="shared" si="70"/>
        <v/>
      </c>
      <c r="AD227" s="1" t="str">
        <f ca="1">IF(G227="＋","",M227)</f>
        <v>-</v>
      </c>
      <c r="AE227" s="1" t="str">
        <f ca="1">IF(G227="＋",M227,"")</f>
        <v/>
      </c>
    </row>
    <row r="228" spans="2:31" ht="15.4" customHeight="1">
      <c r="B228" s="395"/>
      <c r="D228" s="1169"/>
      <c r="E228" s="1166"/>
      <c r="F228" s="46"/>
      <c r="G228" s="60" t="str">
        <f ca="1">IF(OFFSET(取組状況入力!$B$16,MATCH(I228,取組状況入力!$E$16:$E$709,0)-1,1,1,1)=0,"",OFFSET(取組状況入力!$B$16,MATCH(I228,取組状況入力!$E$16:$E$709,0)-1,1,1,1))</f>
        <v>○</v>
      </c>
      <c r="H228" s="59" t="s">
        <v>763</v>
      </c>
      <c r="I228" s="57" t="s">
        <v>764</v>
      </c>
      <c r="J228" s="59" t="str">
        <f t="shared" ca="1" si="71"/>
        <v/>
      </c>
      <c r="K228" s="59" t="str">
        <f>VLOOKUP(I228,取組状況入力!$E$17:$X$709,取組状況入力!$S$1,0)</f>
        <v>-</v>
      </c>
      <c r="L228" s="111" t="str">
        <f t="shared" si="72"/>
        <v>-</v>
      </c>
      <c r="M228" s="111" t="str">
        <f t="shared" si="73"/>
        <v>-</v>
      </c>
      <c r="N228" s="118"/>
      <c r="O228" s="27"/>
      <c r="P228" s="32"/>
      <c r="Q228" s="32"/>
      <c r="R228" s="357" t="s">
        <v>281</v>
      </c>
      <c r="S228" s="137">
        <f>VLOOKUP(R228,メイン!$G$54:$Q$68,メイン!$Q$73,0)</f>
        <v>0</v>
      </c>
      <c r="T228" s="136">
        <v>0.01</v>
      </c>
      <c r="U228" s="60">
        <f t="shared" si="74"/>
        <v>1</v>
      </c>
      <c r="V228" s="60">
        <f>IF(AB228="",1,IF(VLOOKUP(AB228,基本情報!$E$67:$T$82,基本情報!$T$1,FALSE)="",0,VLOOKUP(AB228,基本情報!$E$67:$T$82,基本情報!$T$1,FALSE)))</f>
        <v>1</v>
      </c>
      <c r="W228" s="271" t="str">
        <f t="shared" ca="1" si="60"/>
        <v/>
      </c>
      <c r="X228" s="241" t="str">
        <f t="shared" si="69"/>
        <v/>
      </c>
      <c r="Y228" s="58" t="s">
        <v>281</v>
      </c>
      <c r="Z228" s="60" t="str">
        <f t="shared" ca="1" si="75"/>
        <v/>
      </c>
      <c r="AA228" s="60"/>
      <c r="AB228" s="476"/>
      <c r="AC228" s="1" t="str">
        <f t="shared" si="70"/>
        <v/>
      </c>
      <c r="AD228" s="1" t="str">
        <f t="shared" ca="1" si="45"/>
        <v>-</v>
      </c>
      <c r="AE228" s="1" t="str">
        <f t="shared" ca="1" si="46"/>
        <v/>
      </c>
    </row>
    <row r="229" spans="2:31" ht="15.4" customHeight="1">
      <c r="B229" s="395"/>
      <c r="D229" s="1169"/>
      <c r="E229" s="1166"/>
      <c r="F229" s="188"/>
      <c r="G229" s="60" t="str">
        <f ca="1">IF(OFFSET(取組状況入力!$B$16,MATCH(I229,取組状況入力!$E$16:$E$709,0)-1,1,1,1)=0,"",OFFSET(取組状況入力!$B$16,MATCH(I229,取組状況入力!$E$16:$E$709,0)-1,1,1,1))</f>
        <v>○</v>
      </c>
      <c r="H229" s="59" t="s">
        <v>765</v>
      </c>
      <c r="I229" s="57" t="s">
        <v>766</v>
      </c>
      <c r="J229" s="59" t="str">
        <f t="shared" ca="1" si="71"/>
        <v/>
      </c>
      <c r="K229" s="59" t="str">
        <f>VLOOKUP(I229,取組状況入力!$E$17:$X$709,取組状況入力!$S$1,0)</f>
        <v>-</v>
      </c>
      <c r="L229" s="781" t="str">
        <f t="shared" si="72"/>
        <v>-</v>
      </c>
      <c r="M229" s="111" t="str">
        <f t="shared" si="73"/>
        <v>-</v>
      </c>
      <c r="N229" s="118"/>
      <c r="O229" s="27"/>
      <c r="P229" s="32"/>
      <c r="Q229" s="32"/>
      <c r="R229" s="357" t="s">
        <v>283</v>
      </c>
      <c r="S229" s="137">
        <f>VLOOKUP(R229,メイン!$G$54:$Q$68,メイン!$Q$73,0)</f>
        <v>0</v>
      </c>
      <c r="T229" s="136">
        <v>0.01</v>
      </c>
      <c r="U229" s="782">
        <f t="shared" si="74"/>
        <v>1</v>
      </c>
      <c r="V229" s="782">
        <f>IF(AB229="",1,IF(VLOOKUP(AB229,基本情報!$E$67:$T$82,基本情報!$T$1,FALSE)="",0,VLOOKUP(AB229,基本情報!$E$67:$T$82,基本情報!$T$1,FALSE)))</f>
        <v>0</v>
      </c>
      <c r="W229" s="781" t="str">
        <f t="shared" ca="1" si="60"/>
        <v/>
      </c>
      <c r="X229" s="781" t="str">
        <f t="shared" si="69"/>
        <v/>
      </c>
      <c r="Y229" s="783" t="s">
        <v>281</v>
      </c>
      <c r="Z229" s="782" t="str">
        <f t="shared" ca="1" si="75"/>
        <v/>
      </c>
      <c r="AA229" s="782"/>
      <c r="AB229" s="784" t="s">
        <v>621</v>
      </c>
      <c r="AC229" s="1" t="str">
        <f t="shared" si="70"/>
        <v/>
      </c>
      <c r="AD229" s="1" t="str">
        <f t="shared" ca="1" si="45"/>
        <v>-</v>
      </c>
      <c r="AE229" s="1" t="str">
        <f t="shared" ca="1" si="46"/>
        <v/>
      </c>
    </row>
    <row r="230" spans="2:31" ht="15.4" customHeight="1">
      <c r="B230" s="395"/>
      <c r="D230" s="1169"/>
      <c r="E230" s="1166"/>
      <c r="F230" s="188"/>
      <c r="G230" s="55" t="str">
        <f ca="1">IF(OFFSET(取組状況入力!$B$16,MATCH(I230,取組状況入力!$E$16:$E$709,0)-1,1,1,1)=0,"",OFFSET(取組状況入力!$B$16,MATCH(I230,取組状況入力!$E$16:$E$709,0)-1,1,1,1))</f>
        <v>○</v>
      </c>
      <c r="H230" s="60" t="s">
        <v>767</v>
      </c>
      <c r="I230" s="57" t="s">
        <v>768</v>
      </c>
      <c r="J230" s="59" t="str">
        <f t="shared" ca="1" si="71"/>
        <v/>
      </c>
      <c r="K230" s="59" t="str">
        <f>VLOOKUP(I230,取組状況入力!$E$17:$X$709,取組状況入力!$S$1,0)</f>
        <v>-</v>
      </c>
      <c r="L230" s="271" t="str">
        <f>IF(K230="×","×",IF(K230="-","-",S230*T230*X230*U230*V230))</f>
        <v>-</v>
      </c>
      <c r="M230" s="111" t="str">
        <f>IF(K230="×","×",IF(K230="-","-",K230*L230))</f>
        <v>-</v>
      </c>
      <c r="N230" s="118"/>
      <c r="O230" s="27"/>
      <c r="P230" s="32"/>
      <c r="Q230" s="32"/>
      <c r="R230" s="357" t="s">
        <v>769</v>
      </c>
      <c r="S230" s="137">
        <f>VLOOKUP(R230,メイン!$G$54:$Q$68,メイン!$Q$73,0)</f>
        <v>0</v>
      </c>
      <c r="T230" s="136">
        <v>8.0000000000000002E-3</v>
      </c>
      <c r="U230" s="60">
        <f>IF(AA230="",1,AA230)</f>
        <v>1</v>
      </c>
      <c r="V230" s="60">
        <f>IF(AB230="",1,IF(VLOOKUP(AB230,基本情報!$E$67:$T$82,基本情報!$T$1,FALSE)="",0,VLOOKUP(AB230,基本情報!$E$67:$T$82,基本情報!$T$1,FALSE)))</f>
        <v>1</v>
      </c>
      <c r="W230" s="271" t="str">
        <f ca="1">IF(OR(G230="＋",K230="-"),"",1*S230*T230*U230*V230)</f>
        <v/>
      </c>
      <c r="X230" s="271" t="str">
        <f>IF(K230="-","",IF(G230="＋",$N$5,$M$5))</f>
        <v/>
      </c>
      <c r="Y230" s="58" t="s">
        <v>198</v>
      </c>
      <c r="Z230" s="60" t="str">
        <f t="shared" ca="1" si="75"/>
        <v/>
      </c>
      <c r="AA230" s="60"/>
      <c r="AB230" s="476"/>
      <c r="AC230" s="1" t="str">
        <f>IF(K230="-","",IF(G230="＋","",S$230*T230*X230*U230*V230))</f>
        <v/>
      </c>
      <c r="AD230" s="1" t="str">
        <f ca="1">IF(G230="＋","",M230)</f>
        <v>-</v>
      </c>
      <c r="AE230" s="1" t="str">
        <f ca="1">IF(G230="＋",M230,"")</f>
        <v/>
      </c>
    </row>
    <row r="231" spans="2:31" ht="15.4" customHeight="1">
      <c r="B231" s="395"/>
      <c r="D231" s="1169"/>
      <c r="E231" s="1119"/>
      <c r="F231" s="20"/>
      <c r="G231" s="1052" t="str">
        <f ca="1">IF(OFFSET(取組状況入力!$B$16,MATCH(I231,取組状況入力!$E$16:$E$709,0)-1,1,1,1)=0,"",OFFSET(取組状況入力!$B$16,MATCH(I231,取組状況入力!$E$16:$E$709,0)-1,1,1,1))</f>
        <v>＋</v>
      </c>
      <c r="H231" s="119" t="s">
        <v>2464</v>
      </c>
      <c r="I231" s="122" t="s">
        <v>2469</v>
      </c>
      <c r="J231" s="127" t="str">
        <f t="shared" ca="1" si="71"/>
        <v/>
      </c>
      <c r="K231" s="127">
        <f>VLOOKUP(I231,取組状況入力!$E$17:$X$709,取組状況入力!$S$1,0)</f>
        <v>0</v>
      </c>
      <c r="L231" s="272">
        <f ca="1">IF(K231="×","×",IF(K231="-","-",S231*T231*X231*U231*V231))</f>
        <v>0</v>
      </c>
      <c r="M231" s="133">
        <f ca="1">IF(K231="×","×",IF(K231="-","-",K231*L231))</f>
        <v>0</v>
      </c>
      <c r="N231" s="118"/>
      <c r="O231" s="27"/>
      <c r="P231" s="1122"/>
      <c r="Q231" s="1122"/>
      <c r="R231" s="357" t="s">
        <v>354</v>
      </c>
      <c r="S231" s="137">
        <f>VLOOKUP(R231,メイン!$G$54:$Q$68,メイン!$Q$73,0)</f>
        <v>0</v>
      </c>
      <c r="T231" s="136">
        <v>8.0000000000000002E-3</v>
      </c>
      <c r="U231" s="119">
        <f>IF(AA231="",1,AA231)</f>
        <v>1</v>
      </c>
      <c r="V231" s="119">
        <f>IF(AB231="",1,IF(VLOOKUP(AB231,基本情報!$E$67:$T$82,基本情報!$T$1,FALSE)="",0,VLOOKUP(AB231,基本情報!$E$67:$T$82,基本情報!$T$1,FALSE)))</f>
        <v>1</v>
      </c>
      <c r="W231" s="272" t="str">
        <f ca="1">IF(OR(G231="＋",K231="-"),"",1*S231*T231*U231*V231)</f>
        <v/>
      </c>
      <c r="X231" s="272">
        <f ca="1">IF(K231="-","",IF(G231="＋",$N$5,$M$5))</f>
        <v>0</v>
      </c>
      <c r="Y231" s="20" t="s">
        <v>2470</v>
      </c>
      <c r="Z231" s="119" t="str">
        <f t="shared" ca="1" si="75"/>
        <v/>
      </c>
      <c r="AA231" s="119"/>
      <c r="AB231" s="936"/>
      <c r="AC231" s="1" t="str">
        <f ca="1">IF(K231="-","",IF(G231="＋","",S$231*T231*X231*U231*V231))</f>
        <v/>
      </c>
      <c r="AD231" s="1" t="str">
        <f ca="1">IF(G231="＋","",M231)</f>
        <v/>
      </c>
      <c r="AE231" s="1">
        <f ca="1">IF(G231="＋",M231,"")</f>
        <v>0</v>
      </c>
    </row>
    <row r="232" spans="2:31" ht="15.4" customHeight="1">
      <c r="B232" s="395"/>
      <c r="D232" s="1169"/>
      <c r="E232" s="1165" t="s">
        <v>770</v>
      </c>
      <c r="F232" s="46" t="s">
        <v>69</v>
      </c>
      <c r="G232" s="131" t="str">
        <f ca="1">IF(OFFSET(取組状況入力!$B$16,MATCH(I232,取組状況入力!$E$16:$E$709,0)-1,1,1,1)=0,"",OFFSET(取組状況入力!$B$16,MATCH(I232,取組状況入力!$E$16:$E$709,0)-1,1,1,1))</f>
        <v>◎</v>
      </c>
      <c r="H232" s="127" t="s">
        <v>771</v>
      </c>
      <c r="I232" s="51" t="s">
        <v>772</v>
      </c>
      <c r="J232" s="53" t="str">
        <f t="shared" ca="1" si="71"/>
        <v/>
      </c>
      <c r="K232" s="53" t="str">
        <f>VLOOKUP(I232,取組状況入力!$E$17:$X$709,取組状況入力!$S$1,0)</f>
        <v>-</v>
      </c>
      <c r="L232" s="133" t="str">
        <f t="shared" si="72"/>
        <v>-</v>
      </c>
      <c r="M232" s="110" t="str">
        <f t="shared" si="73"/>
        <v>-</v>
      </c>
      <c r="N232" s="117">
        <f ca="1">SUM(AD232:AD237)</f>
        <v>0</v>
      </c>
      <c r="O232" s="355"/>
      <c r="P232" s="32"/>
      <c r="Q232" s="32"/>
      <c r="R232" s="359" t="s">
        <v>251</v>
      </c>
      <c r="S232" s="141">
        <f>VLOOKUP(R232,メイン!$G$54:$Q$68,メイン!$Q$73,0)</f>
        <v>0</v>
      </c>
      <c r="T232" s="140">
        <v>1.2E-2</v>
      </c>
      <c r="U232" s="124">
        <f t="shared" si="74"/>
        <v>1</v>
      </c>
      <c r="V232" s="124">
        <f>IF(AB232="",1,IF(VLOOKUP(AB232,基本情報!$E$67:$T$82,基本情報!$T$1,FALSE)="",0,VLOOKUP(AB232,基本情報!$E$67:$T$82,基本情報!$T$1,FALSE)))</f>
        <v>0</v>
      </c>
      <c r="W232" s="241" t="str">
        <f t="shared" ca="1" si="60"/>
        <v/>
      </c>
      <c r="X232" s="241" t="str">
        <f t="shared" si="69"/>
        <v/>
      </c>
      <c r="Y232" s="123" t="s">
        <v>390</v>
      </c>
      <c r="Z232" s="124" t="str">
        <f t="shared" ca="1" si="75"/>
        <v/>
      </c>
      <c r="AA232" s="124"/>
      <c r="AB232" s="475" t="s">
        <v>403</v>
      </c>
      <c r="AC232" s="1" t="str">
        <f t="shared" si="70"/>
        <v/>
      </c>
      <c r="AD232" s="1" t="str">
        <f t="shared" ref="AD232:AD248" ca="1" si="76">IF(G232="＋","",M232)</f>
        <v>-</v>
      </c>
      <c r="AE232" s="1" t="str">
        <f t="shared" ref="AE232:AE249" ca="1" si="77">IF(G232="＋",M232,"")</f>
        <v/>
      </c>
    </row>
    <row r="233" spans="2:31" ht="15.4" customHeight="1">
      <c r="B233" s="395"/>
      <c r="D233" s="1169"/>
      <c r="E233" s="1166"/>
      <c r="F233" s="46"/>
      <c r="G233" s="55" t="str">
        <f ca="1">IF(OFFSET(取組状況入力!$B$16,MATCH(I233,取組状況入力!$E$16:$E$709,0)-1,1,1,1)=0,"",OFFSET(取組状況入力!$B$16,MATCH(I233,取組状況入力!$E$16:$E$709,0)-1,1,1,1))</f>
        <v>◎</v>
      </c>
      <c r="H233" s="59" t="s">
        <v>773</v>
      </c>
      <c r="I233" s="57" t="s">
        <v>774</v>
      </c>
      <c r="J233" s="59" t="str">
        <f t="shared" ca="1" si="71"/>
        <v/>
      </c>
      <c r="K233" s="59" t="str">
        <f>VLOOKUP(I233,取組状況入力!$E$17:$X$709,取組状況入力!$S$1,0)</f>
        <v>-</v>
      </c>
      <c r="L233" s="111" t="str">
        <f t="shared" si="72"/>
        <v>-</v>
      </c>
      <c r="M233" s="111" t="str">
        <f t="shared" si="73"/>
        <v>-</v>
      </c>
      <c r="N233" s="254">
        <f ca="1">SUM(AE232:AE237)</f>
        <v>0</v>
      </c>
      <c r="O233" s="27"/>
      <c r="P233" s="32"/>
      <c r="Q233" s="32"/>
      <c r="R233" s="357" t="s">
        <v>406</v>
      </c>
      <c r="S233" s="137">
        <f>VLOOKUP(R233,メイン!$G$54:$Q$68,メイン!$Q$73,0)</f>
        <v>0</v>
      </c>
      <c r="T233" s="136">
        <v>8.0000000000000002E-3</v>
      </c>
      <c r="U233" s="60">
        <f t="shared" si="74"/>
        <v>1</v>
      </c>
      <c r="V233" s="60">
        <f>IF(AB233="",1,IF(VLOOKUP(AB233,基本情報!$E$67:$T$82,基本情報!$T$1,FALSE)="",0,VLOOKUP(AB233,基本情報!$E$67:$T$82,基本情報!$T$1,FALSE)))</f>
        <v>0</v>
      </c>
      <c r="W233" s="271" t="str">
        <f t="shared" ca="1" si="60"/>
        <v/>
      </c>
      <c r="X233" s="241" t="str">
        <f t="shared" ref="X233:X248" si="78">IF(K233="-","",IF(G233="＋",$N$5,$M$5))</f>
        <v/>
      </c>
      <c r="Y233" s="58" t="s">
        <v>390</v>
      </c>
      <c r="Z233" s="60" t="str">
        <f t="shared" ca="1" si="75"/>
        <v/>
      </c>
      <c r="AA233" s="60"/>
      <c r="AB233" s="476" t="s">
        <v>407</v>
      </c>
      <c r="AC233" s="1" t="str">
        <f t="shared" si="70"/>
        <v/>
      </c>
      <c r="AD233" s="1" t="str">
        <f t="shared" ca="1" si="76"/>
        <v>-</v>
      </c>
      <c r="AE233" s="1" t="str">
        <f t="shared" ca="1" si="77"/>
        <v/>
      </c>
    </row>
    <row r="234" spans="2:31" ht="15.4" customHeight="1">
      <c r="B234" s="395"/>
      <c r="D234" s="1169"/>
      <c r="E234" s="1166"/>
      <c r="F234" s="46"/>
      <c r="G234" s="55" t="str">
        <f ca="1">IF(OFFSET(取組状況入力!$B$16,MATCH(I234,取組状況入力!$E$16:$E$709,0)-1,1,1,1)=0,"",OFFSET(取組状況入力!$B$16,MATCH(I234,取組状況入力!$E$16:$E$709,0)-1,1,1,1))</f>
        <v>○</v>
      </c>
      <c r="H234" s="59" t="s">
        <v>775</v>
      </c>
      <c r="I234" s="57" t="s">
        <v>776</v>
      </c>
      <c r="J234" s="59" t="str">
        <f ca="1">IF(AND($G234="◎",$K234=0),"×","")</f>
        <v/>
      </c>
      <c r="K234" s="59" t="str">
        <f>VLOOKUP(I234,取組状況入力!$E$17:$X$709,取組状況入力!$S$1,0)</f>
        <v>-</v>
      </c>
      <c r="L234" s="111" t="str">
        <f>IF(K234="×","×",IF(K234="-","-",S234*T234*X234*U234*V234))</f>
        <v>-</v>
      </c>
      <c r="M234" s="111" t="str">
        <f>IF(K234="×","×",IF(K234="-","-",K234*L234))</f>
        <v>-</v>
      </c>
      <c r="N234" s="238"/>
      <c r="O234" s="27"/>
      <c r="P234" s="32"/>
      <c r="Q234" s="32"/>
      <c r="R234" s="357" t="s">
        <v>416</v>
      </c>
      <c r="S234" s="137">
        <f>VLOOKUP(R234,メイン!$G$54:$Q$68,メイン!$Q$73,0)</f>
        <v>0</v>
      </c>
      <c r="T234" s="136">
        <v>4.0000000000000001E-3</v>
      </c>
      <c r="U234" s="60">
        <f>IF(AA234="",1,AA234)</f>
        <v>1</v>
      </c>
      <c r="V234" s="60">
        <f>IF(AB234="",1,IF(VLOOKUP(AB234,基本情報!$E$67:$T$82,基本情報!$T$1,FALSE)="",0,VLOOKUP(AB234,基本情報!$E$67:$T$82,基本情報!$T$1,FALSE)))</f>
        <v>0</v>
      </c>
      <c r="W234" s="271" t="str">
        <f ca="1">IF(OR(G234="＋",K234="-"),"",1*S234*T234*U234*V234)</f>
        <v/>
      </c>
      <c r="X234" s="241" t="str">
        <f>IF(K234="-","",IF(G234="＋",$N$5,$M$5))</f>
        <v/>
      </c>
      <c r="Y234" s="58" t="s">
        <v>390</v>
      </c>
      <c r="Z234" s="60" t="str">
        <f ca="1">IF($J234="×",1,"")</f>
        <v/>
      </c>
      <c r="AA234" s="60"/>
      <c r="AB234" s="476" t="s">
        <v>403</v>
      </c>
      <c r="AC234" s="1" t="str">
        <f>IF(K234="-","",IF(G234="＋","",S234*T234*X234*U234*V234))</f>
        <v/>
      </c>
      <c r="AD234" s="1" t="str">
        <f ca="1">IF(G234="＋","",M234)</f>
        <v>-</v>
      </c>
      <c r="AE234" s="1" t="str">
        <f ca="1">IF(G234="＋",M234,"")</f>
        <v/>
      </c>
    </row>
    <row r="235" spans="2:31" ht="15.4" customHeight="1">
      <c r="B235" s="395"/>
      <c r="D235" s="1169"/>
      <c r="E235" s="1166"/>
      <c r="F235" s="46"/>
      <c r="G235" s="55" t="str">
        <f ca="1">IF(OFFSET(取組状況入力!$B$16,MATCH(I235,取組状況入力!$E$16:$E$709,0)-1,1,1,1)=0,"",OFFSET(取組状況入力!$B$16,MATCH(I235,取組状況入力!$E$16:$E$709,0)-1,1,1,1))</f>
        <v>○</v>
      </c>
      <c r="H235" s="59" t="s">
        <v>777</v>
      </c>
      <c r="I235" s="57" t="s">
        <v>778</v>
      </c>
      <c r="J235" s="59" t="str">
        <f t="shared" ca="1" si="71"/>
        <v/>
      </c>
      <c r="K235" s="59" t="str">
        <f>VLOOKUP(I235,取組状況入力!$E$17:$X$709,取組状況入力!$S$1,0)</f>
        <v>-</v>
      </c>
      <c r="L235" s="111" t="str">
        <f>IF(K235="×","×",IF(K235="-","-",S235*T235*X235*U235*V235))</f>
        <v>-</v>
      </c>
      <c r="M235" s="111" t="str">
        <f>IF(K235="×","×",IF(K235="-","-",K235*L235))</f>
        <v>-</v>
      </c>
      <c r="N235" s="238"/>
      <c r="O235" s="428"/>
      <c r="P235" s="32"/>
      <c r="Q235" s="32"/>
      <c r="R235" s="357" t="s">
        <v>406</v>
      </c>
      <c r="S235" s="137">
        <f>VLOOKUP(R235,メイン!$G$54:$Q$68,メイン!$Q$73,0)</f>
        <v>0</v>
      </c>
      <c r="T235" s="136">
        <v>4.0000000000000001E-3</v>
      </c>
      <c r="U235" s="60">
        <f>IF(AA235="",1,AA235)</f>
        <v>1</v>
      </c>
      <c r="V235" s="60">
        <f>IF(AB235="",1,IF(VLOOKUP(AB235,基本情報!$E$67:$T$82,基本情報!$T$1,FALSE)="",0,VLOOKUP(AB235,基本情報!$E$67:$T$82,基本情報!$T$1,FALSE)))</f>
        <v>0</v>
      </c>
      <c r="W235" s="271" t="str">
        <f ca="1">IF(OR(G235="＋",K235="-"),"",1*S235*T235*U235*V235)</f>
        <v/>
      </c>
      <c r="X235" s="241" t="str">
        <f t="shared" si="78"/>
        <v/>
      </c>
      <c r="Y235" s="58" t="s">
        <v>390</v>
      </c>
      <c r="Z235" s="60" t="str">
        <f t="shared" ca="1" si="75"/>
        <v/>
      </c>
      <c r="AA235" s="60"/>
      <c r="AB235" s="476" t="s">
        <v>403</v>
      </c>
      <c r="AC235" s="1" t="str">
        <f>IF(K235="-","",IF(G235="＋","",S235*T235*X235*U235*V235))</f>
        <v/>
      </c>
      <c r="AD235" s="1" t="str">
        <f ca="1">IF(G235="＋","",M235)</f>
        <v>-</v>
      </c>
      <c r="AE235" s="1" t="str">
        <f ca="1">IF(G235="＋",M235,"")</f>
        <v/>
      </c>
    </row>
    <row r="236" spans="2:31" ht="15.4" customHeight="1">
      <c r="B236" s="395"/>
      <c r="D236" s="1169"/>
      <c r="E236" s="1166"/>
      <c r="F236" s="46"/>
      <c r="G236" s="55" t="str">
        <f ca="1">IF(OFFSET(取組状況入力!$B$16,MATCH(I236,取組状況入力!$E$16:$E$709,0)-1,1,1,1)=0,"",OFFSET(取組状況入力!$B$16,MATCH(I236,取組状況入力!$E$16:$E$709,0)-1,1,1,1))</f>
        <v>○</v>
      </c>
      <c r="H236" s="59" t="s">
        <v>779</v>
      </c>
      <c r="I236" s="57" t="s">
        <v>780</v>
      </c>
      <c r="J236" s="59" t="str">
        <f t="shared" ca="1" si="71"/>
        <v/>
      </c>
      <c r="K236" s="59" t="str">
        <f>VLOOKUP(I236,取組状況入力!$E$17:$X$709,取組状況入力!$S$1,0)</f>
        <v>-</v>
      </c>
      <c r="L236" s="111" t="str">
        <f t="shared" si="72"/>
        <v>-</v>
      </c>
      <c r="M236" s="111" t="str">
        <f t="shared" si="73"/>
        <v>-</v>
      </c>
      <c r="N236" s="118"/>
      <c r="O236" s="27"/>
      <c r="P236" s="32"/>
      <c r="Q236" s="32"/>
      <c r="R236" s="357" t="s">
        <v>416</v>
      </c>
      <c r="S236" s="137">
        <f>VLOOKUP(R236,メイン!$G$54:$Q$68,メイン!$Q$73,0)</f>
        <v>0</v>
      </c>
      <c r="T236" s="136">
        <v>4.0000000000000001E-3</v>
      </c>
      <c r="U236" s="60">
        <f t="shared" si="74"/>
        <v>1</v>
      </c>
      <c r="V236" s="60">
        <f>IF(AB236="",1,IF(VLOOKUP(AB236,基本情報!$E$67:$T$82,基本情報!$T$1,FALSE)="",0,VLOOKUP(AB236,基本情報!$E$67:$T$82,基本情報!$T$1,FALSE)))</f>
        <v>0</v>
      </c>
      <c r="W236" s="271" t="str">
        <f t="shared" ca="1" si="60"/>
        <v/>
      </c>
      <c r="X236" s="241" t="str">
        <f t="shared" si="78"/>
        <v/>
      </c>
      <c r="Y236" s="58" t="s">
        <v>390</v>
      </c>
      <c r="Z236" s="60" t="str">
        <f t="shared" ca="1" si="75"/>
        <v/>
      </c>
      <c r="AA236" s="60"/>
      <c r="AB236" s="476" t="s">
        <v>403</v>
      </c>
      <c r="AC236" s="1" t="str">
        <f t="shared" si="70"/>
        <v/>
      </c>
      <c r="AD236" s="1" t="str">
        <f t="shared" ca="1" si="76"/>
        <v>-</v>
      </c>
      <c r="AE236" s="1" t="str">
        <f t="shared" ca="1" si="77"/>
        <v/>
      </c>
    </row>
    <row r="237" spans="2:31" ht="15.4" customHeight="1">
      <c r="B237" s="395"/>
      <c r="D237" s="1169"/>
      <c r="E237" s="1166"/>
      <c r="F237" s="47"/>
      <c r="G237" s="61" t="str">
        <f ca="1">IF(OFFSET(取組状況入力!$B$16,MATCH(I237,取組状況入力!$E$16:$E$709,0)-1,1,1,1)=0,"",OFFSET(取組状況入力!$B$16,MATCH(I237,取組状況入力!$E$16:$E$709,0)-1,1,1,1))</f>
        <v>＋</v>
      </c>
      <c r="H237" s="66" t="s">
        <v>781</v>
      </c>
      <c r="I237" s="63" t="s">
        <v>782</v>
      </c>
      <c r="J237" s="65" t="str">
        <f t="shared" ca="1" si="71"/>
        <v/>
      </c>
      <c r="K237" s="65">
        <f>VLOOKUP(I237,取組状況入力!$E$17:$X$709,取組状況入力!$S$1,0)</f>
        <v>0</v>
      </c>
      <c r="L237" s="222">
        <f t="shared" ca="1" si="72"/>
        <v>0</v>
      </c>
      <c r="M237" s="112">
        <f t="shared" ca="1" si="73"/>
        <v>0</v>
      </c>
      <c r="N237" s="119"/>
      <c r="O237" s="27"/>
      <c r="P237" s="32"/>
      <c r="Q237" s="32"/>
      <c r="R237" s="358" t="s">
        <v>783</v>
      </c>
      <c r="S237" s="139">
        <f>VLOOKUP(R237,メイン!$G$54:$Q$68,メイン!$Q$73,0)</f>
        <v>0</v>
      </c>
      <c r="T237" s="138">
        <v>2E-3</v>
      </c>
      <c r="U237" s="66">
        <f t="shared" si="74"/>
        <v>1</v>
      </c>
      <c r="V237" s="66">
        <f>IF(AB237="",1,IF(VLOOKUP(AB237,基本情報!$E$67:$T$82,基本情報!$T$1,FALSE)="",0,VLOOKUP(AB237,基本情報!$E$67:$T$82,基本情報!$T$1,FALSE)))</f>
        <v>0</v>
      </c>
      <c r="W237" s="222" t="str">
        <f t="shared" ca="1" si="60"/>
        <v/>
      </c>
      <c r="X237" s="222">
        <f t="shared" ca="1" si="78"/>
        <v>0</v>
      </c>
      <c r="Y237" s="64" t="s">
        <v>390</v>
      </c>
      <c r="Z237" s="66" t="str">
        <f t="shared" ca="1" si="75"/>
        <v/>
      </c>
      <c r="AA237" s="66"/>
      <c r="AB237" s="477" t="s">
        <v>403</v>
      </c>
      <c r="AC237" s="1" t="str">
        <f t="shared" ca="1" si="70"/>
        <v/>
      </c>
      <c r="AD237" s="1" t="str">
        <f t="shared" ca="1" si="76"/>
        <v/>
      </c>
      <c r="AE237" s="1">
        <f t="shared" ca="1" si="77"/>
        <v>0</v>
      </c>
    </row>
    <row r="238" spans="2:31" ht="15.4" customHeight="1">
      <c r="B238" s="395"/>
      <c r="D238" s="1169"/>
      <c r="E238" s="1166"/>
      <c r="F238" s="46" t="s">
        <v>71</v>
      </c>
      <c r="G238" s="49" t="str">
        <f ca="1">IF(OFFSET(取組状況入力!$B$16,MATCH(I238,取組状況入力!$E$16:$E$709,0)-1,1,1,1)=0,"",OFFSET(取組状況入力!$B$16,MATCH(I238,取組状況入力!$E$16:$E$709,0)-1,1,1,1))</f>
        <v>◎</v>
      </c>
      <c r="H238" s="56" t="s">
        <v>784</v>
      </c>
      <c r="I238" s="51" t="s">
        <v>785</v>
      </c>
      <c r="J238" s="53" t="str">
        <f t="shared" ca="1" si="71"/>
        <v>×</v>
      </c>
      <c r="K238" s="53">
        <f>VLOOKUP(I238,取組状況入力!$E$17:$X$709,取組状況入力!$S$1,0)</f>
        <v>0</v>
      </c>
      <c r="L238" s="110">
        <f t="shared" ca="1" si="72"/>
        <v>0</v>
      </c>
      <c r="M238" s="214">
        <f t="shared" ca="1" si="73"/>
        <v>0</v>
      </c>
      <c r="N238" s="117">
        <f ca="1">SUM(AD238:AD243)</f>
        <v>0</v>
      </c>
      <c r="O238" s="428"/>
      <c r="P238" s="32"/>
      <c r="Q238" s="32"/>
      <c r="R238" s="766" t="s">
        <v>261</v>
      </c>
      <c r="S238" s="141">
        <f>VLOOKUP(R238,メイン!$G$54:$Q$68,メイン!$Q$73,0)</f>
        <v>0</v>
      </c>
      <c r="T238" s="140">
        <v>8.0000000000000002E-3</v>
      </c>
      <c r="U238" s="60">
        <f t="shared" si="74"/>
        <v>1</v>
      </c>
      <c r="V238" s="60">
        <f>IF(AB238="",1,IF(VLOOKUP(AB238,基本情報!$E$67:$T$82,基本情報!$T$1,FALSE)="",0,VLOOKUP(AB238,基本情報!$E$67:$T$82,基本情報!$T$1,FALSE)))</f>
        <v>1</v>
      </c>
      <c r="W238" s="271">
        <f t="shared" ca="1" si="60"/>
        <v>0</v>
      </c>
      <c r="X238" s="241">
        <f t="shared" ca="1" si="78"/>
        <v>0</v>
      </c>
      <c r="Y238" s="52" t="s">
        <v>462</v>
      </c>
      <c r="Z238" s="60">
        <f t="shared" ca="1" si="75"/>
        <v>1</v>
      </c>
      <c r="AA238" s="60"/>
      <c r="AB238" s="476" t="s">
        <v>439</v>
      </c>
      <c r="AC238" s="1">
        <f t="shared" ca="1" si="70"/>
        <v>0</v>
      </c>
      <c r="AD238" s="1">
        <f t="shared" ca="1" si="76"/>
        <v>0</v>
      </c>
      <c r="AE238" s="1" t="str">
        <f t="shared" ca="1" si="77"/>
        <v/>
      </c>
    </row>
    <row r="239" spans="2:31" ht="15.4" customHeight="1">
      <c r="B239" s="395"/>
      <c r="D239" s="1169"/>
      <c r="E239" s="1166"/>
      <c r="F239" s="3"/>
      <c r="G239" s="55" t="str">
        <f ca="1">IF(OFFSET(取組状況入力!$B$16,MATCH(I239,取組状況入力!$E$16:$E$709,0)-1,1,1,1)=0,"",OFFSET(取組状況入力!$B$16,MATCH(I239,取組状況入力!$E$16:$E$709,0)-1,1,1,1))</f>
        <v>○</v>
      </c>
      <c r="H239" s="56" t="s">
        <v>786</v>
      </c>
      <c r="I239" s="57" t="s">
        <v>787</v>
      </c>
      <c r="J239" s="59" t="str">
        <f ca="1">IF(AND($G239="◎",$K239=0),"×","")</f>
        <v/>
      </c>
      <c r="K239" s="59" t="str">
        <f>VLOOKUP(I239,取組状況入力!$E$17:$X$709,取組状況入力!$S$1,0)</f>
        <v>-</v>
      </c>
      <c r="L239" s="111" t="str">
        <f>IF(K239="×","×",IF(K239="-","-",S239*T239*X239*U239*V239))</f>
        <v>-</v>
      </c>
      <c r="M239" s="271" t="str">
        <f>IF(K239="×","×",IF(K239="-","-",K239*L239))</f>
        <v>-</v>
      </c>
      <c r="N239" s="254">
        <f ca="1">SUM(AE238:AE243)</f>
        <v>0</v>
      </c>
      <c r="O239" s="355"/>
      <c r="P239" s="32"/>
      <c r="Q239" s="32"/>
      <c r="R239" s="356" t="s">
        <v>387</v>
      </c>
      <c r="S239" s="135">
        <f>VLOOKUP(R239,メイン!$G$54:$Q$68,メイン!$Q$73,0)</f>
        <v>0</v>
      </c>
      <c r="T239" s="218">
        <v>2E-3</v>
      </c>
      <c r="U239" s="124">
        <f>IF(AA239="",1,AA239)</f>
        <v>1</v>
      </c>
      <c r="V239" s="124">
        <f>IF(AB239="",1,IF(VLOOKUP(AB239,基本情報!$E$67:$T$82,基本情報!$T$1,FALSE)="",0,VLOOKUP(AB239,基本情報!$E$67:$T$82,基本情報!$T$1,FALSE)))</f>
        <v>1</v>
      </c>
      <c r="W239" s="241" t="str">
        <f ca="1">IF(OR(G239="＋",K239="-"),"",1*S239*T239*U239*V239)</f>
        <v/>
      </c>
      <c r="X239" s="241" t="str">
        <f>IF(K239="-","",IF(G239="＋",$N$5,$M$5))</f>
        <v/>
      </c>
      <c r="Y239" s="123" t="s">
        <v>462</v>
      </c>
      <c r="Z239" s="124" t="str">
        <f ca="1">IF($J239="×",1,"")</f>
        <v/>
      </c>
      <c r="AA239" s="124"/>
      <c r="AB239" s="475" t="s">
        <v>439</v>
      </c>
      <c r="AC239" s="1" t="str">
        <f>IF(K239="-","",IF(G239="＋","",S239*T239*X239*U239*V239))</f>
        <v/>
      </c>
      <c r="AD239" s="1" t="str">
        <f ca="1">IF(G239="＋","",M239)</f>
        <v>-</v>
      </c>
      <c r="AE239" s="1" t="str">
        <f ca="1">IF(G239="＋",M239,"")</f>
        <v/>
      </c>
    </row>
    <row r="240" spans="2:31" ht="15.4" customHeight="1">
      <c r="B240" s="395"/>
      <c r="D240" s="1169"/>
      <c r="E240" s="1166"/>
      <c r="F240" s="46"/>
      <c r="G240" s="55" t="str">
        <f ca="1">IF(OFFSET(取組状況入力!$B$16,MATCH(I240,取組状況入力!$E$16:$E$709,0)-1,1,1,1)=0,"",OFFSET(取組状況入力!$B$16,MATCH(I240,取組状況入力!$E$16:$E$709,0)-1,1,1,1))</f>
        <v>○</v>
      </c>
      <c r="H240" s="56" t="s">
        <v>788</v>
      </c>
      <c r="I240" s="57" t="s">
        <v>789</v>
      </c>
      <c r="J240" s="59" t="str">
        <f t="shared" ca="1" si="71"/>
        <v/>
      </c>
      <c r="K240" s="59">
        <f>VLOOKUP(I240,取組状況入力!$E$17:$X$709,取組状況入力!$S$1,0)</f>
        <v>0</v>
      </c>
      <c r="L240" s="111">
        <f t="shared" ca="1" si="72"/>
        <v>0</v>
      </c>
      <c r="M240" s="111">
        <f t="shared" ca="1" si="73"/>
        <v>0</v>
      </c>
      <c r="N240" s="118"/>
      <c r="O240" s="27"/>
      <c r="P240" s="32"/>
      <c r="Q240" s="32"/>
      <c r="R240" s="357" t="s">
        <v>261</v>
      </c>
      <c r="S240" s="137">
        <f>VLOOKUP(R240,メイン!$G$54:$Q$68,メイン!$Q$73,0)</f>
        <v>0</v>
      </c>
      <c r="T240" s="136">
        <v>2E-3</v>
      </c>
      <c r="U240" s="60">
        <f t="shared" si="74"/>
        <v>1</v>
      </c>
      <c r="V240" s="60">
        <f>IF(AB240="",1,IF(VLOOKUP(AB240,基本情報!$E$67:$T$82,基本情報!$T$1,FALSE)="",0,VLOOKUP(AB240,基本情報!$E$67:$T$82,基本情報!$T$1,FALSE)))</f>
        <v>1</v>
      </c>
      <c r="W240" s="271">
        <f t="shared" ca="1" si="60"/>
        <v>0</v>
      </c>
      <c r="X240" s="241">
        <f t="shared" ca="1" si="78"/>
        <v>0</v>
      </c>
      <c r="Y240" s="58" t="s">
        <v>462</v>
      </c>
      <c r="Z240" s="60" t="str">
        <f t="shared" ca="1" si="75"/>
        <v/>
      </c>
      <c r="AA240" s="60"/>
      <c r="AB240" s="476" t="s">
        <v>439</v>
      </c>
      <c r="AC240" s="1">
        <f t="shared" ca="1" si="70"/>
        <v>0</v>
      </c>
      <c r="AD240" s="1">
        <f t="shared" ca="1" si="76"/>
        <v>0</v>
      </c>
      <c r="AE240" s="1" t="str">
        <f t="shared" ca="1" si="77"/>
        <v/>
      </c>
    </row>
    <row r="241" spans="2:31" ht="15.4" customHeight="1">
      <c r="B241" s="395"/>
      <c r="D241" s="1169"/>
      <c r="E241" s="1166"/>
      <c r="F241" s="46"/>
      <c r="G241" s="55" t="str">
        <f ca="1">IF(OFFSET(取組状況入力!$B$16,MATCH(I241,取組状況入力!$E$16:$E$709,0)-1,1,1,1)=0,"",OFFSET(取組状況入力!$B$16,MATCH(I241,取組状況入力!$E$16:$E$709,0)-1,1,1,1))</f>
        <v>○</v>
      </c>
      <c r="H241" s="56" t="s">
        <v>790</v>
      </c>
      <c r="I241" s="57" t="s">
        <v>791</v>
      </c>
      <c r="J241" s="59" t="str">
        <f t="shared" ca="1" si="71"/>
        <v/>
      </c>
      <c r="K241" s="59" t="str">
        <f>VLOOKUP(I241,取組状況入力!$E$17:$X$709,取組状況入力!$S$1,0)</f>
        <v>-</v>
      </c>
      <c r="L241" s="111" t="str">
        <f t="shared" si="72"/>
        <v>-</v>
      </c>
      <c r="M241" s="111" t="str">
        <f t="shared" si="73"/>
        <v>-</v>
      </c>
      <c r="N241" s="118"/>
      <c r="O241" s="27"/>
      <c r="P241" s="32"/>
      <c r="Q241" s="32"/>
      <c r="R241" s="357" t="s">
        <v>416</v>
      </c>
      <c r="S241" s="137">
        <f>VLOOKUP(R241,メイン!$G$54:$Q$68,メイン!$Q$73,0)</f>
        <v>0</v>
      </c>
      <c r="T241" s="136">
        <v>2E-3</v>
      </c>
      <c r="U241" s="60">
        <f t="shared" si="74"/>
        <v>1</v>
      </c>
      <c r="V241" s="60">
        <f>IF(AB241="",1,IF(VLOOKUP(AB241,基本情報!$E$67:$T$82,基本情報!$T$1,FALSE)="",0,VLOOKUP(AB241,基本情報!$E$67:$T$82,基本情報!$T$1,FALSE)))</f>
        <v>0</v>
      </c>
      <c r="W241" s="271" t="str">
        <f t="shared" ca="1" si="60"/>
        <v/>
      </c>
      <c r="X241" s="241" t="str">
        <f t="shared" si="78"/>
        <v/>
      </c>
      <c r="Y241" s="58" t="s">
        <v>462</v>
      </c>
      <c r="Z241" s="60" t="str">
        <f t="shared" ca="1" si="75"/>
        <v/>
      </c>
      <c r="AA241" s="60"/>
      <c r="AB241" s="476" t="s">
        <v>466</v>
      </c>
      <c r="AC241" s="1" t="str">
        <f t="shared" si="70"/>
        <v/>
      </c>
      <c r="AD241" s="1" t="str">
        <f t="shared" ca="1" si="76"/>
        <v>-</v>
      </c>
      <c r="AE241" s="1" t="str">
        <f t="shared" ca="1" si="77"/>
        <v/>
      </c>
    </row>
    <row r="242" spans="2:31" ht="15.4" customHeight="1">
      <c r="B242" s="395"/>
      <c r="D242" s="1169"/>
      <c r="E242" s="1166"/>
      <c r="F242" s="46"/>
      <c r="G242" s="55" t="str">
        <f ca="1">IF(OFFSET(取組状況入力!$B$16,MATCH(I242,取組状況入力!$E$16:$E$709,0)-1,1,1,1)=0,"",OFFSET(取組状況入力!$B$16,MATCH(I242,取組状況入力!$E$16:$E$709,0)-1,1,1,1))</f>
        <v>○</v>
      </c>
      <c r="H242" s="56" t="s">
        <v>792</v>
      </c>
      <c r="I242" s="57" t="s">
        <v>793</v>
      </c>
      <c r="J242" s="59" t="str">
        <f t="shared" ca="1" si="71"/>
        <v/>
      </c>
      <c r="K242" s="59" t="str">
        <f>VLOOKUP(I242,取組状況入力!$E$17:$X$709,取組状況入力!$S$1,0)</f>
        <v>-</v>
      </c>
      <c r="L242" s="111" t="str">
        <f t="shared" si="72"/>
        <v>-</v>
      </c>
      <c r="M242" s="111" t="str">
        <f t="shared" si="73"/>
        <v>-</v>
      </c>
      <c r="N242" s="118"/>
      <c r="O242" s="27"/>
      <c r="P242" s="32"/>
      <c r="Q242" s="32"/>
      <c r="R242" s="357" t="s">
        <v>794</v>
      </c>
      <c r="S242" s="137">
        <f>VLOOKUP(R242,メイン!$G$54:$Q$68,メイン!$Q$73,0)</f>
        <v>0</v>
      </c>
      <c r="T242" s="136">
        <v>2.7E-2</v>
      </c>
      <c r="U242" s="60">
        <f t="shared" si="74"/>
        <v>1</v>
      </c>
      <c r="V242" s="60">
        <f>IF(AB242="",1,IF(VLOOKUP(AB242,基本情報!$E$67:$T$82,基本情報!$T$1,FALSE)="",0,VLOOKUP(AB242,基本情報!$E$67:$T$82,基本情報!$T$1,FALSE)))</f>
        <v>1</v>
      </c>
      <c r="W242" s="271" t="str">
        <f t="shared" ca="1" si="60"/>
        <v/>
      </c>
      <c r="X242" s="241" t="str">
        <f t="shared" si="78"/>
        <v/>
      </c>
      <c r="Y242" s="58" t="s">
        <v>462</v>
      </c>
      <c r="Z242" s="60" t="str">
        <f t="shared" ca="1" si="75"/>
        <v/>
      </c>
      <c r="AA242" s="60"/>
      <c r="AB242" s="476" t="s">
        <v>439</v>
      </c>
      <c r="AC242" s="1" t="str">
        <f t="shared" si="70"/>
        <v/>
      </c>
      <c r="AD242" s="1" t="str">
        <f t="shared" ca="1" si="76"/>
        <v>-</v>
      </c>
      <c r="AE242" s="1" t="str">
        <f t="shared" ca="1" si="77"/>
        <v/>
      </c>
    </row>
    <row r="243" spans="2:31" ht="15.4" customHeight="1">
      <c r="B243" s="395"/>
      <c r="D243" s="1169"/>
      <c r="E243" s="1166"/>
      <c r="F243" s="47"/>
      <c r="G243" s="61" t="str">
        <f ca="1">IF(OFFSET(取組状況入力!$B$16,MATCH(I243,取組状況入力!$E$16:$E$709,0)-1,1,1,1)=0,"",OFFSET(取組状況入力!$B$16,MATCH(I243,取組状況入力!$E$16:$E$709,0)-1,1,1,1))</f>
        <v>＋</v>
      </c>
      <c r="H243" s="62" t="s">
        <v>795</v>
      </c>
      <c r="I243" s="63" t="s">
        <v>796</v>
      </c>
      <c r="J243" s="65" t="str">
        <f t="shared" ca="1" si="71"/>
        <v/>
      </c>
      <c r="K243" s="65">
        <f>VLOOKUP(I243,取組状況入力!$E$17:$X$709,取組状況入力!$S$1,0)</f>
        <v>0</v>
      </c>
      <c r="L243" s="222">
        <f t="shared" ca="1" si="72"/>
        <v>0</v>
      </c>
      <c r="M243" s="112">
        <f t="shared" ca="1" si="73"/>
        <v>0</v>
      </c>
      <c r="N243" s="119"/>
      <c r="O243" s="27"/>
      <c r="P243" s="32"/>
      <c r="Q243" s="32"/>
      <c r="R243" s="358" t="s">
        <v>416</v>
      </c>
      <c r="S243" s="139">
        <f>VLOOKUP(R243,メイン!$G$54:$Q$68,メイン!$Q$73,0)</f>
        <v>0</v>
      </c>
      <c r="T243" s="138">
        <v>2E-3</v>
      </c>
      <c r="U243" s="66">
        <f t="shared" si="74"/>
        <v>1</v>
      </c>
      <c r="V243" s="66">
        <f>IF(AB243="",1,IF(VLOOKUP(AB243,基本情報!$E$67:$T$82,基本情報!$T$1,FALSE)="",0,VLOOKUP(AB243,基本情報!$E$67:$T$82,基本情報!$T$1,FALSE)))</f>
        <v>0</v>
      </c>
      <c r="W243" s="222" t="str">
        <f t="shared" ca="1" si="60"/>
        <v/>
      </c>
      <c r="X243" s="222">
        <f t="shared" ca="1" si="78"/>
        <v>0</v>
      </c>
      <c r="Y243" s="64" t="s">
        <v>462</v>
      </c>
      <c r="Z243" s="66" t="str">
        <f t="shared" ca="1" si="75"/>
        <v/>
      </c>
      <c r="AA243" s="66"/>
      <c r="AB243" s="477" t="s">
        <v>466</v>
      </c>
      <c r="AC243" s="1" t="str">
        <f t="shared" ca="1" si="70"/>
        <v/>
      </c>
      <c r="AD243" s="1" t="str">
        <f t="shared" ca="1" si="76"/>
        <v/>
      </c>
      <c r="AE243" s="1">
        <f t="shared" ca="1" si="77"/>
        <v>0</v>
      </c>
    </row>
    <row r="244" spans="2:31" ht="15.4" customHeight="1">
      <c r="B244" s="395"/>
      <c r="D244" s="1169"/>
      <c r="E244" s="1166"/>
      <c r="F244" s="189" t="s">
        <v>73</v>
      </c>
      <c r="G244" s="55" t="str">
        <f ca="1">IF(OFFSET(取組状況入力!$B$16,MATCH(I244,取組状況入力!$E$16:$E$709,0)-1,1,1,1)=0,"",OFFSET(取組状況入力!$B$16,MATCH(I244,取組状況入力!$E$16:$E$709,0)-1,1,1,1))</f>
        <v>○</v>
      </c>
      <c r="H244" s="132" t="s">
        <v>797</v>
      </c>
      <c r="I244" s="57" t="s">
        <v>798</v>
      </c>
      <c r="J244" s="59" t="str">
        <f t="shared" ca="1" si="71"/>
        <v/>
      </c>
      <c r="K244" s="59" t="str">
        <f>VLOOKUP(I244,取組状況入力!$E$17:$X$709,取組状況入力!$S$1,0)</f>
        <v>-</v>
      </c>
      <c r="L244" s="111" t="str">
        <f t="shared" si="72"/>
        <v>-</v>
      </c>
      <c r="M244" s="111" t="str">
        <f t="shared" si="73"/>
        <v>-</v>
      </c>
      <c r="N244" s="134">
        <f ca="1">SUM(AD244:AD246)</f>
        <v>0</v>
      </c>
      <c r="O244" s="355"/>
      <c r="P244" s="32"/>
      <c r="Q244" s="32"/>
      <c r="R244" s="357" t="s">
        <v>384</v>
      </c>
      <c r="S244" s="137">
        <f>VLOOKUP(R244,メイン!$G$54:$Q$68,メイン!$Q$73,0)</f>
        <v>0</v>
      </c>
      <c r="T244" s="136">
        <v>4.0000000000000001E-3</v>
      </c>
      <c r="U244" s="60">
        <f t="shared" si="74"/>
        <v>1</v>
      </c>
      <c r="V244" s="60">
        <f>IF(AB244="",1,IF(VLOOKUP(AB244,基本情報!$E$67:$T$82,基本情報!$T$1,FALSE)="",0,VLOOKUP(AB244,基本情報!$E$67:$T$82,基本情報!$T$1,FALSE)))</f>
        <v>1</v>
      </c>
      <c r="W244" s="271" t="str">
        <f ca="1">IF(OR(G244="＋",K244="-"),"",1*S244*T244*U244*V244)</f>
        <v/>
      </c>
      <c r="X244" s="241" t="str">
        <f t="shared" si="78"/>
        <v/>
      </c>
      <c r="Y244" s="58" t="s">
        <v>550</v>
      </c>
      <c r="Z244" s="60" t="str">
        <f t="shared" ca="1" si="75"/>
        <v/>
      </c>
      <c r="AA244" s="60"/>
      <c r="AB244" s="475"/>
      <c r="AC244" s="1" t="str">
        <f t="shared" si="70"/>
        <v/>
      </c>
      <c r="AD244" s="1" t="str">
        <f t="shared" ca="1" si="76"/>
        <v>-</v>
      </c>
      <c r="AE244" s="1" t="str">
        <f t="shared" ca="1" si="77"/>
        <v/>
      </c>
    </row>
    <row r="245" spans="2:31" ht="15.4" customHeight="1">
      <c r="B245" s="395"/>
      <c r="D245" s="1169"/>
      <c r="E245" s="1166"/>
      <c r="F245" s="188"/>
      <c r="G245" s="131" t="str">
        <f ca="1">IF(OFFSET(取組状況入力!$B$16,MATCH(I245,取組状況入力!$E$16:$E$709,0)-1,1,1,1)=0,"",OFFSET(取組状況入力!$B$16,MATCH(I245,取組状況入力!$E$16:$E$709,0)-1,1,1,1))</f>
        <v>○</v>
      </c>
      <c r="H245" s="132" t="s">
        <v>799</v>
      </c>
      <c r="I245" s="122" t="s">
        <v>800</v>
      </c>
      <c r="J245" s="127" t="str">
        <f t="shared" ca="1" si="71"/>
        <v/>
      </c>
      <c r="K245" s="127">
        <f>VLOOKUP(I245,取組状況入力!$E$17:$X$709,取組状況入力!$S$1,0)</f>
        <v>0</v>
      </c>
      <c r="L245" s="133">
        <f t="shared" ca="1" si="72"/>
        <v>0</v>
      </c>
      <c r="M245" s="133">
        <f t="shared" ca="1" si="73"/>
        <v>0</v>
      </c>
      <c r="N245" s="254">
        <f ca="1">SUM(AE244:AE246)</f>
        <v>0</v>
      </c>
      <c r="O245" s="429"/>
      <c r="P245" s="32"/>
      <c r="Q245" s="32"/>
      <c r="R245" s="356" t="s">
        <v>384</v>
      </c>
      <c r="S245" s="135">
        <f>VLOOKUP(R245,メイン!$G$54:$Q$68,メイン!$Q$73,0)</f>
        <v>0</v>
      </c>
      <c r="T245" s="218">
        <v>4.0000000000000001E-3</v>
      </c>
      <c r="U245" s="124">
        <f t="shared" si="74"/>
        <v>1</v>
      </c>
      <c r="V245" s="124">
        <f>IF(AB245="",1,IF(VLOOKUP(AB245,基本情報!$E$67:$T$82,基本情報!$T$1,FALSE)="",0,VLOOKUP(AB245,基本情報!$E$67:$T$82,基本情報!$T$1,FALSE)))</f>
        <v>1</v>
      </c>
      <c r="W245" s="241">
        <f ca="1">IF(OR(G245="＋",K245="-"),"",1*S245*T245*U245*V245)</f>
        <v>0</v>
      </c>
      <c r="X245" s="241">
        <f t="shared" ca="1" si="78"/>
        <v>0</v>
      </c>
      <c r="Y245" s="123" t="s">
        <v>550</v>
      </c>
      <c r="Z245" s="124" t="str">
        <f t="shared" ca="1" si="75"/>
        <v/>
      </c>
      <c r="AA245" s="124"/>
      <c r="AB245" s="475"/>
      <c r="AC245" s="1">
        <f t="shared" ca="1" si="70"/>
        <v>0</v>
      </c>
      <c r="AD245" s="1">
        <f t="shared" ca="1" si="76"/>
        <v>0</v>
      </c>
      <c r="AE245" s="1" t="str">
        <f t="shared" ca="1" si="77"/>
        <v/>
      </c>
    </row>
    <row r="246" spans="2:31" ht="15.4" customHeight="1">
      <c r="B246" s="395"/>
      <c r="D246" s="1169"/>
      <c r="E246" s="1166"/>
      <c r="F246" s="20"/>
      <c r="G246" s="61" t="str">
        <f ca="1">IF(OFFSET(取組状況入力!$B$16,MATCH(I246,取組状況入力!$E$16:$E$709,0)-1,1,1,1)=0,"",OFFSET(取組状況入力!$B$16,MATCH(I246,取組状況入力!$E$16:$E$709,0)-1,1,1,1))</f>
        <v>○</v>
      </c>
      <c r="H246" s="62" t="s">
        <v>801</v>
      </c>
      <c r="I246" s="64" t="s">
        <v>802</v>
      </c>
      <c r="J246" s="66" t="str">
        <f t="shared" ca="1" si="71"/>
        <v/>
      </c>
      <c r="K246" s="59" t="str">
        <f>VLOOKUP(I246,取組状況入力!$E$17:$X$709,取組状況入力!$S$1,0)</f>
        <v>-</v>
      </c>
      <c r="L246" s="222" t="str">
        <f t="shared" si="72"/>
        <v>-</v>
      </c>
      <c r="M246" s="111" t="str">
        <f t="shared" si="73"/>
        <v>-</v>
      </c>
      <c r="N246" s="119"/>
      <c r="O246" s="27"/>
      <c r="P246" s="32"/>
      <c r="Q246" s="32"/>
      <c r="R246" s="358" t="s">
        <v>384</v>
      </c>
      <c r="S246" s="137">
        <f>VLOOKUP(R246,メイン!$G$54:$Q$68,メイン!$Q$73,0)</f>
        <v>0</v>
      </c>
      <c r="T246" s="136">
        <v>2E-3</v>
      </c>
      <c r="U246" s="66">
        <f t="shared" si="74"/>
        <v>1</v>
      </c>
      <c r="V246" s="66">
        <f>IF(AB246="",1,IF(VLOOKUP(AB246,基本情報!$E$67:$T$82,基本情報!$T$1,FALSE)="",0,VLOOKUP(AB246,基本情報!$E$67:$T$82,基本情報!$T$1,FALSE)))</f>
        <v>1</v>
      </c>
      <c r="W246" s="222" t="str">
        <f ca="1">IF(OR(G246="＋",K246="-"),"",1*S246*T246*U246*V246)</f>
        <v/>
      </c>
      <c r="X246" s="222" t="str">
        <f t="shared" si="78"/>
        <v/>
      </c>
      <c r="Y246" s="64" t="s">
        <v>550</v>
      </c>
      <c r="Z246" s="66" t="str">
        <f t="shared" ca="1" si="75"/>
        <v/>
      </c>
      <c r="AA246" s="66"/>
      <c r="AB246" s="477"/>
      <c r="AC246" s="1" t="str">
        <f t="shared" si="70"/>
        <v/>
      </c>
      <c r="AD246" s="1" t="str">
        <f t="shared" ca="1" si="76"/>
        <v>-</v>
      </c>
      <c r="AE246" s="1" t="str">
        <f t="shared" ca="1" si="77"/>
        <v/>
      </c>
    </row>
    <row r="247" spans="2:31" ht="15.4" customHeight="1">
      <c r="B247" s="395"/>
      <c r="D247" s="1169"/>
      <c r="E247" s="1166"/>
      <c r="F247" s="189" t="s">
        <v>79</v>
      </c>
      <c r="G247" s="131" t="str">
        <f ca="1">IF(OFFSET(取組状況入力!$B$16,MATCH(I247,取組状況入力!$E$16:$E$709,0)-1,1,1,1)=0,"",OFFSET(取組状況入力!$B$16,MATCH(I247,取組状況入力!$E$16:$E$709,0)-1,1,1,1))</f>
        <v>○</v>
      </c>
      <c r="H247" s="132" t="s">
        <v>803</v>
      </c>
      <c r="I247" s="122" t="s">
        <v>804</v>
      </c>
      <c r="J247" s="127" t="str">
        <f t="shared" ca="1" si="71"/>
        <v/>
      </c>
      <c r="K247" s="53" t="str">
        <f>VLOOKUP(I247,取組状況入力!$E$17:$X$709,取組状況入力!$S$1,0)</f>
        <v>-</v>
      </c>
      <c r="L247" s="133" t="str">
        <f t="shared" si="72"/>
        <v>-</v>
      </c>
      <c r="M247" s="110" t="str">
        <f t="shared" si="73"/>
        <v>-</v>
      </c>
      <c r="N247" s="134">
        <f ca="1">SUM(AD247:AD248)</f>
        <v>0</v>
      </c>
      <c r="O247" s="355"/>
      <c r="P247" s="32"/>
      <c r="Q247" s="32"/>
      <c r="R247" s="356" t="s">
        <v>283</v>
      </c>
      <c r="S247" s="141">
        <f>VLOOKUP(R247,メイン!$G$54:$Q$68,メイン!$Q$73,0)</f>
        <v>0</v>
      </c>
      <c r="T247" s="140">
        <v>2E-3</v>
      </c>
      <c r="U247" s="124">
        <f t="shared" si="74"/>
        <v>1</v>
      </c>
      <c r="V247" s="124">
        <f>IF(AB247="",1,IF(VLOOKUP(AB247,基本情報!$E$67:$T$82,基本情報!$T$1,FALSE)="",0,VLOOKUP(AB247,基本情報!$E$67:$T$82,基本情報!$T$1,FALSE)))</f>
        <v>0</v>
      </c>
      <c r="W247" s="241" t="str">
        <f ca="1">IF(OR(G247="＋",K247="-"),"",1*S247*T247*U247*V247)</f>
        <v/>
      </c>
      <c r="X247" s="241" t="str">
        <f t="shared" si="78"/>
        <v/>
      </c>
      <c r="Y247" s="123" t="s">
        <v>197</v>
      </c>
      <c r="Z247" s="124" t="str">
        <f t="shared" ca="1" si="75"/>
        <v/>
      </c>
      <c r="AA247" s="124"/>
      <c r="AB247" s="476" t="s">
        <v>621</v>
      </c>
      <c r="AC247" s="1" t="str">
        <f t="shared" si="70"/>
        <v/>
      </c>
      <c r="AD247" s="1" t="str">
        <f t="shared" ca="1" si="76"/>
        <v>-</v>
      </c>
      <c r="AE247" s="1" t="str">
        <f t="shared" ca="1" si="77"/>
        <v/>
      </c>
    </row>
    <row r="248" spans="2:31" ht="15.4" customHeight="1">
      <c r="B248" s="395"/>
      <c r="D248" s="1170"/>
      <c r="E248" s="1167"/>
      <c r="F248" s="20"/>
      <c r="G248" s="61" t="str">
        <f ca="1">IF(OFFSET(取組状況入力!$B$16,MATCH(I248,取組状況入力!$E$16:$E$709,0)-1,1,1,1)=0,"",OFFSET(取組状況入力!$B$16,MATCH(I248,取組状況入力!$E$16:$E$709,0)-1,1,1,1))</f>
        <v>○</v>
      </c>
      <c r="H248" s="62" t="s">
        <v>805</v>
      </c>
      <c r="I248" s="63" t="s">
        <v>806</v>
      </c>
      <c r="J248" s="65" t="str">
        <f t="shared" ca="1" si="71"/>
        <v/>
      </c>
      <c r="K248" s="65" t="str">
        <f>VLOOKUP(I248,取組状況入力!$E$17:$X$709,取組状況入力!$S$1,0)</f>
        <v>-</v>
      </c>
      <c r="L248" s="112" t="str">
        <f t="shared" si="72"/>
        <v>-</v>
      </c>
      <c r="M248" s="222" t="str">
        <f t="shared" si="73"/>
        <v>-</v>
      </c>
      <c r="N248" s="239"/>
      <c r="O248" s="428"/>
      <c r="P248" s="32"/>
      <c r="Q248" s="32"/>
      <c r="R248" s="358" t="s">
        <v>281</v>
      </c>
      <c r="S248" s="139">
        <f>VLOOKUP(R248,メイン!$G$54:$Q$68,メイン!$Q$73,0)</f>
        <v>0</v>
      </c>
      <c r="T248" s="138">
        <v>4.0000000000000001E-3</v>
      </c>
      <c r="U248" s="66">
        <f t="shared" si="74"/>
        <v>1</v>
      </c>
      <c r="V248" s="66">
        <f>IF(AB248="",1,IF(VLOOKUP(AB248,基本情報!$E$67:$T$82,基本情報!$T$1,FALSE)="",0,VLOOKUP(AB248,基本情報!$E$67:$T$82,基本情報!$T$1,FALSE)))</f>
        <v>1</v>
      </c>
      <c r="W248" s="222" t="str">
        <f ca="1">IF(OR(G248="＋",K248="-"),"",1*S248*T248*U248*V248)</f>
        <v/>
      </c>
      <c r="X248" s="222" t="str">
        <f t="shared" si="78"/>
        <v/>
      </c>
      <c r="Y248" s="64" t="s">
        <v>197</v>
      </c>
      <c r="Z248" s="66" t="str">
        <f t="shared" ca="1" si="75"/>
        <v/>
      </c>
      <c r="AA248" s="66"/>
      <c r="AB248" s="477"/>
      <c r="AC248" s="1" t="str">
        <f t="shared" si="70"/>
        <v/>
      </c>
      <c r="AD248" s="1" t="str">
        <f t="shared" ca="1" si="76"/>
        <v>-</v>
      </c>
      <c r="AE248" s="1" t="str">
        <f t="shared" ca="1" si="77"/>
        <v/>
      </c>
    </row>
    <row r="249" spans="2:31" ht="15.4" customHeight="1">
      <c r="B249" s="395"/>
      <c r="D249" s="1180" t="s">
        <v>807</v>
      </c>
      <c r="E249" s="48" t="s">
        <v>90</v>
      </c>
      <c r="F249" s="1174" t="s">
        <v>808</v>
      </c>
      <c r="G249" s="1050" t="str">
        <f ca="1">IF(OFFSET(取組状況入力!$B$16,MATCH(I249,取組状況入力!$E$16:$E$709,0)-1,1,1,1)=0,"",OFFSET(取組状況入力!$B$16,MATCH(I249,取組状況入力!$E$16:$E$709,0)-1,1,1,1))</f>
        <v>◎</v>
      </c>
      <c r="H249" s="132">
        <v>1.1000000000000001</v>
      </c>
      <c r="I249" s="122" t="s">
        <v>809</v>
      </c>
      <c r="J249" s="127" t="str">
        <f ca="1">IF(AND($G249="◎",$K249=0),"×","")</f>
        <v>×</v>
      </c>
      <c r="K249" s="127">
        <f>VLOOKUP(I249,取組状況入力!$E$17:$X$709,取組状況入力!$S$1,0)</f>
        <v>0</v>
      </c>
      <c r="L249" s="111">
        <f ca="1">IF(K249="×","×",IF(K249="-","-",S$249*T249*X249*U249*V249))</f>
        <v>5</v>
      </c>
      <c r="M249" s="133">
        <f ca="1">IF(K249="×","×",IF(K249="-","-",K249*L249))</f>
        <v>0</v>
      </c>
      <c r="N249" s="134">
        <f ca="1">SUM(AD249:AD251)</f>
        <v>0</v>
      </c>
      <c r="O249" s="355"/>
      <c r="P249" s="32"/>
      <c r="Q249" s="32"/>
      <c r="R249" s="356" t="s">
        <v>354</v>
      </c>
      <c r="S249" s="220">
        <v>0.33</v>
      </c>
      <c r="T249" s="218">
        <v>1</v>
      </c>
      <c r="U249" s="124">
        <f t="shared" si="74"/>
        <v>1</v>
      </c>
      <c r="V249" s="124">
        <f t="shared" ref="V249:V251" si="79">IF(AB249="",1,IF(AB249="-",0,AB249))</f>
        <v>1</v>
      </c>
      <c r="W249" s="241">
        <f ca="1">IF(OR(G249="＋",K249="-"),"",1*S$249*T249*U249*V249)</f>
        <v>0.33</v>
      </c>
      <c r="X249" s="241">
        <f ca="1">IF(K249="-","",IF(G249="＋",$N$6,$M$6))</f>
        <v>15.15151515151515</v>
      </c>
      <c r="Y249" s="123" t="s">
        <v>198</v>
      </c>
      <c r="Z249" s="123">
        <f ca="1">IF($J249="×",1,"")</f>
        <v>1</v>
      </c>
      <c r="AA249" s="124"/>
      <c r="AB249" s="124"/>
      <c r="AC249" s="1">
        <f ca="1">IF(K249="-","",IF(G249="＋","",S$249*T249*X249*U249*V249))</f>
        <v>5</v>
      </c>
      <c r="AD249" s="1">
        <f ca="1">IF(G249="＋","",M249)</f>
        <v>0</v>
      </c>
      <c r="AE249" s="1" t="str">
        <f t="shared" ca="1" si="77"/>
        <v/>
      </c>
    </row>
    <row r="250" spans="2:31" ht="15.4" customHeight="1">
      <c r="B250" s="395"/>
      <c r="D250" s="1181"/>
      <c r="E250" s="45"/>
      <c r="F250" s="1175"/>
      <c r="G250" s="1051" t="str">
        <f ca="1">IF(OFFSET(取組状況入力!$B$16,MATCH(I250,取組状況入力!$E$16:$E$709,0)-1,1,1,1)=0,"",OFFSET(取組状況入力!$B$16,MATCH(I250,取組状況入力!$E$16:$E$709,0)-1,1,1,1))</f>
        <v>＋</v>
      </c>
      <c r="H250" s="56">
        <v>1.2</v>
      </c>
      <c r="I250" s="57" t="s">
        <v>810</v>
      </c>
      <c r="J250" s="59" t="str">
        <f t="shared" ref="J250:J269" ca="1" si="80">IF(AND($G250="◎",$K250=0),"×","")</f>
        <v/>
      </c>
      <c r="K250" s="59">
        <f>VLOOKUP(I250,取組状況入力!$E$17:$X$709,取組状況入力!$S$1,0)</f>
        <v>0</v>
      </c>
      <c r="L250" s="271">
        <f ca="1">IF(K250="×","×",IF(K250="-","-",S$249*T250*X250*U250*V250))</f>
        <v>8</v>
      </c>
      <c r="M250" s="271">
        <f t="shared" ref="M250" ca="1" si="81">IF(K250="×","×",IF(K250="-","-",K250*L250))</f>
        <v>0</v>
      </c>
      <c r="N250" s="254">
        <f ca="1">SUM(AE249:AE251)</f>
        <v>0</v>
      </c>
      <c r="O250" s="428"/>
      <c r="P250" s="32"/>
      <c r="Q250" s="32"/>
      <c r="R250" s="440" t="s">
        <v>354</v>
      </c>
      <c r="S250" s="217"/>
      <c r="T250" s="136">
        <v>2</v>
      </c>
      <c r="U250" s="60">
        <f t="shared" ref="U250" si="82">IF(AA250="",1,AA250)</f>
        <v>1</v>
      </c>
      <c r="V250" s="60">
        <f t="shared" ref="V250" si="83">IF(AB250="",1,IF(AB250="-",0,AB250))</f>
        <v>1</v>
      </c>
      <c r="W250" s="271" t="str">
        <f ca="1">IF(OR(G250="＋",K250="-"),"",1*S$249*T250*U250*V250)</f>
        <v/>
      </c>
      <c r="X250" s="271">
        <f t="shared" ref="X250" ca="1" si="84">IF(K250="-","",IF(G250="＋",$N$6,$M$6))</f>
        <v>12.121212121212121</v>
      </c>
      <c r="Y250" s="58" t="s">
        <v>198</v>
      </c>
      <c r="Z250" s="60" t="str">
        <f t="shared" ref="Z250:Z269" ca="1" si="85">IF($J250="×",1,"")</f>
        <v/>
      </c>
      <c r="AA250" s="60"/>
      <c r="AB250" s="60"/>
      <c r="AC250" s="1" t="str">
        <f ca="1">IF(K250="-","",IF(G250="＋","",S$249*T250*X250*U250*V250))</f>
        <v/>
      </c>
      <c r="AD250" s="1" t="str">
        <f t="shared" ref="AD250" ca="1" si="86">IF(G250="＋","",M250)</f>
        <v/>
      </c>
      <c r="AE250" s="1">
        <f t="shared" ref="AE250" ca="1" si="87">IF(G250="＋",M250,"")</f>
        <v>0</v>
      </c>
    </row>
    <row r="251" spans="2:31" ht="15.4" customHeight="1">
      <c r="B251" s="395"/>
      <c r="D251" s="1181"/>
      <c r="E251" s="36"/>
      <c r="F251" s="1184"/>
      <c r="G251" s="1052" t="str">
        <f ca="1">IF(OFFSET(取組状況入力!$B$16,MATCH(I251,取組状況入力!$E$16:$E$709,0)-1,1,1,1)=0,"",OFFSET(取組状況入力!$B$16,MATCH(I251,取組状況入力!$E$16:$E$709,0)-1,1,1,1))</f>
        <v>＋</v>
      </c>
      <c r="H251" s="925">
        <v>1.3</v>
      </c>
      <c r="I251" s="36" t="s">
        <v>811</v>
      </c>
      <c r="J251" s="785" t="str">
        <f t="shared" ca="1" si="80"/>
        <v/>
      </c>
      <c r="K251" s="785">
        <f>VLOOKUP(I251,取組状況入力!$E$17:$X$709,取組状況入力!$S$1,0)</f>
        <v>0</v>
      </c>
      <c r="L251" s="272">
        <f ca="1">IF(K251="×","×",IF(K251="-","-",S$249*T251*X251*U251*V251))</f>
        <v>1.6</v>
      </c>
      <c r="M251" s="272">
        <f t="shared" ref="M251" ca="1" si="88">IF(K251="×","×",IF(K251="-","-",K251*L251))</f>
        <v>0</v>
      </c>
      <c r="N251" s="255"/>
      <c r="O251" s="428"/>
      <c r="P251" s="32"/>
      <c r="Q251" s="32"/>
      <c r="R251" s="1053" t="s">
        <v>354</v>
      </c>
      <c r="S251" s="219"/>
      <c r="T251" s="219">
        <v>0.4</v>
      </c>
      <c r="U251" s="119">
        <f t="shared" si="74"/>
        <v>1</v>
      </c>
      <c r="V251" s="119">
        <f t="shared" si="79"/>
        <v>1</v>
      </c>
      <c r="W251" s="272" t="str">
        <f ca="1">IF(OR(G251="＋",K251="-"),"",1*S$249*T251*U251*V251)</f>
        <v/>
      </c>
      <c r="X251" s="272">
        <f t="shared" ref="X251:X258" ca="1" si="89">IF(K251="-","",IF(G251="＋",$N$6,$M$6))</f>
        <v>12.121212121212121</v>
      </c>
      <c r="Y251" s="20" t="s">
        <v>198</v>
      </c>
      <c r="Z251" s="119" t="str">
        <f t="shared" ca="1" si="85"/>
        <v/>
      </c>
      <c r="AA251" s="119"/>
      <c r="AB251" s="119"/>
      <c r="AC251" s="1" t="str">
        <f ca="1">IF(K251="-","",IF(G251="＋","",S$249*T251*X251*U251*V251))</f>
        <v/>
      </c>
      <c r="AD251" s="1" t="str">
        <f t="shared" ref="AD251" ca="1" si="90">IF(G251="＋","",M251)</f>
        <v/>
      </c>
      <c r="AE251" s="1">
        <f t="shared" ref="AE251" ca="1" si="91">IF(G251="＋",M251,"")</f>
        <v>0</v>
      </c>
    </row>
    <row r="252" spans="2:31" ht="15.4" customHeight="1">
      <c r="B252" s="395"/>
      <c r="D252" s="1181"/>
      <c r="E252" s="1054" t="s">
        <v>92</v>
      </c>
      <c r="F252" s="1174" t="s">
        <v>812</v>
      </c>
      <c r="G252" s="1055" t="str">
        <f ca="1">IF(OFFSET(取組状況入力!$B$16,MATCH(I252,取組状況入力!$E$16:$E$709,0)-1,1,1,1)=0,"",OFFSET(取組状況入力!$B$16,MATCH(I252,取組状況入力!$E$16:$E$709,0)-1,1,1,1))</f>
        <v>○</v>
      </c>
      <c r="H252" s="50">
        <v>2.1</v>
      </c>
      <c r="I252" s="51" t="s">
        <v>813</v>
      </c>
      <c r="J252" s="53" t="str">
        <f t="shared" ca="1" si="80"/>
        <v/>
      </c>
      <c r="K252" s="53">
        <f>VLOOKUP(I252,取組状況入力!$E$17:$X$709,取組状況入力!$S$1,0)</f>
        <v>0</v>
      </c>
      <c r="L252" s="214">
        <f ca="1">IF(K252="×","×",IF(K252="-","-",S$252*T252*X252*U252*V252))</f>
        <v>5</v>
      </c>
      <c r="M252" s="214">
        <f ca="1">IF(K252="×","×",IF(K252="-","-",K252*L252))</f>
        <v>0</v>
      </c>
      <c r="N252" s="134">
        <f ca="1">SUM(AD252:AD253)</f>
        <v>0</v>
      </c>
      <c r="O252" s="428"/>
      <c r="P252" s="32"/>
      <c r="Q252" s="32"/>
      <c r="R252" s="766" t="s">
        <v>354</v>
      </c>
      <c r="S252" s="220">
        <v>0.33</v>
      </c>
      <c r="T252" s="140">
        <v>1</v>
      </c>
      <c r="U252" s="54">
        <f>IF(AA252="",1,AA252)</f>
        <v>1</v>
      </c>
      <c r="V252" s="54">
        <f>IF(AB252="",1,IF(AB252="-",0,AB252))</f>
        <v>1</v>
      </c>
      <c r="W252" s="214">
        <f ca="1">IF(OR(G252="＋",K252="-"),"",1*S$252*T252*U252*V252)</f>
        <v>0.33</v>
      </c>
      <c r="X252" s="214">
        <f t="shared" ca="1" si="89"/>
        <v>15.15151515151515</v>
      </c>
      <c r="Y252" s="52" t="s">
        <v>198</v>
      </c>
      <c r="Z252" s="54" t="str">
        <f t="shared" ca="1" si="85"/>
        <v/>
      </c>
      <c r="AA252" s="54"/>
      <c r="AB252" s="54"/>
      <c r="AC252" s="1">
        <f ca="1">IF(K252="-","",IF(G252="＋","",S$252*T252*X252*U252*V252))</f>
        <v>5</v>
      </c>
      <c r="AD252" s="1">
        <f ca="1">IF(G252="＋","",M252)</f>
        <v>0</v>
      </c>
      <c r="AE252" s="1" t="str">
        <f ca="1">IF(G252="＋",M252,"")</f>
        <v/>
      </c>
    </row>
    <row r="253" spans="2:31" ht="15.4" customHeight="1">
      <c r="B253" s="395"/>
      <c r="D253" s="1181"/>
      <c r="E253" s="36"/>
      <c r="F253" s="1184"/>
      <c r="G253" s="1052" t="str">
        <f ca="1">IF(OFFSET(取組状況入力!$B$16,MATCH(I253,取組状況入力!$E$16:$E$709,0)-1,1,1,1)=0,"",OFFSET(取組状況入力!$B$16,MATCH(I253,取組状況入力!$E$16:$E$709,0)-1,1,1,1))</f>
        <v>＋</v>
      </c>
      <c r="H253" s="925">
        <v>2.2000000000000002</v>
      </c>
      <c r="I253" s="36" t="s">
        <v>814</v>
      </c>
      <c r="J253" s="785" t="str">
        <f t="shared" ca="1" si="80"/>
        <v/>
      </c>
      <c r="K253" s="785">
        <f>VLOOKUP(I253,取組状況入力!$E$17:$X$709,取組状況入力!$S$1,0)</f>
        <v>0</v>
      </c>
      <c r="L253" s="272">
        <f ca="1">IF(K253="×","×",IF(K253="-","-",S$252*T253*X253*U253*V253))</f>
        <v>8</v>
      </c>
      <c r="M253" s="932">
        <f ca="1">IF(K253="×","×",IF(K253="-","-",K253*L253))</f>
        <v>0</v>
      </c>
      <c r="N253" s="254">
        <f ca="1">SUM(AE252:AE253)</f>
        <v>0</v>
      </c>
      <c r="O253" s="428"/>
      <c r="P253" s="32"/>
      <c r="Q253" s="32"/>
      <c r="R253" s="933" t="s">
        <v>354</v>
      </c>
      <c r="S253" s="219"/>
      <c r="T253" s="219">
        <v>2</v>
      </c>
      <c r="U253" s="119">
        <f>IF(AA253="",1,AA253)</f>
        <v>1</v>
      </c>
      <c r="V253" s="119">
        <f>IF(AB253="",1,IF(AB253="-",0,AB253))</f>
        <v>1</v>
      </c>
      <c r="W253" s="272" t="str">
        <f ca="1">IF(OR(G253="＋",K253="-"),"",1*S$252*T253*U253*V253)</f>
        <v/>
      </c>
      <c r="X253" s="272">
        <f t="shared" ca="1" si="89"/>
        <v>12.121212121212121</v>
      </c>
      <c r="Y253" s="20" t="s">
        <v>198</v>
      </c>
      <c r="Z253" s="119" t="str">
        <f t="shared" ca="1" si="85"/>
        <v/>
      </c>
      <c r="AA253" s="119"/>
      <c r="AB253" s="119"/>
      <c r="AC253" s="1" t="str">
        <f ca="1">IF(K253="-","",IF(G253="＋","",S$252*T253*X253*U253*V253))</f>
        <v/>
      </c>
      <c r="AD253" s="1" t="str">
        <f ca="1">IF(G253="＋","",M253)</f>
        <v/>
      </c>
      <c r="AE253" s="1">
        <f ca="1">IF(G253="＋",M253,"")</f>
        <v>0</v>
      </c>
    </row>
    <row r="254" spans="2:31" ht="15.4" customHeight="1">
      <c r="B254" s="395"/>
      <c r="D254" s="1181"/>
      <c r="E254" s="43" t="s">
        <v>94</v>
      </c>
      <c r="F254" s="1174" t="s">
        <v>815</v>
      </c>
      <c r="G254" s="1055" t="str">
        <f ca="1">IF(OFFSET(取組状況入力!$B$16,MATCH(I254,取組状況入力!$E$16:$E$709,0)-1,1,1,1)=0,"",OFFSET(取組状況入力!$B$16,MATCH(I254,取組状況入力!$E$16:$E$709,0)-1,1,1,1))</f>
        <v>○</v>
      </c>
      <c r="H254" s="50">
        <v>3.1</v>
      </c>
      <c r="I254" s="51" t="s">
        <v>816</v>
      </c>
      <c r="J254" s="53" t="str">
        <f t="shared" ca="1" si="80"/>
        <v/>
      </c>
      <c r="K254" s="53" t="str">
        <f>VLOOKUP(I254,取組状況入力!$E$17:$X$709,取組状況入力!$S$1,0)</f>
        <v>-</v>
      </c>
      <c r="L254" s="110" t="str">
        <f>IF(K254="×","×",IF(K254="-","-",S$254*T254*X254*U254*V254))</f>
        <v>-</v>
      </c>
      <c r="M254" s="110" t="str">
        <f t="shared" ref="M254:M261" si="92">IF(K254="×","×",IF(K254="-","-",K254*L254))</f>
        <v>-</v>
      </c>
      <c r="N254" s="117">
        <f ca="1">SUM(AD254:AD255)</f>
        <v>0</v>
      </c>
      <c r="O254" s="355"/>
      <c r="P254" s="32"/>
      <c r="Q254" s="32"/>
      <c r="R254" s="359" t="s">
        <v>354</v>
      </c>
      <c r="S254" s="220">
        <v>0.24</v>
      </c>
      <c r="T254" s="140">
        <v>1</v>
      </c>
      <c r="U254" s="124">
        <f t="shared" ref="U254:U261" si="93">IF(AA254="",1,AA254)</f>
        <v>1</v>
      </c>
      <c r="V254" s="124">
        <f t="shared" ref="V254:V261" si="94">IF(AB254="",1,IF(AB254="-",0,AB254))</f>
        <v>1</v>
      </c>
      <c r="W254" s="241" t="str">
        <f ca="1">IF(OR(G254="＋",K254="-"),"",1*S$254*T254*U254*V254)</f>
        <v/>
      </c>
      <c r="X254" s="241" t="str">
        <f t="shared" si="89"/>
        <v/>
      </c>
      <c r="Y254" s="52" t="s">
        <v>198</v>
      </c>
      <c r="Z254" s="124" t="str">
        <f t="shared" ca="1" si="85"/>
        <v/>
      </c>
      <c r="AA254" s="124"/>
      <c r="AB254" s="124"/>
      <c r="AC254" s="1" t="str">
        <f>IF(K254="-","",IF(G254="＋","",S$254*T254*X254*U254*V254))</f>
        <v/>
      </c>
      <c r="AD254" s="1" t="str">
        <f t="shared" ref="AD254:AD261" ca="1" si="95">IF(G254="＋","",M254)</f>
        <v>-</v>
      </c>
      <c r="AE254" s="1" t="str">
        <f t="shared" ref="AE254:AE261" ca="1" si="96">IF(G254="＋",M254,"")</f>
        <v/>
      </c>
    </row>
    <row r="255" spans="2:31" ht="15.4" customHeight="1">
      <c r="B255" s="395"/>
      <c r="D255" s="1181"/>
      <c r="E255" s="36"/>
      <c r="F255" s="1184"/>
      <c r="G255" s="1056" t="str">
        <f ca="1">IF(OFFSET(取組状況入力!$B$16,MATCH(I255,取組状況入力!$E$16:$E$709,0)-1,1,1,1)=0,"",OFFSET(取組状況入力!$B$16,MATCH(I255,取組状況入力!$E$16:$E$709,0)-1,1,1,1))</f>
        <v>＋</v>
      </c>
      <c r="H255" s="62">
        <v>3.2</v>
      </c>
      <c r="I255" s="63" t="s">
        <v>817</v>
      </c>
      <c r="J255" s="65" t="str">
        <f t="shared" ca="1" si="80"/>
        <v/>
      </c>
      <c r="K255" s="65">
        <f>VLOOKUP(I255,取組状況入力!$E$17:$X$709,取組状況入力!$S$1,0)</f>
        <v>0</v>
      </c>
      <c r="L255" s="112">
        <f ca="1">IF(K255="×","×",IF(K255="-","-",S$254*T255*X255*U255*V255))</f>
        <v>2.9090909090909092</v>
      </c>
      <c r="M255" s="112">
        <f t="shared" ca="1" si="92"/>
        <v>0</v>
      </c>
      <c r="N255" s="255">
        <f ca="1">SUM(AE254:AE255)</f>
        <v>0</v>
      </c>
      <c r="O255" s="429"/>
      <c r="P255" s="32"/>
      <c r="Q255" s="32"/>
      <c r="R255" s="357" t="s">
        <v>354</v>
      </c>
      <c r="S255" s="217"/>
      <c r="T255" s="138">
        <v>1</v>
      </c>
      <c r="U255" s="66">
        <f t="shared" si="93"/>
        <v>1</v>
      </c>
      <c r="V255" s="66">
        <f t="shared" si="94"/>
        <v>1</v>
      </c>
      <c r="W255" s="222" t="str">
        <f ca="1">IF(OR(G255="＋",K255="-"),"",1*S$254*T255*U255*V255)</f>
        <v/>
      </c>
      <c r="X255" s="222">
        <f t="shared" ca="1" si="89"/>
        <v>12.121212121212121</v>
      </c>
      <c r="Y255" s="64" t="s">
        <v>198</v>
      </c>
      <c r="Z255" s="66" t="str">
        <f t="shared" ca="1" si="85"/>
        <v/>
      </c>
      <c r="AA255" s="66"/>
      <c r="AB255" s="66"/>
      <c r="AC255" s="1" t="str">
        <f ca="1">IF(K255="-","",IF(G255="＋","",S$254*T255*X255*U255*V255))</f>
        <v/>
      </c>
      <c r="AD255" s="1" t="str">
        <f t="shared" ca="1" si="95"/>
        <v/>
      </c>
      <c r="AE255" s="1">
        <f t="shared" ca="1" si="96"/>
        <v>0</v>
      </c>
    </row>
    <row r="256" spans="2:31" ht="15.4" customHeight="1">
      <c r="B256" s="395"/>
      <c r="D256" s="1181"/>
      <c r="E256" s="48" t="s">
        <v>369</v>
      </c>
      <c r="F256" s="46" t="s">
        <v>818</v>
      </c>
      <c r="G256" s="1050" t="str">
        <f ca="1">IF(OFFSET(取組状況入力!$B$16,MATCH(I256,取組状況入力!$E$16:$E$709,0)-1,1,1,1)=0,"",OFFSET(取組状況入力!$B$16,MATCH(I256,取組状況入力!$E$16:$E$709,0)-1,1,1,1))</f>
        <v>○</v>
      </c>
      <c r="H256" s="132">
        <v>4.0999999999999996</v>
      </c>
      <c r="I256" s="122" t="s">
        <v>819</v>
      </c>
      <c r="J256" s="127" t="str">
        <f t="shared" ca="1" si="80"/>
        <v/>
      </c>
      <c r="K256" s="127" t="str">
        <f>VLOOKUP(I256,取組状況入力!$E$17:$X$709,取組状況入力!$S$1,0)</f>
        <v>-</v>
      </c>
      <c r="L256" s="133" t="str">
        <f>IF(K256="×","×",IF(K256="-","-",S$256*T256*X256*U256*V256))</f>
        <v>-</v>
      </c>
      <c r="M256" s="133" t="str">
        <f t="shared" si="92"/>
        <v>-</v>
      </c>
      <c r="N256" s="134">
        <f ca="1">SUM(AD256:AD258)</f>
        <v>0</v>
      </c>
      <c r="O256" s="355"/>
      <c r="P256" s="32"/>
      <c r="Q256" s="32"/>
      <c r="R256" s="359" t="s">
        <v>354</v>
      </c>
      <c r="S256" s="220">
        <v>0.1</v>
      </c>
      <c r="T256" s="218">
        <v>1</v>
      </c>
      <c r="U256" s="124">
        <f t="shared" si="93"/>
        <v>1</v>
      </c>
      <c r="V256" s="124">
        <f t="shared" si="94"/>
        <v>1</v>
      </c>
      <c r="W256" s="241" t="str">
        <f ca="1">IF(OR(G256="＋",K256="-"),"",1*S$256*T256*U256*V256)</f>
        <v/>
      </c>
      <c r="X256" s="241" t="str">
        <f t="shared" si="89"/>
        <v/>
      </c>
      <c r="Y256" s="123" t="s">
        <v>198</v>
      </c>
      <c r="Z256" s="124" t="str">
        <f t="shared" ca="1" si="85"/>
        <v/>
      </c>
      <c r="AA256" s="124"/>
      <c r="AB256" s="124"/>
      <c r="AC256" s="1" t="str">
        <f>IF(K256="-","",IF(G256="＋","",S$256*T256*X256*U256*V256))</f>
        <v/>
      </c>
      <c r="AD256" s="1" t="str">
        <f t="shared" ca="1" si="95"/>
        <v>-</v>
      </c>
      <c r="AE256" s="1" t="str">
        <f t="shared" ca="1" si="96"/>
        <v/>
      </c>
    </row>
    <row r="257" spans="2:31" ht="15.4" customHeight="1">
      <c r="B257" s="395"/>
      <c r="D257" s="1181"/>
      <c r="E257" s="48"/>
      <c r="F257" s="46"/>
      <c r="G257" s="1051" t="str">
        <f ca="1">IF(OFFSET(取組状況入力!$B$16,MATCH(I257,取組状況入力!$E$16:$E$709,0)-1,1,1,1)=0,"",OFFSET(取組状況入力!$B$16,MATCH(I257,取組状況入力!$E$16:$E$709,0)-1,1,1,1))</f>
        <v>＋</v>
      </c>
      <c r="H257" s="56">
        <v>4.2</v>
      </c>
      <c r="I257" s="57" t="s">
        <v>820</v>
      </c>
      <c r="J257" s="59" t="str">
        <f t="shared" ca="1" si="80"/>
        <v/>
      </c>
      <c r="K257" s="59">
        <f>VLOOKUP(I257,取組状況入力!$E$17:$X$709,取組状況入力!$S$1,0)</f>
        <v>0</v>
      </c>
      <c r="L257" s="111">
        <f ca="1">IF(K257="×","×",IF(K257="-","-",S$256*T257*X257*U257*V257))</f>
        <v>1.2121212121212122</v>
      </c>
      <c r="M257" s="111">
        <f t="shared" ca="1" si="92"/>
        <v>0</v>
      </c>
      <c r="N257" s="254">
        <f ca="1">SUM(AE256:AE258)</f>
        <v>0</v>
      </c>
      <c r="O257" s="429"/>
      <c r="P257" s="32"/>
      <c r="Q257" s="32"/>
      <c r="R257" s="357" t="s">
        <v>354</v>
      </c>
      <c r="S257" s="217"/>
      <c r="T257" s="136">
        <v>1</v>
      </c>
      <c r="U257" s="124">
        <f t="shared" si="93"/>
        <v>1</v>
      </c>
      <c r="V257" s="124">
        <f t="shared" si="94"/>
        <v>1</v>
      </c>
      <c r="W257" s="241" t="str">
        <f ca="1">IF(OR(G257="＋",K257="-"),"",1*S$256*T257*U257*V257)</f>
        <v/>
      </c>
      <c r="X257" s="241">
        <f t="shared" ca="1" si="89"/>
        <v>12.121212121212121</v>
      </c>
      <c r="Y257" s="58" t="s">
        <v>198</v>
      </c>
      <c r="Z257" s="124" t="str">
        <f t="shared" ca="1" si="85"/>
        <v/>
      </c>
      <c r="AA257" s="124"/>
      <c r="AB257" s="124"/>
      <c r="AC257" s="1" t="str">
        <f ca="1">IF(K257="-","",IF(G257="＋","",S$256*T257*X257*U257*V257))</f>
        <v/>
      </c>
      <c r="AD257" s="1" t="str">
        <f t="shared" ca="1" si="95"/>
        <v/>
      </c>
      <c r="AE257" s="1">
        <f t="shared" ca="1" si="96"/>
        <v>0</v>
      </c>
    </row>
    <row r="258" spans="2:31" ht="15.4" customHeight="1">
      <c r="B258" s="395"/>
      <c r="D258" s="1182"/>
      <c r="E258" s="36"/>
      <c r="F258" s="47"/>
      <c r="G258" s="1056" t="str">
        <f ca="1">IF(OFFSET(取組状況入力!$B$16,MATCH(I258,取組状況入力!$E$16:$E$709,0)-1,1,1,1)=0,"",OFFSET(取組状況入力!$B$16,MATCH(I258,取組状況入力!$E$16:$E$709,0)-1,1,1,1))</f>
        <v>＋</v>
      </c>
      <c r="H258" s="62">
        <v>4.3</v>
      </c>
      <c r="I258" s="63" t="s">
        <v>821</v>
      </c>
      <c r="J258" s="65" t="str">
        <f t="shared" ca="1" si="80"/>
        <v/>
      </c>
      <c r="K258" s="65">
        <f>VLOOKUP(I258,取組状況入力!$E$17:$X$709,取組状況入力!$S$1,0)</f>
        <v>0</v>
      </c>
      <c r="L258" s="112">
        <f ca="1">IF(K258="×","×",IF(K258="-","-",S$256*T258*X258*U258*V258))</f>
        <v>1.2121212121212122</v>
      </c>
      <c r="M258" s="112">
        <f t="shared" ca="1" si="92"/>
        <v>0</v>
      </c>
      <c r="N258" s="239"/>
      <c r="O258" s="428"/>
      <c r="P258" s="32"/>
      <c r="Q258" s="32"/>
      <c r="R258" s="439" t="s">
        <v>354</v>
      </c>
      <c r="S258" s="219"/>
      <c r="T258" s="138">
        <v>1</v>
      </c>
      <c r="U258" s="119">
        <f t="shared" si="93"/>
        <v>1</v>
      </c>
      <c r="V258" s="119">
        <f t="shared" si="94"/>
        <v>1</v>
      </c>
      <c r="W258" s="272" t="str">
        <f ca="1">IF(OR(G258="＋",K258="-"),"",1*S$256*T258*U258*V258)</f>
        <v/>
      </c>
      <c r="X258" s="272">
        <f t="shared" ca="1" si="89"/>
        <v>12.121212121212121</v>
      </c>
      <c r="Y258" s="64" t="s">
        <v>198</v>
      </c>
      <c r="Z258" s="119" t="str">
        <f t="shared" ca="1" si="85"/>
        <v/>
      </c>
      <c r="AA258" s="119"/>
      <c r="AB258" s="119"/>
      <c r="AC258" s="1" t="str">
        <f ca="1">IF(K258="-","",IF(G258="＋","",S$256*T258*X258*U258*V258))</f>
        <v/>
      </c>
      <c r="AD258" s="1" t="str">
        <f t="shared" ca="1" si="95"/>
        <v/>
      </c>
      <c r="AE258" s="1">
        <f t="shared" ca="1" si="96"/>
        <v>0</v>
      </c>
    </row>
    <row r="259" spans="2:31" ht="15.4" customHeight="1">
      <c r="B259" s="395"/>
      <c r="D259" s="1180" t="s">
        <v>822</v>
      </c>
      <c r="E259" s="43" t="s">
        <v>90</v>
      </c>
      <c r="F259" s="1174" t="s">
        <v>823</v>
      </c>
      <c r="G259" s="1055" t="str">
        <f ca="1">IF(OFFSET(取組状況入力!$B$16,MATCH(I259,取組状況入力!$E$16:$E$709,0)-1,1,1,1)=0,"",OFFSET(取組状況入力!$B$16,MATCH(I259,取組状況入力!$E$16:$E$709,0)-1,1,1,1))</f>
        <v>◎</v>
      </c>
      <c r="H259" s="50">
        <v>1.1000000000000001</v>
      </c>
      <c r="I259" s="51" t="s">
        <v>824</v>
      </c>
      <c r="J259" s="53" t="str">
        <f t="shared" ca="1" si="80"/>
        <v>×</v>
      </c>
      <c r="K259" s="53">
        <f>VLOOKUP(I259,取組状況入力!$E$17:$X$709,取組状況入力!$S$1,0)</f>
        <v>0</v>
      </c>
      <c r="L259" s="110">
        <f t="shared" ref="L259:L264" ca="1" si="97">IF(K259="×","×",IF(K259="-","-",S$259*T259*X259*U259*V259))</f>
        <v>3.9612676056338025</v>
      </c>
      <c r="M259" s="110">
        <f t="shared" ca="1" si="92"/>
        <v>0</v>
      </c>
      <c r="N259" s="117">
        <f ca="1">SUM(AD259:AD264)</f>
        <v>0</v>
      </c>
      <c r="O259" s="27"/>
      <c r="P259" s="32"/>
      <c r="Q259" s="32"/>
      <c r="R259" s="356" t="s">
        <v>354</v>
      </c>
      <c r="S259" s="217">
        <v>0.9</v>
      </c>
      <c r="T259" s="218">
        <v>0.25</v>
      </c>
      <c r="U259" s="124">
        <f t="shared" si="93"/>
        <v>1</v>
      </c>
      <c r="V259" s="124">
        <f t="shared" si="94"/>
        <v>1</v>
      </c>
      <c r="W259" s="241">
        <f t="shared" ref="W259:W264" ca="1" si="98">IF(OR(G259="＋",K259="-"),"",1*S$259*T259*U259*V259)</f>
        <v>0.22500000000000001</v>
      </c>
      <c r="X259" s="241">
        <f ca="1">IF(K259="-","",IF(G259="＋",$N$7,$M$7))</f>
        <v>17.6056338028169</v>
      </c>
      <c r="Y259" s="123" t="s">
        <v>198</v>
      </c>
      <c r="Z259" s="124">
        <f t="shared" ca="1" si="85"/>
        <v>1</v>
      </c>
      <c r="AA259" s="124"/>
      <c r="AB259" s="124"/>
      <c r="AC259" s="1">
        <f t="shared" ref="AC259:AC264" ca="1" si="99">IF(K259="-","",IF(G259="＋","",S$259*T259*X259*U259*V259))</f>
        <v>3.9612676056338025</v>
      </c>
      <c r="AD259" s="1">
        <f t="shared" ca="1" si="95"/>
        <v>0</v>
      </c>
      <c r="AE259" s="1" t="str">
        <f t="shared" ca="1" si="96"/>
        <v/>
      </c>
    </row>
    <row r="260" spans="2:31" ht="15.4" customHeight="1">
      <c r="B260" s="395"/>
      <c r="D260" s="1181"/>
      <c r="E260" s="45"/>
      <c r="F260" s="1175"/>
      <c r="G260" s="60" t="str">
        <f ca="1">IF(OFFSET(取組状況入力!$B$16,MATCH(I260,取組状況入力!$E$16:$E$709,0)-1,1,1,1)=0,"",OFFSET(取組状況入力!$B$16,MATCH(I260,取組状況入力!$E$16:$E$709,0)-1,1,1,1))</f>
        <v>○</v>
      </c>
      <c r="H260" s="56">
        <v>1.2</v>
      </c>
      <c r="I260" s="57" t="s">
        <v>825</v>
      </c>
      <c r="J260" s="59" t="str">
        <f t="shared" ca="1" si="80"/>
        <v/>
      </c>
      <c r="K260" s="59">
        <f>VLOOKUP(I260,取組状況入力!$E$17:$X$709,取組状況入力!$S$1,0)</f>
        <v>0</v>
      </c>
      <c r="L260" s="111">
        <f t="shared" ca="1" si="97"/>
        <v>1.9014084507042253</v>
      </c>
      <c r="M260" s="111">
        <f t="shared" ca="1" si="92"/>
        <v>0</v>
      </c>
      <c r="N260" s="254">
        <f ca="1">SUM(AE259:AE264)</f>
        <v>0</v>
      </c>
      <c r="O260" s="27"/>
      <c r="P260" s="32"/>
      <c r="Q260" s="32"/>
      <c r="R260" s="357" t="s">
        <v>354</v>
      </c>
      <c r="S260" s="217"/>
      <c r="T260" s="136">
        <v>0.12</v>
      </c>
      <c r="U260" s="124">
        <f t="shared" si="93"/>
        <v>1</v>
      </c>
      <c r="V260" s="124">
        <f t="shared" si="94"/>
        <v>1</v>
      </c>
      <c r="W260" s="241">
        <f t="shared" ca="1" si="98"/>
        <v>0.108</v>
      </c>
      <c r="X260" s="241">
        <f t="shared" ref="X260:X269" ca="1" si="100">IF(K260="-","",IF(G260="＋",$N$7,$M$7))</f>
        <v>17.6056338028169</v>
      </c>
      <c r="Y260" s="58" t="s">
        <v>198</v>
      </c>
      <c r="Z260" s="124" t="str">
        <f t="shared" ca="1" si="85"/>
        <v/>
      </c>
      <c r="AA260" s="124"/>
      <c r="AB260" s="124"/>
      <c r="AC260" s="1">
        <f t="shared" ca="1" si="99"/>
        <v>1.9014084507042253</v>
      </c>
      <c r="AD260" s="1">
        <f t="shared" ca="1" si="95"/>
        <v>0</v>
      </c>
      <c r="AE260" s="1" t="str">
        <f t="shared" ca="1" si="96"/>
        <v/>
      </c>
    </row>
    <row r="261" spans="2:31" ht="15.4" customHeight="1">
      <c r="B261" s="395"/>
      <c r="D261" s="1181"/>
      <c r="E261" s="45"/>
      <c r="F261" s="46"/>
      <c r="G261" s="60" t="str">
        <f ca="1">IF(OFFSET(取組状況入力!$B$16,MATCH(I261,取組状況入力!$E$16:$E$709,0)-1,1,1,1)=0,"",OFFSET(取組状況入力!$B$16,MATCH(I261,取組状況入力!$E$16:$E$709,0)-1,1,1,1))</f>
        <v>◎</v>
      </c>
      <c r="H261" s="56">
        <v>1.3</v>
      </c>
      <c r="I261" s="57" t="s">
        <v>826</v>
      </c>
      <c r="J261" s="59" t="str">
        <f t="shared" ca="1" si="80"/>
        <v/>
      </c>
      <c r="K261" s="59" t="str">
        <f>VLOOKUP(I261,取組状況入力!$E$17:$X$709,取組状況入力!$S$1,0)</f>
        <v>-</v>
      </c>
      <c r="L261" s="111" t="str">
        <f t="shared" si="97"/>
        <v>-</v>
      </c>
      <c r="M261" s="111" t="str">
        <f t="shared" si="92"/>
        <v>-</v>
      </c>
      <c r="N261" s="118"/>
      <c r="O261" s="27"/>
      <c r="P261" s="32"/>
      <c r="Q261" s="32"/>
      <c r="R261" s="357" t="s">
        <v>354</v>
      </c>
      <c r="S261" s="217"/>
      <c r="T261" s="136">
        <v>0.25</v>
      </c>
      <c r="U261" s="124">
        <f t="shared" si="93"/>
        <v>1</v>
      </c>
      <c r="V261" s="124">
        <f t="shared" si="94"/>
        <v>1</v>
      </c>
      <c r="W261" s="241" t="str">
        <f t="shared" ca="1" si="98"/>
        <v/>
      </c>
      <c r="X261" s="241" t="str">
        <f t="shared" si="100"/>
        <v/>
      </c>
      <c r="Y261" s="58" t="s">
        <v>198</v>
      </c>
      <c r="Z261" s="124" t="str">
        <f t="shared" ca="1" si="85"/>
        <v/>
      </c>
      <c r="AA261" s="124"/>
      <c r="AB261" s="124"/>
      <c r="AC261" s="1" t="str">
        <f t="shared" si="99"/>
        <v/>
      </c>
      <c r="AD261" s="1" t="str">
        <f t="shared" ca="1" si="95"/>
        <v>-</v>
      </c>
      <c r="AE261" s="1" t="str">
        <f t="shared" ca="1" si="96"/>
        <v/>
      </c>
    </row>
    <row r="262" spans="2:31" ht="15.4" customHeight="1">
      <c r="B262" s="395"/>
      <c r="D262" s="1181"/>
      <c r="E262" s="45"/>
      <c r="F262" s="46"/>
      <c r="G262" s="1057" t="str">
        <f ca="1">IF(OFFSET(取組状況入力!$B$16,MATCH(I262,取組状況入力!$E$16:$E$709,0)-1,1,1,1)=0,"",OFFSET(取組状況入力!$B$16,MATCH(I262,取組状況入力!$E$16:$E$709,0)-1,1,1,1))</f>
        <v>○</v>
      </c>
      <c r="H262" s="1001">
        <v>1.4</v>
      </c>
      <c r="I262" s="207" t="s">
        <v>827</v>
      </c>
      <c r="J262" s="212" t="str">
        <f t="shared" ca="1" si="80"/>
        <v/>
      </c>
      <c r="K262" s="212" t="str">
        <f>VLOOKUP(I262,取組状況入力!$E$17:$X$709,取組状況入力!$S$1,0)</f>
        <v>-</v>
      </c>
      <c r="L262" s="781" t="str">
        <f t="shared" si="97"/>
        <v>-</v>
      </c>
      <c r="M262" s="213" t="str">
        <f>IF(K262="×","×",IF(K262="-","-",K262*L262))</f>
        <v>-</v>
      </c>
      <c r="N262" s="118"/>
      <c r="O262" s="27"/>
      <c r="P262" s="32"/>
      <c r="Q262" s="32"/>
      <c r="R262" s="440" t="s">
        <v>354</v>
      </c>
      <c r="S262" s="217"/>
      <c r="T262" s="136">
        <v>0.15</v>
      </c>
      <c r="U262" s="60">
        <f>IF(AA262="",1,AA262)</f>
        <v>1</v>
      </c>
      <c r="V262" s="60">
        <f>IF(AB262="",1,IF(AB262="-",0,AB262))</f>
        <v>1</v>
      </c>
      <c r="W262" s="271" t="str">
        <f t="shared" ca="1" si="98"/>
        <v/>
      </c>
      <c r="X262" s="271" t="str">
        <f t="shared" si="100"/>
        <v/>
      </c>
      <c r="Y262" s="58" t="s">
        <v>198</v>
      </c>
      <c r="Z262" s="60" t="str">
        <f t="shared" ca="1" si="85"/>
        <v/>
      </c>
      <c r="AA262" s="60"/>
      <c r="AB262" s="60"/>
      <c r="AC262" s="1" t="str">
        <f t="shared" si="99"/>
        <v/>
      </c>
      <c r="AD262" s="1" t="str">
        <f ca="1">IF(G262="＋","",M262)</f>
        <v>-</v>
      </c>
      <c r="AE262" s="1" t="str">
        <f ca="1">IF(G262="＋",M262,"")</f>
        <v/>
      </c>
    </row>
    <row r="263" spans="2:31" ht="15.4" customHeight="1">
      <c r="B263" s="395"/>
      <c r="D263" s="1181"/>
      <c r="E263" s="45"/>
      <c r="F263" s="46"/>
      <c r="G263" s="1057" t="str">
        <f ca="1">IF(OFFSET(取組状況入力!$B$16,MATCH(I263,取組状況入力!$E$16:$E$709,0)-1,1,1,1)=0,"",OFFSET(取組状況入力!$B$16,MATCH(I263,取組状況入力!$E$16:$E$709,0)-1,1,1,1))</f>
        <v>○</v>
      </c>
      <c r="H263" s="1001">
        <v>1.5</v>
      </c>
      <c r="I263" s="207" t="s">
        <v>828</v>
      </c>
      <c r="J263" s="212" t="str">
        <f t="shared" ca="1" si="80"/>
        <v/>
      </c>
      <c r="K263" s="212">
        <f>VLOOKUP(I263,取組状況入力!$E$17:$X$709,取組状況入力!$S$1,0)</f>
        <v>0</v>
      </c>
      <c r="L263" s="781">
        <f t="shared" ca="1" si="97"/>
        <v>2.3767605633802815</v>
      </c>
      <c r="M263" s="213">
        <f ca="1">IF(K263="×","×",IF(K263="-","-",K263*L263))</f>
        <v>0</v>
      </c>
      <c r="N263" s="118"/>
      <c r="O263" s="27"/>
      <c r="P263" s="32"/>
      <c r="Q263" s="32"/>
      <c r="R263" s="1058" t="s">
        <v>354</v>
      </c>
      <c r="S263" s="217"/>
      <c r="T263" s="136">
        <v>0.15</v>
      </c>
      <c r="U263" s="60">
        <f>IF(AA263="",1,AA263)</f>
        <v>1</v>
      </c>
      <c r="V263" s="60">
        <f>IF(AB263="",1,IF(AB263="-",0,AB263))</f>
        <v>1</v>
      </c>
      <c r="W263" s="271">
        <f t="shared" ca="1" si="98"/>
        <v>0.13500000000000001</v>
      </c>
      <c r="X263" s="271">
        <f t="shared" ref="X263" ca="1" si="101">IF(K263="-","",IF(G263="＋",$N$7,$M$7))</f>
        <v>17.6056338028169</v>
      </c>
      <c r="Y263" s="58" t="s">
        <v>198</v>
      </c>
      <c r="Z263" s="60" t="str">
        <f t="shared" ca="1" si="85"/>
        <v/>
      </c>
      <c r="AA263" s="60"/>
      <c r="AB263" s="60"/>
      <c r="AC263" s="1">
        <f t="shared" ca="1" si="99"/>
        <v>2.3767605633802815</v>
      </c>
      <c r="AD263" s="1">
        <f ca="1">IF(G263="＋","",M263)</f>
        <v>0</v>
      </c>
      <c r="AE263" s="1" t="str">
        <f ca="1">IF(G263="＋",M263,"")</f>
        <v/>
      </c>
    </row>
    <row r="264" spans="2:31" ht="15.4" customHeight="1">
      <c r="B264" s="395"/>
      <c r="D264" s="1181"/>
      <c r="E264" s="36"/>
      <c r="F264" s="47"/>
      <c r="G264" s="1059" t="str">
        <f ca="1">IF(OFFSET(取組状況入力!$B$16,MATCH(I264,取組状況入力!$E$16:$E$709,0)-1,1,1,1)=0,"",OFFSET(取組状況入力!$B$16,MATCH(I264,取組状況入力!$E$16:$E$709,0)-1,1,1,1))</f>
        <v>○</v>
      </c>
      <c r="H264" s="62">
        <v>1.6</v>
      </c>
      <c r="I264" s="63" t="s">
        <v>829</v>
      </c>
      <c r="J264" s="65" t="str">
        <f t="shared" ca="1" si="80"/>
        <v/>
      </c>
      <c r="K264" s="65" t="str">
        <f>VLOOKUP(I264,取組状況入力!$E$17:$X$709,取組状況入力!$S$1,0)</f>
        <v>-</v>
      </c>
      <c r="L264" s="222" t="str">
        <f t="shared" si="97"/>
        <v>-</v>
      </c>
      <c r="M264" s="222" t="str">
        <f>IF(K264="×","×",IF(K264="-","-",K264*L264))</f>
        <v>-</v>
      </c>
      <c r="N264" s="119"/>
      <c r="O264" s="27"/>
      <c r="P264" s="32"/>
      <c r="Q264" s="32"/>
      <c r="R264" s="439" t="s">
        <v>354</v>
      </c>
      <c r="S264" s="219"/>
      <c r="T264" s="219">
        <v>0.08</v>
      </c>
      <c r="U264" s="119">
        <f>IF(AA264="",1,AA264)</f>
        <v>1</v>
      </c>
      <c r="V264" s="119">
        <f>IF(AB264="",1,IF(AB264="-",0,AB264))</f>
        <v>1</v>
      </c>
      <c r="W264" s="272" t="str">
        <f t="shared" ca="1" si="98"/>
        <v/>
      </c>
      <c r="X264" s="272" t="str">
        <f t="shared" ref="X264" si="102">IF(K264="-","",IF(G264="＋",$N$7,$M$7))</f>
        <v/>
      </c>
      <c r="Y264" s="20" t="s">
        <v>198</v>
      </c>
      <c r="Z264" s="119" t="str">
        <f t="shared" ca="1" si="85"/>
        <v/>
      </c>
      <c r="AA264" s="119"/>
      <c r="AB264" s="119"/>
      <c r="AC264" s="1" t="str">
        <f t="shared" si="99"/>
        <v/>
      </c>
      <c r="AD264" s="1" t="str">
        <f ca="1">IF(G264="＋","",M264)</f>
        <v>-</v>
      </c>
      <c r="AE264" s="1" t="str">
        <f ca="1">IF(G264="＋",M264,"")</f>
        <v/>
      </c>
    </row>
    <row r="265" spans="2:31" ht="15.4" customHeight="1">
      <c r="B265" s="395"/>
      <c r="D265" s="1181"/>
      <c r="E265" s="1060" t="s">
        <v>830</v>
      </c>
      <c r="F265" s="47" t="s">
        <v>831</v>
      </c>
      <c r="G265" s="1052" t="str">
        <f ca="1">IF(OFFSET(取組状況入力!$B$16,MATCH(I265,取組状況入力!$E$16:$E$709,0)-1,1,1,1)=0,"",OFFSET(取組状況入力!$B$16,MATCH(I265,取組状況入力!$E$16:$E$709,0)-1,1,1,1))</f>
        <v>○</v>
      </c>
      <c r="H265" s="925">
        <v>2.1</v>
      </c>
      <c r="I265" s="36" t="s">
        <v>832</v>
      </c>
      <c r="J265" s="785" t="str">
        <f t="shared" ca="1" si="80"/>
        <v/>
      </c>
      <c r="K265" s="785">
        <f>VLOOKUP(I265,取組状況入力!$E$17:$X$709,取組状況入力!$S$1,0)</f>
        <v>0</v>
      </c>
      <c r="L265" s="272">
        <f ca="1">IF(K265="×","×",IF(K265="-","-",S$265*T265*X265*U265*V265))</f>
        <v>0.88028169014084501</v>
      </c>
      <c r="M265" s="932">
        <f ca="1">IF(K265="×","×",IF(K265="-","-",K265*L265))</f>
        <v>0</v>
      </c>
      <c r="N265" s="134">
        <f ca="1">SUM(AD265)</f>
        <v>0</v>
      </c>
      <c r="O265" s="428"/>
      <c r="P265" s="32"/>
      <c r="Q265" s="32"/>
      <c r="R265" s="933" t="s">
        <v>354</v>
      </c>
      <c r="S265" s="219">
        <v>0.05</v>
      </c>
      <c r="T265" s="219">
        <v>1</v>
      </c>
      <c r="U265" s="119">
        <f>IF(AA265="",1,AA265)</f>
        <v>1</v>
      </c>
      <c r="V265" s="119">
        <f>IF(AB265="",1,IF(AB265="-",0,AB265))</f>
        <v>1</v>
      </c>
      <c r="W265" s="272">
        <f ca="1">IF(OR(G265="＋",K265="-"),"",1*S$265*T265*U265*V265)</f>
        <v>0.05</v>
      </c>
      <c r="X265" s="272">
        <f t="shared" ca="1" si="100"/>
        <v>17.6056338028169</v>
      </c>
      <c r="Y265" s="20" t="s">
        <v>198</v>
      </c>
      <c r="Z265" s="119" t="str">
        <f t="shared" ca="1" si="85"/>
        <v/>
      </c>
      <c r="AA265" s="119"/>
      <c r="AB265" s="119"/>
      <c r="AC265" s="1">
        <f ca="1">IF(K265="-","",IF(G265="＋","",S$265*T265*X265*U265*V265))</f>
        <v>0.88028169014084501</v>
      </c>
      <c r="AD265" s="1">
        <f ca="1">IF(G265="＋","",M265)</f>
        <v>0</v>
      </c>
      <c r="AE265" s="1" t="str">
        <f ca="1">IF(G265="＋",M265,"")</f>
        <v/>
      </c>
    </row>
    <row r="266" spans="2:31" ht="15.4" customHeight="1">
      <c r="B266" s="395"/>
      <c r="D266" s="1181"/>
      <c r="E266" s="43" t="s">
        <v>94</v>
      </c>
      <c r="F266" s="46" t="s">
        <v>833</v>
      </c>
      <c r="G266" s="1055" t="str">
        <f ca="1">IF(OFFSET(取組状況入力!$B$16,MATCH(I266,取組状況入力!$E$16:$E$709,0)-1,1,1,1)=0,"",OFFSET(取組状況入力!$B$16,MATCH(I266,取組状況入力!$E$16:$E$709,0)-1,1,1,1))</f>
        <v>○</v>
      </c>
      <c r="H266" s="56">
        <v>3.1</v>
      </c>
      <c r="I266" s="51" t="s">
        <v>834</v>
      </c>
      <c r="J266" s="53" t="str">
        <f t="shared" ca="1" si="80"/>
        <v/>
      </c>
      <c r="K266" s="53">
        <f>VLOOKUP(I266,取組状況入力!$E$17:$X$709,取組状況入力!$S$1,0)</f>
        <v>0</v>
      </c>
      <c r="L266" s="110">
        <f t="shared" ref="L266:L269" ca="1" si="103">IF(K266="×","×",IF(K266="-","-",S$266*T266*X266*U266*V266))</f>
        <v>0.88028169014084501</v>
      </c>
      <c r="M266" s="214">
        <f t="shared" ref="M266" ca="1" si="104">IF(K266="×","×",IF(K266="-","-",K266*L266))</f>
        <v>0</v>
      </c>
      <c r="N266" s="117">
        <f ca="1">SUM(AD266:AD269)</f>
        <v>0</v>
      </c>
      <c r="O266" s="428"/>
      <c r="P266" s="32"/>
      <c r="Q266" s="32"/>
      <c r="R266" s="766" t="s">
        <v>283</v>
      </c>
      <c r="S266" s="217">
        <v>0.05</v>
      </c>
      <c r="T266" s="140">
        <v>1</v>
      </c>
      <c r="U266" s="60">
        <f t="shared" ref="U266" si="105">IF(AA266="",1,AA266)</f>
        <v>1</v>
      </c>
      <c r="V266" s="60">
        <f>IF(AB266="",1,IF(VLOOKUP(AB266,基本情報!$E$67:$T$82,基本情報!$T$1,FALSE)="",0,VLOOKUP(AB266,基本情報!$E$67:$T$82,基本情報!$T$1,FALSE)))</f>
        <v>1</v>
      </c>
      <c r="W266" s="271">
        <f t="shared" ref="W266" ca="1" si="106">IF(OR(G266="＋",K266="-"),"",1*S266*T266*U266*V266)</f>
        <v>0.05</v>
      </c>
      <c r="X266" s="241">
        <f t="shared" ca="1" si="100"/>
        <v>17.6056338028169</v>
      </c>
      <c r="Y266" s="52" t="s">
        <v>198</v>
      </c>
      <c r="Z266" s="60" t="str">
        <f t="shared" ca="1" si="85"/>
        <v/>
      </c>
      <c r="AA266" s="60"/>
      <c r="AB266" s="476"/>
      <c r="AC266" s="1">
        <f t="shared" ref="AC266" ca="1" si="107">IF(K266="-","",IF(G266="＋","",S266*T266*X266*U266*V266))</f>
        <v>0.88028169014084501</v>
      </c>
      <c r="AD266" s="1">
        <f t="shared" ref="AD266" ca="1" si="108">IF(G266="＋","",M266)</f>
        <v>0</v>
      </c>
      <c r="AE266" s="1" t="str">
        <f t="shared" ref="AE266" ca="1" si="109">IF(G266="＋",M266,"")</f>
        <v/>
      </c>
    </row>
    <row r="267" spans="2:31" ht="15.4" customHeight="1">
      <c r="B267" s="395"/>
      <c r="D267" s="1181"/>
      <c r="E267" s="45"/>
      <c r="F267" s="3"/>
      <c r="G267" s="1051" t="str">
        <f ca="1">IF(OFFSET(取組状況入力!$B$16,MATCH(I267,取組状況入力!$E$16:$E$709,0)-1,1,1,1)=0,"",OFFSET(取組状況入力!$B$16,MATCH(I267,取組状況入力!$E$16:$E$709,0)-1,1,1,1))</f>
        <v>＋</v>
      </c>
      <c r="H267" s="56">
        <v>3.2</v>
      </c>
      <c r="I267" s="57" t="s">
        <v>835</v>
      </c>
      <c r="J267" s="59" t="str">
        <f ca="1">IF(AND($G267="◎",$K267=0),"×","")</f>
        <v/>
      </c>
      <c r="K267" s="59">
        <f>VLOOKUP(I267,取組状況入力!$E$17:$X$709,取組状況入力!$S$1,0)</f>
        <v>0</v>
      </c>
      <c r="L267" s="111">
        <f t="shared" ca="1" si="103"/>
        <v>0.352112676056338</v>
      </c>
      <c r="M267" s="271">
        <f ca="1">IF(K267="×","×",IF(K267="-","-",K267*L267))</f>
        <v>0</v>
      </c>
      <c r="N267" s="254">
        <f ca="1">SUM(AE266:AE269)</f>
        <v>0</v>
      </c>
      <c r="O267" s="355"/>
      <c r="P267" s="32"/>
      <c r="Q267" s="32"/>
      <c r="R267" s="356" t="s">
        <v>354</v>
      </c>
      <c r="S267" s="1061"/>
      <c r="T267" s="218">
        <v>0.5</v>
      </c>
      <c r="U267" s="124">
        <f>IF(AA267="",1,AA267)</f>
        <v>1</v>
      </c>
      <c r="V267" s="124">
        <f>IF(AB267="",1,IF(VLOOKUP(AB267,基本情報!$E$67:$T$82,基本情報!$T$1,FALSE)="",0,VLOOKUP(AB267,基本情報!$E$67:$T$82,基本情報!$T$1,FALSE)))</f>
        <v>1</v>
      </c>
      <c r="W267" s="241" t="str">
        <f ca="1">IF(OR(G267="＋",K267="-"),"",1*S266*T267*U267*V267)</f>
        <v/>
      </c>
      <c r="X267" s="241">
        <f t="shared" ca="1" si="100"/>
        <v>14.08450704225352</v>
      </c>
      <c r="Y267" s="123" t="s">
        <v>198</v>
      </c>
      <c r="Z267" s="124" t="str">
        <f ca="1">IF($J267="×",1,"")</f>
        <v/>
      </c>
      <c r="AA267" s="124"/>
      <c r="AB267" s="475"/>
      <c r="AC267" s="1" t="str">
        <f ca="1">IF(K267="-","",IF(G267="＋","",S266*T267*X267*U267*V267))</f>
        <v/>
      </c>
      <c r="AD267" s="1" t="str">
        <f ca="1">IF(G267="＋","",M267)</f>
        <v/>
      </c>
      <c r="AE267" s="1">
        <f ca="1">IF(G267="＋",M267,"")</f>
        <v>0</v>
      </c>
    </row>
    <row r="268" spans="2:31" ht="15.4" customHeight="1">
      <c r="B268" s="395"/>
      <c r="D268" s="1181"/>
      <c r="E268" s="45"/>
      <c r="F268" s="46"/>
      <c r="G268" s="1051" t="str">
        <f ca="1">IF(OFFSET(取組状況入力!$B$16,MATCH(I268,取組状況入力!$E$16:$E$709,0)-1,1,1,1)=0,"",OFFSET(取組状況入力!$B$16,MATCH(I268,取組状況入力!$E$16:$E$709,0)-1,1,1,1))</f>
        <v>＋</v>
      </c>
      <c r="H268" s="56">
        <v>3.3</v>
      </c>
      <c r="I268" s="57" t="s">
        <v>836</v>
      </c>
      <c r="J268" s="59" t="str">
        <f t="shared" ca="1" si="80"/>
        <v/>
      </c>
      <c r="K268" s="59">
        <f>VLOOKUP(I268,取組状況入力!$E$17:$X$709,取組状況入力!$S$1,0)</f>
        <v>0</v>
      </c>
      <c r="L268" s="111">
        <f t="shared" ca="1" si="103"/>
        <v>0.352112676056338</v>
      </c>
      <c r="M268" s="111">
        <f t="shared" ref="M268:M269" ca="1" si="110">IF(K268="×","×",IF(K268="-","-",K268*L268))</f>
        <v>0</v>
      </c>
      <c r="N268" s="118"/>
      <c r="O268" s="27"/>
      <c r="P268" s="32"/>
      <c r="Q268" s="32"/>
      <c r="R268" s="357" t="s">
        <v>354</v>
      </c>
      <c r="S268" s="1061"/>
      <c r="T268" s="136">
        <v>0.5</v>
      </c>
      <c r="U268" s="60">
        <f t="shared" ref="U268:U269" si="111">IF(AA268="",1,AA268)</f>
        <v>1</v>
      </c>
      <c r="V268" s="60">
        <f>IF(AB268="",1,IF(VLOOKUP(AB268,基本情報!$E$67:$T$82,基本情報!$T$1,FALSE)="",0,VLOOKUP(AB268,基本情報!$E$67:$T$82,基本情報!$T$1,FALSE)))</f>
        <v>1</v>
      </c>
      <c r="W268" s="271" t="str">
        <f ca="1">IF(OR(G268="＋",K268="-"),"",1*S266*T268*U268*V268)</f>
        <v/>
      </c>
      <c r="X268" s="241">
        <f t="shared" ca="1" si="100"/>
        <v>14.08450704225352</v>
      </c>
      <c r="Y268" s="58" t="s">
        <v>198</v>
      </c>
      <c r="Z268" s="60" t="str">
        <f t="shared" ca="1" si="85"/>
        <v/>
      </c>
      <c r="AA268" s="60"/>
      <c r="AB268" s="476"/>
      <c r="AC268" s="1" t="str">
        <f ca="1">IF(K268="-","",IF(G268="＋","",S266*T268*X268*U268*V268))</f>
        <v/>
      </c>
      <c r="AD268" s="1" t="str">
        <f t="shared" ref="AD268:AD269" ca="1" si="112">IF(G268="＋","",M268)</f>
        <v/>
      </c>
      <c r="AE268" s="1">
        <f t="shared" ref="AE268:AE269" ca="1" si="113">IF(G268="＋",M268,"")</f>
        <v>0</v>
      </c>
    </row>
    <row r="269" spans="2:31" ht="15.4" customHeight="1">
      <c r="B269" s="395"/>
      <c r="D269" s="1182"/>
      <c r="E269" s="36"/>
      <c r="F269" s="47"/>
      <c r="G269" s="1056" t="str">
        <f ca="1">IF(OFFSET(取組状況入力!$B$16,MATCH(I269,取組状況入力!$E$16:$E$709,0)-1,1,1,1)=0,"",OFFSET(取組状況入力!$B$16,MATCH(I269,取組状況入力!$E$16:$E$709,0)-1,1,1,1))</f>
        <v>＋</v>
      </c>
      <c r="H269" s="62">
        <v>3.4</v>
      </c>
      <c r="I269" s="63" t="s">
        <v>837</v>
      </c>
      <c r="J269" s="65" t="str">
        <f t="shared" ca="1" si="80"/>
        <v/>
      </c>
      <c r="K269" s="65">
        <f>VLOOKUP(I269,取組状況入力!$E$17:$X$709,取組状況入力!$S$1,0)</f>
        <v>0</v>
      </c>
      <c r="L269" s="112">
        <f t="shared" ca="1" si="103"/>
        <v>0.14084507042253522</v>
      </c>
      <c r="M269" s="112">
        <f t="shared" ca="1" si="110"/>
        <v>0</v>
      </c>
      <c r="N269" s="119"/>
      <c r="O269" s="27"/>
      <c r="P269" s="32"/>
      <c r="Q269" s="32"/>
      <c r="R269" s="439" t="s">
        <v>354</v>
      </c>
      <c r="S269" s="1062"/>
      <c r="T269" s="138">
        <v>0.2</v>
      </c>
      <c r="U269" s="66">
        <f t="shared" si="111"/>
        <v>1</v>
      </c>
      <c r="V269" s="66">
        <f>IF(AB269="",1,IF(VLOOKUP(AB269,基本情報!$E$67:$T$82,基本情報!$T$1,FALSE)="",0,VLOOKUP(AB269,基本情報!$E$67:$T$82,基本情報!$T$1,FALSE)))</f>
        <v>1</v>
      </c>
      <c r="W269" s="222" t="str">
        <f ca="1">IF(OR(G269="＋",K269="-"),"",1*S266*T269*U269*V269)</f>
        <v/>
      </c>
      <c r="X269" s="272">
        <f t="shared" ca="1" si="100"/>
        <v>14.08450704225352</v>
      </c>
      <c r="Y269" s="64" t="s">
        <v>198</v>
      </c>
      <c r="Z269" s="66" t="str">
        <f t="shared" ca="1" si="85"/>
        <v/>
      </c>
      <c r="AA269" s="66"/>
      <c r="AB269" s="477"/>
      <c r="AC269" s="1" t="str">
        <f ca="1">IF(K269="-","",IF(G269="＋","",S266*T269*X269*U269*V269))</f>
        <v/>
      </c>
      <c r="AD269" s="1" t="str">
        <f t="shared" ca="1" si="112"/>
        <v/>
      </c>
      <c r="AE269" s="1">
        <f t="shared" ca="1" si="113"/>
        <v>0</v>
      </c>
    </row>
    <row r="270" spans="2:31" ht="15.4" customHeight="1">
      <c r="B270" s="395"/>
      <c r="D270" s="1033"/>
      <c r="E270" s="406"/>
      <c r="F270" s="3"/>
      <c r="G270" s="17"/>
      <c r="H270" s="4"/>
      <c r="I270" s="3"/>
      <c r="J270" s="27"/>
      <c r="K270" s="27"/>
      <c r="L270" s="355"/>
      <c r="M270" s="355"/>
      <c r="N270" s="428"/>
      <c r="O270" s="428"/>
      <c r="P270" s="32"/>
      <c r="R270" s="3"/>
      <c r="S270" s="355"/>
      <c r="T270" s="27"/>
      <c r="U270" s="27"/>
      <c r="V270" s="27"/>
      <c r="W270" s="355"/>
      <c r="X270" s="355"/>
      <c r="Y270" s="3"/>
      <c r="Z270" s="27"/>
      <c r="AA270" s="27"/>
      <c r="AB270" s="27"/>
      <c r="AC270" s="1"/>
      <c r="AD270" s="1"/>
      <c r="AE270" s="1"/>
    </row>
    <row r="271" spans="2:31" ht="3" customHeight="1">
      <c r="B271" s="396"/>
      <c r="C271" s="1086"/>
      <c r="D271" s="1086"/>
      <c r="E271" s="1086"/>
      <c r="F271" s="1086"/>
      <c r="G271" s="1098"/>
      <c r="H271" s="1098"/>
      <c r="I271" s="1040"/>
      <c r="J271" s="1040"/>
      <c r="K271" s="1086"/>
      <c r="L271" s="1086"/>
      <c r="M271" s="1086"/>
      <c r="N271" s="1086"/>
      <c r="O271" s="1086"/>
      <c r="P271" s="34"/>
      <c r="R271" s="3"/>
      <c r="Y271" s="3"/>
    </row>
    <row r="272" spans="2:31">
      <c r="F272" s="18"/>
      <c r="P272" s="403"/>
      <c r="R272" s="3" t="s">
        <v>838</v>
      </c>
      <c r="Y272" s="3" t="s">
        <v>839</v>
      </c>
      <c r="Z272" s="1">
        <f ca="1">SUM(Z17:Z269)</f>
        <v>25</v>
      </c>
    </row>
    <row r="273" spans="7:27" ht="5.25" customHeight="1">
      <c r="G273" s="17"/>
      <c r="H273" s="17"/>
      <c r="I273" s="17"/>
      <c r="J273" s="17"/>
      <c r="R273" s="3"/>
      <c r="Y273" s="3"/>
    </row>
    <row r="274" spans="7:27" hidden="1">
      <c r="G274" s="1">
        <f ca="1">COUNTA(G17:G71,G79:G141,G149:G214,G222:G248)</f>
        <v>211</v>
      </c>
      <c r="R274" s="3" t="s">
        <v>457</v>
      </c>
      <c r="Y274" s="3" t="s">
        <v>385</v>
      </c>
      <c r="Z274" s="1">
        <f ca="1">IF(建築物環境計画書入力!AC12=0,SUM(Z17:Z248),SUM(Z17:Z38,Z161:Z248))</f>
        <v>23</v>
      </c>
      <c r="AA274" s="1" t="s">
        <v>840</v>
      </c>
    </row>
    <row r="275" spans="7:27" hidden="1">
      <c r="G275" s="19"/>
      <c r="H275" s="19"/>
      <c r="I275" s="19"/>
      <c r="J275" s="19"/>
      <c r="R275" s="3" t="s">
        <v>254</v>
      </c>
      <c r="Y275" s="3" t="s">
        <v>396</v>
      </c>
      <c r="Z275" s="1">
        <f ca="1">SUM(Z249:Z269)</f>
        <v>2</v>
      </c>
      <c r="AA275" s="1" t="s">
        <v>841</v>
      </c>
    </row>
    <row r="276" spans="7:27" hidden="1">
      <c r="G276" s="3"/>
      <c r="H276" s="3"/>
      <c r="I276" s="3"/>
      <c r="J276" s="3"/>
      <c r="R276" s="3" t="s">
        <v>258</v>
      </c>
      <c r="Y276" s="3" t="s">
        <v>390</v>
      </c>
    </row>
    <row r="277" spans="7:27" hidden="1">
      <c r="G277" s="3"/>
      <c r="H277" s="3"/>
      <c r="I277" s="3"/>
      <c r="J277" s="3"/>
      <c r="R277" s="3" t="s">
        <v>261</v>
      </c>
      <c r="Y277" s="3" t="s">
        <v>462</v>
      </c>
    </row>
    <row r="278" spans="7:27" hidden="1">
      <c r="G278" s="3"/>
      <c r="H278" s="3"/>
      <c r="I278" s="3"/>
      <c r="J278" s="3"/>
      <c r="R278" s="3" t="s">
        <v>842</v>
      </c>
      <c r="Y278" s="3" t="s">
        <v>509</v>
      </c>
    </row>
    <row r="279" spans="7:27" hidden="1">
      <c r="G279" s="3"/>
      <c r="H279" s="3"/>
      <c r="I279" s="3"/>
      <c r="J279" s="3"/>
      <c r="R279" s="3" t="s">
        <v>268</v>
      </c>
      <c r="Y279" s="3" t="s">
        <v>588</v>
      </c>
    </row>
    <row r="280" spans="7:27" hidden="1">
      <c r="G280" s="3"/>
      <c r="H280" s="3"/>
      <c r="I280" s="3"/>
      <c r="J280" s="3"/>
      <c r="R280" s="3" t="s">
        <v>193</v>
      </c>
      <c r="Y280" s="3" t="s">
        <v>596</v>
      </c>
    </row>
    <row r="281" spans="7:27" hidden="1">
      <c r="G281" s="3"/>
      <c r="H281" s="3"/>
      <c r="I281" s="3"/>
      <c r="J281" s="3"/>
      <c r="R281" s="3" t="s">
        <v>275</v>
      </c>
      <c r="Y281" s="3" t="s">
        <v>550</v>
      </c>
    </row>
    <row r="282" spans="7:27" hidden="1">
      <c r="G282" s="3"/>
      <c r="H282" s="3"/>
      <c r="I282" s="3"/>
      <c r="J282" s="3"/>
      <c r="R282" s="3" t="s">
        <v>277</v>
      </c>
      <c r="Y282" s="3" t="s">
        <v>560</v>
      </c>
    </row>
    <row r="283" spans="7:27" hidden="1">
      <c r="G283" s="3"/>
      <c r="H283" s="3"/>
      <c r="I283" s="3"/>
      <c r="J283" s="3"/>
      <c r="R283" s="3" t="s">
        <v>279</v>
      </c>
      <c r="Y283" s="3" t="s">
        <v>843</v>
      </c>
    </row>
    <row r="284" spans="7:27" hidden="1">
      <c r="G284" s="3"/>
      <c r="H284" s="3"/>
      <c r="I284" s="3"/>
      <c r="J284" s="3"/>
      <c r="R284" s="3" t="s">
        <v>281</v>
      </c>
      <c r="Y284" s="3" t="s">
        <v>610</v>
      </c>
    </row>
    <row r="285" spans="7:27" hidden="1">
      <c r="G285" s="3"/>
      <c r="H285" s="3"/>
      <c r="I285" s="3"/>
      <c r="J285" s="3"/>
      <c r="R285" s="3" t="s">
        <v>283</v>
      </c>
      <c r="Y285" s="3" t="s">
        <v>281</v>
      </c>
    </row>
    <row r="286" spans="7:27" hidden="1">
      <c r="G286" s="3"/>
      <c r="H286" s="3"/>
      <c r="I286" s="3"/>
      <c r="J286" s="3"/>
      <c r="R286" s="3" t="s">
        <v>286</v>
      </c>
      <c r="Y286" s="3" t="s">
        <v>198</v>
      </c>
    </row>
    <row r="287" spans="7:27" hidden="1">
      <c r="G287" s="3"/>
      <c r="H287" s="3"/>
      <c r="I287" s="3"/>
      <c r="J287" s="3"/>
      <c r="R287" s="3" t="s">
        <v>472</v>
      </c>
      <c r="Y287" s="3"/>
    </row>
    <row r="288" spans="7:27" hidden="1">
      <c r="R288" s="3" t="s">
        <v>201</v>
      </c>
    </row>
    <row r="289" spans="18:18" hidden="1">
      <c r="R289" s="3"/>
    </row>
    <row r="290" spans="18:18" hidden="1">
      <c r="R290" s="3"/>
    </row>
    <row r="433" spans="11:11"/>
    <row r="444" spans="11:11" hidden="1">
      <c r="K444" s="1"/>
    </row>
  </sheetData>
  <sheetProtection algorithmName="SHA-512" hashValue="gmBAgLdrVWAIqU1WhRmPuswrh4Ca0mvOFySBCLNExhSjqgqBMBUIAEXv5P9B/2CbWy2XhGcu2zFAxn3crqQfcg==" saltValue="PjU86OfkJ5eOaRR0z6mTjw==" spinCount="100000" sheet="1" objects="1" scenarios="1" selectLockedCells="1"/>
  <mergeCells count="25">
    <mergeCell ref="D249:D258"/>
    <mergeCell ref="F249:F251"/>
    <mergeCell ref="F252:F253"/>
    <mergeCell ref="F254:F255"/>
    <mergeCell ref="D259:D269"/>
    <mergeCell ref="F259:F260"/>
    <mergeCell ref="D222:D248"/>
    <mergeCell ref="D221:F221"/>
    <mergeCell ref="F30:F31"/>
    <mergeCell ref="D148:F148"/>
    <mergeCell ref="E149:E160"/>
    <mergeCell ref="D149:D160"/>
    <mergeCell ref="E161:E214"/>
    <mergeCell ref="D161:D214"/>
    <mergeCell ref="E232:E248"/>
    <mergeCell ref="E222:E230"/>
    <mergeCell ref="D79:D141"/>
    <mergeCell ref="D78:F78"/>
    <mergeCell ref="E79:E141"/>
    <mergeCell ref="I14:N14"/>
    <mergeCell ref="E48:E71"/>
    <mergeCell ref="D39:D71"/>
    <mergeCell ref="D15:F15"/>
    <mergeCell ref="D17:D38"/>
    <mergeCell ref="F23:F24"/>
  </mergeCells>
  <phoneticPr fontId="4"/>
  <dataValidations count="4">
    <dataValidation type="list" allowBlank="1" showInputMessage="1" showErrorMessage="1" sqref="Y270 Y17:Y74 Y79:Y144 Y149:Y217 Y222:Y248" xr:uid="{00000000-0002-0000-0500-000000000000}">
      <formula1>$Y$274:$Y$286</formula1>
    </dataValidation>
    <dataValidation type="list" allowBlank="1" showInputMessage="1" showErrorMessage="1" sqref="R270 R17:R72 R79:R142 R149:R215 R222:R248" xr:uid="{00000000-0002-0000-0500-000001000000}">
      <formula1>$R$274:$R$288</formula1>
    </dataValidation>
    <dataValidation type="list" allowBlank="1" showInputMessage="1" showErrorMessage="1" sqref="Y249:Y269" xr:uid="{5A63B8F2-3FC2-4A65-89C4-04D720B01E5D}">
      <formula1>$Y$298:$Y$310</formula1>
    </dataValidation>
    <dataValidation type="list" allowBlank="1" showInputMessage="1" showErrorMessage="1" sqref="R249:R269" xr:uid="{12A99252-AF33-4CBD-B063-243520AB9048}">
      <formula1>$R$298:$R$312</formula1>
    </dataValidation>
  </dataValidations>
  <printOptions horizontalCentered="1"/>
  <pageMargins left="0.39370078740157483" right="0.19685039370078741" top="0.59055118110236227" bottom="0" header="0.51181102362204722" footer="0.11811023622047245"/>
  <pageSetup paperSize="9" scale="80" orientation="portrait" blackAndWhite="1" r:id="rId1"/>
  <headerFooter alignWithMargins="0"/>
  <rowBreaks count="3" manualBreakCount="3">
    <brk id="74" max="16383" man="1"/>
    <brk id="144" max="16383" man="1"/>
    <brk id="21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dimension ref="A1:AM86"/>
  <sheetViews>
    <sheetView showGridLines="0" topLeftCell="A2" zoomScale="130" zoomScaleNormal="130" zoomScaleSheetLayoutView="115" workbookViewId="0">
      <selection activeCell="C4" sqref="C4"/>
    </sheetView>
  </sheetViews>
  <sheetFormatPr defaultColWidth="0" defaultRowHeight="13.5" zeroHeight="1"/>
  <cols>
    <col min="1" max="1" width="1.625" customWidth="1"/>
    <col min="2" max="2" width="0.5" customWidth="1"/>
    <col min="3" max="3" width="1.625" customWidth="1"/>
    <col min="4" max="4" width="10.625" customWidth="1"/>
    <col min="5" max="5" width="4.5" customWidth="1"/>
    <col min="6" max="6" width="2.625" customWidth="1"/>
    <col min="7" max="7" width="4.625" style="14" customWidth="1"/>
    <col min="8" max="19" width="6.625" customWidth="1"/>
    <col min="20" max="20" width="7.625" customWidth="1"/>
    <col min="21" max="21" width="5.625" customWidth="1"/>
    <col min="22" max="22" width="1.625" customWidth="1"/>
    <col min="23" max="23" width="0.5" customWidth="1"/>
    <col min="24" max="24" width="1.625" customWidth="1"/>
    <col min="25" max="37" width="8.625" hidden="1" customWidth="1"/>
    <col min="38" max="39" width="0" hidden="1" customWidth="1"/>
    <col min="40" max="16384" width="9" hidden="1"/>
  </cols>
  <sheetData>
    <row r="1" spans="1:39" hidden="1">
      <c r="E1">
        <v>1</v>
      </c>
      <c r="F1">
        <v>2</v>
      </c>
      <c r="G1">
        <v>3</v>
      </c>
      <c r="H1">
        <v>4</v>
      </c>
      <c r="I1">
        <v>5</v>
      </c>
      <c r="J1">
        <v>6</v>
      </c>
      <c r="K1">
        <v>7</v>
      </c>
      <c r="L1">
        <v>8</v>
      </c>
      <c r="M1">
        <v>9</v>
      </c>
      <c r="N1">
        <v>10</v>
      </c>
      <c r="O1">
        <v>11</v>
      </c>
      <c r="P1">
        <v>12</v>
      </c>
      <c r="Q1">
        <v>13</v>
      </c>
      <c r="R1">
        <v>14</v>
      </c>
      <c r="S1">
        <v>15</v>
      </c>
      <c r="T1">
        <v>16</v>
      </c>
    </row>
    <row r="2" spans="1:39" ht="14.25" customHeight="1">
      <c r="A2" s="252" t="s">
        <v>844</v>
      </c>
      <c r="B2" s="252"/>
      <c r="C2" s="252"/>
      <c r="D2" s="25"/>
      <c r="E2" s="25"/>
      <c r="F2" s="25"/>
      <c r="G2" s="325"/>
      <c r="H2" s="25"/>
      <c r="I2" s="25"/>
      <c r="AL2" s="216"/>
      <c r="AM2" s="216"/>
    </row>
    <row r="3" spans="1:39" ht="3" customHeight="1">
      <c r="A3" s="32"/>
      <c r="B3" s="378"/>
      <c r="C3" s="378"/>
      <c r="D3" s="378"/>
      <c r="E3" s="364"/>
      <c r="F3" s="364"/>
      <c r="G3" s="130"/>
      <c r="H3" s="364"/>
      <c r="I3" s="364"/>
      <c r="J3" s="364"/>
      <c r="K3" s="364"/>
      <c r="L3" s="364"/>
      <c r="M3" s="364"/>
      <c r="N3" s="364"/>
      <c r="O3" s="364"/>
      <c r="P3" s="364"/>
      <c r="Q3" s="364"/>
      <c r="R3" s="364"/>
      <c r="S3" s="364"/>
      <c r="T3" s="364"/>
      <c r="U3" s="364"/>
      <c r="V3" s="364"/>
      <c r="W3" s="344"/>
      <c r="AH3" s="1"/>
    </row>
    <row r="4" spans="1:39" ht="18" customHeight="1">
      <c r="A4" s="32"/>
      <c r="B4" s="430"/>
      <c r="C4" s="430"/>
      <c r="D4" s="430" t="s">
        <v>845</v>
      </c>
      <c r="E4" s="31"/>
      <c r="F4" s="31"/>
      <c r="G4" s="3"/>
      <c r="H4" s="31"/>
      <c r="I4" s="31"/>
      <c r="J4" s="31"/>
      <c r="K4" s="31"/>
      <c r="L4" s="31"/>
      <c r="M4" s="31"/>
      <c r="N4" s="31"/>
      <c r="O4" s="31"/>
      <c r="P4" s="31"/>
      <c r="Q4" s="31"/>
      <c r="R4" s="31"/>
      <c r="S4" s="31"/>
      <c r="T4" s="31"/>
      <c r="U4" s="31"/>
      <c r="V4" s="31"/>
      <c r="W4" s="32"/>
      <c r="AH4" s="1"/>
    </row>
    <row r="5" spans="1:39" ht="24" customHeight="1" thickBot="1">
      <c r="A5" s="32"/>
      <c r="B5" s="1"/>
      <c r="C5" s="317"/>
      <c r="D5" s="482" t="s">
        <v>846</v>
      </c>
      <c r="E5" s="26" t="s">
        <v>333</v>
      </c>
      <c r="F5" s="1171" t="s">
        <v>847</v>
      </c>
      <c r="G5" s="1212"/>
      <c r="H5" s="1213" t="s">
        <v>848</v>
      </c>
      <c r="I5" s="1214"/>
      <c r="J5" s="1214"/>
      <c r="K5" s="1214"/>
      <c r="L5" s="1214"/>
      <c r="M5" s="1212"/>
      <c r="N5" s="1213" t="s">
        <v>849</v>
      </c>
      <c r="O5" s="1214"/>
      <c r="P5" s="1214"/>
      <c r="Q5" s="1214"/>
      <c r="R5" s="1214"/>
      <c r="S5" s="1212"/>
      <c r="T5" s="853" t="s">
        <v>850</v>
      </c>
      <c r="U5" s="854" t="s">
        <v>851</v>
      </c>
      <c r="V5" s="4"/>
      <c r="W5" s="317"/>
      <c r="X5" s="1"/>
    </row>
    <row r="6" spans="1:39" ht="13.5" customHeight="1" thickBot="1">
      <c r="A6" s="32"/>
      <c r="C6" s="32"/>
      <c r="D6" s="1185" t="s">
        <v>852</v>
      </c>
      <c r="E6" s="74">
        <v>1</v>
      </c>
      <c r="F6" s="1197" t="s">
        <v>853</v>
      </c>
      <c r="G6" s="1198"/>
      <c r="H6" s="1199" t="s">
        <v>854</v>
      </c>
      <c r="I6" s="1200"/>
      <c r="J6" s="1200"/>
      <c r="K6" s="1200"/>
      <c r="L6" s="1200"/>
      <c r="M6" s="1201"/>
      <c r="N6" s="1202" t="s">
        <v>855</v>
      </c>
      <c r="O6" s="1203"/>
      <c r="P6" s="1203"/>
      <c r="Q6" s="1203"/>
      <c r="R6" s="1203"/>
      <c r="S6" s="1204"/>
      <c r="T6" s="478">
        <f>空調設備集計!$F$8</f>
        <v>0</v>
      </c>
      <c r="U6" s="483" t="s">
        <v>856</v>
      </c>
      <c r="V6" s="1"/>
      <c r="W6" s="32"/>
    </row>
    <row r="7" spans="1:39" ht="13.5" customHeight="1" thickBot="1">
      <c r="A7" s="32"/>
      <c r="C7" s="32"/>
      <c r="D7" s="1186"/>
      <c r="E7" s="74">
        <v>2</v>
      </c>
      <c r="F7" s="1197" t="s">
        <v>853</v>
      </c>
      <c r="G7" s="1198"/>
      <c r="H7" s="1199" t="s">
        <v>176</v>
      </c>
      <c r="I7" s="1200"/>
      <c r="J7" s="1200"/>
      <c r="K7" s="1200"/>
      <c r="L7" s="1200"/>
      <c r="M7" s="1201"/>
      <c r="N7" s="1202" t="s">
        <v>857</v>
      </c>
      <c r="O7" s="1203"/>
      <c r="P7" s="1203"/>
      <c r="Q7" s="1203"/>
      <c r="R7" s="1203"/>
      <c r="S7" s="1204"/>
      <c r="T7" s="478">
        <f>熱源機器!$H$11</f>
        <v>0</v>
      </c>
      <c r="U7" s="242" t="s">
        <v>856</v>
      </c>
      <c r="V7" s="1"/>
      <c r="W7" s="32"/>
    </row>
    <row r="8" spans="1:39" ht="13.5" customHeight="1" thickBot="1">
      <c r="A8" s="32"/>
      <c r="C8" s="32"/>
      <c r="D8" s="1186"/>
      <c r="E8" s="74">
        <v>3</v>
      </c>
      <c r="F8" s="1197" t="s">
        <v>853</v>
      </c>
      <c r="G8" s="1198"/>
      <c r="H8" s="1199" t="s">
        <v>641</v>
      </c>
      <c r="I8" s="1200"/>
      <c r="J8" s="1200"/>
      <c r="K8" s="1200"/>
      <c r="L8" s="1200"/>
      <c r="M8" s="1201"/>
      <c r="N8" s="1202" t="s">
        <v>858</v>
      </c>
      <c r="O8" s="1203"/>
      <c r="P8" s="1203"/>
      <c r="Q8" s="1203"/>
      <c r="R8" s="1203"/>
      <c r="S8" s="1204"/>
      <c r="T8" s="478">
        <f>空調設備集計!$G$8</f>
        <v>0</v>
      </c>
      <c r="U8" s="483" t="s">
        <v>856</v>
      </c>
      <c r="V8" s="1"/>
      <c r="W8" s="32"/>
    </row>
    <row r="9" spans="1:39" ht="13.5" customHeight="1" thickBot="1">
      <c r="A9" s="32"/>
      <c r="C9" s="32"/>
      <c r="D9" s="1186"/>
      <c r="E9" s="74">
        <v>4</v>
      </c>
      <c r="F9" s="1197" t="s">
        <v>853</v>
      </c>
      <c r="G9" s="1198"/>
      <c r="H9" s="1199" t="s">
        <v>859</v>
      </c>
      <c r="I9" s="1200"/>
      <c r="J9" s="1200"/>
      <c r="K9" s="1200"/>
      <c r="L9" s="1200"/>
      <c r="M9" s="1201"/>
      <c r="N9" s="1199" t="s">
        <v>860</v>
      </c>
      <c r="O9" s="1200"/>
      <c r="P9" s="1200"/>
      <c r="Q9" s="1200"/>
      <c r="R9" s="1200"/>
      <c r="S9" s="1205"/>
      <c r="T9" s="479">
        <f>熱源機器!$J$11</f>
        <v>0</v>
      </c>
      <c r="U9" s="483" t="s">
        <v>856</v>
      </c>
      <c r="V9" s="1"/>
      <c r="W9" s="32"/>
    </row>
    <row r="10" spans="1:39" ht="13.5" customHeight="1" thickBot="1">
      <c r="A10" s="32"/>
      <c r="C10" s="32"/>
      <c r="D10" s="829"/>
      <c r="E10" s="74">
        <v>5</v>
      </c>
      <c r="F10" s="1197" t="s">
        <v>853</v>
      </c>
      <c r="G10" s="1198"/>
      <c r="H10" s="1199" t="s">
        <v>641</v>
      </c>
      <c r="I10" s="1200"/>
      <c r="J10" s="1200"/>
      <c r="K10" s="1200"/>
      <c r="L10" s="1200"/>
      <c r="M10" s="1201"/>
      <c r="N10" s="1199" t="s">
        <v>861</v>
      </c>
      <c r="O10" s="1200"/>
      <c r="P10" s="1200"/>
      <c r="Q10" s="1200"/>
      <c r="R10" s="1200"/>
      <c r="S10" s="1205"/>
      <c r="T10" s="478">
        <f>熱源機器!$K$11</f>
        <v>0</v>
      </c>
      <c r="U10" s="242" t="s">
        <v>856</v>
      </c>
      <c r="V10" s="1"/>
      <c r="W10" s="32"/>
    </row>
    <row r="11" spans="1:39" ht="13.5" customHeight="1" thickBot="1">
      <c r="A11" s="32"/>
      <c r="C11" s="32"/>
      <c r="D11" s="829"/>
      <c r="E11" s="74">
        <v>6</v>
      </c>
      <c r="F11" s="1197" t="s">
        <v>853</v>
      </c>
      <c r="G11" s="1198"/>
      <c r="H11" s="1199" t="s">
        <v>862</v>
      </c>
      <c r="I11" s="1200"/>
      <c r="J11" s="1200"/>
      <c r="K11" s="1200"/>
      <c r="L11" s="1200"/>
      <c r="M11" s="1201"/>
      <c r="N11" s="1199" t="s">
        <v>863</v>
      </c>
      <c r="O11" s="1200"/>
      <c r="P11" s="1200"/>
      <c r="Q11" s="1200"/>
      <c r="R11" s="1200"/>
      <c r="S11" s="1205"/>
      <c r="T11" s="478">
        <f>空調機!$J$11</f>
        <v>0</v>
      </c>
      <c r="U11" s="242" t="s">
        <v>856</v>
      </c>
      <c r="V11" s="1"/>
      <c r="W11" s="32"/>
    </row>
    <row r="12" spans="1:39" ht="13.5" customHeight="1">
      <c r="A12" s="32"/>
      <c r="C12" s="32"/>
      <c r="D12" s="829"/>
      <c r="E12" s="74">
        <v>7</v>
      </c>
      <c r="F12" s="1197" t="s">
        <v>853</v>
      </c>
      <c r="G12" s="1198"/>
      <c r="H12" s="1199" t="s">
        <v>864</v>
      </c>
      <c r="I12" s="1200"/>
      <c r="J12" s="1200"/>
      <c r="K12" s="1200"/>
      <c r="L12" s="1200"/>
      <c r="M12" s="1201"/>
      <c r="N12" s="1187" t="s">
        <v>865</v>
      </c>
      <c r="O12" s="1188"/>
      <c r="P12" s="1188"/>
      <c r="Q12" s="1188"/>
      <c r="R12" s="1188"/>
      <c r="S12" s="1189"/>
      <c r="T12" s="1193">
        <f>空調機!$S$11</f>
        <v>0</v>
      </c>
      <c r="U12" s="1195" t="s">
        <v>856</v>
      </c>
      <c r="V12" s="1"/>
      <c r="W12" s="32"/>
    </row>
    <row r="13" spans="1:39" ht="13.5" customHeight="1" thickBot="1">
      <c r="A13" s="32"/>
      <c r="C13" s="32"/>
      <c r="D13" s="829"/>
      <c r="E13" s="75"/>
      <c r="F13" s="484" t="s">
        <v>866</v>
      </c>
      <c r="G13" s="485" t="s">
        <v>867</v>
      </c>
      <c r="H13" s="1199" t="s">
        <v>868</v>
      </c>
      <c r="I13" s="1200"/>
      <c r="J13" s="1200"/>
      <c r="K13" s="1200"/>
      <c r="L13" s="1200"/>
      <c r="M13" s="1201"/>
      <c r="N13" s="247"/>
      <c r="O13" s="1099"/>
      <c r="P13" s="1099"/>
      <c r="Q13" s="1099"/>
      <c r="R13" s="1099"/>
      <c r="S13" s="796"/>
      <c r="T13" s="1194"/>
      <c r="U13" s="1196"/>
      <c r="V13" s="1"/>
      <c r="W13" s="32"/>
    </row>
    <row r="14" spans="1:39" ht="13.5" customHeight="1" thickBot="1">
      <c r="A14" s="32"/>
      <c r="C14" s="32"/>
      <c r="D14" s="855"/>
      <c r="E14" s="74">
        <v>8</v>
      </c>
      <c r="F14" s="1197" t="s">
        <v>853</v>
      </c>
      <c r="G14" s="1198"/>
      <c r="H14" s="1199" t="s">
        <v>869</v>
      </c>
      <c r="I14" s="1200"/>
      <c r="J14" s="1200"/>
      <c r="K14" s="1200"/>
      <c r="L14" s="1200"/>
      <c r="M14" s="1201"/>
      <c r="N14" s="1199" t="s">
        <v>870</v>
      </c>
      <c r="O14" s="1200"/>
      <c r="P14" s="1200"/>
      <c r="Q14" s="1200"/>
      <c r="R14" s="1200"/>
      <c r="S14" s="1205"/>
      <c r="T14" s="478">
        <f>パッケージ形空調機!$H$11</f>
        <v>0</v>
      </c>
      <c r="U14" s="242" t="s">
        <v>856</v>
      </c>
      <c r="V14" s="1"/>
      <c r="W14" s="32"/>
    </row>
    <row r="15" spans="1:39" ht="13.5" customHeight="1" thickBot="1">
      <c r="A15" s="32"/>
      <c r="C15" s="32"/>
      <c r="D15" s="855"/>
      <c r="E15" s="74">
        <v>9</v>
      </c>
      <c r="F15" s="1197" t="s">
        <v>853</v>
      </c>
      <c r="G15" s="1198"/>
      <c r="H15" s="1199" t="s">
        <v>871</v>
      </c>
      <c r="I15" s="1200"/>
      <c r="J15" s="1200"/>
      <c r="K15" s="1200"/>
      <c r="L15" s="1200"/>
      <c r="M15" s="1201"/>
      <c r="N15" s="1199" t="s">
        <v>872</v>
      </c>
      <c r="O15" s="1200"/>
      <c r="P15" s="1200"/>
      <c r="Q15" s="1200"/>
      <c r="R15" s="1200"/>
      <c r="S15" s="1205"/>
      <c r="T15" s="478">
        <f>空調設備集計!$F$13</f>
        <v>0</v>
      </c>
      <c r="U15" s="242" t="s">
        <v>856</v>
      </c>
      <c r="V15" s="1"/>
      <c r="W15" s="32"/>
    </row>
    <row r="16" spans="1:39" ht="13.5" customHeight="1">
      <c r="A16" s="32"/>
      <c r="C16" s="32"/>
      <c r="D16" s="855"/>
      <c r="E16" s="74">
        <v>10</v>
      </c>
      <c r="F16" s="1197" t="s">
        <v>853</v>
      </c>
      <c r="G16" s="1198"/>
      <c r="H16" s="1199" t="s">
        <v>873</v>
      </c>
      <c r="I16" s="1200"/>
      <c r="J16" s="1200"/>
      <c r="K16" s="1200"/>
      <c r="L16" s="1200"/>
      <c r="M16" s="1201"/>
      <c r="N16" s="1187" t="s">
        <v>874</v>
      </c>
      <c r="O16" s="1188"/>
      <c r="P16" s="1188"/>
      <c r="Q16" s="1188"/>
      <c r="R16" s="1188"/>
      <c r="S16" s="1189"/>
      <c r="T16" s="1207">
        <f>ファン!$I$11</f>
        <v>0</v>
      </c>
      <c r="U16" s="1195" t="s">
        <v>856</v>
      </c>
      <c r="V16" s="1"/>
      <c r="W16" s="32"/>
    </row>
    <row r="17" spans="1:23" ht="13.5" customHeight="1" thickBot="1">
      <c r="A17" s="32"/>
      <c r="C17" s="32"/>
      <c r="D17" s="474"/>
      <c r="E17" s="75"/>
      <c r="F17" s="484" t="s">
        <v>866</v>
      </c>
      <c r="G17" s="485" t="s">
        <v>875</v>
      </c>
      <c r="H17" s="1199" t="s">
        <v>876</v>
      </c>
      <c r="I17" s="1200"/>
      <c r="J17" s="1200"/>
      <c r="K17" s="1200"/>
      <c r="L17" s="1200"/>
      <c r="M17" s="1201"/>
      <c r="N17" s="1190"/>
      <c r="O17" s="1191"/>
      <c r="P17" s="1191"/>
      <c r="Q17" s="1191"/>
      <c r="R17" s="1191"/>
      <c r="S17" s="1192"/>
      <c r="T17" s="1208"/>
      <c r="U17" s="1196"/>
      <c r="V17" s="1"/>
      <c r="W17" s="32"/>
    </row>
    <row r="18" spans="1:23" ht="13.5" customHeight="1">
      <c r="A18" s="32"/>
      <c r="C18" s="32"/>
      <c r="D18" s="12"/>
      <c r="E18" s="74">
        <v>11</v>
      </c>
      <c r="F18" s="1197" t="s">
        <v>853</v>
      </c>
      <c r="G18" s="1198"/>
      <c r="H18" s="1199" t="s">
        <v>873</v>
      </c>
      <c r="I18" s="1200"/>
      <c r="J18" s="1200"/>
      <c r="K18" s="1200"/>
      <c r="L18" s="1200"/>
      <c r="M18" s="1201"/>
      <c r="N18" s="443" t="s">
        <v>877</v>
      </c>
      <c r="O18" s="856"/>
      <c r="P18" s="856"/>
      <c r="Q18" s="856"/>
      <c r="R18" s="856"/>
      <c r="S18" s="857"/>
      <c r="T18" s="1207">
        <f>ファン!$O$11</f>
        <v>0</v>
      </c>
      <c r="U18" s="1195" t="s">
        <v>856</v>
      </c>
      <c r="V18" s="1"/>
      <c r="W18" s="32"/>
    </row>
    <row r="19" spans="1:23" ht="13.5" customHeight="1" thickBot="1">
      <c r="A19" s="32"/>
      <c r="C19" s="32"/>
      <c r="D19" s="12"/>
      <c r="E19" s="75"/>
      <c r="F19" s="484" t="s">
        <v>866</v>
      </c>
      <c r="G19" s="485" t="s">
        <v>878</v>
      </c>
      <c r="H19" s="1199" t="s">
        <v>879</v>
      </c>
      <c r="I19" s="1200"/>
      <c r="J19" s="1200"/>
      <c r="K19" s="1200"/>
      <c r="L19" s="1200"/>
      <c r="M19" s="1201"/>
      <c r="N19" s="486"/>
      <c r="O19" s="416"/>
      <c r="P19" s="416"/>
      <c r="Q19" s="416"/>
      <c r="R19" s="416"/>
      <c r="S19" s="416"/>
      <c r="T19" s="1208"/>
      <c r="U19" s="1196"/>
      <c r="V19" s="1"/>
      <c r="W19" s="32"/>
    </row>
    <row r="20" spans="1:23" ht="13.5" customHeight="1" thickBot="1">
      <c r="A20" s="32"/>
      <c r="C20" s="32"/>
      <c r="D20" s="12"/>
      <c r="E20" s="74">
        <v>12</v>
      </c>
      <c r="F20" s="1197" t="s">
        <v>853</v>
      </c>
      <c r="G20" s="1198"/>
      <c r="H20" s="1202" t="s">
        <v>880</v>
      </c>
      <c r="I20" s="1203"/>
      <c r="J20" s="1203"/>
      <c r="K20" s="1203"/>
      <c r="L20" s="1203"/>
      <c r="M20" s="1209"/>
      <c r="N20" s="443" t="s">
        <v>881</v>
      </c>
      <c r="O20" s="856"/>
      <c r="P20" s="856"/>
      <c r="Q20" s="856"/>
      <c r="R20" s="856"/>
      <c r="S20" s="856"/>
      <c r="T20" s="479">
        <f>IF(取組状況入力!$Q$386=取組状況入力!$Z$384,照明器具_簡易入力!$G$10,照明器具_標準入力!$I$10)</f>
        <v>0</v>
      </c>
      <c r="U20" s="483" t="s">
        <v>25</v>
      </c>
      <c r="V20" s="1"/>
      <c r="W20" s="32"/>
    </row>
    <row r="21" spans="1:23" ht="13.5" customHeight="1" thickBot="1">
      <c r="A21" s="32"/>
      <c r="C21" s="32"/>
      <c r="D21" s="12"/>
      <c r="E21" s="74">
        <v>13</v>
      </c>
      <c r="F21" s="1197" t="s">
        <v>853</v>
      </c>
      <c r="G21" s="1198"/>
      <c r="H21" s="1199" t="s">
        <v>882</v>
      </c>
      <c r="I21" s="1200"/>
      <c r="J21" s="1200"/>
      <c r="K21" s="1200"/>
      <c r="L21" s="1200"/>
      <c r="M21" s="1201"/>
      <c r="N21" s="443" t="s">
        <v>883</v>
      </c>
      <c r="O21" s="856"/>
      <c r="P21" s="856"/>
      <c r="Q21" s="856"/>
      <c r="R21" s="856"/>
      <c r="S21" s="856"/>
      <c r="T21" s="479">
        <f>IF(取組状況入力!$Q$386=取組状況入力!$Z$384,照明器具_簡易入力!$H$10,照明器具_標準入力!$J$10)</f>
        <v>0</v>
      </c>
      <c r="U21" s="483" t="s">
        <v>25</v>
      </c>
      <c r="V21" s="1"/>
      <c r="W21" s="32"/>
    </row>
    <row r="22" spans="1:23" ht="13.5" customHeight="1" thickBot="1">
      <c r="A22" s="32"/>
      <c r="C22" s="32"/>
      <c r="D22" s="12"/>
      <c r="E22" s="74">
        <v>14</v>
      </c>
      <c r="F22" s="1197" t="s">
        <v>853</v>
      </c>
      <c r="G22" s="1198"/>
      <c r="H22" s="1199" t="s">
        <v>884</v>
      </c>
      <c r="I22" s="1200"/>
      <c r="J22" s="1200"/>
      <c r="K22" s="1200"/>
      <c r="L22" s="1200"/>
      <c r="M22" s="1201"/>
      <c r="N22" s="443" t="s">
        <v>885</v>
      </c>
      <c r="O22" s="856"/>
      <c r="P22" s="856"/>
      <c r="Q22" s="856"/>
      <c r="R22" s="856"/>
      <c r="S22" s="856"/>
      <c r="T22" s="479">
        <f>IF(取組状況入力!$Q$386=取組状況入力!$Z$384,照明器具_簡易入力!$I$10,照明器具_標準入力!$K$10)</f>
        <v>0</v>
      </c>
      <c r="U22" s="483" t="s">
        <v>25</v>
      </c>
      <c r="V22" s="1"/>
      <c r="W22" s="32"/>
    </row>
    <row r="23" spans="1:23" ht="13.5" customHeight="1" thickBot="1">
      <c r="A23" s="32"/>
      <c r="C23" s="32"/>
      <c r="D23" s="12"/>
      <c r="E23" s="74">
        <v>15</v>
      </c>
      <c r="F23" s="1197" t="s">
        <v>853</v>
      </c>
      <c r="G23" s="1198"/>
      <c r="H23" s="1199" t="s">
        <v>886</v>
      </c>
      <c r="I23" s="1200"/>
      <c r="J23" s="1200"/>
      <c r="K23" s="1200"/>
      <c r="L23" s="1200"/>
      <c r="M23" s="1201"/>
      <c r="N23" s="443" t="s">
        <v>887</v>
      </c>
      <c r="O23" s="856"/>
      <c r="P23" s="856"/>
      <c r="Q23" s="856"/>
      <c r="R23" s="856"/>
      <c r="S23" s="856"/>
      <c r="T23" s="479">
        <f>IF(取組状況入力!$Q$386=取組状況入力!$Z$384,照明器具_簡易入力!$J$10,照明器具_標準入力!$L$10)</f>
        <v>0</v>
      </c>
      <c r="U23" s="483" t="s">
        <v>25</v>
      </c>
      <c r="V23" s="1"/>
      <c r="W23" s="32"/>
    </row>
    <row r="24" spans="1:23" ht="13.5" customHeight="1">
      <c r="A24" s="32"/>
      <c r="C24" s="32"/>
      <c r="D24" s="12"/>
      <c r="E24" s="74">
        <v>16</v>
      </c>
      <c r="F24" s="1197" t="s">
        <v>853</v>
      </c>
      <c r="G24" s="1198"/>
      <c r="H24" s="1199" t="s">
        <v>888</v>
      </c>
      <c r="I24" s="1200"/>
      <c r="J24" s="1200"/>
      <c r="K24" s="1200"/>
      <c r="L24" s="1200"/>
      <c r="M24" s="1201"/>
      <c r="N24" s="443" t="s">
        <v>889</v>
      </c>
      <c r="O24" s="856"/>
      <c r="P24" s="856"/>
      <c r="Q24" s="856"/>
      <c r="R24" s="856"/>
      <c r="S24" s="856"/>
      <c r="T24" s="1207">
        <f>冷凍・冷蔵設備!$I$9</f>
        <v>0</v>
      </c>
      <c r="U24" s="1195" t="s">
        <v>856</v>
      </c>
      <c r="V24" s="1"/>
      <c r="W24" s="32"/>
    </row>
    <row r="25" spans="1:23" ht="13.5" customHeight="1" thickBot="1">
      <c r="A25" s="32"/>
      <c r="C25" s="32"/>
      <c r="D25" s="12"/>
      <c r="E25" s="75"/>
      <c r="F25" s="484" t="s">
        <v>866</v>
      </c>
      <c r="G25" s="485" t="s">
        <v>890</v>
      </c>
      <c r="H25" s="1199" t="s">
        <v>620</v>
      </c>
      <c r="I25" s="1200"/>
      <c r="J25" s="1200"/>
      <c r="K25" s="1200"/>
      <c r="L25" s="1200"/>
      <c r="M25" s="1201"/>
      <c r="N25" s="486"/>
      <c r="O25" s="416"/>
      <c r="P25" s="416"/>
      <c r="Q25" s="416"/>
      <c r="R25" s="416"/>
      <c r="S25" s="416"/>
      <c r="T25" s="1208"/>
      <c r="U25" s="1196"/>
      <c r="V25" s="1"/>
      <c r="W25" s="32"/>
    </row>
    <row r="26" spans="1:23" ht="13.5" customHeight="1" thickBot="1">
      <c r="A26" s="32"/>
      <c r="C26" s="32"/>
      <c r="D26" s="12"/>
      <c r="E26" s="74">
        <v>17</v>
      </c>
      <c r="F26" s="1197" t="s">
        <v>853</v>
      </c>
      <c r="G26" s="1198"/>
      <c r="H26" s="1199" t="s">
        <v>628</v>
      </c>
      <c r="I26" s="1200"/>
      <c r="J26" s="1200"/>
      <c r="K26" s="1200"/>
      <c r="L26" s="1200"/>
      <c r="M26" s="1201"/>
      <c r="N26" s="443" t="s">
        <v>891</v>
      </c>
      <c r="O26" s="856"/>
      <c r="P26" s="856"/>
      <c r="Q26" s="856"/>
      <c r="R26" s="856"/>
      <c r="S26" s="856"/>
      <c r="T26" s="479">
        <f>取組状況入力!$L$495</f>
        <v>0</v>
      </c>
      <c r="U26" s="483" t="s">
        <v>25</v>
      </c>
      <c r="V26" s="1"/>
      <c r="W26" s="32"/>
    </row>
    <row r="27" spans="1:23" ht="13.5" customHeight="1">
      <c r="A27" s="32"/>
      <c r="C27" s="32"/>
      <c r="D27" s="1185" t="s">
        <v>892</v>
      </c>
      <c r="E27" s="74">
        <v>18</v>
      </c>
      <c r="F27" s="484" t="s">
        <v>866</v>
      </c>
      <c r="G27" s="485" t="s">
        <v>404</v>
      </c>
      <c r="H27" s="1199" t="s">
        <v>893</v>
      </c>
      <c r="I27" s="1200"/>
      <c r="J27" s="1200"/>
      <c r="K27" s="1200"/>
      <c r="L27" s="1200"/>
      <c r="M27" s="1201"/>
      <c r="N27" s="443" t="s">
        <v>894</v>
      </c>
      <c r="O27" s="444"/>
      <c r="P27" s="444"/>
      <c r="Q27" s="444"/>
      <c r="R27" s="444"/>
      <c r="S27" s="488"/>
      <c r="T27" s="1207">
        <f>冷却塔!$L$11</f>
        <v>0</v>
      </c>
      <c r="U27" s="1195" t="s">
        <v>856</v>
      </c>
      <c r="V27" s="1"/>
      <c r="W27" s="32"/>
    </row>
    <row r="28" spans="1:23" ht="13.5" customHeight="1">
      <c r="A28" s="32"/>
      <c r="C28" s="32"/>
      <c r="D28" s="1186"/>
      <c r="E28" s="75"/>
      <c r="F28" s="484" t="s">
        <v>866</v>
      </c>
      <c r="G28" s="858" t="s">
        <v>895</v>
      </c>
      <c r="H28" s="1199" t="s">
        <v>420</v>
      </c>
      <c r="I28" s="1200"/>
      <c r="J28" s="1200"/>
      <c r="K28" s="1200"/>
      <c r="L28" s="1200"/>
      <c r="M28" s="1201"/>
      <c r="N28" s="486"/>
      <c r="O28" s="324"/>
      <c r="P28" s="324"/>
      <c r="Q28" s="324"/>
      <c r="R28" s="324"/>
      <c r="S28" s="324"/>
      <c r="T28" s="1219"/>
      <c r="U28" s="1206"/>
      <c r="V28" s="1"/>
      <c r="W28" s="32"/>
    </row>
    <row r="29" spans="1:23" ht="13.5" customHeight="1" thickBot="1">
      <c r="A29" s="32"/>
      <c r="C29" s="32"/>
      <c r="D29" s="1186"/>
      <c r="E29" s="309"/>
      <c r="F29" s="484" t="s">
        <v>866</v>
      </c>
      <c r="G29" s="485" t="s">
        <v>896</v>
      </c>
      <c r="H29" s="1199" t="s">
        <v>897</v>
      </c>
      <c r="I29" s="1200"/>
      <c r="J29" s="1200"/>
      <c r="K29" s="1200"/>
      <c r="L29" s="1200"/>
      <c r="M29" s="1201"/>
      <c r="N29" s="487"/>
      <c r="O29" s="1100"/>
      <c r="P29" s="1100"/>
      <c r="Q29" s="1100"/>
      <c r="R29" s="1100"/>
      <c r="S29" s="1100"/>
      <c r="T29" s="1208"/>
      <c r="U29" s="1196"/>
      <c r="V29" s="1"/>
      <c r="W29" s="32"/>
    </row>
    <row r="30" spans="1:23" ht="13.5" customHeight="1" thickBot="1">
      <c r="A30" s="32"/>
      <c r="C30" s="32"/>
      <c r="D30" s="1186"/>
      <c r="E30" s="74">
        <v>19</v>
      </c>
      <c r="F30" s="484" t="s">
        <v>866</v>
      </c>
      <c r="G30" s="485" t="s">
        <v>404</v>
      </c>
      <c r="H30" s="1199" t="s">
        <v>893</v>
      </c>
      <c r="I30" s="1200"/>
      <c r="J30" s="1200"/>
      <c r="K30" s="1200"/>
      <c r="L30" s="1200"/>
      <c r="M30" s="1201"/>
      <c r="N30" s="413" t="s">
        <v>898</v>
      </c>
      <c r="O30" s="489"/>
      <c r="P30" s="489"/>
      <c r="Q30" s="489"/>
      <c r="R30" s="489"/>
      <c r="S30" s="489"/>
      <c r="T30" s="481">
        <f>冷却塔!$M$11</f>
        <v>0</v>
      </c>
      <c r="U30" s="242" t="s">
        <v>856</v>
      </c>
      <c r="V30" s="1"/>
      <c r="W30" s="32"/>
    </row>
    <row r="31" spans="1:23" ht="13.5" customHeight="1" thickBot="1">
      <c r="A31" s="32"/>
      <c r="C31" s="32"/>
      <c r="D31" s="12"/>
      <c r="E31" s="74">
        <v>20</v>
      </c>
      <c r="F31" s="484" t="s">
        <v>866</v>
      </c>
      <c r="G31" s="485" t="s">
        <v>408</v>
      </c>
      <c r="H31" s="1199" t="s">
        <v>899</v>
      </c>
      <c r="I31" s="1200"/>
      <c r="J31" s="1200"/>
      <c r="K31" s="1200"/>
      <c r="L31" s="1200"/>
      <c r="M31" s="1201"/>
      <c r="N31" s="413" t="s">
        <v>900</v>
      </c>
      <c r="O31" s="489"/>
      <c r="P31" s="489"/>
      <c r="Q31" s="489"/>
      <c r="R31" s="489"/>
      <c r="S31" s="489"/>
      <c r="T31" s="481">
        <f>空調用ポンプ!$K$11</f>
        <v>0</v>
      </c>
      <c r="U31" s="242" t="s">
        <v>856</v>
      </c>
      <c r="V31" s="1"/>
      <c r="W31" s="32"/>
    </row>
    <row r="32" spans="1:23" ht="13.5" customHeight="1">
      <c r="A32" s="32"/>
      <c r="C32" s="32"/>
      <c r="D32" s="12"/>
      <c r="E32" s="74">
        <v>21</v>
      </c>
      <c r="F32" s="484" t="s">
        <v>866</v>
      </c>
      <c r="G32" s="485" t="s">
        <v>901</v>
      </c>
      <c r="H32" s="1199" t="s">
        <v>902</v>
      </c>
      <c r="I32" s="1200"/>
      <c r="J32" s="1200"/>
      <c r="K32" s="1200"/>
      <c r="L32" s="1200"/>
      <c r="M32" s="1201"/>
      <c r="N32" s="443" t="s">
        <v>903</v>
      </c>
      <c r="O32" s="856"/>
      <c r="P32" s="856"/>
      <c r="Q32" s="856"/>
      <c r="R32" s="856"/>
      <c r="S32" s="856"/>
      <c r="T32" s="1207">
        <f>空調用ポンプ!$H$11</f>
        <v>0</v>
      </c>
      <c r="U32" s="1195" t="s">
        <v>856</v>
      </c>
      <c r="V32" s="1"/>
      <c r="W32" s="32"/>
    </row>
    <row r="33" spans="1:23" ht="13.5" customHeight="1">
      <c r="A33" s="32"/>
      <c r="C33" s="32"/>
      <c r="D33" s="12"/>
      <c r="E33" s="75"/>
      <c r="F33" s="484" t="s">
        <v>866</v>
      </c>
      <c r="G33" s="485" t="s">
        <v>904</v>
      </c>
      <c r="H33" s="1202" t="s">
        <v>425</v>
      </c>
      <c r="I33" s="1203"/>
      <c r="J33" s="1203"/>
      <c r="K33" s="1203"/>
      <c r="L33" s="1203"/>
      <c r="M33" s="1209"/>
      <c r="N33" s="486"/>
      <c r="O33" s="416"/>
      <c r="P33" s="416"/>
      <c r="Q33" s="416"/>
      <c r="R33" s="416"/>
      <c r="S33" s="416"/>
      <c r="T33" s="1219"/>
      <c r="U33" s="1206"/>
      <c r="V33" s="1"/>
      <c r="W33" s="32"/>
    </row>
    <row r="34" spans="1:23" ht="13.5" customHeight="1">
      <c r="A34" s="32"/>
      <c r="C34" s="32"/>
      <c r="D34" s="12"/>
      <c r="E34" s="75"/>
      <c r="F34" s="484" t="s">
        <v>866</v>
      </c>
      <c r="G34" s="485" t="s">
        <v>905</v>
      </c>
      <c r="H34" s="1199" t="s">
        <v>434</v>
      </c>
      <c r="I34" s="1200"/>
      <c r="J34" s="1200"/>
      <c r="K34" s="1200"/>
      <c r="L34" s="1200"/>
      <c r="M34" s="1201"/>
      <c r="N34" s="486"/>
      <c r="O34" s="416"/>
      <c r="P34" s="416"/>
      <c r="Q34" s="416"/>
      <c r="R34" s="416"/>
      <c r="S34" s="416"/>
      <c r="T34" s="1219"/>
      <c r="U34" s="1206"/>
      <c r="V34" s="1"/>
      <c r="W34" s="32"/>
    </row>
    <row r="35" spans="1:23" ht="13.5" customHeight="1" thickBot="1">
      <c r="A35" s="32"/>
      <c r="C35" s="32"/>
      <c r="D35" s="12"/>
      <c r="E35" s="309"/>
      <c r="F35" s="484" t="s">
        <v>866</v>
      </c>
      <c r="G35" s="485" t="s">
        <v>906</v>
      </c>
      <c r="H35" s="1199" t="s">
        <v>454</v>
      </c>
      <c r="I35" s="1200"/>
      <c r="J35" s="1200"/>
      <c r="K35" s="1200"/>
      <c r="L35" s="1200"/>
      <c r="M35" s="1201"/>
      <c r="N35" s="487"/>
      <c r="O35" s="1101"/>
      <c r="P35" s="1101"/>
      <c r="Q35" s="1101"/>
      <c r="R35" s="1101"/>
      <c r="S35" s="1101"/>
      <c r="T35" s="1208"/>
      <c r="U35" s="1196"/>
      <c r="V35" s="1"/>
      <c r="W35" s="32"/>
    </row>
    <row r="36" spans="1:23" ht="13.5" customHeight="1" thickBot="1">
      <c r="A36" s="32"/>
      <c r="C36" s="32"/>
      <c r="D36" s="12"/>
      <c r="E36" s="74">
        <v>22</v>
      </c>
      <c r="F36" s="484" t="s">
        <v>866</v>
      </c>
      <c r="G36" s="485" t="s">
        <v>907</v>
      </c>
      <c r="H36" s="1199" t="s">
        <v>908</v>
      </c>
      <c r="I36" s="1200"/>
      <c r="J36" s="1200"/>
      <c r="K36" s="1200"/>
      <c r="L36" s="1200"/>
      <c r="M36" s="1201"/>
      <c r="N36" s="413" t="s">
        <v>909</v>
      </c>
      <c r="O36" s="489"/>
      <c r="P36" s="489"/>
      <c r="Q36" s="489"/>
      <c r="R36" s="489"/>
      <c r="S36" s="489"/>
      <c r="T36" s="481">
        <f>空調用ポンプ!$I$11</f>
        <v>0</v>
      </c>
      <c r="U36" s="242" t="s">
        <v>856</v>
      </c>
      <c r="V36" s="1"/>
      <c r="W36" s="32"/>
    </row>
    <row r="37" spans="1:23" ht="13.5" customHeight="1" thickBot="1">
      <c r="A37" s="32"/>
      <c r="C37" s="32"/>
      <c r="D37" s="12"/>
      <c r="E37" s="74">
        <v>23</v>
      </c>
      <c r="F37" s="484" t="s">
        <v>866</v>
      </c>
      <c r="G37" s="485" t="s">
        <v>910</v>
      </c>
      <c r="H37" s="1199" t="s">
        <v>911</v>
      </c>
      <c r="I37" s="1200"/>
      <c r="J37" s="1200"/>
      <c r="K37" s="1200"/>
      <c r="L37" s="1200"/>
      <c r="M37" s="1201"/>
      <c r="N37" s="413" t="s">
        <v>912</v>
      </c>
      <c r="O37" s="489"/>
      <c r="P37" s="489"/>
      <c r="Q37" s="489"/>
      <c r="R37" s="489"/>
      <c r="S37" s="489"/>
      <c r="T37" s="481">
        <f>空調用ポンプ!$J$11</f>
        <v>0</v>
      </c>
      <c r="U37" s="242" t="s">
        <v>856</v>
      </c>
      <c r="V37" s="1"/>
      <c r="W37" s="32"/>
    </row>
    <row r="38" spans="1:23" ht="13.5" customHeight="1" thickBot="1">
      <c r="A38" s="32"/>
      <c r="C38" s="32"/>
      <c r="D38" s="1185" t="s">
        <v>913</v>
      </c>
      <c r="E38" s="74">
        <v>24</v>
      </c>
      <c r="F38" s="484" t="s">
        <v>866</v>
      </c>
      <c r="G38" s="485" t="s">
        <v>914</v>
      </c>
      <c r="H38" s="1199" t="s">
        <v>461</v>
      </c>
      <c r="I38" s="1200"/>
      <c r="J38" s="1200"/>
      <c r="K38" s="1200"/>
      <c r="L38" s="1200"/>
      <c r="M38" s="1201"/>
      <c r="N38" s="413" t="s">
        <v>915</v>
      </c>
      <c r="O38" s="490"/>
      <c r="P38" s="490"/>
      <c r="Q38" s="490"/>
      <c r="R38" s="490"/>
      <c r="S38" s="491"/>
      <c r="T38" s="480">
        <f>空調機!$L$11</f>
        <v>0</v>
      </c>
      <c r="U38" s="483" t="s">
        <v>856</v>
      </c>
      <c r="V38" s="1"/>
      <c r="W38" s="32"/>
    </row>
    <row r="39" spans="1:23" ht="13.5" customHeight="1" thickBot="1">
      <c r="A39" s="32"/>
      <c r="C39" s="32"/>
      <c r="D39" s="1186"/>
      <c r="E39" s="74">
        <v>25</v>
      </c>
      <c r="F39" s="484" t="s">
        <v>866</v>
      </c>
      <c r="G39" s="485" t="s">
        <v>464</v>
      </c>
      <c r="H39" s="1199" t="s">
        <v>465</v>
      </c>
      <c r="I39" s="1200"/>
      <c r="J39" s="1200"/>
      <c r="K39" s="1200"/>
      <c r="L39" s="1200"/>
      <c r="M39" s="1201"/>
      <c r="N39" s="443" t="s">
        <v>916</v>
      </c>
      <c r="O39" s="444"/>
      <c r="P39" s="444"/>
      <c r="Q39" s="444"/>
      <c r="R39" s="444"/>
      <c r="S39" s="488"/>
      <c r="T39" s="480">
        <f>SUM(T14:T15)</f>
        <v>0</v>
      </c>
      <c r="U39" s="483" t="s">
        <v>856</v>
      </c>
      <c r="V39" s="1"/>
      <c r="W39" s="32"/>
    </row>
    <row r="40" spans="1:23" ht="13.5" customHeight="1">
      <c r="A40" s="32"/>
      <c r="C40" s="32"/>
      <c r="D40" s="1186"/>
      <c r="E40" s="74">
        <v>26</v>
      </c>
      <c r="F40" s="484" t="s">
        <v>866</v>
      </c>
      <c r="G40" s="485" t="s">
        <v>917</v>
      </c>
      <c r="H40" s="1199" t="s">
        <v>918</v>
      </c>
      <c r="I40" s="1200"/>
      <c r="J40" s="1200"/>
      <c r="K40" s="1200"/>
      <c r="L40" s="1200"/>
      <c r="M40" s="1201"/>
      <c r="N40" s="1187" t="s">
        <v>919</v>
      </c>
      <c r="O40" s="1188"/>
      <c r="P40" s="1188"/>
      <c r="Q40" s="1188"/>
      <c r="R40" s="1188"/>
      <c r="S40" s="1189"/>
      <c r="T40" s="1207">
        <f>空調機!$N$11</f>
        <v>0</v>
      </c>
      <c r="U40" s="1195" t="s">
        <v>856</v>
      </c>
      <c r="V40" s="1"/>
      <c r="W40" s="32"/>
    </row>
    <row r="41" spans="1:23" ht="13.5" customHeight="1">
      <c r="A41" s="32"/>
      <c r="C41" s="32"/>
      <c r="D41" s="244"/>
      <c r="E41" s="75"/>
      <c r="F41" s="484" t="s">
        <v>866</v>
      </c>
      <c r="G41" s="485" t="s">
        <v>920</v>
      </c>
      <c r="H41" s="1199" t="s">
        <v>921</v>
      </c>
      <c r="I41" s="1200"/>
      <c r="J41" s="1200"/>
      <c r="K41" s="1200"/>
      <c r="L41" s="1200"/>
      <c r="M41" s="1201"/>
      <c r="N41" s="1221"/>
      <c r="O41" s="1222"/>
      <c r="P41" s="1222"/>
      <c r="Q41" s="1222"/>
      <c r="R41" s="1222"/>
      <c r="S41" s="1223"/>
      <c r="T41" s="1219"/>
      <c r="U41" s="1206"/>
      <c r="V41" s="1"/>
      <c r="W41" s="32"/>
    </row>
    <row r="42" spans="1:23" ht="13.5" customHeight="1" thickBot="1">
      <c r="A42" s="32"/>
      <c r="C42" s="32"/>
      <c r="D42" s="244"/>
      <c r="E42" s="309"/>
      <c r="F42" s="484" t="s">
        <v>866</v>
      </c>
      <c r="G42" s="485" t="s">
        <v>922</v>
      </c>
      <c r="H42" s="1199" t="s">
        <v>923</v>
      </c>
      <c r="I42" s="1200"/>
      <c r="J42" s="1200"/>
      <c r="K42" s="1200"/>
      <c r="L42" s="1200"/>
      <c r="M42" s="1201"/>
      <c r="N42" s="311"/>
      <c r="O42" s="1102"/>
      <c r="P42" s="1102"/>
      <c r="Q42" s="1102"/>
      <c r="R42" s="1102"/>
      <c r="S42" s="859"/>
      <c r="T42" s="1208"/>
      <c r="U42" s="1196"/>
      <c r="V42" s="1"/>
      <c r="W42" s="32"/>
    </row>
    <row r="43" spans="1:23" ht="13.5" customHeight="1" thickBot="1">
      <c r="A43" s="32"/>
      <c r="C43" s="32"/>
      <c r="D43" s="486"/>
      <c r="E43" s="74">
        <v>27</v>
      </c>
      <c r="F43" s="484" t="s">
        <v>866</v>
      </c>
      <c r="G43" s="492" t="s">
        <v>924</v>
      </c>
      <c r="H43" s="1199" t="s">
        <v>925</v>
      </c>
      <c r="I43" s="1200"/>
      <c r="J43" s="1200"/>
      <c r="K43" s="1200"/>
      <c r="L43" s="1200"/>
      <c r="M43" s="1201"/>
      <c r="N43" s="413" t="s">
        <v>926</v>
      </c>
      <c r="O43" s="490"/>
      <c r="P43" s="490"/>
      <c r="Q43" s="490"/>
      <c r="R43" s="490"/>
      <c r="S43" s="491"/>
      <c r="T43" s="479">
        <f>空調設備集計!$I$8</f>
        <v>0</v>
      </c>
      <c r="U43" s="483" t="s">
        <v>927</v>
      </c>
      <c r="V43" s="1"/>
      <c r="W43" s="32"/>
    </row>
    <row r="44" spans="1:23" ht="13.5" customHeight="1">
      <c r="A44" s="32"/>
      <c r="C44" s="32"/>
      <c r="D44" s="12"/>
      <c r="E44" s="74">
        <v>28</v>
      </c>
      <c r="F44" s="484" t="s">
        <v>866</v>
      </c>
      <c r="G44" s="492" t="s">
        <v>928</v>
      </c>
      <c r="H44" s="1199" t="s">
        <v>929</v>
      </c>
      <c r="I44" s="1200"/>
      <c r="J44" s="1200"/>
      <c r="K44" s="1200"/>
      <c r="L44" s="1200"/>
      <c r="M44" s="1201"/>
      <c r="N44" s="443" t="s">
        <v>930</v>
      </c>
      <c r="O44" s="444"/>
      <c r="P44" s="444"/>
      <c r="Q44" s="444"/>
      <c r="R44" s="444"/>
      <c r="S44" s="488"/>
      <c r="T44" s="1193">
        <f>空調設備集計!$J$8</f>
        <v>0</v>
      </c>
      <c r="U44" s="1195" t="s">
        <v>927</v>
      </c>
      <c r="V44" s="1"/>
      <c r="W44" s="32"/>
    </row>
    <row r="45" spans="1:23" ht="13.5" customHeight="1">
      <c r="A45" s="32"/>
      <c r="C45" s="32"/>
      <c r="D45" s="12"/>
      <c r="E45" s="75"/>
      <c r="F45" s="484" t="s">
        <v>866</v>
      </c>
      <c r="G45" s="492" t="s">
        <v>931</v>
      </c>
      <c r="H45" s="1199" t="s">
        <v>491</v>
      </c>
      <c r="I45" s="1200"/>
      <c r="J45" s="1200"/>
      <c r="K45" s="1200"/>
      <c r="L45" s="1200"/>
      <c r="M45" s="1201"/>
      <c r="N45" s="486"/>
      <c r="O45" s="324"/>
      <c r="P45" s="324"/>
      <c r="Q45" s="324"/>
      <c r="R45" s="324"/>
      <c r="S45" s="860"/>
      <c r="T45" s="1220"/>
      <c r="U45" s="1206"/>
      <c r="V45" s="1"/>
      <c r="W45" s="32"/>
    </row>
    <row r="46" spans="1:23" ht="13.5" customHeight="1">
      <c r="A46" s="32"/>
      <c r="C46" s="32"/>
      <c r="D46" s="12"/>
      <c r="E46" s="75"/>
      <c r="F46" s="484" t="s">
        <v>866</v>
      </c>
      <c r="G46" s="492" t="s">
        <v>932</v>
      </c>
      <c r="H46" s="1199" t="s">
        <v>933</v>
      </c>
      <c r="I46" s="1200"/>
      <c r="J46" s="1200"/>
      <c r="K46" s="1200"/>
      <c r="L46" s="1200"/>
      <c r="M46" s="1201"/>
      <c r="N46" s="486"/>
      <c r="O46" s="324"/>
      <c r="P46" s="324"/>
      <c r="Q46" s="324"/>
      <c r="R46" s="324"/>
      <c r="S46" s="860"/>
      <c r="T46" s="1220"/>
      <c r="U46" s="1206"/>
      <c r="V46" s="1"/>
      <c r="W46" s="32"/>
    </row>
    <row r="47" spans="1:23" ht="13.5" customHeight="1" thickBot="1">
      <c r="A47" s="32"/>
      <c r="C47" s="32"/>
      <c r="D47" s="12"/>
      <c r="E47" s="309"/>
      <c r="F47" s="484" t="s">
        <v>866</v>
      </c>
      <c r="G47" s="492" t="s">
        <v>934</v>
      </c>
      <c r="H47" s="1199" t="s">
        <v>935</v>
      </c>
      <c r="I47" s="1200"/>
      <c r="J47" s="1200"/>
      <c r="K47" s="1200"/>
      <c r="L47" s="1200"/>
      <c r="M47" s="1201"/>
      <c r="N47" s="487"/>
      <c r="O47" s="1100"/>
      <c r="P47" s="1100"/>
      <c r="Q47" s="1100"/>
      <c r="R47" s="1100"/>
      <c r="S47" s="861"/>
      <c r="T47" s="1194"/>
      <c r="U47" s="1196"/>
      <c r="V47" s="1"/>
      <c r="W47" s="32"/>
    </row>
    <row r="48" spans="1:23" ht="13.5" customHeight="1">
      <c r="A48" s="32"/>
      <c r="C48" s="32"/>
      <c r="D48" s="12"/>
      <c r="E48" s="75">
        <v>29</v>
      </c>
      <c r="F48" s="484" t="s">
        <v>866</v>
      </c>
      <c r="G48" s="492" t="s">
        <v>936</v>
      </c>
      <c r="H48" s="1199" t="s">
        <v>937</v>
      </c>
      <c r="I48" s="1200"/>
      <c r="J48" s="1200"/>
      <c r="K48" s="1200"/>
      <c r="L48" s="1200"/>
      <c r="M48" s="1201"/>
      <c r="N48" s="443" t="s">
        <v>938</v>
      </c>
      <c r="O48" s="324"/>
      <c r="P48" s="324"/>
      <c r="Q48" s="324"/>
      <c r="R48" s="324"/>
      <c r="S48" s="860"/>
      <c r="T48" s="1193">
        <f>取組状況入力!$AD$388</f>
        <v>0</v>
      </c>
      <c r="U48" s="1195" t="s">
        <v>25</v>
      </c>
      <c r="V48" s="1"/>
      <c r="W48" s="32"/>
    </row>
    <row r="49" spans="1:23" ht="13.5" customHeight="1">
      <c r="A49" s="32"/>
      <c r="C49" s="32"/>
      <c r="D49" s="12"/>
      <c r="E49" s="75"/>
      <c r="F49" s="484" t="s">
        <v>866</v>
      </c>
      <c r="G49" s="492" t="s">
        <v>939</v>
      </c>
      <c r="H49" s="1199" t="s">
        <v>940</v>
      </c>
      <c r="I49" s="1200"/>
      <c r="J49" s="1200"/>
      <c r="K49" s="1200"/>
      <c r="L49" s="1200"/>
      <c r="M49" s="1201"/>
      <c r="N49" s="486"/>
      <c r="O49" s="324"/>
      <c r="P49" s="324"/>
      <c r="Q49" s="324"/>
      <c r="R49" s="324"/>
      <c r="S49" s="860"/>
      <c r="T49" s="1220"/>
      <c r="U49" s="1206"/>
      <c r="V49" s="1"/>
      <c r="W49" s="32"/>
    </row>
    <row r="50" spans="1:23" ht="13.5" customHeight="1" thickBot="1">
      <c r="A50" s="32"/>
      <c r="C50" s="32"/>
      <c r="D50" s="12"/>
      <c r="E50" s="75"/>
      <c r="F50" s="484" t="s">
        <v>866</v>
      </c>
      <c r="G50" s="492" t="s">
        <v>941</v>
      </c>
      <c r="H50" s="1199" t="s">
        <v>942</v>
      </c>
      <c r="I50" s="1200"/>
      <c r="J50" s="1200"/>
      <c r="K50" s="1200"/>
      <c r="L50" s="1200"/>
      <c r="M50" s="1201"/>
      <c r="N50" s="486"/>
      <c r="O50" s="324"/>
      <c r="P50" s="324"/>
      <c r="Q50" s="324"/>
      <c r="R50" s="324"/>
      <c r="S50" s="860"/>
      <c r="T50" s="1194"/>
      <c r="U50" s="1196"/>
      <c r="V50" s="1"/>
      <c r="W50" s="32"/>
    </row>
    <row r="51" spans="1:23" ht="13.5" customHeight="1">
      <c r="A51" s="32"/>
      <c r="C51" s="32"/>
      <c r="D51" s="12"/>
      <c r="E51" s="74">
        <v>30</v>
      </c>
      <c r="F51" s="484" t="s">
        <v>866</v>
      </c>
      <c r="G51" s="492" t="s">
        <v>943</v>
      </c>
      <c r="H51" s="1199" t="s">
        <v>944</v>
      </c>
      <c r="I51" s="1200"/>
      <c r="J51" s="1200"/>
      <c r="K51" s="1200"/>
      <c r="L51" s="1200"/>
      <c r="M51" s="1201"/>
      <c r="N51" s="443" t="s">
        <v>945</v>
      </c>
      <c r="O51" s="444"/>
      <c r="P51" s="444"/>
      <c r="Q51" s="444"/>
      <c r="R51" s="444"/>
      <c r="S51" s="488"/>
      <c r="T51" s="1193">
        <f>空調設備集計!$K$8</f>
        <v>0</v>
      </c>
      <c r="U51" s="1195" t="s">
        <v>927</v>
      </c>
      <c r="V51" s="1"/>
      <c r="W51" s="32"/>
    </row>
    <row r="52" spans="1:23" ht="13.5" customHeight="1" thickBot="1">
      <c r="A52" s="32"/>
      <c r="C52" s="32"/>
      <c r="D52" s="12"/>
      <c r="E52" s="309"/>
      <c r="F52" s="484" t="s">
        <v>866</v>
      </c>
      <c r="G52" s="492" t="s">
        <v>946</v>
      </c>
      <c r="H52" s="1199" t="s">
        <v>947</v>
      </c>
      <c r="I52" s="1200"/>
      <c r="J52" s="1200"/>
      <c r="K52" s="1200"/>
      <c r="L52" s="1200"/>
      <c r="M52" s="1201"/>
      <c r="N52" s="487"/>
      <c r="O52" s="1100"/>
      <c r="P52" s="1100"/>
      <c r="Q52" s="1100"/>
      <c r="R52" s="1100"/>
      <c r="S52" s="861"/>
      <c r="T52" s="1194"/>
      <c r="U52" s="1196"/>
      <c r="V52" s="1"/>
      <c r="W52" s="32"/>
    </row>
    <row r="53" spans="1:23" ht="13.5" customHeight="1" thickBot="1">
      <c r="A53" s="32"/>
      <c r="C53" s="32"/>
      <c r="D53" s="12"/>
      <c r="E53" s="326">
        <v>31</v>
      </c>
      <c r="F53" s="484" t="s">
        <v>866</v>
      </c>
      <c r="G53" s="492" t="s">
        <v>948</v>
      </c>
      <c r="H53" s="1199" t="s">
        <v>949</v>
      </c>
      <c r="I53" s="1200"/>
      <c r="J53" s="1200"/>
      <c r="K53" s="1200"/>
      <c r="L53" s="1200"/>
      <c r="M53" s="1201"/>
      <c r="N53" s="413" t="s">
        <v>950</v>
      </c>
      <c r="O53" s="490"/>
      <c r="P53" s="490"/>
      <c r="Q53" s="490"/>
      <c r="R53" s="490"/>
      <c r="S53" s="491"/>
      <c r="T53" s="480">
        <f>空調設備集計!$L$8</f>
        <v>0</v>
      </c>
      <c r="U53" s="483" t="s">
        <v>856</v>
      </c>
      <c r="V53" s="1"/>
      <c r="W53" s="32"/>
    </row>
    <row r="54" spans="1:23" ht="13.5" customHeight="1">
      <c r="A54" s="32"/>
      <c r="C54" s="32"/>
      <c r="D54" s="1185" t="s">
        <v>951</v>
      </c>
      <c r="E54" s="75">
        <v>32</v>
      </c>
      <c r="F54" s="484" t="s">
        <v>866</v>
      </c>
      <c r="G54" s="485" t="s">
        <v>952</v>
      </c>
      <c r="H54" s="1199" t="s">
        <v>953</v>
      </c>
      <c r="I54" s="1200"/>
      <c r="J54" s="1200"/>
      <c r="K54" s="1200"/>
      <c r="L54" s="1200"/>
      <c r="M54" s="1201"/>
      <c r="N54" s="443" t="s">
        <v>954</v>
      </c>
      <c r="O54" s="416"/>
      <c r="P54" s="416"/>
      <c r="Q54" s="416"/>
      <c r="R54" s="416"/>
      <c r="S54" s="416"/>
      <c r="T54" s="1193">
        <f>SUM(T20,T22)</f>
        <v>0</v>
      </c>
      <c r="U54" s="1195" t="s">
        <v>25</v>
      </c>
      <c r="V54" s="1"/>
      <c r="W54" s="32"/>
    </row>
    <row r="55" spans="1:23" ht="13.5" customHeight="1" thickBot="1">
      <c r="A55" s="32"/>
      <c r="C55" s="32"/>
      <c r="D55" s="1186"/>
      <c r="E55" s="309"/>
      <c r="F55" s="484" t="s">
        <v>866</v>
      </c>
      <c r="G55" s="485" t="s">
        <v>955</v>
      </c>
      <c r="H55" s="1199" t="s">
        <v>956</v>
      </c>
      <c r="I55" s="1200"/>
      <c r="J55" s="1200"/>
      <c r="K55" s="1200"/>
      <c r="L55" s="1200"/>
      <c r="M55" s="1201"/>
      <c r="N55" s="487"/>
      <c r="O55" s="1101"/>
      <c r="P55" s="1101"/>
      <c r="Q55" s="1101"/>
      <c r="R55" s="1101"/>
      <c r="S55" s="1101"/>
      <c r="T55" s="1194"/>
      <c r="U55" s="1196"/>
      <c r="V55" s="1"/>
      <c r="W55" s="32"/>
    </row>
    <row r="56" spans="1:23" ht="13.5" customHeight="1" thickBot="1">
      <c r="A56" s="32"/>
      <c r="C56" s="32"/>
      <c r="D56" s="493"/>
      <c r="E56" s="326">
        <v>33</v>
      </c>
      <c r="F56" s="484" t="s">
        <v>866</v>
      </c>
      <c r="G56" s="492" t="s">
        <v>957</v>
      </c>
      <c r="H56" s="1199" t="s">
        <v>559</v>
      </c>
      <c r="I56" s="1200"/>
      <c r="J56" s="1200"/>
      <c r="K56" s="1200"/>
      <c r="L56" s="1200"/>
      <c r="M56" s="1201"/>
      <c r="N56" s="413" t="s">
        <v>958</v>
      </c>
      <c r="O56" s="489"/>
      <c r="P56" s="489"/>
      <c r="Q56" s="489"/>
      <c r="R56" s="489"/>
      <c r="S56" s="489"/>
      <c r="T56" s="481">
        <f>変圧器!$K$10</f>
        <v>0</v>
      </c>
      <c r="U56" s="242" t="s">
        <v>959</v>
      </c>
      <c r="V56" s="1"/>
      <c r="W56" s="32"/>
    </row>
    <row r="57" spans="1:23" ht="13.5" customHeight="1" thickBot="1">
      <c r="A57" s="32"/>
      <c r="C57" s="32"/>
      <c r="D57" s="1185" t="s">
        <v>960</v>
      </c>
      <c r="E57" s="326">
        <v>34</v>
      </c>
      <c r="F57" s="494" t="s">
        <v>866</v>
      </c>
      <c r="G57" s="495" t="s">
        <v>961</v>
      </c>
      <c r="H57" s="1187" t="s">
        <v>587</v>
      </c>
      <c r="I57" s="1188"/>
      <c r="J57" s="1188"/>
      <c r="K57" s="1188"/>
      <c r="L57" s="1188"/>
      <c r="M57" s="1210"/>
      <c r="N57" s="413" t="s">
        <v>962</v>
      </c>
      <c r="O57" s="489"/>
      <c r="P57" s="489"/>
      <c r="Q57" s="489"/>
      <c r="R57" s="489"/>
      <c r="S57" s="496"/>
      <c r="T57" s="481">
        <f>給水ポンプ!$H$11</f>
        <v>0</v>
      </c>
      <c r="U57" s="242" t="s">
        <v>856</v>
      </c>
      <c r="V57" s="1"/>
      <c r="W57" s="32"/>
    </row>
    <row r="58" spans="1:23" ht="13.5" customHeight="1" thickBot="1">
      <c r="A58" s="32"/>
      <c r="C58" s="32"/>
      <c r="D58" s="1186"/>
      <c r="E58" s="326">
        <v>35</v>
      </c>
      <c r="F58" s="497"/>
      <c r="G58" s="1102"/>
      <c r="H58" s="1190"/>
      <c r="I58" s="1191"/>
      <c r="J58" s="1191"/>
      <c r="K58" s="1191"/>
      <c r="L58" s="1191"/>
      <c r="M58" s="1211"/>
      <c r="N58" s="413" t="s">
        <v>963</v>
      </c>
      <c r="O58" s="489"/>
      <c r="P58" s="489"/>
      <c r="Q58" s="489"/>
      <c r="R58" s="489"/>
      <c r="S58" s="498"/>
      <c r="T58" s="481">
        <f>給水ポンプ!$J$11</f>
        <v>0</v>
      </c>
      <c r="U58" s="242" t="s">
        <v>856</v>
      </c>
      <c r="V58" s="1"/>
      <c r="W58" s="32"/>
    </row>
    <row r="59" spans="1:23" ht="13.5" customHeight="1">
      <c r="A59" s="32"/>
      <c r="C59" s="32"/>
      <c r="D59" s="443" t="s">
        <v>964</v>
      </c>
      <c r="E59" s="74">
        <v>36</v>
      </c>
      <c r="F59" s="484" t="s">
        <v>866</v>
      </c>
      <c r="G59" s="492" t="s">
        <v>965</v>
      </c>
      <c r="H59" s="1202" t="s">
        <v>609</v>
      </c>
      <c r="I59" s="1203"/>
      <c r="J59" s="1203"/>
      <c r="K59" s="1203"/>
      <c r="L59" s="1203"/>
      <c r="M59" s="1209"/>
      <c r="N59" s="443" t="s">
        <v>966</v>
      </c>
      <c r="O59" s="444"/>
      <c r="P59" s="444"/>
      <c r="Q59" s="444"/>
      <c r="R59" s="444"/>
      <c r="S59" s="488"/>
      <c r="T59" s="1207">
        <f>昇降機!$F$10</f>
        <v>0</v>
      </c>
      <c r="U59" s="1195" t="s">
        <v>856</v>
      </c>
      <c r="V59" s="1"/>
      <c r="W59" s="32"/>
    </row>
    <row r="60" spans="1:23" ht="13.5" customHeight="1" thickBot="1">
      <c r="A60" s="32"/>
      <c r="C60" s="32"/>
      <c r="D60" s="486"/>
      <c r="E60" s="309"/>
      <c r="F60" s="484" t="s">
        <v>866</v>
      </c>
      <c r="G60" s="492" t="s">
        <v>967</v>
      </c>
      <c r="H60" s="1199" t="s">
        <v>968</v>
      </c>
      <c r="I60" s="1200"/>
      <c r="J60" s="1200"/>
      <c r="K60" s="1200"/>
      <c r="L60" s="1200"/>
      <c r="M60" s="1201"/>
      <c r="N60" s="486"/>
      <c r="O60" s="324"/>
      <c r="P60" s="324"/>
      <c r="Q60" s="324"/>
      <c r="R60" s="324"/>
      <c r="S60" s="324"/>
      <c r="T60" s="1208"/>
      <c r="U60" s="1196"/>
      <c r="V60" s="1"/>
      <c r="W60" s="32"/>
    </row>
    <row r="61" spans="1:23" ht="13.5" customHeight="1" thickBot="1">
      <c r="A61" s="32"/>
      <c r="C61" s="32"/>
      <c r="D61" s="12"/>
      <c r="E61" s="326">
        <v>37</v>
      </c>
      <c r="F61" s="484" t="s">
        <v>866</v>
      </c>
      <c r="G61" s="492" t="s">
        <v>611</v>
      </c>
      <c r="H61" s="1199" t="s">
        <v>969</v>
      </c>
      <c r="I61" s="1200"/>
      <c r="J61" s="1200"/>
      <c r="K61" s="1200"/>
      <c r="L61" s="1200"/>
      <c r="M61" s="1201"/>
      <c r="N61" s="413" t="s">
        <v>970</v>
      </c>
      <c r="O61" s="489"/>
      <c r="P61" s="489"/>
      <c r="Q61" s="489"/>
      <c r="R61" s="489"/>
      <c r="S61" s="489"/>
      <c r="T61" s="481">
        <f>昇降機!$I$10</f>
        <v>0</v>
      </c>
      <c r="U61" s="242" t="s">
        <v>856</v>
      </c>
      <c r="V61" s="1"/>
      <c r="W61" s="32"/>
    </row>
    <row r="62" spans="1:23" ht="13.5" customHeight="1" thickBot="1">
      <c r="A62" s="32"/>
      <c r="C62" s="32"/>
      <c r="D62" s="12"/>
      <c r="E62" s="326">
        <v>38</v>
      </c>
      <c r="F62" s="484" t="s">
        <v>866</v>
      </c>
      <c r="G62" s="492" t="s">
        <v>971</v>
      </c>
      <c r="H62" s="1202" t="s">
        <v>614</v>
      </c>
      <c r="I62" s="1203"/>
      <c r="J62" s="1203"/>
      <c r="K62" s="1203"/>
      <c r="L62" s="1203"/>
      <c r="M62" s="1209"/>
      <c r="N62" s="413" t="s">
        <v>972</v>
      </c>
      <c r="O62" s="489"/>
      <c r="P62" s="489"/>
      <c r="Q62" s="489"/>
      <c r="R62" s="489"/>
      <c r="S62" s="489"/>
      <c r="T62" s="481">
        <f>昇降機!$G$10</f>
        <v>0</v>
      </c>
      <c r="U62" s="242" t="s">
        <v>973</v>
      </c>
      <c r="V62" s="1"/>
      <c r="W62" s="32"/>
    </row>
    <row r="63" spans="1:23" ht="13.5" customHeight="1" thickBot="1">
      <c r="A63" s="32"/>
      <c r="C63" s="32"/>
      <c r="D63" s="493"/>
      <c r="E63" s="326">
        <v>39</v>
      </c>
      <c r="F63" s="484" t="s">
        <v>866</v>
      </c>
      <c r="G63" s="492" t="s">
        <v>974</v>
      </c>
      <c r="H63" s="1202" t="s">
        <v>975</v>
      </c>
      <c r="I63" s="1203"/>
      <c r="J63" s="1203"/>
      <c r="K63" s="1203"/>
      <c r="L63" s="1203"/>
      <c r="M63" s="1209"/>
      <c r="N63" s="413" t="s">
        <v>976</v>
      </c>
      <c r="O63" s="489"/>
      <c r="P63" s="489"/>
      <c r="Q63" s="489"/>
      <c r="R63" s="489"/>
      <c r="S63" s="489"/>
      <c r="T63" s="481">
        <f>昇降機!$H$10</f>
        <v>0</v>
      </c>
      <c r="U63" s="242" t="s">
        <v>856</v>
      </c>
      <c r="V63" s="1"/>
      <c r="W63" s="32"/>
    </row>
    <row r="64" spans="1:23" ht="13.5" customHeight="1" thickBot="1">
      <c r="A64" s="32"/>
      <c r="C64" s="32"/>
      <c r="D64" s="13" t="s">
        <v>977</v>
      </c>
      <c r="E64" s="326">
        <v>40</v>
      </c>
      <c r="F64" s="484" t="s">
        <v>866</v>
      </c>
      <c r="G64" s="492" t="s">
        <v>890</v>
      </c>
      <c r="H64" s="1199" t="s">
        <v>620</v>
      </c>
      <c r="I64" s="1200"/>
      <c r="J64" s="1200"/>
      <c r="K64" s="1200"/>
      <c r="L64" s="1200"/>
      <c r="M64" s="1201"/>
      <c r="N64" s="413" t="s">
        <v>978</v>
      </c>
      <c r="O64" s="489"/>
      <c r="P64" s="489"/>
      <c r="Q64" s="489"/>
      <c r="R64" s="489"/>
      <c r="S64" s="862"/>
      <c r="T64" s="481">
        <f>冷凍・冷蔵設備!$H$9</f>
        <v>0</v>
      </c>
      <c r="U64" s="242" t="s">
        <v>856</v>
      </c>
      <c r="V64" s="1"/>
      <c r="W64" s="32"/>
    </row>
    <row r="65" spans="1:23" ht="9.9499999999999993" customHeight="1">
      <c r="A65" s="32"/>
      <c r="D65" s="1"/>
      <c r="E65" s="501"/>
      <c r="F65" s="499"/>
      <c r="G65" s="306"/>
      <c r="H65" s="245"/>
      <c r="I65" s="245"/>
      <c r="J65" s="245"/>
      <c r="K65" s="245"/>
      <c r="L65" s="245"/>
      <c r="M65" s="324"/>
      <c r="N65" s="324"/>
      <c r="O65" s="324"/>
      <c r="P65" s="324"/>
      <c r="Q65" s="324"/>
      <c r="R65" s="324"/>
      <c r="S65" s="324"/>
      <c r="T65" s="500"/>
      <c r="U65" s="1"/>
      <c r="V65" s="1"/>
      <c r="W65" s="32"/>
    </row>
    <row r="66" spans="1:23" ht="13.5" customHeight="1" thickBot="1">
      <c r="A66" s="32"/>
      <c r="D66" s="430" t="s">
        <v>979</v>
      </c>
      <c r="E66" s="4"/>
      <c r="F66" s="863"/>
      <c r="G66" s="3"/>
      <c r="H66" s="31"/>
      <c r="I66" s="31"/>
      <c r="J66" s="31"/>
      <c r="K66" s="31"/>
      <c r="L66" s="31"/>
      <c r="M66" s="1"/>
      <c r="N66" s="1"/>
      <c r="O66" s="1"/>
      <c r="P66" s="1"/>
      <c r="Q66" s="1"/>
      <c r="R66" s="1"/>
      <c r="S66" s="1"/>
      <c r="T66" s="500"/>
      <c r="U66" s="1"/>
      <c r="V66" s="1"/>
      <c r="W66" s="32"/>
    </row>
    <row r="67" spans="1:23" ht="13.5" customHeight="1" thickBot="1">
      <c r="A67" s="32"/>
      <c r="E67" s="1" t="s">
        <v>176</v>
      </c>
      <c r="G67"/>
      <c r="I67" s="864">
        <f>$E$7</f>
        <v>2</v>
      </c>
      <c r="J67" s="865">
        <f>$T$7</f>
        <v>0</v>
      </c>
      <c r="K67" s="427" t="s">
        <v>980</v>
      </c>
      <c r="L67" s="864">
        <f>$E$6</f>
        <v>1</v>
      </c>
      <c r="M67" s="866">
        <f>$T$6</f>
        <v>0</v>
      </c>
      <c r="N67" s="1" t="s">
        <v>981</v>
      </c>
      <c r="P67" s="1"/>
      <c r="R67" s="1"/>
      <c r="S67" s="1"/>
      <c r="T67" s="867" t="str">
        <f>IF(M67=0,"",IF(AND(J67=0,T15&lt;&gt;0),0.1,ROUND(J67/M67,3)))</f>
        <v/>
      </c>
      <c r="U67" s="1"/>
      <c r="V67" s="1"/>
      <c r="W67" s="32"/>
    </row>
    <row r="68" spans="1:23" ht="13.5" customHeight="1" thickBot="1">
      <c r="A68" s="32"/>
      <c r="E68" s="1" t="s">
        <v>859</v>
      </c>
      <c r="G68"/>
      <c r="I68" s="868">
        <f>$E$9</f>
        <v>4</v>
      </c>
      <c r="J68" s="865">
        <f>$T$9</f>
        <v>0</v>
      </c>
      <c r="K68" s="427" t="s">
        <v>982</v>
      </c>
      <c r="L68" s="864">
        <f>$E$15</f>
        <v>9</v>
      </c>
      <c r="M68" s="866">
        <f>$T$15</f>
        <v>0</v>
      </c>
      <c r="N68" s="427" t="s">
        <v>983</v>
      </c>
      <c r="O68" s="864">
        <f>$E$6</f>
        <v>1</v>
      </c>
      <c r="P68" s="866">
        <f>$T$6</f>
        <v>0</v>
      </c>
      <c r="Q68" s="1" t="s">
        <v>981</v>
      </c>
      <c r="R68" s="791"/>
      <c r="T68" s="867" t="str">
        <f>IF(P68=0,"",ROUND((J68+M68)/P68,3))</f>
        <v/>
      </c>
      <c r="U68" s="1"/>
      <c r="V68" s="1"/>
      <c r="W68" s="32"/>
    </row>
    <row r="69" spans="1:23" ht="13.5" customHeight="1" thickBot="1">
      <c r="A69" s="32"/>
      <c r="E69" s="1" t="s">
        <v>641</v>
      </c>
      <c r="G69"/>
      <c r="I69" s="864">
        <f>$E$10</f>
        <v>5</v>
      </c>
      <c r="J69" s="865">
        <f>$T$10</f>
        <v>0</v>
      </c>
      <c r="K69" s="427" t="s">
        <v>980</v>
      </c>
      <c r="L69" s="864">
        <f>$E$8</f>
        <v>3</v>
      </c>
      <c r="M69" s="866">
        <f>$T$8</f>
        <v>0</v>
      </c>
      <c r="N69" s="1" t="s">
        <v>981</v>
      </c>
      <c r="P69" s="1"/>
      <c r="Q69" s="1"/>
      <c r="R69" s="1"/>
      <c r="T69" s="867" t="str">
        <f>IF(M69=0,"",ROUND(J69/M69,3))</f>
        <v/>
      </c>
      <c r="U69" s="1"/>
      <c r="V69" s="1"/>
      <c r="W69" s="32"/>
    </row>
    <row r="70" spans="1:23" ht="13.5" customHeight="1" thickBot="1">
      <c r="A70" s="32"/>
      <c r="E70" s="1" t="s">
        <v>862</v>
      </c>
      <c r="G70"/>
      <c r="I70" s="864">
        <f>$E$11</f>
        <v>6</v>
      </c>
      <c r="J70" s="865">
        <f>$T$11</f>
        <v>0</v>
      </c>
      <c r="K70" s="427" t="s">
        <v>980</v>
      </c>
      <c r="L70" s="864">
        <f>$E$6</f>
        <v>1</v>
      </c>
      <c r="M70" s="866">
        <f>$T$6</f>
        <v>0</v>
      </c>
      <c r="N70" s="1" t="s">
        <v>981</v>
      </c>
      <c r="P70" s="1"/>
      <c r="Q70" s="1"/>
      <c r="R70" s="1"/>
      <c r="T70" s="867" t="str">
        <f>IF(M70=0,"",ROUND(J70/M70,3))</f>
        <v/>
      </c>
      <c r="U70" s="1"/>
      <c r="V70" s="1"/>
      <c r="W70" s="32"/>
    </row>
    <row r="71" spans="1:23" ht="13.5" customHeight="1" thickBot="1">
      <c r="A71" s="32"/>
      <c r="E71" s="1" t="s">
        <v>869</v>
      </c>
      <c r="G71"/>
      <c r="I71" s="868">
        <f>$E$14</f>
        <v>8</v>
      </c>
      <c r="J71" s="865">
        <f>$T$14</f>
        <v>0</v>
      </c>
      <c r="K71" s="427" t="s">
        <v>982</v>
      </c>
      <c r="L71" s="864">
        <f>$E$15</f>
        <v>9</v>
      </c>
      <c r="M71" s="866">
        <f>$T$15</f>
        <v>0</v>
      </c>
      <c r="N71" s="427" t="s">
        <v>983</v>
      </c>
      <c r="O71" s="864">
        <f>$E$6</f>
        <v>1</v>
      </c>
      <c r="P71" s="866">
        <f>$T$6</f>
        <v>0</v>
      </c>
      <c r="Q71" s="1" t="s">
        <v>981</v>
      </c>
      <c r="R71" s="791"/>
      <c r="T71" s="867" t="str">
        <f>IF(P71=0,"",ROUND((J71+M71)/P71,3))</f>
        <v/>
      </c>
      <c r="U71" s="1"/>
      <c r="V71" s="1"/>
      <c r="W71" s="32"/>
    </row>
    <row r="72" spans="1:23" ht="13.5" customHeight="1" thickBot="1">
      <c r="A72" s="32"/>
      <c r="E72" s="1" t="s">
        <v>864</v>
      </c>
      <c r="G72"/>
      <c r="I72" s="864">
        <f>$E$12</f>
        <v>7</v>
      </c>
      <c r="J72" s="865">
        <f>$T$12</f>
        <v>0</v>
      </c>
      <c r="K72" s="427" t="s">
        <v>980</v>
      </c>
      <c r="L72" s="864">
        <f>$E$6</f>
        <v>1</v>
      </c>
      <c r="M72" s="866">
        <f>$T$6</f>
        <v>0</v>
      </c>
      <c r="N72" s="1" t="s">
        <v>981</v>
      </c>
      <c r="P72" s="1"/>
      <c r="Q72" s="1"/>
      <c r="R72" s="1"/>
      <c r="T72" s="869" t="str">
        <f>IF(M72=0,"",ROUND(J72/M72,3))</f>
        <v/>
      </c>
      <c r="U72" s="1"/>
      <c r="V72" s="1"/>
      <c r="W72" s="32"/>
    </row>
    <row r="73" spans="1:23" ht="13.5" customHeight="1" thickBot="1">
      <c r="A73" s="32"/>
      <c r="E73" s="1" t="s">
        <v>873</v>
      </c>
      <c r="G73"/>
      <c r="I73" s="864">
        <f>$E$18</f>
        <v>11</v>
      </c>
      <c r="J73" s="870">
        <f>$T$18</f>
        <v>0</v>
      </c>
      <c r="K73" s="427" t="s">
        <v>980</v>
      </c>
      <c r="L73" s="864">
        <f>$E$16</f>
        <v>10</v>
      </c>
      <c r="M73" s="871">
        <f>$T$16</f>
        <v>0</v>
      </c>
      <c r="N73" s="1" t="s">
        <v>981</v>
      </c>
      <c r="O73" s="1"/>
      <c r="P73" s="1"/>
      <c r="Q73" s="1"/>
      <c r="R73" s="1"/>
      <c r="T73" s="869" t="str">
        <f>IF(M73=0,"",ROUND(J73/M73,3))</f>
        <v/>
      </c>
      <c r="U73" s="1"/>
      <c r="V73" s="1"/>
      <c r="W73" s="32"/>
    </row>
    <row r="74" spans="1:23" ht="13.5" customHeight="1" thickBot="1">
      <c r="A74" s="32"/>
      <c r="E74" s="1" t="s">
        <v>984</v>
      </c>
      <c r="G74"/>
      <c r="I74" s="31"/>
      <c r="J74" s="31"/>
      <c r="K74" s="31"/>
      <c r="L74" s="31"/>
      <c r="M74" s="1"/>
      <c r="N74" s="1"/>
      <c r="O74" s="1"/>
      <c r="P74" s="1"/>
      <c r="Q74" s="1"/>
      <c r="R74" s="1"/>
      <c r="T74" s="867" t="str">
        <f>メイン!$Q$41</f>
        <v/>
      </c>
      <c r="U74" s="1"/>
      <c r="V74" s="1"/>
      <c r="W74" s="32"/>
    </row>
    <row r="75" spans="1:23" ht="13.5" customHeight="1" thickBot="1">
      <c r="A75" s="32"/>
      <c r="E75" s="1" t="s">
        <v>153</v>
      </c>
      <c r="G75"/>
      <c r="I75" s="31"/>
      <c r="J75" s="31"/>
      <c r="K75" s="31"/>
      <c r="L75" s="31"/>
      <c r="M75" s="1"/>
      <c r="N75" s="1"/>
      <c r="O75" s="1"/>
      <c r="P75" s="1"/>
      <c r="Q75" s="1"/>
      <c r="R75" s="1"/>
      <c r="T75" s="867" t="str">
        <f>メイン!$Q$35</f>
        <v/>
      </c>
      <c r="U75" s="1"/>
      <c r="V75" s="1"/>
      <c r="W75" s="32"/>
    </row>
    <row r="76" spans="1:23" ht="13.5" customHeight="1" thickBot="1">
      <c r="A76" s="32"/>
      <c r="E76" s="1" t="s">
        <v>985</v>
      </c>
      <c r="G76"/>
      <c r="I76" s="31"/>
      <c r="J76" s="31"/>
      <c r="K76" s="31"/>
      <c r="L76" s="31"/>
      <c r="M76" s="1"/>
      <c r="N76" s="1"/>
      <c r="O76" s="1"/>
      <c r="P76" s="1"/>
      <c r="Q76" s="1"/>
      <c r="R76" s="1"/>
      <c r="T76" s="867" t="str">
        <f>メイン!$Q$37</f>
        <v/>
      </c>
      <c r="U76" s="1"/>
      <c r="V76" s="1"/>
      <c r="W76" s="32"/>
    </row>
    <row r="77" spans="1:23" ht="13.5" customHeight="1" thickBot="1">
      <c r="A77" s="32"/>
      <c r="E77" s="1" t="s">
        <v>986</v>
      </c>
      <c r="G77"/>
      <c r="I77" s="868">
        <f>$E$20</f>
        <v>12</v>
      </c>
      <c r="J77" s="865">
        <f>$T$20</f>
        <v>0</v>
      </c>
      <c r="K77" s="31" t="s">
        <v>987</v>
      </c>
      <c r="L77" s="864">
        <f>$E$21</f>
        <v>13</v>
      </c>
      <c r="M77" s="865">
        <f>$T$21</f>
        <v>0</v>
      </c>
      <c r="N77" s="427" t="s">
        <v>988</v>
      </c>
      <c r="O77" s="1"/>
      <c r="P77" s="865" t="str">
        <f>メイン!$P$49</f>
        <v/>
      </c>
      <c r="Q77" s="31" t="s">
        <v>989</v>
      </c>
      <c r="R77" s="872"/>
      <c r="T77" s="873" t="str">
        <f>IF(P77="","",ROUND(SUM(J77,M77)/P77,3))</f>
        <v/>
      </c>
      <c r="U77" s="1"/>
      <c r="V77" s="1"/>
      <c r="W77" s="32"/>
    </row>
    <row r="78" spans="1:23" ht="13.5" customHeight="1" thickBot="1">
      <c r="A78" s="32"/>
      <c r="E78" s="1" t="s">
        <v>990</v>
      </c>
      <c r="G78"/>
      <c r="I78" s="868">
        <f>$E$20</f>
        <v>12</v>
      </c>
      <c r="J78" s="865">
        <f>$T$20</f>
        <v>0</v>
      </c>
      <c r="K78" s="31" t="s">
        <v>987</v>
      </c>
      <c r="L78" s="864">
        <f>$E$22</f>
        <v>14</v>
      </c>
      <c r="M78" s="865">
        <f>$T$22</f>
        <v>0</v>
      </c>
      <c r="N78" s="427" t="s">
        <v>988</v>
      </c>
      <c r="O78" s="1"/>
      <c r="P78" s="865" t="str">
        <f>メイン!$P$49</f>
        <v/>
      </c>
      <c r="Q78" s="31" t="s">
        <v>989</v>
      </c>
      <c r="R78" s="872"/>
      <c r="T78" s="873" t="str">
        <f>IF(P78="","",ROUND(SUM(J78,M78)/P78,3))</f>
        <v/>
      </c>
      <c r="U78" s="1"/>
      <c r="V78" s="1"/>
      <c r="W78" s="32"/>
    </row>
    <row r="79" spans="1:23" ht="13.5" customHeight="1" thickBot="1">
      <c r="A79" s="32"/>
      <c r="E79" s="1" t="s">
        <v>575</v>
      </c>
      <c r="G79"/>
      <c r="I79" s="864">
        <f>$E$20</f>
        <v>12</v>
      </c>
      <c r="J79" s="865">
        <f>$T$20</f>
        <v>0</v>
      </c>
      <c r="K79" s="31" t="s">
        <v>991</v>
      </c>
      <c r="L79" s="31"/>
      <c r="M79" s="865" t="str">
        <f>メイン!$P$49</f>
        <v/>
      </c>
      <c r="N79" s="31" t="s">
        <v>989</v>
      </c>
      <c r="P79" s="1"/>
      <c r="Q79" s="1"/>
      <c r="R79" s="1"/>
      <c r="S79" s="1"/>
      <c r="T79" s="873" t="str">
        <f>IF(M79="","",ROUND(J79/M79,3))</f>
        <v/>
      </c>
      <c r="U79" s="1"/>
      <c r="V79" s="1"/>
      <c r="W79" s="32"/>
    </row>
    <row r="80" spans="1:23" ht="13.5" customHeight="1" thickBot="1">
      <c r="A80" s="32"/>
      <c r="E80" s="1" t="s">
        <v>992</v>
      </c>
      <c r="G80"/>
      <c r="I80" s="868">
        <f>$E$20</f>
        <v>12</v>
      </c>
      <c r="J80" s="865">
        <f>$T$20</f>
        <v>0</v>
      </c>
      <c r="K80" s="31" t="s">
        <v>987</v>
      </c>
      <c r="L80" s="864">
        <f>$E$22</f>
        <v>14</v>
      </c>
      <c r="M80" s="865">
        <f>$T$22</f>
        <v>0</v>
      </c>
      <c r="N80" s="31" t="s">
        <v>987</v>
      </c>
      <c r="O80" s="864">
        <f>$E$23</f>
        <v>15</v>
      </c>
      <c r="P80" s="865">
        <f>$T$23</f>
        <v>0</v>
      </c>
      <c r="Q80" s="31" t="s">
        <v>993</v>
      </c>
      <c r="R80" s="865" t="str">
        <f>メイン!$P$49</f>
        <v/>
      </c>
      <c r="S80" s="31" t="s">
        <v>989</v>
      </c>
      <c r="T80" s="867" t="str">
        <f>IF(R80="","",ROUND(SUM(J80,M80,P80)/R80,3))</f>
        <v/>
      </c>
      <c r="U80" s="1"/>
      <c r="V80" s="1"/>
      <c r="W80" s="32"/>
    </row>
    <row r="81" spans="1:23" ht="13.5" customHeight="1" thickBot="1">
      <c r="A81" s="32"/>
      <c r="E81" s="1" t="s">
        <v>994</v>
      </c>
      <c r="G81"/>
      <c r="I81" s="864">
        <f>$E$24</f>
        <v>16</v>
      </c>
      <c r="J81" s="870">
        <f>$T$24</f>
        <v>0</v>
      </c>
      <c r="K81" s="1217" t="s">
        <v>2471</v>
      </c>
      <c r="L81" s="1218"/>
      <c r="M81" s="865">
        <f>メイン!$M$30</f>
        <v>0</v>
      </c>
      <c r="N81" s="1" t="s">
        <v>995</v>
      </c>
      <c r="P81" s="1"/>
      <c r="Q81" s="1"/>
      <c r="R81" s="1"/>
      <c r="S81" s="1"/>
      <c r="T81" s="869" t="str">
        <f>IF(M81=0,"",ROUND(J81*8.64*1700/M81/1000,3))</f>
        <v/>
      </c>
      <c r="U81" s="1"/>
      <c r="V81" s="1"/>
      <c r="W81" s="32"/>
    </row>
    <row r="82" spans="1:23" ht="13.5" customHeight="1" thickBot="1">
      <c r="A82" s="32"/>
      <c r="E82" s="1" t="s">
        <v>628</v>
      </c>
      <c r="G82"/>
      <c r="I82" s="864">
        <f>$E$26</f>
        <v>17</v>
      </c>
      <c r="J82" s="865">
        <f>$T$26</f>
        <v>0</v>
      </c>
      <c r="K82" s="1215" t="s">
        <v>996</v>
      </c>
      <c r="L82" s="1216"/>
      <c r="M82" s="865" t="str">
        <f>メイン!$P$49</f>
        <v/>
      </c>
      <c r="N82" s="31" t="s">
        <v>989</v>
      </c>
      <c r="P82" s="1"/>
      <c r="Q82" s="1"/>
      <c r="R82" s="1"/>
      <c r="S82" s="1"/>
      <c r="T82" s="867" t="str">
        <f>IF(M82="","",ROUND(J82*4/M82,3))</f>
        <v/>
      </c>
      <c r="U82" s="1"/>
      <c r="V82" s="1"/>
      <c r="W82" s="32"/>
    </row>
    <row r="83" spans="1:23" ht="9.9499999999999993" customHeight="1">
      <c r="A83" s="32"/>
      <c r="D83" s="1"/>
      <c r="E83" s="501"/>
      <c r="F83" s="499"/>
      <c r="G83" s="306"/>
      <c r="H83" s="245"/>
      <c r="I83" s="245"/>
      <c r="J83" s="245"/>
      <c r="K83" s="245"/>
      <c r="L83" s="245"/>
      <c r="M83" s="324"/>
      <c r="N83" s="324"/>
      <c r="O83" s="324"/>
      <c r="P83" s="324"/>
      <c r="Q83" s="324"/>
      <c r="R83" s="324"/>
      <c r="S83" s="324"/>
      <c r="T83" s="500"/>
      <c r="U83" s="1"/>
      <c r="V83" s="1"/>
      <c r="W83" s="32"/>
    </row>
    <row r="84" spans="1:23" ht="3" customHeight="1">
      <c r="A84" s="32"/>
      <c r="B84" s="1086"/>
      <c r="C84" s="1086"/>
      <c r="D84" s="1086"/>
      <c r="E84" s="1086"/>
      <c r="F84" s="1086"/>
      <c r="G84" s="1103"/>
      <c r="H84" s="1086"/>
      <c r="I84" s="1086"/>
      <c r="J84" s="1086"/>
      <c r="K84" s="1086"/>
      <c r="L84" s="1086"/>
      <c r="M84" s="1086"/>
      <c r="N84" s="1086"/>
      <c r="O84" s="1086"/>
      <c r="P84" s="1086"/>
      <c r="Q84" s="1086"/>
      <c r="R84" s="1086"/>
      <c r="S84" s="1086"/>
      <c r="T84" s="1086"/>
      <c r="U84" s="1086"/>
      <c r="V84" s="1086"/>
      <c r="W84" s="34"/>
    </row>
    <row r="85" spans="1:23">
      <c r="W85" s="403"/>
    </row>
    <row r="86" spans="1:23" hidden="1">
      <c r="I86" s="14"/>
      <c r="K86" s="14"/>
      <c r="L86" s="14"/>
      <c r="N86" s="14"/>
      <c r="P86" s="14"/>
      <c r="S86" s="14"/>
    </row>
  </sheetData>
  <sheetProtection algorithmName="SHA-512" hashValue="EkdPZW1+KhpSPss6Mc9W65NopRd9EKhzOnEGhC9r/+287uWQpudIfb7TPsrHMRSPbS7gvj48BkdfeH3dqG4Lvg==" saltValue="m0dvUVZA9CRyr7iWuP5XWg==" spinCount="100000" sheet="1" objects="1" scenarios="1" selectLockedCells="1"/>
  <mergeCells count="121">
    <mergeCell ref="F26:G26"/>
    <mergeCell ref="T59:T60"/>
    <mergeCell ref="U59:U60"/>
    <mergeCell ref="H60:M60"/>
    <mergeCell ref="T27:T29"/>
    <mergeCell ref="U27:U29"/>
    <mergeCell ref="H27:M27"/>
    <mergeCell ref="H29:M29"/>
    <mergeCell ref="H30:M30"/>
    <mergeCell ref="H46:M46"/>
    <mergeCell ref="U51:U52"/>
    <mergeCell ref="T51:T52"/>
    <mergeCell ref="T44:T47"/>
    <mergeCell ref="T40:T42"/>
    <mergeCell ref="T48:T50"/>
    <mergeCell ref="U44:U47"/>
    <mergeCell ref="U40:U42"/>
    <mergeCell ref="U48:U50"/>
    <mergeCell ref="N40:S41"/>
    <mergeCell ref="T12:T13"/>
    <mergeCell ref="U12:U13"/>
    <mergeCell ref="H19:M19"/>
    <mergeCell ref="T18:T19"/>
    <mergeCell ref="U18:U19"/>
    <mergeCell ref="H11:M11"/>
    <mergeCell ref="H12:M12"/>
    <mergeCell ref="N10:S10"/>
    <mergeCell ref="K82:L82"/>
    <mergeCell ref="H62:M62"/>
    <mergeCell ref="H48:M48"/>
    <mergeCell ref="H49:M49"/>
    <mergeCell ref="H50:M50"/>
    <mergeCell ref="H37:M37"/>
    <mergeCell ref="H38:M38"/>
    <mergeCell ref="K81:L81"/>
    <mergeCell ref="H52:M52"/>
    <mergeCell ref="H45:M45"/>
    <mergeCell ref="T24:T25"/>
    <mergeCell ref="U24:U25"/>
    <mergeCell ref="U16:U17"/>
    <mergeCell ref="H34:M34"/>
    <mergeCell ref="H35:M35"/>
    <mergeCell ref="T32:T35"/>
    <mergeCell ref="F11:G11"/>
    <mergeCell ref="N12:S12"/>
    <mergeCell ref="N14:S14"/>
    <mergeCell ref="N15:S15"/>
    <mergeCell ref="F6:G6"/>
    <mergeCell ref="F5:G5"/>
    <mergeCell ref="H5:M5"/>
    <mergeCell ref="H6:M6"/>
    <mergeCell ref="H9:M9"/>
    <mergeCell ref="H10:M10"/>
    <mergeCell ref="F14:G14"/>
    <mergeCell ref="N5:S5"/>
    <mergeCell ref="N6:S6"/>
    <mergeCell ref="H7:M7"/>
    <mergeCell ref="H8:M8"/>
    <mergeCell ref="F12:G12"/>
    <mergeCell ref="F7:G7"/>
    <mergeCell ref="F8:G8"/>
    <mergeCell ref="F9:G9"/>
    <mergeCell ref="F10:G10"/>
    <mergeCell ref="D57:D58"/>
    <mergeCell ref="D38:D40"/>
    <mergeCell ref="D27:D30"/>
    <mergeCell ref="H31:M31"/>
    <mergeCell ref="H32:M32"/>
    <mergeCell ref="H51:M51"/>
    <mergeCell ref="F20:G20"/>
    <mergeCell ref="H43:M43"/>
    <mergeCell ref="F15:G15"/>
    <mergeCell ref="H47:M47"/>
    <mergeCell ref="H28:M28"/>
    <mergeCell ref="F24:G24"/>
    <mergeCell ref="H42:M42"/>
    <mergeCell ref="H44:M44"/>
    <mergeCell ref="H26:M26"/>
    <mergeCell ref="H40:M40"/>
    <mergeCell ref="H41:M41"/>
    <mergeCell ref="F16:G16"/>
    <mergeCell ref="F18:G18"/>
    <mergeCell ref="H18:M18"/>
    <mergeCell ref="H20:M20"/>
    <mergeCell ref="H25:M25"/>
    <mergeCell ref="H16:M16"/>
    <mergeCell ref="H17:M17"/>
    <mergeCell ref="H64:M64"/>
    <mergeCell ref="H53:M53"/>
    <mergeCell ref="H56:M56"/>
    <mergeCell ref="H57:M57"/>
    <mergeCell ref="H58:M58"/>
    <mergeCell ref="H59:M59"/>
    <mergeCell ref="H55:M55"/>
    <mergeCell ref="H54:M54"/>
    <mergeCell ref="H61:M61"/>
    <mergeCell ref="H63:M63"/>
    <mergeCell ref="D6:D9"/>
    <mergeCell ref="N16:S17"/>
    <mergeCell ref="D54:D55"/>
    <mergeCell ref="T54:T55"/>
    <mergeCell ref="U54:U55"/>
    <mergeCell ref="F21:G21"/>
    <mergeCell ref="H21:M21"/>
    <mergeCell ref="F22:G22"/>
    <mergeCell ref="H22:M22"/>
    <mergeCell ref="F23:G23"/>
    <mergeCell ref="H36:M36"/>
    <mergeCell ref="H39:M39"/>
    <mergeCell ref="N7:S7"/>
    <mergeCell ref="N8:S8"/>
    <mergeCell ref="N9:S9"/>
    <mergeCell ref="N11:S11"/>
    <mergeCell ref="H23:M23"/>
    <mergeCell ref="H14:M14"/>
    <mergeCell ref="H15:M15"/>
    <mergeCell ref="H13:M13"/>
    <mergeCell ref="U32:U35"/>
    <mergeCell ref="T16:T17"/>
    <mergeCell ref="H24:M24"/>
    <mergeCell ref="H33:M33"/>
  </mergeCells>
  <phoneticPr fontId="4"/>
  <printOptions horizontalCentered="1"/>
  <pageMargins left="0.39370078740157483" right="0.19685039370078741" top="0.59055118110236227" bottom="0.19685039370078741" header="0.51181102362204722" footer="0.11811023622047245"/>
  <pageSetup paperSize="9" scale="73" orientation="portrait" r:id="rId1"/>
  <headerFooter alignWithMargins="0"/>
  <ignoredErrors>
    <ignoredError sqref="T31:T32 T43:T44 T51 T63:T64 T36:T38 T56:T59 T24 T26:T27 T14:T16 T53 T40 T6:T12 T18 T61" unlockedFormula="1"/>
    <ignoredError sqref="L71:M71 M79 T68 T71" formula="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dimension ref="A1:AV721"/>
  <sheetViews>
    <sheetView showGridLines="0" topLeftCell="A6" zoomScale="115" zoomScaleNormal="115" zoomScaleSheetLayoutView="145" workbookViewId="0">
      <selection activeCell="Q18" sqref="Q18:R18"/>
    </sheetView>
  </sheetViews>
  <sheetFormatPr defaultColWidth="0" defaultRowHeight="13.5" zeroHeight="1"/>
  <cols>
    <col min="1" max="1" width="1.625" customWidth="1"/>
    <col min="2" max="2" width="0.5" customWidth="1"/>
    <col min="3" max="3" width="2.125" customWidth="1"/>
    <col min="4" max="4" width="4.625" customWidth="1"/>
    <col min="5" max="8" width="8.625" customWidth="1"/>
    <col min="9" max="18" width="7.625" customWidth="1"/>
    <col min="19" max="19" width="6.625" customWidth="1"/>
    <col min="20" max="20" width="1.625" customWidth="1"/>
    <col min="21" max="21" width="0.5" customWidth="1"/>
    <col min="22" max="22" width="18.625" customWidth="1"/>
    <col min="23" max="23" width="8.125" hidden="1" customWidth="1"/>
    <col min="24" max="24" width="5.625" hidden="1" customWidth="1"/>
    <col min="25" max="37" width="8.625" hidden="1" customWidth="1"/>
    <col min="38" max="41" width="9" hidden="1" customWidth="1"/>
    <col min="42" max="16384" width="8.75" hidden="1"/>
  </cols>
  <sheetData>
    <row r="1" spans="1:48" hidden="1">
      <c r="E1">
        <v>1</v>
      </c>
      <c r="F1">
        <v>2</v>
      </c>
      <c r="G1">
        <v>3</v>
      </c>
      <c r="H1">
        <v>4</v>
      </c>
      <c r="I1">
        <v>5</v>
      </c>
      <c r="J1">
        <v>6</v>
      </c>
      <c r="K1">
        <v>7</v>
      </c>
      <c r="L1">
        <v>8</v>
      </c>
      <c r="M1">
        <v>9</v>
      </c>
      <c r="N1">
        <v>10</v>
      </c>
      <c r="O1">
        <v>11</v>
      </c>
      <c r="P1">
        <v>12</v>
      </c>
      <c r="Q1">
        <v>13</v>
      </c>
      <c r="R1">
        <v>14</v>
      </c>
      <c r="S1">
        <v>15</v>
      </c>
      <c r="T1">
        <v>16</v>
      </c>
      <c r="U1">
        <v>17</v>
      </c>
      <c r="V1">
        <v>18</v>
      </c>
      <c r="W1">
        <v>19</v>
      </c>
      <c r="X1">
        <v>20</v>
      </c>
      <c r="Y1">
        <v>21</v>
      </c>
      <c r="Z1">
        <v>22</v>
      </c>
      <c r="AA1">
        <v>23</v>
      </c>
      <c r="AB1">
        <v>24</v>
      </c>
      <c r="AC1">
        <v>25</v>
      </c>
      <c r="AD1">
        <v>26</v>
      </c>
      <c r="AE1">
        <v>27</v>
      </c>
      <c r="AF1">
        <v>28</v>
      </c>
      <c r="AG1">
        <v>29</v>
      </c>
      <c r="AH1">
        <v>30</v>
      </c>
      <c r="AI1">
        <v>31</v>
      </c>
      <c r="AJ1">
        <v>32</v>
      </c>
      <c r="AK1">
        <v>33</v>
      </c>
      <c r="AL1">
        <v>34</v>
      </c>
      <c r="AM1">
        <v>35</v>
      </c>
      <c r="AN1">
        <v>36</v>
      </c>
      <c r="AO1">
        <v>37</v>
      </c>
      <c r="AP1">
        <v>38</v>
      </c>
      <c r="AQ1">
        <v>39</v>
      </c>
      <c r="AR1">
        <v>40</v>
      </c>
      <c r="AS1">
        <v>41</v>
      </c>
      <c r="AT1">
        <v>42</v>
      </c>
      <c r="AU1">
        <v>43</v>
      </c>
      <c r="AV1">
        <v>44</v>
      </c>
    </row>
    <row r="2" spans="1:48" ht="13.5" hidden="1" customHeight="1">
      <c r="E2" s="2" t="s">
        <v>6</v>
      </c>
      <c r="F2" s="24" t="str">
        <f>IF(メイン!$Q$28="","",IF(MONTH(メイン!$Q$28)&gt;3,YEAR(メイン!$Q$28),YEAR(メイン!$Q$28)-1))</f>
        <v/>
      </c>
      <c r="G2" s="1" t="s">
        <v>7</v>
      </c>
      <c r="I2" s="2" t="s">
        <v>8</v>
      </c>
      <c r="J2" s="236">
        <v>2012</v>
      </c>
      <c r="K2" s="1" t="s">
        <v>997</v>
      </c>
      <c r="L2" s="1"/>
      <c r="M2" s="2" t="s">
        <v>998</v>
      </c>
      <c r="N2" s="2" t="s">
        <v>999</v>
      </c>
      <c r="O2" s="236">
        <f>2000+5+5</f>
        <v>2010</v>
      </c>
      <c r="P2" s="1" t="s">
        <v>1000</v>
      </c>
      <c r="Q2" s="236">
        <v>2012</v>
      </c>
      <c r="R2" s="1" t="s">
        <v>1001</v>
      </c>
      <c r="S2" s="1"/>
      <c r="T2" s="1"/>
      <c r="U2" s="1"/>
      <c r="V2" s="1"/>
      <c r="W2" s="1"/>
      <c r="Y2" s="11">
        <f>メイン!$H$26</f>
        <v>0</v>
      </c>
      <c r="AF2" s="2" t="s">
        <v>1002</v>
      </c>
      <c r="AG2" s="24">
        <v>1</v>
      </c>
      <c r="AH2" s="236">
        <v>0.8</v>
      </c>
      <c r="AI2" s="24">
        <v>0.5</v>
      </c>
      <c r="AJ2" s="236">
        <v>0.2</v>
      </c>
      <c r="AK2" s="24">
        <v>0</v>
      </c>
    </row>
    <row r="3" spans="1:48" ht="14.25" hidden="1" customHeight="1">
      <c r="E3" s="2" t="s">
        <v>1003</v>
      </c>
      <c r="F3" s="24" t="str">
        <f>IF(メイン!$Q$26="","",IF(MONTH(メイン!$Q$26)&gt;3,YEAR(メイン!$Q$26),YEAR(メイン!$Q$26)-1))</f>
        <v/>
      </c>
      <c r="G3" s="1" t="s">
        <v>7</v>
      </c>
      <c r="H3" s="2"/>
      <c r="I3" s="2" t="s">
        <v>1004</v>
      </c>
      <c r="J3" s="874">
        <v>2016</v>
      </c>
      <c r="K3" s="1" t="s">
        <v>997</v>
      </c>
      <c r="L3" s="2"/>
      <c r="M3" s="2"/>
      <c r="N3" s="2" t="s">
        <v>1005</v>
      </c>
      <c r="O3" s="236">
        <f>1990+5+5</f>
        <v>2000</v>
      </c>
      <c r="P3" s="1" t="s">
        <v>1000</v>
      </c>
      <c r="Q3" s="236">
        <v>2012</v>
      </c>
      <c r="R3" s="1" t="s">
        <v>1001</v>
      </c>
      <c r="S3" s="1"/>
      <c r="T3" s="1"/>
      <c r="U3" s="1"/>
      <c r="V3" s="1"/>
      <c r="W3" s="1"/>
      <c r="Y3" s="875">
        <f>メイン!L10</f>
        <v>0</v>
      </c>
      <c r="Z3" s="876">
        <f>IF(メイン!M10="",9999,メイン!M10)</f>
        <v>9999</v>
      </c>
      <c r="AA3" s="875" t="str">
        <f>メイン!N10</f>
        <v/>
      </c>
      <c r="AB3" s="876">
        <f>IF(メイン!O10="",9999,メイン!O10)</f>
        <v>9999</v>
      </c>
    </row>
    <row r="4" spans="1:48" ht="14.25" hidden="1" customHeight="1">
      <c r="E4" s="2"/>
      <c r="F4" s="2"/>
      <c r="G4" s="2"/>
      <c r="H4" s="2"/>
      <c r="I4" s="2"/>
      <c r="J4" s="2"/>
      <c r="K4" s="2"/>
      <c r="L4" s="2"/>
      <c r="M4" s="2"/>
      <c r="N4" s="2" t="s">
        <v>1006</v>
      </c>
      <c r="O4" s="236">
        <f>1980+5+5</f>
        <v>1990</v>
      </c>
      <c r="P4" s="1" t="s">
        <v>1000</v>
      </c>
      <c r="Q4" s="236">
        <v>2007</v>
      </c>
      <c r="R4" s="1" t="s">
        <v>1001</v>
      </c>
      <c r="S4" s="1"/>
      <c r="T4" s="1"/>
      <c r="U4" s="1"/>
      <c r="V4" s="1"/>
      <c r="W4" s="1"/>
      <c r="Y4" s="27"/>
    </row>
    <row r="5" spans="1:48" ht="13.5" hidden="1" customHeight="1" thickBot="1">
      <c r="E5" s="2"/>
      <c r="F5" s="2"/>
      <c r="G5" s="2"/>
      <c r="I5" s="2" t="s">
        <v>1007</v>
      </c>
      <c r="J5" s="236">
        <v>2002</v>
      </c>
      <c r="K5" s="1" t="s">
        <v>997</v>
      </c>
      <c r="L5" s="2"/>
      <c r="M5" s="2"/>
      <c r="N5" s="2"/>
      <c r="O5" s="2"/>
      <c r="P5" s="2"/>
      <c r="Q5" s="2"/>
      <c r="R5" s="2"/>
      <c r="S5" s="1"/>
      <c r="T5" s="1"/>
      <c r="U5" s="1"/>
      <c r="V5" s="1"/>
      <c r="W5" s="1"/>
      <c r="Y5" s="27"/>
    </row>
    <row r="6" spans="1:48" ht="14.25" customHeight="1" thickBot="1">
      <c r="D6" s="1063"/>
      <c r="E6" s="25" t="s">
        <v>131</v>
      </c>
      <c r="F6" s="25"/>
    </row>
    <row r="7" spans="1:48" ht="14.25" customHeight="1" thickBot="1">
      <c r="D7" s="1064"/>
      <c r="E7" s="25" t="s">
        <v>132</v>
      </c>
      <c r="F7" s="25"/>
      <c r="G7" s="25"/>
      <c r="H7" s="25"/>
    </row>
    <row r="8" spans="1:48" ht="14.25" customHeight="1" thickBot="1">
      <c r="D8" s="1065"/>
      <c r="E8" s="25" t="s">
        <v>1008</v>
      </c>
      <c r="F8" s="25"/>
      <c r="G8" s="25"/>
      <c r="H8" s="25"/>
    </row>
    <row r="9" spans="1:48" ht="13.5" customHeight="1">
      <c r="B9" s="25"/>
      <c r="C9" s="25"/>
      <c r="D9" s="25"/>
      <c r="E9" s="25"/>
      <c r="F9" s="25"/>
      <c r="G9" s="25"/>
      <c r="H9" s="25"/>
    </row>
    <row r="10" spans="1:48" ht="14.25" customHeight="1">
      <c r="A10" s="252" t="s">
        <v>1009</v>
      </c>
      <c r="B10" s="252"/>
      <c r="F10" s="25"/>
      <c r="G10" s="25"/>
      <c r="H10" s="25"/>
    </row>
    <row r="11" spans="1:48" ht="3" customHeight="1">
      <c r="B11" s="393"/>
      <c r="C11" s="378"/>
      <c r="D11" s="320"/>
      <c r="E11" s="365"/>
      <c r="F11" s="365"/>
      <c r="G11" s="365"/>
      <c r="H11" s="365"/>
      <c r="I11" s="394"/>
      <c r="J11" s="394"/>
      <c r="K11" s="394"/>
      <c r="L11" s="394"/>
      <c r="M11" s="394"/>
      <c r="N11" s="394"/>
      <c r="O11" s="394"/>
      <c r="P11" s="394"/>
      <c r="Q11" s="394"/>
      <c r="R11" s="394"/>
      <c r="S11" s="394"/>
      <c r="T11" s="394"/>
      <c r="U11" s="344"/>
    </row>
    <row r="12" spans="1:48" ht="14.25" customHeight="1">
      <c r="B12" s="395"/>
      <c r="C12" s="430" t="s">
        <v>1010</v>
      </c>
      <c r="D12" s="4"/>
      <c r="E12" s="25"/>
      <c r="F12" s="25"/>
      <c r="G12" s="25"/>
      <c r="H12" s="25"/>
      <c r="U12" s="32"/>
      <c r="Y12" s="21" t="s">
        <v>1011</v>
      </c>
    </row>
    <row r="13" spans="1:48" ht="14.25" customHeight="1">
      <c r="B13" s="395"/>
      <c r="D13" s="4"/>
      <c r="E13" s="25"/>
      <c r="F13" s="25"/>
      <c r="G13" s="25"/>
      <c r="H13" s="25"/>
      <c r="J13" s="1"/>
      <c r="U13" s="32"/>
    </row>
    <row r="14" spans="1:48" ht="14.25" customHeight="1">
      <c r="B14" s="395"/>
      <c r="C14" s="21" t="s">
        <v>1012</v>
      </c>
      <c r="L14" s="6" t="s">
        <v>1013</v>
      </c>
      <c r="U14" s="32"/>
    </row>
    <row r="15" spans="1:48" ht="14.25" customHeight="1">
      <c r="B15" s="395"/>
      <c r="D15" s="368" t="s">
        <v>90</v>
      </c>
      <c r="E15" s="21" t="s">
        <v>352</v>
      </c>
      <c r="F15" s="21"/>
      <c r="G15" s="21"/>
      <c r="H15" s="21"/>
      <c r="L15" s="6" t="s">
        <v>1014</v>
      </c>
      <c r="U15" s="32"/>
    </row>
    <row r="16" spans="1:48" ht="14.25" customHeight="1">
      <c r="B16" s="395"/>
      <c r="C16" s="1"/>
      <c r="D16" s="26" t="s">
        <v>333</v>
      </c>
      <c r="E16" s="1213" t="s">
        <v>334</v>
      </c>
      <c r="F16" s="1214"/>
      <c r="G16" s="1214"/>
      <c r="H16" s="1212"/>
      <c r="I16" s="1213" t="s">
        <v>1015</v>
      </c>
      <c r="J16" s="1214"/>
      <c r="K16" s="1214"/>
      <c r="L16" s="1214"/>
      <c r="M16" s="1214"/>
      <c r="N16" s="1214"/>
      <c r="O16" s="1214"/>
      <c r="P16" s="1212"/>
      <c r="Q16" s="1213" t="s">
        <v>1016</v>
      </c>
      <c r="R16" s="1212"/>
      <c r="S16" s="26" t="s">
        <v>336</v>
      </c>
      <c r="T16" s="4"/>
      <c r="U16" s="366"/>
      <c r="V16" s="4"/>
      <c r="W16" s="4"/>
      <c r="X16" s="1"/>
    </row>
    <row r="17" spans="2:37" ht="14.25" thickBot="1">
      <c r="B17" s="395"/>
      <c r="C17" s="1" t="s">
        <v>1017</v>
      </c>
      <c r="D17" s="74">
        <v>1.1000000000000001</v>
      </c>
      <c r="E17" s="1187" t="s">
        <v>1018</v>
      </c>
      <c r="F17" s="1188"/>
      <c r="G17" s="1188"/>
      <c r="H17" s="1210"/>
      <c r="I17" s="1185" t="s">
        <v>1019</v>
      </c>
      <c r="J17" s="1185"/>
      <c r="K17" s="1185"/>
      <c r="L17" s="1303"/>
      <c r="M17" s="1303"/>
      <c r="N17" s="1303"/>
      <c r="O17" s="1303"/>
      <c r="P17" s="1199"/>
      <c r="Q17" s="1276"/>
      <c r="R17" s="1276"/>
      <c r="S17" s="335">
        <f t="shared" ref="S17:S22" si="0">$X17</f>
        <v>0</v>
      </c>
      <c r="T17" s="27"/>
      <c r="U17" s="369"/>
      <c r="V17" s="27"/>
      <c r="W17" s="27"/>
      <c r="X17" s="1">
        <f>IF(SUMPRODUCT(X18:X20,AC18:AC20)&gt;1,1,IF(SUMPRODUCT(X18:X20,AC18:AC20)&lt;0,0,ROUND(SUMPRODUCT(X18:X20,AC18:AC20),3)))</f>
        <v>0</v>
      </c>
      <c r="AC17" s="4"/>
    </row>
    <row r="18" spans="2:37" ht="14.25" customHeight="1" thickBot="1">
      <c r="B18" s="395"/>
      <c r="C18" s="1"/>
      <c r="D18" s="75"/>
      <c r="E18" s="1221"/>
      <c r="F18" s="1222"/>
      <c r="G18" s="1222"/>
      <c r="H18" s="1277"/>
      <c r="I18" s="244"/>
      <c r="J18" s="245"/>
      <c r="K18" s="246"/>
      <c r="L18" s="1185" t="s">
        <v>1020</v>
      </c>
      <c r="M18" s="1303"/>
      <c r="N18" s="1303"/>
      <c r="O18" s="1303"/>
      <c r="P18" s="1303"/>
      <c r="Q18" s="1243"/>
      <c r="R18" s="1244"/>
      <c r="S18" s="335">
        <f t="shared" si="0"/>
        <v>0</v>
      </c>
      <c r="T18" s="27"/>
      <c r="U18" s="369"/>
      <c r="V18" s="27"/>
      <c r="W18" s="27"/>
      <c r="X18" s="1">
        <f>IF($Q18=Y18,AG18,IF($Q18=Z18,AH18,AI18))</f>
        <v>0</v>
      </c>
      <c r="Y18" s="11" t="s">
        <v>1021</v>
      </c>
      <c r="Z18" s="11" t="s">
        <v>1022</v>
      </c>
      <c r="AA18" s="11" t="s">
        <v>1023</v>
      </c>
      <c r="AC18" s="24">
        <f>IF(AND(X19="-",X20="-"),1,IF(X19="-",$AD$18/($AD$18+$AD$20),IF(X20="-",$AD$18/($AD$18+$AD$19),$AD$18)))</f>
        <v>1</v>
      </c>
      <c r="AD18" s="24">
        <f>IF(AND(Y19="-",Y20="-"),1,IF(Y19="-",0.6/(0.6+0.2),IF(Y20="-",0.6/(0.6+0.2),0.6)))</f>
        <v>0.6</v>
      </c>
      <c r="AG18" s="24">
        <v>1</v>
      </c>
      <c r="AH18" s="24">
        <v>0.5</v>
      </c>
      <c r="AI18" s="24">
        <v>0</v>
      </c>
    </row>
    <row r="19" spans="2:37" ht="14.25" customHeight="1" thickBot="1">
      <c r="B19" s="395"/>
      <c r="C19" s="1"/>
      <c r="D19" s="75"/>
      <c r="E19" s="1221"/>
      <c r="F19" s="1222"/>
      <c r="G19" s="1222"/>
      <c r="H19" s="1277"/>
      <c r="I19" s="244"/>
      <c r="J19" s="245"/>
      <c r="K19" s="245"/>
      <c r="L19" s="1202" t="s">
        <v>1024</v>
      </c>
      <c r="M19" s="1203"/>
      <c r="N19" s="1203"/>
      <c r="O19" s="1203"/>
      <c r="P19" s="1204"/>
      <c r="Q19" s="1243"/>
      <c r="R19" s="1244"/>
      <c r="S19" s="335" t="str">
        <f t="shared" si="0"/>
        <v>-</v>
      </c>
      <c r="T19" s="27"/>
      <c r="U19" s="369"/>
      <c r="V19" s="27"/>
      <c r="W19" s="27"/>
      <c r="X19" s="1" t="str">
        <f>IF($Q19=Y19,AG19,IF($Q19=Z19,AH19,IF($Q19=AA19,AI19,AJ19)))</f>
        <v>-</v>
      </c>
      <c r="Y19" s="11" t="s">
        <v>1025</v>
      </c>
      <c r="Z19" s="11" t="s">
        <v>1022</v>
      </c>
      <c r="AA19" s="11" t="s">
        <v>1023</v>
      </c>
      <c r="AB19" s="11" t="s">
        <v>1026</v>
      </c>
      <c r="AC19" s="24">
        <f>IF(X19="-",0,IF(X20="-",$AD$19/($AD$18+$AD$19),$AD$19))</f>
        <v>0</v>
      </c>
      <c r="AD19" s="24">
        <f>IF(Y19="-",0,IF(Y20="-",0.2/(0.6+0.2),0.2))</f>
        <v>0.2</v>
      </c>
      <c r="AG19" s="24">
        <v>1</v>
      </c>
      <c r="AH19" s="24">
        <v>0.5</v>
      </c>
      <c r="AI19" s="24">
        <v>0</v>
      </c>
      <c r="AJ19" s="24" t="s">
        <v>1027</v>
      </c>
    </row>
    <row r="20" spans="2:37" ht="14.25" customHeight="1" thickBot="1">
      <c r="B20" s="395"/>
      <c r="C20" s="1"/>
      <c r="D20" s="309"/>
      <c r="E20" s="1190"/>
      <c r="F20" s="1191"/>
      <c r="G20" s="1191"/>
      <c r="H20" s="1211"/>
      <c r="I20" s="244"/>
      <c r="J20" s="245"/>
      <c r="K20" s="245"/>
      <c r="L20" s="1185" t="s">
        <v>1028</v>
      </c>
      <c r="M20" s="1303"/>
      <c r="N20" s="1303"/>
      <c r="O20" s="1303"/>
      <c r="P20" s="1303"/>
      <c r="Q20" s="1243"/>
      <c r="R20" s="1244"/>
      <c r="S20" s="335" t="str">
        <f t="shared" si="0"/>
        <v>-</v>
      </c>
      <c r="T20" s="27"/>
      <c r="U20" s="369"/>
      <c r="V20" s="27"/>
      <c r="W20" s="27"/>
      <c r="X20" s="1" t="str">
        <f>IF($Q20=Y20,AG20,IF($Q20=Z20,AH20,IF($Q20=AA20,AI20,AJ20)))</f>
        <v>-</v>
      </c>
      <c r="Y20" s="11" t="s">
        <v>1025</v>
      </c>
      <c r="Z20" s="11" t="s">
        <v>1022</v>
      </c>
      <c r="AA20" s="11" t="s">
        <v>1023</v>
      </c>
      <c r="AB20" s="11" t="s">
        <v>1029</v>
      </c>
      <c r="AC20" s="24">
        <f>IF(X20="-",0,IF(X19="-",$AD$20/($AD$18+$AD$20),$AD$20))</f>
        <v>0</v>
      </c>
      <c r="AD20" s="24">
        <f>IF(Y20="-",0,IF(Y19="-",0.2/(0.6+0.2),0.2))</f>
        <v>0.2</v>
      </c>
      <c r="AG20" s="24">
        <v>1</v>
      </c>
      <c r="AH20" s="24">
        <v>0.5</v>
      </c>
      <c r="AI20" s="24">
        <v>0</v>
      </c>
      <c r="AJ20" s="24" t="s">
        <v>1027</v>
      </c>
    </row>
    <row r="21" spans="2:37" ht="14.25" thickBot="1">
      <c r="B21" s="395"/>
      <c r="C21" s="1" t="s">
        <v>1017</v>
      </c>
      <c r="D21" s="326">
        <v>1.2</v>
      </c>
      <c r="E21" s="1199" t="s">
        <v>355</v>
      </c>
      <c r="F21" s="1200"/>
      <c r="G21" s="1200"/>
      <c r="H21" s="1201"/>
      <c r="I21" s="1303" t="s">
        <v>1030</v>
      </c>
      <c r="J21" s="1303"/>
      <c r="K21" s="1303"/>
      <c r="L21" s="1303"/>
      <c r="M21" s="1303"/>
      <c r="N21" s="1303"/>
      <c r="O21" s="1303"/>
      <c r="P21" s="1303"/>
      <c r="Q21" s="1243"/>
      <c r="R21" s="1244"/>
      <c r="S21" s="335">
        <f t="shared" si="0"/>
        <v>0</v>
      </c>
      <c r="T21" s="27"/>
      <c r="U21" s="369"/>
      <c r="V21" s="27"/>
      <c r="W21" s="27"/>
      <c r="X21" s="1">
        <f>IF($Q21=Y21,AG21,IF($Q21=Z21,AH21,IF($Q21=AA21,AI21,IF($Q21=AB21,AJ21,AK21))))</f>
        <v>0</v>
      </c>
      <c r="Y21" s="11" t="s">
        <v>1031</v>
      </c>
      <c r="Z21" s="11" t="s">
        <v>1032</v>
      </c>
      <c r="AA21" s="11" t="s">
        <v>1033</v>
      </c>
      <c r="AB21" s="11" t="s">
        <v>1034</v>
      </c>
      <c r="AC21" s="11" t="s">
        <v>1035</v>
      </c>
      <c r="AG21" s="24">
        <v>1</v>
      </c>
      <c r="AH21" s="24">
        <f>$AH$2</f>
        <v>0.8</v>
      </c>
      <c r="AI21" s="24">
        <v>0.5</v>
      </c>
      <c r="AJ21" s="24">
        <f>$AJ$2</f>
        <v>0.2</v>
      </c>
      <c r="AK21" s="24">
        <v>0</v>
      </c>
    </row>
    <row r="22" spans="2:37" ht="14.25" thickBot="1">
      <c r="B22" s="395"/>
      <c r="C22" s="1" t="s">
        <v>1036</v>
      </c>
      <c r="D22" s="326">
        <v>1.3</v>
      </c>
      <c r="E22" s="1199" t="s">
        <v>356</v>
      </c>
      <c r="F22" s="1200"/>
      <c r="G22" s="1200"/>
      <c r="H22" s="1201"/>
      <c r="I22" s="1303" t="s">
        <v>1037</v>
      </c>
      <c r="J22" s="1303"/>
      <c r="K22" s="1303"/>
      <c r="L22" s="1303"/>
      <c r="M22" s="1303"/>
      <c r="N22" s="1303"/>
      <c r="O22" s="1303"/>
      <c r="P22" s="1303"/>
      <c r="Q22" s="1243"/>
      <c r="R22" s="1244"/>
      <c r="S22" s="335">
        <f t="shared" si="0"/>
        <v>0</v>
      </c>
      <c r="T22" s="27"/>
      <c r="U22" s="369"/>
      <c r="V22" s="27"/>
      <c r="W22" s="27"/>
      <c r="X22" s="1">
        <f>IF($Q22=Y22,AG22,AH22)</f>
        <v>0</v>
      </c>
      <c r="Y22" s="11" t="s">
        <v>1038</v>
      </c>
      <c r="Z22" s="11" t="s">
        <v>1039</v>
      </c>
      <c r="AG22" s="24">
        <v>1</v>
      </c>
      <c r="AH22" s="24">
        <v>0</v>
      </c>
    </row>
    <row r="23" spans="2:37" ht="14.25" customHeight="1">
      <c r="B23" s="395"/>
      <c r="C23" s="1"/>
      <c r="U23" s="32"/>
      <c r="X23" s="1"/>
    </row>
    <row r="24" spans="2:37" ht="14.25" customHeight="1">
      <c r="B24" s="395"/>
      <c r="C24" s="1"/>
      <c r="D24" s="368" t="s">
        <v>92</v>
      </c>
      <c r="E24" s="21" t="s">
        <v>1040</v>
      </c>
      <c r="F24" s="21"/>
      <c r="G24" s="21"/>
      <c r="H24" s="21"/>
      <c r="U24" s="32"/>
      <c r="X24" s="1"/>
    </row>
    <row r="25" spans="2:37" ht="14.25" customHeight="1" thickBot="1">
      <c r="B25" s="395"/>
      <c r="C25" s="1"/>
      <c r="D25" s="26" t="s">
        <v>333</v>
      </c>
      <c r="E25" s="1213" t="s">
        <v>334</v>
      </c>
      <c r="F25" s="1214"/>
      <c r="G25" s="1214"/>
      <c r="H25" s="1212"/>
      <c r="I25" s="1213" t="s">
        <v>1015</v>
      </c>
      <c r="J25" s="1214"/>
      <c r="K25" s="1214"/>
      <c r="L25" s="1214"/>
      <c r="M25" s="1214"/>
      <c r="N25" s="1214"/>
      <c r="O25" s="1214"/>
      <c r="P25" s="1212"/>
      <c r="Q25" s="1213" t="s">
        <v>1016</v>
      </c>
      <c r="R25" s="1212"/>
      <c r="S25" s="26" t="s">
        <v>336</v>
      </c>
      <c r="T25" s="4"/>
      <c r="U25" s="366"/>
      <c r="V25" s="4"/>
      <c r="W25" s="4"/>
      <c r="X25" s="1"/>
    </row>
    <row r="26" spans="2:37" ht="14.25" customHeight="1" thickBot="1">
      <c r="B26" s="395"/>
      <c r="C26" s="1" t="s">
        <v>1017</v>
      </c>
      <c r="D26" s="326">
        <v>2.1</v>
      </c>
      <c r="E26" s="1199" t="s">
        <v>358</v>
      </c>
      <c r="F26" s="1200"/>
      <c r="G26" s="1200"/>
      <c r="H26" s="1201"/>
      <c r="I26" s="1303" t="s">
        <v>1041</v>
      </c>
      <c r="J26" s="1303"/>
      <c r="K26" s="1303"/>
      <c r="L26" s="1303"/>
      <c r="M26" s="1303"/>
      <c r="N26" s="1303"/>
      <c r="O26" s="1303"/>
      <c r="P26" s="1303"/>
      <c r="Q26" s="1243"/>
      <c r="R26" s="1244"/>
      <c r="S26" s="335">
        <f>$X26</f>
        <v>0</v>
      </c>
      <c r="T26" s="27"/>
      <c r="U26" s="369"/>
      <c r="V26" s="27"/>
      <c r="W26" s="27"/>
      <c r="X26" s="1">
        <f>IF($Q26=Y26,AG26,IF($Q26=Z26,AH26,AI26))</f>
        <v>0</v>
      </c>
      <c r="Y26" s="11" t="s">
        <v>1042</v>
      </c>
      <c r="Z26" s="11" t="s">
        <v>1043</v>
      </c>
      <c r="AA26" s="11" t="s">
        <v>1035</v>
      </c>
      <c r="AG26" s="24">
        <v>1</v>
      </c>
      <c r="AH26" s="24">
        <v>0.5</v>
      </c>
      <c r="AI26" s="24">
        <v>0</v>
      </c>
    </row>
    <row r="27" spans="2:37" ht="24" customHeight="1" thickBot="1">
      <c r="B27" s="395"/>
      <c r="C27" s="1" t="s">
        <v>1017</v>
      </c>
      <c r="D27" s="326">
        <v>2.2000000000000002</v>
      </c>
      <c r="E27" s="1199" t="s">
        <v>359</v>
      </c>
      <c r="F27" s="1200"/>
      <c r="G27" s="1200"/>
      <c r="H27" s="1201"/>
      <c r="I27" s="1303" t="s">
        <v>1044</v>
      </c>
      <c r="J27" s="1303"/>
      <c r="K27" s="1303"/>
      <c r="L27" s="1303"/>
      <c r="M27" s="1303"/>
      <c r="N27" s="1303"/>
      <c r="O27" s="1303"/>
      <c r="P27" s="1303"/>
      <c r="Q27" s="1243"/>
      <c r="R27" s="1244"/>
      <c r="S27" s="335">
        <f>$X27</f>
        <v>0</v>
      </c>
      <c r="T27" s="27"/>
      <c r="U27" s="369"/>
      <c r="V27" s="27"/>
      <c r="W27" s="27"/>
      <c r="X27" s="1">
        <f>IF($Q27=Y27,AG27,IF($Q27=Z27,AH27,AI27))</f>
        <v>0</v>
      </c>
      <c r="Y27" s="11" t="s">
        <v>1042</v>
      </c>
      <c r="Z27" s="11" t="s">
        <v>1043</v>
      </c>
      <c r="AA27" s="11" t="s">
        <v>1035</v>
      </c>
      <c r="AG27" s="24">
        <v>1</v>
      </c>
      <c r="AH27" s="24">
        <v>0.5</v>
      </c>
      <c r="AI27" s="24">
        <v>0</v>
      </c>
    </row>
    <row r="28" spans="2:37" ht="14.25" customHeight="1" thickBot="1">
      <c r="B28" s="395"/>
      <c r="C28" s="1" t="s">
        <v>1017</v>
      </c>
      <c r="D28" s="326">
        <v>2.2999999999999998</v>
      </c>
      <c r="E28" s="1199" t="s">
        <v>360</v>
      </c>
      <c r="F28" s="1200"/>
      <c r="G28" s="1200"/>
      <c r="H28" s="1201"/>
      <c r="I28" s="1303" t="s">
        <v>1045</v>
      </c>
      <c r="J28" s="1303"/>
      <c r="K28" s="1303"/>
      <c r="L28" s="1303"/>
      <c r="M28" s="1303"/>
      <c r="N28" s="1303"/>
      <c r="O28" s="1303"/>
      <c r="P28" s="1303"/>
      <c r="Q28" s="1243"/>
      <c r="R28" s="1244"/>
      <c r="S28" s="335">
        <f>$X28</f>
        <v>0</v>
      </c>
      <c r="T28" s="27"/>
      <c r="U28" s="369"/>
      <c r="V28" s="27"/>
      <c r="W28" s="27"/>
      <c r="X28" s="1">
        <f>IF($Q28=Y28,AG28,AH28)</f>
        <v>0</v>
      </c>
      <c r="Y28" s="11" t="s">
        <v>1046</v>
      </c>
      <c r="Z28" s="11" t="s">
        <v>1035</v>
      </c>
      <c r="AG28" s="24">
        <v>1</v>
      </c>
      <c r="AH28" s="24">
        <v>0</v>
      </c>
    </row>
    <row r="29" spans="2:37" ht="14.25" customHeight="1">
      <c r="B29" s="395"/>
      <c r="C29" s="1"/>
      <c r="E29" s="3"/>
      <c r="F29" s="3"/>
      <c r="G29" s="3"/>
      <c r="H29" s="3"/>
      <c r="I29" s="3"/>
      <c r="J29" s="3"/>
      <c r="K29" s="3"/>
      <c r="L29" s="3"/>
      <c r="M29" s="3"/>
      <c r="N29" s="3"/>
      <c r="O29" s="3"/>
      <c r="P29" s="3"/>
      <c r="U29" s="32"/>
      <c r="X29" s="1"/>
    </row>
    <row r="30" spans="2:37" ht="14.25" customHeight="1">
      <c r="B30" s="395"/>
      <c r="C30" s="1"/>
      <c r="D30" s="368" t="s">
        <v>94</v>
      </c>
      <c r="E30" s="21" t="s">
        <v>1047</v>
      </c>
      <c r="F30" s="21"/>
      <c r="G30" s="21"/>
      <c r="H30" s="21"/>
      <c r="U30" s="32"/>
      <c r="X30" s="1"/>
    </row>
    <row r="31" spans="2:37" ht="14.25" customHeight="1" thickBot="1">
      <c r="B31" s="395"/>
      <c r="C31" s="1"/>
      <c r="D31" s="26" t="s">
        <v>333</v>
      </c>
      <c r="E31" s="1213" t="s">
        <v>334</v>
      </c>
      <c r="F31" s="1214"/>
      <c r="G31" s="1214"/>
      <c r="H31" s="1212"/>
      <c r="I31" s="1213" t="s">
        <v>1015</v>
      </c>
      <c r="J31" s="1214"/>
      <c r="K31" s="1214"/>
      <c r="L31" s="1214"/>
      <c r="M31" s="1214"/>
      <c r="N31" s="1214"/>
      <c r="O31" s="1214"/>
      <c r="P31" s="1212"/>
      <c r="Q31" s="1213" t="s">
        <v>1016</v>
      </c>
      <c r="R31" s="1212"/>
      <c r="S31" s="26" t="s">
        <v>336</v>
      </c>
      <c r="T31" s="4"/>
      <c r="U31" s="366"/>
      <c r="V31" s="4"/>
      <c r="W31" s="4"/>
      <c r="X31" s="1"/>
    </row>
    <row r="32" spans="2:37" ht="36" customHeight="1" thickBot="1">
      <c r="B32" s="395"/>
      <c r="C32" s="1" t="s">
        <v>1017</v>
      </c>
      <c r="D32" s="326">
        <v>3.1</v>
      </c>
      <c r="E32" s="1199" t="s">
        <v>362</v>
      </c>
      <c r="F32" s="1200"/>
      <c r="G32" s="1200"/>
      <c r="H32" s="1201"/>
      <c r="I32" s="1303" t="s">
        <v>1048</v>
      </c>
      <c r="J32" s="1303"/>
      <c r="K32" s="1303"/>
      <c r="L32" s="1303"/>
      <c r="M32" s="1303"/>
      <c r="N32" s="1303"/>
      <c r="O32" s="1303"/>
      <c r="P32" s="1303"/>
      <c r="Q32" s="1243"/>
      <c r="R32" s="1350"/>
      <c r="S32" s="335">
        <f t="shared" ref="S32:S40" si="1">$X32</f>
        <v>0</v>
      </c>
      <c r="T32" s="27"/>
      <c r="U32" s="369"/>
      <c r="V32" s="27"/>
      <c r="W32" s="27"/>
      <c r="X32" s="1">
        <f>IF($Q32=Y32,AG32,IF($Q32=Z32,AH32,AI32))</f>
        <v>0</v>
      </c>
      <c r="Y32" s="11" t="s">
        <v>1049</v>
      </c>
      <c r="Z32" s="11" t="s">
        <v>1050</v>
      </c>
      <c r="AA32" s="11" t="s">
        <v>1051</v>
      </c>
      <c r="AG32" s="24">
        <v>1</v>
      </c>
      <c r="AH32" s="24">
        <v>0.5</v>
      </c>
      <c r="AI32" s="24">
        <v>0</v>
      </c>
    </row>
    <row r="33" spans="2:37" ht="36" customHeight="1" thickBot="1">
      <c r="B33" s="395"/>
      <c r="C33" s="1" t="s">
        <v>1017</v>
      </c>
      <c r="D33" s="326">
        <v>3.2</v>
      </c>
      <c r="E33" s="1199" t="s">
        <v>363</v>
      </c>
      <c r="F33" s="1200"/>
      <c r="G33" s="1200"/>
      <c r="H33" s="1201"/>
      <c r="I33" s="1303" t="s">
        <v>1052</v>
      </c>
      <c r="J33" s="1303"/>
      <c r="K33" s="1303"/>
      <c r="L33" s="1303"/>
      <c r="M33" s="1303"/>
      <c r="N33" s="1303"/>
      <c r="O33" s="1303"/>
      <c r="P33" s="1303"/>
      <c r="Q33" s="1243"/>
      <c r="R33" s="1244"/>
      <c r="S33" s="335">
        <f t="shared" si="1"/>
        <v>0</v>
      </c>
      <c r="T33" s="27"/>
      <c r="U33" s="369"/>
      <c r="V33" s="27"/>
      <c r="W33" s="27"/>
      <c r="X33" s="1">
        <f>IF($Q33=Y33,AG33,IF($Q33=Z33,AH33,AI33))</f>
        <v>0</v>
      </c>
      <c r="Y33" s="11" t="s">
        <v>1053</v>
      </c>
      <c r="Z33" s="11" t="s">
        <v>1054</v>
      </c>
      <c r="AA33" s="877" t="s">
        <v>1055</v>
      </c>
      <c r="AG33" s="24">
        <v>1</v>
      </c>
      <c r="AH33" s="24">
        <v>0.5</v>
      </c>
      <c r="AI33" s="24">
        <v>0</v>
      </c>
    </row>
    <row r="34" spans="2:37" ht="36" customHeight="1" thickBot="1">
      <c r="B34" s="395"/>
      <c r="C34" s="1" t="s">
        <v>1017</v>
      </c>
      <c r="D34" s="326">
        <v>3.3</v>
      </c>
      <c r="E34" s="1199" t="s">
        <v>364</v>
      </c>
      <c r="F34" s="1200"/>
      <c r="G34" s="1200"/>
      <c r="H34" s="1201"/>
      <c r="I34" s="1303" t="s">
        <v>1056</v>
      </c>
      <c r="J34" s="1303"/>
      <c r="K34" s="1303"/>
      <c r="L34" s="1303"/>
      <c r="M34" s="1303"/>
      <c r="N34" s="1303"/>
      <c r="O34" s="1303"/>
      <c r="P34" s="1303"/>
      <c r="Q34" s="1227" t="str">
        <f>IF(メイン!$P$65=0,"",IF(メイン!$O$65="",AB34,IF(メイン!$O$65&gt;=0.7,Y34,IF(メイン!$O$65&gt;=0.5,Z34,IF(メイン!$O$65&gt;=0.3,AA34,AB34)))))</f>
        <v/>
      </c>
      <c r="R34" s="1228"/>
      <c r="S34" s="335">
        <f t="shared" si="1"/>
        <v>0</v>
      </c>
      <c r="T34" s="27"/>
      <c r="U34" s="369"/>
      <c r="V34" s="27"/>
      <c r="W34" s="27"/>
      <c r="X34" s="1">
        <f>IF($Q34=Y34,AG34,IF($Q34=Z34,AH34,IF($Q34=AA34,AI34,AJ34)))</f>
        <v>0</v>
      </c>
      <c r="Y34" s="878" t="s">
        <v>1057</v>
      </c>
      <c r="Z34" s="878" t="s">
        <v>1058</v>
      </c>
      <c r="AA34" s="878" t="s">
        <v>1059</v>
      </c>
      <c r="AB34" s="877" t="s">
        <v>1060</v>
      </c>
      <c r="AG34" s="24">
        <v>1</v>
      </c>
      <c r="AH34" s="24">
        <f>$AH$2</f>
        <v>0.8</v>
      </c>
      <c r="AI34" s="24">
        <v>0.5</v>
      </c>
      <c r="AJ34" s="24">
        <v>0</v>
      </c>
    </row>
    <row r="35" spans="2:37" ht="36" customHeight="1" thickBot="1">
      <c r="B35" s="395"/>
      <c r="C35" s="1" t="s">
        <v>1017</v>
      </c>
      <c r="D35" s="74">
        <v>3.4</v>
      </c>
      <c r="E35" s="1187" t="s">
        <v>365</v>
      </c>
      <c r="F35" s="1188"/>
      <c r="G35" s="1188"/>
      <c r="H35" s="1210"/>
      <c r="I35" s="1185" t="s">
        <v>1061</v>
      </c>
      <c r="J35" s="1185"/>
      <c r="K35" s="1185"/>
      <c r="L35" s="1185"/>
      <c r="M35" s="1185"/>
      <c r="N35" s="1303"/>
      <c r="O35" s="1303"/>
      <c r="P35" s="1303"/>
      <c r="Q35" s="1269"/>
      <c r="R35" s="1269"/>
      <c r="S35" s="335">
        <f t="shared" si="1"/>
        <v>0</v>
      </c>
      <c r="T35" s="27"/>
      <c r="U35" s="369"/>
      <c r="V35" s="27"/>
      <c r="W35" s="27"/>
      <c r="X35" s="1">
        <f>IF(SUMPRODUCT(X36:X37,AF36:AF37)&gt;1,1,IF(SUMPRODUCT(X36:X37,AF36:AF37)&lt;0,0,ROUND(SUMPRODUCT(X36:X37,AF36:AF37),3)))</f>
        <v>0</v>
      </c>
    </row>
    <row r="36" spans="2:37" ht="14.25" thickBot="1">
      <c r="B36" s="395"/>
      <c r="C36" s="1"/>
      <c r="D36" s="75"/>
      <c r="E36" s="244"/>
      <c r="F36" s="245"/>
      <c r="G36" s="245"/>
      <c r="H36" s="246"/>
      <c r="I36" s="244"/>
      <c r="J36" s="245"/>
      <c r="K36" s="245"/>
      <c r="L36" s="245"/>
      <c r="M36" s="246"/>
      <c r="N36" s="1202" t="s">
        <v>1062</v>
      </c>
      <c r="O36" s="1203"/>
      <c r="P36" s="1204"/>
      <c r="Q36" s="1243"/>
      <c r="R36" s="1244"/>
      <c r="S36" s="335">
        <f t="shared" si="1"/>
        <v>0</v>
      </c>
      <c r="T36" s="27"/>
      <c r="U36" s="369"/>
      <c r="V36" s="27"/>
      <c r="W36" s="27"/>
      <c r="X36" s="1">
        <f>IF($Q36=Y36,AG36,IF($Q36=Z36,AH36,AI36))</f>
        <v>0</v>
      </c>
      <c r="Y36" s="11" t="s">
        <v>1053</v>
      </c>
      <c r="Z36" s="11" t="s">
        <v>1054</v>
      </c>
      <c r="AA36" s="877" t="s">
        <v>1055</v>
      </c>
      <c r="AD36" s="24">
        <f>IF($Y$2="熱供給施設",1,0.7)</f>
        <v>0.7</v>
      </c>
      <c r="AE36" s="1">
        <f>IF(X36="-",0,AD36)</f>
        <v>0.7</v>
      </c>
      <c r="AF36" s="1">
        <f>AE36*1/SUM($AE$36:$AE$37)</f>
        <v>1</v>
      </c>
      <c r="AG36" s="24">
        <v>1</v>
      </c>
      <c r="AH36" s="24">
        <v>0.5</v>
      </c>
      <c r="AI36" s="24">
        <v>0</v>
      </c>
    </row>
    <row r="37" spans="2:37" ht="14.25" thickBot="1">
      <c r="B37" s="395"/>
      <c r="C37" s="1"/>
      <c r="D37" s="309"/>
      <c r="E37" s="247"/>
      <c r="F37" s="1099"/>
      <c r="G37" s="1099"/>
      <c r="H37" s="304"/>
      <c r="I37" s="247"/>
      <c r="J37" s="1099"/>
      <c r="K37" s="1099"/>
      <c r="L37" s="1099"/>
      <c r="M37" s="304"/>
      <c r="N37" s="1202" t="s">
        <v>1063</v>
      </c>
      <c r="O37" s="1203"/>
      <c r="P37" s="1204"/>
      <c r="Q37" s="1243"/>
      <c r="R37" s="1244"/>
      <c r="S37" s="335" t="str">
        <f t="shared" si="1"/>
        <v>-</v>
      </c>
      <c r="T37" s="27"/>
      <c r="U37" s="369"/>
      <c r="V37" s="27"/>
      <c r="W37" s="27"/>
      <c r="X37" s="1" t="str">
        <f>IF($Q37=Y37,AG37,IF($Q37=Z37,AH37,IF($Q37=AA37,AI37,IF($Q37=AB37,AJ37,AK37))))</f>
        <v>-</v>
      </c>
      <c r="Y37" s="11" t="s">
        <v>1053</v>
      </c>
      <c r="Z37" s="11" t="s">
        <v>1054</v>
      </c>
      <c r="AA37" s="877" t="s">
        <v>1055</v>
      </c>
      <c r="AB37" s="11" t="s">
        <v>1064</v>
      </c>
      <c r="AC37" s="11" t="s">
        <v>152</v>
      </c>
      <c r="AD37" s="24">
        <f>IF($Y$2="熱供給施設",0,0.3)</f>
        <v>0.3</v>
      </c>
      <c r="AE37" s="1">
        <f>IF(X37="-",0,AD37)</f>
        <v>0</v>
      </c>
      <c r="AF37" s="1">
        <f>AE37*1/SUM($AE$36:$AE$37)</f>
        <v>0</v>
      </c>
      <c r="AG37" s="24">
        <v>1</v>
      </c>
      <c r="AH37" s="24">
        <v>0.5</v>
      </c>
      <c r="AI37" s="24">
        <v>0</v>
      </c>
      <c r="AJ37" s="24" t="s">
        <v>1027</v>
      </c>
      <c r="AK37" s="24" t="s">
        <v>1027</v>
      </c>
    </row>
    <row r="38" spans="2:37" ht="36" customHeight="1" thickBot="1">
      <c r="B38" s="395"/>
      <c r="C38" s="318" t="str">
        <f>IF($Y$2="熱供給施設","◎","○")</f>
        <v>○</v>
      </c>
      <c r="D38" s="326">
        <v>3.5</v>
      </c>
      <c r="E38" s="1199" t="s">
        <v>366</v>
      </c>
      <c r="F38" s="1200"/>
      <c r="G38" s="1200"/>
      <c r="H38" s="1201"/>
      <c r="I38" s="1303" t="s">
        <v>1065</v>
      </c>
      <c r="J38" s="1303"/>
      <c r="K38" s="1303"/>
      <c r="L38" s="1303"/>
      <c r="M38" s="1303"/>
      <c r="N38" s="1303"/>
      <c r="O38" s="1303"/>
      <c r="P38" s="1303"/>
      <c r="Q38" s="1243"/>
      <c r="R38" s="1244"/>
      <c r="S38" s="335" t="str">
        <f t="shared" si="1"/>
        <v>-</v>
      </c>
      <c r="T38" s="27"/>
      <c r="U38" s="369"/>
      <c r="V38" s="27"/>
      <c r="W38" s="27"/>
      <c r="X38" s="1" t="str">
        <f>IF($Q38=Y38,AG38,IF($Q38=Z38,AH38,IF($Q38=AA38,AI38,IF($Q38=AB38,AJ38,AK38))))</f>
        <v>-</v>
      </c>
      <c r="Y38" s="11" t="s">
        <v>1066</v>
      </c>
      <c r="Z38" s="11" t="s">
        <v>1067</v>
      </c>
      <c r="AA38" s="11" t="s">
        <v>1068</v>
      </c>
      <c r="AB38" s="11" t="s">
        <v>1051</v>
      </c>
      <c r="AC38" s="11" t="s">
        <v>1069</v>
      </c>
      <c r="AG38" s="24">
        <v>1</v>
      </c>
      <c r="AH38" s="24">
        <f>$AH$2</f>
        <v>0.8</v>
      </c>
      <c r="AI38" s="24">
        <v>0.5</v>
      </c>
      <c r="AJ38" s="24">
        <v>0</v>
      </c>
      <c r="AK38" s="24" t="s">
        <v>1027</v>
      </c>
    </row>
    <row r="39" spans="2:37" ht="24" customHeight="1" thickBot="1">
      <c r="B39" s="395"/>
      <c r="C39" s="1" t="s">
        <v>1070</v>
      </c>
      <c r="D39" s="326">
        <v>3.6</v>
      </c>
      <c r="E39" s="1199" t="s">
        <v>1071</v>
      </c>
      <c r="F39" s="1200"/>
      <c r="G39" s="1200"/>
      <c r="H39" s="1201"/>
      <c r="I39" s="1303" t="s">
        <v>1072</v>
      </c>
      <c r="J39" s="1303"/>
      <c r="K39" s="1303"/>
      <c r="L39" s="1303"/>
      <c r="M39" s="1303"/>
      <c r="N39" s="1303"/>
      <c r="O39" s="1303"/>
      <c r="P39" s="1303"/>
      <c r="Q39" s="1243"/>
      <c r="R39" s="1244"/>
      <c r="S39" s="335">
        <f t="shared" si="1"/>
        <v>0</v>
      </c>
      <c r="T39" s="27"/>
      <c r="U39" s="369"/>
      <c r="V39" s="27"/>
      <c r="W39" s="27"/>
      <c r="X39" s="1">
        <f>IF($Y$2="熱供給施設","-",IF($Q39=Y39,AG39,IF($Q39=Z39,AH39,IF($Q39=AA39,AI39,AJ39))))</f>
        <v>0</v>
      </c>
      <c r="Y39" s="11" t="s">
        <v>1073</v>
      </c>
      <c r="Z39" s="11" t="s">
        <v>1074</v>
      </c>
      <c r="AA39" s="11" t="s">
        <v>1075</v>
      </c>
      <c r="AB39" s="11" t="s">
        <v>1051</v>
      </c>
      <c r="AG39" s="24">
        <v>1</v>
      </c>
      <c r="AH39" s="24">
        <f>$AH$2</f>
        <v>0.8</v>
      </c>
      <c r="AI39" s="24">
        <v>0.5</v>
      </c>
      <c r="AJ39" s="24">
        <v>0</v>
      </c>
    </row>
    <row r="40" spans="2:37" ht="24" customHeight="1" thickBot="1">
      <c r="B40" s="395"/>
      <c r="C40" s="1" t="s">
        <v>1036</v>
      </c>
      <c r="D40" s="326">
        <v>3.7</v>
      </c>
      <c r="E40" s="1199" t="s">
        <v>368</v>
      </c>
      <c r="F40" s="1200"/>
      <c r="G40" s="1200"/>
      <c r="H40" s="1201"/>
      <c r="I40" s="1303" t="s">
        <v>1076</v>
      </c>
      <c r="J40" s="1303"/>
      <c r="K40" s="1303"/>
      <c r="L40" s="1303"/>
      <c r="M40" s="1303"/>
      <c r="N40" s="1303"/>
      <c r="O40" s="1303"/>
      <c r="P40" s="1303"/>
      <c r="Q40" s="1243"/>
      <c r="R40" s="1244"/>
      <c r="S40" s="335">
        <f t="shared" si="1"/>
        <v>0</v>
      </c>
      <c r="T40" s="27"/>
      <c r="U40" s="369"/>
      <c r="V40" s="27"/>
      <c r="W40" s="27"/>
      <c r="X40" s="1">
        <f>IF($Q40=Y40,AG40,AH40)</f>
        <v>0</v>
      </c>
      <c r="Y40" s="11" t="s">
        <v>1077</v>
      </c>
      <c r="Z40" s="11" t="s">
        <v>1078</v>
      </c>
      <c r="AG40" s="24">
        <v>1</v>
      </c>
      <c r="AH40" s="24">
        <v>0</v>
      </c>
    </row>
    <row r="41" spans="2:37" ht="14.25" customHeight="1">
      <c r="B41" s="395"/>
      <c r="C41" s="1"/>
      <c r="D41" s="368"/>
      <c r="U41" s="32"/>
      <c r="X41" s="1"/>
    </row>
    <row r="42" spans="2:37" ht="14.25" customHeight="1">
      <c r="B42" s="395"/>
      <c r="C42" s="1"/>
      <c r="D42" s="368" t="s">
        <v>369</v>
      </c>
      <c r="E42" s="21" t="s">
        <v>1079</v>
      </c>
      <c r="F42" s="21"/>
      <c r="G42" s="21"/>
      <c r="H42" s="21"/>
      <c r="U42" s="32"/>
      <c r="X42" s="1"/>
    </row>
    <row r="43" spans="2:37" ht="14.25" customHeight="1" thickBot="1">
      <c r="B43" s="395"/>
      <c r="C43" s="1"/>
      <c r="D43" s="26" t="s">
        <v>333</v>
      </c>
      <c r="E43" s="1213" t="s">
        <v>334</v>
      </c>
      <c r="F43" s="1214"/>
      <c r="G43" s="1214"/>
      <c r="H43" s="1212"/>
      <c r="I43" s="1213" t="s">
        <v>1015</v>
      </c>
      <c r="J43" s="1214"/>
      <c r="K43" s="1214"/>
      <c r="L43" s="1214"/>
      <c r="M43" s="1214"/>
      <c r="N43" s="1214"/>
      <c r="O43" s="1214"/>
      <c r="P43" s="1212"/>
      <c r="Q43" s="1213" t="s">
        <v>1016</v>
      </c>
      <c r="R43" s="1212"/>
      <c r="S43" s="26" t="s">
        <v>336</v>
      </c>
      <c r="T43" s="4"/>
      <c r="U43" s="366"/>
      <c r="V43" s="4"/>
      <c r="W43" s="4"/>
      <c r="X43" s="1"/>
    </row>
    <row r="44" spans="2:37" ht="36" customHeight="1" thickBot="1">
      <c r="B44" s="395"/>
      <c r="C44" s="1" t="s">
        <v>1017</v>
      </c>
      <c r="D44" s="326">
        <v>4.0999999999999996</v>
      </c>
      <c r="E44" s="1199" t="s">
        <v>1080</v>
      </c>
      <c r="F44" s="1200"/>
      <c r="G44" s="1200"/>
      <c r="H44" s="1201"/>
      <c r="I44" s="1303" t="s">
        <v>1081</v>
      </c>
      <c r="J44" s="1303"/>
      <c r="K44" s="1303"/>
      <c r="L44" s="1303"/>
      <c r="M44" s="1303"/>
      <c r="N44" s="1303"/>
      <c r="O44" s="1303"/>
      <c r="P44" s="1303"/>
      <c r="Q44" s="1243"/>
      <c r="R44" s="1244"/>
      <c r="S44" s="335">
        <f t="shared" ref="S44:S51" si="2">$X44</f>
        <v>0</v>
      </c>
      <c r="T44" s="27"/>
      <c r="U44" s="369"/>
      <c r="V44" s="27"/>
      <c r="W44" s="27"/>
      <c r="X44" s="1">
        <f>IF($Q44=Y44,AG44,AH44)</f>
        <v>0</v>
      </c>
      <c r="Y44" s="11" t="s">
        <v>1077</v>
      </c>
      <c r="Z44" s="11" t="s">
        <v>1078</v>
      </c>
      <c r="AG44" s="24">
        <v>1</v>
      </c>
      <c r="AH44" s="24">
        <v>0</v>
      </c>
    </row>
    <row r="45" spans="2:37" ht="14.25" customHeight="1" thickBot="1">
      <c r="B45" s="395"/>
      <c r="C45" s="1" t="s">
        <v>1017</v>
      </c>
      <c r="D45" s="326">
        <v>4.2</v>
      </c>
      <c r="E45" s="1199" t="s">
        <v>1082</v>
      </c>
      <c r="F45" s="1200"/>
      <c r="G45" s="1200"/>
      <c r="H45" s="1201"/>
      <c r="I45" s="1303" t="s">
        <v>1083</v>
      </c>
      <c r="J45" s="1303"/>
      <c r="K45" s="1303"/>
      <c r="L45" s="1303"/>
      <c r="M45" s="1303"/>
      <c r="N45" s="1303"/>
      <c r="O45" s="1303"/>
      <c r="P45" s="1303"/>
      <c r="Q45" s="1243"/>
      <c r="R45" s="1244"/>
      <c r="S45" s="335">
        <f t="shared" si="2"/>
        <v>0</v>
      </c>
      <c r="T45" s="27"/>
      <c r="U45" s="369"/>
      <c r="V45" s="27"/>
      <c r="W45" s="27"/>
      <c r="X45" s="1">
        <f>IF($Q45=Y45,AG45,IF($Q45=Z45,AH45,AI45))</f>
        <v>0</v>
      </c>
      <c r="Y45" s="11" t="s">
        <v>1021</v>
      </c>
      <c r="Z45" s="11" t="s">
        <v>1022</v>
      </c>
      <c r="AA45" s="11" t="s">
        <v>1084</v>
      </c>
      <c r="AG45" s="24">
        <v>1</v>
      </c>
      <c r="AH45" s="24">
        <v>0.5</v>
      </c>
      <c r="AI45" s="24">
        <v>0</v>
      </c>
    </row>
    <row r="46" spans="2:37" ht="24" customHeight="1" thickBot="1">
      <c r="B46" s="395"/>
      <c r="C46" s="1" t="s">
        <v>1017</v>
      </c>
      <c r="D46" s="326">
        <v>4.3</v>
      </c>
      <c r="E46" s="1199" t="s">
        <v>1085</v>
      </c>
      <c r="F46" s="1200"/>
      <c r="G46" s="1200"/>
      <c r="H46" s="1201"/>
      <c r="I46" s="1303" t="s">
        <v>1086</v>
      </c>
      <c r="J46" s="1303"/>
      <c r="K46" s="1303"/>
      <c r="L46" s="1303"/>
      <c r="M46" s="1303"/>
      <c r="N46" s="1303"/>
      <c r="O46" s="1303"/>
      <c r="P46" s="1303"/>
      <c r="Q46" s="1243"/>
      <c r="R46" s="1244"/>
      <c r="S46" s="335">
        <f t="shared" si="2"/>
        <v>0</v>
      </c>
      <c r="T46" s="27"/>
      <c r="U46" s="369"/>
      <c r="V46" s="27"/>
      <c r="W46" s="27"/>
      <c r="X46" s="1">
        <f>IF($Q46=Y46,AG46,IF($Q46=Z46,AH46,AI46))</f>
        <v>0</v>
      </c>
      <c r="Y46" s="11" t="s">
        <v>1087</v>
      </c>
      <c r="Z46" s="11" t="s">
        <v>1088</v>
      </c>
      <c r="AA46" s="11" t="s">
        <v>1078</v>
      </c>
      <c r="AG46" s="24">
        <v>1</v>
      </c>
      <c r="AH46" s="24">
        <v>0.5</v>
      </c>
      <c r="AI46" s="24">
        <v>0</v>
      </c>
    </row>
    <row r="47" spans="2:37" ht="24" customHeight="1" thickBot="1">
      <c r="B47" s="395"/>
      <c r="C47" s="1" t="s">
        <v>1017</v>
      </c>
      <c r="D47" s="326">
        <v>4.4000000000000004</v>
      </c>
      <c r="E47" s="1199" t="s">
        <v>1089</v>
      </c>
      <c r="F47" s="1200"/>
      <c r="G47" s="1200"/>
      <c r="H47" s="1201"/>
      <c r="I47" s="1303" t="s">
        <v>1090</v>
      </c>
      <c r="J47" s="1303"/>
      <c r="K47" s="1303"/>
      <c r="L47" s="1303"/>
      <c r="M47" s="1303"/>
      <c r="N47" s="1303"/>
      <c r="O47" s="1303"/>
      <c r="P47" s="1303"/>
      <c r="Q47" s="1243"/>
      <c r="R47" s="1244"/>
      <c r="S47" s="335">
        <f t="shared" si="2"/>
        <v>0</v>
      </c>
      <c r="T47" s="27"/>
      <c r="U47" s="369"/>
      <c r="V47" s="27"/>
      <c r="W47" s="27"/>
      <c r="X47" s="1">
        <f>IF($Q47=Y47,AG47,AH47)</f>
        <v>0</v>
      </c>
      <c r="Y47" s="11" t="s">
        <v>1077</v>
      </c>
      <c r="Z47" s="11" t="s">
        <v>1078</v>
      </c>
      <c r="AG47" s="24">
        <v>1</v>
      </c>
      <c r="AH47" s="24">
        <v>0</v>
      </c>
    </row>
    <row r="48" spans="2:37" ht="48" customHeight="1" thickBot="1">
      <c r="B48" s="395"/>
      <c r="C48" s="318" t="str">
        <f>IF($Y$2="熱供給施設","◎","○")</f>
        <v>○</v>
      </c>
      <c r="D48" s="326">
        <v>4.5</v>
      </c>
      <c r="E48" s="1187" t="s">
        <v>375</v>
      </c>
      <c r="F48" s="1188"/>
      <c r="G48" s="1188"/>
      <c r="H48" s="1210"/>
      <c r="I48" s="1185" t="s">
        <v>1091</v>
      </c>
      <c r="J48" s="1185"/>
      <c r="K48" s="1185"/>
      <c r="L48" s="1185"/>
      <c r="M48" s="1185"/>
      <c r="N48" s="1185"/>
      <c r="O48" s="1185"/>
      <c r="P48" s="1185"/>
      <c r="Q48" s="1243"/>
      <c r="R48" s="1244"/>
      <c r="S48" s="335" t="str">
        <f t="shared" si="2"/>
        <v>-</v>
      </c>
      <c r="T48" s="27"/>
      <c r="U48" s="369"/>
      <c r="V48" s="27"/>
      <c r="W48" s="27"/>
      <c r="X48" s="1" t="str">
        <f>IF($Q48=Y48,AG48,IF($Q48=Z48,AH48,IF($Q48=AA48,AI48,AJ48)))</f>
        <v>-</v>
      </c>
      <c r="Y48" s="11" t="s">
        <v>1092</v>
      </c>
      <c r="Z48" s="11" t="s">
        <v>1093</v>
      </c>
      <c r="AA48" s="11" t="s">
        <v>1094</v>
      </c>
      <c r="AB48" s="11" t="s">
        <v>1095</v>
      </c>
      <c r="AE48" s="203"/>
      <c r="AG48" s="24">
        <v>1</v>
      </c>
      <c r="AH48" s="24">
        <v>0.5</v>
      </c>
      <c r="AI48" s="24">
        <v>0</v>
      </c>
      <c r="AJ48" s="24" t="s">
        <v>1027</v>
      </c>
    </row>
    <row r="49" spans="1:37" ht="36" customHeight="1" thickBot="1">
      <c r="B49" s="395"/>
      <c r="C49" s="1" t="s">
        <v>1017</v>
      </c>
      <c r="D49" s="326">
        <v>4.5999999999999996</v>
      </c>
      <c r="E49" s="1199" t="s">
        <v>1096</v>
      </c>
      <c r="F49" s="1200"/>
      <c r="G49" s="1200"/>
      <c r="H49" s="1201"/>
      <c r="I49" s="1303" t="s">
        <v>1097</v>
      </c>
      <c r="J49" s="1303"/>
      <c r="K49" s="1303"/>
      <c r="L49" s="1303"/>
      <c r="M49" s="1303"/>
      <c r="N49" s="1303"/>
      <c r="O49" s="1303"/>
      <c r="P49" s="1303"/>
      <c r="Q49" s="1243"/>
      <c r="R49" s="1244"/>
      <c r="S49" s="335">
        <f t="shared" si="2"/>
        <v>0</v>
      </c>
      <c r="T49" s="27"/>
      <c r="U49" s="369"/>
      <c r="V49" s="27"/>
      <c r="W49" s="27"/>
      <c r="X49" s="1">
        <f>IF($Q49=Y49,AG49,IF($Q49=Z49,AH49,AI49))</f>
        <v>0</v>
      </c>
      <c r="Y49" s="11" t="s">
        <v>1087</v>
      </c>
      <c r="Z49" s="11" t="s">
        <v>1098</v>
      </c>
      <c r="AA49" s="11" t="s">
        <v>1078</v>
      </c>
      <c r="AG49" s="24">
        <v>1</v>
      </c>
      <c r="AH49" s="24">
        <v>0.5</v>
      </c>
      <c r="AI49" s="24">
        <v>0</v>
      </c>
    </row>
    <row r="50" spans="1:37" ht="24" customHeight="1" thickBot="1">
      <c r="B50" s="395"/>
      <c r="C50" s="1" t="str">
        <f>IF(OR($F$2="",$F$2&gt;$J$2),"○","＋")</f>
        <v>○</v>
      </c>
      <c r="D50" s="326">
        <v>4.7</v>
      </c>
      <c r="E50" s="1199" t="s">
        <v>1099</v>
      </c>
      <c r="F50" s="1200"/>
      <c r="G50" s="1200"/>
      <c r="H50" s="1201"/>
      <c r="I50" s="1303" t="s">
        <v>1100</v>
      </c>
      <c r="J50" s="1303"/>
      <c r="K50" s="1303"/>
      <c r="L50" s="1303"/>
      <c r="M50" s="1303"/>
      <c r="N50" s="1303"/>
      <c r="O50" s="1303"/>
      <c r="P50" s="1303"/>
      <c r="Q50" s="1243"/>
      <c r="R50" s="1244"/>
      <c r="S50" s="335">
        <f t="shared" si="2"/>
        <v>0</v>
      </c>
      <c r="T50" s="27"/>
      <c r="U50" s="369"/>
      <c r="V50" s="27"/>
      <c r="W50" s="27"/>
      <c r="X50" s="1">
        <f>IF($Q50=Y50,AG50,AH50)</f>
        <v>0</v>
      </c>
      <c r="Y50" s="11" t="s">
        <v>1077</v>
      </c>
      <c r="Z50" s="11" t="s">
        <v>1078</v>
      </c>
      <c r="AG50" s="24">
        <v>1</v>
      </c>
      <c r="AH50" s="24">
        <v>0</v>
      </c>
    </row>
    <row r="51" spans="1:37" ht="36" customHeight="1" thickBot="1">
      <c r="B51" s="395"/>
      <c r="C51" s="1" t="str">
        <f>IF(OR($F$2="",$F$2&gt;$J$2),"○","＋")</f>
        <v>○</v>
      </c>
      <c r="D51" s="326">
        <v>4.8</v>
      </c>
      <c r="E51" s="1199" t="s">
        <v>1101</v>
      </c>
      <c r="F51" s="1200"/>
      <c r="G51" s="1200"/>
      <c r="H51" s="1201"/>
      <c r="I51" s="1303" t="s">
        <v>1102</v>
      </c>
      <c r="J51" s="1303"/>
      <c r="K51" s="1303"/>
      <c r="L51" s="1303"/>
      <c r="M51" s="1303"/>
      <c r="N51" s="1303"/>
      <c r="O51" s="1303"/>
      <c r="P51" s="1303"/>
      <c r="Q51" s="1243"/>
      <c r="R51" s="1244"/>
      <c r="S51" s="335">
        <f t="shared" si="2"/>
        <v>0</v>
      </c>
      <c r="T51" s="27"/>
      <c r="U51" s="369"/>
      <c r="V51" s="27"/>
      <c r="W51" s="27"/>
      <c r="X51" s="1">
        <f>IF($Q51=Y51,AG51,IF($Q51=Z51,AH51,AI51))</f>
        <v>0</v>
      </c>
      <c r="Y51" s="11" t="s">
        <v>1103</v>
      </c>
      <c r="Z51" s="11" t="s">
        <v>1104</v>
      </c>
      <c r="AA51" s="11" t="s">
        <v>1105</v>
      </c>
      <c r="AG51" s="24">
        <v>1</v>
      </c>
      <c r="AH51" s="24">
        <v>0.5</v>
      </c>
      <c r="AI51" s="24">
        <v>0</v>
      </c>
    </row>
    <row r="52" spans="1:37" ht="14.25" customHeight="1">
      <c r="B52" s="395"/>
      <c r="C52" s="1"/>
      <c r="D52" s="368"/>
      <c r="U52" s="32"/>
      <c r="X52" s="1"/>
    </row>
    <row r="53" spans="1:37" ht="14.25" customHeight="1">
      <c r="B53" s="395"/>
      <c r="D53" s="368" t="s">
        <v>97</v>
      </c>
      <c r="E53" s="21" t="s">
        <v>1106</v>
      </c>
      <c r="U53" s="32"/>
      <c r="X53" s="1"/>
    </row>
    <row r="54" spans="1:37" ht="14.25" customHeight="1" thickBot="1">
      <c r="B54" s="395"/>
      <c r="C54" s="1"/>
      <c r="D54" s="26" t="s">
        <v>333</v>
      </c>
      <c r="E54" s="1213" t="s">
        <v>334</v>
      </c>
      <c r="F54" s="1214"/>
      <c r="G54" s="1214"/>
      <c r="H54" s="1212"/>
      <c r="I54" s="1213" t="s">
        <v>1015</v>
      </c>
      <c r="J54" s="1214"/>
      <c r="K54" s="1214"/>
      <c r="L54" s="1214"/>
      <c r="M54" s="1214"/>
      <c r="N54" s="1214"/>
      <c r="O54" s="1214"/>
      <c r="P54" s="1212"/>
      <c r="Q54" s="1213" t="s">
        <v>1016</v>
      </c>
      <c r="R54" s="1212"/>
      <c r="S54" s="26" t="s">
        <v>336</v>
      </c>
      <c r="T54" s="4"/>
      <c r="U54" s="366"/>
      <c r="V54" s="4"/>
      <c r="W54" s="4"/>
      <c r="X54" s="1"/>
    </row>
    <row r="55" spans="1:37" ht="24" customHeight="1" thickBot="1">
      <c r="B55" s="395"/>
      <c r="C55" s="1" t="s">
        <v>1017</v>
      </c>
      <c r="D55" s="326">
        <v>5.0999999999999996</v>
      </c>
      <c r="E55" s="1199" t="s">
        <v>1107</v>
      </c>
      <c r="F55" s="1200"/>
      <c r="G55" s="1200"/>
      <c r="H55" s="1201"/>
      <c r="I55" s="1303" t="s">
        <v>1108</v>
      </c>
      <c r="J55" s="1303"/>
      <c r="K55" s="1303"/>
      <c r="L55" s="1303"/>
      <c r="M55" s="1303"/>
      <c r="N55" s="1303"/>
      <c r="O55" s="1303"/>
      <c r="P55" s="1303"/>
      <c r="Q55" s="1243"/>
      <c r="R55" s="1244"/>
      <c r="S55" s="335">
        <f>$X55</f>
        <v>0</v>
      </c>
      <c r="T55" s="27"/>
      <c r="U55" s="369"/>
      <c r="V55" s="27"/>
      <c r="W55" s="27"/>
      <c r="X55" s="1">
        <f>IF($Q55=Y55,AG55,IF($Q55=Z55,AH55,AI55))</f>
        <v>0</v>
      </c>
      <c r="Y55" s="11" t="s">
        <v>1109</v>
      </c>
      <c r="Z55" s="11" t="s">
        <v>1110</v>
      </c>
      <c r="AA55" s="11" t="s">
        <v>1078</v>
      </c>
      <c r="AG55" s="24">
        <v>1</v>
      </c>
      <c r="AH55" s="24">
        <v>0.5</v>
      </c>
      <c r="AI55" s="24">
        <v>0</v>
      </c>
    </row>
    <row r="56" spans="1:37">
      <c r="B56" s="395"/>
      <c r="C56" s="1"/>
      <c r="D56" s="501"/>
      <c r="E56" s="245"/>
      <c r="F56" s="245"/>
      <c r="G56" s="245"/>
      <c r="H56" s="245"/>
      <c r="I56" s="245"/>
      <c r="J56" s="245"/>
      <c r="K56" s="245"/>
      <c r="L56" s="245"/>
      <c r="M56" s="245"/>
      <c r="N56" s="245"/>
      <c r="O56" s="245"/>
      <c r="P56" s="245"/>
      <c r="Q56" s="27"/>
      <c r="R56" s="27"/>
      <c r="S56" s="27"/>
      <c r="T56" s="27"/>
      <c r="U56" s="369"/>
      <c r="V56" s="27"/>
      <c r="W56" s="27"/>
      <c r="X56" s="1"/>
      <c r="Y56" s="27"/>
      <c r="Z56" s="27"/>
      <c r="AA56" s="27"/>
      <c r="AG56" s="1"/>
      <c r="AH56" s="1"/>
      <c r="AI56" s="1"/>
    </row>
    <row r="57" spans="1:37" ht="3" customHeight="1">
      <c r="B57" s="396"/>
      <c r="C57" s="1040"/>
      <c r="D57" s="1097"/>
      <c r="E57" s="1104"/>
      <c r="F57" s="1104"/>
      <c r="G57" s="1104"/>
      <c r="H57" s="1104"/>
      <c r="I57" s="1104"/>
      <c r="J57" s="1104"/>
      <c r="K57" s="1104"/>
      <c r="L57" s="1104"/>
      <c r="M57" s="1104"/>
      <c r="N57" s="1104"/>
      <c r="O57" s="1104"/>
      <c r="P57" s="1104"/>
      <c r="Q57" s="1104"/>
      <c r="R57" s="1104"/>
      <c r="S57" s="1104"/>
      <c r="T57" s="1104"/>
      <c r="U57" s="370"/>
      <c r="V57" s="31"/>
      <c r="W57" s="31"/>
      <c r="X57" s="31"/>
      <c r="Y57" s="31"/>
      <c r="Z57" s="27"/>
    </row>
    <row r="58" spans="1:37" ht="14.25" customHeight="1">
      <c r="C58" s="1"/>
      <c r="D58" s="4"/>
      <c r="E58" s="31"/>
      <c r="F58" s="31"/>
      <c r="G58" s="31"/>
      <c r="H58" s="31"/>
      <c r="I58" s="31"/>
      <c r="J58" s="31"/>
      <c r="K58" s="31"/>
      <c r="L58" s="31"/>
      <c r="M58" s="31"/>
      <c r="N58" s="31"/>
      <c r="O58" s="31"/>
      <c r="P58" s="31"/>
      <c r="Q58" s="31"/>
      <c r="R58" s="31"/>
      <c r="S58" s="31"/>
      <c r="T58" s="31"/>
      <c r="U58" s="402"/>
      <c r="V58" s="31"/>
      <c r="W58" s="31"/>
      <c r="X58" s="31"/>
      <c r="Y58" s="31"/>
      <c r="Z58" s="27"/>
    </row>
    <row r="59" spans="1:37" ht="14.25" customHeight="1">
      <c r="A59" s="252" t="s">
        <v>1111</v>
      </c>
      <c r="B59" s="252"/>
      <c r="C59" s="252"/>
      <c r="F59" s="25"/>
      <c r="G59" s="25"/>
      <c r="H59" s="25"/>
    </row>
    <row r="60" spans="1:37" ht="3" customHeight="1">
      <c r="B60" s="393"/>
      <c r="C60" s="371"/>
      <c r="D60" s="394"/>
      <c r="E60" s="394"/>
      <c r="F60" s="394"/>
      <c r="G60" s="394"/>
      <c r="H60" s="394"/>
      <c r="I60" s="394"/>
      <c r="J60" s="394"/>
      <c r="K60" s="394"/>
      <c r="L60" s="394"/>
      <c r="M60" s="394"/>
      <c r="N60" s="394"/>
      <c r="O60" s="394"/>
      <c r="P60" s="394"/>
      <c r="Q60" s="394"/>
      <c r="R60" s="394"/>
      <c r="S60" s="394"/>
      <c r="T60" s="394"/>
      <c r="U60" s="344"/>
      <c r="X60" s="1"/>
    </row>
    <row r="61" spans="1:37" ht="14.25" customHeight="1">
      <c r="B61" s="395"/>
      <c r="C61" s="21" t="s">
        <v>1112</v>
      </c>
      <c r="K61" s="454" t="s">
        <v>1113</v>
      </c>
      <c r="L61" s="390"/>
      <c r="M61" s="25" t="str">
        <f>IF(L61="","","※Ⅱ建物及び設備性能に関する事項の取組状況の程度及び調書は空欄のままとし、")</f>
        <v/>
      </c>
      <c r="U61" s="32"/>
      <c r="X61" s="1"/>
      <c r="Y61" t="s">
        <v>147</v>
      </c>
    </row>
    <row r="62" spans="1:37" ht="14.25" customHeight="1">
      <c r="B62" s="395"/>
      <c r="D62" s="368" t="s">
        <v>90</v>
      </c>
      <c r="E62" s="21" t="s">
        <v>1114</v>
      </c>
      <c r="F62" s="21"/>
      <c r="G62" s="21"/>
      <c r="H62" s="21"/>
      <c r="I62" s="1"/>
      <c r="M62" s="25" t="str">
        <f>IF(L61="","","　　建築物環境計画書入力シートに必要事項を入力する。")</f>
        <v/>
      </c>
      <c r="U62" s="32"/>
      <c r="X62" s="1"/>
    </row>
    <row r="63" spans="1:37" ht="14.25" customHeight="1" thickBot="1">
      <c r="B63" s="395"/>
      <c r="D63" s="26" t="s">
        <v>333</v>
      </c>
      <c r="E63" s="1213" t="s">
        <v>334</v>
      </c>
      <c r="F63" s="1214"/>
      <c r="G63" s="1214"/>
      <c r="H63" s="1212"/>
      <c r="I63" s="1213" t="s">
        <v>1015</v>
      </c>
      <c r="J63" s="1214"/>
      <c r="K63" s="1214"/>
      <c r="L63" s="1214"/>
      <c r="M63" s="1214"/>
      <c r="N63" s="1214"/>
      <c r="O63" s="1214"/>
      <c r="P63" s="1212"/>
      <c r="Q63" s="1213" t="s">
        <v>1016</v>
      </c>
      <c r="R63" s="1212"/>
      <c r="S63" s="26" t="s">
        <v>336</v>
      </c>
      <c r="T63" s="4"/>
      <c r="U63" s="366"/>
      <c r="V63" s="4"/>
      <c r="W63" s="4"/>
      <c r="X63" s="1"/>
    </row>
    <row r="64" spans="1:37" ht="24" customHeight="1" thickBot="1">
      <c r="B64" s="395"/>
      <c r="C64" s="1" t="str">
        <f>IF(OR($F$2="",AND($F$2&gt;$J$2,OR($Y$2="事務所",$Y$2="テナントビル",$Y$2="教育施設"))),"○","＋")</f>
        <v>○</v>
      </c>
      <c r="D64" s="326">
        <v>1.1000000000000001</v>
      </c>
      <c r="E64" s="1199" t="s">
        <v>1115</v>
      </c>
      <c r="F64" s="1200"/>
      <c r="G64" s="1200"/>
      <c r="H64" s="1201"/>
      <c r="I64" s="1303" t="s">
        <v>1116</v>
      </c>
      <c r="J64" s="1303"/>
      <c r="K64" s="1303"/>
      <c r="L64" s="1303"/>
      <c r="M64" s="1303"/>
      <c r="N64" s="1303"/>
      <c r="O64" s="1303"/>
      <c r="P64" s="1303"/>
      <c r="Q64" s="1243"/>
      <c r="R64" s="1244"/>
      <c r="S64" s="335">
        <f t="shared" ref="S64:S72" si="3">$X64</f>
        <v>0</v>
      </c>
      <c r="T64" s="27"/>
      <c r="U64" s="369"/>
      <c r="V64" s="27"/>
      <c r="W64" s="27"/>
      <c r="X64" s="1">
        <f>IF($Y$2="熱供給施設","-",IF($Q64=Y64,AG64,IF($Q64=Z64,AH64,IF($Q64=AA64,AI64,IF($Q64=AB64,AJ64,AK64)))))</f>
        <v>0</v>
      </c>
      <c r="Y64" s="11" t="s">
        <v>1117</v>
      </c>
      <c r="Z64" s="11" t="s">
        <v>1118</v>
      </c>
      <c r="AA64" s="11" t="s">
        <v>1119</v>
      </c>
      <c r="AB64" s="11" t="s">
        <v>1075</v>
      </c>
      <c r="AC64" s="11" t="s">
        <v>1051</v>
      </c>
      <c r="AG64" s="24">
        <v>1</v>
      </c>
      <c r="AH64" s="24">
        <v>0.8</v>
      </c>
      <c r="AI64" s="24">
        <v>0.5</v>
      </c>
      <c r="AJ64" s="24">
        <f>$AJ$2</f>
        <v>0.2</v>
      </c>
      <c r="AK64" s="24">
        <v>0</v>
      </c>
    </row>
    <row r="65" spans="2:43" ht="24" customHeight="1" thickBot="1">
      <c r="B65" s="395"/>
      <c r="C65" s="1" t="str">
        <f>IF(OR($F$2="",AND($F$2&gt;$J$2,OR($Y$2="事務所",$Y$2="テナントビル",$Y$2="教育施設"))),"○","＋")</f>
        <v>○</v>
      </c>
      <c r="D65" s="326">
        <v>1.2</v>
      </c>
      <c r="E65" s="1199" t="s">
        <v>1120</v>
      </c>
      <c r="F65" s="1200"/>
      <c r="G65" s="1200"/>
      <c r="H65" s="1201"/>
      <c r="I65" s="1303" t="s">
        <v>1121</v>
      </c>
      <c r="J65" s="1303"/>
      <c r="K65" s="1303"/>
      <c r="L65" s="1303"/>
      <c r="M65" s="1303"/>
      <c r="N65" s="1303"/>
      <c r="O65" s="1303"/>
      <c r="P65" s="1303"/>
      <c r="Q65" s="1243"/>
      <c r="R65" s="1244"/>
      <c r="S65" s="335">
        <f t="shared" si="3"/>
        <v>0</v>
      </c>
      <c r="T65" s="27"/>
      <c r="U65" s="369"/>
      <c r="V65" s="27"/>
      <c r="W65" s="27"/>
      <c r="X65" s="1">
        <f>IF($Y$2="熱供給施設","-",IF($Q65=Y65,AG65,IF($Q65=Z65,AH65,IF($Q65=AA65,AI65,IF($Q65=AB65,AJ65,AK65)))))</f>
        <v>0</v>
      </c>
      <c r="Y65" s="11" t="s">
        <v>1117</v>
      </c>
      <c r="Z65" s="11" t="s">
        <v>1118</v>
      </c>
      <c r="AA65" s="11" t="s">
        <v>1119</v>
      </c>
      <c r="AB65" s="11" t="s">
        <v>1122</v>
      </c>
      <c r="AC65" s="11" t="s">
        <v>1123</v>
      </c>
      <c r="AG65" s="24">
        <v>1</v>
      </c>
      <c r="AH65" s="24">
        <v>0.8</v>
      </c>
      <c r="AI65" s="24">
        <v>0.5</v>
      </c>
      <c r="AJ65" s="24">
        <f>$AJ$2</f>
        <v>0.2</v>
      </c>
      <c r="AK65" s="24">
        <v>0</v>
      </c>
    </row>
    <row r="66" spans="2:43" ht="14.25" thickBot="1">
      <c r="B66" s="395"/>
      <c r="C66" s="318" t="s">
        <v>1036</v>
      </c>
      <c r="D66" s="74">
        <v>1.4</v>
      </c>
      <c r="E66" s="1187" t="s">
        <v>1124</v>
      </c>
      <c r="F66" s="1188"/>
      <c r="G66" s="1188"/>
      <c r="H66" s="1210"/>
      <c r="I66" s="1221" t="s">
        <v>1125</v>
      </c>
      <c r="J66" s="1222"/>
      <c r="K66" s="1222"/>
      <c r="L66" s="1222"/>
      <c r="M66" s="1222"/>
      <c r="N66" s="1222"/>
      <c r="O66" s="1222"/>
      <c r="P66" s="1222"/>
      <c r="Q66" s="1227" t="str">
        <f>IF(SUM($X$69:$X$71)&gt;=100,Y66,IF(SUM($X$69:$X$71)&gt;=50,Z66,IF(SUM($X$69:$X$71)&gt;=30,AA66,IF(SUM($X$69:$X$71)&gt;=10,AB66,AC66))))</f>
        <v>電力換算で10kW未満採用又は採用無し</v>
      </c>
      <c r="R66" s="1228"/>
      <c r="S66" s="1256">
        <f t="shared" si="3"/>
        <v>0</v>
      </c>
      <c r="T66" s="27"/>
      <c r="U66" s="369"/>
      <c r="V66" s="27"/>
      <c r="W66" s="2"/>
      <c r="X66" s="1">
        <f>IF($Q66=Y66,AG66,IF($Q66=Z66,AH66,IF($Q66=AA66,AI66,IF($Q66=AB66,AJ66,AK66))))</f>
        <v>0</v>
      </c>
      <c r="Y66" s="1066" t="s">
        <v>1126</v>
      </c>
      <c r="Z66" s="1066" t="s">
        <v>1127</v>
      </c>
      <c r="AA66" s="1066" t="s">
        <v>1128</v>
      </c>
      <c r="AB66" s="1066" t="s">
        <v>1129</v>
      </c>
      <c r="AC66" s="11" t="s">
        <v>1130</v>
      </c>
      <c r="AG66" s="24">
        <v>1</v>
      </c>
      <c r="AH66" s="24">
        <v>0.8</v>
      </c>
      <c r="AI66" s="24">
        <v>0.5</v>
      </c>
      <c r="AJ66" s="24">
        <f>$AJ$2</f>
        <v>0.2</v>
      </c>
      <c r="AK66" s="24">
        <v>0</v>
      </c>
    </row>
    <row r="67" spans="2:43">
      <c r="B67" s="395"/>
      <c r="C67" s="318"/>
      <c r="D67" s="75"/>
      <c r="E67" s="1221"/>
      <c r="F67" s="1222"/>
      <c r="G67" s="1222"/>
      <c r="H67" s="1277"/>
      <c r="I67" s="1221"/>
      <c r="J67" s="1222"/>
      <c r="K67" s="1222"/>
      <c r="L67" s="1222"/>
      <c r="M67" s="1222"/>
      <c r="N67" s="1222"/>
      <c r="O67" s="1222"/>
      <c r="P67" s="1222"/>
      <c r="Q67" s="269" t="s">
        <v>1131</v>
      </c>
      <c r="R67" s="323">
        <f>Z71</f>
        <v>0</v>
      </c>
      <c r="S67" s="1285"/>
      <c r="T67" s="27"/>
      <c r="U67" s="369"/>
      <c r="V67" s="27"/>
      <c r="W67" s="27"/>
      <c r="X67" s="1"/>
      <c r="Y67" s="1"/>
      <c r="Z67" s="1"/>
      <c r="AA67" s="1"/>
      <c r="AB67" s="1"/>
      <c r="AC67" s="1"/>
      <c r="AD67" s="1"/>
      <c r="AE67" s="1"/>
      <c r="AF67" s="1"/>
      <c r="AG67" s="1"/>
      <c r="AH67" s="1"/>
      <c r="AI67" s="1"/>
      <c r="AJ67" s="1"/>
      <c r="AK67" s="1"/>
      <c r="AL67" s="1"/>
    </row>
    <row r="68" spans="2:43" ht="24" customHeight="1" thickBot="1">
      <c r="B68" s="395"/>
      <c r="C68" s="1"/>
      <c r="D68" s="75"/>
      <c r="E68" s="1221"/>
      <c r="F68" s="1222"/>
      <c r="G68" s="1222"/>
      <c r="H68" s="1277"/>
      <c r="I68" s="1351"/>
      <c r="J68" s="1352"/>
      <c r="K68" s="1353" t="s">
        <v>1132</v>
      </c>
      <c r="L68" s="1353"/>
      <c r="M68" s="1348" t="s">
        <v>1133</v>
      </c>
      <c r="N68" s="1349"/>
      <c r="O68" s="1291" t="s">
        <v>1134</v>
      </c>
      <c r="P68" s="1291"/>
      <c r="Q68" s="1291" t="s">
        <v>1135</v>
      </c>
      <c r="R68" s="1291"/>
      <c r="S68" s="1285">
        <f t="shared" si="3"/>
        <v>0</v>
      </c>
      <c r="T68" s="27"/>
      <c r="U68" s="369"/>
      <c r="V68" s="27"/>
      <c r="W68" s="27"/>
      <c r="X68" s="2"/>
      <c r="Y68" s="11" t="s">
        <v>1136</v>
      </c>
      <c r="Z68" s="11" t="s">
        <v>1137</v>
      </c>
      <c r="AA68" s="11" t="s">
        <v>1138</v>
      </c>
      <c r="AB68" s="11" t="s">
        <v>1139</v>
      </c>
      <c r="AC68" s="11" t="s">
        <v>1140</v>
      </c>
      <c r="AD68" s="11" t="s">
        <v>1141</v>
      </c>
      <c r="AE68" s="11" t="s">
        <v>1142</v>
      </c>
      <c r="AF68" s="11" t="s">
        <v>1143</v>
      </c>
      <c r="AG68" s="11" t="s">
        <v>1144</v>
      </c>
      <c r="AH68" s="11" t="s">
        <v>1145</v>
      </c>
    </row>
    <row r="69" spans="2:43" ht="14.25" thickBot="1">
      <c r="B69" s="395"/>
      <c r="C69" s="1"/>
      <c r="D69" s="75"/>
      <c r="E69" s="244"/>
      <c r="F69" s="245"/>
      <c r="G69" s="245"/>
      <c r="H69" s="246"/>
      <c r="I69" s="244"/>
      <c r="J69" s="245"/>
      <c r="K69" s="1281"/>
      <c r="L69" s="1282"/>
      <c r="M69" s="1281"/>
      <c r="N69" s="1282"/>
      <c r="O69" s="332"/>
      <c r="P69" s="334" t="str">
        <f>IF(M69="電力以外","MJ/h",IF(LEFT(M69,2)="電力","kW",""))</f>
        <v/>
      </c>
      <c r="Q69" s="235"/>
      <c r="R69" s="28" t="str">
        <f>IF(M69="電力以外","GJ/年",IF(LEFT(M69,2)="電力","MWh/年",""))</f>
        <v/>
      </c>
      <c r="S69" s="1285" t="str">
        <f t="shared" si="3"/>
        <v/>
      </c>
      <c r="T69" s="27"/>
      <c r="U69" s="369"/>
      <c r="V69" s="27"/>
      <c r="W69" s="27"/>
      <c r="X69" s="1" t="str">
        <f>IF(P69="kW",O69,IF(P69="MJ/h",ROUND(O69/$Z$70,0),""))</f>
        <v/>
      </c>
      <c r="Y69" s="11" t="s">
        <v>1146</v>
      </c>
      <c r="Z69" s="11" t="s">
        <v>1147</v>
      </c>
      <c r="AA69" s="11" t="s">
        <v>1148</v>
      </c>
      <c r="AB69" s="11" t="s">
        <v>1149</v>
      </c>
      <c r="AD69" s="27"/>
      <c r="AE69" s="27"/>
      <c r="AF69" s="27"/>
      <c r="AG69" s="27"/>
      <c r="AH69" s="27"/>
      <c r="AI69" s="27"/>
      <c r="AN69" s="27"/>
      <c r="AO69" s="27"/>
      <c r="AP69" s="27"/>
      <c r="AQ69" s="27"/>
    </row>
    <row r="70" spans="2:43" ht="14.25" customHeight="1" thickBot="1">
      <c r="B70" s="395"/>
      <c r="C70" s="1"/>
      <c r="D70" s="307"/>
      <c r="E70" s="244"/>
      <c r="F70" s="245"/>
      <c r="G70" s="245"/>
      <c r="H70" s="246"/>
      <c r="I70" s="244"/>
      <c r="J70" s="245"/>
      <c r="K70" s="1281"/>
      <c r="L70" s="1282"/>
      <c r="M70" s="1281"/>
      <c r="N70" s="1282"/>
      <c r="O70" s="332"/>
      <c r="P70" s="334" t="str">
        <f t="shared" ref="P70:P71" si="4">IF(M70="電力以外","MJ/h",IF(LEFT(M70,2)="電力","kW",""))</f>
        <v/>
      </c>
      <c r="Q70" s="235"/>
      <c r="R70" s="28" t="str">
        <f t="shared" ref="R70:R71" si="5">IF(M70="電力以外","GJ/年",IF(LEFT(M70,2)="電力","MWh/年",""))</f>
        <v/>
      </c>
      <c r="S70" s="1285" t="str">
        <f t="shared" si="3"/>
        <v/>
      </c>
      <c r="T70" s="27"/>
      <c r="U70" s="369"/>
      <c r="V70" s="27"/>
      <c r="W70" s="27"/>
      <c r="X70" s="1" t="str">
        <f>IF(P70="kW",O70,IF(P70="MJ/h",ROUND(O70/$Z$70,0),""))</f>
        <v/>
      </c>
      <c r="Y70" s="11" t="s">
        <v>1150</v>
      </c>
      <c r="Z70" s="1067">
        <v>8.64</v>
      </c>
      <c r="AA70" t="s">
        <v>1151</v>
      </c>
    </row>
    <row r="71" spans="2:43" ht="14.25" customHeight="1" thickBot="1">
      <c r="B71" s="395"/>
      <c r="C71" s="1"/>
      <c r="D71" s="308"/>
      <c r="E71" s="1190"/>
      <c r="F71" s="1191"/>
      <c r="G71" s="1191"/>
      <c r="H71" s="1211"/>
      <c r="I71" s="247"/>
      <c r="J71" s="1099"/>
      <c r="K71" s="1281"/>
      <c r="L71" s="1282"/>
      <c r="M71" s="1281"/>
      <c r="N71" s="1282"/>
      <c r="O71" s="332"/>
      <c r="P71" s="334" t="str">
        <f t="shared" si="4"/>
        <v/>
      </c>
      <c r="Q71" s="235"/>
      <c r="R71" s="28" t="str">
        <f t="shared" si="5"/>
        <v/>
      </c>
      <c r="S71" s="1257" t="str">
        <f t="shared" si="3"/>
        <v/>
      </c>
      <c r="T71" s="27"/>
      <c r="U71" s="369"/>
      <c r="V71" s="27"/>
      <c r="W71" s="27"/>
      <c r="X71" s="1" t="str">
        <f>IF(P71="kW",O71,IF(P71="MJ/h",ROUND(O71/$Z$70,0),""))</f>
        <v/>
      </c>
      <c r="Y71" s="27" t="s">
        <v>1131</v>
      </c>
      <c r="Z71" s="323">
        <f>ROUND(IF(メイン!$M$30=0,0,(IF(R69="MWh/年",Q69*$Z$70,Q69)+IF(R70="MWh/年",Q70*$Z$70,Q70)+IF(R71="MWh/年",Q71*$Z$70,Q71))/(メイン!$M$30+(IF(R69="MWh/年",Q69*$Z$70,Q69)+IF(R70="MWh/年",Q70*$Z$70,Q70)+IF(R71="MWh/年",Q71*$Z$70,Q71)))),5)</f>
        <v>0</v>
      </c>
      <c r="AA71" t="s">
        <v>1152</v>
      </c>
    </row>
    <row r="72" spans="2:43" ht="24" customHeight="1" thickBot="1">
      <c r="B72" s="395"/>
      <c r="C72" s="318" t="s">
        <v>1036</v>
      </c>
      <c r="D72" s="326">
        <v>1.5</v>
      </c>
      <c r="E72" s="1199" t="s">
        <v>1153</v>
      </c>
      <c r="F72" s="1200"/>
      <c r="G72" s="1200"/>
      <c r="H72" s="1201"/>
      <c r="I72" s="1303" t="s">
        <v>1154</v>
      </c>
      <c r="J72" s="1303"/>
      <c r="K72" s="1303"/>
      <c r="L72" s="1303"/>
      <c r="M72" s="1303"/>
      <c r="N72" s="1303"/>
      <c r="O72" s="1303"/>
      <c r="P72" s="1303"/>
      <c r="Q72" s="1243"/>
      <c r="R72" s="1244"/>
      <c r="S72" s="335">
        <f t="shared" si="3"/>
        <v>0</v>
      </c>
      <c r="T72" s="27"/>
      <c r="U72" s="369"/>
      <c r="V72" s="27"/>
      <c r="W72" s="27"/>
      <c r="X72" s="1">
        <f>IF($Q72=Y72,AG72,AH72)</f>
        <v>0</v>
      </c>
      <c r="Y72" s="11" t="s">
        <v>1155</v>
      </c>
      <c r="Z72" s="11" t="s">
        <v>1051</v>
      </c>
      <c r="AG72" s="24">
        <v>1</v>
      </c>
      <c r="AH72" s="24">
        <v>0</v>
      </c>
    </row>
    <row r="73" spans="2:43" ht="14.25" customHeight="1">
      <c r="B73" s="395"/>
      <c r="C73" s="1"/>
      <c r="D73" s="432"/>
      <c r="E73" s="245"/>
      <c r="F73" s="245"/>
      <c r="G73" s="245"/>
      <c r="H73" s="245"/>
      <c r="I73" s="245"/>
      <c r="J73" s="245"/>
      <c r="K73" s="245"/>
      <c r="L73" s="245"/>
      <c r="M73" s="245"/>
      <c r="N73" s="245"/>
      <c r="O73" s="245"/>
      <c r="P73" s="245"/>
      <c r="Q73" s="245"/>
      <c r="R73" s="245"/>
      <c r="S73" s="245"/>
      <c r="T73" s="27"/>
      <c r="U73" s="369"/>
      <c r="V73" s="27"/>
      <c r="W73" s="27"/>
      <c r="X73" s="1"/>
    </row>
    <row r="74" spans="2:43" ht="14.25" customHeight="1">
      <c r="B74" s="395"/>
      <c r="C74" s="1"/>
      <c r="D74" s="368" t="s">
        <v>92</v>
      </c>
      <c r="E74" s="21" t="s">
        <v>391</v>
      </c>
      <c r="F74" s="21"/>
      <c r="G74" s="21"/>
      <c r="H74" s="21"/>
      <c r="I74" s="1"/>
      <c r="U74" s="32"/>
    </row>
    <row r="75" spans="2:43" ht="14.25" customHeight="1">
      <c r="B75" s="395"/>
      <c r="C75" s="1"/>
      <c r="D75" s="26" t="s">
        <v>333</v>
      </c>
      <c r="E75" s="1213" t="s">
        <v>334</v>
      </c>
      <c r="F75" s="1214"/>
      <c r="G75" s="1214"/>
      <c r="H75" s="1212"/>
      <c r="I75" s="1213" t="s">
        <v>1015</v>
      </c>
      <c r="J75" s="1214"/>
      <c r="K75" s="1214"/>
      <c r="L75" s="1214"/>
      <c r="M75" s="1214"/>
      <c r="N75" s="1214"/>
      <c r="O75" s="1214"/>
      <c r="P75" s="1212"/>
      <c r="Q75" s="1213" t="s">
        <v>1016</v>
      </c>
      <c r="R75" s="1212"/>
      <c r="S75" s="26" t="s">
        <v>336</v>
      </c>
      <c r="U75" s="366"/>
      <c r="V75" s="4"/>
      <c r="W75" s="4"/>
      <c r="X75" s="4"/>
    </row>
    <row r="76" spans="2:43" ht="14.25" customHeight="1" thickBot="1">
      <c r="B76" s="395"/>
      <c r="C76" s="1" t="s">
        <v>1070</v>
      </c>
      <c r="D76" s="74">
        <v>2.1</v>
      </c>
      <c r="E76" s="1187" t="s">
        <v>1156</v>
      </c>
      <c r="F76" s="1188"/>
      <c r="G76" s="1188"/>
      <c r="H76" s="1210"/>
      <c r="I76" s="1210" t="s">
        <v>1157</v>
      </c>
      <c r="J76" s="1185"/>
      <c r="K76" s="1185"/>
      <c r="L76" s="1185"/>
      <c r="M76" s="1185"/>
      <c r="N76" s="1185"/>
      <c r="O76" s="1185"/>
      <c r="P76" s="1185"/>
      <c r="Q76" s="1306"/>
      <c r="R76" s="1306"/>
      <c r="S76" s="770">
        <f>$X76</f>
        <v>0</v>
      </c>
      <c r="U76" s="32"/>
      <c r="X76" s="1">
        <f>IF($Y$2="熱供給施設","-",IF(AND(R78="",R86="",R99=""),0,IF(AND(R78="",R86=""),S99,IF(R78="",S86,IF(R86="",S78,IF(AND(P77&lt;&gt;"",P77&gt;=0,P77&lt;=1),S78*P77+S86*(1-P77),"－"))))))</f>
        <v>0</v>
      </c>
    </row>
    <row r="77" spans="2:43" ht="14.25" customHeight="1" thickBot="1">
      <c r="B77" s="395"/>
      <c r="C77" s="1"/>
      <c r="D77" s="75"/>
      <c r="E77" s="244"/>
      <c r="F77" s="245"/>
      <c r="G77" s="245"/>
      <c r="H77" s="246"/>
      <c r="I77" s="245"/>
      <c r="J77" s="245"/>
      <c r="K77" s="1202" t="s">
        <v>1158</v>
      </c>
      <c r="L77" s="1203"/>
      <c r="M77" s="1203"/>
      <c r="N77" s="1203"/>
      <c r="O77" s="1204"/>
      <c r="P77" s="1028"/>
      <c r="Q77" s="10"/>
      <c r="R77" s="335"/>
      <c r="S77" s="1012"/>
      <c r="U77" s="32"/>
      <c r="X77" s="1"/>
      <c r="AC77" t="s">
        <v>1159</v>
      </c>
    </row>
    <row r="78" spans="2:43" ht="14.25" customHeight="1">
      <c r="B78" s="395"/>
      <c r="C78" s="1"/>
      <c r="D78" s="75"/>
      <c r="E78" s="244"/>
      <c r="F78" s="245"/>
      <c r="G78" s="245"/>
      <c r="H78" s="246"/>
      <c r="I78" s="245"/>
      <c r="J78" s="245"/>
      <c r="K78" s="248" t="s">
        <v>1160</v>
      </c>
      <c r="L78" s="250"/>
      <c r="M78" s="250"/>
      <c r="N78" s="412"/>
      <c r="O78" s="412"/>
      <c r="P78" s="412"/>
      <c r="Q78" s="269" t="s">
        <v>1161</v>
      </c>
      <c r="R78" s="1008" t="str">
        <f>IF(AA82="",AA81,AA82)</f>
        <v/>
      </c>
      <c r="S78" s="879" t="str">
        <f>IF(AND($F$2&gt;=$J$2,$X78&lt;$AA$78),0,$X78)</f>
        <v>-</v>
      </c>
      <c r="U78" s="32"/>
      <c r="X78" s="1" t="str">
        <f>IF(R78="","-",IF(R78&gt;=Y78,1,IF(R78&lt;=Z78,0,ROUND(1-((Y78-R78)/(Y78-Z78)),3))))</f>
        <v>-</v>
      </c>
      <c r="Y78" s="126">
        <f>Y92*0.8</f>
        <v>0.24</v>
      </c>
      <c r="Z78" s="385">
        <f>Z92*0.8</f>
        <v>4.0000000000000008E-2</v>
      </c>
      <c r="AA78" s="24">
        <v>0.4</v>
      </c>
    </row>
    <row r="79" spans="2:43" ht="14.25" customHeight="1">
      <c r="B79" s="395"/>
      <c r="C79" s="1"/>
      <c r="D79" s="75"/>
      <c r="E79" s="244"/>
      <c r="F79" s="245"/>
      <c r="G79" s="245"/>
      <c r="H79" s="246"/>
      <c r="K79" s="244"/>
      <c r="L79" s="245"/>
      <c r="M79" s="1316" t="s">
        <v>1162</v>
      </c>
      <c r="N79" s="1317"/>
      <c r="O79" s="223" t="s">
        <v>1163</v>
      </c>
      <c r="P79" s="1296" t="s">
        <v>1164</v>
      </c>
      <c r="Q79" s="1297"/>
      <c r="R79" s="1290" t="s">
        <v>1165</v>
      </c>
      <c r="S79" s="879"/>
      <c r="U79" s="369"/>
      <c r="V79" s="27"/>
      <c r="W79" s="27"/>
      <c r="X79" s="1"/>
    </row>
    <row r="80" spans="2:43" ht="14.25" customHeight="1" thickBot="1">
      <c r="B80" s="395"/>
      <c r="C80" s="1"/>
      <c r="D80" s="75"/>
      <c r="E80" s="244"/>
      <c r="F80" s="245"/>
      <c r="G80" s="245"/>
      <c r="H80" s="246"/>
      <c r="K80" s="244"/>
      <c r="L80" s="245"/>
      <c r="M80" s="1294" t="s">
        <v>1166</v>
      </c>
      <c r="N80" s="1295"/>
      <c r="O80" s="1027"/>
      <c r="P80" s="187" t="s">
        <v>1167</v>
      </c>
      <c r="Q80" s="519" t="s">
        <v>2150</v>
      </c>
      <c r="R80" s="1153"/>
      <c r="S80" s="317"/>
      <c r="U80" s="32"/>
      <c r="X80" s="1"/>
      <c r="Y80" s="1"/>
      <c r="Z80" s="1"/>
      <c r="AA80" s="1"/>
      <c r="AB80" s="1"/>
      <c r="AC80" s="1"/>
      <c r="AD80" s="1"/>
      <c r="AE80" s="1"/>
      <c r="AF80" s="1"/>
      <c r="AG80" s="1"/>
      <c r="AH80" s="1"/>
      <c r="AI80" s="1"/>
      <c r="AJ80" s="1"/>
    </row>
    <row r="81" spans="2:37" ht="14.25" customHeight="1" thickBot="1">
      <c r="B81" s="395"/>
      <c r="C81" s="1"/>
      <c r="D81" s="75"/>
      <c r="E81" s="244"/>
      <c r="F81" s="245"/>
      <c r="G81" s="245"/>
      <c r="H81" s="246"/>
      <c r="K81" s="244"/>
      <c r="L81" s="245"/>
      <c r="M81" s="1286"/>
      <c r="N81" s="1287"/>
      <c r="O81" s="1028"/>
      <c r="P81" s="235"/>
      <c r="Q81" s="235"/>
      <c r="R81" s="1008" t="str">
        <f t="shared" ref="R81:R85" si="6">IF(O81&lt;&gt;0,1-O81,IF(Q81="","",1-Q81/P81))</f>
        <v/>
      </c>
      <c r="S81" s="118"/>
      <c r="U81" s="32"/>
      <c r="X81" s="1"/>
      <c r="Y81" s="1"/>
      <c r="Z81" t="s">
        <v>1168</v>
      </c>
      <c r="AA81" s="1" t="str">
        <f>IF(R81="","",R81)</f>
        <v/>
      </c>
      <c r="AB81" s="1"/>
      <c r="AC81" s="1" t="s">
        <v>1169</v>
      </c>
      <c r="AD81" s="1"/>
      <c r="AE81" s="1"/>
      <c r="AF81" s="1"/>
      <c r="AG81" s="1"/>
      <c r="AH81" s="1"/>
      <c r="AI81" s="1"/>
      <c r="AJ81" s="1"/>
    </row>
    <row r="82" spans="2:37" ht="14.25" customHeight="1" thickBot="1">
      <c r="B82" s="395"/>
      <c r="C82" s="1"/>
      <c r="D82" s="75"/>
      <c r="E82" s="244"/>
      <c r="F82" s="245"/>
      <c r="G82" s="245"/>
      <c r="H82" s="246"/>
      <c r="K82" s="244"/>
      <c r="L82" s="245"/>
      <c r="M82" s="1286"/>
      <c r="N82" s="1287"/>
      <c r="O82" s="1028"/>
      <c r="P82" s="235"/>
      <c r="Q82" s="235"/>
      <c r="R82" s="1008" t="str">
        <f t="shared" si="6"/>
        <v/>
      </c>
      <c r="S82" s="118"/>
      <c r="U82" s="32"/>
      <c r="X82" s="1"/>
      <c r="Y82" s="1"/>
      <c r="Z82" t="s">
        <v>1170</v>
      </c>
      <c r="AA82" s="1" t="str">
        <f>IF(AND(M81="",M82="",M83="",M84="",M85=""),"",IF(SUM(R81:R85)=0,0,IF(SUM(M81:M85)=0,0,ROUND(SUMPRODUCT(R81:R85,M81:M85)/SUM(M81:M85),3))))</f>
        <v/>
      </c>
      <c r="AB82" s="1"/>
      <c r="AC82" s="1"/>
      <c r="AD82" s="1"/>
      <c r="AE82" s="1"/>
      <c r="AF82" s="1"/>
      <c r="AG82" s="1"/>
      <c r="AH82" s="1"/>
      <c r="AI82" s="1"/>
      <c r="AJ82" s="1"/>
    </row>
    <row r="83" spans="2:37" ht="14.25" customHeight="1" thickBot="1">
      <c r="B83" s="395"/>
      <c r="C83" s="1"/>
      <c r="D83" s="75"/>
      <c r="E83" s="244"/>
      <c r="F83" s="245"/>
      <c r="G83" s="245"/>
      <c r="H83" s="246"/>
      <c r="K83" s="244"/>
      <c r="L83" s="245"/>
      <c r="M83" s="1286"/>
      <c r="N83" s="1287"/>
      <c r="O83" s="1028"/>
      <c r="P83" s="235"/>
      <c r="Q83" s="235"/>
      <c r="R83" s="1008" t="str">
        <f t="shared" si="6"/>
        <v/>
      </c>
      <c r="S83" s="118"/>
      <c r="U83" s="32"/>
      <c r="Y83" s="1"/>
      <c r="Z83" s="1"/>
      <c r="AA83" s="1"/>
      <c r="AB83" s="1"/>
      <c r="AC83" s="1"/>
      <c r="AD83" s="1"/>
      <c r="AE83" s="1"/>
      <c r="AF83" s="1"/>
      <c r="AG83" s="1"/>
      <c r="AH83" s="1"/>
      <c r="AI83" s="1"/>
      <c r="AJ83" s="1"/>
    </row>
    <row r="84" spans="2:37" ht="14.25" customHeight="1" thickBot="1">
      <c r="B84" s="395"/>
      <c r="C84" s="1"/>
      <c r="D84" s="75"/>
      <c r="E84" s="244"/>
      <c r="F84" s="245"/>
      <c r="G84" s="245"/>
      <c r="H84" s="246"/>
      <c r="K84" s="244"/>
      <c r="L84" s="245"/>
      <c r="M84" s="1286"/>
      <c r="N84" s="1287"/>
      <c r="O84" s="1028"/>
      <c r="P84" s="235"/>
      <c r="Q84" s="235"/>
      <c r="R84" s="1008" t="str">
        <f t="shared" si="6"/>
        <v/>
      </c>
      <c r="S84" s="118"/>
      <c r="U84" s="32"/>
      <c r="AB84" s="1"/>
      <c r="AC84" s="1"/>
      <c r="AD84" s="1"/>
      <c r="AE84" s="1"/>
      <c r="AF84" s="1"/>
      <c r="AG84" s="1"/>
      <c r="AH84" s="1"/>
      <c r="AI84" s="1"/>
      <c r="AJ84" s="1"/>
    </row>
    <row r="85" spans="2:37" ht="14.25" customHeight="1" thickBot="1">
      <c r="B85" s="395"/>
      <c r="C85" s="1"/>
      <c r="D85" s="75"/>
      <c r="E85" s="244"/>
      <c r="F85" s="245"/>
      <c r="G85" s="245"/>
      <c r="H85" s="246"/>
      <c r="K85" s="244"/>
      <c r="L85" s="245"/>
      <c r="M85" s="1286"/>
      <c r="N85" s="1287"/>
      <c r="O85" s="1028"/>
      <c r="P85" s="235"/>
      <c r="Q85" s="235"/>
      <c r="R85" s="1008" t="str">
        <f t="shared" si="6"/>
        <v/>
      </c>
      <c r="S85" s="119"/>
      <c r="U85" s="32"/>
      <c r="AB85" s="1"/>
      <c r="AC85" s="1"/>
      <c r="AD85" s="1"/>
      <c r="AE85" s="1"/>
      <c r="AF85" s="1"/>
      <c r="AG85" s="1"/>
      <c r="AH85" s="1"/>
      <c r="AI85" s="1"/>
      <c r="AJ85" s="1"/>
    </row>
    <row r="86" spans="2:37" ht="14.25" customHeight="1">
      <c r="B86" s="395"/>
      <c r="C86" s="1"/>
      <c r="D86" s="75"/>
      <c r="E86" s="244"/>
      <c r="F86" s="245"/>
      <c r="G86" s="245"/>
      <c r="H86" s="246"/>
      <c r="K86" s="248" t="s">
        <v>1171</v>
      </c>
      <c r="L86" s="250"/>
      <c r="M86" s="250"/>
      <c r="N86" s="250"/>
      <c r="O86" s="250"/>
      <c r="P86" s="346"/>
      <c r="Q86" s="269" t="s">
        <v>1161</v>
      </c>
      <c r="R86" s="270" t="str">
        <f>IF(AND(L89="",L90="",L91="",L92="",L93="",L94="",L95="",L96="",L97="",L98=""),"",IF(SUM(R89:R98)=0,0,IF(SUM(N89:N98)=0,0,ROUND(SUMPRODUCT(R89:R98,N89:N98)/SUM(N89:N98),3))))</f>
        <v/>
      </c>
      <c r="S86" s="335" t="str">
        <f>IF(AND($F$2&gt;=$J$2,$X86&lt;$AA$92),0,$X86)</f>
        <v>-</v>
      </c>
      <c r="T86" s="4"/>
      <c r="U86" s="32"/>
      <c r="X86" s="1" t="str">
        <f>IF(R86="","-",IF(R86&gt;=Y92,1,IF(R86&lt;=Z92,0,ROUND(1-((Y92-R86)/(Y92-Z92)),3))))</f>
        <v>-</v>
      </c>
    </row>
    <row r="87" spans="2:37" ht="14.25" customHeight="1">
      <c r="B87" s="395"/>
      <c r="C87" s="1"/>
      <c r="D87" s="75"/>
      <c r="E87" s="244"/>
      <c r="F87" s="245"/>
      <c r="G87" s="245"/>
      <c r="H87" s="246"/>
      <c r="K87" s="1356" t="s">
        <v>1172</v>
      </c>
      <c r="L87" s="1329" t="s">
        <v>1173</v>
      </c>
      <c r="M87" s="1331"/>
      <c r="N87" s="1316" t="s">
        <v>1174</v>
      </c>
      <c r="O87" s="1317"/>
      <c r="P87" s="1298" t="s">
        <v>1175</v>
      </c>
      <c r="Q87" s="1299"/>
      <c r="R87" s="1152" t="s">
        <v>1165</v>
      </c>
      <c r="S87" s="879"/>
      <c r="U87" s="369"/>
      <c r="V87" s="27"/>
      <c r="W87" s="27"/>
      <c r="X87" s="1"/>
    </row>
    <row r="88" spans="2:37" ht="14.25" customHeight="1" thickBot="1">
      <c r="B88" s="395"/>
      <c r="C88" s="1"/>
      <c r="D88" s="75"/>
      <c r="E88" s="244"/>
      <c r="F88" s="245"/>
      <c r="G88" s="245"/>
      <c r="H88" s="246"/>
      <c r="K88" s="1267"/>
      <c r="L88" s="1294"/>
      <c r="M88" s="1295"/>
      <c r="N88" s="1294" t="s">
        <v>1166</v>
      </c>
      <c r="O88" s="1295"/>
      <c r="P88" s="187" t="s">
        <v>1167</v>
      </c>
      <c r="Q88" s="519" t="s">
        <v>1176</v>
      </c>
      <c r="R88" s="1153"/>
      <c r="S88" s="317"/>
      <c r="U88" s="32"/>
      <c r="X88" s="1"/>
      <c r="Y88" s="24"/>
      <c r="Z88" s="11" t="s">
        <v>233</v>
      </c>
      <c r="AA88" s="11" t="s">
        <v>234</v>
      </c>
      <c r="AB88" s="11" t="s">
        <v>235</v>
      </c>
      <c r="AC88" s="11" t="s">
        <v>236</v>
      </c>
      <c r="AD88" s="11" t="s">
        <v>237</v>
      </c>
      <c r="AE88" s="11" t="s">
        <v>238</v>
      </c>
      <c r="AF88" s="11" t="s">
        <v>239</v>
      </c>
    </row>
    <row r="89" spans="2:37" ht="14.25" customHeight="1" thickBot="1">
      <c r="B89" s="395"/>
      <c r="C89" s="1"/>
      <c r="D89" s="75"/>
      <c r="E89" s="244"/>
      <c r="F89" s="245"/>
      <c r="G89" s="245"/>
      <c r="H89" s="246"/>
      <c r="K89" s="228" t="s">
        <v>1177</v>
      </c>
      <c r="L89" s="1288"/>
      <c r="M89" s="1289"/>
      <c r="N89" s="1286"/>
      <c r="O89" s="1287"/>
      <c r="P89" s="880" t="str">
        <f t="shared" ref="P89:P98" si="7">IF(L89="","",HLOOKUP(L89,$Y$88:$AF$90,3,0))</f>
        <v/>
      </c>
      <c r="Q89" s="881"/>
      <c r="R89" s="270" t="str">
        <f t="shared" ref="R89:R98" si="8">IF(L89="","",IF(Q89="","",1-Q89/P89))</f>
        <v/>
      </c>
      <c r="S89" s="852"/>
      <c r="U89" s="32"/>
      <c r="X89" s="1"/>
      <c r="Y89" s="125" t="s">
        <v>1178</v>
      </c>
      <c r="Z89" s="23">
        <v>5</v>
      </c>
      <c r="AA89" s="23">
        <v>-30</v>
      </c>
      <c r="AB89" s="23">
        <v>-45</v>
      </c>
      <c r="AC89" s="23">
        <v>-30</v>
      </c>
      <c r="AD89" s="23">
        <v>35</v>
      </c>
      <c r="AE89" s="23">
        <v>-15</v>
      </c>
      <c r="AF89" s="23">
        <v>-45</v>
      </c>
    </row>
    <row r="90" spans="2:37" ht="14.25" customHeight="1" thickBot="1">
      <c r="B90" s="395"/>
      <c r="C90" s="1"/>
      <c r="D90" s="75"/>
      <c r="E90" s="244"/>
      <c r="F90" s="245"/>
      <c r="G90" s="245"/>
      <c r="H90" s="246"/>
      <c r="K90" s="228" t="s">
        <v>1179</v>
      </c>
      <c r="L90" s="1288"/>
      <c r="M90" s="1289"/>
      <c r="N90" s="1286"/>
      <c r="O90" s="1287"/>
      <c r="P90" s="880" t="str">
        <f t="shared" si="7"/>
        <v/>
      </c>
      <c r="Q90" s="881"/>
      <c r="R90" s="270" t="str">
        <f t="shared" si="8"/>
        <v/>
      </c>
      <c r="S90" s="852"/>
      <c r="T90" s="4"/>
      <c r="U90" s="366"/>
      <c r="V90" s="4"/>
      <c r="W90" s="4"/>
      <c r="X90" s="1"/>
      <c r="Y90" s="125" t="s">
        <v>1180</v>
      </c>
      <c r="Z90" s="23">
        <v>300</v>
      </c>
      <c r="AA90" s="23">
        <v>380</v>
      </c>
      <c r="AB90" s="23">
        <v>420</v>
      </c>
      <c r="AC90" s="23">
        <v>340</v>
      </c>
      <c r="AD90" s="23">
        <v>320</v>
      </c>
      <c r="AE90" s="23">
        <v>550</v>
      </c>
      <c r="AF90" s="23">
        <v>550</v>
      </c>
    </row>
    <row r="91" spans="2:37" ht="14.25" customHeight="1" thickBot="1">
      <c r="B91" s="395"/>
      <c r="C91" s="1"/>
      <c r="D91" s="75"/>
      <c r="E91" s="244"/>
      <c r="F91" s="245"/>
      <c r="G91" s="245"/>
      <c r="H91" s="246"/>
      <c r="K91" s="228" t="s">
        <v>1181</v>
      </c>
      <c r="L91" s="1288"/>
      <c r="M91" s="1289"/>
      <c r="N91" s="1286"/>
      <c r="O91" s="1287"/>
      <c r="P91" s="880" t="str">
        <f t="shared" si="7"/>
        <v/>
      </c>
      <c r="Q91" s="881"/>
      <c r="R91" s="270" t="str">
        <f t="shared" si="8"/>
        <v/>
      </c>
      <c r="S91" s="852"/>
      <c r="T91" s="27"/>
      <c r="U91" s="369"/>
      <c r="V91" s="27"/>
      <c r="W91" s="27"/>
      <c r="Y91" s="125" t="s">
        <v>1182</v>
      </c>
      <c r="Z91" s="23" t="e">
        <f>ROUND(-1.8085*$AL$99+480.85,0)</f>
        <v>#N/A</v>
      </c>
      <c r="AA91" s="23" t="e">
        <f>ROUND(-1.55*$AL$99+535,0)</f>
        <v>#N/A</v>
      </c>
      <c r="AB91" s="23" t="e">
        <f>ROUND(-3.55*$AL$99+775,0)</f>
        <v>#N/A</v>
      </c>
      <c r="AC91" s="23" t="e">
        <f>ROUND(-2.6*$AL$99+600,0)</f>
        <v>#N/A</v>
      </c>
      <c r="AD91" s="23" t="e">
        <f>ROUND(-1.4634*$AL$99+466.34,0)</f>
        <v>#N/A</v>
      </c>
      <c r="AE91" s="23" t="e">
        <f>ROUND(-2.6*$AL$99+810,0)</f>
        <v>#N/A</v>
      </c>
      <c r="AF91" s="23" t="e">
        <f>ROUND(-2.6*$AL$99+810,0)</f>
        <v>#N/A</v>
      </c>
    </row>
    <row r="92" spans="2:37" ht="14.25" customHeight="1" thickBot="1">
      <c r="B92" s="395"/>
      <c r="C92" s="1"/>
      <c r="D92" s="75"/>
      <c r="E92" s="244"/>
      <c r="F92" s="245"/>
      <c r="G92" s="245"/>
      <c r="H92" s="246"/>
      <c r="K92" s="228" t="s">
        <v>1183</v>
      </c>
      <c r="L92" s="1288"/>
      <c r="M92" s="1289"/>
      <c r="N92" s="1286"/>
      <c r="O92" s="1287"/>
      <c r="P92" s="880" t="str">
        <f t="shared" si="7"/>
        <v/>
      </c>
      <c r="Q92" s="881"/>
      <c r="R92" s="270" t="str">
        <f t="shared" si="8"/>
        <v/>
      </c>
      <c r="S92" s="852"/>
      <c r="T92" s="27"/>
      <c r="U92" s="369"/>
      <c r="V92" s="27"/>
      <c r="W92" s="27"/>
      <c r="Y92" s="126">
        <v>0.3</v>
      </c>
      <c r="Z92" s="385">
        <v>0.05</v>
      </c>
      <c r="AA92" s="24">
        <v>0.4</v>
      </c>
      <c r="AB92" s="4" t="s">
        <v>1184</v>
      </c>
      <c r="AI92" s="1"/>
      <c r="AJ92" s="1"/>
      <c r="AK92" s="1"/>
    </row>
    <row r="93" spans="2:37" ht="14.25" customHeight="1" thickBot="1">
      <c r="B93" s="395"/>
      <c r="C93" s="1"/>
      <c r="D93" s="75"/>
      <c r="E93" s="244"/>
      <c r="F93" s="245"/>
      <c r="G93" s="245"/>
      <c r="H93" s="246"/>
      <c r="K93" s="228" t="s">
        <v>1185</v>
      </c>
      <c r="L93" s="1288"/>
      <c r="M93" s="1289"/>
      <c r="N93" s="1286"/>
      <c r="O93" s="1287"/>
      <c r="P93" s="880" t="str">
        <f t="shared" si="7"/>
        <v/>
      </c>
      <c r="Q93" s="881"/>
      <c r="R93" s="270" t="str">
        <f t="shared" si="8"/>
        <v/>
      </c>
      <c r="S93" s="852"/>
      <c r="T93" s="27"/>
      <c r="U93" s="369"/>
      <c r="V93" s="27"/>
      <c r="W93" s="27"/>
      <c r="Y93" s="441"/>
      <c r="Z93" s="442"/>
      <c r="AA93" s="1"/>
      <c r="AB93" s="4"/>
      <c r="AI93" s="1"/>
      <c r="AJ93" s="1"/>
      <c r="AK93" s="1"/>
    </row>
    <row r="94" spans="2:37" ht="14.25" customHeight="1" thickBot="1">
      <c r="B94" s="395"/>
      <c r="C94" s="1"/>
      <c r="D94" s="75"/>
      <c r="E94" s="244"/>
      <c r="F94" s="245"/>
      <c r="G94" s="245"/>
      <c r="H94" s="246"/>
      <c r="K94" s="228" t="s">
        <v>1186</v>
      </c>
      <c r="L94" s="1288"/>
      <c r="M94" s="1289"/>
      <c r="N94" s="1286"/>
      <c r="O94" s="1287"/>
      <c r="P94" s="880" t="str">
        <f t="shared" si="7"/>
        <v/>
      </c>
      <c r="Q94" s="881"/>
      <c r="R94" s="270" t="str">
        <f t="shared" si="8"/>
        <v/>
      </c>
      <c r="S94" s="852"/>
      <c r="T94" s="27"/>
      <c r="U94" s="369"/>
      <c r="V94" s="27"/>
      <c r="W94" s="27"/>
      <c r="Y94" s="441"/>
      <c r="Z94" s="442"/>
      <c r="AA94" s="1"/>
      <c r="AB94" s="4"/>
      <c r="AI94" s="1"/>
      <c r="AJ94" s="1"/>
      <c r="AK94" s="1"/>
    </row>
    <row r="95" spans="2:37" ht="14.25" customHeight="1" thickBot="1">
      <c r="B95" s="395"/>
      <c r="C95" s="1"/>
      <c r="D95" s="75"/>
      <c r="E95" s="244"/>
      <c r="F95" s="245"/>
      <c r="G95" s="245"/>
      <c r="H95" s="246"/>
      <c r="K95" s="228" t="s">
        <v>1187</v>
      </c>
      <c r="L95" s="1288"/>
      <c r="M95" s="1289"/>
      <c r="N95" s="1286"/>
      <c r="O95" s="1287"/>
      <c r="P95" s="880" t="str">
        <f t="shared" si="7"/>
        <v/>
      </c>
      <c r="Q95" s="881"/>
      <c r="R95" s="270" t="str">
        <f t="shared" si="8"/>
        <v/>
      </c>
      <c r="S95" s="852"/>
      <c r="T95" s="27"/>
      <c r="U95" s="369"/>
      <c r="V95" s="27"/>
      <c r="W95" s="27"/>
      <c r="Y95" s="441"/>
      <c r="Z95" s="442"/>
      <c r="AA95" s="1"/>
      <c r="AB95" s="4"/>
      <c r="AI95" s="1"/>
      <c r="AJ95" s="1"/>
      <c r="AK95" s="1"/>
    </row>
    <row r="96" spans="2:37" ht="14.25" customHeight="1" thickBot="1">
      <c r="B96" s="395"/>
      <c r="C96" s="1"/>
      <c r="D96" s="75"/>
      <c r="E96" s="244"/>
      <c r="F96" s="245"/>
      <c r="G96" s="245"/>
      <c r="H96" s="246"/>
      <c r="K96" s="228" t="s">
        <v>1188</v>
      </c>
      <c r="L96" s="1288"/>
      <c r="M96" s="1289"/>
      <c r="N96" s="1286"/>
      <c r="O96" s="1287"/>
      <c r="P96" s="880" t="str">
        <f t="shared" si="7"/>
        <v/>
      </c>
      <c r="Q96" s="881"/>
      <c r="R96" s="270" t="str">
        <f t="shared" si="8"/>
        <v/>
      </c>
      <c r="S96" s="852"/>
      <c r="T96" s="27"/>
      <c r="U96" s="369"/>
      <c r="V96" s="27"/>
      <c r="W96" s="27"/>
      <c r="Y96" s="441"/>
      <c r="Z96" s="442"/>
      <c r="AA96" s="1"/>
      <c r="AB96" s="4"/>
      <c r="AI96" s="1"/>
      <c r="AJ96" s="1"/>
      <c r="AK96" s="1"/>
    </row>
    <row r="97" spans="2:38" ht="14.25" customHeight="1" thickBot="1">
      <c r="B97" s="395"/>
      <c r="C97" s="1"/>
      <c r="D97" s="75"/>
      <c r="E97" s="244"/>
      <c r="F97" s="245"/>
      <c r="G97" s="245"/>
      <c r="H97" s="246"/>
      <c r="K97" s="228" t="s">
        <v>1189</v>
      </c>
      <c r="L97" s="1288"/>
      <c r="M97" s="1289"/>
      <c r="N97" s="1286"/>
      <c r="O97" s="1287"/>
      <c r="P97" s="880" t="str">
        <f t="shared" si="7"/>
        <v/>
      </c>
      <c r="Q97" s="881"/>
      <c r="R97" s="270" t="str">
        <f t="shared" si="8"/>
        <v/>
      </c>
      <c r="S97" s="852"/>
      <c r="T97" s="27"/>
      <c r="U97" s="369"/>
      <c r="V97" s="27"/>
      <c r="W97" s="27"/>
      <c r="Y97" s="441"/>
      <c r="Z97" s="442"/>
      <c r="AA97" s="1"/>
      <c r="AB97" s="4"/>
      <c r="AI97" s="1"/>
      <c r="AJ97" s="1"/>
      <c r="AK97" s="1"/>
    </row>
    <row r="98" spans="2:38" ht="14.25" customHeight="1" thickBot="1">
      <c r="B98" s="395"/>
      <c r="C98" s="1"/>
      <c r="D98" s="75"/>
      <c r="E98" s="244"/>
      <c r="F98" s="245"/>
      <c r="G98" s="245"/>
      <c r="H98" s="246"/>
      <c r="K98" s="228" t="s">
        <v>1190</v>
      </c>
      <c r="L98" s="1288"/>
      <c r="M98" s="1289"/>
      <c r="N98" s="1286"/>
      <c r="O98" s="1287"/>
      <c r="P98" s="880" t="str">
        <f t="shared" si="7"/>
        <v/>
      </c>
      <c r="Q98" s="881"/>
      <c r="R98" s="270" t="str">
        <f t="shared" si="8"/>
        <v/>
      </c>
      <c r="S98" s="852"/>
      <c r="T98" s="27"/>
      <c r="U98" s="369"/>
      <c r="V98" s="27"/>
      <c r="W98" s="27"/>
      <c r="Y98" s="441"/>
      <c r="Z98" s="442"/>
      <c r="AA98" s="1"/>
      <c r="AB98" s="4"/>
      <c r="AI98" s="1"/>
      <c r="AJ98" s="1"/>
      <c r="AK98" s="1"/>
    </row>
    <row r="99" spans="2:38" ht="14.25" customHeight="1" thickBot="1">
      <c r="B99" s="395"/>
      <c r="C99" s="1"/>
      <c r="D99" s="75"/>
      <c r="E99" s="244"/>
      <c r="F99" s="245"/>
      <c r="G99" s="245"/>
      <c r="H99" s="246"/>
      <c r="K99" s="443" t="s">
        <v>1191</v>
      </c>
      <c r="L99" s="444"/>
      <c r="M99" s="245"/>
      <c r="N99" s="245"/>
      <c r="O99" s="412"/>
      <c r="P99" s="445"/>
      <c r="Q99" s="446" t="s">
        <v>1192</v>
      </c>
      <c r="R99" s="447" t="str">
        <f>Y100</f>
        <v/>
      </c>
      <c r="S99" s="335" t="str">
        <f>$X99</f>
        <v>-</v>
      </c>
      <c r="T99" s="27"/>
      <c r="U99" s="369"/>
      <c r="V99" s="27"/>
      <c r="W99" s="27"/>
      <c r="X99" s="1" t="str">
        <f>IF(Y100="","-",IF(Y100&gt;=Y92,1,IF(Y100&lt;=Z92,0,ROUND(1-((Y92-Y100)/(Y92-Z92)),3))))</f>
        <v>-</v>
      </c>
      <c r="AB99" s="24">
        <v>1</v>
      </c>
      <c r="AL99" s="243" t="e">
        <f>SUM(AL100:AL108)</f>
        <v>#N/A</v>
      </c>
    </row>
    <row r="100" spans="2:38" ht="14.25" customHeight="1" thickBot="1">
      <c r="B100" s="395"/>
      <c r="C100" s="1"/>
      <c r="D100" s="75"/>
      <c r="E100" s="244"/>
      <c r="F100" s="245"/>
      <c r="G100" s="245"/>
      <c r="H100" s="246"/>
      <c r="I100" s="245"/>
      <c r="J100" s="245"/>
      <c r="K100" s="1221" t="s">
        <v>1193</v>
      </c>
      <c r="L100" s="1277"/>
      <c r="M100" s="413" t="s">
        <v>1194</v>
      </c>
      <c r="N100" s="412"/>
      <c r="O100" s="412"/>
      <c r="P100" s="333"/>
      <c r="Q100" s="1243"/>
      <c r="R100" s="1244"/>
      <c r="S100" s="335" t="s">
        <v>1027</v>
      </c>
      <c r="T100" s="27"/>
      <c r="U100" s="369"/>
      <c r="V100" s="27"/>
      <c r="W100" s="27"/>
      <c r="X100" s="240"/>
      <c r="Y100" s="386" t="str">
        <f>IF($Q$100="","",ROUND(1-Z100/HLOOKUP(Q100,$Z$88:$AF$91,3,0),3))</f>
        <v/>
      </c>
      <c r="Z100" s="23" t="str">
        <f>IF($Q$100="","",ROUND(HLOOKUP(Q100,$Z$88:$AF$91,4,0)*$AB$99,3))</f>
        <v/>
      </c>
      <c r="AL100" s="243" t="e">
        <f>HLOOKUP(Q100,$Z$88:$AF$91,2,0)</f>
        <v>#N/A</v>
      </c>
    </row>
    <row r="101" spans="2:38" ht="14.25" customHeight="1" thickBot="1">
      <c r="B101" s="395"/>
      <c r="C101" s="1"/>
      <c r="D101" s="75"/>
      <c r="E101" s="244"/>
      <c r="F101" s="245"/>
      <c r="G101" s="245"/>
      <c r="H101" s="246"/>
      <c r="I101" s="245"/>
      <c r="J101" s="245"/>
      <c r="K101" s="1221"/>
      <c r="L101" s="1277"/>
      <c r="M101" s="1187" t="s">
        <v>1195</v>
      </c>
      <c r="N101" s="1210"/>
      <c r="O101" s="1283" t="s">
        <v>1196</v>
      </c>
      <c r="P101" s="1284"/>
      <c r="Q101" s="1243"/>
      <c r="R101" s="1244"/>
      <c r="S101" s="335" t="str">
        <f t="shared" ref="S101:S106" si="9">$X101</f>
        <v>-</v>
      </c>
      <c r="T101" s="27"/>
      <c r="U101" s="369"/>
      <c r="V101" s="27"/>
      <c r="W101" s="27"/>
      <c r="X101" s="1" t="str">
        <f>IF(OR($Y$2="熱供給施設",$Q$100=""),"-",IF($Q101=Y101,AG101,IF($Q101=Z101,AH101,AI101)))</f>
        <v>-</v>
      </c>
      <c r="Y101" s="11" t="s">
        <v>1197</v>
      </c>
      <c r="Z101" s="11" t="s">
        <v>162</v>
      </c>
      <c r="AA101" s="11" t="s">
        <v>1198</v>
      </c>
      <c r="AG101" s="24">
        <v>1</v>
      </c>
      <c r="AH101" s="24">
        <v>0.5</v>
      </c>
      <c r="AI101" s="24">
        <v>0</v>
      </c>
      <c r="AL101" s="243" t="e">
        <f>X101*6</f>
        <v>#VALUE!</v>
      </c>
    </row>
    <row r="102" spans="2:38" ht="14.25" customHeight="1" thickBot="1">
      <c r="B102" s="395"/>
      <c r="C102" s="1"/>
      <c r="D102" s="75"/>
      <c r="E102" s="244"/>
      <c r="F102" s="245"/>
      <c r="G102" s="245"/>
      <c r="H102" s="246"/>
      <c r="I102" s="245"/>
      <c r="J102" s="245"/>
      <c r="K102" s="1221"/>
      <c r="L102" s="1277"/>
      <c r="M102" s="1221"/>
      <c r="N102" s="1277"/>
      <c r="O102" s="1283" t="s">
        <v>1199</v>
      </c>
      <c r="P102" s="1284"/>
      <c r="Q102" s="1243"/>
      <c r="R102" s="1244"/>
      <c r="S102" s="335" t="str">
        <f t="shared" si="9"/>
        <v>-</v>
      </c>
      <c r="T102" s="27"/>
      <c r="U102" s="369"/>
      <c r="V102" s="27"/>
      <c r="W102" s="27"/>
      <c r="X102" s="1" t="str">
        <f>IF(OR($Y$2="熱供給施設",$Q$100=""),"-",IF($Q102=Y102,AG102,IF($Q102=Z102,AH102,IF($Q102=AA102,AI102,IF($Q102=AB102,AJ102,AK102)))))</f>
        <v>-</v>
      </c>
      <c r="Y102" s="11" t="s">
        <v>1200</v>
      </c>
      <c r="Z102" s="11" t="s">
        <v>1201</v>
      </c>
      <c r="AA102" s="11" t="s">
        <v>1202</v>
      </c>
      <c r="AB102" s="11" t="s">
        <v>1203</v>
      </c>
      <c r="AC102" s="11" t="s">
        <v>1204</v>
      </c>
      <c r="AG102" s="24">
        <v>1</v>
      </c>
      <c r="AH102" s="24">
        <f>5/8</f>
        <v>0.625</v>
      </c>
      <c r="AI102" s="24">
        <v>0.5</v>
      </c>
      <c r="AJ102" s="24">
        <f>3/8</f>
        <v>0.375</v>
      </c>
      <c r="AK102" s="24">
        <v>0</v>
      </c>
      <c r="AL102" s="243" t="e">
        <f>X102*8</f>
        <v>#VALUE!</v>
      </c>
    </row>
    <row r="103" spans="2:38" ht="14.25" customHeight="1" thickBot="1">
      <c r="B103" s="395"/>
      <c r="C103" s="1"/>
      <c r="D103" s="75"/>
      <c r="E103" s="244"/>
      <c r="F103" s="245"/>
      <c r="G103" s="245"/>
      <c r="H103" s="246"/>
      <c r="I103" s="245"/>
      <c r="J103" s="245"/>
      <c r="K103" s="1221"/>
      <c r="L103" s="1277"/>
      <c r="M103" s="1221"/>
      <c r="N103" s="1277"/>
      <c r="O103" s="1283" t="s">
        <v>1205</v>
      </c>
      <c r="P103" s="1284"/>
      <c r="Q103" s="1243"/>
      <c r="R103" s="1244"/>
      <c r="S103" s="335" t="str">
        <f t="shared" si="9"/>
        <v>-</v>
      </c>
      <c r="T103" s="27"/>
      <c r="U103" s="369"/>
      <c r="V103" s="27"/>
      <c r="W103" s="27"/>
      <c r="X103" s="1" t="str">
        <f>IF(OR($Y$2="熱供給施設",$Q$100=""),"-",IF($Q103=Y103,AG103,IF($Q103=Z103,AH103,AI103)))</f>
        <v>-</v>
      </c>
      <c r="Y103" s="11" t="s">
        <v>1206</v>
      </c>
      <c r="Z103" s="11" t="s">
        <v>1207</v>
      </c>
      <c r="AA103" s="11" t="s">
        <v>1208</v>
      </c>
      <c r="AG103" s="24">
        <v>1</v>
      </c>
      <c r="AH103" s="24">
        <v>0.5</v>
      </c>
      <c r="AI103" s="24">
        <v>0</v>
      </c>
      <c r="AL103" s="243" t="e">
        <f>X103*12</f>
        <v>#VALUE!</v>
      </c>
    </row>
    <row r="104" spans="2:38" ht="14.25" customHeight="1" thickBot="1">
      <c r="B104" s="395"/>
      <c r="C104" s="1"/>
      <c r="D104" s="75"/>
      <c r="E104" s="244"/>
      <c r="F104" s="245"/>
      <c r="G104" s="245"/>
      <c r="H104" s="246"/>
      <c r="I104" s="245"/>
      <c r="J104" s="245"/>
      <c r="K104" s="1345" t="s">
        <v>1209</v>
      </c>
      <c r="L104" s="1347"/>
      <c r="M104" s="1190"/>
      <c r="N104" s="1211"/>
      <c r="O104" s="1283" t="s">
        <v>1210</v>
      </c>
      <c r="P104" s="1284"/>
      <c r="Q104" s="1243"/>
      <c r="R104" s="1244"/>
      <c r="S104" s="335" t="str">
        <f t="shared" si="9"/>
        <v>-</v>
      </c>
      <c r="T104" s="27"/>
      <c r="U104" s="369"/>
      <c r="V104" s="27"/>
      <c r="W104" s="27"/>
      <c r="X104" s="1" t="str">
        <f>IF(OR($Y$2="熱供給施設",$Q$100=""),"-",IF($Q104=Y104,AG104,IF($Q104=Z104,AH104,AI104)))</f>
        <v>-</v>
      </c>
      <c r="Y104" s="11" t="s">
        <v>1211</v>
      </c>
      <c r="Z104" s="11" t="s">
        <v>1212</v>
      </c>
      <c r="AA104" s="11" t="s">
        <v>1213</v>
      </c>
      <c r="AG104" s="24">
        <v>1</v>
      </c>
      <c r="AH104" s="24">
        <v>0.5</v>
      </c>
      <c r="AI104" s="24">
        <v>0</v>
      </c>
      <c r="AL104" s="243" t="e">
        <f>X104*4</f>
        <v>#VALUE!</v>
      </c>
    </row>
    <row r="105" spans="2:38" ht="14.25" thickBot="1">
      <c r="B105" s="395"/>
      <c r="C105" s="1"/>
      <c r="D105" s="75"/>
      <c r="E105" s="244"/>
      <c r="F105" s="245"/>
      <c r="G105" s="245"/>
      <c r="H105" s="246"/>
      <c r="I105" s="245"/>
      <c r="J105" s="416"/>
      <c r="K105" s="1345"/>
      <c r="L105" s="1347"/>
      <c r="M105" s="1187" t="s">
        <v>1214</v>
      </c>
      <c r="N105" s="1210"/>
      <c r="O105" s="1283" t="s">
        <v>1215</v>
      </c>
      <c r="P105" s="1202"/>
      <c r="Q105" s="1292"/>
      <c r="R105" s="1293"/>
      <c r="S105" s="335" t="str">
        <f t="shared" si="9"/>
        <v>-</v>
      </c>
      <c r="T105" s="27"/>
      <c r="U105" s="369"/>
      <c r="V105" s="27"/>
      <c r="W105" s="27"/>
      <c r="X105" s="1" t="str">
        <f>IF(OR($Y$2="熱供給施設",$Q$100=""),"-",IF($Q105=Y105,AG105,IF($Q105=Z105,AH105,AI105)))</f>
        <v>-</v>
      </c>
      <c r="Y105" s="387" t="s">
        <v>1216</v>
      </c>
      <c r="Z105" s="387" t="s">
        <v>1217</v>
      </c>
      <c r="AA105" s="11" t="s">
        <v>162</v>
      </c>
      <c r="AG105" s="24">
        <v>1</v>
      </c>
      <c r="AH105" s="24">
        <v>0.5</v>
      </c>
      <c r="AI105" s="24">
        <v>0</v>
      </c>
      <c r="AL105" s="243" t="e">
        <f>X105*30</f>
        <v>#VALUE!</v>
      </c>
    </row>
    <row r="106" spans="2:38" ht="14.25" thickBot="1">
      <c r="B106" s="395"/>
      <c r="C106" s="1"/>
      <c r="D106" s="75"/>
      <c r="E106" s="244"/>
      <c r="F106" s="245"/>
      <c r="G106" s="245"/>
      <c r="H106" s="246"/>
      <c r="I106" s="245"/>
      <c r="J106" s="416"/>
      <c r="K106" s="1345"/>
      <c r="L106" s="1347"/>
      <c r="M106" s="1190"/>
      <c r="N106" s="1211"/>
      <c r="O106" s="1283" t="s">
        <v>1218</v>
      </c>
      <c r="P106" s="1202"/>
      <c r="Q106" s="1292"/>
      <c r="R106" s="1293"/>
      <c r="S106" s="335" t="str">
        <f t="shared" si="9"/>
        <v>-</v>
      </c>
      <c r="T106" s="27"/>
      <c r="U106" s="369"/>
      <c r="V106" s="27"/>
      <c r="W106" s="27"/>
      <c r="X106" s="1" t="str">
        <f>IF(OR($Y$2="熱供給施設",$Q$100=""),"-",IF($Q106=Y106,AG106,IF($Q106=Z106,AH106,AI106)))</f>
        <v>-</v>
      </c>
      <c r="Y106" s="387" t="s">
        <v>1219</v>
      </c>
      <c r="Z106" s="387" t="s">
        <v>1220</v>
      </c>
      <c r="AA106" s="11" t="s">
        <v>162</v>
      </c>
      <c r="AG106" s="24">
        <v>1</v>
      </c>
      <c r="AH106" s="24">
        <v>0.5</v>
      </c>
      <c r="AI106" s="24">
        <v>0</v>
      </c>
      <c r="AL106" s="243" t="e">
        <f>X106*20</f>
        <v>#VALUE!</v>
      </c>
    </row>
    <row r="107" spans="2:38" ht="14.25" customHeight="1" thickBot="1">
      <c r="B107" s="395"/>
      <c r="C107" s="1"/>
      <c r="D107" s="75"/>
      <c r="E107" s="244"/>
      <c r="F107" s="245"/>
      <c r="G107" s="245"/>
      <c r="H107" s="246"/>
      <c r="I107" s="245"/>
      <c r="J107" s="416"/>
      <c r="K107" s="1345"/>
      <c r="L107" s="1347"/>
      <c r="M107" s="1187" t="s">
        <v>1221</v>
      </c>
      <c r="N107" s="1309"/>
      <c r="O107" s="1283" t="s">
        <v>1222</v>
      </c>
      <c r="P107" s="1202"/>
      <c r="Q107" s="1243"/>
      <c r="R107" s="1244"/>
      <c r="S107" s="882" t="str">
        <f>IF(AND(X107="-",X108="-"),"-",IF(AL107+AL108=0,0,ROUND((X107*AL107+X108*AL108)/(AL107+AL108),3)))</f>
        <v>-</v>
      </c>
      <c r="T107" s="27"/>
      <c r="U107" s="369"/>
      <c r="V107" s="27"/>
      <c r="W107" s="27"/>
      <c r="X107" s="1" t="str">
        <f>IF(OR($Y$2="熱供給施設",$Q$100=""),"-",AL107/30)</f>
        <v>-</v>
      </c>
      <c r="Y107" s="11" t="s">
        <v>1223</v>
      </c>
      <c r="Z107" s="11" t="s">
        <v>1224</v>
      </c>
      <c r="AA107" s="11" t="s">
        <v>1225</v>
      </c>
      <c r="AB107" s="11" t="s">
        <v>1226</v>
      </c>
      <c r="AC107" s="11" t="s">
        <v>1227</v>
      </c>
      <c r="AD107" s="11" t="s">
        <v>1228</v>
      </c>
      <c r="AE107" s="11" t="s">
        <v>1229</v>
      </c>
      <c r="AF107" s="11" t="s">
        <v>1230</v>
      </c>
      <c r="AG107" s="29"/>
      <c r="AL107" s="243">
        <f>IF(AL138&lt;0.75,30,IF(AL138&lt;1,25,IF(AL138&lt;1.25,20,IF(AL138&lt;1.5,15,IF(AL138&lt;2,10,IF(AL138&lt;2.5,5,0))))))</f>
        <v>0</v>
      </c>
    </row>
    <row r="108" spans="2:38" ht="14.25" customHeight="1" thickBot="1">
      <c r="B108" s="395"/>
      <c r="C108" s="1"/>
      <c r="D108" s="75"/>
      <c r="E108" s="244"/>
      <c r="F108" s="245"/>
      <c r="G108" s="245"/>
      <c r="H108" s="246"/>
      <c r="I108" s="245"/>
      <c r="J108" s="416"/>
      <c r="K108" s="1345"/>
      <c r="L108" s="1347"/>
      <c r="M108" s="1310"/>
      <c r="N108" s="1311"/>
      <c r="O108" s="1300" t="s">
        <v>1231</v>
      </c>
      <c r="P108" s="1301"/>
      <c r="Q108" s="1243"/>
      <c r="R108" s="1244"/>
      <c r="S108" s="883"/>
      <c r="T108" s="27"/>
      <c r="U108" s="369"/>
      <c r="V108" s="27"/>
      <c r="W108" s="27"/>
      <c r="X108" s="1" t="str">
        <f>IF(OR($Y$2="熱供給施設",$Q$100=""),"-",AL108/90)</f>
        <v>-</v>
      </c>
      <c r="Y108" s="11" t="s">
        <v>1232</v>
      </c>
      <c r="Z108" s="11" t="s">
        <v>1233</v>
      </c>
      <c r="AA108" s="11" t="s">
        <v>1234</v>
      </c>
      <c r="AB108" s="11" t="s">
        <v>1235</v>
      </c>
      <c r="AC108" s="11" t="s">
        <v>1236</v>
      </c>
      <c r="AD108" s="11" t="s">
        <v>1237</v>
      </c>
      <c r="AE108" s="11" t="s">
        <v>1238</v>
      </c>
      <c r="AF108" s="11" t="s">
        <v>1239</v>
      </c>
      <c r="AG108" s="11" t="s">
        <v>1240</v>
      </c>
      <c r="AH108" s="11" t="s">
        <v>1241</v>
      </c>
      <c r="AI108" s="11" t="s">
        <v>1242</v>
      </c>
      <c r="AJ108" s="11" t="s">
        <v>1243</v>
      </c>
      <c r="AL108" s="243">
        <f>IF(AL139&lt;0.05,90,IF(AL139&lt;0.1,75,IF(AL139&lt;0.15,60,IF(AL139&lt;0.2,45,IF(AL139&lt;0.25,30,IF(AL139&lt;0.3,15,0))))))</f>
        <v>0</v>
      </c>
    </row>
    <row r="109" spans="2:38" ht="14.25" customHeight="1" thickBot="1">
      <c r="B109" s="395"/>
      <c r="C109" s="1"/>
      <c r="D109" s="75"/>
      <c r="E109" s="244"/>
      <c r="F109" s="245"/>
      <c r="G109" s="245"/>
      <c r="H109" s="246"/>
      <c r="I109" s="245"/>
      <c r="J109" s="416"/>
      <c r="K109" s="1345"/>
      <c r="L109" s="1347"/>
      <c r="M109" s="1310"/>
      <c r="N109" s="1311"/>
      <c r="O109" s="1300" t="s">
        <v>1244</v>
      </c>
      <c r="P109" s="1301"/>
      <c r="Q109" s="1243"/>
      <c r="R109" s="1244"/>
      <c r="S109" s="883"/>
      <c r="T109" s="27"/>
      <c r="U109" s="369"/>
      <c r="V109" s="27"/>
      <c r="W109" s="27"/>
      <c r="X109" s="1"/>
      <c r="Y109" s="11" t="s">
        <v>1245</v>
      </c>
      <c r="Z109" s="11" t="str">
        <f>IF($C109="★","ﾄｯﾌﾟﾚﾍﾞﾙ事業所の対象外","採用無し")</f>
        <v>採用無し</v>
      </c>
      <c r="AA109" s="27"/>
      <c r="AB109" s="27"/>
      <c r="AC109" s="27"/>
      <c r="AD109" s="27"/>
      <c r="AE109" s="27"/>
      <c r="AF109" s="27"/>
      <c r="AG109" s="27"/>
      <c r="AH109" s="27"/>
      <c r="AI109" s="27"/>
      <c r="AJ109" s="27"/>
      <c r="AK109" s="1"/>
      <c r="AL109" s="206"/>
    </row>
    <row r="110" spans="2:38" ht="14.25" customHeight="1" thickBot="1">
      <c r="B110" s="395"/>
      <c r="C110" s="1"/>
      <c r="D110" s="75"/>
      <c r="E110" s="244"/>
      <c r="F110" s="245"/>
      <c r="G110" s="245"/>
      <c r="H110" s="246"/>
      <c r="I110" s="245"/>
      <c r="J110" s="416"/>
      <c r="K110" s="1345"/>
      <c r="L110" s="1347"/>
      <c r="M110" s="1310"/>
      <c r="N110" s="1311"/>
      <c r="O110" s="1202" t="s">
        <v>1246</v>
      </c>
      <c r="P110" s="1204"/>
      <c r="Q110" s="1243"/>
      <c r="R110" s="1244"/>
      <c r="S110" s="883"/>
      <c r="T110" s="27"/>
      <c r="U110" s="369"/>
      <c r="V110" s="27"/>
      <c r="W110" s="27"/>
      <c r="X110" s="1"/>
      <c r="Y110" s="11" t="s">
        <v>1247</v>
      </c>
      <c r="Z110" s="11" t="s">
        <v>1248</v>
      </c>
      <c r="AA110" s="11" t="str">
        <f>IF($C110="★","ﾄｯﾌﾟﾚﾍﾞﾙ事業所の対象外","採用無し")</f>
        <v>採用無し</v>
      </c>
      <c r="AK110" s="1"/>
      <c r="AL110" s="206"/>
    </row>
    <row r="111" spans="2:38" ht="14.25" customHeight="1" thickBot="1">
      <c r="B111" s="395"/>
      <c r="C111" s="1"/>
      <c r="D111" s="75"/>
      <c r="E111" s="244"/>
      <c r="F111" s="245"/>
      <c r="G111" s="245"/>
      <c r="H111" s="246"/>
      <c r="I111" s="245"/>
      <c r="J111" s="416"/>
      <c r="K111" s="1354"/>
      <c r="L111" s="1355"/>
      <c r="M111" s="1312"/>
      <c r="N111" s="1313"/>
      <c r="O111" s="1300" t="s">
        <v>1249</v>
      </c>
      <c r="P111" s="1301"/>
      <c r="Q111" s="1243"/>
      <c r="R111" s="1244"/>
      <c r="S111" s="884"/>
      <c r="T111" s="27"/>
      <c r="U111" s="369"/>
      <c r="V111" s="27"/>
      <c r="W111" s="27"/>
      <c r="X111" s="1"/>
      <c r="Y111" s="11" t="s">
        <v>1250</v>
      </c>
      <c r="Z111" s="11" t="s">
        <v>1251</v>
      </c>
      <c r="AA111" s="11" t="s">
        <v>1252</v>
      </c>
      <c r="AB111" s="11" t="s">
        <v>1253</v>
      </c>
      <c r="AK111" s="1"/>
      <c r="AL111" s="206"/>
    </row>
    <row r="112" spans="2:38" ht="24" customHeight="1" thickBot="1">
      <c r="B112" s="395"/>
      <c r="C112" s="324" t="s">
        <v>1070</v>
      </c>
      <c r="D112" s="74">
        <v>2.2000000000000002</v>
      </c>
      <c r="E112" s="1187" t="s">
        <v>1254</v>
      </c>
      <c r="F112" s="1188"/>
      <c r="G112" s="1188"/>
      <c r="H112" s="1210"/>
      <c r="I112" s="1187" t="s">
        <v>1255</v>
      </c>
      <c r="J112" s="1188"/>
      <c r="K112" s="1188"/>
      <c r="L112" s="1188"/>
      <c r="M112" s="1188"/>
      <c r="N112" s="1188"/>
      <c r="O112" s="1188"/>
      <c r="P112" s="1210"/>
      <c r="Q112" s="1256"/>
      <c r="R112" s="1256"/>
      <c r="S112" s="335">
        <f>$X112</f>
        <v>0</v>
      </c>
      <c r="T112" s="27"/>
      <c r="U112" s="369"/>
      <c r="V112" s="27"/>
      <c r="W112" s="27"/>
      <c r="X112" s="1">
        <f>IF($Y$2="熱供給施設","-",IF(X116="-",IF(SUMPRODUCT(X113:X115,AC113:AC115)&gt;1,1,IF(SUMPRODUCT(X113:X115,AC113:AC115)&lt;0,0,ROUND(SUMPRODUCT(X113:X115,AC113:AC115),3))),IF(SUMPRODUCT(X113:X116,AB113:AB116)&gt;1,1,IF(SUMPRODUCT(X113:X116,AB113:AB116)&lt;0,0,ROUND(SUMPRODUCT(X113:X116,AB113:AB116),3)))))</f>
        <v>0</v>
      </c>
    </row>
    <row r="113" spans="2:38" ht="14.25" customHeight="1" thickBot="1">
      <c r="B113" s="395"/>
      <c r="C113" s="1"/>
      <c r="D113" s="75"/>
      <c r="E113" s="244"/>
      <c r="F113" s="245"/>
      <c r="G113" s="245"/>
      <c r="H113" s="246"/>
      <c r="I113" s="244"/>
      <c r="J113" s="245"/>
      <c r="K113" s="245"/>
      <c r="L113" s="246"/>
      <c r="M113" s="1199" t="s">
        <v>1256</v>
      </c>
      <c r="N113" s="1200"/>
      <c r="O113" s="1200"/>
      <c r="P113" s="1205"/>
      <c r="Q113" s="1243"/>
      <c r="R113" s="1244"/>
      <c r="S113" s="335">
        <f t="shared" ref="S113:S119" si="10">$X113</f>
        <v>0</v>
      </c>
      <c r="T113" s="27"/>
      <c r="U113" s="369"/>
      <c r="V113" s="27"/>
      <c r="W113" s="27"/>
      <c r="X113" s="1">
        <f>IF($Y$2="熱供給施設","-",IF($Q113=Y113,AG113,IF($Q113=Z113,AH113,AI113)))</f>
        <v>0</v>
      </c>
      <c r="Y113" s="11" t="s">
        <v>1053</v>
      </c>
      <c r="Z113" s="11" t="s">
        <v>1257</v>
      </c>
      <c r="AA113" s="877" t="s">
        <v>1055</v>
      </c>
      <c r="AB113" s="24">
        <v>0.5</v>
      </c>
      <c r="AC113" s="24">
        <v>1</v>
      </c>
      <c r="AG113" s="24">
        <v>1</v>
      </c>
      <c r="AH113" s="24">
        <v>0.5</v>
      </c>
      <c r="AI113" s="24">
        <v>0</v>
      </c>
    </row>
    <row r="114" spans="2:38" ht="14.25" thickBot="1">
      <c r="B114" s="395"/>
      <c r="C114" s="1"/>
      <c r="D114" s="75"/>
      <c r="E114" s="244"/>
      <c r="F114" s="245"/>
      <c r="G114" s="245"/>
      <c r="H114" s="246"/>
      <c r="I114" s="244"/>
      <c r="J114" s="245"/>
      <c r="K114" s="245"/>
      <c r="L114" s="246"/>
      <c r="M114" s="1199" t="s">
        <v>1258</v>
      </c>
      <c r="N114" s="1200"/>
      <c r="O114" s="1200"/>
      <c r="P114" s="1205"/>
      <c r="Q114" s="1243"/>
      <c r="R114" s="1244"/>
      <c r="S114" s="335">
        <f t="shared" si="10"/>
        <v>0</v>
      </c>
      <c r="T114" s="27"/>
      <c r="U114" s="369"/>
      <c r="V114" s="27"/>
      <c r="W114" s="27"/>
      <c r="X114" s="1">
        <f>IF($Y$2="熱供給施設","-",IF($Q114=Y114,AG114,IF($Q114=Z114,AH114,AI114)))</f>
        <v>0</v>
      </c>
      <c r="Y114" s="11" t="s">
        <v>1053</v>
      </c>
      <c r="Z114" s="11" t="s">
        <v>1257</v>
      </c>
      <c r="AA114" s="877" t="s">
        <v>1055</v>
      </c>
      <c r="AB114" s="24">
        <v>1</v>
      </c>
      <c r="AC114" s="24">
        <v>1</v>
      </c>
      <c r="AG114" s="24">
        <v>1</v>
      </c>
      <c r="AH114" s="24">
        <v>0.5</v>
      </c>
      <c r="AI114" s="24">
        <v>0</v>
      </c>
    </row>
    <row r="115" spans="2:38" ht="14.25" thickBot="1">
      <c r="B115" s="395"/>
      <c r="C115" s="1"/>
      <c r="D115" s="75"/>
      <c r="E115" s="244"/>
      <c r="F115" s="245"/>
      <c r="G115" s="245"/>
      <c r="H115" s="246"/>
      <c r="I115" s="244"/>
      <c r="J115" s="245"/>
      <c r="K115" s="245"/>
      <c r="L115" s="246"/>
      <c r="M115" s="1199" t="s">
        <v>1259</v>
      </c>
      <c r="N115" s="1200"/>
      <c r="O115" s="1200"/>
      <c r="P115" s="1205"/>
      <c r="Q115" s="1243"/>
      <c r="R115" s="1244"/>
      <c r="S115" s="335">
        <f>$X115</f>
        <v>0</v>
      </c>
      <c r="T115" s="27"/>
      <c r="U115" s="369"/>
      <c r="V115" s="27"/>
      <c r="W115" s="27"/>
      <c r="X115" s="1">
        <f>IF($Y$2="熱供給施設","-",IF($Q115=Y115,AG115,AH115))</f>
        <v>0</v>
      </c>
      <c r="Y115" s="11" t="s">
        <v>1245</v>
      </c>
      <c r="Z115" s="11" t="s">
        <v>1051</v>
      </c>
      <c r="AB115" s="24">
        <v>0.2</v>
      </c>
      <c r="AC115" s="24">
        <v>0.2</v>
      </c>
      <c r="AG115" s="24">
        <v>1</v>
      </c>
      <c r="AH115" s="24">
        <v>0</v>
      </c>
      <c r="AI115" s="1"/>
      <c r="AJ115" s="1"/>
      <c r="AK115" s="1"/>
      <c r="AL115" s="1"/>
    </row>
    <row r="116" spans="2:38" ht="14.25" thickBot="1">
      <c r="B116" s="395"/>
      <c r="C116" s="1"/>
      <c r="D116" s="75"/>
      <c r="E116" s="244"/>
      <c r="F116" s="245"/>
      <c r="G116" s="245"/>
      <c r="H116" s="246"/>
      <c r="I116" s="244"/>
      <c r="J116" s="245"/>
      <c r="K116" s="1099"/>
      <c r="L116" s="246"/>
      <c r="M116" s="1199" t="s">
        <v>1260</v>
      </c>
      <c r="N116" s="1200"/>
      <c r="O116" s="1200"/>
      <c r="P116" s="1205"/>
      <c r="Q116" s="1243"/>
      <c r="R116" s="1244"/>
      <c r="S116" s="335" t="str">
        <f t="shared" si="10"/>
        <v>-</v>
      </c>
      <c r="T116" s="27"/>
      <c r="U116" s="369"/>
      <c r="V116" s="27"/>
      <c r="W116" s="27"/>
      <c r="X116" s="1" t="str">
        <f>IF($Y$2="熱供給施設","-",IF($Q116=Y116,AG116,IF($Q116=Z116,AH116,AI116)))</f>
        <v>-</v>
      </c>
      <c r="Y116" s="11" t="s">
        <v>1245</v>
      </c>
      <c r="Z116" s="11" t="s">
        <v>1051</v>
      </c>
      <c r="AA116" s="11" t="s">
        <v>1261</v>
      </c>
      <c r="AB116" s="24">
        <v>0.5</v>
      </c>
      <c r="AG116" s="24">
        <v>1</v>
      </c>
      <c r="AH116" s="24">
        <v>0</v>
      </c>
      <c r="AI116" s="24" t="s">
        <v>1027</v>
      </c>
    </row>
    <row r="117" spans="2:38" ht="14.25" customHeight="1" thickBot="1">
      <c r="B117" s="395"/>
      <c r="C117" s="1" t="str">
        <f>IF(OR($F$2="",$F$2&gt;$J$2),"○","＋")</f>
        <v>○</v>
      </c>
      <c r="D117" s="326">
        <v>2.2999999999999998</v>
      </c>
      <c r="E117" s="1199" t="s">
        <v>395</v>
      </c>
      <c r="F117" s="1200"/>
      <c r="G117" s="1200"/>
      <c r="H117" s="1201"/>
      <c r="I117" s="1199" t="s">
        <v>1262</v>
      </c>
      <c r="J117" s="1200"/>
      <c r="K117" s="1200"/>
      <c r="L117" s="1200"/>
      <c r="M117" s="1200"/>
      <c r="N117" s="1200"/>
      <c r="O117" s="1200"/>
      <c r="P117" s="1205"/>
      <c r="Q117" s="1243"/>
      <c r="R117" s="1244"/>
      <c r="S117" s="335">
        <f>$X117</f>
        <v>0</v>
      </c>
      <c r="T117" s="27"/>
      <c r="U117" s="369"/>
      <c r="V117" s="27"/>
      <c r="W117" s="27"/>
      <c r="X117" s="1">
        <f>IF($Y$2="熱供給施設","-",IF($Q117=Y117,AG117,AH117))</f>
        <v>0</v>
      </c>
      <c r="Y117" s="11" t="s">
        <v>1245</v>
      </c>
      <c r="Z117" s="11" t="s">
        <v>1051</v>
      </c>
      <c r="AG117" s="24">
        <v>1</v>
      </c>
      <c r="AH117" s="24">
        <v>0</v>
      </c>
    </row>
    <row r="118" spans="2:38" ht="14.25" customHeight="1" thickBot="1">
      <c r="B118" s="395"/>
      <c r="C118" s="1" t="s">
        <v>1036</v>
      </c>
      <c r="D118" s="326">
        <v>2.4</v>
      </c>
      <c r="E118" s="1199" t="s">
        <v>1263</v>
      </c>
      <c r="F118" s="1200"/>
      <c r="G118" s="1200"/>
      <c r="H118" s="1201"/>
      <c r="I118" s="1199" t="s">
        <v>1264</v>
      </c>
      <c r="J118" s="1200"/>
      <c r="K118" s="1200"/>
      <c r="L118" s="1200"/>
      <c r="M118" s="1200"/>
      <c r="N118" s="1200"/>
      <c r="O118" s="1200"/>
      <c r="P118" s="1205"/>
      <c r="Q118" s="1243"/>
      <c r="R118" s="1244"/>
      <c r="S118" s="335">
        <f t="shared" si="10"/>
        <v>0</v>
      </c>
      <c r="T118" s="27"/>
      <c r="U118" s="369"/>
      <c r="V118" s="27"/>
      <c r="W118" s="27"/>
      <c r="X118" s="1">
        <f>IF($Y$2="熱供給施設","-",IF($Q118=Y118,AG118,IF($Q118=Z118,AH118,IF($Q118=AA118,AI118,IF($Q118=AB118,AJ118,AK118)))))</f>
        <v>0</v>
      </c>
      <c r="Y118" s="11" t="s">
        <v>1265</v>
      </c>
      <c r="Z118" s="11" t="s">
        <v>1266</v>
      </c>
      <c r="AA118" s="11" t="s">
        <v>1267</v>
      </c>
      <c r="AB118" s="11" t="s">
        <v>1268</v>
      </c>
      <c r="AG118" s="24">
        <v>1</v>
      </c>
      <c r="AH118" s="24">
        <f>$AH$2</f>
        <v>0.8</v>
      </c>
      <c r="AI118" s="24">
        <v>0.5</v>
      </c>
      <c r="AJ118" s="24">
        <v>0</v>
      </c>
      <c r="AK118" s="206"/>
      <c r="AL118" s="206"/>
    </row>
    <row r="119" spans="2:38" ht="14.25" customHeight="1" thickBot="1">
      <c r="B119" s="395"/>
      <c r="C119" s="1" t="s">
        <v>1036</v>
      </c>
      <c r="D119" s="326">
        <v>2.5</v>
      </c>
      <c r="E119" s="1199" t="s">
        <v>398</v>
      </c>
      <c r="F119" s="1200"/>
      <c r="G119" s="1200"/>
      <c r="H119" s="1201"/>
      <c r="I119" s="1199" t="s">
        <v>1269</v>
      </c>
      <c r="J119" s="1200"/>
      <c r="K119" s="1200"/>
      <c r="L119" s="1200"/>
      <c r="M119" s="1200"/>
      <c r="N119" s="1200"/>
      <c r="O119" s="1200"/>
      <c r="P119" s="1205"/>
      <c r="Q119" s="1243"/>
      <c r="R119" s="1244"/>
      <c r="S119" s="335">
        <f t="shared" si="10"/>
        <v>0</v>
      </c>
      <c r="T119" s="27"/>
      <c r="U119" s="369"/>
      <c r="V119" s="27"/>
      <c r="W119" s="27"/>
      <c r="X119" s="1">
        <f>IF($Y$2="熱供給施設","-",IF($Q119=Y119,AG119,AH119))</f>
        <v>0</v>
      </c>
      <c r="Y119" s="11" t="s">
        <v>1245</v>
      </c>
      <c r="Z119" s="11" t="s">
        <v>1051</v>
      </c>
      <c r="AG119" s="24">
        <v>1</v>
      </c>
      <c r="AH119" s="24">
        <v>0</v>
      </c>
    </row>
    <row r="120" spans="2:38">
      <c r="B120" s="395"/>
      <c r="C120" s="1"/>
      <c r="D120" s="501"/>
      <c r="E120" s="245"/>
      <c r="F120" s="245"/>
      <c r="G120" s="245"/>
      <c r="H120" s="245"/>
      <c r="I120" s="245"/>
      <c r="J120" s="245"/>
      <c r="K120" s="245"/>
      <c r="L120" s="245"/>
      <c r="M120" s="245"/>
      <c r="N120" s="245"/>
      <c r="O120" s="245"/>
      <c r="P120" s="245"/>
      <c r="Q120" s="27"/>
      <c r="R120" s="27"/>
      <c r="S120" s="27"/>
      <c r="T120" s="27"/>
      <c r="U120" s="369"/>
      <c r="V120" s="27"/>
      <c r="W120" s="27"/>
      <c r="X120" s="1"/>
      <c r="Y120" s="27"/>
      <c r="Z120" s="27"/>
      <c r="AG120" s="1"/>
      <c r="AH120" s="1"/>
    </row>
    <row r="121" spans="2:38" ht="3" customHeight="1">
      <c r="B121" s="396"/>
      <c r="C121" s="1040"/>
      <c r="D121" s="1097"/>
      <c r="E121" s="1104"/>
      <c r="F121" s="1104"/>
      <c r="G121" s="1104"/>
      <c r="H121" s="1104"/>
      <c r="I121" s="1104"/>
      <c r="J121" s="1104"/>
      <c r="K121" s="1104"/>
      <c r="L121" s="1104"/>
      <c r="M121" s="1104"/>
      <c r="N121" s="1104"/>
      <c r="O121" s="1104"/>
      <c r="P121" s="1104"/>
      <c r="Q121" s="1086"/>
      <c r="R121" s="1086"/>
      <c r="S121" s="1086"/>
      <c r="T121" s="1086"/>
      <c r="U121" s="34"/>
      <c r="X121" s="1"/>
      <c r="Y121" s="27"/>
      <c r="Z121" s="27"/>
    </row>
    <row r="122" spans="2:38" ht="14.25" customHeight="1">
      <c r="C122" s="1"/>
      <c r="D122" s="4"/>
      <c r="E122" s="31"/>
      <c r="F122" s="31"/>
      <c r="G122" s="31"/>
      <c r="H122" s="31"/>
      <c r="I122" s="31"/>
      <c r="J122" s="31"/>
      <c r="K122" s="31"/>
      <c r="L122" s="31"/>
      <c r="M122" s="31"/>
      <c r="N122" s="31"/>
      <c r="O122" s="31"/>
      <c r="P122" s="31"/>
      <c r="U122" s="403"/>
      <c r="X122" s="1"/>
      <c r="Y122" s="27"/>
      <c r="Z122" s="27"/>
    </row>
    <row r="123" spans="2:38" ht="14.25" hidden="1" customHeight="1">
      <c r="C123" s="1"/>
      <c r="D123" s="4"/>
      <c r="E123" s="31"/>
      <c r="F123" s="31"/>
      <c r="G123" s="31"/>
      <c r="H123" s="31"/>
      <c r="I123" s="31"/>
      <c r="J123" s="31"/>
      <c r="K123" s="31"/>
      <c r="L123" s="31"/>
      <c r="M123" s="31"/>
      <c r="N123" s="31"/>
      <c r="O123" s="31"/>
      <c r="P123" s="31"/>
      <c r="X123" s="1"/>
      <c r="Y123" s="1306" t="s">
        <v>1270</v>
      </c>
      <c r="Z123" s="11" t="s">
        <v>1223</v>
      </c>
      <c r="AA123" s="11" t="s">
        <v>1224</v>
      </c>
      <c r="AB123" s="11" t="s">
        <v>1225</v>
      </c>
      <c r="AC123" s="11" t="s">
        <v>1226</v>
      </c>
      <c r="AD123" s="11" t="s">
        <v>1227</v>
      </c>
      <c r="AE123" s="11" t="s">
        <v>1228</v>
      </c>
      <c r="AF123" s="11" t="s">
        <v>1229</v>
      </c>
      <c r="AG123" s="11" t="s">
        <v>1230</v>
      </c>
      <c r="AH123" s="1"/>
      <c r="AI123" s="1"/>
      <c r="AJ123" s="1"/>
      <c r="AK123" s="1"/>
      <c r="AL123" s="1"/>
    </row>
    <row r="124" spans="2:38" ht="14.25" hidden="1" customHeight="1">
      <c r="C124" s="1"/>
      <c r="D124" s="4"/>
      <c r="E124" s="31"/>
      <c r="F124" s="31"/>
      <c r="G124" s="31"/>
      <c r="H124" s="31"/>
      <c r="I124" s="31"/>
      <c r="J124" s="31"/>
      <c r="K124" s="31"/>
      <c r="L124" s="31"/>
      <c r="M124" s="31"/>
      <c r="N124" s="31"/>
      <c r="O124" s="31"/>
      <c r="P124" s="31"/>
      <c r="X124" s="1"/>
      <c r="Y124" s="1306"/>
      <c r="Z124" s="24">
        <v>0.2</v>
      </c>
      <c r="AA124" s="24">
        <v>0.25</v>
      </c>
      <c r="AB124" s="24">
        <v>0.35</v>
      </c>
      <c r="AC124" s="24">
        <v>0.45</v>
      </c>
      <c r="AD124" s="24">
        <v>0.55000000000000004</v>
      </c>
      <c r="AE124" s="24">
        <v>0.65</v>
      </c>
      <c r="AF124" s="24">
        <v>0.75</v>
      </c>
      <c r="AG124" s="24">
        <v>0.8</v>
      </c>
      <c r="AH124" s="1"/>
      <c r="AI124" s="1"/>
      <c r="AJ124" s="1"/>
      <c r="AK124" s="1"/>
      <c r="AL124" s="1"/>
    </row>
    <row r="125" spans="2:38" ht="14.25" hidden="1" customHeight="1">
      <c r="C125" s="1"/>
      <c r="D125" s="4"/>
      <c r="E125" s="31"/>
      <c r="F125" s="31"/>
      <c r="G125" s="31"/>
      <c r="H125" s="31"/>
      <c r="I125" s="31"/>
      <c r="J125" s="31"/>
      <c r="K125" s="31"/>
      <c r="L125" s="31"/>
      <c r="M125" s="31"/>
      <c r="N125" s="31"/>
      <c r="O125" s="31"/>
      <c r="P125" s="31"/>
      <c r="X125" s="1"/>
      <c r="Y125" s="1"/>
      <c r="Z125" s="1"/>
      <c r="AA125" s="1"/>
      <c r="AB125" s="1"/>
      <c r="AC125" s="1"/>
      <c r="AD125" s="1"/>
      <c r="AE125" s="1"/>
      <c r="AF125" s="1"/>
      <c r="AG125" s="1"/>
      <c r="AH125" s="1"/>
      <c r="AI125" s="1">
        <f>IF(Q109=Y109,2,3)</f>
        <v>3</v>
      </c>
      <c r="AJ125" s="1">
        <f>IF(Q109=Y109,4,5)</f>
        <v>5</v>
      </c>
      <c r="AK125" s="1"/>
      <c r="AL125" s="1"/>
    </row>
    <row r="126" spans="2:38" ht="14.25" hidden="1" customHeight="1">
      <c r="C126" s="1"/>
      <c r="D126" s="4"/>
      <c r="E126" s="31"/>
      <c r="F126" s="31"/>
      <c r="G126" s="31"/>
      <c r="H126" s="31"/>
      <c r="I126" s="31"/>
      <c r="J126" s="31"/>
      <c r="K126" s="31"/>
      <c r="L126" s="31"/>
      <c r="M126" s="31"/>
      <c r="N126" s="31"/>
      <c r="O126" s="31"/>
      <c r="P126" s="31"/>
      <c r="X126" s="1"/>
      <c r="Y126" s="1135" t="s">
        <v>1231</v>
      </c>
      <c r="Z126" s="1136"/>
      <c r="AA126" s="11" t="s">
        <v>1232</v>
      </c>
      <c r="AB126" s="11" t="s">
        <v>1233</v>
      </c>
      <c r="AC126" s="11" t="s">
        <v>1234</v>
      </c>
      <c r="AD126" s="11" t="s">
        <v>1235</v>
      </c>
      <c r="AE126" s="11" t="s">
        <v>1236</v>
      </c>
      <c r="AF126" s="11" t="s">
        <v>1237</v>
      </c>
      <c r="AG126" s="11" t="s">
        <v>1238</v>
      </c>
      <c r="AH126" s="11" t="s">
        <v>1239</v>
      </c>
      <c r="AI126" s="11" t="s">
        <v>1240</v>
      </c>
      <c r="AJ126" s="11" t="s">
        <v>1241</v>
      </c>
      <c r="AK126" s="11" t="s">
        <v>1242</v>
      </c>
      <c r="AL126" s="11" t="s">
        <v>1243</v>
      </c>
    </row>
    <row r="127" spans="2:38" ht="14.25" hidden="1" customHeight="1">
      <c r="C127" s="1"/>
      <c r="D127" s="4"/>
      <c r="E127" s="31"/>
      <c r="F127" s="31"/>
      <c r="G127" s="31"/>
      <c r="H127" s="31"/>
      <c r="I127" s="31"/>
      <c r="J127" s="31"/>
      <c r="K127" s="31"/>
      <c r="L127" s="31"/>
      <c r="M127" s="31"/>
      <c r="N127" s="31"/>
      <c r="O127" s="31"/>
      <c r="P127" s="31"/>
      <c r="X127" s="1"/>
      <c r="Y127" s="1323" t="s">
        <v>1271</v>
      </c>
      <c r="Z127" s="125" t="s">
        <v>1272</v>
      </c>
      <c r="AA127" s="24">
        <v>2.2999999999999998</v>
      </c>
      <c r="AB127" s="24">
        <v>2.8</v>
      </c>
      <c r="AC127" s="24">
        <v>2.9</v>
      </c>
      <c r="AD127" s="24">
        <v>2.9</v>
      </c>
      <c r="AE127" s="24">
        <v>2.9</v>
      </c>
      <c r="AF127" s="24">
        <v>2.9</v>
      </c>
      <c r="AG127" s="24">
        <v>4.5</v>
      </c>
      <c r="AH127" s="24">
        <v>4.5</v>
      </c>
      <c r="AI127" s="24">
        <v>4.5</v>
      </c>
      <c r="AJ127" s="24">
        <v>4.5</v>
      </c>
      <c r="AK127" s="24">
        <v>2.9</v>
      </c>
      <c r="AL127" s="24">
        <v>4.5</v>
      </c>
    </row>
    <row r="128" spans="2:38" ht="14.25" hidden="1" customHeight="1">
      <c r="C128" s="1"/>
      <c r="D128" s="4"/>
      <c r="E128" s="31"/>
      <c r="F128" s="31"/>
      <c r="G128" s="31"/>
      <c r="H128" s="31"/>
      <c r="I128" s="31"/>
      <c r="J128" s="31"/>
      <c r="K128" s="31"/>
      <c r="L128" s="31"/>
      <c r="M128" s="31"/>
      <c r="N128" s="31"/>
      <c r="O128" s="31"/>
      <c r="P128" s="31"/>
      <c r="X128" s="1"/>
      <c r="Y128" s="1324"/>
      <c r="Z128" s="125" t="s">
        <v>1273</v>
      </c>
      <c r="AA128" s="24">
        <v>2.7</v>
      </c>
      <c r="AB128" s="24">
        <v>3.4</v>
      </c>
      <c r="AC128" s="24">
        <v>3.5</v>
      </c>
      <c r="AD128" s="24">
        <v>3.5</v>
      </c>
      <c r="AE128" s="24">
        <v>3.5</v>
      </c>
      <c r="AF128" s="24">
        <v>3.5</v>
      </c>
      <c r="AG128" s="24">
        <v>6.3</v>
      </c>
      <c r="AH128" s="24">
        <v>6.3</v>
      </c>
      <c r="AI128" s="24">
        <v>6.3</v>
      </c>
      <c r="AJ128" s="24">
        <v>6.3</v>
      </c>
      <c r="AK128" s="24">
        <v>3.5</v>
      </c>
      <c r="AL128" s="24">
        <v>6.3</v>
      </c>
    </row>
    <row r="129" spans="1:38" ht="14.25" hidden="1" customHeight="1">
      <c r="C129" s="1"/>
      <c r="D129" s="4"/>
      <c r="E129" s="31"/>
      <c r="F129" s="31"/>
      <c r="G129" s="31"/>
      <c r="H129" s="31"/>
      <c r="I129" s="31"/>
      <c r="J129" s="31"/>
      <c r="K129" s="31"/>
      <c r="L129" s="31"/>
      <c r="M129" s="31"/>
      <c r="N129" s="31"/>
      <c r="O129" s="31"/>
      <c r="P129" s="31"/>
      <c r="X129" s="1"/>
      <c r="Y129" s="1323" t="s">
        <v>1274</v>
      </c>
      <c r="Z129" s="125" t="s">
        <v>1272</v>
      </c>
      <c r="AA129" s="24">
        <v>0.37</v>
      </c>
      <c r="AB129" s="24">
        <v>0.3</v>
      </c>
      <c r="AC129" s="24">
        <v>0.32</v>
      </c>
      <c r="AD129" s="24">
        <v>0.37</v>
      </c>
      <c r="AE129" s="24">
        <v>0.36</v>
      </c>
      <c r="AF129" s="24">
        <v>0.36</v>
      </c>
      <c r="AG129" s="24">
        <v>0.37</v>
      </c>
      <c r="AH129" s="24">
        <v>0.4</v>
      </c>
      <c r="AI129" s="24">
        <v>0.39</v>
      </c>
      <c r="AJ129" s="24">
        <v>0.39</v>
      </c>
      <c r="AK129" s="24">
        <v>0.45</v>
      </c>
      <c r="AL129" s="24">
        <v>0.44</v>
      </c>
    </row>
    <row r="130" spans="1:38" ht="14.25" hidden="1" customHeight="1">
      <c r="C130" s="1"/>
      <c r="D130" s="4"/>
      <c r="E130" s="31"/>
      <c r="F130" s="31"/>
      <c r="G130" s="31"/>
      <c r="H130" s="31"/>
      <c r="I130" s="31"/>
      <c r="J130" s="31"/>
      <c r="K130" s="31"/>
      <c r="L130" s="31"/>
      <c r="M130" s="31"/>
      <c r="N130" s="31"/>
      <c r="O130" s="31"/>
      <c r="P130" s="31"/>
      <c r="X130" s="1"/>
      <c r="Y130" s="1324"/>
      <c r="Z130" s="125" t="s">
        <v>1273</v>
      </c>
      <c r="AA130" s="24">
        <v>0.52</v>
      </c>
      <c r="AB130" s="24">
        <v>0.42</v>
      </c>
      <c r="AC130" s="24">
        <v>0.45</v>
      </c>
      <c r="AD130" s="24">
        <v>0.54</v>
      </c>
      <c r="AE130" s="24">
        <v>0.51</v>
      </c>
      <c r="AF130" s="24">
        <v>0.51</v>
      </c>
      <c r="AG130" s="24">
        <v>0.55000000000000004</v>
      </c>
      <c r="AH130" s="24">
        <v>0.64</v>
      </c>
      <c r="AI130" s="24">
        <v>0.63</v>
      </c>
      <c r="AJ130" s="24">
        <v>0.63</v>
      </c>
      <c r="AK130" s="24">
        <v>0.7</v>
      </c>
      <c r="AL130" s="24">
        <v>0.8</v>
      </c>
    </row>
    <row r="131" spans="1:38" ht="14.25" hidden="1" customHeight="1">
      <c r="C131" s="1"/>
      <c r="D131" s="4"/>
      <c r="E131" s="31"/>
      <c r="F131" s="31"/>
      <c r="G131" s="31"/>
      <c r="H131" s="31"/>
      <c r="I131" s="31"/>
      <c r="J131" s="31"/>
      <c r="K131" s="31"/>
      <c r="L131" s="31"/>
      <c r="M131" s="31"/>
      <c r="N131" s="31"/>
      <c r="O131" s="31"/>
      <c r="P131" s="31"/>
      <c r="X131" s="1"/>
      <c r="Y131" s="1"/>
      <c r="Z131" s="1"/>
      <c r="AA131" s="1"/>
      <c r="AB131" s="1"/>
      <c r="AC131" s="1"/>
      <c r="AD131" s="1"/>
      <c r="AE131" s="1"/>
      <c r="AF131" s="1"/>
      <c r="AG131" s="1"/>
      <c r="AH131" s="1"/>
      <c r="AI131" s="1"/>
      <c r="AJ131" s="1"/>
      <c r="AK131" s="1"/>
      <c r="AL131" s="1"/>
    </row>
    <row r="132" spans="1:38" ht="14.25" hidden="1" customHeight="1">
      <c r="C132" s="1"/>
      <c r="D132" s="4"/>
      <c r="E132" s="31"/>
      <c r="F132" s="31"/>
      <c r="G132" s="31"/>
      <c r="H132" s="31"/>
      <c r="I132" s="31"/>
      <c r="J132" s="31"/>
      <c r="K132" s="31"/>
      <c r="L132" s="31"/>
      <c r="M132" s="31"/>
      <c r="N132" s="31"/>
      <c r="O132" s="31"/>
      <c r="P132" s="31"/>
      <c r="X132" s="1"/>
      <c r="Y132" s="125" t="s">
        <v>1275</v>
      </c>
      <c r="Z132" s="11" t="s">
        <v>1247</v>
      </c>
      <c r="AA132" s="11" t="s">
        <v>1248</v>
      </c>
      <c r="AB132" s="11" t="str">
        <f>IF($C109="★","ﾄｯﾌﾟﾚﾍﾞﾙ事業所の対象外","採用無し")</f>
        <v>採用無し</v>
      </c>
      <c r="AC132" s="1"/>
      <c r="AD132" s="1"/>
      <c r="AJ132" s="1"/>
      <c r="AK132" s="1"/>
      <c r="AL132" s="1"/>
    </row>
    <row r="133" spans="1:38" ht="14.25" hidden="1" customHeight="1">
      <c r="C133" s="1"/>
      <c r="D133" s="4"/>
      <c r="E133" s="31"/>
      <c r="F133" s="31"/>
      <c r="G133" s="31"/>
      <c r="H133" s="31"/>
      <c r="I133" s="31"/>
      <c r="J133" s="31"/>
      <c r="K133" s="31"/>
      <c r="L133" s="31"/>
      <c r="M133" s="31"/>
      <c r="N133" s="31"/>
      <c r="O133" s="31"/>
      <c r="P133" s="31"/>
      <c r="X133" s="1"/>
      <c r="Y133" s="125" t="s">
        <v>1276</v>
      </c>
      <c r="Z133" s="24">
        <v>0.6</v>
      </c>
      <c r="AA133" s="24">
        <v>0.6</v>
      </c>
      <c r="AB133" s="24">
        <v>1</v>
      </c>
      <c r="AC133" s="1"/>
      <c r="AD133" s="1"/>
      <c r="AJ133" s="1"/>
      <c r="AK133" s="1"/>
      <c r="AL133" s="1"/>
    </row>
    <row r="134" spans="1:38" ht="14.25" hidden="1" customHeight="1">
      <c r="C134" s="1"/>
      <c r="D134" s="4"/>
      <c r="E134" s="31"/>
      <c r="F134" s="31"/>
      <c r="G134" s="31"/>
      <c r="H134" s="31"/>
      <c r="I134" s="31"/>
      <c r="J134" s="31"/>
      <c r="K134" s="31"/>
      <c r="L134" s="31"/>
      <c r="M134" s="31"/>
      <c r="N134" s="31"/>
      <c r="O134" s="31"/>
      <c r="P134" s="31"/>
      <c r="X134" s="1"/>
      <c r="Y134" s="1"/>
      <c r="Z134" s="1"/>
      <c r="AA134" s="1"/>
      <c r="AB134" s="1"/>
      <c r="AC134" s="1">
        <f>IF(Q109=Y109,2,3)</f>
        <v>3</v>
      </c>
      <c r="AD134" s="1">
        <f>IF(Q109=Y109,4,5)</f>
        <v>5</v>
      </c>
      <c r="AF134" s="13" t="s">
        <v>1277</v>
      </c>
      <c r="AG134" s="242"/>
      <c r="AH134" s="24">
        <f>IF(Q107="",0.8,HLOOKUP(Q107,$Z$123:$AG$124,2,0))</f>
        <v>0.8</v>
      </c>
      <c r="AI134" s="12"/>
      <c r="AJ134" s="1"/>
      <c r="AK134" s="1"/>
      <c r="AL134" s="1"/>
    </row>
    <row r="135" spans="1:38" ht="14.25" hidden="1" customHeight="1">
      <c r="C135" s="1"/>
      <c r="D135" s="4"/>
      <c r="E135" s="31"/>
      <c r="F135" s="31"/>
      <c r="G135" s="31"/>
      <c r="H135" s="31"/>
      <c r="I135" s="31"/>
      <c r="J135" s="31"/>
      <c r="K135" s="31"/>
      <c r="L135" s="31"/>
      <c r="M135" s="31"/>
      <c r="N135" s="31"/>
      <c r="O135" s="31"/>
      <c r="P135" s="31"/>
      <c r="X135" s="1"/>
      <c r="Y135" s="1135" t="s">
        <v>1249</v>
      </c>
      <c r="Z135" s="1136"/>
      <c r="AA135" s="11" t="s">
        <v>1250</v>
      </c>
      <c r="AB135" s="11" t="s">
        <v>1251</v>
      </c>
      <c r="AC135" s="11" t="s">
        <v>1252</v>
      </c>
      <c r="AD135" s="11" t="s">
        <v>1253</v>
      </c>
      <c r="AF135" s="13" t="s">
        <v>1278</v>
      </c>
      <c r="AG135" s="242"/>
      <c r="AH135" s="24">
        <f>IF(Q108="",HLOOKUP("単板ガラス",$AA$126:$AL$130,$AI$125,0),HLOOKUP(Q108,$AA$126:$AL$130,$AI$125,0))</f>
        <v>6.3</v>
      </c>
      <c r="AI135" s="12"/>
      <c r="AJ135" s="1"/>
      <c r="AK135" s="1"/>
      <c r="AL135" s="1"/>
    </row>
    <row r="136" spans="1:38" ht="14.25" hidden="1" customHeight="1">
      <c r="C136" s="1"/>
      <c r="D136" s="4"/>
      <c r="E136" s="31"/>
      <c r="F136" s="31"/>
      <c r="G136" s="31"/>
      <c r="H136" s="31"/>
      <c r="I136" s="31"/>
      <c r="J136" s="31"/>
      <c r="K136" s="31"/>
      <c r="L136" s="31"/>
      <c r="M136" s="31"/>
      <c r="N136" s="31"/>
      <c r="O136" s="31"/>
      <c r="P136" s="31"/>
      <c r="X136" s="1"/>
      <c r="Y136" s="1256" t="s">
        <v>1279</v>
      </c>
      <c r="Z136" s="125" t="s">
        <v>1272</v>
      </c>
      <c r="AA136" s="24">
        <v>1.5</v>
      </c>
      <c r="AB136" s="24">
        <v>1</v>
      </c>
      <c r="AC136" s="24">
        <v>0.3</v>
      </c>
      <c r="AD136" s="24">
        <v>0</v>
      </c>
      <c r="AF136" s="13" t="s">
        <v>1280</v>
      </c>
      <c r="AG136" s="242"/>
      <c r="AH136" s="24">
        <f>IF(Q108="",HLOOKUP("単板ガラス",$AA$126:$AL$130,$AJ$125,0),HLOOKUP(Q108,$AA$126:$AL$130,$AJ$125,0))</f>
        <v>0.8</v>
      </c>
      <c r="AI136" s="1"/>
      <c r="AJ136" s="1"/>
      <c r="AK136" s="1"/>
      <c r="AL136" s="1"/>
    </row>
    <row r="137" spans="1:38" ht="14.25" hidden="1" customHeight="1">
      <c r="C137" s="1"/>
      <c r="D137" s="4"/>
      <c r="E137" s="31"/>
      <c r="F137" s="31"/>
      <c r="G137" s="31"/>
      <c r="H137" s="31"/>
      <c r="I137" s="31"/>
      <c r="J137" s="31"/>
      <c r="K137" s="31"/>
      <c r="L137" s="31"/>
      <c r="M137" s="31"/>
      <c r="N137" s="31"/>
      <c r="O137" s="31"/>
      <c r="P137" s="31"/>
      <c r="X137" s="1"/>
      <c r="Y137" s="1257"/>
      <c r="Z137" s="125" t="s">
        <v>1273</v>
      </c>
      <c r="AA137" s="24">
        <v>0</v>
      </c>
      <c r="AB137" s="24">
        <v>0</v>
      </c>
      <c r="AC137" s="24">
        <v>0</v>
      </c>
      <c r="AD137" s="24">
        <v>0</v>
      </c>
      <c r="AF137" s="13" t="s">
        <v>1279</v>
      </c>
      <c r="AG137" s="242"/>
      <c r="AH137" s="24">
        <f>IF(Q111="",0,HLOOKUP(Q$111,$AA$135:$AD$139,$AC$134,0))</f>
        <v>0</v>
      </c>
      <c r="AI137" s="1"/>
      <c r="AJ137" s="1"/>
      <c r="AK137" s="1"/>
      <c r="AL137" s="1"/>
    </row>
    <row r="138" spans="1:38" ht="14.25" hidden="1" customHeight="1">
      <c r="C138" s="1"/>
      <c r="D138" s="4"/>
      <c r="E138" s="31"/>
      <c r="F138" s="31"/>
      <c r="G138" s="31"/>
      <c r="H138" s="31"/>
      <c r="I138" s="31"/>
      <c r="J138" s="31"/>
      <c r="K138" s="31"/>
      <c r="L138" s="31"/>
      <c r="M138" s="31"/>
      <c r="N138" s="31"/>
      <c r="O138" s="31"/>
      <c r="P138" s="31"/>
      <c r="X138" s="1"/>
      <c r="Y138" s="1256" t="s">
        <v>1281</v>
      </c>
      <c r="Z138" s="125" t="s">
        <v>1272</v>
      </c>
      <c r="AA138" s="24">
        <v>0.1</v>
      </c>
      <c r="AB138" s="24">
        <v>0.08</v>
      </c>
      <c r="AC138" s="24">
        <v>0.02</v>
      </c>
      <c r="AD138" s="24">
        <v>0</v>
      </c>
      <c r="AE138" s="1"/>
      <c r="AF138" s="13" t="s">
        <v>1281</v>
      </c>
      <c r="AG138" s="242"/>
      <c r="AH138" s="24">
        <f>IF(Q111="",0,HLOOKUP(Q$111,$AA$135:$AD$139,$AD$134,0))</f>
        <v>0</v>
      </c>
      <c r="AI138" s="1"/>
      <c r="AJ138" s="13" t="s">
        <v>1282</v>
      </c>
      <c r="AK138" s="242"/>
      <c r="AL138" s="24">
        <f>AH134*(AH135-AH137)</f>
        <v>5.04</v>
      </c>
    </row>
    <row r="139" spans="1:38" ht="14.25" hidden="1" customHeight="1">
      <c r="C139" s="1"/>
      <c r="D139" s="4"/>
      <c r="E139" s="31"/>
      <c r="F139" s="31"/>
      <c r="G139" s="31"/>
      <c r="H139" s="31"/>
      <c r="I139" s="31"/>
      <c r="J139" s="31"/>
      <c r="K139" s="31"/>
      <c r="L139" s="31"/>
      <c r="M139" s="31"/>
      <c r="N139" s="31"/>
      <c r="O139" s="31"/>
      <c r="P139" s="31"/>
      <c r="X139" s="1"/>
      <c r="Y139" s="1257"/>
      <c r="Z139" s="125" t="s">
        <v>1273</v>
      </c>
      <c r="AA139" s="24">
        <v>0</v>
      </c>
      <c r="AB139" s="24">
        <v>0</v>
      </c>
      <c r="AC139" s="24">
        <v>0</v>
      </c>
      <c r="AD139" s="24">
        <v>0</v>
      </c>
      <c r="AE139" s="1"/>
      <c r="AF139" s="13" t="s">
        <v>1283</v>
      </c>
      <c r="AG139" s="242"/>
      <c r="AH139" s="24">
        <f>IF(Q110="",1,HLOOKUP(Q110,$Z$132:$AB$133,2,0))</f>
        <v>1</v>
      </c>
      <c r="AI139" s="1"/>
      <c r="AJ139" s="13" t="s">
        <v>1284</v>
      </c>
      <c r="AK139" s="242"/>
      <c r="AL139" s="24">
        <f>AH134*(AH136-AH138)*AH139</f>
        <v>0.64000000000000012</v>
      </c>
    </row>
    <row r="140" spans="1:38" ht="14.25" hidden="1" customHeight="1">
      <c r="C140" s="1"/>
      <c r="X140" s="1"/>
    </row>
    <row r="141" spans="1:38" ht="14.25" customHeight="1">
      <c r="A141" s="252" t="s">
        <v>1285</v>
      </c>
      <c r="B141" s="252"/>
      <c r="C141" s="252"/>
      <c r="F141" s="25"/>
      <c r="G141" s="25"/>
      <c r="H141" s="25"/>
    </row>
    <row r="142" spans="1:38" ht="3" customHeight="1" thickBot="1">
      <c r="B142" s="393"/>
      <c r="C142" s="250"/>
      <c r="D142" s="372"/>
      <c r="E142" s="371"/>
      <c r="F142" s="371"/>
      <c r="G142" s="371"/>
      <c r="H142" s="371"/>
      <c r="I142" s="250"/>
      <c r="J142" s="394"/>
      <c r="K142" s="394"/>
      <c r="L142" s="394"/>
      <c r="M142" s="394"/>
      <c r="N142" s="394"/>
      <c r="O142" s="394"/>
      <c r="P142" s="394"/>
      <c r="Q142" s="394"/>
      <c r="R142" s="394"/>
      <c r="S142" s="394"/>
      <c r="T142" s="394"/>
      <c r="U142" s="344"/>
    </row>
    <row r="143" spans="1:38" ht="14.25" customHeight="1" thickBot="1">
      <c r="B143" s="395"/>
      <c r="C143" s="1"/>
      <c r="D143" s="368" t="s">
        <v>94</v>
      </c>
      <c r="E143" s="21" t="s">
        <v>1286</v>
      </c>
      <c r="F143" s="21"/>
      <c r="G143" s="21"/>
      <c r="H143" s="21"/>
      <c r="I143" s="1" t="s">
        <v>1287</v>
      </c>
      <c r="U143" s="32"/>
      <c r="X143" s="1"/>
      <c r="Y143" s="1307" t="str">
        <f>熱源機器!$H$4</f>
        <v>最も古い設備の設置年度</v>
      </c>
      <c r="Z143" s="1308"/>
      <c r="AA143" s="885" t="str">
        <f>熱源機器!$I$4</f>
        <v/>
      </c>
      <c r="AB143" s="1325" t="str">
        <f>熱源機器!$J$4</f>
        <v>最も新しい設備の設置年度</v>
      </c>
      <c r="AC143" s="1326"/>
      <c r="AD143" s="885" t="str">
        <f>熱源機器!$M$4</f>
        <v/>
      </c>
    </row>
    <row r="144" spans="1:38" ht="14.25" customHeight="1">
      <c r="B144" s="395"/>
      <c r="C144" s="1"/>
      <c r="D144" s="368" t="s">
        <v>1288</v>
      </c>
      <c r="E144" s="21" t="s">
        <v>1289</v>
      </c>
      <c r="F144" s="21"/>
      <c r="G144" s="21"/>
      <c r="H144" s="21"/>
      <c r="U144" s="32"/>
      <c r="X144" s="1"/>
      <c r="Y144" s="11" t="s">
        <v>1290</v>
      </c>
      <c r="Z144" s="11" t="s">
        <v>1291</v>
      </c>
      <c r="AA144" s="11" t="s">
        <v>1292</v>
      </c>
      <c r="AB144" s="11" t="s">
        <v>1293</v>
      </c>
      <c r="AC144" s="11" t="s">
        <v>1294</v>
      </c>
      <c r="AD144" s="11" t="s">
        <v>1295</v>
      </c>
      <c r="AE144" s="11" t="s">
        <v>1296</v>
      </c>
      <c r="AF144" s="11" t="s">
        <v>1297</v>
      </c>
      <c r="AI144" s="215"/>
      <c r="AK144" s="1"/>
      <c r="AL144" s="1"/>
    </row>
    <row r="145" spans="2:41" ht="13.5" customHeight="1">
      <c r="B145" s="395"/>
      <c r="C145" s="1"/>
      <c r="D145" s="26" t="s">
        <v>333</v>
      </c>
      <c r="E145" s="1213" t="s">
        <v>334</v>
      </c>
      <c r="F145" s="1214"/>
      <c r="G145" s="1214"/>
      <c r="H145" s="1212"/>
      <c r="I145" s="1213" t="s">
        <v>1015</v>
      </c>
      <c r="J145" s="1214"/>
      <c r="K145" s="1214"/>
      <c r="L145" s="1214"/>
      <c r="M145" s="1214"/>
      <c r="N145" s="1214"/>
      <c r="O145" s="1214"/>
      <c r="P145" s="1212"/>
      <c r="Q145" s="1213" t="s">
        <v>1016</v>
      </c>
      <c r="R145" s="1212"/>
      <c r="S145" s="26" t="s">
        <v>336</v>
      </c>
      <c r="T145" s="4"/>
      <c r="U145" s="366"/>
      <c r="V145" s="4"/>
      <c r="W145" s="4"/>
      <c r="X145" s="1"/>
      <c r="Y145" s="184">
        <v>3.6</v>
      </c>
      <c r="Z145" s="185">
        <v>1</v>
      </c>
      <c r="AA145" s="33">
        <v>50.8</v>
      </c>
      <c r="AB145" s="33">
        <v>39.1</v>
      </c>
      <c r="AC145" s="33">
        <v>36.700000000000003</v>
      </c>
      <c r="AD145" s="185">
        <v>1</v>
      </c>
      <c r="AE145" s="185">
        <v>1</v>
      </c>
      <c r="AF145" s="185">
        <v>1</v>
      </c>
      <c r="AH145" s="1068"/>
    </row>
    <row r="146" spans="2:41">
      <c r="B146" s="395"/>
      <c r="C146" s="1" t="str">
        <f>IF(AND($O$3&lt;=AA143,AD143&lt;=$Q$3),"○","◎")</f>
        <v>◎</v>
      </c>
      <c r="D146" s="330" t="s">
        <v>1298</v>
      </c>
      <c r="E146" s="1187" t="s">
        <v>1299</v>
      </c>
      <c r="F146" s="1188"/>
      <c r="G146" s="1188"/>
      <c r="H146" s="1210"/>
      <c r="I146" s="1187" t="s">
        <v>1300</v>
      </c>
      <c r="J146" s="1188"/>
      <c r="K146" s="1188"/>
      <c r="L146" s="1188"/>
      <c r="M146" s="1188"/>
      <c r="N146" s="1188"/>
      <c r="O146" s="1188"/>
      <c r="P146" s="1210"/>
      <c r="Q146" s="1314"/>
      <c r="R146" s="1315"/>
      <c r="S146" s="11" t="str">
        <f>$X146</f>
        <v>-</v>
      </c>
      <c r="T146" s="643"/>
      <c r="U146" s="369"/>
      <c r="V146" s="27"/>
      <c r="W146" s="27"/>
      <c r="X146" s="317" t="str">
        <f>IF(AND(COUNTIF(I150:I270,Y148)=0,COUNTIF(I150:I270,Y147)=0),"-",IF(COUNTIF(I150:I270,Y148)=0,X147,IF(COUNTIF(I150:I270,Y147)=0,X148,ROUND((X147*Z146+X148)/(Z146+1),3))))</f>
        <v>-</v>
      </c>
      <c r="Y146" s="189" t="s">
        <v>1301</v>
      </c>
      <c r="Z146" s="886">
        <f>IF(SUMIF(I150:I270,Y148,Q150:Q270)=0,2,SUMIF(I150:I270,Y147,Q150:Q270)/SUMIF(I150:I270,Y148,Q150:Q270))</f>
        <v>2</v>
      </c>
      <c r="AA146" s="4" t="str">
        <f>IF(AND(COUNTIF(I150:I270,Y148)=0,COUNTIF(I150:I270,Y147)=0),"-",IF(SUM(J150:J270)=0,"○",IF(AND($C146="◎",MAX(W150:W270)&lt;1),"×","○")))</f>
        <v>-</v>
      </c>
      <c r="AB146" s="1" t="s">
        <v>1302</v>
      </c>
    </row>
    <row r="147" spans="2:41" ht="13.5" customHeight="1">
      <c r="B147" s="395"/>
      <c r="C147" s="1"/>
      <c r="D147" s="307"/>
      <c r="E147" s="416"/>
      <c r="F147" s="416"/>
      <c r="G147" s="416"/>
      <c r="H147" s="416"/>
      <c r="I147" s="1221"/>
      <c r="J147" s="1222"/>
      <c r="K147" s="1222"/>
      <c r="L147" s="1222"/>
      <c r="M147" s="1222"/>
      <c r="N147" s="1222"/>
      <c r="O147" s="1222"/>
      <c r="P147" s="1277"/>
      <c r="Q147" s="188"/>
      <c r="R147" s="11" t="s">
        <v>1303</v>
      </c>
      <c r="S147" s="335">
        <f>$X147</f>
        <v>0</v>
      </c>
      <c r="T147" s="27"/>
      <c r="U147" s="369"/>
      <c r="V147" s="27"/>
      <c r="W147" s="27"/>
      <c r="X147" s="317">
        <f>IF(AND((SUMPRODUCT(($I$150:$I$209=$Y$147)*($K$150:$L$209=$AK$149))&lt;&gt;0),(SUMPRODUCT(($I$150:$I$209=$Y$147)*($K$150:$L$209&lt;&gt;$AK$149))=0)),$AK$150,IF(SUMPRODUCT(($I$150:$I$209=$Y$147)*($P$150:$P$209))=0,0,IF(SUMPRODUCT((I150:I209=Y147)*(Q150:Q209))&lt;=0,ROUND(SUMPRODUCT((I150:I209=Y147)*(M150:M209)*(P150:P209)*(S150:S209))/SUMPRODUCT((I150:I209=Y147)*(M150:M209)*(P150:P209)),3),ROUND(SUMPRODUCT((I150:I209=Y147)*(Q150:Q209)*(S150:S209))/SUMPRODUCT((I150:I209=Y147)*(Q150:Q209)),3))))</f>
        <v>0</v>
      </c>
      <c r="Y147" s="188" t="s">
        <v>1303</v>
      </c>
      <c r="Z147" s="453"/>
      <c r="AB147" s="1" t="s">
        <v>1304</v>
      </c>
      <c r="AD147" s="24">
        <v>1996</v>
      </c>
      <c r="AE147" s="1" t="s">
        <v>1000</v>
      </c>
      <c r="AF147" s="24">
        <v>2004</v>
      </c>
      <c r="AG147" s="1" t="s">
        <v>1001</v>
      </c>
      <c r="AH147" s="1"/>
    </row>
    <row r="148" spans="2:41" ht="13.5" customHeight="1">
      <c r="B148" s="395"/>
      <c r="C148" s="1"/>
      <c r="D148" s="307"/>
      <c r="E148" s="416"/>
      <c r="F148" s="416"/>
      <c r="G148" s="416"/>
      <c r="H148" s="416"/>
      <c r="I148" s="381"/>
      <c r="K148" s="1099"/>
      <c r="L148" s="1099"/>
      <c r="M148" s="1099"/>
      <c r="N148" s="1099"/>
      <c r="O148" s="1099"/>
      <c r="P148" s="304"/>
      <c r="Q148" s="20"/>
      <c r="R148" s="119" t="s">
        <v>1305</v>
      </c>
      <c r="S148" s="335">
        <f>$X148</f>
        <v>0</v>
      </c>
      <c r="T148" s="27"/>
      <c r="U148" s="369"/>
      <c r="V148" s="27"/>
      <c r="W148" s="27"/>
      <c r="X148" s="317">
        <f>IF(AND((SUMPRODUCT(($I$211:$I$270=$Y$148)*($K$211:$L$270=$AG$211))&lt;&gt;0),(SUMPRODUCT(($I$211:$I$270=$Y$148)*($K$211:$L$270&lt;&gt;$AG$211))=0)),$AG$212,IF(SUMPRODUCT(($I$211:$I$270=$Y$148)*($P$211:$P$270))=0,0,IF(SUMPRODUCT((I211:I270=Y148)*(Q211:Q270))&lt;=0,ROUND(SUMPRODUCT((I211:I270=Y148)*(M211:M270)*(P211:P270)*(S211:S270))/SUMPRODUCT((I211:I270=Y148)*(M211:M270)*(P211:P270)),3),ROUND(SUMPRODUCT((I211:I270=Y148)*(Q211:Q270)*(S211:S270))/SUMPRODUCT((I211:I270=Y148)*(Q211:Q270)),3))))</f>
        <v>0</v>
      </c>
      <c r="Y148" s="20" t="s">
        <v>1305</v>
      </c>
      <c r="Z148" s="1"/>
      <c r="AA148" s="27"/>
      <c r="AB148" s="27"/>
      <c r="AC148" s="27"/>
      <c r="AD148" s="27"/>
      <c r="AE148" s="27"/>
    </row>
    <row r="149" spans="2:41" ht="36" customHeight="1" thickBot="1">
      <c r="B149" s="395"/>
      <c r="C149" s="1"/>
      <c r="D149" s="307"/>
      <c r="E149" s="416"/>
      <c r="F149" s="416"/>
      <c r="G149" s="416"/>
      <c r="H149" s="431"/>
      <c r="I149" s="9" t="s">
        <v>1306</v>
      </c>
      <c r="J149" s="9" t="s">
        <v>1307</v>
      </c>
      <c r="K149" s="1316" t="s">
        <v>1308</v>
      </c>
      <c r="L149" s="1317"/>
      <c r="M149" s="9" t="s">
        <v>1309</v>
      </c>
      <c r="N149" s="9" t="s">
        <v>1310</v>
      </c>
      <c r="O149" s="9" t="s">
        <v>1311</v>
      </c>
      <c r="P149" s="8" t="s">
        <v>1312</v>
      </c>
      <c r="Q149" s="9" t="s">
        <v>1313</v>
      </c>
      <c r="R149" s="9" t="s">
        <v>1314</v>
      </c>
      <c r="S149" s="335"/>
      <c r="T149" s="27"/>
      <c r="U149" s="369"/>
      <c r="V149" s="27"/>
      <c r="W149" s="27" t="s">
        <v>1315</v>
      </c>
      <c r="X149" s="318"/>
      <c r="Y149" s="16" t="s">
        <v>1316</v>
      </c>
      <c r="Z149" s="16" t="s">
        <v>1317</v>
      </c>
      <c r="AA149" s="16" t="s">
        <v>1318</v>
      </c>
      <c r="AB149" s="16" t="s">
        <v>1319</v>
      </c>
      <c r="AC149" s="16" t="s">
        <v>1320</v>
      </c>
      <c r="AD149" s="16" t="s">
        <v>1321</v>
      </c>
      <c r="AE149" s="16" t="s">
        <v>1322</v>
      </c>
      <c r="AF149" s="16" t="s">
        <v>1323</v>
      </c>
      <c r="AG149" s="16" t="s">
        <v>1324</v>
      </c>
      <c r="AH149" s="16" t="s">
        <v>1325</v>
      </c>
      <c r="AI149" s="16" t="s">
        <v>1326</v>
      </c>
      <c r="AJ149" s="16" t="s">
        <v>1327</v>
      </c>
      <c r="AK149" s="16" t="s">
        <v>1328</v>
      </c>
      <c r="AL149" s="937" t="s">
        <v>1329</v>
      </c>
      <c r="AM149" s="388" t="s">
        <v>1330</v>
      </c>
      <c r="AN149" s="938" t="s">
        <v>1331</v>
      </c>
      <c r="AO149" s="388"/>
    </row>
    <row r="150" spans="2:41" ht="13.5" customHeight="1">
      <c r="B150" s="395"/>
      <c r="C150" s="1"/>
      <c r="D150" s="307"/>
      <c r="E150" s="416"/>
      <c r="F150" s="416"/>
      <c r="G150" s="416"/>
      <c r="H150" s="245">
        <v>1</v>
      </c>
      <c r="I150" s="10" t="str">
        <f>IF(OR($P150=0,$P150=""),"","冷熱源")</f>
        <v/>
      </c>
      <c r="J150" s="887" t="str">
        <f>IF(OR(熱源機器!L12="",熱源機器!L12=0,熱源機器!G12=熱源機器!$AT$1,熱源機器!G12=熱源機器!$AU$1),"",熱源機器!E12)</f>
        <v/>
      </c>
      <c r="K150" s="1280" t="str">
        <f>IF(OR(熱源機器!L12="",熱源機器!L12=0,熱源機器!G12=熱源機器!$AT$1,熱源機器!G12=熱源機器!$AU$1),"",熱源機器!G12)</f>
        <v/>
      </c>
      <c r="L150" s="1280"/>
      <c r="M150" s="889">
        <f>IF(OR(熱源機器!L12="",熱源機器!L12=0,熱源機器!G12=熱源機器!$AT$1,熱源機器!G12=熱源機器!$AU$1),0,熱源機器!L12)</f>
        <v>0</v>
      </c>
      <c r="N150" s="890">
        <f>IF(OR(熱源機器!L12="",熱源機器!L12=0,熱源機器!G12=熱源機器!$AT$1,熱源機器!G12=熱源機器!$AU$1),0,熱源機器!P12)</f>
        <v>0</v>
      </c>
      <c r="O150" s="888" t="str">
        <f>IF(OR(熱源機器!L12="",熱源機器!L12=0,熱源機器!G12=熱源機器!$AT$1,熱源機器!G12=熱源機器!$AU$1),"",熱源機器!R12)</f>
        <v/>
      </c>
      <c r="P150" s="889">
        <f>IF(OR(熱源機器!L12="",熱源機器!L12=0,熱源機器!G12=熱源機器!$AT$1,熱源機器!G12=熱源機器!$AU$1),0,熱源機器!N12)</f>
        <v>0</v>
      </c>
      <c r="Q150" s="889">
        <f>IF(OR(熱源機器!L12="",熱源機器!L12=0,熱源機器!G12=熱源機器!$AT$1,熱源機器!G12=熱源機器!$AU$1),0,熱源機器!U12)</f>
        <v>0</v>
      </c>
      <c r="R150" s="433" t="str">
        <f>IF(OR(K150="地域冷暖房受入",K150="",N150="",O150=""),"",(M150*3.6)/(N150*HLOOKUP(O150,$Y$144:$AF$145,2,0)))</f>
        <v/>
      </c>
      <c r="S150" s="939">
        <f t="shared" ref="S150:S181" si="11">IF(AND(J150=0,I150=0,K150=0,M150=0,N150=0,O150=0,P150=0,Q150=0),"",IF(AN150=2,IF($X150+0.1&gt;1,1,$X150+0.1),$X150))</f>
        <v>0</v>
      </c>
      <c r="T150" s="27"/>
      <c r="U150" s="369"/>
      <c r="W150" s="3" t="str">
        <f>IF(OR(K150="",K150="地域冷暖房受入"),"",IF(R150&gt;=HLOOKUP(K150,$Y$149:$AJ$153,3,0),1,0))</f>
        <v/>
      </c>
      <c r="X150" s="318">
        <f>IF(K150="",0,IF(AN150=1,1,IF(K150="地域冷暖房受入",$AK$150,IF(R150&gt;=AL150,1,IF(R150&lt;=AM150,0,ROUND(1-(AL150-R150)/(AL150-AM150),3))))))</f>
        <v>0</v>
      </c>
      <c r="Y150" s="894">
        <v>5.6</v>
      </c>
      <c r="Z150" s="894">
        <v>4.38</v>
      </c>
      <c r="AA150" s="894">
        <v>4.6689999999999996</v>
      </c>
      <c r="AB150" s="894">
        <v>2.8947799999999999</v>
      </c>
      <c r="AC150" s="894">
        <v>6.54</v>
      </c>
      <c r="AD150" s="894">
        <v>5.0599999999999996</v>
      </c>
      <c r="AE150" s="894">
        <v>4.8029999999999999</v>
      </c>
      <c r="AF150" s="894">
        <v>1.3080000000000001</v>
      </c>
      <c r="AG150" s="894">
        <v>0.71299999999999997</v>
      </c>
      <c r="AH150" s="894">
        <v>1.35</v>
      </c>
      <c r="AI150" s="894">
        <v>1.3049999999999999</v>
      </c>
      <c r="AJ150" s="894">
        <v>1.29</v>
      </c>
      <c r="AK150" s="11">
        <v>0.8</v>
      </c>
      <c r="AL150" s="940">
        <f>IF(K150="",0,IF(OR(J150&lt;$AD$147,$Q$3&lt;J150),HLOOKUP(K150,$Y$149:$AJ$153,2,0),IF(AND($AF$147&lt;J150,J150&lt;=$Q$3),HLOOKUP(K150,$Y$149:$AJ$153,3,0),(HLOOKUP(K150,$Y$149:$AJ$153,3,0)+(HLOOKUP(K150,$Y$149:$AJ$153,2,0)-HLOOKUP(K150,$Y$149:$AJ$153,3,0))*($AF$147-J150+1)/($AF$147-$AD$147+2)))))</f>
        <v>0</v>
      </c>
      <c r="AM150" s="940">
        <f t="shared" ref="AM150:AM181" si="12">IF(K150="",0,IF($Y$2="熱供給施設",HLOOKUP(K150,$Y$149:$AJ$153,5,0),HLOOKUP(K150,$Y$149:$AJ$153,4,0)))</f>
        <v>0</v>
      </c>
      <c r="AN150" s="27" t="str">
        <f>IF(熱源機器!S12="○",1,IF(熱源機器!T12="○",2,""))</f>
        <v/>
      </c>
      <c r="AO150" s="1"/>
    </row>
    <row r="151" spans="2:41" ht="13.5" customHeight="1">
      <c r="B151" s="395"/>
      <c r="C151" s="1"/>
      <c r="D151" s="307"/>
      <c r="E151" s="416"/>
      <c r="F151" s="416"/>
      <c r="G151" s="416"/>
      <c r="H151" s="245">
        <v>2</v>
      </c>
      <c r="I151" s="10" t="str">
        <f t="shared" ref="I151:I209" si="13">IF(OR($P151=0,$P151=""),"","冷熱源")</f>
        <v/>
      </c>
      <c r="J151" s="891" t="str">
        <f>IF(OR(熱源機器!L13="",熱源機器!L13=0,熱源機器!G13=熱源機器!$AT$1,熱源機器!G13=熱源機器!$AU$1),"",熱源機器!E13)</f>
        <v/>
      </c>
      <c r="K151" s="1224" t="str">
        <f>IF(OR(熱源機器!L13="",熱源機器!L13=0,熱源機器!G13=熱源機器!$AT$1,熱源機器!G13=熱源機器!$AU$1),"",熱源機器!G13)</f>
        <v/>
      </c>
      <c r="L151" s="1224"/>
      <c r="M151" s="892">
        <f>IF(OR(熱源機器!L13="",熱源機器!L13=0,熱源機器!G13=熱源機器!$AT$1,熱源機器!G13=熱源機器!$AU$1),0,熱源機器!L13)</f>
        <v>0</v>
      </c>
      <c r="N151" s="893">
        <f>IF(OR(熱源機器!L13="",熱源機器!L13=0,熱源機器!G13=熱源機器!$AT$1,熱源機器!G13=熱源機器!$AU$1),0,熱源機器!P13)</f>
        <v>0</v>
      </c>
      <c r="O151" s="438" t="str">
        <f>IF(OR(熱源機器!L13="",熱源機器!L13=0,熱源機器!G13=熱源機器!$AT$1,熱源機器!G13=熱源機器!$AU$1),"",熱源機器!R13)</f>
        <v/>
      </c>
      <c r="P151" s="892">
        <f>IF(OR(熱源機器!L13="",熱源機器!L13=0,熱源機器!G13=熱源機器!$AT$1,熱源機器!G13=熱源機器!$AU$1),0,熱源機器!N13)</f>
        <v>0</v>
      </c>
      <c r="Q151" s="892">
        <f>IF(OR(熱源機器!L13="",熱源機器!L13=0,熱源機器!G13=熱源機器!$AT$1,熱源機器!G13=熱源機器!$AU$1),0,熱源機器!U13)</f>
        <v>0</v>
      </c>
      <c r="R151" s="434" t="str">
        <f t="shared" ref="R151:R208" si="14">IF(OR(K151="地域冷暖房受入",K151="",N151="",O151=""),"",(M151*3.6)/(N151*HLOOKUP(O151,$Y$144:$AF$145,2,0)))</f>
        <v/>
      </c>
      <c r="S151" s="939">
        <f t="shared" si="11"/>
        <v>0</v>
      </c>
      <c r="T151" s="27"/>
      <c r="U151" s="369"/>
      <c r="W151" s="3" t="str">
        <f t="shared" ref="W151:W209" si="15">IF(OR(K151="",K151="地域冷暖房受入"),"",IF(R151&gt;=HLOOKUP(K151,$Y$149:$AJ$153,3,0),1,0))</f>
        <v/>
      </c>
      <c r="X151" s="318">
        <f t="shared" ref="X151:X209" si="16">IF(K151="",0,IF(AN151=1,1,IF(K151="地域冷暖房受入",$AK$150,IF(R151&gt;=AL151,1,IF(R151&lt;=AM151,0,ROUND(1-(AL151-R151)/(AL151-AM151),3))))))</f>
        <v>0</v>
      </c>
      <c r="Y151" s="767">
        <v>5.12</v>
      </c>
      <c r="Z151" s="767">
        <f>ROUND((Z150-Z152)*0.7+Z152,3)</f>
        <v>3.9180000000000001</v>
      </c>
      <c r="AA151" s="767">
        <f>ROUND((AA150-AA152)*0.7+AA152,3)</f>
        <v>4.1260000000000003</v>
      </c>
      <c r="AB151" s="767">
        <f>ROUND((AB150-AB152)*0.7+AB152,3)</f>
        <v>2.5579999999999998</v>
      </c>
      <c r="AC151" s="767">
        <v>6</v>
      </c>
      <c r="AD151" s="450">
        <v>4.6340000000000003</v>
      </c>
      <c r="AE151" s="450">
        <v>4.4379999999999997</v>
      </c>
      <c r="AF151" s="767">
        <f>ROUND((AF150-AF152)*0.7+AF152,3)</f>
        <v>1.2270000000000001</v>
      </c>
      <c r="AG151" s="767">
        <v>0.7</v>
      </c>
      <c r="AH151" s="767">
        <f>ROUND((AH150-AH152)*0.7+AH152,3)</f>
        <v>1.2829999999999999</v>
      </c>
      <c r="AI151" s="767">
        <v>1.25</v>
      </c>
      <c r="AJ151" s="767">
        <f>ROUND((AJ150-AJ152)*0.7+AJ152,3)</f>
        <v>1.2090000000000001</v>
      </c>
      <c r="AL151" s="940">
        <f t="shared" ref="AL151:AL181" si="17">IF(K151="",0,IF(OR(J151&lt;$AD$147,$Q$3&lt;J151),HLOOKUP(K151,$Y$149:$AJ$153,2,0),IF(AND($AF$147&lt;J151,J151&lt;=$Q$3),HLOOKUP(K151,$Y$149:$AJ$153,3,0),(HLOOKUP(K151,$Y$149:$AJ$153,3,0)+(HLOOKUP(K151,$Y$149:$AJ$153,2,0)-HLOOKUP(K151,$Y$149:$AJ$153,3,0))*($AF$147-J151+1)/($AF$147-$AD$147+2)))))</f>
        <v>0</v>
      </c>
      <c r="AM151" s="940">
        <f t="shared" si="12"/>
        <v>0</v>
      </c>
      <c r="AN151" s="27" t="str">
        <f>IF(熱源機器!S13="○",1,IF(熱源機器!T13="○",2,""))</f>
        <v/>
      </c>
      <c r="AO151" s="388"/>
    </row>
    <row r="152" spans="2:41" ht="13.5" customHeight="1">
      <c r="B152" s="395"/>
      <c r="C152" s="1"/>
      <c r="D152" s="307"/>
      <c r="E152" s="416"/>
      <c r="F152" s="416"/>
      <c r="G152" s="416"/>
      <c r="H152" s="245">
        <v>3</v>
      </c>
      <c r="I152" s="10" t="str">
        <f t="shared" si="13"/>
        <v/>
      </c>
      <c r="J152" s="891" t="str">
        <f>IF(OR(熱源機器!L14="",熱源機器!L14=0,熱源機器!G14=熱源機器!$AT$1,熱源機器!G14=熱源機器!$AU$1),"",熱源機器!E14)</f>
        <v/>
      </c>
      <c r="K152" s="1224" t="str">
        <f>IF(OR(熱源機器!L14="",熱源機器!L14=0,熱源機器!G14=熱源機器!$AT$1,熱源機器!G14=熱源機器!$AU$1),"",熱源機器!G14)</f>
        <v/>
      </c>
      <c r="L152" s="1224"/>
      <c r="M152" s="892">
        <f>IF(OR(熱源機器!L14="",熱源機器!L14=0,熱源機器!G14=熱源機器!$AT$1,熱源機器!G14=熱源機器!$AU$1),0,熱源機器!L14)</f>
        <v>0</v>
      </c>
      <c r="N152" s="893">
        <f>IF(OR(熱源機器!L14="",熱源機器!L14=0,熱源機器!G14=熱源機器!$AT$1,熱源機器!G14=熱源機器!$AU$1),0,熱源機器!P14)</f>
        <v>0</v>
      </c>
      <c r="O152" s="438" t="str">
        <f>IF(OR(熱源機器!L14="",熱源機器!L14=0,熱源機器!G14=熱源機器!$AT$1,熱源機器!G14=熱源機器!$AU$1),"",熱源機器!R14)</f>
        <v/>
      </c>
      <c r="P152" s="892">
        <f>IF(OR(熱源機器!L14="",熱源機器!L14=0,熱源機器!G14=熱源機器!$AT$1,熱源機器!G14=熱源機器!$AU$1),0,熱源機器!N14)</f>
        <v>0</v>
      </c>
      <c r="Q152" s="892">
        <f>IF(OR(熱源機器!L14="",熱源機器!L14=0,熱源機器!G14=熱源機器!$AT$1,熱源機器!G14=熱源機器!$AU$1),0,熱源機器!U14)</f>
        <v>0</v>
      </c>
      <c r="R152" s="434" t="str">
        <f t="shared" si="14"/>
        <v/>
      </c>
      <c r="S152" s="939">
        <f t="shared" si="11"/>
        <v>0</v>
      </c>
      <c r="T152" s="27"/>
      <c r="U152" s="369"/>
      <c r="W152" s="3" t="str">
        <f t="shared" si="15"/>
        <v/>
      </c>
      <c r="X152" s="318">
        <f t="shared" si="16"/>
        <v>0</v>
      </c>
      <c r="Y152" s="768">
        <f>ROUND((Y151-0.7*Y150)/0.3,3)</f>
        <v>4</v>
      </c>
      <c r="Z152" s="768">
        <v>2.839</v>
      </c>
      <c r="AA152" s="768">
        <v>2.86</v>
      </c>
      <c r="AB152" s="768">
        <v>1.7729999999999999</v>
      </c>
      <c r="AC152" s="768">
        <f>ROUND((AC151-0.7*AC150)/0.3,3)</f>
        <v>4.74</v>
      </c>
      <c r="AD152" s="451">
        <v>3.6419999999999999</v>
      </c>
      <c r="AE152" s="451">
        <v>3.5870000000000002</v>
      </c>
      <c r="AF152" s="768">
        <v>1.0369999999999999</v>
      </c>
      <c r="AG152" s="768">
        <v>0.67</v>
      </c>
      <c r="AH152" s="768">
        <v>1.125</v>
      </c>
      <c r="AI152" s="768">
        <v>1.1220000000000001</v>
      </c>
      <c r="AJ152" s="894">
        <v>1.02</v>
      </c>
      <c r="AL152" s="940">
        <f t="shared" si="17"/>
        <v>0</v>
      </c>
      <c r="AM152" s="940">
        <f t="shared" si="12"/>
        <v>0</v>
      </c>
      <c r="AN152" s="27" t="str">
        <f>IF(熱源機器!S14="○",1,IF(熱源機器!T14="○",2,""))</f>
        <v/>
      </c>
      <c r="AO152" s="1"/>
    </row>
    <row r="153" spans="2:41" ht="13.5" customHeight="1">
      <c r="B153" s="395"/>
      <c r="C153" s="1"/>
      <c r="D153" s="307"/>
      <c r="E153" s="416"/>
      <c r="F153" s="416"/>
      <c r="G153" s="416"/>
      <c r="H153" s="245">
        <v>4</v>
      </c>
      <c r="I153" s="10" t="str">
        <f t="shared" si="13"/>
        <v/>
      </c>
      <c r="J153" s="891" t="str">
        <f>IF(OR(熱源機器!L15="",熱源機器!L15=0,熱源機器!G15=熱源機器!$AT$1,熱源機器!G15=熱源機器!$AU$1),"",熱源機器!E15)</f>
        <v/>
      </c>
      <c r="K153" s="1224" t="str">
        <f>IF(OR(熱源機器!L15="",熱源機器!L15=0,熱源機器!G15=熱源機器!$AT$1,熱源機器!G15=熱源機器!$AU$1),"",熱源機器!G15)</f>
        <v/>
      </c>
      <c r="L153" s="1224"/>
      <c r="M153" s="892">
        <f>IF(OR(熱源機器!L15="",熱源機器!L15=0,熱源機器!G15=熱源機器!$AT$1,熱源機器!G15=熱源機器!$AU$1),0,熱源機器!L15)</f>
        <v>0</v>
      </c>
      <c r="N153" s="893">
        <f>IF(OR(熱源機器!L15="",熱源機器!L15=0,熱源機器!G15=熱源機器!$AT$1,熱源機器!G15=熱源機器!$AU$1),0,熱源機器!P15)</f>
        <v>0</v>
      </c>
      <c r="O153" s="438" t="str">
        <f>IF(OR(熱源機器!L15="",熱源機器!L15=0,熱源機器!G15=熱源機器!$AT$1,熱源機器!G15=熱源機器!$AU$1),"",熱源機器!R15)</f>
        <v/>
      </c>
      <c r="P153" s="892">
        <f>IF(OR(熱源機器!L15="",熱源機器!L15=0,熱源機器!G15=熱源機器!$AT$1,熱源機器!G15=熱源機器!$AU$1),0,熱源機器!N15)</f>
        <v>0</v>
      </c>
      <c r="Q153" s="892">
        <f>IF(OR(熱源機器!L15="",熱源機器!L15=0,熱源機器!G15=熱源機器!$AT$1,熱源機器!G15=熱源機器!$AU$1),0,熱源機器!U15)</f>
        <v>0</v>
      </c>
      <c r="R153" s="434" t="str">
        <f t="shared" si="14"/>
        <v/>
      </c>
      <c r="S153" s="939">
        <f t="shared" si="11"/>
        <v>0</v>
      </c>
      <c r="T153" s="27"/>
      <c r="U153" s="369"/>
      <c r="W153" s="3" t="str">
        <f t="shared" si="15"/>
        <v/>
      </c>
      <c r="X153" s="318">
        <f t="shared" si="16"/>
        <v>0</v>
      </c>
      <c r="Y153" s="769">
        <f t="shared" ref="Y153:AJ153" si="18">ROUND(Y151-(Y150-Y151),3)</f>
        <v>4.6399999999999997</v>
      </c>
      <c r="Z153" s="769">
        <f t="shared" si="18"/>
        <v>3.456</v>
      </c>
      <c r="AA153" s="769">
        <f t="shared" si="18"/>
        <v>3.5830000000000002</v>
      </c>
      <c r="AB153" s="769">
        <f t="shared" si="18"/>
        <v>2.2210000000000001</v>
      </c>
      <c r="AC153" s="769">
        <f t="shared" si="18"/>
        <v>5.46</v>
      </c>
      <c r="AD153" s="769">
        <f t="shared" si="18"/>
        <v>4.2080000000000002</v>
      </c>
      <c r="AE153" s="769">
        <f t="shared" si="18"/>
        <v>4.0730000000000004</v>
      </c>
      <c r="AF153" s="769">
        <f t="shared" si="18"/>
        <v>1.1459999999999999</v>
      </c>
      <c r="AG153" s="769">
        <f t="shared" si="18"/>
        <v>0.68700000000000006</v>
      </c>
      <c r="AH153" s="769">
        <f t="shared" si="18"/>
        <v>1.216</v>
      </c>
      <c r="AI153" s="769">
        <f t="shared" si="18"/>
        <v>1.1950000000000001</v>
      </c>
      <c r="AJ153" s="769">
        <f t="shared" si="18"/>
        <v>1.1279999999999999</v>
      </c>
      <c r="AL153" s="940">
        <f t="shared" si="17"/>
        <v>0</v>
      </c>
      <c r="AM153" s="940">
        <f t="shared" si="12"/>
        <v>0</v>
      </c>
      <c r="AN153" s="27" t="str">
        <f>IF(熱源機器!S15="○",1,IF(熱源機器!T15="○",2,""))</f>
        <v/>
      </c>
      <c r="AO153" s="388"/>
    </row>
    <row r="154" spans="2:41" ht="13.5" customHeight="1">
      <c r="B154" s="395"/>
      <c r="C154" s="1"/>
      <c r="D154" s="307"/>
      <c r="E154" s="416"/>
      <c r="F154" s="416"/>
      <c r="G154" s="416"/>
      <c r="H154" s="245">
        <v>5</v>
      </c>
      <c r="I154" s="10" t="str">
        <f t="shared" si="13"/>
        <v/>
      </c>
      <c r="J154" s="891" t="str">
        <f>IF(OR(熱源機器!L16="",熱源機器!L16=0,熱源機器!G16=熱源機器!$AT$1,熱源機器!G16=熱源機器!$AU$1),"",熱源機器!E16)</f>
        <v/>
      </c>
      <c r="K154" s="1224" t="str">
        <f>IF(OR(熱源機器!L16="",熱源機器!L16=0,熱源機器!G16=熱源機器!$AT$1,熱源機器!G16=熱源機器!$AU$1),"",熱源機器!G16)</f>
        <v/>
      </c>
      <c r="L154" s="1224"/>
      <c r="M154" s="892">
        <f>IF(OR(熱源機器!L16="",熱源機器!L16=0,熱源機器!G16=熱源機器!$AT$1,熱源機器!G16=熱源機器!$AU$1),0,熱源機器!L16)</f>
        <v>0</v>
      </c>
      <c r="N154" s="893">
        <f>IF(OR(熱源機器!L16="",熱源機器!L16=0,熱源機器!G16=熱源機器!$AT$1,熱源機器!G16=熱源機器!$AU$1),0,熱源機器!P16)</f>
        <v>0</v>
      </c>
      <c r="O154" s="438" t="str">
        <f>IF(OR(熱源機器!L16="",熱源機器!L16=0,熱源機器!G16=熱源機器!$AT$1,熱源機器!G16=熱源機器!$AU$1),"",熱源機器!R16)</f>
        <v/>
      </c>
      <c r="P154" s="892">
        <f>IF(OR(熱源機器!L16="",熱源機器!L16=0,熱源機器!G16=熱源機器!$AT$1,熱源機器!G16=熱源機器!$AU$1),0,熱源機器!N16)</f>
        <v>0</v>
      </c>
      <c r="Q154" s="892">
        <f>IF(OR(熱源機器!L16="",熱源機器!L16=0,熱源機器!G16=熱源機器!$AT$1,熱源機器!G16=熱源機器!$AU$1),0,熱源機器!U16)</f>
        <v>0</v>
      </c>
      <c r="R154" s="434" t="str">
        <f t="shared" si="14"/>
        <v/>
      </c>
      <c r="S154" s="939">
        <f t="shared" si="11"/>
        <v>0</v>
      </c>
      <c r="T154" s="27"/>
      <c r="U154" s="369"/>
      <c r="W154" s="3" t="str">
        <f t="shared" si="15"/>
        <v/>
      </c>
      <c r="X154" s="318">
        <f t="shared" si="16"/>
        <v>0</v>
      </c>
      <c r="Y154" s="355">
        <f t="shared" ref="Y154:AJ154" si="19">1-Y152/Y150</f>
        <v>0.2857142857142857</v>
      </c>
      <c r="Z154" s="355">
        <f t="shared" si="19"/>
        <v>0.35182648401826488</v>
      </c>
      <c r="AA154" s="355">
        <f t="shared" si="19"/>
        <v>0.38744913257656888</v>
      </c>
      <c r="AB154" s="355">
        <f t="shared" si="19"/>
        <v>0.38751822245559253</v>
      </c>
      <c r="AC154" s="355">
        <f t="shared" si="19"/>
        <v>0.27522935779816515</v>
      </c>
      <c r="AD154" s="355">
        <f t="shared" si="19"/>
        <v>0.28023715415019756</v>
      </c>
      <c r="AE154" s="355">
        <f t="shared" si="19"/>
        <v>0.25317509889652301</v>
      </c>
      <c r="AF154" s="355">
        <f t="shared" si="19"/>
        <v>0.20718654434250772</v>
      </c>
      <c r="AG154" s="355">
        <f t="shared" si="19"/>
        <v>6.0308555399719355E-2</v>
      </c>
      <c r="AH154" s="355">
        <f t="shared" si="19"/>
        <v>0.16666666666666674</v>
      </c>
      <c r="AI154" s="355">
        <f t="shared" si="19"/>
        <v>0.14022988505747114</v>
      </c>
      <c r="AJ154" s="355">
        <f t="shared" si="19"/>
        <v>0.20930232558139539</v>
      </c>
      <c r="AK154" s="355">
        <f>AVERAGE(Y154:AJ154)</f>
        <v>0.2504036427214465</v>
      </c>
      <c r="AL154" s="940">
        <f t="shared" si="17"/>
        <v>0</v>
      </c>
      <c r="AM154" s="940">
        <f t="shared" si="12"/>
        <v>0</v>
      </c>
      <c r="AN154" s="27" t="str">
        <f>IF(熱源機器!S16="○",1,IF(熱源機器!T16="○",2,""))</f>
        <v/>
      </c>
      <c r="AO154" s="1"/>
    </row>
    <row r="155" spans="2:41" ht="13.5" customHeight="1">
      <c r="B155" s="395"/>
      <c r="C155" s="1"/>
      <c r="D155" s="307"/>
      <c r="E155" s="416"/>
      <c r="F155" s="416"/>
      <c r="G155" s="416"/>
      <c r="H155" s="245">
        <v>6</v>
      </c>
      <c r="I155" s="10" t="str">
        <f t="shared" si="13"/>
        <v/>
      </c>
      <c r="J155" s="891" t="str">
        <f>IF(OR(熱源機器!L17="",熱源機器!L17=0,熱源機器!G17=熱源機器!$AT$1,熱源機器!G17=熱源機器!$AU$1),"",熱源機器!E17)</f>
        <v/>
      </c>
      <c r="K155" s="1224" t="str">
        <f>IF(OR(熱源機器!L17="",熱源機器!L17=0,熱源機器!G17=熱源機器!$AT$1,熱源機器!G17=熱源機器!$AU$1),"",熱源機器!G17)</f>
        <v/>
      </c>
      <c r="L155" s="1224"/>
      <c r="M155" s="892">
        <f>IF(OR(熱源機器!L17="",熱源機器!L17=0,熱源機器!G17=熱源機器!$AT$1,熱源機器!G17=熱源機器!$AU$1),0,熱源機器!L17)</f>
        <v>0</v>
      </c>
      <c r="N155" s="893">
        <f>IF(OR(熱源機器!L17="",熱源機器!L17=0,熱源機器!G17=熱源機器!$AT$1,熱源機器!G17=熱源機器!$AU$1),0,熱源機器!P17)</f>
        <v>0</v>
      </c>
      <c r="O155" s="438" t="str">
        <f>IF(OR(熱源機器!L17="",熱源機器!L17=0,熱源機器!G17=熱源機器!$AT$1,熱源機器!G17=熱源機器!$AU$1),"",熱源機器!R17)</f>
        <v/>
      </c>
      <c r="P155" s="892">
        <f>IF(OR(熱源機器!L17="",熱源機器!L17=0,熱源機器!G17=熱源機器!$AT$1,熱源機器!G17=熱源機器!$AU$1),0,熱源機器!N17)</f>
        <v>0</v>
      </c>
      <c r="Q155" s="892">
        <f>IF(OR(熱源機器!L17="",熱源機器!L17=0,熱源機器!G17=熱源機器!$AT$1,熱源機器!G17=熱源機器!$AU$1),0,熱源機器!U17)</f>
        <v>0</v>
      </c>
      <c r="R155" s="434" t="str">
        <f t="shared" si="14"/>
        <v/>
      </c>
      <c r="S155" s="939">
        <f t="shared" si="11"/>
        <v>0</v>
      </c>
      <c r="T155" s="27"/>
      <c r="U155" s="369"/>
      <c r="W155" s="3" t="str">
        <f t="shared" si="15"/>
        <v/>
      </c>
      <c r="X155" s="318">
        <f t="shared" si="16"/>
        <v>0</v>
      </c>
      <c r="Y155" s="1"/>
      <c r="Z155" s="27"/>
      <c r="AA155" s="27"/>
      <c r="AB155" s="27"/>
      <c r="AC155" s="27"/>
      <c r="AD155" s="27"/>
      <c r="AE155" s="27"/>
      <c r="AF155" s="27"/>
      <c r="AG155" s="27"/>
      <c r="AH155" s="27"/>
      <c r="AI155" s="27"/>
      <c r="AJ155" s="27"/>
      <c r="AL155" s="940">
        <f t="shared" si="17"/>
        <v>0</v>
      </c>
      <c r="AM155" s="940">
        <f t="shared" si="12"/>
        <v>0</v>
      </c>
      <c r="AN155" s="27" t="str">
        <f>IF(熱源機器!S17="○",1,IF(熱源機器!T17="○",2,""))</f>
        <v/>
      </c>
      <c r="AO155" s="388"/>
    </row>
    <row r="156" spans="2:41" ht="13.5" customHeight="1">
      <c r="B156" s="395"/>
      <c r="C156" s="1"/>
      <c r="D156" s="307"/>
      <c r="E156" s="416"/>
      <c r="F156" s="416"/>
      <c r="G156" s="416"/>
      <c r="H156" s="245">
        <v>7</v>
      </c>
      <c r="I156" s="10" t="str">
        <f t="shared" si="13"/>
        <v/>
      </c>
      <c r="J156" s="891" t="str">
        <f>IF(OR(熱源機器!L18="",熱源機器!L18=0,熱源機器!G18=熱源機器!$AT$1,熱源機器!G18=熱源機器!$AU$1),"",熱源機器!E18)</f>
        <v/>
      </c>
      <c r="K156" s="1224" t="str">
        <f>IF(OR(熱源機器!L18="",熱源機器!L18=0,熱源機器!G18=熱源機器!$AT$1,熱源機器!G18=熱源機器!$AU$1),"",熱源機器!G18)</f>
        <v/>
      </c>
      <c r="L156" s="1224"/>
      <c r="M156" s="892">
        <f>IF(OR(熱源機器!L18="",熱源機器!L18=0,熱源機器!G18=熱源機器!$AT$1,熱源機器!G18=熱源機器!$AU$1),0,熱源機器!L18)</f>
        <v>0</v>
      </c>
      <c r="N156" s="893">
        <f>IF(OR(熱源機器!L18="",熱源機器!L18=0,熱源機器!G18=熱源機器!$AT$1,熱源機器!G18=熱源機器!$AU$1),0,熱源機器!P18)</f>
        <v>0</v>
      </c>
      <c r="O156" s="438" t="str">
        <f>IF(OR(熱源機器!L18="",熱源機器!L18=0,熱源機器!G18=熱源機器!$AT$1,熱源機器!G18=熱源機器!$AU$1),"",熱源機器!R18)</f>
        <v/>
      </c>
      <c r="P156" s="892">
        <f>IF(OR(熱源機器!L18="",熱源機器!L18=0,熱源機器!G18=熱源機器!$AT$1,熱源機器!G18=熱源機器!$AU$1),0,熱源機器!N18)</f>
        <v>0</v>
      </c>
      <c r="Q156" s="892">
        <f>IF(OR(熱源機器!L18="",熱源機器!L18=0,熱源機器!G18=熱源機器!$AT$1,熱源機器!G18=熱源機器!$AU$1),0,熱源機器!U18)</f>
        <v>0</v>
      </c>
      <c r="R156" s="434" t="str">
        <f t="shared" si="14"/>
        <v/>
      </c>
      <c r="S156" s="939">
        <f t="shared" si="11"/>
        <v>0</v>
      </c>
      <c r="T156" s="27"/>
      <c r="U156" s="369"/>
      <c r="W156" s="3" t="str">
        <f t="shared" si="15"/>
        <v/>
      </c>
      <c r="X156" s="318">
        <f t="shared" si="16"/>
        <v>0</v>
      </c>
      <c r="Y156" s="27"/>
      <c r="Z156" s="27"/>
      <c r="AA156" s="27"/>
      <c r="AB156" s="27"/>
      <c r="AC156" s="27"/>
      <c r="AD156" s="27"/>
      <c r="AI156" s="147"/>
      <c r="AL156" s="940">
        <f t="shared" si="17"/>
        <v>0</v>
      </c>
      <c r="AM156" s="940">
        <f t="shared" si="12"/>
        <v>0</v>
      </c>
      <c r="AN156" s="27" t="str">
        <f>IF(熱源機器!S18="○",1,IF(熱源機器!T18="○",2,""))</f>
        <v/>
      </c>
      <c r="AO156" s="1"/>
    </row>
    <row r="157" spans="2:41" ht="13.5" customHeight="1">
      <c r="B157" s="395"/>
      <c r="C157" s="1"/>
      <c r="D157" s="307"/>
      <c r="E157" s="416"/>
      <c r="F157" s="416"/>
      <c r="G157" s="416"/>
      <c r="H157" s="245">
        <v>8</v>
      </c>
      <c r="I157" s="10" t="str">
        <f t="shared" si="13"/>
        <v/>
      </c>
      <c r="J157" s="891" t="str">
        <f>IF(OR(熱源機器!L19="",熱源機器!L19=0,熱源機器!G19=熱源機器!$AT$1,熱源機器!G19=熱源機器!$AU$1),"",熱源機器!E19)</f>
        <v/>
      </c>
      <c r="K157" s="1224" t="str">
        <f>IF(OR(熱源機器!L19="",熱源機器!L19=0,熱源機器!G19=熱源機器!$AT$1,熱源機器!G19=熱源機器!$AU$1),"",熱源機器!G19)</f>
        <v/>
      </c>
      <c r="L157" s="1224"/>
      <c r="M157" s="892">
        <f>IF(OR(熱源機器!L19="",熱源機器!L19=0,熱源機器!G19=熱源機器!$AT$1,熱源機器!G19=熱源機器!$AU$1),0,熱源機器!L19)</f>
        <v>0</v>
      </c>
      <c r="N157" s="893">
        <f>IF(OR(熱源機器!L19="",熱源機器!L19=0,熱源機器!G19=熱源機器!$AT$1,熱源機器!G19=熱源機器!$AU$1),0,熱源機器!P19)</f>
        <v>0</v>
      </c>
      <c r="O157" s="438" t="str">
        <f>IF(OR(熱源機器!L19="",熱源機器!L19=0,熱源機器!G19=熱源機器!$AT$1,熱源機器!G19=熱源機器!$AU$1),"",熱源機器!R19)</f>
        <v/>
      </c>
      <c r="P157" s="892">
        <f>IF(OR(熱源機器!L19="",熱源機器!L19=0,熱源機器!G19=熱源機器!$AT$1,熱源機器!G19=熱源機器!$AU$1),0,熱源機器!N19)</f>
        <v>0</v>
      </c>
      <c r="Q157" s="892">
        <f>IF(OR(熱源機器!L19="",熱源機器!L19=0,熱源機器!G19=熱源機器!$AT$1,熱源機器!G19=熱源機器!$AU$1),0,熱源機器!U19)</f>
        <v>0</v>
      </c>
      <c r="R157" s="434" t="str">
        <f t="shared" si="14"/>
        <v/>
      </c>
      <c r="S157" s="939">
        <f t="shared" si="11"/>
        <v>0</v>
      </c>
      <c r="T157" s="27"/>
      <c r="U157" s="369"/>
      <c r="W157" s="3" t="str">
        <f t="shared" si="15"/>
        <v/>
      </c>
      <c r="X157" s="318">
        <f t="shared" si="16"/>
        <v>0</v>
      </c>
      <c r="Y157" s="27"/>
      <c r="Z157" s="27"/>
      <c r="AA157" s="27"/>
      <c r="AB157" s="27"/>
      <c r="AC157" s="27"/>
      <c r="AD157" s="27"/>
      <c r="AI157" s="147"/>
      <c r="AL157" s="940">
        <f t="shared" si="17"/>
        <v>0</v>
      </c>
      <c r="AM157" s="940">
        <f t="shared" si="12"/>
        <v>0</v>
      </c>
      <c r="AN157" s="27" t="str">
        <f>IF(熱源機器!S19="○",1,IF(熱源機器!T19="○",2,""))</f>
        <v/>
      </c>
      <c r="AO157" s="388"/>
    </row>
    <row r="158" spans="2:41" ht="13.5" customHeight="1">
      <c r="B158" s="395"/>
      <c r="C158" s="1"/>
      <c r="D158" s="307"/>
      <c r="E158" s="416"/>
      <c r="F158" s="416"/>
      <c r="G158" s="416"/>
      <c r="H158" s="245">
        <v>9</v>
      </c>
      <c r="I158" s="10" t="str">
        <f t="shared" si="13"/>
        <v/>
      </c>
      <c r="J158" s="891" t="str">
        <f>IF(OR(熱源機器!L20="",熱源機器!L20=0,熱源機器!G20=熱源機器!$AT$1,熱源機器!G20=熱源機器!$AU$1),"",熱源機器!E20)</f>
        <v/>
      </c>
      <c r="K158" s="1224" t="str">
        <f>IF(OR(熱源機器!L20="",熱源機器!L20=0,熱源機器!G20=熱源機器!$AT$1,熱源機器!G20=熱源機器!$AU$1),"",熱源機器!G20)</f>
        <v/>
      </c>
      <c r="L158" s="1224"/>
      <c r="M158" s="892">
        <f>IF(OR(熱源機器!L20="",熱源機器!L20=0,熱源機器!G20=熱源機器!$AT$1,熱源機器!G20=熱源機器!$AU$1),0,熱源機器!L20)</f>
        <v>0</v>
      </c>
      <c r="N158" s="893">
        <f>IF(OR(熱源機器!L20="",熱源機器!L20=0,熱源機器!G20=熱源機器!$AT$1,熱源機器!G20=熱源機器!$AU$1),0,熱源機器!P20)</f>
        <v>0</v>
      </c>
      <c r="O158" s="438" t="str">
        <f>IF(OR(熱源機器!L20="",熱源機器!L20=0,熱源機器!G20=熱源機器!$AT$1,熱源機器!G20=熱源機器!$AU$1),"",熱源機器!R20)</f>
        <v/>
      </c>
      <c r="P158" s="892">
        <f>IF(OR(熱源機器!L20="",熱源機器!L20=0,熱源機器!G20=熱源機器!$AT$1,熱源機器!G20=熱源機器!$AU$1),0,熱源機器!N20)</f>
        <v>0</v>
      </c>
      <c r="Q158" s="892">
        <f>IF(OR(熱源機器!L20="",熱源機器!L20=0,熱源機器!G20=熱源機器!$AT$1,熱源機器!G20=熱源機器!$AU$1),0,熱源機器!U20)</f>
        <v>0</v>
      </c>
      <c r="R158" s="434" t="str">
        <f t="shared" si="14"/>
        <v/>
      </c>
      <c r="S158" s="939">
        <f t="shared" si="11"/>
        <v>0</v>
      </c>
      <c r="T158" s="27"/>
      <c r="U158" s="369"/>
      <c r="W158" s="3" t="str">
        <f t="shared" si="15"/>
        <v/>
      </c>
      <c r="X158" s="318">
        <f t="shared" si="16"/>
        <v>0</v>
      </c>
      <c r="Y158" s="27"/>
      <c r="Z158" s="27"/>
      <c r="AA158" s="27"/>
      <c r="AB158" s="27"/>
      <c r="AC158" s="27"/>
      <c r="AD158" s="27"/>
      <c r="AI158" s="147"/>
      <c r="AL158" s="940">
        <f t="shared" si="17"/>
        <v>0</v>
      </c>
      <c r="AM158" s="940">
        <f t="shared" si="12"/>
        <v>0</v>
      </c>
      <c r="AN158" s="27" t="str">
        <f>IF(熱源機器!S20="○",1,IF(熱源機器!T20="○",2,""))</f>
        <v/>
      </c>
      <c r="AO158" s="1"/>
    </row>
    <row r="159" spans="2:41" ht="13.5" customHeight="1">
      <c r="B159" s="395"/>
      <c r="C159" s="1"/>
      <c r="D159" s="307"/>
      <c r="E159" s="416"/>
      <c r="F159" s="416"/>
      <c r="G159" s="416"/>
      <c r="H159" s="245">
        <v>10</v>
      </c>
      <c r="I159" s="10" t="str">
        <f t="shared" si="13"/>
        <v/>
      </c>
      <c r="J159" s="891" t="str">
        <f>IF(OR(熱源機器!L21="",熱源機器!L21=0,熱源機器!G21=熱源機器!$AT$1,熱源機器!G21=熱源機器!$AU$1),"",熱源機器!E21)</f>
        <v/>
      </c>
      <c r="K159" s="1224" t="str">
        <f>IF(OR(熱源機器!L21="",熱源機器!L21=0,熱源機器!G21=熱源機器!$AT$1,熱源機器!G21=熱源機器!$AU$1),"",熱源機器!G21)</f>
        <v/>
      </c>
      <c r="L159" s="1224"/>
      <c r="M159" s="892">
        <f>IF(OR(熱源機器!L21="",熱源機器!L21=0,熱源機器!G21=熱源機器!$AT$1,熱源機器!G21=熱源機器!$AU$1),0,熱源機器!L21)</f>
        <v>0</v>
      </c>
      <c r="N159" s="893">
        <f>IF(OR(熱源機器!L21="",熱源機器!L21=0,熱源機器!G21=熱源機器!$AT$1,熱源機器!G21=熱源機器!$AU$1),0,熱源機器!P21)</f>
        <v>0</v>
      </c>
      <c r="O159" s="438" t="str">
        <f>IF(OR(熱源機器!L21="",熱源機器!L21=0,熱源機器!G21=熱源機器!$AT$1,熱源機器!G21=熱源機器!$AU$1),"",熱源機器!R21)</f>
        <v/>
      </c>
      <c r="P159" s="892">
        <f>IF(OR(熱源機器!L21="",熱源機器!L21=0,熱源機器!G21=熱源機器!$AT$1,熱源機器!G21=熱源機器!$AU$1),0,熱源機器!N21)</f>
        <v>0</v>
      </c>
      <c r="Q159" s="892">
        <f>IF(OR(熱源機器!L21="",熱源機器!L21=0,熱源機器!G21=熱源機器!$AT$1,熱源機器!G21=熱源機器!$AU$1),0,熱源機器!U21)</f>
        <v>0</v>
      </c>
      <c r="R159" s="434" t="str">
        <f t="shared" si="14"/>
        <v/>
      </c>
      <c r="S159" s="939">
        <f t="shared" si="11"/>
        <v>0</v>
      </c>
      <c r="T159" s="27"/>
      <c r="U159" s="369"/>
      <c r="W159" s="3" t="str">
        <f t="shared" si="15"/>
        <v/>
      </c>
      <c r="X159" s="318">
        <f t="shared" si="16"/>
        <v>0</v>
      </c>
      <c r="Y159" s="27"/>
      <c r="Z159" s="27"/>
      <c r="AA159" s="27"/>
      <c r="AB159" s="27"/>
      <c r="AC159" s="27"/>
      <c r="AD159" s="27"/>
      <c r="AI159" s="147"/>
      <c r="AL159" s="940">
        <f t="shared" si="17"/>
        <v>0</v>
      </c>
      <c r="AM159" s="940">
        <f t="shared" si="12"/>
        <v>0</v>
      </c>
      <c r="AN159" s="27" t="str">
        <f>IF(熱源機器!S21="○",1,IF(熱源機器!T21="○",2,""))</f>
        <v/>
      </c>
      <c r="AO159" s="388"/>
    </row>
    <row r="160" spans="2:41" ht="13.5" hidden="1" customHeight="1">
      <c r="B160" s="395"/>
      <c r="C160" s="1"/>
      <c r="D160" s="307"/>
      <c r="E160" s="416"/>
      <c r="F160" s="416"/>
      <c r="G160" s="416"/>
      <c r="H160" s="245">
        <v>11</v>
      </c>
      <c r="I160" s="10" t="str">
        <f t="shared" si="13"/>
        <v/>
      </c>
      <c r="J160" s="891" t="str">
        <f>IF(OR(熱源機器!L22="",熱源機器!L22=0,熱源機器!G22=熱源機器!$AT$1,熱源機器!G22=熱源機器!$AU$1),"",熱源機器!E22)</f>
        <v/>
      </c>
      <c r="K160" s="1224" t="str">
        <f>IF(OR(熱源機器!L22="",熱源機器!L22=0,熱源機器!G22=熱源機器!$AT$1,熱源機器!G22=熱源機器!$AU$1),"",熱源機器!G22)</f>
        <v/>
      </c>
      <c r="L160" s="1224"/>
      <c r="M160" s="892">
        <f>IF(OR(熱源機器!L22="",熱源機器!L22=0,熱源機器!G22=熱源機器!$AT$1,熱源機器!G22=熱源機器!$AU$1),0,熱源機器!L22)</f>
        <v>0</v>
      </c>
      <c r="N160" s="893">
        <f>IF(OR(熱源機器!L22="",熱源機器!L22=0,熱源機器!G22=熱源機器!$AT$1,熱源機器!G22=熱源機器!$AU$1),0,熱源機器!P22)</f>
        <v>0</v>
      </c>
      <c r="O160" s="438" t="str">
        <f>IF(OR(熱源機器!L22="",熱源機器!L22=0,熱源機器!G22=熱源機器!$AT$1,熱源機器!G22=熱源機器!$AU$1),"",熱源機器!R22)</f>
        <v/>
      </c>
      <c r="P160" s="892">
        <f>IF(OR(熱源機器!L22="",熱源機器!L22=0,熱源機器!G22=熱源機器!$AT$1,熱源機器!G22=熱源機器!$AU$1),0,熱源機器!N22)</f>
        <v>0</v>
      </c>
      <c r="Q160" s="892">
        <f>IF(OR(熱源機器!L22="",熱源機器!L22=0,熱源機器!G22=熱源機器!$AT$1,熱源機器!G22=熱源機器!$AU$1),0,熱源機器!U22)</f>
        <v>0</v>
      </c>
      <c r="R160" s="434" t="str">
        <f t="shared" si="14"/>
        <v/>
      </c>
      <c r="S160" s="939">
        <f t="shared" si="11"/>
        <v>0</v>
      </c>
      <c r="T160" s="27"/>
      <c r="U160" s="369"/>
      <c r="W160" s="3" t="str">
        <f t="shared" si="15"/>
        <v/>
      </c>
      <c r="X160" s="318">
        <f t="shared" si="16"/>
        <v>0</v>
      </c>
      <c r="Y160" s="27"/>
      <c r="Z160" s="27"/>
      <c r="AA160" s="27"/>
      <c r="AB160" s="27"/>
      <c r="AC160" s="27"/>
      <c r="AD160" s="27"/>
      <c r="AI160" s="147"/>
      <c r="AL160" s="940">
        <f t="shared" si="17"/>
        <v>0</v>
      </c>
      <c r="AM160" s="940">
        <f t="shared" si="12"/>
        <v>0</v>
      </c>
      <c r="AN160" s="27" t="str">
        <f>IF(熱源機器!S22="○",1,IF(熱源機器!T22="○",2,""))</f>
        <v/>
      </c>
      <c r="AO160" s="1"/>
    </row>
    <row r="161" spans="2:41" ht="13.5" hidden="1" customHeight="1">
      <c r="B161" s="395"/>
      <c r="C161" s="1"/>
      <c r="D161" s="307"/>
      <c r="E161" s="416"/>
      <c r="F161" s="416"/>
      <c r="G161" s="416"/>
      <c r="H161" s="245">
        <v>12</v>
      </c>
      <c r="I161" s="10" t="str">
        <f t="shared" si="13"/>
        <v/>
      </c>
      <c r="J161" s="891" t="str">
        <f>IF(OR(熱源機器!L23="",熱源機器!L23=0,熱源機器!G23=熱源機器!$AT$1,熱源機器!G23=熱源機器!$AU$1),"",熱源機器!E23)</f>
        <v/>
      </c>
      <c r="K161" s="1224" t="str">
        <f>IF(OR(熱源機器!L23="",熱源機器!L23=0,熱源機器!G23=熱源機器!$AT$1,熱源機器!G23=熱源機器!$AU$1),"",熱源機器!G23)</f>
        <v/>
      </c>
      <c r="L161" s="1224"/>
      <c r="M161" s="892">
        <f>IF(OR(熱源機器!L23="",熱源機器!L23=0,熱源機器!G23=熱源機器!$AT$1,熱源機器!G23=熱源機器!$AU$1),0,熱源機器!L23)</f>
        <v>0</v>
      </c>
      <c r="N161" s="893">
        <f>IF(OR(熱源機器!L23="",熱源機器!L23=0,熱源機器!G23=熱源機器!$AT$1,熱源機器!G23=熱源機器!$AU$1),0,熱源機器!P23)</f>
        <v>0</v>
      </c>
      <c r="O161" s="438" t="str">
        <f>IF(OR(熱源機器!L23="",熱源機器!L23=0,熱源機器!G23=熱源機器!$AT$1,熱源機器!G23=熱源機器!$AU$1),"",熱源機器!R23)</f>
        <v/>
      </c>
      <c r="P161" s="892">
        <f>IF(OR(熱源機器!L23="",熱源機器!L23=0,熱源機器!G23=熱源機器!$AT$1,熱源機器!G23=熱源機器!$AU$1),0,熱源機器!N23)</f>
        <v>0</v>
      </c>
      <c r="Q161" s="892">
        <f>IF(OR(熱源機器!L23="",熱源機器!L23=0,熱源機器!G23=熱源機器!$AT$1,熱源機器!G23=熱源機器!$AU$1),0,熱源機器!U23)</f>
        <v>0</v>
      </c>
      <c r="R161" s="434" t="str">
        <f t="shared" si="14"/>
        <v/>
      </c>
      <c r="S161" s="939">
        <f t="shared" si="11"/>
        <v>0</v>
      </c>
      <c r="T161" s="27"/>
      <c r="U161" s="369"/>
      <c r="W161" s="3" t="str">
        <f t="shared" si="15"/>
        <v/>
      </c>
      <c r="X161" s="318">
        <f t="shared" si="16"/>
        <v>0</v>
      </c>
      <c r="Y161" s="27"/>
      <c r="Z161" s="27"/>
      <c r="AA161" s="27"/>
      <c r="AB161" s="27"/>
      <c r="AC161" s="27"/>
      <c r="AD161" s="27"/>
      <c r="AI161" s="147"/>
      <c r="AL161" s="940">
        <f t="shared" si="17"/>
        <v>0</v>
      </c>
      <c r="AM161" s="940">
        <f t="shared" si="12"/>
        <v>0</v>
      </c>
      <c r="AN161" s="27" t="str">
        <f>IF(熱源機器!S23="○",1,IF(熱源機器!T23="○",2,""))</f>
        <v/>
      </c>
      <c r="AO161" s="388"/>
    </row>
    <row r="162" spans="2:41" ht="13.5" hidden="1" customHeight="1">
      <c r="B162" s="395"/>
      <c r="C162" s="1"/>
      <c r="D162" s="307"/>
      <c r="E162" s="416"/>
      <c r="F162" s="416"/>
      <c r="G162" s="416"/>
      <c r="H162" s="245">
        <v>13</v>
      </c>
      <c r="I162" s="10" t="str">
        <f t="shared" si="13"/>
        <v/>
      </c>
      <c r="J162" s="891" t="str">
        <f>IF(OR(熱源機器!L24="",熱源機器!L24=0,熱源機器!G24=熱源機器!$AT$1,熱源機器!G24=熱源機器!$AU$1),"",熱源機器!E24)</f>
        <v/>
      </c>
      <c r="K162" s="1224" t="str">
        <f>IF(OR(熱源機器!L24="",熱源機器!L24=0,熱源機器!G24=熱源機器!$AT$1,熱源機器!G24=熱源機器!$AU$1),"",熱源機器!G24)</f>
        <v/>
      </c>
      <c r="L162" s="1224"/>
      <c r="M162" s="892">
        <f>IF(OR(熱源機器!L24="",熱源機器!L24=0,熱源機器!G24=熱源機器!$AT$1,熱源機器!G24=熱源機器!$AU$1),0,熱源機器!L24)</f>
        <v>0</v>
      </c>
      <c r="N162" s="893">
        <f>IF(OR(熱源機器!L24="",熱源機器!L24=0,熱源機器!G24=熱源機器!$AT$1,熱源機器!G24=熱源機器!$AU$1),0,熱源機器!P24)</f>
        <v>0</v>
      </c>
      <c r="O162" s="438" t="str">
        <f>IF(OR(熱源機器!L24="",熱源機器!L24=0,熱源機器!G24=熱源機器!$AT$1,熱源機器!G24=熱源機器!$AU$1),"",熱源機器!R24)</f>
        <v/>
      </c>
      <c r="P162" s="892">
        <f>IF(OR(熱源機器!L24="",熱源機器!L24=0,熱源機器!G24=熱源機器!$AT$1,熱源機器!G24=熱源機器!$AU$1),0,熱源機器!N24)</f>
        <v>0</v>
      </c>
      <c r="Q162" s="892">
        <f>IF(OR(熱源機器!L24="",熱源機器!L24=0,熱源機器!G24=熱源機器!$AT$1,熱源機器!G24=熱源機器!$AU$1),0,熱源機器!U24)</f>
        <v>0</v>
      </c>
      <c r="R162" s="434" t="str">
        <f t="shared" si="14"/>
        <v/>
      </c>
      <c r="S162" s="939">
        <f t="shared" si="11"/>
        <v>0</v>
      </c>
      <c r="T162" s="27"/>
      <c r="U162" s="369"/>
      <c r="W162" s="3" t="str">
        <f t="shared" si="15"/>
        <v/>
      </c>
      <c r="X162" s="318">
        <f t="shared" si="16"/>
        <v>0</v>
      </c>
      <c r="Y162" s="27"/>
      <c r="Z162" s="27"/>
      <c r="AA162" s="27"/>
      <c r="AB162" s="27"/>
      <c r="AC162" s="27"/>
      <c r="AD162" s="27"/>
      <c r="AI162" s="147"/>
      <c r="AL162" s="940">
        <f t="shared" si="17"/>
        <v>0</v>
      </c>
      <c r="AM162" s="940">
        <f t="shared" si="12"/>
        <v>0</v>
      </c>
      <c r="AN162" s="27" t="str">
        <f>IF(熱源機器!S24="○",1,IF(熱源機器!T24="○",2,""))</f>
        <v/>
      </c>
      <c r="AO162" s="1"/>
    </row>
    <row r="163" spans="2:41" ht="13.5" hidden="1" customHeight="1">
      <c r="B163" s="395"/>
      <c r="C163" s="1"/>
      <c r="D163" s="307"/>
      <c r="E163" s="416"/>
      <c r="F163" s="416"/>
      <c r="G163" s="416"/>
      <c r="H163" s="245">
        <v>14</v>
      </c>
      <c r="I163" s="10" t="str">
        <f t="shared" si="13"/>
        <v/>
      </c>
      <c r="J163" s="891" t="str">
        <f>IF(OR(熱源機器!L25="",熱源機器!L25=0,熱源機器!G25=熱源機器!$AT$1,熱源機器!G25=熱源機器!$AU$1),"",熱源機器!E25)</f>
        <v/>
      </c>
      <c r="K163" s="1224" t="str">
        <f>IF(OR(熱源機器!L25="",熱源機器!L25=0,熱源機器!G25=熱源機器!$AT$1,熱源機器!G25=熱源機器!$AU$1),"",熱源機器!G25)</f>
        <v/>
      </c>
      <c r="L163" s="1224"/>
      <c r="M163" s="892">
        <f>IF(OR(熱源機器!L25="",熱源機器!L25=0,熱源機器!G25=熱源機器!$AT$1,熱源機器!G25=熱源機器!$AU$1),0,熱源機器!L25)</f>
        <v>0</v>
      </c>
      <c r="N163" s="893">
        <f>IF(OR(熱源機器!L25="",熱源機器!L25=0,熱源機器!G25=熱源機器!$AT$1,熱源機器!G25=熱源機器!$AU$1),0,熱源機器!P25)</f>
        <v>0</v>
      </c>
      <c r="O163" s="438" t="str">
        <f>IF(OR(熱源機器!L25="",熱源機器!L25=0,熱源機器!G25=熱源機器!$AT$1,熱源機器!G25=熱源機器!$AU$1),"",熱源機器!R25)</f>
        <v/>
      </c>
      <c r="P163" s="892">
        <f>IF(OR(熱源機器!L25="",熱源機器!L25=0,熱源機器!G25=熱源機器!$AT$1,熱源機器!G25=熱源機器!$AU$1),0,熱源機器!N25)</f>
        <v>0</v>
      </c>
      <c r="Q163" s="892">
        <f>IF(OR(熱源機器!L25="",熱源機器!L25=0,熱源機器!G25=熱源機器!$AT$1,熱源機器!G25=熱源機器!$AU$1),0,熱源機器!U25)</f>
        <v>0</v>
      </c>
      <c r="R163" s="434" t="str">
        <f t="shared" si="14"/>
        <v/>
      </c>
      <c r="S163" s="939">
        <f t="shared" si="11"/>
        <v>0</v>
      </c>
      <c r="T163" s="27"/>
      <c r="U163" s="369"/>
      <c r="W163" s="3" t="str">
        <f t="shared" si="15"/>
        <v/>
      </c>
      <c r="X163" s="318">
        <f t="shared" si="16"/>
        <v>0</v>
      </c>
      <c r="Y163" s="27"/>
      <c r="Z163" s="27"/>
      <c r="AA163" s="27"/>
      <c r="AB163" s="27"/>
      <c r="AC163" s="27"/>
      <c r="AD163" s="27"/>
      <c r="AI163" s="147"/>
      <c r="AL163" s="940">
        <f t="shared" si="17"/>
        <v>0</v>
      </c>
      <c r="AM163" s="940">
        <f t="shared" si="12"/>
        <v>0</v>
      </c>
      <c r="AN163" s="27" t="str">
        <f>IF(熱源機器!S25="○",1,IF(熱源機器!T25="○",2,""))</f>
        <v/>
      </c>
      <c r="AO163" s="388"/>
    </row>
    <row r="164" spans="2:41" ht="13.5" hidden="1" customHeight="1">
      <c r="B164" s="395"/>
      <c r="C164" s="1"/>
      <c r="D164" s="307"/>
      <c r="E164" s="416"/>
      <c r="F164" s="416"/>
      <c r="G164" s="416"/>
      <c r="H164" s="245">
        <v>15</v>
      </c>
      <c r="I164" s="10" t="str">
        <f t="shared" si="13"/>
        <v/>
      </c>
      <c r="J164" s="891" t="str">
        <f>IF(OR(熱源機器!L26="",熱源機器!L26=0,熱源機器!G26=熱源機器!$AT$1,熱源機器!G26=熱源機器!$AU$1),"",熱源機器!E26)</f>
        <v/>
      </c>
      <c r="K164" s="1224" t="str">
        <f>IF(OR(熱源機器!L26="",熱源機器!L26=0,熱源機器!G26=熱源機器!$AT$1,熱源機器!G26=熱源機器!$AU$1),"",熱源機器!G26)</f>
        <v/>
      </c>
      <c r="L164" s="1224"/>
      <c r="M164" s="892">
        <f>IF(OR(熱源機器!L26="",熱源機器!L26=0,熱源機器!G26=熱源機器!$AT$1,熱源機器!G26=熱源機器!$AU$1),0,熱源機器!L26)</f>
        <v>0</v>
      </c>
      <c r="N164" s="893">
        <f>IF(OR(熱源機器!L26="",熱源機器!L26=0,熱源機器!G26=熱源機器!$AT$1,熱源機器!G26=熱源機器!$AU$1),0,熱源機器!P26)</f>
        <v>0</v>
      </c>
      <c r="O164" s="438" t="str">
        <f>IF(OR(熱源機器!L26="",熱源機器!L26=0,熱源機器!G26=熱源機器!$AT$1,熱源機器!G26=熱源機器!$AU$1),"",熱源機器!R26)</f>
        <v/>
      </c>
      <c r="P164" s="892">
        <f>IF(OR(熱源機器!L26="",熱源機器!L26=0,熱源機器!G26=熱源機器!$AT$1,熱源機器!G26=熱源機器!$AU$1),0,熱源機器!N26)</f>
        <v>0</v>
      </c>
      <c r="Q164" s="892">
        <f>IF(OR(熱源機器!L26="",熱源機器!L26=0,熱源機器!G26=熱源機器!$AT$1,熱源機器!G26=熱源機器!$AU$1),0,熱源機器!U26)</f>
        <v>0</v>
      </c>
      <c r="R164" s="434" t="str">
        <f t="shared" si="14"/>
        <v/>
      </c>
      <c r="S164" s="939">
        <f t="shared" si="11"/>
        <v>0</v>
      </c>
      <c r="T164" s="27"/>
      <c r="U164" s="369"/>
      <c r="W164" s="3" t="str">
        <f t="shared" si="15"/>
        <v/>
      </c>
      <c r="X164" s="318">
        <f t="shared" si="16"/>
        <v>0</v>
      </c>
      <c r="Y164" s="27"/>
      <c r="Z164" s="27"/>
      <c r="AA164" s="27"/>
      <c r="AB164" s="27"/>
      <c r="AC164" s="27"/>
      <c r="AD164" s="27"/>
      <c r="AI164" s="147"/>
      <c r="AL164" s="940">
        <f t="shared" si="17"/>
        <v>0</v>
      </c>
      <c r="AM164" s="940">
        <f t="shared" si="12"/>
        <v>0</v>
      </c>
      <c r="AN164" s="27" t="str">
        <f>IF(熱源機器!S26="○",1,IF(熱源機器!T26="○",2,""))</f>
        <v/>
      </c>
      <c r="AO164" s="1"/>
    </row>
    <row r="165" spans="2:41" ht="13.5" hidden="1" customHeight="1">
      <c r="B165" s="395"/>
      <c r="C165" s="1"/>
      <c r="D165" s="307"/>
      <c r="E165" s="416"/>
      <c r="F165" s="416"/>
      <c r="G165" s="416"/>
      <c r="H165" s="245">
        <v>16</v>
      </c>
      <c r="I165" s="10" t="str">
        <f t="shared" si="13"/>
        <v/>
      </c>
      <c r="J165" s="891" t="str">
        <f>IF(OR(熱源機器!L27="",熱源機器!L27=0,熱源機器!G27=熱源機器!$AT$1,熱源機器!G27=熱源機器!$AU$1),"",熱源機器!E27)</f>
        <v/>
      </c>
      <c r="K165" s="1224" t="str">
        <f>IF(OR(熱源機器!L27="",熱源機器!L27=0,熱源機器!G27=熱源機器!$AT$1,熱源機器!G27=熱源機器!$AU$1),"",熱源機器!G27)</f>
        <v/>
      </c>
      <c r="L165" s="1224"/>
      <c r="M165" s="892">
        <f>IF(OR(熱源機器!L27="",熱源機器!L27=0,熱源機器!G27=熱源機器!$AT$1,熱源機器!G27=熱源機器!$AU$1),0,熱源機器!L27)</f>
        <v>0</v>
      </c>
      <c r="N165" s="893">
        <f>IF(OR(熱源機器!L27="",熱源機器!L27=0,熱源機器!G27=熱源機器!$AT$1,熱源機器!G27=熱源機器!$AU$1),0,熱源機器!P27)</f>
        <v>0</v>
      </c>
      <c r="O165" s="438" t="str">
        <f>IF(OR(熱源機器!L27="",熱源機器!L27=0,熱源機器!G27=熱源機器!$AT$1,熱源機器!G27=熱源機器!$AU$1),"",熱源機器!R27)</f>
        <v/>
      </c>
      <c r="P165" s="892">
        <f>IF(OR(熱源機器!L27="",熱源機器!L27=0,熱源機器!G27=熱源機器!$AT$1,熱源機器!G27=熱源機器!$AU$1),0,熱源機器!N27)</f>
        <v>0</v>
      </c>
      <c r="Q165" s="892">
        <f>IF(OR(熱源機器!L27="",熱源機器!L27=0,熱源機器!G27=熱源機器!$AT$1,熱源機器!G27=熱源機器!$AU$1),0,熱源機器!U27)</f>
        <v>0</v>
      </c>
      <c r="R165" s="434" t="str">
        <f t="shared" si="14"/>
        <v/>
      </c>
      <c r="S165" s="939">
        <f t="shared" si="11"/>
        <v>0</v>
      </c>
      <c r="T165" s="27"/>
      <c r="U165" s="369"/>
      <c r="W165" s="3" t="str">
        <f t="shared" si="15"/>
        <v/>
      </c>
      <c r="X165" s="318">
        <f t="shared" si="16"/>
        <v>0</v>
      </c>
      <c r="Y165" s="27"/>
      <c r="Z165" s="27"/>
      <c r="AA165" s="27"/>
      <c r="AB165" s="27"/>
      <c r="AC165" s="27"/>
      <c r="AD165" s="27"/>
      <c r="AI165" s="147"/>
      <c r="AL165" s="940">
        <f t="shared" si="17"/>
        <v>0</v>
      </c>
      <c r="AM165" s="940">
        <f t="shared" si="12"/>
        <v>0</v>
      </c>
      <c r="AN165" s="27" t="str">
        <f>IF(熱源機器!S27="○",1,IF(熱源機器!T27="○",2,""))</f>
        <v/>
      </c>
      <c r="AO165" s="388"/>
    </row>
    <row r="166" spans="2:41" ht="13.5" hidden="1" customHeight="1">
      <c r="B166" s="395"/>
      <c r="C166" s="1"/>
      <c r="D166" s="307"/>
      <c r="E166" s="416"/>
      <c r="F166" s="416"/>
      <c r="G166" s="416"/>
      <c r="H166" s="245">
        <v>17</v>
      </c>
      <c r="I166" s="10" t="str">
        <f t="shared" si="13"/>
        <v/>
      </c>
      <c r="J166" s="891" t="str">
        <f>IF(OR(熱源機器!L28="",熱源機器!L28=0,熱源機器!G28=熱源機器!$AT$1,熱源機器!G28=熱源機器!$AU$1),"",熱源機器!E28)</f>
        <v/>
      </c>
      <c r="K166" s="1224" t="str">
        <f>IF(OR(熱源機器!L28="",熱源機器!L28=0,熱源機器!G28=熱源機器!$AT$1,熱源機器!G28=熱源機器!$AU$1),"",熱源機器!G28)</f>
        <v/>
      </c>
      <c r="L166" s="1224"/>
      <c r="M166" s="892">
        <f>IF(OR(熱源機器!L28="",熱源機器!L28=0,熱源機器!G28=熱源機器!$AT$1,熱源機器!G28=熱源機器!$AU$1),0,熱源機器!L28)</f>
        <v>0</v>
      </c>
      <c r="N166" s="893">
        <f>IF(OR(熱源機器!L28="",熱源機器!L28=0,熱源機器!G28=熱源機器!$AT$1,熱源機器!G28=熱源機器!$AU$1),0,熱源機器!P28)</f>
        <v>0</v>
      </c>
      <c r="O166" s="438" t="str">
        <f>IF(OR(熱源機器!L28="",熱源機器!L28=0,熱源機器!G28=熱源機器!$AT$1,熱源機器!G28=熱源機器!$AU$1),"",熱源機器!R28)</f>
        <v/>
      </c>
      <c r="P166" s="892">
        <f>IF(OR(熱源機器!L28="",熱源機器!L28=0,熱源機器!G28=熱源機器!$AT$1,熱源機器!G28=熱源機器!$AU$1),0,熱源機器!N28)</f>
        <v>0</v>
      </c>
      <c r="Q166" s="892">
        <f>IF(OR(熱源機器!L28="",熱源機器!L28=0,熱源機器!G28=熱源機器!$AT$1,熱源機器!G28=熱源機器!$AU$1),0,熱源機器!U28)</f>
        <v>0</v>
      </c>
      <c r="R166" s="434" t="str">
        <f t="shared" si="14"/>
        <v/>
      </c>
      <c r="S166" s="939">
        <f t="shared" si="11"/>
        <v>0</v>
      </c>
      <c r="T166" s="27"/>
      <c r="U166" s="369"/>
      <c r="W166" s="3" t="str">
        <f t="shared" si="15"/>
        <v/>
      </c>
      <c r="X166" s="318">
        <f t="shared" si="16"/>
        <v>0</v>
      </c>
      <c r="Y166" s="27"/>
      <c r="Z166" s="27"/>
      <c r="AA166" s="27"/>
      <c r="AB166" s="27"/>
      <c r="AC166" s="27"/>
      <c r="AD166" s="27"/>
      <c r="AI166" s="147"/>
      <c r="AL166" s="940">
        <f t="shared" si="17"/>
        <v>0</v>
      </c>
      <c r="AM166" s="940">
        <f t="shared" si="12"/>
        <v>0</v>
      </c>
      <c r="AN166" s="27" t="str">
        <f>IF(熱源機器!S28="○",1,IF(熱源機器!T28="○",2,""))</f>
        <v/>
      </c>
      <c r="AO166" s="1"/>
    </row>
    <row r="167" spans="2:41" ht="13.5" hidden="1" customHeight="1">
      <c r="B167" s="395"/>
      <c r="C167" s="1"/>
      <c r="D167" s="307"/>
      <c r="E167" s="416"/>
      <c r="F167" s="416"/>
      <c r="G167" s="416"/>
      <c r="H167" s="245">
        <v>18</v>
      </c>
      <c r="I167" s="10" t="str">
        <f t="shared" si="13"/>
        <v/>
      </c>
      <c r="J167" s="891" t="str">
        <f>IF(OR(熱源機器!L29="",熱源機器!L29=0,熱源機器!G29=熱源機器!$AT$1,熱源機器!G29=熱源機器!$AU$1),"",熱源機器!E29)</f>
        <v/>
      </c>
      <c r="K167" s="1224" t="str">
        <f>IF(OR(熱源機器!L29="",熱源機器!L29=0,熱源機器!G29=熱源機器!$AT$1,熱源機器!G29=熱源機器!$AU$1),"",熱源機器!G29)</f>
        <v/>
      </c>
      <c r="L167" s="1224"/>
      <c r="M167" s="892">
        <f>IF(OR(熱源機器!L29="",熱源機器!L29=0,熱源機器!G29=熱源機器!$AT$1,熱源機器!G29=熱源機器!$AU$1),0,熱源機器!L29)</f>
        <v>0</v>
      </c>
      <c r="N167" s="893">
        <f>IF(OR(熱源機器!L29="",熱源機器!L29=0,熱源機器!G29=熱源機器!$AT$1,熱源機器!G29=熱源機器!$AU$1),0,熱源機器!P29)</f>
        <v>0</v>
      </c>
      <c r="O167" s="438" t="str">
        <f>IF(OR(熱源機器!L29="",熱源機器!L29=0,熱源機器!G29=熱源機器!$AT$1,熱源機器!G29=熱源機器!$AU$1),"",熱源機器!R29)</f>
        <v/>
      </c>
      <c r="P167" s="892">
        <f>IF(OR(熱源機器!L29="",熱源機器!L29=0,熱源機器!G29=熱源機器!$AT$1,熱源機器!G29=熱源機器!$AU$1),0,熱源機器!N29)</f>
        <v>0</v>
      </c>
      <c r="Q167" s="892">
        <f>IF(OR(熱源機器!L29="",熱源機器!L29=0,熱源機器!G29=熱源機器!$AT$1,熱源機器!G29=熱源機器!$AU$1),0,熱源機器!U29)</f>
        <v>0</v>
      </c>
      <c r="R167" s="434" t="str">
        <f t="shared" si="14"/>
        <v/>
      </c>
      <c r="S167" s="939">
        <f t="shared" si="11"/>
        <v>0</v>
      </c>
      <c r="T167" s="27"/>
      <c r="U167" s="369"/>
      <c r="W167" s="3" t="str">
        <f t="shared" si="15"/>
        <v/>
      </c>
      <c r="X167" s="318">
        <f t="shared" si="16"/>
        <v>0</v>
      </c>
      <c r="Y167" s="27"/>
      <c r="Z167" s="27"/>
      <c r="AA167" s="27"/>
      <c r="AB167" s="27"/>
      <c r="AC167" s="27"/>
      <c r="AD167" s="27"/>
      <c r="AI167" s="147"/>
      <c r="AL167" s="940">
        <f t="shared" si="17"/>
        <v>0</v>
      </c>
      <c r="AM167" s="940">
        <f t="shared" si="12"/>
        <v>0</v>
      </c>
      <c r="AN167" s="27" t="str">
        <f>IF(熱源機器!S29="○",1,IF(熱源機器!T29="○",2,""))</f>
        <v/>
      </c>
      <c r="AO167" s="388"/>
    </row>
    <row r="168" spans="2:41" ht="13.5" hidden="1" customHeight="1">
      <c r="B168" s="395"/>
      <c r="C168" s="1"/>
      <c r="D168" s="307"/>
      <c r="E168" s="416"/>
      <c r="F168" s="324"/>
      <c r="G168" s="416"/>
      <c r="H168" s="245">
        <v>19</v>
      </c>
      <c r="I168" s="10" t="str">
        <f t="shared" si="13"/>
        <v/>
      </c>
      <c r="J168" s="891" t="str">
        <f>IF(OR(熱源機器!L30="",熱源機器!L30=0,熱源機器!G30=熱源機器!$AT$1,熱源機器!G30=熱源機器!$AU$1),"",熱源機器!E30)</f>
        <v/>
      </c>
      <c r="K168" s="1224" t="str">
        <f>IF(OR(熱源機器!L30="",熱源機器!L30=0,熱源機器!G30=熱源機器!$AT$1,熱源機器!G30=熱源機器!$AU$1),"",熱源機器!G30)</f>
        <v/>
      </c>
      <c r="L168" s="1224"/>
      <c r="M168" s="892">
        <f>IF(OR(熱源機器!L30="",熱源機器!L30=0,熱源機器!G30=熱源機器!$AT$1,熱源機器!G30=熱源機器!$AU$1),0,熱源機器!L30)</f>
        <v>0</v>
      </c>
      <c r="N168" s="893">
        <f>IF(OR(熱源機器!L30="",熱源機器!L30=0,熱源機器!G30=熱源機器!$AT$1,熱源機器!G30=熱源機器!$AU$1),0,熱源機器!P30)</f>
        <v>0</v>
      </c>
      <c r="O168" s="438" t="str">
        <f>IF(OR(熱源機器!L30="",熱源機器!L30=0,熱源機器!G30=熱源機器!$AT$1,熱源機器!G30=熱源機器!$AU$1),"",熱源機器!R30)</f>
        <v/>
      </c>
      <c r="P168" s="892">
        <f>IF(OR(熱源機器!L30="",熱源機器!L30=0,熱源機器!G30=熱源機器!$AT$1,熱源機器!G30=熱源機器!$AU$1),0,熱源機器!N30)</f>
        <v>0</v>
      </c>
      <c r="Q168" s="892">
        <f>IF(OR(熱源機器!L30="",熱源機器!L30=0,熱源機器!G30=熱源機器!$AT$1,熱源機器!G30=熱源機器!$AU$1),0,熱源機器!U30)</f>
        <v>0</v>
      </c>
      <c r="R168" s="434" t="str">
        <f t="shared" si="14"/>
        <v/>
      </c>
      <c r="S168" s="939">
        <f t="shared" si="11"/>
        <v>0</v>
      </c>
      <c r="T168" s="27"/>
      <c r="U168" s="369"/>
      <c r="W168" s="3" t="str">
        <f t="shared" si="15"/>
        <v/>
      </c>
      <c r="X168" s="318">
        <f t="shared" si="16"/>
        <v>0</v>
      </c>
      <c r="Y168" s="27"/>
      <c r="Z168" s="27"/>
      <c r="AA168" s="27"/>
      <c r="AB168" s="27"/>
      <c r="AC168" s="27"/>
      <c r="AD168" s="27"/>
      <c r="AI168" s="147"/>
      <c r="AL168" s="940">
        <f t="shared" si="17"/>
        <v>0</v>
      </c>
      <c r="AM168" s="940">
        <f t="shared" si="12"/>
        <v>0</v>
      </c>
      <c r="AN168" s="27" t="str">
        <f>IF(熱源機器!S30="○",1,IF(熱源機器!T30="○",2,""))</f>
        <v/>
      </c>
      <c r="AO168" s="1"/>
    </row>
    <row r="169" spans="2:41" ht="13.5" hidden="1" customHeight="1">
      <c r="B169" s="395"/>
      <c r="C169" s="1"/>
      <c r="D169" s="307"/>
      <c r="E169" s="416"/>
      <c r="F169" s="324"/>
      <c r="G169" s="416"/>
      <c r="H169" s="245">
        <v>20</v>
      </c>
      <c r="I169" s="10" t="str">
        <f t="shared" si="13"/>
        <v/>
      </c>
      <c r="J169" s="891" t="str">
        <f>IF(OR(熱源機器!L31="",熱源機器!L31=0,熱源機器!G31=熱源機器!$AT$1,熱源機器!G31=熱源機器!$AU$1),"",熱源機器!E31)</f>
        <v/>
      </c>
      <c r="K169" s="1224" t="str">
        <f>IF(OR(熱源機器!L31="",熱源機器!L31=0,熱源機器!G31=熱源機器!$AT$1,熱源機器!G31=熱源機器!$AU$1),"",熱源機器!G31)</f>
        <v/>
      </c>
      <c r="L169" s="1224"/>
      <c r="M169" s="892">
        <f>IF(OR(熱源機器!L31="",熱源機器!L31=0,熱源機器!G31=熱源機器!$AT$1,熱源機器!G31=熱源機器!$AU$1),0,熱源機器!L31)</f>
        <v>0</v>
      </c>
      <c r="N169" s="893">
        <f>IF(OR(熱源機器!L31="",熱源機器!L31=0,熱源機器!G31=熱源機器!$AT$1,熱源機器!G31=熱源機器!$AU$1),0,熱源機器!P31)</f>
        <v>0</v>
      </c>
      <c r="O169" s="438" t="str">
        <f>IF(OR(熱源機器!L31="",熱源機器!L31=0,熱源機器!G31=熱源機器!$AT$1,熱源機器!G31=熱源機器!$AU$1),"",熱源機器!R31)</f>
        <v/>
      </c>
      <c r="P169" s="892">
        <f>IF(OR(熱源機器!L31="",熱源機器!L31=0,熱源機器!G31=熱源機器!$AT$1,熱源機器!G31=熱源機器!$AU$1),0,熱源機器!N31)</f>
        <v>0</v>
      </c>
      <c r="Q169" s="892">
        <f>IF(OR(熱源機器!L31="",熱源機器!L31=0,熱源機器!G31=熱源機器!$AT$1,熱源機器!G31=熱源機器!$AU$1),0,熱源機器!U31)</f>
        <v>0</v>
      </c>
      <c r="R169" s="434" t="str">
        <f t="shared" si="14"/>
        <v/>
      </c>
      <c r="S169" s="939">
        <f t="shared" si="11"/>
        <v>0</v>
      </c>
      <c r="T169" s="27"/>
      <c r="U169" s="369"/>
      <c r="W169" s="3" t="str">
        <f t="shared" si="15"/>
        <v/>
      </c>
      <c r="X169" s="318">
        <f t="shared" si="16"/>
        <v>0</v>
      </c>
      <c r="Y169" s="27"/>
      <c r="Z169" s="27"/>
      <c r="AA169" s="27"/>
      <c r="AB169" s="27"/>
      <c r="AC169" s="27"/>
      <c r="AD169" s="27"/>
      <c r="AI169" s="147"/>
      <c r="AL169" s="940">
        <f t="shared" si="17"/>
        <v>0</v>
      </c>
      <c r="AM169" s="940">
        <f t="shared" si="12"/>
        <v>0</v>
      </c>
      <c r="AN169" s="27" t="str">
        <f>IF(熱源機器!S31="○",1,IF(熱源機器!T31="○",2,""))</f>
        <v/>
      </c>
      <c r="AO169" s="1"/>
    </row>
    <row r="170" spans="2:41" ht="13.5" hidden="1" customHeight="1">
      <c r="B170" s="395"/>
      <c r="C170" s="1"/>
      <c r="D170" s="307"/>
      <c r="E170" s="416"/>
      <c r="F170" s="324"/>
      <c r="G170" s="416"/>
      <c r="H170" s="245">
        <v>21</v>
      </c>
      <c r="I170" s="10" t="str">
        <f t="shared" si="13"/>
        <v/>
      </c>
      <c r="J170" s="891" t="str">
        <f>IF(OR(熱源機器!L32="",熱源機器!L32=0,熱源機器!G32=熱源機器!$AT$1,熱源機器!G32=熱源機器!$AU$1),"",熱源機器!E32)</f>
        <v/>
      </c>
      <c r="K170" s="1224" t="str">
        <f>IF(OR(熱源機器!L32="",熱源機器!L32=0,熱源機器!G32=熱源機器!$AT$1,熱源機器!G32=熱源機器!$AU$1),"",熱源機器!G32)</f>
        <v/>
      </c>
      <c r="L170" s="1224"/>
      <c r="M170" s="892">
        <f>IF(OR(熱源機器!L32="",熱源機器!L32=0,熱源機器!G32=熱源機器!$AT$1,熱源機器!G32=熱源機器!$AU$1),0,熱源機器!L32)</f>
        <v>0</v>
      </c>
      <c r="N170" s="893">
        <f>IF(OR(熱源機器!L32="",熱源機器!L32=0,熱源機器!G32=熱源機器!$AT$1,熱源機器!G32=熱源機器!$AU$1),0,熱源機器!P32)</f>
        <v>0</v>
      </c>
      <c r="O170" s="438" t="str">
        <f>IF(OR(熱源機器!L32="",熱源機器!L32=0,熱源機器!G32=熱源機器!$AT$1,熱源機器!G32=熱源機器!$AU$1),"",熱源機器!R32)</f>
        <v/>
      </c>
      <c r="P170" s="892">
        <f>IF(OR(熱源機器!L32="",熱源機器!L32=0,熱源機器!G32=熱源機器!$AT$1,熱源機器!G32=熱源機器!$AU$1),0,熱源機器!N32)</f>
        <v>0</v>
      </c>
      <c r="Q170" s="892">
        <f>IF(OR(熱源機器!L32="",熱源機器!L32=0,熱源機器!G32=熱源機器!$AT$1,熱源機器!G32=熱源機器!$AU$1),0,熱源機器!U32)</f>
        <v>0</v>
      </c>
      <c r="R170" s="434" t="str">
        <f t="shared" si="14"/>
        <v/>
      </c>
      <c r="S170" s="939">
        <f t="shared" si="11"/>
        <v>0</v>
      </c>
      <c r="T170" s="27"/>
      <c r="U170" s="369"/>
      <c r="W170" s="3" t="str">
        <f t="shared" si="15"/>
        <v/>
      </c>
      <c r="X170" s="318">
        <f t="shared" si="16"/>
        <v>0</v>
      </c>
      <c r="Y170" s="27"/>
      <c r="Z170" s="27"/>
      <c r="AA170" s="27"/>
      <c r="AB170" s="27"/>
      <c r="AC170" s="27"/>
      <c r="AD170" s="27"/>
      <c r="AI170" s="147"/>
      <c r="AL170" s="940">
        <f t="shared" si="17"/>
        <v>0</v>
      </c>
      <c r="AM170" s="940">
        <f t="shared" si="12"/>
        <v>0</v>
      </c>
      <c r="AN170" s="27" t="str">
        <f>IF(熱源機器!S32="○",1,IF(熱源機器!T32="○",2,""))</f>
        <v/>
      </c>
      <c r="AO170" s="1"/>
    </row>
    <row r="171" spans="2:41" ht="13.5" hidden="1" customHeight="1">
      <c r="B171" s="395"/>
      <c r="C171" s="1"/>
      <c r="D171" s="307"/>
      <c r="E171" s="416"/>
      <c r="F171" s="324"/>
      <c r="G171" s="416"/>
      <c r="H171" s="245">
        <v>22</v>
      </c>
      <c r="I171" s="10" t="str">
        <f t="shared" si="13"/>
        <v/>
      </c>
      <c r="J171" s="891" t="str">
        <f>IF(OR(熱源機器!L33="",熱源機器!L33=0,熱源機器!G33=熱源機器!$AT$1,熱源機器!G33=熱源機器!$AU$1),"",熱源機器!E33)</f>
        <v/>
      </c>
      <c r="K171" s="1224" t="str">
        <f>IF(OR(熱源機器!L33="",熱源機器!L33=0,熱源機器!G33=熱源機器!$AT$1,熱源機器!G33=熱源機器!$AU$1),"",熱源機器!G33)</f>
        <v/>
      </c>
      <c r="L171" s="1224"/>
      <c r="M171" s="892">
        <f>IF(OR(熱源機器!L33="",熱源機器!L33=0,熱源機器!G33=熱源機器!$AT$1,熱源機器!G33=熱源機器!$AU$1),0,熱源機器!L33)</f>
        <v>0</v>
      </c>
      <c r="N171" s="893">
        <f>IF(OR(熱源機器!L33="",熱源機器!L33=0,熱源機器!G33=熱源機器!$AT$1,熱源機器!G33=熱源機器!$AU$1),0,熱源機器!P33)</f>
        <v>0</v>
      </c>
      <c r="O171" s="438" t="str">
        <f>IF(OR(熱源機器!L33="",熱源機器!L33=0,熱源機器!G33=熱源機器!$AT$1,熱源機器!G33=熱源機器!$AU$1),"",熱源機器!R33)</f>
        <v/>
      </c>
      <c r="P171" s="892">
        <f>IF(OR(熱源機器!L33="",熱源機器!L33=0,熱源機器!G33=熱源機器!$AT$1,熱源機器!G33=熱源機器!$AU$1),0,熱源機器!N33)</f>
        <v>0</v>
      </c>
      <c r="Q171" s="892">
        <f>IF(OR(熱源機器!L33="",熱源機器!L33=0,熱源機器!G33=熱源機器!$AT$1,熱源機器!G33=熱源機器!$AU$1),0,熱源機器!U33)</f>
        <v>0</v>
      </c>
      <c r="R171" s="434" t="str">
        <f t="shared" si="14"/>
        <v/>
      </c>
      <c r="S171" s="939">
        <f t="shared" si="11"/>
        <v>0</v>
      </c>
      <c r="T171" s="27"/>
      <c r="U171" s="369"/>
      <c r="W171" s="3" t="str">
        <f t="shared" si="15"/>
        <v/>
      </c>
      <c r="X171" s="318">
        <f t="shared" si="16"/>
        <v>0</v>
      </c>
      <c r="Y171" s="27"/>
      <c r="Z171" s="27"/>
      <c r="AA171" s="27"/>
      <c r="AB171" s="27"/>
      <c r="AC171" s="27"/>
      <c r="AD171" s="27"/>
      <c r="AI171" s="147"/>
      <c r="AL171" s="940">
        <f t="shared" si="17"/>
        <v>0</v>
      </c>
      <c r="AM171" s="940">
        <f t="shared" si="12"/>
        <v>0</v>
      </c>
      <c r="AN171" s="27" t="str">
        <f>IF(熱源機器!S33="○",1,IF(熱源機器!T33="○",2,""))</f>
        <v/>
      </c>
      <c r="AO171" s="1"/>
    </row>
    <row r="172" spans="2:41" ht="13.5" hidden="1" customHeight="1">
      <c r="B172" s="395"/>
      <c r="C172" s="1"/>
      <c r="D172" s="307"/>
      <c r="E172" s="416"/>
      <c r="F172" s="324"/>
      <c r="G172" s="416"/>
      <c r="H172" s="245">
        <v>23</v>
      </c>
      <c r="I172" s="10" t="str">
        <f t="shared" si="13"/>
        <v/>
      </c>
      <c r="J172" s="891" t="str">
        <f>IF(OR(熱源機器!L34="",熱源機器!L34=0,熱源機器!G34=熱源機器!$AT$1,熱源機器!G34=熱源機器!$AU$1),"",熱源機器!E34)</f>
        <v/>
      </c>
      <c r="K172" s="1224" t="str">
        <f>IF(OR(熱源機器!L34="",熱源機器!L34=0,熱源機器!G34=熱源機器!$AT$1,熱源機器!G34=熱源機器!$AU$1),"",熱源機器!G34)</f>
        <v/>
      </c>
      <c r="L172" s="1224"/>
      <c r="M172" s="892">
        <f>IF(OR(熱源機器!L34="",熱源機器!L34=0,熱源機器!G34=熱源機器!$AT$1,熱源機器!G34=熱源機器!$AU$1),0,熱源機器!L34)</f>
        <v>0</v>
      </c>
      <c r="N172" s="893">
        <f>IF(OR(熱源機器!L34="",熱源機器!L34=0,熱源機器!G34=熱源機器!$AT$1,熱源機器!G34=熱源機器!$AU$1),0,熱源機器!P34)</f>
        <v>0</v>
      </c>
      <c r="O172" s="438" t="str">
        <f>IF(OR(熱源機器!L34="",熱源機器!L34=0,熱源機器!G34=熱源機器!$AT$1,熱源機器!G34=熱源機器!$AU$1),"",熱源機器!R34)</f>
        <v/>
      </c>
      <c r="P172" s="892">
        <f>IF(OR(熱源機器!L34="",熱源機器!L34=0,熱源機器!G34=熱源機器!$AT$1,熱源機器!G34=熱源機器!$AU$1),0,熱源機器!N34)</f>
        <v>0</v>
      </c>
      <c r="Q172" s="892">
        <f>IF(OR(熱源機器!L34="",熱源機器!L34=0,熱源機器!G34=熱源機器!$AT$1,熱源機器!G34=熱源機器!$AU$1),0,熱源機器!U34)</f>
        <v>0</v>
      </c>
      <c r="R172" s="434" t="str">
        <f t="shared" si="14"/>
        <v/>
      </c>
      <c r="S172" s="939">
        <f t="shared" si="11"/>
        <v>0</v>
      </c>
      <c r="T172" s="27"/>
      <c r="U172" s="369"/>
      <c r="W172" s="3" t="str">
        <f t="shared" si="15"/>
        <v/>
      </c>
      <c r="X172" s="318">
        <f t="shared" si="16"/>
        <v>0</v>
      </c>
      <c r="Y172" s="27"/>
      <c r="Z172" s="27"/>
      <c r="AA172" s="27"/>
      <c r="AB172" s="27"/>
      <c r="AC172" s="27"/>
      <c r="AD172" s="27"/>
      <c r="AI172" s="147"/>
      <c r="AL172" s="940">
        <f t="shared" si="17"/>
        <v>0</v>
      </c>
      <c r="AM172" s="940">
        <f t="shared" si="12"/>
        <v>0</v>
      </c>
      <c r="AN172" s="27" t="str">
        <f>IF(熱源機器!S34="○",1,IF(熱源機器!T34="○",2,""))</f>
        <v/>
      </c>
      <c r="AO172" s="1"/>
    </row>
    <row r="173" spans="2:41" ht="13.5" hidden="1" customHeight="1">
      <c r="B173" s="395"/>
      <c r="C173" s="1"/>
      <c r="D173" s="307"/>
      <c r="E173" s="416"/>
      <c r="F173" s="324"/>
      <c r="G173" s="416"/>
      <c r="H173" s="245">
        <v>24</v>
      </c>
      <c r="I173" s="10" t="str">
        <f t="shared" si="13"/>
        <v/>
      </c>
      <c r="J173" s="891" t="str">
        <f>IF(OR(熱源機器!L35="",熱源機器!L35=0,熱源機器!G35=熱源機器!$AT$1,熱源機器!G35=熱源機器!$AU$1),"",熱源機器!E35)</f>
        <v/>
      </c>
      <c r="K173" s="1224" t="str">
        <f>IF(OR(熱源機器!L35="",熱源機器!L35=0,熱源機器!G35=熱源機器!$AT$1,熱源機器!G35=熱源機器!$AU$1),"",熱源機器!G35)</f>
        <v/>
      </c>
      <c r="L173" s="1224"/>
      <c r="M173" s="892">
        <f>IF(OR(熱源機器!L35="",熱源機器!L35=0,熱源機器!G35=熱源機器!$AT$1,熱源機器!G35=熱源機器!$AU$1),0,熱源機器!L35)</f>
        <v>0</v>
      </c>
      <c r="N173" s="893">
        <f>IF(OR(熱源機器!L35="",熱源機器!L35=0,熱源機器!G35=熱源機器!$AT$1,熱源機器!G35=熱源機器!$AU$1),0,熱源機器!P35)</f>
        <v>0</v>
      </c>
      <c r="O173" s="438" t="str">
        <f>IF(OR(熱源機器!L35="",熱源機器!L35=0,熱源機器!G35=熱源機器!$AT$1,熱源機器!G35=熱源機器!$AU$1),"",熱源機器!R35)</f>
        <v/>
      </c>
      <c r="P173" s="892">
        <f>IF(OR(熱源機器!L35="",熱源機器!L35=0,熱源機器!G35=熱源機器!$AT$1,熱源機器!G35=熱源機器!$AU$1),0,熱源機器!N35)</f>
        <v>0</v>
      </c>
      <c r="Q173" s="892">
        <f>IF(OR(熱源機器!L35="",熱源機器!L35=0,熱源機器!G35=熱源機器!$AT$1,熱源機器!G35=熱源機器!$AU$1),0,熱源機器!U35)</f>
        <v>0</v>
      </c>
      <c r="R173" s="434" t="str">
        <f t="shared" si="14"/>
        <v/>
      </c>
      <c r="S173" s="939">
        <f t="shared" si="11"/>
        <v>0</v>
      </c>
      <c r="T173" s="27"/>
      <c r="U173" s="369"/>
      <c r="W173" s="3" t="str">
        <f t="shared" si="15"/>
        <v/>
      </c>
      <c r="X173" s="318">
        <f t="shared" si="16"/>
        <v>0</v>
      </c>
      <c r="Y173" s="27"/>
      <c r="Z173" s="27"/>
      <c r="AA173" s="27"/>
      <c r="AB173" s="27"/>
      <c r="AC173" s="27"/>
      <c r="AD173" s="27"/>
      <c r="AI173" s="147"/>
      <c r="AL173" s="940">
        <f t="shared" si="17"/>
        <v>0</v>
      </c>
      <c r="AM173" s="940">
        <f t="shared" si="12"/>
        <v>0</v>
      </c>
      <c r="AN173" s="27" t="str">
        <f>IF(熱源機器!S35="○",1,IF(熱源機器!T35="○",2,""))</f>
        <v/>
      </c>
      <c r="AO173" s="1"/>
    </row>
    <row r="174" spans="2:41" ht="13.5" hidden="1" customHeight="1">
      <c r="B174" s="395"/>
      <c r="C174" s="1"/>
      <c r="D174" s="307"/>
      <c r="E174" s="416"/>
      <c r="F174" s="324"/>
      <c r="G174" s="416"/>
      <c r="H174" s="245">
        <v>25</v>
      </c>
      <c r="I174" s="10" t="str">
        <f t="shared" si="13"/>
        <v/>
      </c>
      <c r="J174" s="891" t="str">
        <f>IF(OR(熱源機器!L36="",熱源機器!L36=0,熱源機器!G36=熱源機器!$AT$1,熱源機器!G36=熱源機器!$AU$1),"",熱源機器!E36)</f>
        <v/>
      </c>
      <c r="K174" s="1224" t="str">
        <f>IF(OR(熱源機器!L36="",熱源機器!L36=0,熱源機器!G36=熱源機器!$AT$1,熱源機器!G36=熱源機器!$AU$1),"",熱源機器!G36)</f>
        <v/>
      </c>
      <c r="L174" s="1224"/>
      <c r="M174" s="892">
        <f>IF(OR(熱源機器!L36="",熱源機器!L36=0,熱源機器!G36=熱源機器!$AT$1,熱源機器!G36=熱源機器!$AU$1),0,熱源機器!L36)</f>
        <v>0</v>
      </c>
      <c r="N174" s="893">
        <f>IF(OR(熱源機器!L36="",熱源機器!L36=0,熱源機器!G36=熱源機器!$AT$1,熱源機器!G36=熱源機器!$AU$1),0,熱源機器!P36)</f>
        <v>0</v>
      </c>
      <c r="O174" s="438" t="str">
        <f>IF(OR(熱源機器!L36="",熱源機器!L36=0,熱源機器!G36=熱源機器!$AT$1,熱源機器!G36=熱源機器!$AU$1),"",熱源機器!R36)</f>
        <v/>
      </c>
      <c r="P174" s="892">
        <f>IF(OR(熱源機器!L36="",熱源機器!L36=0,熱源機器!G36=熱源機器!$AT$1,熱源機器!G36=熱源機器!$AU$1),0,熱源機器!N36)</f>
        <v>0</v>
      </c>
      <c r="Q174" s="892">
        <f>IF(OR(熱源機器!L36="",熱源機器!L36=0,熱源機器!G36=熱源機器!$AT$1,熱源機器!G36=熱源機器!$AU$1),0,熱源機器!U36)</f>
        <v>0</v>
      </c>
      <c r="R174" s="434" t="str">
        <f t="shared" si="14"/>
        <v/>
      </c>
      <c r="S174" s="939">
        <f t="shared" si="11"/>
        <v>0</v>
      </c>
      <c r="T174" s="27"/>
      <c r="U174" s="369"/>
      <c r="W174" s="3" t="str">
        <f t="shared" si="15"/>
        <v/>
      </c>
      <c r="X174" s="318">
        <f t="shared" si="16"/>
        <v>0</v>
      </c>
      <c r="Y174" s="27"/>
      <c r="Z174" s="27"/>
      <c r="AA174" s="27"/>
      <c r="AB174" s="27"/>
      <c r="AC174" s="27"/>
      <c r="AD174" s="27"/>
      <c r="AI174" s="147"/>
      <c r="AL174" s="940">
        <f t="shared" si="17"/>
        <v>0</v>
      </c>
      <c r="AM174" s="940">
        <f t="shared" si="12"/>
        <v>0</v>
      </c>
      <c r="AN174" s="27" t="str">
        <f>IF(熱源機器!S36="○",1,IF(熱源機器!T36="○",2,""))</f>
        <v/>
      </c>
      <c r="AO174" s="1"/>
    </row>
    <row r="175" spans="2:41" ht="13.5" hidden="1" customHeight="1">
      <c r="B175" s="395"/>
      <c r="C175" s="1"/>
      <c r="D175" s="307"/>
      <c r="E175" s="416"/>
      <c r="F175" s="324"/>
      <c r="G175" s="416"/>
      <c r="H175" s="245">
        <v>26</v>
      </c>
      <c r="I175" s="10" t="str">
        <f t="shared" si="13"/>
        <v/>
      </c>
      <c r="J175" s="891" t="str">
        <f>IF(OR(熱源機器!L37="",熱源機器!L37=0,熱源機器!G37=熱源機器!$AT$1,熱源機器!G37=熱源機器!$AU$1),"",熱源機器!E37)</f>
        <v/>
      </c>
      <c r="K175" s="1224" t="str">
        <f>IF(OR(熱源機器!L37="",熱源機器!L37=0,熱源機器!G37=熱源機器!$AT$1,熱源機器!G37=熱源機器!$AU$1),"",熱源機器!G37)</f>
        <v/>
      </c>
      <c r="L175" s="1224"/>
      <c r="M175" s="892">
        <f>IF(OR(熱源機器!L37="",熱源機器!L37=0,熱源機器!G37=熱源機器!$AT$1,熱源機器!G37=熱源機器!$AU$1),0,熱源機器!L37)</f>
        <v>0</v>
      </c>
      <c r="N175" s="893">
        <f>IF(OR(熱源機器!L37="",熱源機器!L37=0,熱源機器!G37=熱源機器!$AT$1,熱源機器!G37=熱源機器!$AU$1),0,熱源機器!P37)</f>
        <v>0</v>
      </c>
      <c r="O175" s="438" t="str">
        <f>IF(OR(熱源機器!L37="",熱源機器!L37=0,熱源機器!G37=熱源機器!$AT$1,熱源機器!G37=熱源機器!$AU$1),"",熱源機器!R37)</f>
        <v/>
      </c>
      <c r="P175" s="892">
        <f>IF(OR(熱源機器!L37="",熱源機器!L37=0,熱源機器!G37=熱源機器!$AT$1,熱源機器!G37=熱源機器!$AU$1),0,熱源機器!N37)</f>
        <v>0</v>
      </c>
      <c r="Q175" s="892">
        <f>IF(OR(熱源機器!L37="",熱源機器!L37=0,熱源機器!G37=熱源機器!$AT$1,熱源機器!G37=熱源機器!$AU$1),0,熱源機器!U37)</f>
        <v>0</v>
      </c>
      <c r="R175" s="434" t="str">
        <f t="shared" si="14"/>
        <v/>
      </c>
      <c r="S175" s="939">
        <f t="shared" si="11"/>
        <v>0</v>
      </c>
      <c r="T175" s="27"/>
      <c r="U175" s="369"/>
      <c r="W175" s="3" t="str">
        <f t="shared" si="15"/>
        <v/>
      </c>
      <c r="X175" s="318">
        <f t="shared" si="16"/>
        <v>0</v>
      </c>
      <c r="Y175" s="27"/>
      <c r="Z175" s="27"/>
      <c r="AA175" s="27"/>
      <c r="AB175" s="27"/>
      <c r="AC175" s="27"/>
      <c r="AD175" s="27"/>
      <c r="AI175" s="147"/>
      <c r="AL175" s="940">
        <f t="shared" si="17"/>
        <v>0</v>
      </c>
      <c r="AM175" s="940">
        <f t="shared" si="12"/>
        <v>0</v>
      </c>
      <c r="AN175" s="27" t="str">
        <f>IF(熱源機器!S37="○",1,IF(熱源機器!T37="○",2,""))</f>
        <v/>
      </c>
      <c r="AO175" s="1"/>
    </row>
    <row r="176" spans="2:41" ht="13.5" hidden="1" customHeight="1">
      <c r="B176" s="395"/>
      <c r="C176" s="1"/>
      <c r="D176" s="307"/>
      <c r="E176" s="416"/>
      <c r="F176" s="324"/>
      <c r="G176" s="416"/>
      <c r="H176" s="245">
        <v>27</v>
      </c>
      <c r="I176" s="10" t="str">
        <f t="shared" si="13"/>
        <v/>
      </c>
      <c r="J176" s="891" t="str">
        <f>IF(OR(熱源機器!L38="",熱源機器!L38=0,熱源機器!G38=熱源機器!$AT$1,熱源機器!G38=熱源機器!$AU$1),"",熱源機器!E38)</f>
        <v/>
      </c>
      <c r="K176" s="1224" t="str">
        <f>IF(OR(熱源機器!L38="",熱源機器!L38=0,熱源機器!G38=熱源機器!$AT$1,熱源機器!G38=熱源機器!$AU$1),"",熱源機器!G38)</f>
        <v/>
      </c>
      <c r="L176" s="1224"/>
      <c r="M176" s="892">
        <f>IF(OR(熱源機器!L38="",熱源機器!L38=0,熱源機器!G38=熱源機器!$AT$1,熱源機器!G38=熱源機器!$AU$1),0,熱源機器!L38)</f>
        <v>0</v>
      </c>
      <c r="N176" s="893">
        <f>IF(OR(熱源機器!L38="",熱源機器!L38=0,熱源機器!G38=熱源機器!$AT$1,熱源機器!G38=熱源機器!$AU$1),0,熱源機器!P38)</f>
        <v>0</v>
      </c>
      <c r="O176" s="438" t="str">
        <f>IF(OR(熱源機器!L38="",熱源機器!L38=0,熱源機器!G38=熱源機器!$AT$1,熱源機器!G38=熱源機器!$AU$1),"",熱源機器!R38)</f>
        <v/>
      </c>
      <c r="P176" s="892">
        <f>IF(OR(熱源機器!L38="",熱源機器!L38=0,熱源機器!G38=熱源機器!$AT$1,熱源機器!G38=熱源機器!$AU$1),0,熱源機器!N38)</f>
        <v>0</v>
      </c>
      <c r="Q176" s="892">
        <f>IF(OR(熱源機器!L38="",熱源機器!L38=0,熱源機器!G38=熱源機器!$AT$1,熱源機器!G38=熱源機器!$AU$1),0,熱源機器!U38)</f>
        <v>0</v>
      </c>
      <c r="R176" s="434" t="str">
        <f t="shared" si="14"/>
        <v/>
      </c>
      <c r="S176" s="939">
        <f t="shared" si="11"/>
        <v>0</v>
      </c>
      <c r="T176" s="27"/>
      <c r="U176" s="369"/>
      <c r="W176" s="3" t="str">
        <f t="shared" si="15"/>
        <v/>
      </c>
      <c r="X176" s="318">
        <f t="shared" si="16"/>
        <v>0</v>
      </c>
      <c r="Y176" s="27"/>
      <c r="Z176" s="27"/>
      <c r="AA176" s="27"/>
      <c r="AB176" s="27"/>
      <c r="AC176" s="27"/>
      <c r="AD176" s="27"/>
      <c r="AI176" s="147"/>
      <c r="AL176" s="940">
        <f t="shared" si="17"/>
        <v>0</v>
      </c>
      <c r="AM176" s="940">
        <f t="shared" si="12"/>
        <v>0</v>
      </c>
      <c r="AN176" s="27" t="str">
        <f>IF(熱源機器!S38="○",1,IF(熱源機器!T38="○",2,""))</f>
        <v/>
      </c>
      <c r="AO176" s="1"/>
    </row>
    <row r="177" spans="2:41" ht="13.5" hidden="1" customHeight="1">
      <c r="B177" s="395"/>
      <c r="C177" s="1"/>
      <c r="D177" s="307"/>
      <c r="E177" s="416"/>
      <c r="F177" s="324"/>
      <c r="G177" s="416"/>
      <c r="H177" s="245">
        <v>28</v>
      </c>
      <c r="I177" s="10" t="str">
        <f t="shared" si="13"/>
        <v/>
      </c>
      <c r="J177" s="891" t="str">
        <f>IF(OR(熱源機器!L39="",熱源機器!L39=0,熱源機器!G39=熱源機器!$AT$1,熱源機器!G39=熱源機器!$AU$1),"",熱源機器!E39)</f>
        <v/>
      </c>
      <c r="K177" s="1224" t="str">
        <f>IF(OR(熱源機器!L39="",熱源機器!L39=0,熱源機器!G39=熱源機器!$AT$1,熱源機器!G39=熱源機器!$AU$1),"",熱源機器!G39)</f>
        <v/>
      </c>
      <c r="L177" s="1224"/>
      <c r="M177" s="892">
        <f>IF(OR(熱源機器!L39="",熱源機器!L39=0,熱源機器!G39=熱源機器!$AT$1,熱源機器!G39=熱源機器!$AU$1),0,熱源機器!L39)</f>
        <v>0</v>
      </c>
      <c r="N177" s="893">
        <f>IF(OR(熱源機器!L39="",熱源機器!L39=0,熱源機器!G39=熱源機器!$AT$1,熱源機器!G39=熱源機器!$AU$1),0,熱源機器!P39)</f>
        <v>0</v>
      </c>
      <c r="O177" s="438" t="str">
        <f>IF(OR(熱源機器!L39="",熱源機器!L39=0,熱源機器!G39=熱源機器!$AT$1,熱源機器!G39=熱源機器!$AU$1),"",熱源機器!R39)</f>
        <v/>
      </c>
      <c r="P177" s="892">
        <f>IF(OR(熱源機器!L39="",熱源機器!L39=0,熱源機器!G39=熱源機器!$AT$1,熱源機器!G39=熱源機器!$AU$1),0,熱源機器!N39)</f>
        <v>0</v>
      </c>
      <c r="Q177" s="892">
        <f>IF(OR(熱源機器!L39="",熱源機器!L39=0,熱源機器!G39=熱源機器!$AT$1,熱源機器!G39=熱源機器!$AU$1),0,熱源機器!U39)</f>
        <v>0</v>
      </c>
      <c r="R177" s="434" t="str">
        <f t="shared" si="14"/>
        <v/>
      </c>
      <c r="S177" s="939">
        <f t="shared" si="11"/>
        <v>0</v>
      </c>
      <c r="T177" s="27"/>
      <c r="U177" s="369"/>
      <c r="W177" s="3" t="str">
        <f t="shared" si="15"/>
        <v/>
      </c>
      <c r="X177" s="318">
        <f t="shared" si="16"/>
        <v>0</v>
      </c>
      <c r="Y177" s="27"/>
      <c r="Z177" s="27"/>
      <c r="AA177" s="27"/>
      <c r="AB177" s="27"/>
      <c r="AC177" s="27"/>
      <c r="AD177" s="27"/>
      <c r="AI177" s="147"/>
      <c r="AL177" s="940">
        <f t="shared" si="17"/>
        <v>0</v>
      </c>
      <c r="AM177" s="940">
        <f t="shared" si="12"/>
        <v>0</v>
      </c>
      <c r="AN177" s="27" t="str">
        <f>IF(熱源機器!S39="○",1,IF(熱源機器!T39="○",2,""))</f>
        <v/>
      </c>
      <c r="AO177" s="1"/>
    </row>
    <row r="178" spans="2:41" ht="13.5" hidden="1" customHeight="1">
      <c r="B178" s="395"/>
      <c r="C178" s="1"/>
      <c r="D178" s="307"/>
      <c r="E178" s="416"/>
      <c r="F178" s="324"/>
      <c r="G178" s="416"/>
      <c r="H178" s="245">
        <v>29</v>
      </c>
      <c r="I178" s="10" t="str">
        <f t="shared" si="13"/>
        <v/>
      </c>
      <c r="J178" s="891" t="str">
        <f>IF(OR(熱源機器!L40="",熱源機器!L40=0,熱源機器!G40=熱源機器!$AT$1,熱源機器!G40=熱源機器!$AU$1),"",熱源機器!E40)</f>
        <v/>
      </c>
      <c r="K178" s="1224" t="str">
        <f>IF(OR(熱源機器!L40="",熱源機器!L40=0,熱源機器!G40=熱源機器!$AT$1,熱源機器!G40=熱源機器!$AU$1),"",熱源機器!G40)</f>
        <v/>
      </c>
      <c r="L178" s="1224"/>
      <c r="M178" s="892">
        <f>IF(OR(熱源機器!L40="",熱源機器!L40=0,熱源機器!G40=熱源機器!$AT$1,熱源機器!G40=熱源機器!$AU$1),0,熱源機器!L40)</f>
        <v>0</v>
      </c>
      <c r="N178" s="893">
        <f>IF(OR(熱源機器!L40="",熱源機器!L40=0,熱源機器!G40=熱源機器!$AT$1,熱源機器!G40=熱源機器!$AU$1),0,熱源機器!P40)</f>
        <v>0</v>
      </c>
      <c r="O178" s="438" t="str">
        <f>IF(OR(熱源機器!L40="",熱源機器!L40=0,熱源機器!G40=熱源機器!$AT$1,熱源機器!G40=熱源機器!$AU$1),"",熱源機器!R40)</f>
        <v/>
      </c>
      <c r="P178" s="892">
        <f>IF(OR(熱源機器!L40="",熱源機器!L40=0,熱源機器!G40=熱源機器!$AT$1,熱源機器!G40=熱源機器!$AU$1),0,熱源機器!N40)</f>
        <v>0</v>
      </c>
      <c r="Q178" s="892">
        <f>IF(OR(熱源機器!L40="",熱源機器!L40=0,熱源機器!G40=熱源機器!$AT$1,熱源機器!G40=熱源機器!$AU$1),0,熱源機器!U40)</f>
        <v>0</v>
      </c>
      <c r="R178" s="434" t="str">
        <f t="shared" si="14"/>
        <v/>
      </c>
      <c r="S178" s="939">
        <f t="shared" si="11"/>
        <v>0</v>
      </c>
      <c r="T178" s="27"/>
      <c r="U178" s="369"/>
      <c r="W178" s="3" t="str">
        <f t="shared" si="15"/>
        <v/>
      </c>
      <c r="X178" s="318">
        <f t="shared" si="16"/>
        <v>0</v>
      </c>
      <c r="Y178" s="27"/>
      <c r="Z178" s="27"/>
      <c r="AA178" s="27"/>
      <c r="AB178" s="27"/>
      <c r="AC178" s="27"/>
      <c r="AD178" s="27"/>
      <c r="AI178" s="147"/>
      <c r="AL178" s="940">
        <f t="shared" si="17"/>
        <v>0</v>
      </c>
      <c r="AM178" s="940">
        <f t="shared" si="12"/>
        <v>0</v>
      </c>
      <c r="AN178" s="27" t="str">
        <f>IF(熱源機器!S40="○",1,IF(熱源機器!T40="○",2,""))</f>
        <v/>
      </c>
      <c r="AO178" s="1"/>
    </row>
    <row r="179" spans="2:41" ht="13.5" hidden="1" customHeight="1">
      <c r="B179" s="395"/>
      <c r="C179" s="1"/>
      <c r="D179" s="307"/>
      <c r="E179" s="416"/>
      <c r="F179" s="324"/>
      <c r="G179" s="416"/>
      <c r="H179" s="245">
        <v>30</v>
      </c>
      <c r="I179" s="10" t="str">
        <f t="shared" si="13"/>
        <v/>
      </c>
      <c r="J179" s="891" t="str">
        <f>IF(OR(熱源機器!L41="",熱源機器!L41=0,熱源機器!G41=熱源機器!$AT$1,熱源機器!G41=熱源機器!$AU$1),"",熱源機器!E41)</f>
        <v/>
      </c>
      <c r="K179" s="1224" t="str">
        <f>IF(OR(熱源機器!L41="",熱源機器!L41=0,熱源機器!G41=熱源機器!$AT$1,熱源機器!G41=熱源機器!$AU$1),"",熱源機器!G41)</f>
        <v/>
      </c>
      <c r="L179" s="1224"/>
      <c r="M179" s="892">
        <f>IF(OR(熱源機器!L41="",熱源機器!L41=0,熱源機器!G41=熱源機器!$AT$1,熱源機器!G41=熱源機器!$AU$1),0,熱源機器!L41)</f>
        <v>0</v>
      </c>
      <c r="N179" s="893">
        <f>IF(OR(熱源機器!L41="",熱源機器!L41=0,熱源機器!G41=熱源機器!$AT$1,熱源機器!G41=熱源機器!$AU$1),0,熱源機器!P41)</f>
        <v>0</v>
      </c>
      <c r="O179" s="438" t="str">
        <f>IF(OR(熱源機器!L41="",熱源機器!L41=0,熱源機器!G41=熱源機器!$AT$1,熱源機器!G41=熱源機器!$AU$1),"",熱源機器!R41)</f>
        <v/>
      </c>
      <c r="P179" s="892">
        <f>IF(OR(熱源機器!L41="",熱源機器!L41=0,熱源機器!G41=熱源機器!$AT$1,熱源機器!G41=熱源機器!$AU$1),0,熱源機器!N41)</f>
        <v>0</v>
      </c>
      <c r="Q179" s="892">
        <f>IF(OR(熱源機器!L41="",熱源機器!L41=0,熱源機器!G41=熱源機器!$AT$1,熱源機器!G41=熱源機器!$AU$1),0,熱源機器!U41)</f>
        <v>0</v>
      </c>
      <c r="R179" s="434" t="str">
        <f t="shared" si="14"/>
        <v/>
      </c>
      <c r="S179" s="939">
        <f t="shared" si="11"/>
        <v>0</v>
      </c>
      <c r="T179" s="27"/>
      <c r="U179" s="369"/>
      <c r="W179" s="3" t="str">
        <f t="shared" si="15"/>
        <v/>
      </c>
      <c r="X179" s="318">
        <f t="shared" si="16"/>
        <v>0</v>
      </c>
      <c r="Y179" s="27"/>
      <c r="Z179" s="27"/>
      <c r="AA179" s="27"/>
      <c r="AB179" s="27"/>
      <c r="AC179" s="27"/>
      <c r="AD179" s="27"/>
      <c r="AI179" s="147"/>
      <c r="AL179" s="940">
        <f t="shared" si="17"/>
        <v>0</v>
      </c>
      <c r="AM179" s="940">
        <f t="shared" si="12"/>
        <v>0</v>
      </c>
      <c r="AN179" s="27" t="str">
        <f>IF(熱源機器!S41="○",1,IF(熱源機器!T41="○",2,""))</f>
        <v/>
      </c>
      <c r="AO179" s="1"/>
    </row>
    <row r="180" spans="2:41" ht="13.5" hidden="1" customHeight="1">
      <c r="B180" s="395"/>
      <c r="C180" s="1"/>
      <c r="D180" s="307"/>
      <c r="E180" s="416"/>
      <c r="F180" s="324"/>
      <c r="G180" s="416"/>
      <c r="H180" s="245">
        <v>31</v>
      </c>
      <c r="I180" s="10" t="str">
        <f t="shared" si="13"/>
        <v/>
      </c>
      <c r="J180" s="891" t="str">
        <f>IF(OR(熱源機器!L42="",熱源機器!L42=0,熱源機器!G42=熱源機器!$AT$1,熱源機器!G42=熱源機器!$AU$1),"",熱源機器!E42)</f>
        <v/>
      </c>
      <c r="K180" s="1224" t="str">
        <f>IF(OR(熱源機器!L42="",熱源機器!L42=0,熱源機器!G42=熱源機器!$AT$1,熱源機器!G42=熱源機器!$AU$1),"",熱源機器!G42)</f>
        <v/>
      </c>
      <c r="L180" s="1224"/>
      <c r="M180" s="892">
        <f>IF(OR(熱源機器!L42="",熱源機器!L42=0,熱源機器!G42=熱源機器!$AT$1,熱源機器!G42=熱源機器!$AU$1),0,熱源機器!L42)</f>
        <v>0</v>
      </c>
      <c r="N180" s="893">
        <f>IF(OR(熱源機器!L42="",熱源機器!L42=0,熱源機器!G42=熱源機器!$AT$1,熱源機器!G42=熱源機器!$AU$1),0,熱源機器!P42)</f>
        <v>0</v>
      </c>
      <c r="O180" s="438" t="str">
        <f>IF(OR(熱源機器!L42="",熱源機器!L42=0,熱源機器!G42=熱源機器!$AT$1,熱源機器!G42=熱源機器!$AU$1),"",熱源機器!R42)</f>
        <v/>
      </c>
      <c r="P180" s="892">
        <f>IF(OR(熱源機器!L42="",熱源機器!L42=0,熱源機器!G42=熱源機器!$AT$1,熱源機器!G42=熱源機器!$AU$1),0,熱源機器!N42)</f>
        <v>0</v>
      </c>
      <c r="Q180" s="892">
        <f>IF(OR(熱源機器!L42="",熱源機器!L42=0,熱源機器!G42=熱源機器!$AT$1,熱源機器!G42=熱源機器!$AU$1),0,熱源機器!U42)</f>
        <v>0</v>
      </c>
      <c r="R180" s="434" t="str">
        <f t="shared" si="14"/>
        <v/>
      </c>
      <c r="S180" s="939">
        <f t="shared" si="11"/>
        <v>0</v>
      </c>
      <c r="T180" s="27"/>
      <c r="U180" s="369"/>
      <c r="W180" s="3" t="str">
        <f t="shared" si="15"/>
        <v/>
      </c>
      <c r="X180" s="318">
        <f t="shared" si="16"/>
        <v>0</v>
      </c>
      <c r="Y180" s="27"/>
      <c r="Z180" s="27"/>
      <c r="AA180" s="27"/>
      <c r="AB180" s="27"/>
      <c r="AC180" s="27"/>
      <c r="AD180" s="27"/>
      <c r="AI180" s="147"/>
      <c r="AL180" s="940">
        <f t="shared" si="17"/>
        <v>0</v>
      </c>
      <c r="AM180" s="940">
        <f t="shared" si="12"/>
        <v>0</v>
      </c>
      <c r="AN180" s="27" t="str">
        <f>IF(熱源機器!S42="○",1,IF(熱源機器!T42="○",2,""))</f>
        <v/>
      </c>
      <c r="AO180" s="1"/>
    </row>
    <row r="181" spans="2:41" ht="13.5" hidden="1" customHeight="1">
      <c r="B181" s="395"/>
      <c r="C181" s="1"/>
      <c r="D181" s="307"/>
      <c r="E181" s="416"/>
      <c r="F181" s="324"/>
      <c r="G181" s="416"/>
      <c r="H181" s="245">
        <v>32</v>
      </c>
      <c r="I181" s="10" t="str">
        <f t="shared" si="13"/>
        <v/>
      </c>
      <c r="J181" s="891" t="str">
        <f>IF(OR(熱源機器!L43="",熱源機器!L43=0,熱源機器!G43=熱源機器!$AT$1,熱源機器!G43=熱源機器!$AU$1),"",熱源機器!E43)</f>
        <v/>
      </c>
      <c r="K181" s="1224" t="str">
        <f>IF(OR(熱源機器!L43="",熱源機器!L43=0,熱源機器!G43=熱源機器!$AT$1,熱源機器!G43=熱源機器!$AU$1),"",熱源機器!G43)</f>
        <v/>
      </c>
      <c r="L181" s="1224"/>
      <c r="M181" s="892">
        <f>IF(OR(熱源機器!L43="",熱源機器!L43=0,熱源機器!G43=熱源機器!$AT$1,熱源機器!G43=熱源機器!$AU$1),0,熱源機器!L43)</f>
        <v>0</v>
      </c>
      <c r="N181" s="893">
        <f>IF(OR(熱源機器!L43="",熱源機器!L43=0,熱源機器!G43=熱源機器!$AT$1,熱源機器!G43=熱源機器!$AU$1),0,熱源機器!P43)</f>
        <v>0</v>
      </c>
      <c r="O181" s="438" t="str">
        <f>IF(OR(熱源機器!L43="",熱源機器!L43=0,熱源機器!G43=熱源機器!$AT$1,熱源機器!G43=熱源機器!$AU$1),"",熱源機器!R43)</f>
        <v/>
      </c>
      <c r="P181" s="892">
        <f>IF(OR(熱源機器!L43="",熱源機器!L43=0,熱源機器!G43=熱源機器!$AT$1,熱源機器!G43=熱源機器!$AU$1),0,熱源機器!N43)</f>
        <v>0</v>
      </c>
      <c r="Q181" s="892">
        <f>IF(OR(熱源機器!L43="",熱源機器!L43=0,熱源機器!G43=熱源機器!$AT$1,熱源機器!G43=熱源機器!$AU$1),0,熱源機器!U43)</f>
        <v>0</v>
      </c>
      <c r="R181" s="434" t="str">
        <f t="shared" si="14"/>
        <v/>
      </c>
      <c r="S181" s="939">
        <f t="shared" si="11"/>
        <v>0</v>
      </c>
      <c r="T181" s="27"/>
      <c r="U181" s="369"/>
      <c r="W181" s="3" t="str">
        <f t="shared" si="15"/>
        <v/>
      </c>
      <c r="X181" s="318">
        <f t="shared" si="16"/>
        <v>0</v>
      </c>
      <c r="Y181" s="27"/>
      <c r="Z181" s="27"/>
      <c r="AA181" s="27"/>
      <c r="AB181" s="27"/>
      <c r="AC181" s="27"/>
      <c r="AD181" s="27"/>
      <c r="AI181" s="147"/>
      <c r="AL181" s="940">
        <f t="shared" si="17"/>
        <v>0</v>
      </c>
      <c r="AM181" s="940">
        <f t="shared" si="12"/>
        <v>0</v>
      </c>
      <c r="AN181" s="27" t="str">
        <f>IF(熱源機器!S43="○",1,IF(熱源機器!T43="○",2,""))</f>
        <v/>
      </c>
      <c r="AO181" s="1"/>
    </row>
    <row r="182" spans="2:41" ht="13.5" hidden="1" customHeight="1">
      <c r="B182" s="395"/>
      <c r="C182" s="1"/>
      <c r="D182" s="307"/>
      <c r="E182" s="416"/>
      <c r="F182" s="324"/>
      <c r="G182" s="416"/>
      <c r="H182" s="245">
        <v>33</v>
      </c>
      <c r="I182" s="10" t="str">
        <f t="shared" si="13"/>
        <v/>
      </c>
      <c r="J182" s="891" t="str">
        <f>IF(OR(熱源機器!L44="",熱源機器!L44=0,熱源機器!G44=熱源機器!$AT$1,熱源機器!G44=熱源機器!$AU$1),"",熱源機器!E44)</f>
        <v/>
      </c>
      <c r="K182" s="1224" t="str">
        <f>IF(OR(熱源機器!L44="",熱源機器!L44=0,熱源機器!G44=熱源機器!$AT$1,熱源機器!G44=熱源機器!$AU$1),"",熱源機器!G44)</f>
        <v/>
      </c>
      <c r="L182" s="1224"/>
      <c r="M182" s="892">
        <f>IF(OR(熱源機器!L44="",熱源機器!L44=0,熱源機器!G44=熱源機器!$AT$1,熱源機器!G44=熱源機器!$AU$1),0,熱源機器!L44)</f>
        <v>0</v>
      </c>
      <c r="N182" s="893">
        <f>IF(OR(熱源機器!L44="",熱源機器!L44=0,熱源機器!G44=熱源機器!$AT$1,熱源機器!G44=熱源機器!$AU$1),0,熱源機器!P44)</f>
        <v>0</v>
      </c>
      <c r="O182" s="438" t="str">
        <f>IF(OR(熱源機器!L44="",熱源機器!L44=0,熱源機器!G44=熱源機器!$AT$1,熱源機器!G44=熱源機器!$AU$1),"",熱源機器!R44)</f>
        <v/>
      </c>
      <c r="P182" s="892">
        <f>IF(OR(熱源機器!L44="",熱源機器!L44=0,熱源機器!G44=熱源機器!$AT$1,熱源機器!G44=熱源機器!$AU$1),0,熱源機器!N44)</f>
        <v>0</v>
      </c>
      <c r="Q182" s="892">
        <f>IF(OR(熱源機器!L44="",熱源機器!L44=0,熱源機器!G44=熱源機器!$AT$1,熱源機器!G44=熱源機器!$AU$1),0,熱源機器!U44)</f>
        <v>0</v>
      </c>
      <c r="R182" s="434" t="str">
        <f t="shared" si="14"/>
        <v/>
      </c>
      <c r="S182" s="939">
        <f t="shared" ref="S182:S209" si="20">IF(AND(J182=0,I182=0,K182=0,M182=0,N182=0,O182=0,P182=0,Q182=0),"",IF(AN182=2,IF($X182+0.1&gt;1,1,$X182+0.1),$X182))</f>
        <v>0</v>
      </c>
      <c r="T182" s="27"/>
      <c r="U182" s="369"/>
      <c r="W182" s="3" t="str">
        <f t="shared" si="15"/>
        <v/>
      </c>
      <c r="X182" s="318">
        <f t="shared" si="16"/>
        <v>0</v>
      </c>
      <c r="Y182" s="27"/>
      <c r="Z182" s="27"/>
      <c r="AA182" s="27"/>
      <c r="AB182" s="27"/>
      <c r="AC182" s="27"/>
      <c r="AD182" s="27"/>
      <c r="AI182" s="147"/>
      <c r="AL182" s="940">
        <f t="shared" ref="AL182:AL209" si="21">IF(K182="",0,IF(OR(J182&lt;$AD$147,$Q$3&lt;J182),HLOOKUP(K182,$Y$149:$AJ$153,2,0),IF(AND($AF$147&lt;J182,J182&lt;=$Q$3),HLOOKUP(K182,$Y$149:$AJ$153,3,0),(HLOOKUP(K182,$Y$149:$AJ$153,3,0)+(HLOOKUP(K182,$Y$149:$AJ$153,2,0)-HLOOKUP(K182,$Y$149:$AJ$153,3,0))*($AF$147-J182+1)/($AF$147-$AD$147+2)))))</f>
        <v>0</v>
      </c>
      <c r="AM182" s="940">
        <f t="shared" ref="AM182:AM209" si="22">IF(K182="",0,IF($Y$2="熱供給施設",HLOOKUP(K182,$Y$149:$AJ$153,5,0),HLOOKUP(K182,$Y$149:$AJ$153,4,0)))</f>
        <v>0</v>
      </c>
      <c r="AN182" s="27" t="str">
        <f>IF(熱源機器!S44="○",1,IF(熱源機器!T44="○",2,""))</f>
        <v/>
      </c>
      <c r="AO182" s="1"/>
    </row>
    <row r="183" spans="2:41" ht="13.5" hidden="1" customHeight="1">
      <c r="B183" s="395"/>
      <c r="C183" s="1"/>
      <c r="D183" s="307"/>
      <c r="E183" s="416"/>
      <c r="F183" s="324"/>
      <c r="G183" s="416"/>
      <c r="H183" s="245">
        <v>34</v>
      </c>
      <c r="I183" s="10" t="str">
        <f t="shared" si="13"/>
        <v/>
      </c>
      <c r="J183" s="891" t="str">
        <f>IF(OR(熱源機器!L45="",熱源機器!L45=0,熱源機器!G45=熱源機器!$AT$1,熱源機器!G45=熱源機器!$AU$1),"",熱源機器!E45)</f>
        <v/>
      </c>
      <c r="K183" s="1224" t="str">
        <f>IF(OR(熱源機器!L45="",熱源機器!L45=0,熱源機器!G45=熱源機器!$AT$1,熱源機器!G45=熱源機器!$AU$1),"",熱源機器!G45)</f>
        <v/>
      </c>
      <c r="L183" s="1224"/>
      <c r="M183" s="892">
        <f>IF(OR(熱源機器!L45="",熱源機器!L45=0,熱源機器!G45=熱源機器!$AT$1,熱源機器!G45=熱源機器!$AU$1),0,熱源機器!L45)</f>
        <v>0</v>
      </c>
      <c r="N183" s="893">
        <f>IF(OR(熱源機器!L45="",熱源機器!L45=0,熱源機器!G45=熱源機器!$AT$1,熱源機器!G45=熱源機器!$AU$1),0,熱源機器!P45)</f>
        <v>0</v>
      </c>
      <c r="O183" s="438" t="str">
        <f>IF(OR(熱源機器!L45="",熱源機器!L45=0,熱源機器!G45=熱源機器!$AT$1,熱源機器!G45=熱源機器!$AU$1),"",熱源機器!R45)</f>
        <v/>
      </c>
      <c r="P183" s="892">
        <f>IF(OR(熱源機器!L45="",熱源機器!L45=0,熱源機器!G45=熱源機器!$AT$1,熱源機器!G45=熱源機器!$AU$1),0,熱源機器!N45)</f>
        <v>0</v>
      </c>
      <c r="Q183" s="892">
        <f>IF(OR(熱源機器!L45="",熱源機器!L45=0,熱源機器!G45=熱源機器!$AT$1,熱源機器!G45=熱源機器!$AU$1),0,熱源機器!U45)</f>
        <v>0</v>
      </c>
      <c r="R183" s="434" t="str">
        <f t="shared" si="14"/>
        <v/>
      </c>
      <c r="S183" s="939">
        <f t="shared" si="20"/>
        <v>0</v>
      </c>
      <c r="T183" s="27"/>
      <c r="U183" s="369"/>
      <c r="W183" s="3" t="str">
        <f t="shared" si="15"/>
        <v/>
      </c>
      <c r="X183" s="318">
        <f t="shared" si="16"/>
        <v>0</v>
      </c>
      <c r="Y183" s="27"/>
      <c r="Z183" s="27"/>
      <c r="AA183" s="27"/>
      <c r="AB183" s="27"/>
      <c r="AC183" s="27"/>
      <c r="AD183" s="27"/>
      <c r="AI183" s="147"/>
      <c r="AL183" s="940">
        <f t="shared" si="21"/>
        <v>0</v>
      </c>
      <c r="AM183" s="940">
        <f t="shared" si="22"/>
        <v>0</v>
      </c>
      <c r="AN183" s="27" t="str">
        <f>IF(熱源機器!S45="○",1,IF(熱源機器!T45="○",2,""))</f>
        <v/>
      </c>
      <c r="AO183" s="1"/>
    </row>
    <row r="184" spans="2:41" ht="13.5" hidden="1" customHeight="1">
      <c r="B184" s="395"/>
      <c r="C184" s="1"/>
      <c r="D184" s="307"/>
      <c r="E184" s="416"/>
      <c r="F184" s="324"/>
      <c r="G184" s="416"/>
      <c r="H184" s="245">
        <v>35</v>
      </c>
      <c r="I184" s="10" t="str">
        <f t="shared" si="13"/>
        <v/>
      </c>
      <c r="J184" s="891" t="str">
        <f>IF(OR(熱源機器!L46="",熱源機器!L46=0,熱源機器!G46=熱源機器!$AT$1,熱源機器!G46=熱源機器!$AU$1),"",熱源機器!E46)</f>
        <v/>
      </c>
      <c r="K184" s="1224" t="str">
        <f>IF(OR(熱源機器!L46="",熱源機器!L46=0,熱源機器!G46=熱源機器!$AT$1,熱源機器!G46=熱源機器!$AU$1),"",熱源機器!G46)</f>
        <v/>
      </c>
      <c r="L184" s="1224"/>
      <c r="M184" s="892">
        <f>IF(OR(熱源機器!L46="",熱源機器!L46=0,熱源機器!G46=熱源機器!$AT$1,熱源機器!G46=熱源機器!$AU$1),0,熱源機器!L46)</f>
        <v>0</v>
      </c>
      <c r="N184" s="893">
        <f>IF(OR(熱源機器!L46="",熱源機器!L46=0,熱源機器!G46=熱源機器!$AT$1,熱源機器!G46=熱源機器!$AU$1),0,熱源機器!P46)</f>
        <v>0</v>
      </c>
      <c r="O184" s="438" t="str">
        <f>IF(OR(熱源機器!L46="",熱源機器!L46=0,熱源機器!G46=熱源機器!$AT$1,熱源機器!G46=熱源機器!$AU$1),"",熱源機器!R46)</f>
        <v/>
      </c>
      <c r="P184" s="892">
        <f>IF(OR(熱源機器!L46="",熱源機器!L46=0,熱源機器!G46=熱源機器!$AT$1,熱源機器!G46=熱源機器!$AU$1),0,熱源機器!N46)</f>
        <v>0</v>
      </c>
      <c r="Q184" s="892">
        <f>IF(OR(熱源機器!L46="",熱源機器!L46=0,熱源機器!G46=熱源機器!$AT$1,熱源機器!G46=熱源機器!$AU$1),0,熱源機器!U46)</f>
        <v>0</v>
      </c>
      <c r="R184" s="434" t="str">
        <f t="shared" si="14"/>
        <v/>
      </c>
      <c r="S184" s="939">
        <f t="shared" si="20"/>
        <v>0</v>
      </c>
      <c r="T184" s="27"/>
      <c r="U184" s="369"/>
      <c r="W184" s="3" t="str">
        <f t="shared" si="15"/>
        <v/>
      </c>
      <c r="X184" s="318">
        <f t="shared" si="16"/>
        <v>0</v>
      </c>
      <c r="Y184" s="27"/>
      <c r="Z184" s="27"/>
      <c r="AA184" s="27"/>
      <c r="AB184" s="27"/>
      <c r="AC184" s="27"/>
      <c r="AD184" s="27"/>
      <c r="AI184" s="147"/>
      <c r="AL184" s="940">
        <f t="shared" si="21"/>
        <v>0</v>
      </c>
      <c r="AM184" s="940">
        <f t="shared" si="22"/>
        <v>0</v>
      </c>
      <c r="AN184" s="27" t="str">
        <f>IF(熱源機器!S46="○",1,IF(熱源機器!T46="○",2,""))</f>
        <v/>
      </c>
      <c r="AO184" s="1"/>
    </row>
    <row r="185" spans="2:41" ht="13.5" hidden="1" customHeight="1">
      <c r="B185" s="395"/>
      <c r="C185" s="1"/>
      <c r="D185" s="307"/>
      <c r="E185" s="416"/>
      <c r="F185" s="324"/>
      <c r="G185" s="416"/>
      <c r="H185" s="245">
        <v>36</v>
      </c>
      <c r="I185" s="10" t="str">
        <f t="shared" si="13"/>
        <v/>
      </c>
      <c r="J185" s="891" t="str">
        <f>IF(OR(熱源機器!L47="",熱源機器!L47=0,熱源機器!G47=熱源機器!$AT$1,熱源機器!G47=熱源機器!$AU$1),"",熱源機器!E47)</f>
        <v/>
      </c>
      <c r="K185" s="1224" t="str">
        <f>IF(OR(熱源機器!L47="",熱源機器!L47=0,熱源機器!G47=熱源機器!$AT$1,熱源機器!G47=熱源機器!$AU$1),"",熱源機器!G47)</f>
        <v/>
      </c>
      <c r="L185" s="1224"/>
      <c r="M185" s="892">
        <f>IF(OR(熱源機器!L47="",熱源機器!L47=0,熱源機器!G47=熱源機器!$AT$1,熱源機器!G47=熱源機器!$AU$1),0,熱源機器!L47)</f>
        <v>0</v>
      </c>
      <c r="N185" s="893">
        <f>IF(OR(熱源機器!L47="",熱源機器!L47=0,熱源機器!G47=熱源機器!$AT$1,熱源機器!G47=熱源機器!$AU$1),0,熱源機器!P47)</f>
        <v>0</v>
      </c>
      <c r="O185" s="438" t="str">
        <f>IF(OR(熱源機器!L47="",熱源機器!L47=0,熱源機器!G47=熱源機器!$AT$1,熱源機器!G47=熱源機器!$AU$1),"",熱源機器!R47)</f>
        <v/>
      </c>
      <c r="P185" s="892">
        <f>IF(OR(熱源機器!L47="",熱源機器!L47=0,熱源機器!G47=熱源機器!$AT$1,熱源機器!G47=熱源機器!$AU$1),0,熱源機器!N47)</f>
        <v>0</v>
      </c>
      <c r="Q185" s="892">
        <f>IF(OR(熱源機器!L47="",熱源機器!L47=0,熱源機器!G47=熱源機器!$AT$1,熱源機器!G47=熱源機器!$AU$1),0,熱源機器!U47)</f>
        <v>0</v>
      </c>
      <c r="R185" s="434" t="str">
        <f t="shared" si="14"/>
        <v/>
      </c>
      <c r="S185" s="939">
        <f t="shared" si="20"/>
        <v>0</v>
      </c>
      <c r="T185" s="27"/>
      <c r="U185" s="369"/>
      <c r="W185" s="3" t="str">
        <f t="shared" si="15"/>
        <v/>
      </c>
      <c r="X185" s="318">
        <f t="shared" si="16"/>
        <v>0</v>
      </c>
      <c r="Y185" s="27"/>
      <c r="Z185" s="27"/>
      <c r="AA185" s="27"/>
      <c r="AB185" s="27"/>
      <c r="AC185" s="27"/>
      <c r="AD185" s="27"/>
      <c r="AI185" s="147"/>
      <c r="AL185" s="940">
        <f t="shared" si="21"/>
        <v>0</v>
      </c>
      <c r="AM185" s="940">
        <f t="shared" si="22"/>
        <v>0</v>
      </c>
      <c r="AN185" s="27" t="str">
        <f>IF(熱源機器!S47="○",1,IF(熱源機器!T47="○",2,""))</f>
        <v/>
      </c>
      <c r="AO185" s="1"/>
    </row>
    <row r="186" spans="2:41" ht="13.5" hidden="1" customHeight="1">
      <c r="B186" s="395"/>
      <c r="C186" s="1"/>
      <c r="D186" s="307"/>
      <c r="E186" s="416"/>
      <c r="F186" s="324"/>
      <c r="G186" s="416"/>
      <c r="H186" s="245">
        <v>37</v>
      </c>
      <c r="I186" s="10" t="str">
        <f t="shared" si="13"/>
        <v/>
      </c>
      <c r="J186" s="891" t="str">
        <f>IF(OR(熱源機器!L48="",熱源機器!L48=0,熱源機器!G48=熱源機器!$AT$1,熱源機器!G48=熱源機器!$AU$1),"",熱源機器!E48)</f>
        <v/>
      </c>
      <c r="K186" s="1224" t="str">
        <f>IF(OR(熱源機器!L48="",熱源機器!L48=0,熱源機器!G48=熱源機器!$AT$1,熱源機器!G48=熱源機器!$AU$1),"",熱源機器!G48)</f>
        <v/>
      </c>
      <c r="L186" s="1224"/>
      <c r="M186" s="892">
        <f>IF(OR(熱源機器!L48="",熱源機器!L48=0,熱源機器!G48=熱源機器!$AT$1,熱源機器!G48=熱源機器!$AU$1),0,熱源機器!L48)</f>
        <v>0</v>
      </c>
      <c r="N186" s="893">
        <f>IF(OR(熱源機器!L48="",熱源機器!L48=0,熱源機器!G48=熱源機器!$AT$1,熱源機器!G48=熱源機器!$AU$1),0,熱源機器!P48)</f>
        <v>0</v>
      </c>
      <c r="O186" s="438" t="str">
        <f>IF(OR(熱源機器!L48="",熱源機器!L48=0,熱源機器!G48=熱源機器!$AT$1,熱源機器!G48=熱源機器!$AU$1),"",熱源機器!R48)</f>
        <v/>
      </c>
      <c r="P186" s="892">
        <f>IF(OR(熱源機器!L48="",熱源機器!L48=0,熱源機器!G48=熱源機器!$AT$1,熱源機器!G48=熱源機器!$AU$1),0,熱源機器!N48)</f>
        <v>0</v>
      </c>
      <c r="Q186" s="892">
        <f>IF(OR(熱源機器!L48="",熱源機器!L48=0,熱源機器!G48=熱源機器!$AT$1,熱源機器!G48=熱源機器!$AU$1),0,熱源機器!U48)</f>
        <v>0</v>
      </c>
      <c r="R186" s="434" t="str">
        <f t="shared" si="14"/>
        <v/>
      </c>
      <c r="S186" s="939">
        <f t="shared" si="20"/>
        <v>0</v>
      </c>
      <c r="T186" s="27"/>
      <c r="U186" s="369"/>
      <c r="W186" s="3" t="str">
        <f t="shared" si="15"/>
        <v/>
      </c>
      <c r="X186" s="318">
        <f t="shared" si="16"/>
        <v>0</v>
      </c>
      <c r="Y186" s="27"/>
      <c r="Z186" s="27"/>
      <c r="AA186" s="27"/>
      <c r="AB186" s="27"/>
      <c r="AC186" s="27"/>
      <c r="AD186" s="27"/>
      <c r="AI186" s="147"/>
      <c r="AL186" s="940">
        <f t="shared" si="21"/>
        <v>0</v>
      </c>
      <c r="AM186" s="940">
        <f t="shared" si="22"/>
        <v>0</v>
      </c>
      <c r="AN186" s="27" t="str">
        <f>IF(熱源機器!S48="○",1,IF(熱源機器!T48="○",2,""))</f>
        <v/>
      </c>
      <c r="AO186" s="1"/>
    </row>
    <row r="187" spans="2:41" ht="13.5" hidden="1" customHeight="1">
      <c r="B187" s="395"/>
      <c r="C187" s="1"/>
      <c r="D187" s="307"/>
      <c r="E187" s="416"/>
      <c r="F187" s="324"/>
      <c r="G187" s="416"/>
      <c r="H187" s="245">
        <v>38</v>
      </c>
      <c r="I187" s="10" t="str">
        <f t="shared" si="13"/>
        <v/>
      </c>
      <c r="J187" s="891" t="str">
        <f>IF(OR(熱源機器!L49="",熱源機器!L49=0,熱源機器!G49=熱源機器!$AT$1,熱源機器!G49=熱源機器!$AU$1),"",熱源機器!E49)</f>
        <v/>
      </c>
      <c r="K187" s="1224" t="str">
        <f>IF(OR(熱源機器!L49="",熱源機器!L49=0,熱源機器!G49=熱源機器!$AT$1,熱源機器!G49=熱源機器!$AU$1),"",熱源機器!G49)</f>
        <v/>
      </c>
      <c r="L187" s="1224"/>
      <c r="M187" s="892">
        <f>IF(OR(熱源機器!L49="",熱源機器!L49=0,熱源機器!G49=熱源機器!$AT$1,熱源機器!G49=熱源機器!$AU$1),0,熱源機器!L49)</f>
        <v>0</v>
      </c>
      <c r="N187" s="893">
        <f>IF(OR(熱源機器!L49="",熱源機器!L49=0,熱源機器!G49=熱源機器!$AT$1,熱源機器!G49=熱源機器!$AU$1),0,熱源機器!P49)</f>
        <v>0</v>
      </c>
      <c r="O187" s="438" t="str">
        <f>IF(OR(熱源機器!L49="",熱源機器!L49=0,熱源機器!G49=熱源機器!$AT$1,熱源機器!G49=熱源機器!$AU$1),"",熱源機器!R49)</f>
        <v/>
      </c>
      <c r="P187" s="892">
        <f>IF(OR(熱源機器!L49="",熱源機器!L49=0,熱源機器!G49=熱源機器!$AT$1,熱源機器!G49=熱源機器!$AU$1),0,熱源機器!N49)</f>
        <v>0</v>
      </c>
      <c r="Q187" s="892">
        <f>IF(OR(熱源機器!L49="",熱源機器!L49=0,熱源機器!G49=熱源機器!$AT$1,熱源機器!G49=熱源機器!$AU$1),0,熱源機器!U49)</f>
        <v>0</v>
      </c>
      <c r="R187" s="434" t="str">
        <f t="shared" si="14"/>
        <v/>
      </c>
      <c r="S187" s="939">
        <f t="shared" si="20"/>
        <v>0</v>
      </c>
      <c r="T187" s="27"/>
      <c r="U187" s="369"/>
      <c r="W187" s="3" t="str">
        <f t="shared" si="15"/>
        <v/>
      </c>
      <c r="X187" s="318">
        <f t="shared" si="16"/>
        <v>0</v>
      </c>
      <c r="Y187" s="27"/>
      <c r="Z187" s="27"/>
      <c r="AA187" s="27"/>
      <c r="AB187" s="27"/>
      <c r="AC187" s="27"/>
      <c r="AD187" s="27"/>
      <c r="AI187" s="147"/>
      <c r="AL187" s="940">
        <f t="shared" si="21"/>
        <v>0</v>
      </c>
      <c r="AM187" s="940">
        <f t="shared" si="22"/>
        <v>0</v>
      </c>
      <c r="AN187" s="27" t="str">
        <f>IF(熱源機器!S49="○",1,IF(熱源機器!T49="○",2,""))</f>
        <v/>
      </c>
      <c r="AO187" s="1"/>
    </row>
    <row r="188" spans="2:41" ht="13.5" hidden="1" customHeight="1">
      <c r="B188" s="395"/>
      <c r="C188" s="1"/>
      <c r="D188" s="307"/>
      <c r="E188" s="416"/>
      <c r="F188" s="324"/>
      <c r="G188" s="416"/>
      <c r="H188" s="245">
        <v>39</v>
      </c>
      <c r="I188" s="10" t="str">
        <f t="shared" si="13"/>
        <v/>
      </c>
      <c r="J188" s="891" t="str">
        <f>IF(OR(熱源機器!L50="",熱源機器!L50=0,熱源機器!G50=熱源機器!$AT$1,熱源機器!G50=熱源機器!$AU$1),"",熱源機器!E50)</f>
        <v/>
      </c>
      <c r="K188" s="1224" t="str">
        <f>IF(OR(熱源機器!L50="",熱源機器!L50=0,熱源機器!G50=熱源機器!$AT$1,熱源機器!G50=熱源機器!$AU$1),"",熱源機器!G50)</f>
        <v/>
      </c>
      <c r="L188" s="1224"/>
      <c r="M188" s="892">
        <f>IF(OR(熱源機器!L50="",熱源機器!L50=0,熱源機器!G50=熱源機器!$AT$1,熱源機器!G50=熱源機器!$AU$1),0,熱源機器!L50)</f>
        <v>0</v>
      </c>
      <c r="N188" s="893">
        <f>IF(OR(熱源機器!L50="",熱源機器!L50=0,熱源機器!G50=熱源機器!$AT$1,熱源機器!G50=熱源機器!$AU$1),0,熱源機器!P50)</f>
        <v>0</v>
      </c>
      <c r="O188" s="438" t="str">
        <f>IF(OR(熱源機器!L50="",熱源機器!L50=0,熱源機器!G50=熱源機器!$AT$1,熱源機器!G50=熱源機器!$AU$1),"",熱源機器!R50)</f>
        <v/>
      </c>
      <c r="P188" s="892">
        <f>IF(OR(熱源機器!L50="",熱源機器!L50=0,熱源機器!G50=熱源機器!$AT$1,熱源機器!G50=熱源機器!$AU$1),0,熱源機器!N50)</f>
        <v>0</v>
      </c>
      <c r="Q188" s="892">
        <f>IF(OR(熱源機器!L50="",熱源機器!L50=0,熱源機器!G50=熱源機器!$AT$1,熱源機器!G50=熱源機器!$AU$1),0,熱源機器!U50)</f>
        <v>0</v>
      </c>
      <c r="R188" s="434" t="str">
        <f t="shared" si="14"/>
        <v/>
      </c>
      <c r="S188" s="939">
        <f t="shared" si="20"/>
        <v>0</v>
      </c>
      <c r="T188" s="27"/>
      <c r="U188" s="369"/>
      <c r="W188" s="3" t="str">
        <f t="shared" si="15"/>
        <v/>
      </c>
      <c r="X188" s="318">
        <f t="shared" si="16"/>
        <v>0</v>
      </c>
      <c r="Y188" s="27"/>
      <c r="Z188" s="27"/>
      <c r="AA188" s="27"/>
      <c r="AB188" s="27"/>
      <c r="AC188" s="27"/>
      <c r="AD188" s="27"/>
      <c r="AI188" s="147"/>
      <c r="AL188" s="940">
        <f t="shared" si="21"/>
        <v>0</v>
      </c>
      <c r="AM188" s="940">
        <f t="shared" si="22"/>
        <v>0</v>
      </c>
      <c r="AN188" s="27" t="str">
        <f>IF(熱源機器!S50="○",1,IF(熱源機器!T50="○",2,""))</f>
        <v/>
      </c>
      <c r="AO188" s="1"/>
    </row>
    <row r="189" spans="2:41" ht="13.5" hidden="1" customHeight="1">
      <c r="B189" s="395"/>
      <c r="C189" s="1"/>
      <c r="D189" s="307"/>
      <c r="E189" s="416"/>
      <c r="F189" s="324"/>
      <c r="G189" s="416"/>
      <c r="H189" s="245">
        <v>40</v>
      </c>
      <c r="I189" s="10" t="str">
        <f t="shared" si="13"/>
        <v/>
      </c>
      <c r="J189" s="891" t="str">
        <f>IF(OR(熱源機器!L51="",熱源機器!L51=0,熱源機器!G51=熱源機器!$AT$1,熱源機器!G51=熱源機器!$AU$1),"",熱源機器!E51)</f>
        <v/>
      </c>
      <c r="K189" s="1224" t="str">
        <f>IF(OR(熱源機器!L51="",熱源機器!L51=0,熱源機器!G51=熱源機器!$AT$1,熱源機器!G51=熱源機器!$AU$1),"",熱源機器!G51)</f>
        <v/>
      </c>
      <c r="L189" s="1224"/>
      <c r="M189" s="892">
        <f>IF(OR(熱源機器!L51="",熱源機器!L51=0,熱源機器!G51=熱源機器!$AT$1,熱源機器!G51=熱源機器!$AU$1),0,熱源機器!L51)</f>
        <v>0</v>
      </c>
      <c r="N189" s="893">
        <f>IF(OR(熱源機器!L51="",熱源機器!L51=0,熱源機器!G51=熱源機器!$AT$1,熱源機器!G51=熱源機器!$AU$1),0,熱源機器!P51)</f>
        <v>0</v>
      </c>
      <c r="O189" s="438" t="str">
        <f>IF(OR(熱源機器!L51="",熱源機器!L51=0,熱源機器!G51=熱源機器!$AT$1,熱源機器!G51=熱源機器!$AU$1),"",熱源機器!R51)</f>
        <v/>
      </c>
      <c r="P189" s="892">
        <f>IF(OR(熱源機器!L51="",熱源機器!L51=0,熱源機器!G51=熱源機器!$AT$1,熱源機器!G51=熱源機器!$AU$1),0,熱源機器!N51)</f>
        <v>0</v>
      </c>
      <c r="Q189" s="892">
        <f>IF(OR(熱源機器!L51="",熱源機器!L51=0,熱源機器!G51=熱源機器!$AT$1,熱源機器!G51=熱源機器!$AU$1),0,熱源機器!U51)</f>
        <v>0</v>
      </c>
      <c r="R189" s="434" t="str">
        <f t="shared" si="14"/>
        <v/>
      </c>
      <c r="S189" s="939">
        <f t="shared" si="20"/>
        <v>0</v>
      </c>
      <c r="T189" s="27"/>
      <c r="U189" s="369"/>
      <c r="W189" s="3" t="str">
        <f t="shared" si="15"/>
        <v/>
      </c>
      <c r="X189" s="318">
        <f t="shared" si="16"/>
        <v>0</v>
      </c>
      <c r="Y189" s="27"/>
      <c r="Z189" s="27"/>
      <c r="AA189" s="27"/>
      <c r="AB189" s="27"/>
      <c r="AC189" s="27"/>
      <c r="AD189" s="27"/>
      <c r="AI189" s="147"/>
      <c r="AL189" s="940">
        <f t="shared" si="21"/>
        <v>0</v>
      </c>
      <c r="AM189" s="940">
        <f t="shared" si="22"/>
        <v>0</v>
      </c>
      <c r="AN189" s="27" t="str">
        <f>IF(熱源機器!S51="○",1,IF(熱源機器!T51="○",2,""))</f>
        <v/>
      </c>
      <c r="AO189" s="1"/>
    </row>
    <row r="190" spans="2:41" ht="13.5" hidden="1" customHeight="1">
      <c r="B190" s="395"/>
      <c r="C190" s="1"/>
      <c r="D190" s="307"/>
      <c r="E190" s="416"/>
      <c r="F190" s="324"/>
      <c r="G190" s="416"/>
      <c r="H190" s="245">
        <v>41</v>
      </c>
      <c r="I190" s="10" t="str">
        <f t="shared" si="13"/>
        <v/>
      </c>
      <c r="J190" s="891" t="str">
        <f>IF(OR(熱源機器!L52="",熱源機器!L52=0,熱源機器!G52=熱源機器!$AT$1,熱源機器!G52=熱源機器!$AU$1),"",熱源機器!E52)</f>
        <v/>
      </c>
      <c r="K190" s="1224" t="str">
        <f>IF(OR(熱源機器!L52="",熱源機器!L52=0,熱源機器!G52=熱源機器!$AT$1,熱源機器!G52=熱源機器!$AU$1),"",熱源機器!G52)</f>
        <v/>
      </c>
      <c r="L190" s="1224"/>
      <c r="M190" s="892">
        <f>IF(OR(熱源機器!L52="",熱源機器!L52=0,熱源機器!G52=熱源機器!$AT$1,熱源機器!G52=熱源機器!$AU$1),0,熱源機器!L52)</f>
        <v>0</v>
      </c>
      <c r="N190" s="893">
        <f>IF(OR(熱源機器!L52="",熱源機器!L52=0,熱源機器!G52=熱源機器!$AT$1,熱源機器!G52=熱源機器!$AU$1),0,熱源機器!P52)</f>
        <v>0</v>
      </c>
      <c r="O190" s="438" t="str">
        <f>IF(OR(熱源機器!L52="",熱源機器!L52=0,熱源機器!G52=熱源機器!$AT$1,熱源機器!G52=熱源機器!$AU$1),"",熱源機器!R52)</f>
        <v/>
      </c>
      <c r="P190" s="892">
        <f>IF(OR(熱源機器!L52="",熱源機器!L52=0,熱源機器!G52=熱源機器!$AT$1,熱源機器!G52=熱源機器!$AU$1),0,熱源機器!N52)</f>
        <v>0</v>
      </c>
      <c r="Q190" s="892">
        <f>IF(OR(熱源機器!L52="",熱源機器!L52=0,熱源機器!G52=熱源機器!$AT$1,熱源機器!G52=熱源機器!$AU$1),0,熱源機器!U52)</f>
        <v>0</v>
      </c>
      <c r="R190" s="434" t="str">
        <f t="shared" si="14"/>
        <v/>
      </c>
      <c r="S190" s="939">
        <f t="shared" si="20"/>
        <v>0</v>
      </c>
      <c r="T190" s="27"/>
      <c r="U190" s="369"/>
      <c r="W190" s="3" t="str">
        <f t="shared" si="15"/>
        <v/>
      </c>
      <c r="X190" s="318">
        <f t="shared" si="16"/>
        <v>0</v>
      </c>
      <c r="Y190" s="27"/>
      <c r="Z190" s="27"/>
      <c r="AA190" s="27"/>
      <c r="AB190" s="27"/>
      <c r="AC190" s="27"/>
      <c r="AD190" s="27"/>
      <c r="AI190" s="147"/>
      <c r="AL190" s="940">
        <f t="shared" si="21"/>
        <v>0</v>
      </c>
      <c r="AM190" s="940">
        <f t="shared" si="22"/>
        <v>0</v>
      </c>
      <c r="AN190" s="27" t="str">
        <f>IF(熱源機器!S52="○",1,IF(熱源機器!T52="○",2,""))</f>
        <v/>
      </c>
      <c r="AO190" s="1"/>
    </row>
    <row r="191" spans="2:41" ht="13.5" hidden="1" customHeight="1">
      <c r="B191" s="395"/>
      <c r="C191" s="1"/>
      <c r="D191" s="307"/>
      <c r="E191" s="416"/>
      <c r="F191" s="324"/>
      <c r="G191" s="416"/>
      <c r="H191" s="245">
        <v>42</v>
      </c>
      <c r="I191" s="10" t="str">
        <f t="shared" si="13"/>
        <v/>
      </c>
      <c r="J191" s="891" t="str">
        <f>IF(OR(熱源機器!L53="",熱源機器!L53=0,熱源機器!G53=熱源機器!$AT$1,熱源機器!G53=熱源機器!$AU$1),"",熱源機器!E53)</f>
        <v/>
      </c>
      <c r="K191" s="1224" t="str">
        <f>IF(OR(熱源機器!L53="",熱源機器!L53=0,熱源機器!G53=熱源機器!$AT$1,熱源機器!G53=熱源機器!$AU$1),"",熱源機器!G53)</f>
        <v/>
      </c>
      <c r="L191" s="1224"/>
      <c r="M191" s="892">
        <f>IF(OR(熱源機器!L53="",熱源機器!L53=0,熱源機器!G53=熱源機器!$AT$1,熱源機器!G53=熱源機器!$AU$1),0,熱源機器!L53)</f>
        <v>0</v>
      </c>
      <c r="N191" s="893">
        <f>IF(OR(熱源機器!L53="",熱源機器!L53=0,熱源機器!G53=熱源機器!$AT$1,熱源機器!G53=熱源機器!$AU$1),0,熱源機器!P53)</f>
        <v>0</v>
      </c>
      <c r="O191" s="438" t="str">
        <f>IF(OR(熱源機器!L53="",熱源機器!L53=0,熱源機器!G53=熱源機器!$AT$1,熱源機器!G53=熱源機器!$AU$1),"",熱源機器!R53)</f>
        <v/>
      </c>
      <c r="P191" s="892">
        <f>IF(OR(熱源機器!L53="",熱源機器!L53=0,熱源機器!G53=熱源機器!$AT$1,熱源機器!G53=熱源機器!$AU$1),0,熱源機器!N53)</f>
        <v>0</v>
      </c>
      <c r="Q191" s="892">
        <f>IF(OR(熱源機器!L53="",熱源機器!L53=0,熱源機器!G53=熱源機器!$AT$1,熱源機器!G53=熱源機器!$AU$1),0,熱源機器!U53)</f>
        <v>0</v>
      </c>
      <c r="R191" s="434" t="str">
        <f t="shared" si="14"/>
        <v/>
      </c>
      <c r="S191" s="939">
        <f t="shared" si="20"/>
        <v>0</v>
      </c>
      <c r="T191" s="27"/>
      <c r="U191" s="369"/>
      <c r="W191" s="3" t="str">
        <f t="shared" si="15"/>
        <v/>
      </c>
      <c r="X191" s="318">
        <f t="shared" si="16"/>
        <v>0</v>
      </c>
      <c r="Y191" s="27"/>
      <c r="Z191" s="27"/>
      <c r="AA191" s="27"/>
      <c r="AB191" s="27"/>
      <c r="AC191" s="27"/>
      <c r="AD191" s="27"/>
      <c r="AI191" s="147"/>
      <c r="AL191" s="940">
        <f t="shared" si="21"/>
        <v>0</v>
      </c>
      <c r="AM191" s="940">
        <f t="shared" si="22"/>
        <v>0</v>
      </c>
      <c r="AN191" s="27" t="str">
        <f>IF(熱源機器!S53="○",1,IF(熱源機器!T53="○",2,""))</f>
        <v/>
      </c>
      <c r="AO191" s="1"/>
    </row>
    <row r="192" spans="2:41" ht="13.5" hidden="1" customHeight="1">
      <c r="B192" s="395"/>
      <c r="C192" s="1"/>
      <c r="D192" s="307"/>
      <c r="E192" s="416"/>
      <c r="F192" s="324"/>
      <c r="G192" s="416"/>
      <c r="H192" s="245">
        <v>43</v>
      </c>
      <c r="I192" s="10" t="str">
        <f t="shared" si="13"/>
        <v/>
      </c>
      <c r="J192" s="891" t="str">
        <f>IF(OR(熱源機器!L54="",熱源機器!L54=0,熱源機器!G54=熱源機器!$AT$1,熱源機器!G54=熱源機器!$AU$1),"",熱源機器!E54)</f>
        <v/>
      </c>
      <c r="K192" s="1224" t="str">
        <f>IF(OR(熱源機器!L54="",熱源機器!L54=0,熱源機器!G54=熱源機器!$AT$1,熱源機器!G54=熱源機器!$AU$1),"",熱源機器!G54)</f>
        <v/>
      </c>
      <c r="L192" s="1224"/>
      <c r="M192" s="892">
        <f>IF(OR(熱源機器!L54="",熱源機器!L54=0,熱源機器!G54=熱源機器!$AT$1,熱源機器!G54=熱源機器!$AU$1),0,熱源機器!L54)</f>
        <v>0</v>
      </c>
      <c r="N192" s="893">
        <f>IF(OR(熱源機器!L54="",熱源機器!L54=0,熱源機器!G54=熱源機器!$AT$1,熱源機器!G54=熱源機器!$AU$1),0,熱源機器!P54)</f>
        <v>0</v>
      </c>
      <c r="O192" s="438" t="str">
        <f>IF(OR(熱源機器!L54="",熱源機器!L54=0,熱源機器!G54=熱源機器!$AT$1,熱源機器!G54=熱源機器!$AU$1),"",熱源機器!R54)</f>
        <v/>
      </c>
      <c r="P192" s="892">
        <f>IF(OR(熱源機器!L54="",熱源機器!L54=0,熱源機器!G54=熱源機器!$AT$1,熱源機器!G54=熱源機器!$AU$1),0,熱源機器!N54)</f>
        <v>0</v>
      </c>
      <c r="Q192" s="892">
        <f>IF(OR(熱源機器!L54="",熱源機器!L54=0,熱源機器!G54=熱源機器!$AT$1,熱源機器!G54=熱源機器!$AU$1),0,熱源機器!U54)</f>
        <v>0</v>
      </c>
      <c r="R192" s="434" t="str">
        <f t="shared" si="14"/>
        <v/>
      </c>
      <c r="S192" s="939">
        <f t="shared" si="20"/>
        <v>0</v>
      </c>
      <c r="T192" s="27"/>
      <c r="U192" s="369"/>
      <c r="W192" s="3" t="str">
        <f t="shared" si="15"/>
        <v/>
      </c>
      <c r="X192" s="318">
        <f t="shared" si="16"/>
        <v>0</v>
      </c>
      <c r="Y192" s="27"/>
      <c r="Z192" s="27"/>
      <c r="AA192" s="27"/>
      <c r="AB192" s="27"/>
      <c r="AC192" s="27"/>
      <c r="AD192" s="27"/>
      <c r="AI192" s="147"/>
      <c r="AL192" s="940">
        <f t="shared" si="21"/>
        <v>0</v>
      </c>
      <c r="AM192" s="940">
        <f t="shared" si="22"/>
        <v>0</v>
      </c>
      <c r="AN192" s="27" t="str">
        <f>IF(熱源機器!S54="○",1,IF(熱源機器!T54="○",2,""))</f>
        <v/>
      </c>
      <c r="AO192" s="1"/>
    </row>
    <row r="193" spans="2:41" ht="13.5" hidden="1" customHeight="1">
      <c r="B193" s="395"/>
      <c r="C193" s="1"/>
      <c r="D193" s="307"/>
      <c r="E193" s="416"/>
      <c r="F193" s="324"/>
      <c r="G193" s="416"/>
      <c r="H193" s="245">
        <v>44</v>
      </c>
      <c r="I193" s="10" t="str">
        <f t="shared" si="13"/>
        <v/>
      </c>
      <c r="J193" s="891" t="str">
        <f>IF(OR(熱源機器!L55="",熱源機器!L55=0,熱源機器!G55=熱源機器!$AT$1,熱源機器!G55=熱源機器!$AU$1),"",熱源機器!E55)</f>
        <v/>
      </c>
      <c r="K193" s="1224" t="str">
        <f>IF(OR(熱源機器!L55="",熱源機器!L55=0,熱源機器!G55=熱源機器!$AT$1,熱源機器!G55=熱源機器!$AU$1),"",熱源機器!G55)</f>
        <v/>
      </c>
      <c r="L193" s="1224"/>
      <c r="M193" s="892">
        <f>IF(OR(熱源機器!L55="",熱源機器!L55=0,熱源機器!G55=熱源機器!$AT$1,熱源機器!G55=熱源機器!$AU$1),0,熱源機器!L55)</f>
        <v>0</v>
      </c>
      <c r="N193" s="893">
        <f>IF(OR(熱源機器!L55="",熱源機器!L55=0,熱源機器!G55=熱源機器!$AT$1,熱源機器!G55=熱源機器!$AU$1),0,熱源機器!P55)</f>
        <v>0</v>
      </c>
      <c r="O193" s="438" t="str">
        <f>IF(OR(熱源機器!L55="",熱源機器!L55=0,熱源機器!G55=熱源機器!$AT$1,熱源機器!G55=熱源機器!$AU$1),"",熱源機器!R55)</f>
        <v/>
      </c>
      <c r="P193" s="892">
        <f>IF(OR(熱源機器!L55="",熱源機器!L55=0,熱源機器!G55=熱源機器!$AT$1,熱源機器!G55=熱源機器!$AU$1),0,熱源機器!N55)</f>
        <v>0</v>
      </c>
      <c r="Q193" s="892">
        <f>IF(OR(熱源機器!L55="",熱源機器!L55=0,熱源機器!G55=熱源機器!$AT$1,熱源機器!G55=熱源機器!$AU$1),0,熱源機器!U55)</f>
        <v>0</v>
      </c>
      <c r="R193" s="434" t="str">
        <f t="shared" si="14"/>
        <v/>
      </c>
      <c r="S193" s="939">
        <f t="shared" si="20"/>
        <v>0</v>
      </c>
      <c r="T193" s="27"/>
      <c r="U193" s="369"/>
      <c r="W193" s="3" t="str">
        <f t="shared" si="15"/>
        <v/>
      </c>
      <c r="X193" s="318">
        <f t="shared" si="16"/>
        <v>0</v>
      </c>
      <c r="Y193" s="27"/>
      <c r="Z193" s="27"/>
      <c r="AA193" s="27"/>
      <c r="AB193" s="27"/>
      <c r="AC193" s="27"/>
      <c r="AD193" s="27"/>
      <c r="AI193" s="147"/>
      <c r="AL193" s="940">
        <f t="shared" si="21"/>
        <v>0</v>
      </c>
      <c r="AM193" s="940">
        <f t="shared" si="22"/>
        <v>0</v>
      </c>
      <c r="AN193" s="27" t="str">
        <f>IF(熱源機器!S55="○",1,IF(熱源機器!T55="○",2,""))</f>
        <v/>
      </c>
      <c r="AO193" s="1"/>
    </row>
    <row r="194" spans="2:41" ht="13.5" hidden="1" customHeight="1">
      <c r="B194" s="395"/>
      <c r="C194" s="1"/>
      <c r="D194" s="307"/>
      <c r="E194" s="416"/>
      <c r="F194" s="324"/>
      <c r="G194" s="416"/>
      <c r="H194" s="245">
        <v>45</v>
      </c>
      <c r="I194" s="10" t="str">
        <f t="shared" si="13"/>
        <v/>
      </c>
      <c r="J194" s="891" t="str">
        <f>IF(OR(熱源機器!L56="",熱源機器!L56=0,熱源機器!G56=熱源機器!$AT$1,熱源機器!G56=熱源機器!$AU$1),"",熱源機器!E56)</f>
        <v/>
      </c>
      <c r="K194" s="1224" t="str">
        <f>IF(OR(熱源機器!L56="",熱源機器!L56=0,熱源機器!G56=熱源機器!$AT$1,熱源機器!G56=熱源機器!$AU$1),"",熱源機器!G56)</f>
        <v/>
      </c>
      <c r="L194" s="1224"/>
      <c r="M194" s="892">
        <f>IF(OR(熱源機器!L56="",熱源機器!L56=0,熱源機器!G56=熱源機器!$AT$1,熱源機器!G56=熱源機器!$AU$1),0,熱源機器!L56)</f>
        <v>0</v>
      </c>
      <c r="N194" s="893">
        <f>IF(OR(熱源機器!L56="",熱源機器!L56=0,熱源機器!G56=熱源機器!$AT$1,熱源機器!G56=熱源機器!$AU$1),0,熱源機器!P56)</f>
        <v>0</v>
      </c>
      <c r="O194" s="438" t="str">
        <f>IF(OR(熱源機器!L56="",熱源機器!L56=0,熱源機器!G56=熱源機器!$AT$1,熱源機器!G56=熱源機器!$AU$1),"",熱源機器!R56)</f>
        <v/>
      </c>
      <c r="P194" s="892">
        <f>IF(OR(熱源機器!L56="",熱源機器!L56=0,熱源機器!G56=熱源機器!$AT$1,熱源機器!G56=熱源機器!$AU$1),0,熱源機器!N56)</f>
        <v>0</v>
      </c>
      <c r="Q194" s="892">
        <f>IF(OR(熱源機器!L56="",熱源機器!L56=0,熱源機器!G56=熱源機器!$AT$1,熱源機器!G56=熱源機器!$AU$1),0,熱源機器!U56)</f>
        <v>0</v>
      </c>
      <c r="R194" s="434" t="str">
        <f t="shared" si="14"/>
        <v/>
      </c>
      <c r="S194" s="939">
        <f t="shared" si="20"/>
        <v>0</v>
      </c>
      <c r="T194" s="27"/>
      <c r="U194" s="369"/>
      <c r="W194" s="3" t="str">
        <f t="shared" si="15"/>
        <v/>
      </c>
      <c r="X194" s="318">
        <f t="shared" si="16"/>
        <v>0</v>
      </c>
      <c r="Y194" s="27"/>
      <c r="Z194" s="27"/>
      <c r="AA194" s="27"/>
      <c r="AB194" s="27"/>
      <c r="AC194" s="27"/>
      <c r="AD194" s="27"/>
      <c r="AI194" s="147"/>
      <c r="AL194" s="940">
        <f t="shared" si="21"/>
        <v>0</v>
      </c>
      <c r="AM194" s="940">
        <f t="shared" si="22"/>
        <v>0</v>
      </c>
      <c r="AN194" s="27" t="str">
        <f>IF(熱源機器!S56="○",1,IF(熱源機器!T56="○",2,""))</f>
        <v/>
      </c>
      <c r="AO194" s="1"/>
    </row>
    <row r="195" spans="2:41" ht="13.5" hidden="1" customHeight="1">
      <c r="B195" s="395"/>
      <c r="C195" s="1"/>
      <c r="D195" s="307"/>
      <c r="E195" s="416"/>
      <c r="F195" s="324"/>
      <c r="G195" s="416"/>
      <c r="H195" s="245">
        <v>46</v>
      </c>
      <c r="I195" s="10" t="str">
        <f t="shared" si="13"/>
        <v/>
      </c>
      <c r="J195" s="891" t="str">
        <f>IF(OR(熱源機器!L57="",熱源機器!L57=0,熱源機器!G57=熱源機器!$AT$1,熱源機器!G57=熱源機器!$AU$1),"",熱源機器!E57)</f>
        <v/>
      </c>
      <c r="K195" s="1224" t="str">
        <f>IF(OR(熱源機器!L57="",熱源機器!L57=0,熱源機器!G57=熱源機器!$AT$1,熱源機器!G57=熱源機器!$AU$1),"",熱源機器!G57)</f>
        <v/>
      </c>
      <c r="L195" s="1224"/>
      <c r="M195" s="892">
        <f>IF(OR(熱源機器!L57="",熱源機器!L57=0,熱源機器!G57=熱源機器!$AT$1,熱源機器!G57=熱源機器!$AU$1),0,熱源機器!L57)</f>
        <v>0</v>
      </c>
      <c r="N195" s="893">
        <f>IF(OR(熱源機器!L57="",熱源機器!L57=0,熱源機器!G57=熱源機器!$AT$1,熱源機器!G57=熱源機器!$AU$1),0,熱源機器!P57)</f>
        <v>0</v>
      </c>
      <c r="O195" s="438" t="str">
        <f>IF(OR(熱源機器!L57="",熱源機器!L57=0,熱源機器!G57=熱源機器!$AT$1,熱源機器!G57=熱源機器!$AU$1),"",熱源機器!R57)</f>
        <v/>
      </c>
      <c r="P195" s="892">
        <f>IF(OR(熱源機器!L57="",熱源機器!L57=0,熱源機器!G57=熱源機器!$AT$1,熱源機器!G57=熱源機器!$AU$1),0,熱源機器!N57)</f>
        <v>0</v>
      </c>
      <c r="Q195" s="892">
        <f>IF(OR(熱源機器!L57="",熱源機器!L57=0,熱源機器!G57=熱源機器!$AT$1,熱源機器!G57=熱源機器!$AU$1),0,熱源機器!U57)</f>
        <v>0</v>
      </c>
      <c r="R195" s="434" t="str">
        <f t="shared" si="14"/>
        <v/>
      </c>
      <c r="S195" s="939">
        <f t="shared" si="20"/>
        <v>0</v>
      </c>
      <c r="T195" s="27"/>
      <c r="U195" s="369"/>
      <c r="W195" s="3" t="str">
        <f t="shared" si="15"/>
        <v/>
      </c>
      <c r="X195" s="318">
        <f t="shared" si="16"/>
        <v>0</v>
      </c>
      <c r="Y195" s="27"/>
      <c r="Z195" s="27"/>
      <c r="AA195" s="27"/>
      <c r="AB195" s="27"/>
      <c r="AC195" s="27"/>
      <c r="AD195" s="27"/>
      <c r="AI195" s="147"/>
      <c r="AL195" s="940">
        <f t="shared" si="21"/>
        <v>0</v>
      </c>
      <c r="AM195" s="940">
        <f t="shared" si="22"/>
        <v>0</v>
      </c>
      <c r="AN195" s="27" t="str">
        <f>IF(熱源機器!S57="○",1,IF(熱源機器!T57="○",2,""))</f>
        <v/>
      </c>
      <c r="AO195" s="1"/>
    </row>
    <row r="196" spans="2:41" ht="13.5" hidden="1" customHeight="1">
      <c r="B196" s="395"/>
      <c r="C196" s="1"/>
      <c r="D196" s="307"/>
      <c r="E196" s="416"/>
      <c r="F196" s="324"/>
      <c r="G196" s="416"/>
      <c r="H196" s="245">
        <v>47</v>
      </c>
      <c r="I196" s="10" t="str">
        <f t="shared" si="13"/>
        <v/>
      </c>
      <c r="J196" s="891" t="str">
        <f>IF(OR(熱源機器!L58="",熱源機器!L58=0,熱源機器!G58=熱源機器!$AT$1,熱源機器!G58=熱源機器!$AU$1),"",熱源機器!E58)</f>
        <v/>
      </c>
      <c r="K196" s="1224" t="str">
        <f>IF(OR(熱源機器!L58="",熱源機器!L58=0,熱源機器!G58=熱源機器!$AT$1,熱源機器!G58=熱源機器!$AU$1),"",熱源機器!G58)</f>
        <v/>
      </c>
      <c r="L196" s="1224"/>
      <c r="M196" s="892">
        <f>IF(OR(熱源機器!L58="",熱源機器!L58=0,熱源機器!G58=熱源機器!$AT$1,熱源機器!G58=熱源機器!$AU$1),0,熱源機器!L58)</f>
        <v>0</v>
      </c>
      <c r="N196" s="893">
        <f>IF(OR(熱源機器!L58="",熱源機器!L58=0,熱源機器!G58=熱源機器!$AT$1,熱源機器!G58=熱源機器!$AU$1),0,熱源機器!P58)</f>
        <v>0</v>
      </c>
      <c r="O196" s="438" t="str">
        <f>IF(OR(熱源機器!L58="",熱源機器!L58=0,熱源機器!G58=熱源機器!$AT$1,熱源機器!G58=熱源機器!$AU$1),"",熱源機器!R58)</f>
        <v/>
      </c>
      <c r="P196" s="892">
        <f>IF(OR(熱源機器!L58="",熱源機器!L58=0,熱源機器!G58=熱源機器!$AT$1,熱源機器!G58=熱源機器!$AU$1),0,熱源機器!N58)</f>
        <v>0</v>
      </c>
      <c r="Q196" s="892">
        <f>IF(OR(熱源機器!L58="",熱源機器!L58=0,熱源機器!G58=熱源機器!$AT$1,熱源機器!G58=熱源機器!$AU$1),0,熱源機器!U58)</f>
        <v>0</v>
      </c>
      <c r="R196" s="434" t="str">
        <f t="shared" si="14"/>
        <v/>
      </c>
      <c r="S196" s="939">
        <f t="shared" si="20"/>
        <v>0</v>
      </c>
      <c r="T196" s="27"/>
      <c r="U196" s="369"/>
      <c r="W196" s="3" t="str">
        <f t="shared" si="15"/>
        <v/>
      </c>
      <c r="X196" s="318">
        <f t="shared" si="16"/>
        <v>0</v>
      </c>
      <c r="Y196" s="27"/>
      <c r="Z196" s="27"/>
      <c r="AA196" s="27"/>
      <c r="AB196" s="27"/>
      <c r="AC196" s="27"/>
      <c r="AD196" s="27"/>
      <c r="AI196" s="147"/>
      <c r="AL196" s="940">
        <f t="shared" si="21"/>
        <v>0</v>
      </c>
      <c r="AM196" s="940">
        <f t="shared" si="22"/>
        <v>0</v>
      </c>
      <c r="AN196" s="27" t="str">
        <f>IF(熱源機器!S58="○",1,IF(熱源機器!T58="○",2,""))</f>
        <v/>
      </c>
      <c r="AO196" s="1"/>
    </row>
    <row r="197" spans="2:41" ht="13.5" hidden="1" customHeight="1">
      <c r="B197" s="395"/>
      <c r="C197" s="1"/>
      <c r="D197" s="307"/>
      <c r="E197" s="416"/>
      <c r="F197" s="324"/>
      <c r="G197" s="416"/>
      <c r="H197" s="245">
        <v>48</v>
      </c>
      <c r="I197" s="10" t="str">
        <f t="shared" si="13"/>
        <v/>
      </c>
      <c r="J197" s="891" t="str">
        <f>IF(OR(熱源機器!L59="",熱源機器!L59=0,熱源機器!G59=熱源機器!$AT$1,熱源機器!G59=熱源機器!$AU$1),"",熱源機器!E59)</f>
        <v/>
      </c>
      <c r="K197" s="1224" t="str">
        <f>IF(OR(熱源機器!L59="",熱源機器!L59=0,熱源機器!G59=熱源機器!$AT$1,熱源機器!G59=熱源機器!$AU$1),"",熱源機器!G59)</f>
        <v/>
      </c>
      <c r="L197" s="1224"/>
      <c r="M197" s="892">
        <f>IF(OR(熱源機器!L59="",熱源機器!L59=0,熱源機器!G59=熱源機器!$AT$1,熱源機器!G59=熱源機器!$AU$1),0,熱源機器!L59)</f>
        <v>0</v>
      </c>
      <c r="N197" s="893">
        <f>IF(OR(熱源機器!L59="",熱源機器!L59=0,熱源機器!G59=熱源機器!$AT$1,熱源機器!G59=熱源機器!$AU$1),0,熱源機器!P59)</f>
        <v>0</v>
      </c>
      <c r="O197" s="438" t="str">
        <f>IF(OR(熱源機器!L59="",熱源機器!L59=0,熱源機器!G59=熱源機器!$AT$1,熱源機器!G59=熱源機器!$AU$1),"",熱源機器!R59)</f>
        <v/>
      </c>
      <c r="P197" s="892">
        <f>IF(OR(熱源機器!L59="",熱源機器!L59=0,熱源機器!G59=熱源機器!$AT$1,熱源機器!G59=熱源機器!$AU$1),0,熱源機器!N59)</f>
        <v>0</v>
      </c>
      <c r="Q197" s="892">
        <f>IF(OR(熱源機器!L59="",熱源機器!L59=0,熱源機器!G59=熱源機器!$AT$1,熱源機器!G59=熱源機器!$AU$1),0,熱源機器!U59)</f>
        <v>0</v>
      </c>
      <c r="R197" s="434" t="str">
        <f t="shared" si="14"/>
        <v/>
      </c>
      <c r="S197" s="939">
        <f t="shared" si="20"/>
        <v>0</v>
      </c>
      <c r="T197" s="27"/>
      <c r="U197" s="369"/>
      <c r="W197" s="3" t="str">
        <f t="shared" si="15"/>
        <v/>
      </c>
      <c r="X197" s="318">
        <f t="shared" si="16"/>
        <v>0</v>
      </c>
      <c r="Y197" s="27"/>
      <c r="Z197" s="27"/>
      <c r="AA197" s="27"/>
      <c r="AB197" s="27"/>
      <c r="AC197" s="27"/>
      <c r="AD197" s="27"/>
      <c r="AI197" s="147"/>
      <c r="AL197" s="940">
        <f t="shared" si="21"/>
        <v>0</v>
      </c>
      <c r="AM197" s="940">
        <f t="shared" si="22"/>
        <v>0</v>
      </c>
      <c r="AN197" s="27" t="str">
        <f>IF(熱源機器!S59="○",1,IF(熱源機器!T59="○",2,""))</f>
        <v/>
      </c>
      <c r="AO197" s="1"/>
    </row>
    <row r="198" spans="2:41" ht="13.5" hidden="1" customHeight="1">
      <c r="B198" s="395"/>
      <c r="C198" s="1"/>
      <c r="D198" s="307"/>
      <c r="E198" s="416"/>
      <c r="F198" s="324"/>
      <c r="G198" s="416"/>
      <c r="H198" s="245">
        <v>49</v>
      </c>
      <c r="I198" s="10" t="str">
        <f t="shared" si="13"/>
        <v/>
      </c>
      <c r="J198" s="891" t="str">
        <f>IF(OR(熱源機器!L60="",熱源機器!L60=0,熱源機器!G60=熱源機器!$AT$1,熱源機器!G60=熱源機器!$AU$1),"",熱源機器!E60)</f>
        <v/>
      </c>
      <c r="K198" s="1224" t="str">
        <f>IF(OR(熱源機器!L60="",熱源機器!L60=0,熱源機器!G60=熱源機器!$AT$1,熱源機器!G60=熱源機器!$AU$1),"",熱源機器!G60)</f>
        <v/>
      </c>
      <c r="L198" s="1224"/>
      <c r="M198" s="892">
        <f>IF(OR(熱源機器!L60="",熱源機器!L60=0,熱源機器!G60=熱源機器!$AT$1,熱源機器!G60=熱源機器!$AU$1),0,熱源機器!L60)</f>
        <v>0</v>
      </c>
      <c r="N198" s="893">
        <f>IF(OR(熱源機器!L60="",熱源機器!L60=0,熱源機器!G60=熱源機器!$AT$1,熱源機器!G60=熱源機器!$AU$1),0,熱源機器!P60)</f>
        <v>0</v>
      </c>
      <c r="O198" s="438" t="str">
        <f>IF(OR(熱源機器!L60="",熱源機器!L60=0,熱源機器!G60=熱源機器!$AT$1,熱源機器!G60=熱源機器!$AU$1),"",熱源機器!R60)</f>
        <v/>
      </c>
      <c r="P198" s="892">
        <f>IF(OR(熱源機器!L60="",熱源機器!L60=0,熱源機器!G60=熱源機器!$AT$1,熱源機器!G60=熱源機器!$AU$1),0,熱源機器!N60)</f>
        <v>0</v>
      </c>
      <c r="Q198" s="892">
        <f>IF(OR(熱源機器!L60="",熱源機器!L60=0,熱源機器!G60=熱源機器!$AT$1,熱源機器!G60=熱源機器!$AU$1),0,熱源機器!U60)</f>
        <v>0</v>
      </c>
      <c r="R198" s="434" t="str">
        <f t="shared" si="14"/>
        <v/>
      </c>
      <c r="S198" s="939">
        <f t="shared" si="20"/>
        <v>0</v>
      </c>
      <c r="T198" s="27"/>
      <c r="U198" s="369"/>
      <c r="W198" s="3" t="str">
        <f t="shared" si="15"/>
        <v/>
      </c>
      <c r="X198" s="318">
        <f t="shared" si="16"/>
        <v>0</v>
      </c>
      <c r="Y198" s="27"/>
      <c r="Z198" s="27"/>
      <c r="AA198" s="27"/>
      <c r="AB198" s="27"/>
      <c r="AC198" s="27"/>
      <c r="AD198" s="27"/>
      <c r="AI198" s="147"/>
      <c r="AL198" s="940">
        <f t="shared" si="21"/>
        <v>0</v>
      </c>
      <c r="AM198" s="940">
        <f t="shared" si="22"/>
        <v>0</v>
      </c>
      <c r="AN198" s="27" t="str">
        <f>IF(熱源機器!S60="○",1,IF(熱源機器!T60="○",2,""))</f>
        <v/>
      </c>
      <c r="AO198" s="1"/>
    </row>
    <row r="199" spans="2:41" ht="13.5" hidden="1" customHeight="1">
      <c r="B199" s="395"/>
      <c r="C199" s="1"/>
      <c r="D199" s="307"/>
      <c r="E199" s="416"/>
      <c r="F199" s="324"/>
      <c r="G199" s="416"/>
      <c r="H199" s="245">
        <v>50</v>
      </c>
      <c r="I199" s="10" t="str">
        <f t="shared" si="13"/>
        <v/>
      </c>
      <c r="J199" s="891" t="str">
        <f>IF(OR(熱源機器!L61="",熱源機器!L61=0,熱源機器!G61=熱源機器!$AT$1,熱源機器!G61=熱源機器!$AU$1),"",熱源機器!E61)</f>
        <v/>
      </c>
      <c r="K199" s="1224" t="str">
        <f>IF(OR(熱源機器!L61="",熱源機器!L61=0,熱源機器!G61=熱源機器!$AT$1,熱源機器!G61=熱源機器!$AU$1),"",熱源機器!G61)</f>
        <v/>
      </c>
      <c r="L199" s="1224"/>
      <c r="M199" s="892">
        <f>IF(OR(熱源機器!L61="",熱源機器!L61=0,熱源機器!G61=熱源機器!$AT$1,熱源機器!G61=熱源機器!$AU$1),0,熱源機器!L61)</f>
        <v>0</v>
      </c>
      <c r="N199" s="893">
        <f>IF(OR(熱源機器!L61="",熱源機器!L61=0,熱源機器!G61=熱源機器!$AT$1,熱源機器!G61=熱源機器!$AU$1),0,熱源機器!P61)</f>
        <v>0</v>
      </c>
      <c r="O199" s="438" t="str">
        <f>IF(OR(熱源機器!L61="",熱源機器!L61=0,熱源機器!G61=熱源機器!$AT$1,熱源機器!G61=熱源機器!$AU$1),"",熱源機器!R61)</f>
        <v/>
      </c>
      <c r="P199" s="892">
        <f>IF(OR(熱源機器!L61="",熱源機器!L61=0,熱源機器!G61=熱源機器!$AT$1,熱源機器!G61=熱源機器!$AU$1),0,熱源機器!N61)</f>
        <v>0</v>
      </c>
      <c r="Q199" s="892">
        <f>IF(OR(熱源機器!L61="",熱源機器!L61=0,熱源機器!G61=熱源機器!$AT$1,熱源機器!G61=熱源機器!$AU$1),0,熱源機器!U61)</f>
        <v>0</v>
      </c>
      <c r="R199" s="434" t="str">
        <f t="shared" si="14"/>
        <v/>
      </c>
      <c r="S199" s="939">
        <f t="shared" si="20"/>
        <v>0</v>
      </c>
      <c r="T199" s="27"/>
      <c r="U199" s="369"/>
      <c r="W199" s="3" t="str">
        <f t="shared" si="15"/>
        <v/>
      </c>
      <c r="X199" s="318">
        <f t="shared" si="16"/>
        <v>0</v>
      </c>
      <c r="Y199" s="27"/>
      <c r="Z199" s="27"/>
      <c r="AA199" s="27"/>
      <c r="AB199" s="27"/>
      <c r="AC199" s="27"/>
      <c r="AD199" s="27"/>
      <c r="AI199" s="147"/>
      <c r="AL199" s="940">
        <f t="shared" si="21"/>
        <v>0</v>
      </c>
      <c r="AM199" s="940">
        <f t="shared" si="22"/>
        <v>0</v>
      </c>
      <c r="AN199" s="27" t="str">
        <f>IF(熱源機器!S61="○",1,IF(熱源機器!T61="○",2,""))</f>
        <v/>
      </c>
      <c r="AO199" s="1"/>
    </row>
    <row r="200" spans="2:41" ht="13.5" hidden="1" customHeight="1">
      <c r="B200" s="395"/>
      <c r="C200" s="1"/>
      <c r="D200" s="307"/>
      <c r="E200" s="416"/>
      <c r="F200" s="324"/>
      <c r="G200" s="416"/>
      <c r="H200" s="245">
        <v>51</v>
      </c>
      <c r="I200" s="10" t="str">
        <f t="shared" si="13"/>
        <v/>
      </c>
      <c r="J200" s="891" t="str">
        <f>IF(OR(熱源機器!L62="",熱源機器!L62=0,熱源機器!G62=熱源機器!$AT$1,熱源機器!G62=熱源機器!$AU$1),"",熱源機器!E62)</f>
        <v/>
      </c>
      <c r="K200" s="1224" t="str">
        <f>IF(OR(熱源機器!L62="",熱源機器!L62=0,熱源機器!G62=熱源機器!$AT$1,熱源機器!G62=熱源機器!$AU$1),"",熱源機器!G62)</f>
        <v/>
      </c>
      <c r="L200" s="1224"/>
      <c r="M200" s="892">
        <f>IF(OR(熱源機器!L62="",熱源機器!L62=0,熱源機器!G62=熱源機器!$AT$1,熱源機器!G62=熱源機器!$AU$1),0,熱源機器!L62)</f>
        <v>0</v>
      </c>
      <c r="N200" s="893">
        <f>IF(OR(熱源機器!L62="",熱源機器!L62=0,熱源機器!G62=熱源機器!$AT$1,熱源機器!G62=熱源機器!$AU$1),0,熱源機器!P62)</f>
        <v>0</v>
      </c>
      <c r="O200" s="438" t="str">
        <f>IF(OR(熱源機器!L62="",熱源機器!L62=0,熱源機器!G62=熱源機器!$AT$1,熱源機器!G62=熱源機器!$AU$1),"",熱源機器!R62)</f>
        <v/>
      </c>
      <c r="P200" s="892">
        <f>IF(OR(熱源機器!L62="",熱源機器!L62=0,熱源機器!G62=熱源機器!$AT$1,熱源機器!G62=熱源機器!$AU$1),0,熱源機器!N62)</f>
        <v>0</v>
      </c>
      <c r="Q200" s="892">
        <f>IF(OR(熱源機器!L62="",熱源機器!L62=0,熱源機器!G62=熱源機器!$AT$1,熱源機器!G62=熱源機器!$AU$1),0,熱源機器!U62)</f>
        <v>0</v>
      </c>
      <c r="R200" s="434" t="str">
        <f t="shared" si="14"/>
        <v/>
      </c>
      <c r="S200" s="939">
        <f t="shared" si="20"/>
        <v>0</v>
      </c>
      <c r="T200" s="27"/>
      <c r="U200" s="369"/>
      <c r="W200" s="3" t="str">
        <f t="shared" si="15"/>
        <v/>
      </c>
      <c r="X200" s="318">
        <f t="shared" si="16"/>
        <v>0</v>
      </c>
      <c r="Y200" s="27"/>
      <c r="Z200" s="27"/>
      <c r="AA200" s="27"/>
      <c r="AB200" s="27"/>
      <c r="AC200" s="27"/>
      <c r="AD200" s="27"/>
      <c r="AI200" s="147"/>
      <c r="AL200" s="940">
        <f t="shared" si="21"/>
        <v>0</v>
      </c>
      <c r="AM200" s="940">
        <f t="shared" si="22"/>
        <v>0</v>
      </c>
      <c r="AN200" s="27" t="str">
        <f>IF(熱源機器!S62="○",1,IF(熱源機器!T62="○",2,""))</f>
        <v/>
      </c>
      <c r="AO200" s="1"/>
    </row>
    <row r="201" spans="2:41" ht="13.5" hidden="1" customHeight="1">
      <c r="B201" s="395"/>
      <c r="C201" s="1"/>
      <c r="D201" s="307"/>
      <c r="E201" s="416"/>
      <c r="F201" s="324"/>
      <c r="G201" s="416"/>
      <c r="H201" s="245">
        <v>52</v>
      </c>
      <c r="I201" s="10" t="str">
        <f t="shared" si="13"/>
        <v/>
      </c>
      <c r="J201" s="891" t="str">
        <f>IF(OR(熱源機器!L63="",熱源機器!L63=0,熱源機器!G63=熱源機器!$AT$1,熱源機器!G63=熱源機器!$AU$1),"",熱源機器!E63)</f>
        <v/>
      </c>
      <c r="K201" s="1224" t="str">
        <f>IF(OR(熱源機器!L63="",熱源機器!L63=0,熱源機器!G63=熱源機器!$AT$1,熱源機器!G63=熱源機器!$AU$1),"",熱源機器!G63)</f>
        <v/>
      </c>
      <c r="L201" s="1224"/>
      <c r="M201" s="892">
        <f>IF(OR(熱源機器!L63="",熱源機器!L63=0,熱源機器!G63=熱源機器!$AT$1,熱源機器!G63=熱源機器!$AU$1),0,熱源機器!L63)</f>
        <v>0</v>
      </c>
      <c r="N201" s="893">
        <f>IF(OR(熱源機器!L63="",熱源機器!L63=0,熱源機器!G63=熱源機器!$AT$1,熱源機器!G63=熱源機器!$AU$1),0,熱源機器!P63)</f>
        <v>0</v>
      </c>
      <c r="O201" s="438" t="str">
        <f>IF(OR(熱源機器!L63="",熱源機器!L63=0,熱源機器!G63=熱源機器!$AT$1,熱源機器!G63=熱源機器!$AU$1),"",熱源機器!R63)</f>
        <v/>
      </c>
      <c r="P201" s="892">
        <f>IF(OR(熱源機器!L63="",熱源機器!L63=0,熱源機器!G63=熱源機器!$AT$1,熱源機器!G63=熱源機器!$AU$1),0,熱源機器!N63)</f>
        <v>0</v>
      </c>
      <c r="Q201" s="892">
        <f>IF(OR(熱源機器!L63="",熱源機器!L63=0,熱源機器!G63=熱源機器!$AT$1,熱源機器!G63=熱源機器!$AU$1),0,熱源機器!U63)</f>
        <v>0</v>
      </c>
      <c r="R201" s="434" t="str">
        <f t="shared" si="14"/>
        <v/>
      </c>
      <c r="S201" s="939">
        <f t="shared" si="20"/>
        <v>0</v>
      </c>
      <c r="T201" s="27"/>
      <c r="U201" s="369"/>
      <c r="W201" s="3" t="str">
        <f t="shared" si="15"/>
        <v/>
      </c>
      <c r="X201" s="318">
        <f t="shared" si="16"/>
        <v>0</v>
      </c>
      <c r="Y201" s="27"/>
      <c r="Z201" s="27"/>
      <c r="AA201" s="27"/>
      <c r="AB201" s="27"/>
      <c r="AC201" s="27"/>
      <c r="AD201" s="27"/>
      <c r="AI201" s="147"/>
      <c r="AL201" s="940">
        <f t="shared" si="21"/>
        <v>0</v>
      </c>
      <c r="AM201" s="940">
        <f t="shared" si="22"/>
        <v>0</v>
      </c>
      <c r="AN201" s="27" t="str">
        <f>IF(熱源機器!S63="○",1,IF(熱源機器!T63="○",2,""))</f>
        <v/>
      </c>
      <c r="AO201" s="1"/>
    </row>
    <row r="202" spans="2:41" ht="13.5" hidden="1" customHeight="1">
      <c r="B202" s="395"/>
      <c r="C202" s="1"/>
      <c r="D202" s="307"/>
      <c r="E202" s="416"/>
      <c r="F202" s="324"/>
      <c r="G202" s="416"/>
      <c r="H202" s="245">
        <v>53</v>
      </c>
      <c r="I202" s="10" t="str">
        <f t="shared" si="13"/>
        <v/>
      </c>
      <c r="J202" s="891" t="str">
        <f>IF(OR(熱源機器!L64="",熱源機器!L64=0,熱源機器!G64=熱源機器!$AT$1,熱源機器!G64=熱源機器!$AU$1),"",熱源機器!E64)</f>
        <v/>
      </c>
      <c r="K202" s="1224" t="str">
        <f>IF(OR(熱源機器!L64="",熱源機器!L64=0,熱源機器!G64=熱源機器!$AT$1,熱源機器!G64=熱源機器!$AU$1),"",熱源機器!G64)</f>
        <v/>
      </c>
      <c r="L202" s="1224"/>
      <c r="M202" s="892">
        <f>IF(OR(熱源機器!L64="",熱源機器!L64=0,熱源機器!G64=熱源機器!$AT$1,熱源機器!G64=熱源機器!$AU$1),0,熱源機器!L64)</f>
        <v>0</v>
      </c>
      <c r="N202" s="893">
        <f>IF(OR(熱源機器!L64="",熱源機器!L64=0,熱源機器!G64=熱源機器!$AT$1,熱源機器!G64=熱源機器!$AU$1),0,熱源機器!P64)</f>
        <v>0</v>
      </c>
      <c r="O202" s="438" t="str">
        <f>IF(OR(熱源機器!L64="",熱源機器!L64=0,熱源機器!G64=熱源機器!$AT$1,熱源機器!G64=熱源機器!$AU$1),"",熱源機器!R64)</f>
        <v/>
      </c>
      <c r="P202" s="892">
        <f>IF(OR(熱源機器!L64="",熱源機器!L64=0,熱源機器!G64=熱源機器!$AT$1,熱源機器!G64=熱源機器!$AU$1),0,熱源機器!N64)</f>
        <v>0</v>
      </c>
      <c r="Q202" s="892">
        <f>IF(OR(熱源機器!L64="",熱源機器!L64=0,熱源機器!G64=熱源機器!$AT$1,熱源機器!G64=熱源機器!$AU$1),0,熱源機器!U64)</f>
        <v>0</v>
      </c>
      <c r="R202" s="434" t="str">
        <f t="shared" si="14"/>
        <v/>
      </c>
      <c r="S202" s="939">
        <f t="shared" si="20"/>
        <v>0</v>
      </c>
      <c r="T202" s="27"/>
      <c r="U202" s="369"/>
      <c r="W202" s="3" t="str">
        <f t="shared" si="15"/>
        <v/>
      </c>
      <c r="X202" s="318">
        <f t="shared" si="16"/>
        <v>0</v>
      </c>
      <c r="Y202" s="27"/>
      <c r="Z202" s="27"/>
      <c r="AA202" s="27"/>
      <c r="AB202" s="27"/>
      <c r="AC202" s="27"/>
      <c r="AD202" s="27"/>
      <c r="AI202" s="147"/>
      <c r="AL202" s="940">
        <f t="shared" si="21"/>
        <v>0</v>
      </c>
      <c r="AM202" s="940">
        <f t="shared" si="22"/>
        <v>0</v>
      </c>
      <c r="AN202" s="27" t="str">
        <f>IF(熱源機器!S64="○",1,IF(熱源機器!T64="○",2,""))</f>
        <v/>
      </c>
      <c r="AO202" s="1"/>
    </row>
    <row r="203" spans="2:41" ht="13.5" hidden="1" customHeight="1">
      <c r="B203" s="395"/>
      <c r="C203" s="1"/>
      <c r="D203" s="307"/>
      <c r="E203" s="416"/>
      <c r="F203" s="324"/>
      <c r="G203" s="416"/>
      <c r="H203" s="245">
        <v>54</v>
      </c>
      <c r="I203" s="10" t="str">
        <f t="shared" si="13"/>
        <v/>
      </c>
      <c r="J203" s="891" t="str">
        <f>IF(OR(熱源機器!L65="",熱源機器!L65=0,熱源機器!G65=熱源機器!$AT$1,熱源機器!G65=熱源機器!$AU$1),"",熱源機器!E65)</f>
        <v/>
      </c>
      <c r="K203" s="1224" t="str">
        <f>IF(OR(熱源機器!L65="",熱源機器!L65=0,熱源機器!G65=熱源機器!$AT$1,熱源機器!G65=熱源機器!$AU$1),"",熱源機器!G65)</f>
        <v/>
      </c>
      <c r="L203" s="1224"/>
      <c r="M203" s="892">
        <f>IF(OR(熱源機器!L65="",熱源機器!L65=0,熱源機器!G65=熱源機器!$AT$1,熱源機器!G65=熱源機器!$AU$1),0,熱源機器!L65)</f>
        <v>0</v>
      </c>
      <c r="N203" s="893">
        <f>IF(OR(熱源機器!L65="",熱源機器!L65=0,熱源機器!G65=熱源機器!$AT$1,熱源機器!G65=熱源機器!$AU$1),0,熱源機器!P65)</f>
        <v>0</v>
      </c>
      <c r="O203" s="438" t="str">
        <f>IF(OR(熱源機器!L65="",熱源機器!L65=0,熱源機器!G65=熱源機器!$AT$1,熱源機器!G65=熱源機器!$AU$1),"",熱源機器!R65)</f>
        <v/>
      </c>
      <c r="P203" s="892">
        <f>IF(OR(熱源機器!L65="",熱源機器!L65=0,熱源機器!G65=熱源機器!$AT$1,熱源機器!G65=熱源機器!$AU$1),0,熱源機器!N65)</f>
        <v>0</v>
      </c>
      <c r="Q203" s="892">
        <f>IF(OR(熱源機器!L65="",熱源機器!L65=0,熱源機器!G65=熱源機器!$AT$1,熱源機器!G65=熱源機器!$AU$1),0,熱源機器!U65)</f>
        <v>0</v>
      </c>
      <c r="R203" s="434" t="str">
        <f t="shared" si="14"/>
        <v/>
      </c>
      <c r="S203" s="939">
        <f t="shared" si="20"/>
        <v>0</v>
      </c>
      <c r="T203" s="27"/>
      <c r="U203" s="369"/>
      <c r="W203" s="3" t="str">
        <f t="shared" si="15"/>
        <v/>
      </c>
      <c r="X203" s="318">
        <f t="shared" si="16"/>
        <v>0</v>
      </c>
      <c r="Y203" s="27"/>
      <c r="Z203" s="27"/>
      <c r="AA203" s="27"/>
      <c r="AB203" s="27"/>
      <c r="AC203" s="27"/>
      <c r="AD203" s="27"/>
      <c r="AI203" s="147"/>
      <c r="AL203" s="940">
        <f t="shared" si="21"/>
        <v>0</v>
      </c>
      <c r="AM203" s="940">
        <f t="shared" si="22"/>
        <v>0</v>
      </c>
      <c r="AN203" s="27" t="str">
        <f>IF(熱源機器!S65="○",1,IF(熱源機器!T65="○",2,""))</f>
        <v/>
      </c>
      <c r="AO203" s="1"/>
    </row>
    <row r="204" spans="2:41" ht="13.5" hidden="1" customHeight="1">
      <c r="B204" s="395"/>
      <c r="C204" s="1"/>
      <c r="D204" s="307"/>
      <c r="E204" s="416"/>
      <c r="F204" s="324"/>
      <c r="G204" s="416"/>
      <c r="H204" s="245">
        <v>55</v>
      </c>
      <c r="I204" s="10" t="str">
        <f t="shared" si="13"/>
        <v/>
      </c>
      <c r="J204" s="891" t="str">
        <f>IF(OR(熱源機器!L66="",熱源機器!L66=0,熱源機器!G66=熱源機器!$AT$1,熱源機器!G66=熱源機器!$AU$1),"",熱源機器!E66)</f>
        <v/>
      </c>
      <c r="K204" s="1224" t="str">
        <f>IF(OR(熱源機器!L66="",熱源機器!L66=0,熱源機器!G66=熱源機器!$AT$1,熱源機器!G66=熱源機器!$AU$1),"",熱源機器!G66)</f>
        <v/>
      </c>
      <c r="L204" s="1224"/>
      <c r="M204" s="892">
        <f>IF(OR(熱源機器!L66="",熱源機器!L66=0,熱源機器!G66=熱源機器!$AT$1,熱源機器!G66=熱源機器!$AU$1),0,熱源機器!L66)</f>
        <v>0</v>
      </c>
      <c r="N204" s="893">
        <f>IF(OR(熱源機器!L66="",熱源機器!L66=0,熱源機器!G66=熱源機器!$AT$1,熱源機器!G66=熱源機器!$AU$1),0,熱源機器!P66)</f>
        <v>0</v>
      </c>
      <c r="O204" s="438" t="str">
        <f>IF(OR(熱源機器!L66="",熱源機器!L66=0,熱源機器!G66=熱源機器!$AT$1,熱源機器!G66=熱源機器!$AU$1),"",熱源機器!R66)</f>
        <v/>
      </c>
      <c r="P204" s="892">
        <f>IF(OR(熱源機器!L66="",熱源機器!L66=0,熱源機器!G66=熱源機器!$AT$1,熱源機器!G66=熱源機器!$AU$1),0,熱源機器!N66)</f>
        <v>0</v>
      </c>
      <c r="Q204" s="892">
        <f>IF(OR(熱源機器!L66="",熱源機器!L66=0,熱源機器!G66=熱源機器!$AT$1,熱源機器!G66=熱源機器!$AU$1),0,熱源機器!U66)</f>
        <v>0</v>
      </c>
      <c r="R204" s="434" t="str">
        <f t="shared" si="14"/>
        <v/>
      </c>
      <c r="S204" s="939">
        <f t="shared" si="20"/>
        <v>0</v>
      </c>
      <c r="T204" s="27"/>
      <c r="U204" s="369"/>
      <c r="W204" s="3" t="str">
        <f t="shared" si="15"/>
        <v/>
      </c>
      <c r="X204" s="318">
        <f t="shared" si="16"/>
        <v>0</v>
      </c>
      <c r="Y204" s="27"/>
      <c r="Z204" s="27"/>
      <c r="AA204" s="27"/>
      <c r="AB204" s="27"/>
      <c r="AC204" s="27"/>
      <c r="AD204" s="27"/>
      <c r="AI204" s="147"/>
      <c r="AL204" s="940">
        <f t="shared" si="21"/>
        <v>0</v>
      </c>
      <c r="AM204" s="940">
        <f t="shared" si="22"/>
        <v>0</v>
      </c>
      <c r="AN204" s="27" t="str">
        <f>IF(熱源機器!S66="○",1,IF(熱源機器!T66="○",2,""))</f>
        <v/>
      </c>
      <c r="AO204" s="1"/>
    </row>
    <row r="205" spans="2:41" ht="13.5" hidden="1" customHeight="1">
      <c r="B205" s="395"/>
      <c r="C205" s="1"/>
      <c r="D205" s="307"/>
      <c r="E205" s="416"/>
      <c r="F205" s="324"/>
      <c r="G205" s="416"/>
      <c r="H205" s="245">
        <v>56</v>
      </c>
      <c r="I205" s="10" t="str">
        <f t="shared" si="13"/>
        <v/>
      </c>
      <c r="J205" s="891" t="str">
        <f>IF(OR(熱源機器!L67="",熱源機器!L67=0,熱源機器!G67=熱源機器!$AT$1,熱源機器!G67=熱源機器!$AU$1),"",熱源機器!E67)</f>
        <v/>
      </c>
      <c r="K205" s="1224" t="str">
        <f>IF(OR(熱源機器!L67="",熱源機器!L67=0,熱源機器!G67=熱源機器!$AT$1,熱源機器!G67=熱源機器!$AU$1),"",熱源機器!G67)</f>
        <v/>
      </c>
      <c r="L205" s="1224"/>
      <c r="M205" s="892">
        <f>IF(OR(熱源機器!L67="",熱源機器!L67=0,熱源機器!G67=熱源機器!$AT$1,熱源機器!G67=熱源機器!$AU$1),0,熱源機器!L67)</f>
        <v>0</v>
      </c>
      <c r="N205" s="893">
        <f>IF(OR(熱源機器!L67="",熱源機器!L67=0,熱源機器!G67=熱源機器!$AT$1,熱源機器!G67=熱源機器!$AU$1),0,熱源機器!P67)</f>
        <v>0</v>
      </c>
      <c r="O205" s="438" t="str">
        <f>IF(OR(熱源機器!L67="",熱源機器!L67=0,熱源機器!G67=熱源機器!$AT$1,熱源機器!G67=熱源機器!$AU$1),"",熱源機器!R67)</f>
        <v/>
      </c>
      <c r="P205" s="892">
        <f>IF(OR(熱源機器!L67="",熱源機器!L67=0,熱源機器!G67=熱源機器!$AT$1,熱源機器!G67=熱源機器!$AU$1),0,熱源機器!N67)</f>
        <v>0</v>
      </c>
      <c r="Q205" s="892">
        <f>IF(OR(熱源機器!L67="",熱源機器!L67=0,熱源機器!G67=熱源機器!$AT$1,熱源機器!G67=熱源機器!$AU$1),0,熱源機器!U67)</f>
        <v>0</v>
      </c>
      <c r="R205" s="434" t="str">
        <f t="shared" si="14"/>
        <v/>
      </c>
      <c r="S205" s="939">
        <f t="shared" si="20"/>
        <v>0</v>
      </c>
      <c r="T205" s="27"/>
      <c r="U205" s="369"/>
      <c r="W205" s="3" t="str">
        <f t="shared" si="15"/>
        <v/>
      </c>
      <c r="X205" s="318">
        <f t="shared" si="16"/>
        <v>0</v>
      </c>
      <c r="Y205" s="27"/>
      <c r="Z205" s="27"/>
      <c r="AA205" s="27"/>
      <c r="AB205" s="27"/>
      <c r="AC205" s="27"/>
      <c r="AD205" s="27"/>
      <c r="AI205" s="147"/>
      <c r="AL205" s="940">
        <f t="shared" si="21"/>
        <v>0</v>
      </c>
      <c r="AM205" s="940">
        <f t="shared" si="22"/>
        <v>0</v>
      </c>
      <c r="AN205" s="27" t="str">
        <f>IF(熱源機器!S67="○",1,IF(熱源機器!T67="○",2,""))</f>
        <v/>
      </c>
      <c r="AO205" s="1"/>
    </row>
    <row r="206" spans="2:41" ht="13.5" hidden="1" customHeight="1">
      <c r="B206" s="395"/>
      <c r="C206" s="1"/>
      <c r="D206" s="307"/>
      <c r="E206" s="416"/>
      <c r="F206" s="324"/>
      <c r="G206" s="416"/>
      <c r="H206" s="245">
        <v>57</v>
      </c>
      <c r="I206" s="10" t="str">
        <f t="shared" si="13"/>
        <v/>
      </c>
      <c r="J206" s="891" t="str">
        <f>IF(OR(熱源機器!L68="",熱源機器!L68=0,熱源機器!G68=熱源機器!$AT$1,熱源機器!G68=熱源機器!$AU$1),"",熱源機器!E68)</f>
        <v/>
      </c>
      <c r="K206" s="1224" t="str">
        <f>IF(OR(熱源機器!L68="",熱源機器!L68=0,熱源機器!G68=熱源機器!$AT$1,熱源機器!G68=熱源機器!$AU$1),"",熱源機器!G68)</f>
        <v/>
      </c>
      <c r="L206" s="1224"/>
      <c r="M206" s="892">
        <f>IF(OR(熱源機器!L68="",熱源機器!L68=0,熱源機器!G68=熱源機器!$AT$1,熱源機器!G68=熱源機器!$AU$1),0,熱源機器!L68)</f>
        <v>0</v>
      </c>
      <c r="N206" s="893">
        <f>IF(OR(熱源機器!L68="",熱源機器!L68=0,熱源機器!G68=熱源機器!$AT$1,熱源機器!G68=熱源機器!$AU$1),0,熱源機器!P68)</f>
        <v>0</v>
      </c>
      <c r="O206" s="438" t="str">
        <f>IF(OR(熱源機器!L68="",熱源機器!L68=0,熱源機器!G68=熱源機器!$AT$1,熱源機器!G68=熱源機器!$AU$1),"",熱源機器!R68)</f>
        <v/>
      </c>
      <c r="P206" s="892">
        <f>IF(OR(熱源機器!L68="",熱源機器!L68=0,熱源機器!G68=熱源機器!$AT$1,熱源機器!G68=熱源機器!$AU$1),0,熱源機器!N68)</f>
        <v>0</v>
      </c>
      <c r="Q206" s="892">
        <f>IF(OR(熱源機器!L68="",熱源機器!L68=0,熱源機器!G68=熱源機器!$AT$1,熱源機器!G68=熱源機器!$AU$1),0,熱源機器!U68)</f>
        <v>0</v>
      </c>
      <c r="R206" s="434" t="str">
        <f t="shared" si="14"/>
        <v/>
      </c>
      <c r="S206" s="939">
        <f t="shared" si="20"/>
        <v>0</v>
      </c>
      <c r="T206" s="27"/>
      <c r="U206" s="369"/>
      <c r="W206" s="3" t="str">
        <f t="shared" si="15"/>
        <v/>
      </c>
      <c r="X206" s="318">
        <f t="shared" si="16"/>
        <v>0</v>
      </c>
      <c r="Y206" s="27"/>
      <c r="Z206" s="27"/>
      <c r="AA206" s="27"/>
      <c r="AB206" s="27"/>
      <c r="AC206" s="27"/>
      <c r="AD206" s="27"/>
      <c r="AI206" s="147"/>
      <c r="AL206" s="940">
        <f t="shared" si="21"/>
        <v>0</v>
      </c>
      <c r="AM206" s="940">
        <f t="shared" si="22"/>
        <v>0</v>
      </c>
      <c r="AN206" s="27" t="str">
        <f>IF(熱源機器!S68="○",1,IF(熱源機器!T68="○",2,""))</f>
        <v/>
      </c>
      <c r="AO206" s="1"/>
    </row>
    <row r="207" spans="2:41" ht="13.5" hidden="1" customHeight="1">
      <c r="B207" s="395"/>
      <c r="C207" s="1"/>
      <c r="D207" s="307"/>
      <c r="E207" s="416"/>
      <c r="F207" s="324"/>
      <c r="G207" s="416"/>
      <c r="H207" s="245">
        <v>58</v>
      </c>
      <c r="I207" s="10" t="str">
        <f t="shared" si="13"/>
        <v/>
      </c>
      <c r="J207" s="891" t="str">
        <f>IF(OR(熱源機器!L69="",熱源機器!L69=0,熱源機器!G69=熱源機器!$AT$1,熱源機器!G69=熱源機器!$AU$1),"",熱源機器!E69)</f>
        <v/>
      </c>
      <c r="K207" s="1224" t="str">
        <f>IF(OR(熱源機器!L69="",熱源機器!L69=0,熱源機器!G69=熱源機器!$AT$1,熱源機器!G69=熱源機器!$AU$1),"",熱源機器!G69)</f>
        <v/>
      </c>
      <c r="L207" s="1224"/>
      <c r="M207" s="892">
        <f>IF(OR(熱源機器!L69="",熱源機器!L69=0,熱源機器!G69=熱源機器!$AT$1,熱源機器!G69=熱源機器!$AU$1),0,熱源機器!L69)</f>
        <v>0</v>
      </c>
      <c r="N207" s="893">
        <f>IF(OR(熱源機器!L69="",熱源機器!L69=0,熱源機器!G69=熱源機器!$AT$1,熱源機器!G69=熱源機器!$AU$1),0,熱源機器!P69)</f>
        <v>0</v>
      </c>
      <c r="O207" s="438" t="str">
        <f>IF(OR(熱源機器!L69="",熱源機器!L69=0,熱源機器!G69=熱源機器!$AT$1,熱源機器!G69=熱源機器!$AU$1),"",熱源機器!R69)</f>
        <v/>
      </c>
      <c r="P207" s="892">
        <f>IF(OR(熱源機器!L69="",熱源機器!L69=0,熱源機器!G69=熱源機器!$AT$1,熱源機器!G69=熱源機器!$AU$1),0,熱源機器!N69)</f>
        <v>0</v>
      </c>
      <c r="Q207" s="892">
        <f>IF(OR(熱源機器!L69="",熱源機器!L69=0,熱源機器!G69=熱源機器!$AT$1,熱源機器!G69=熱源機器!$AU$1),0,熱源機器!U69)</f>
        <v>0</v>
      </c>
      <c r="R207" s="434" t="str">
        <f t="shared" si="14"/>
        <v/>
      </c>
      <c r="S207" s="939">
        <f t="shared" si="20"/>
        <v>0</v>
      </c>
      <c r="T207" s="27"/>
      <c r="U207" s="369"/>
      <c r="W207" s="3" t="str">
        <f t="shared" si="15"/>
        <v/>
      </c>
      <c r="X207" s="318">
        <f t="shared" si="16"/>
        <v>0</v>
      </c>
      <c r="Y207" s="27"/>
      <c r="Z207" s="27"/>
      <c r="AA207" s="27"/>
      <c r="AB207" s="27"/>
      <c r="AC207" s="27"/>
      <c r="AD207" s="27"/>
      <c r="AI207" s="147"/>
      <c r="AL207" s="940">
        <f t="shared" si="21"/>
        <v>0</v>
      </c>
      <c r="AM207" s="940">
        <f t="shared" si="22"/>
        <v>0</v>
      </c>
      <c r="AN207" s="27" t="str">
        <f>IF(熱源機器!S69="○",1,IF(熱源機器!T69="○",2,""))</f>
        <v/>
      </c>
      <c r="AO207" s="1"/>
    </row>
    <row r="208" spans="2:41" ht="13.5" hidden="1" customHeight="1">
      <c r="B208" s="395"/>
      <c r="C208" s="1"/>
      <c r="D208" s="307"/>
      <c r="E208" s="416"/>
      <c r="F208" s="324"/>
      <c r="G208" s="416"/>
      <c r="H208" s="245">
        <v>59</v>
      </c>
      <c r="I208" s="10" t="str">
        <f t="shared" si="13"/>
        <v/>
      </c>
      <c r="J208" s="891" t="str">
        <f>IF(OR(熱源機器!L70="",熱源機器!L70=0,熱源機器!G70=熱源機器!$AT$1,熱源機器!G70=熱源機器!$AU$1),"",熱源機器!E70)</f>
        <v/>
      </c>
      <c r="K208" s="1224" t="str">
        <f>IF(OR(熱源機器!L70="",熱源機器!L70=0,熱源機器!G70=熱源機器!$AT$1,熱源機器!G70=熱源機器!$AU$1),"",熱源機器!G70)</f>
        <v/>
      </c>
      <c r="L208" s="1224"/>
      <c r="M208" s="892">
        <f>IF(OR(熱源機器!L70="",熱源機器!L70=0,熱源機器!G70=熱源機器!$AT$1,熱源機器!G70=熱源機器!$AU$1),0,熱源機器!L70)</f>
        <v>0</v>
      </c>
      <c r="N208" s="893">
        <f>IF(OR(熱源機器!L70="",熱源機器!L70=0,熱源機器!G70=熱源機器!$AT$1,熱源機器!G70=熱源機器!$AU$1),0,熱源機器!P70)</f>
        <v>0</v>
      </c>
      <c r="O208" s="438" t="str">
        <f>IF(OR(熱源機器!L70="",熱源機器!L70=0,熱源機器!G70=熱源機器!$AT$1,熱源機器!G70=熱源機器!$AU$1),"",熱源機器!R70)</f>
        <v/>
      </c>
      <c r="P208" s="892">
        <f>IF(OR(熱源機器!L70="",熱源機器!L70=0,熱源機器!G70=熱源機器!$AT$1,熱源機器!G70=熱源機器!$AU$1),0,熱源機器!N70)</f>
        <v>0</v>
      </c>
      <c r="Q208" s="892">
        <f>IF(OR(熱源機器!L70="",熱源機器!L70=0,熱源機器!G70=熱源機器!$AT$1,熱源機器!G70=熱源機器!$AU$1),0,熱源機器!U70)</f>
        <v>0</v>
      </c>
      <c r="R208" s="434" t="str">
        <f t="shared" si="14"/>
        <v/>
      </c>
      <c r="S208" s="939">
        <f t="shared" si="20"/>
        <v>0</v>
      </c>
      <c r="T208" s="27"/>
      <c r="U208" s="369"/>
      <c r="W208" s="3" t="str">
        <f t="shared" si="15"/>
        <v/>
      </c>
      <c r="X208" s="318">
        <f t="shared" si="16"/>
        <v>0</v>
      </c>
      <c r="Y208" s="27"/>
      <c r="Z208" s="27"/>
      <c r="AA208" s="27"/>
      <c r="AB208" s="27"/>
      <c r="AC208" s="27"/>
      <c r="AD208" s="27"/>
      <c r="AI208" s="147"/>
      <c r="AL208" s="940">
        <f t="shared" si="21"/>
        <v>0</v>
      </c>
      <c r="AM208" s="940">
        <f t="shared" si="22"/>
        <v>0</v>
      </c>
      <c r="AN208" s="27" t="str">
        <f>IF(熱源機器!S70="○",1,IF(熱源機器!T70="○",2,""))</f>
        <v/>
      </c>
      <c r="AO208" s="1"/>
    </row>
    <row r="209" spans="2:41" ht="13.5" hidden="1" customHeight="1">
      <c r="B209" s="395"/>
      <c r="C209" s="1"/>
      <c r="D209" s="307"/>
      <c r="E209" s="416"/>
      <c r="F209" s="324"/>
      <c r="G209" s="416"/>
      <c r="H209" s="245">
        <v>60</v>
      </c>
      <c r="I209" s="10" t="str">
        <f t="shared" si="13"/>
        <v/>
      </c>
      <c r="J209" s="891" t="str">
        <f>IF(OR(熱源機器!L71="",熱源機器!L71=0,熱源機器!G71=熱源機器!$AT$1,熱源機器!G71=熱源機器!$AU$1),"",熱源機器!E71)</f>
        <v/>
      </c>
      <c r="K209" s="1224" t="str">
        <f>IF(OR(熱源機器!L71="",熱源機器!L71=0,熱源機器!G71=熱源機器!$AT$1,熱源機器!G71=熱源機器!$AU$1),"",熱源機器!G71)</f>
        <v/>
      </c>
      <c r="L209" s="1224"/>
      <c r="M209" s="892">
        <f>IF(OR(熱源機器!L71="",熱源機器!L71=0,熱源機器!G71=熱源機器!$AT$1,熱源機器!G71=熱源機器!$AU$1),0,熱源機器!L71)</f>
        <v>0</v>
      </c>
      <c r="N209" s="893">
        <f>IF(OR(熱源機器!L71="",熱源機器!L71=0,熱源機器!G71=熱源機器!$AT$1,熱源機器!G71=熱源機器!$AU$1),0,熱源機器!P71)</f>
        <v>0</v>
      </c>
      <c r="O209" s="438" t="str">
        <f>IF(OR(熱源機器!L71="",熱源機器!L71=0,熱源機器!G71=熱源機器!$AT$1,熱源機器!G71=熱源機器!$AU$1),"",熱源機器!R71)</f>
        <v/>
      </c>
      <c r="P209" s="892">
        <f>IF(OR(熱源機器!L71="",熱源機器!L71=0,熱源機器!G71=熱源機器!$AT$1,熱源機器!G71=熱源機器!$AU$1),0,熱源機器!N71)</f>
        <v>0</v>
      </c>
      <c r="Q209" s="892">
        <f>IF(OR(熱源機器!L71="",熱源機器!L71=0,熱源機器!G71=熱源機器!$AT$1,熱源機器!G71=熱源機器!$AU$1),0,熱源機器!U71)</f>
        <v>0</v>
      </c>
      <c r="R209" s="434" t="str">
        <f>IF(OR(K209="地域冷暖房受入",K209="",N209="",O209=""),"",(M209*3.6)/(N209*HLOOKUP(O209,$Y$144:$AF$145,2,0)))</f>
        <v/>
      </c>
      <c r="S209" s="939">
        <f t="shared" si="20"/>
        <v>0</v>
      </c>
      <c r="T209" s="27"/>
      <c r="U209" s="369"/>
      <c r="W209" s="3" t="str">
        <f t="shared" si="15"/>
        <v/>
      </c>
      <c r="X209" s="318">
        <f t="shared" si="16"/>
        <v>0</v>
      </c>
      <c r="Y209" s="1"/>
      <c r="Z209" s="27"/>
      <c r="AA209" s="27"/>
      <c r="AB209" s="27"/>
      <c r="AC209" s="27"/>
      <c r="AD209" s="27"/>
      <c r="AI209" s="147"/>
      <c r="AL209" s="940">
        <f t="shared" si="21"/>
        <v>0</v>
      </c>
      <c r="AM209" s="940">
        <f t="shared" si="22"/>
        <v>0</v>
      </c>
      <c r="AN209" s="27" t="str">
        <f>IF(熱源機器!S71="○",1,IF(熱源機器!T71="○",2,""))</f>
        <v/>
      </c>
      <c r="AO209" s="1"/>
    </row>
    <row r="210" spans="2:41" ht="2.1" customHeight="1">
      <c r="B210" s="395"/>
      <c r="C210" s="1"/>
      <c r="D210" s="307"/>
      <c r="E210" s="416"/>
      <c r="F210" s="324"/>
      <c r="G210" s="416"/>
      <c r="H210" s="245"/>
      <c r="I210" s="10"/>
      <c r="J210" s="895"/>
      <c r="K210" s="1224"/>
      <c r="L210" s="1224"/>
      <c r="M210" s="892"/>
      <c r="N210" s="893"/>
      <c r="O210" s="438"/>
      <c r="P210" s="892"/>
      <c r="Q210" s="892"/>
      <c r="R210" s="434"/>
      <c r="S210" s="335"/>
      <c r="T210" s="27"/>
      <c r="U210" s="369"/>
      <c r="W210" s="27"/>
      <c r="X210" s="318"/>
      <c r="Y210" s="27"/>
      <c r="Z210" s="27"/>
      <c r="AA210" s="27"/>
      <c r="AB210" s="27"/>
      <c r="AC210" s="27"/>
      <c r="AD210" s="27"/>
      <c r="AI210" s="147"/>
      <c r="AL210" s="896"/>
      <c r="AM210" s="896"/>
      <c r="AN210" s="27"/>
      <c r="AO210" s="1"/>
    </row>
    <row r="211" spans="2:41" ht="13.5" customHeight="1">
      <c r="B211" s="395"/>
      <c r="C211" s="1"/>
      <c r="D211" s="307"/>
      <c r="E211" s="416"/>
      <c r="F211" s="324"/>
      <c r="G211" s="416"/>
      <c r="H211" s="245">
        <v>1</v>
      </c>
      <c r="I211" s="10" t="str">
        <f>IF(OR($P211=0,$P211=""),"","温熱源")</f>
        <v/>
      </c>
      <c r="J211" s="891" t="str">
        <f>IF(OR(熱源機器!M12="",熱源機器!M12=0,熱源機器!G12=熱源機器!$AT$1,熱源機器!G12=熱源機器!$AU$1),"",熱源機器!E12)</f>
        <v/>
      </c>
      <c r="K211" s="1224" t="str">
        <f>IF(OR(熱源機器!M12="",熱源機器!M12=0,熱源機器!G12=熱源機器!$AT$1,熱源機器!G12=熱源機器!$AU$1),"",熱源機器!G12)</f>
        <v/>
      </c>
      <c r="L211" s="1224"/>
      <c r="M211" s="892">
        <f>IF(OR(熱源機器!M12="",熱源機器!M12=0,熱源機器!G12=熱源機器!$AT$1,熱源機器!G12=熱源機器!$AU$1),0,熱源機器!M12)</f>
        <v>0</v>
      </c>
      <c r="N211" s="893">
        <f>IF(OR(熱源機器!M12="",熱源機器!M12=0,熱源機器!G12=熱源機器!$AT$1,熱源機器!G12=熱源機器!$AU$1),0,熱源機器!Q12)</f>
        <v>0</v>
      </c>
      <c r="O211" s="438" t="str">
        <f>IF(OR(熱源機器!M12="",熱源機器!M12=0,熱源機器!G12=熱源機器!$AT$1,熱源機器!G12=熱源機器!$AU$1),"",熱源機器!R12)</f>
        <v/>
      </c>
      <c r="P211" s="892">
        <f>IF(OR(熱源機器!M12="",熱源機器!M12=0,熱源機器!G12=熱源機器!$AT$1,熱源機器!G12=熱源機器!$AU$1),0,熱源機器!N12)</f>
        <v>0</v>
      </c>
      <c r="Q211" s="892">
        <f>IF(OR(熱源機器!M12="",熱源機器!M12=0,熱源機器!G12=熱源機器!$AT$1,熱源機器!G12=熱源機器!$AU$1),0,熱源機器!V12)</f>
        <v>0</v>
      </c>
      <c r="R211" s="434" t="str">
        <f>IF(OR(K211="地域冷暖房受入",K211="",N211="",O211=""),"",(M211*3.6)/(N211*HLOOKUP(O211,$Y$144:$AF$145,2,0)))</f>
        <v/>
      </c>
      <c r="S211" s="939">
        <f t="shared" ref="S211:S242" si="23">IF(AND(J211=0,I211=0,K211=0,M211=0,N211=0,O211=0,P211=0,Q211=0),"",$X211)</f>
        <v>0</v>
      </c>
      <c r="T211" s="27"/>
      <c r="U211" s="369"/>
      <c r="W211" s="3" t="str">
        <f>IF(OR(K211="",K211="地域冷暖房受入"),"",IF(R211&gt;=HLOOKUP(K211,$Y$211:$AF$215,3,0),1,0))</f>
        <v/>
      </c>
      <c r="X211" s="318">
        <f>IF(K211="",0,IF(AN211=1,1,IF(K211="地域冷暖房受入",$AG$212,IF(R211&gt;=AL211,1,IF(R211&lt;=AM211,0,ROUND(1-(AL211-R211)/(AL211-AM211),3))))))</f>
        <v>0</v>
      </c>
      <c r="Y211" s="16" t="s">
        <v>1332</v>
      </c>
      <c r="Z211" s="16" t="s">
        <v>1333</v>
      </c>
      <c r="AA211" s="16" t="s">
        <v>1325</v>
      </c>
      <c r="AB211" s="16" t="s">
        <v>1326</v>
      </c>
      <c r="AC211" s="16" t="s">
        <v>1327</v>
      </c>
      <c r="AD211" s="16" t="s">
        <v>1318</v>
      </c>
      <c r="AE211" s="16" t="s">
        <v>1319</v>
      </c>
      <c r="AF211" s="16" t="s">
        <v>1322</v>
      </c>
      <c r="AG211" s="16" t="s">
        <v>1328</v>
      </c>
      <c r="AI211" s="147"/>
      <c r="AL211" s="940">
        <f t="shared" ref="AL211:AL242" si="24">IF(K211="",0,IF(OR(J211&lt;$AD$147,$Q$3&lt;J211),HLOOKUP(K211,$Y$211:$AF$215,2,0),IF(AND($AF$147&lt;J211,J211&lt;=$Q$3),HLOOKUP(K211,$Y$211:$AF$215,3,0),(HLOOKUP(K211,$Y$211:$AF$215,3,0)+(HLOOKUP(K211,$Y$211:$AF$215,2,0)-HLOOKUP(K211,$Y$211:$AF$215,3,0))*($AF$147-J211+1)/($AF$147-$AD$147+2)))))</f>
        <v>0</v>
      </c>
      <c r="AM211" s="940">
        <f t="shared" ref="AM211:AM242" si="25">IF(K211="",0,IF($Y$2="熱供給施設",HLOOKUP(K211,$Y$211:$AF$215,5,0),HLOOKUP(K211,$Y$211:$AF$215,4,0)))</f>
        <v>0</v>
      </c>
      <c r="AN211" s="27" t="str">
        <f>IF(熱源機器!S12="○",1,"")</f>
        <v/>
      </c>
      <c r="AO211" s="1"/>
    </row>
    <row r="212" spans="2:41" ht="13.5" customHeight="1">
      <c r="B212" s="395"/>
      <c r="C212" s="1"/>
      <c r="D212" s="307"/>
      <c r="E212" s="416"/>
      <c r="F212" s="324"/>
      <c r="G212" s="416"/>
      <c r="H212" s="245">
        <v>2</v>
      </c>
      <c r="I212" s="10" t="str">
        <f t="shared" ref="I212:I270" si="26">IF(OR($P212=0,$P212=""),"","温熱源")</f>
        <v/>
      </c>
      <c r="J212" s="891" t="str">
        <f>IF(OR(熱源機器!M13="",熱源機器!M13=0,熱源機器!G13=熱源機器!$AT$1,熱源機器!G13=熱源機器!$AU$1),"",熱源機器!E13)</f>
        <v/>
      </c>
      <c r="K212" s="1224" t="str">
        <f>IF(OR(熱源機器!M13="",熱源機器!M13=0,熱源機器!G13=熱源機器!$AT$1,熱源機器!G13=熱源機器!$AU$1),"",熱源機器!G13)</f>
        <v/>
      </c>
      <c r="L212" s="1224"/>
      <c r="M212" s="892">
        <f>IF(OR(熱源機器!M13="",熱源機器!M13=0,熱源機器!G13=熱源機器!$AT$1,熱源機器!G13=熱源機器!$AU$1),0,熱源機器!M13)</f>
        <v>0</v>
      </c>
      <c r="N212" s="893">
        <f>IF(OR(熱源機器!M13="",熱源機器!M13=0,熱源機器!G13=熱源機器!$AT$1,熱源機器!G13=熱源機器!$AU$1),0,熱源機器!Q13)</f>
        <v>0</v>
      </c>
      <c r="O212" s="438" t="str">
        <f>IF(OR(熱源機器!M13="",熱源機器!M13=0,熱源機器!G13=熱源機器!$AT$1,熱源機器!G13=熱源機器!$AU$1),"",熱源機器!R13)</f>
        <v/>
      </c>
      <c r="P212" s="892">
        <f>IF(OR(熱源機器!M13="",熱源機器!M13=0,熱源機器!G13=熱源機器!$AT$1,熱源機器!G13=熱源機器!$AU$1),0,熱源機器!N13)</f>
        <v>0</v>
      </c>
      <c r="Q212" s="892">
        <f>IF(OR(熱源機器!M13="",熱源機器!M13=0,熱源機器!G13=熱源機器!$AT$1,熱源機器!G13=熱源機器!$AU$1),0,熱源機器!V13)</f>
        <v>0</v>
      </c>
      <c r="R212" s="434" t="str">
        <f t="shared" ref="R212:R270" si="27">IF(OR(K212="地域冷暖房受入",K212="",N212="",O212=""),"",(M212*3.6)/(N212*HLOOKUP(O212,$Y$144:$AF$145,2,0)))</f>
        <v/>
      </c>
      <c r="S212" s="939">
        <f t="shared" si="23"/>
        <v>0</v>
      </c>
      <c r="T212" s="27"/>
      <c r="U212" s="369"/>
      <c r="W212" s="3" t="str">
        <f t="shared" ref="W212:W270" si="28">IF(OR(K212="",K212="地域冷暖房受入"),"",IF(R212&gt;=HLOOKUP(K212,$Y$211:$AF$215,3,0),1,0))</f>
        <v/>
      </c>
      <c r="X212" s="318">
        <f t="shared" ref="X212:X270" si="29">IF(K212="",0,IF(AN212=1,1,IF(K212="地域冷暖房受入",$AG$212,IF(R212&gt;=AL212,1,IF(R212&lt;=AM212,0,ROUND(1-(AL212-R212)/(AL212-AM212),3))))))</f>
        <v>0</v>
      </c>
      <c r="Y212" s="894">
        <v>0.88200000000000001</v>
      </c>
      <c r="Z212" s="894">
        <f>ROUND((Z213-Z214)/0.7+Z214,3)</f>
        <v>0.89700000000000002</v>
      </c>
      <c r="AA212" s="894">
        <v>0.88</v>
      </c>
      <c r="AB212" s="894">
        <v>0.88</v>
      </c>
      <c r="AC212" s="894">
        <v>0.88</v>
      </c>
      <c r="AD212" s="894">
        <v>3.95</v>
      </c>
      <c r="AE212" s="449">
        <v>2.847</v>
      </c>
      <c r="AF212" s="894">
        <v>5.8019999999999996</v>
      </c>
      <c r="AG212" s="11">
        <v>0.8</v>
      </c>
      <c r="AI212" s="147"/>
      <c r="AL212" s="940">
        <f t="shared" si="24"/>
        <v>0</v>
      </c>
      <c r="AM212" s="940">
        <f t="shared" si="25"/>
        <v>0</v>
      </c>
      <c r="AN212" s="27" t="str">
        <f>IF(熱源機器!S13="○",1,"")</f>
        <v/>
      </c>
      <c r="AO212" s="1"/>
    </row>
    <row r="213" spans="2:41" ht="13.5" customHeight="1">
      <c r="B213" s="395"/>
      <c r="C213" s="1"/>
      <c r="D213" s="307"/>
      <c r="E213" s="416"/>
      <c r="F213" s="324"/>
      <c r="G213" s="416"/>
      <c r="H213" s="245">
        <v>3</v>
      </c>
      <c r="I213" s="10" t="str">
        <f t="shared" si="26"/>
        <v/>
      </c>
      <c r="J213" s="891" t="str">
        <f>IF(OR(熱源機器!M14="",熱源機器!M14=0,熱源機器!G14=熱源機器!$AT$1,熱源機器!G14=熱源機器!$AU$1),"",熱源機器!E14)</f>
        <v/>
      </c>
      <c r="K213" s="1224" t="str">
        <f>IF(OR(熱源機器!M14="",熱源機器!M14=0,熱源機器!G14=熱源機器!$AT$1,熱源機器!G14=熱源機器!$AU$1),"",熱源機器!G14)</f>
        <v/>
      </c>
      <c r="L213" s="1224"/>
      <c r="M213" s="892">
        <f>IF(OR(熱源機器!M14="",熱源機器!M14=0,熱源機器!G14=熱源機器!$AT$1,熱源機器!G14=熱源機器!$AU$1),0,熱源機器!M14)</f>
        <v>0</v>
      </c>
      <c r="N213" s="893">
        <f>IF(OR(熱源機器!M14="",熱源機器!M14=0,熱源機器!G14=熱源機器!$AT$1,熱源機器!G14=熱源機器!$AU$1),0,熱源機器!Q14)</f>
        <v>0</v>
      </c>
      <c r="O213" s="438" t="str">
        <f>IF(OR(熱源機器!M14="",熱源機器!M14=0,熱源機器!G14=熱源機器!$AT$1,熱源機器!G14=熱源機器!$AU$1),"",熱源機器!R14)</f>
        <v/>
      </c>
      <c r="P213" s="892">
        <f>IF(OR(熱源機器!M14="",熱源機器!M14=0,熱源機器!G14=熱源機器!$AT$1,熱源機器!G14=熱源機器!$AU$1),0,熱源機器!N14)</f>
        <v>0</v>
      </c>
      <c r="Q213" s="892">
        <f>IF(OR(熱源機器!M14="",熱源機器!M14=0,熱源機器!G14=熱源機器!$AT$1,熱源機器!G14=熱源機器!$AU$1),0,熱源機器!V14)</f>
        <v>0</v>
      </c>
      <c r="R213" s="434" t="str">
        <f t="shared" si="27"/>
        <v/>
      </c>
      <c r="S213" s="939">
        <f t="shared" si="23"/>
        <v>0</v>
      </c>
      <c r="T213" s="27"/>
      <c r="U213" s="369"/>
      <c r="W213" s="3" t="str">
        <f t="shared" si="28"/>
        <v/>
      </c>
      <c r="X213" s="318">
        <f t="shared" si="29"/>
        <v>0</v>
      </c>
      <c r="Y213" s="767">
        <f>ROUND((Y212-Y214)*0.7+Y214,3)</f>
        <v>0.83799999999999997</v>
      </c>
      <c r="Z213" s="767">
        <v>0.85499999999999998</v>
      </c>
      <c r="AA213" s="767">
        <f>ROUND((AA212-AA214)*0.7+AA214,3)</f>
        <v>0.86399999999999999</v>
      </c>
      <c r="AB213" s="767">
        <f>ROUND((AB212-AB214)*0.7+AB214,3)</f>
        <v>0.82299999999999995</v>
      </c>
      <c r="AC213" s="767">
        <f>ROUND((AC212-AC214)*0.7+AC214,3)</f>
        <v>0.84699999999999998</v>
      </c>
      <c r="AD213" s="767">
        <f>ROUND((AD212-AD214)*0.7+AD214,3)</f>
        <v>3.65</v>
      </c>
      <c r="AE213" s="767">
        <f>ROUND((AE212-AE214)*0.7+AE214,3)</f>
        <v>2.63</v>
      </c>
      <c r="AF213" s="767">
        <v>5.3860000000000001</v>
      </c>
      <c r="AI213" s="147"/>
      <c r="AL213" s="940">
        <f t="shared" si="24"/>
        <v>0</v>
      </c>
      <c r="AM213" s="940">
        <f t="shared" si="25"/>
        <v>0</v>
      </c>
      <c r="AN213" s="27" t="str">
        <f>IF(熱源機器!S14="○",1,"")</f>
        <v/>
      </c>
      <c r="AO213" s="1"/>
    </row>
    <row r="214" spans="2:41" ht="13.5" customHeight="1">
      <c r="B214" s="395"/>
      <c r="C214" s="1"/>
      <c r="D214" s="307"/>
      <c r="E214" s="416"/>
      <c r="F214" s="324"/>
      <c r="G214" s="416"/>
      <c r="H214" s="245">
        <v>4</v>
      </c>
      <c r="I214" s="10" t="str">
        <f t="shared" si="26"/>
        <v/>
      </c>
      <c r="J214" s="891" t="str">
        <f>IF(OR(熱源機器!M15="",熱源機器!M15=0,熱源機器!G15=熱源機器!$AT$1,熱源機器!G15=熱源機器!$AU$1),"",熱源機器!E15)</f>
        <v/>
      </c>
      <c r="K214" s="1224" t="str">
        <f>IF(OR(熱源機器!M15="",熱源機器!M15=0,熱源機器!G15=熱源機器!$AT$1,熱源機器!G15=熱源機器!$AU$1),"",熱源機器!G15)</f>
        <v/>
      </c>
      <c r="L214" s="1224"/>
      <c r="M214" s="892">
        <f>IF(OR(熱源機器!M15="",熱源機器!M15=0,熱源機器!G15=熱源機器!$AT$1,熱源機器!G15=熱源機器!$AU$1),0,熱源機器!M15)</f>
        <v>0</v>
      </c>
      <c r="N214" s="893">
        <f>IF(OR(熱源機器!M15="",熱源機器!M15=0,熱源機器!G15=熱源機器!$AT$1,熱源機器!G15=熱源機器!$AU$1),0,熱源機器!Q15)</f>
        <v>0</v>
      </c>
      <c r="O214" s="438" t="str">
        <f>IF(OR(熱源機器!M15="",熱源機器!M15=0,熱源機器!G15=熱源機器!$AT$1,熱源機器!G15=熱源機器!$AU$1),"",熱源機器!R15)</f>
        <v/>
      </c>
      <c r="P214" s="892">
        <f>IF(OR(熱源機器!M15="",熱源機器!M15=0,熱源機器!G15=熱源機器!$AT$1,熱源機器!G15=熱源機器!$AU$1),0,熱源機器!N15)</f>
        <v>0</v>
      </c>
      <c r="Q214" s="892">
        <f>IF(OR(熱源機器!M15="",熱源機器!M15=0,熱源機器!G15=熱源機器!$AT$1,熱源機器!G15=熱源機器!$AU$1),0,熱源機器!V15)</f>
        <v>0</v>
      </c>
      <c r="R214" s="434" t="str">
        <f t="shared" si="27"/>
        <v/>
      </c>
      <c r="S214" s="939">
        <f t="shared" si="23"/>
        <v>0</v>
      </c>
      <c r="T214" s="27"/>
      <c r="U214" s="369"/>
      <c r="W214" s="3" t="str">
        <f t="shared" si="28"/>
        <v/>
      </c>
      <c r="X214" s="318">
        <f t="shared" si="29"/>
        <v>0</v>
      </c>
      <c r="Y214" s="768">
        <v>0.73599999999999999</v>
      </c>
      <c r="Z214" s="451">
        <v>0.75600000000000001</v>
      </c>
      <c r="AA214" s="768">
        <v>0.82499999999999996</v>
      </c>
      <c r="AB214" s="768">
        <v>0.69099999999999995</v>
      </c>
      <c r="AC214" s="768">
        <v>0.77100000000000002</v>
      </c>
      <c r="AD214" s="768">
        <v>2.9489999999999998</v>
      </c>
      <c r="AE214" s="768">
        <v>2.125</v>
      </c>
      <c r="AF214" s="768">
        <v>4.415</v>
      </c>
      <c r="AI214" s="147"/>
      <c r="AL214" s="940">
        <f t="shared" si="24"/>
        <v>0</v>
      </c>
      <c r="AM214" s="940">
        <f t="shared" si="25"/>
        <v>0</v>
      </c>
      <c r="AN214" s="27" t="str">
        <f>IF(熱源機器!S15="○",1,"")</f>
        <v/>
      </c>
      <c r="AO214" s="1"/>
    </row>
    <row r="215" spans="2:41" ht="13.5" customHeight="1">
      <c r="B215" s="395"/>
      <c r="C215" s="1"/>
      <c r="D215" s="307"/>
      <c r="E215" s="416"/>
      <c r="F215" s="324"/>
      <c r="G215" s="416"/>
      <c r="H215" s="245">
        <v>5</v>
      </c>
      <c r="I215" s="10" t="str">
        <f t="shared" si="26"/>
        <v/>
      </c>
      <c r="J215" s="891" t="str">
        <f>IF(OR(熱源機器!M16="",熱源機器!M16=0,熱源機器!G16=熱源機器!$AT$1,熱源機器!G16=熱源機器!$AU$1),"",熱源機器!E16)</f>
        <v/>
      </c>
      <c r="K215" s="1224" t="str">
        <f>IF(OR(熱源機器!M16="",熱源機器!M16=0,熱源機器!G16=熱源機器!$AT$1,熱源機器!G16=熱源機器!$AU$1),"",熱源機器!G16)</f>
        <v/>
      </c>
      <c r="L215" s="1224"/>
      <c r="M215" s="892">
        <f>IF(OR(熱源機器!M16="",熱源機器!M16=0,熱源機器!G16=熱源機器!$AT$1,熱源機器!G16=熱源機器!$AU$1),0,熱源機器!M16)</f>
        <v>0</v>
      </c>
      <c r="N215" s="893">
        <f>IF(OR(熱源機器!M16="",熱源機器!M16=0,熱源機器!G16=熱源機器!$AT$1,熱源機器!G16=熱源機器!$AU$1),0,熱源機器!Q16)</f>
        <v>0</v>
      </c>
      <c r="O215" s="438" t="str">
        <f>IF(OR(熱源機器!M16="",熱源機器!M16=0,熱源機器!G16=熱源機器!$AT$1,熱源機器!G16=熱源機器!$AU$1),"",熱源機器!R16)</f>
        <v/>
      </c>
      <c r="P215" s="892">
        <f>IF(OR(熱源機器!M16="",熱源機器!M16=0,熱源機器!G16=熱源機器!$AT$1,熱源機器!G16=熱源機器!$AU$1),0,熱源機器!N16)</f>
        <v>0</v>
      </c>
      <c r="Q215" s="892">
        <f>IF(OR(熱源機器!M16="",熱源機器!M16=0,熱源機器!G16=熱源機器!$AT$1,熱源機器!G16=熱源機器!$AU$1),0,熱源機器!V16)</f>
        <v>0</v>
      </c>
      <c r="R215" s="434" t="str">
        <f t="shared" si="27"/>
        <v/>
      </c>
      <c r="S215" s="939">
        <f t="shared" si="23"/>
        <v>0</v>
      </c>
      <c r="T215" s="27"/>
      <c r="U215" s="369"/>
      <c r="W215" s="3" t="str">
        <f t="shared" si="28"/>
        <v/>
      </c>
      <c r="X215" s="318">
        <f t="shared" si="29"/>
        <v>0</v>
      </c>
      <c r="Y215" s="769">
        <f t="shared" ref="Y215:AE215" si="30">ROUND(Y213-(Y212-Y213),3)</f>
        <v>0.79400000000000004</v>
      </c>
      <c r="Z215" s="769">
        <f t="shared" si="30"/>
        <v>0.81299999999999994</v>
      </c>
      <c r="AA215" s="769">
        <f t="shared" si="30"/>
        <v>0.84799999999999998</v>
      </c>
      <c r="AB215" s="769">
        <f t="shared" si="30"/>
        <v>0.76600000000000001</v>
      </c>
      <c r="AC215" s="769">
        <f t="shared" si="30"/>
        <v>0.81399999999999995</v>
      </c>
      <c r="AD215" s="769">
        <f t="shared" si="30"/>
        <v>3.35</v>
      </c>
      <c r="AE215" s="769">
        <f t="shared" si="30"/>
        <v>2.4129999999999998</v>
      </c>
      <c r="AF215" s="769">
        <v>4.97</v>
      </c>
      <c r="AI215" s="147"/>
      <c r="AL215" s="940">
        <f t="shared" si="24"/>
        <v>0</v>
      </c>
      <c r="AM215" s="940">
        <f t="shared" si="25"/>
        <v>0</v>
      </c>
      <c r="AN215" s="27" t="str">
        <f>IF(熱源機器!S16="○",1,"")</f>
        <v/>
      </c>
      <c r="AO215" s="1"/>
    </row>
    <row r="216" spans="2:41" ht="13.5" customHeight="1">
      <c r="B216" s="395"/>
      <c r="C216" s="1"/>
      <c r="D216" s="307"/>
      <c r="E216" s="416"/>
      <c r="F216" s="324"/>
      <c r="G216" s="416"/>
      <c r="H216" s="245">
        <v>6</v>
      </c>
      <c r="I216" s="10" t="str">
        <f t="shared" si="26"/>
        <v/>
      </c>
      <c r="J216" s="891" t="str">
        <f>IF(OR(熱源機器!M17="",熱源機器!M17=0,熱源機器!G17=熱源機器!$AT$1,熱源機器!G17=熱源機器!$AU$1),"",熱源機器!E17)</f>
        <v/>
      </c>
      <c r="K216" s="1224" t="str">
        <f>IF(OR(熱源機器!M17="",熱源機器!M17=0,熱源機器!G17=熱源機器!$AT$1,熱源機器!G17=熱源機器!$AU$1),"",熱源機器!G17)</f>
        <v/>
      </c>
      <c r="L216" s="1224"/>
      <c r="M216" s="892">
        <f>IF(OR(熱源機器!M17="",熱源機器!M17=0,熱源機器!G17=熱源機器!$AT$1,熱源機器!G17=熱源機器!$AU$1),0,熱源機器!M17)</f>
        <v>0</v>
      </c>
      <c r="N216" s="893">
        <f>IF(OR(熱源機器!M17="",熱源機器!M17=0,熱源機器!G17=熱源機器!$AT$1,熱源機器!G17=熱源機器!$AU$1),0,熱源機器!Q17)</f>
        <v>0</v>
      </c>
      <c r="O216" s="438" t="str">
        <f>IF(OR(熱源機器!M17="",熱源機器!M17=0,熱源機器!G17=熱源機器!$AT$1,熱源機器!G17=熱源機器!$AU$1),"",熱源機器!R17)</f>
        <v/>
      </c>
      <c r="P216" s="892">
        <f>IF(OR(熱源機器!M17="",熱源機器!M17=0,熱源機器!G17=熱源機器!$AT$1,熱源機器!G17=熱源機器!$AU$1),0,熱源機器!N17)</f>
        <v>0</v>
      </c>
      <c r="Q216" s="892">
        <f>IF(OR(熱源機器!M17="",熱源機器!M17=0,熱源機器!G17=熱源機器!$AT$1,熱源機器!G17=熱源機器!$AU$1),0,熱源機器!V17)</f>
        <v>0</v>
      </c>
      <c r="R216" s="434" t="str">
        <f t="shared" si="27"/>
        <v/>
      </c>
      <c r="S216" s="939">
        <f t="shared" si="23"/>
        <v>0</v>
      </c>
      <c r="T216" s="27"/>
      <c r="U216" s="369"/>
      <c r="W216" s="3" t="str">
        <f t="shared" si="28"/>
        <v/>
      </c>
      <c r="X216" s="318">
        <f t="shared" si="29"/>
        <v>0</v>
      </c>
      <c r="Y216" s="355">
        <f>1-Y214/Y212</f>
        <v>0.1655328798185941</v>
      </c>
      <c r="Z216" s="355">
        <f t="shared" ref="Z216:AF216" si="31">1-Z214/Z212</f>
        <v>0.15719063545150502</v>
      </c>
      <c r="AA216" s="355">
        <f t="shared" si="31"/>
        <v>6.25E-2</v>
      </c>
      <c r="AB216" s="355">
        <f t="shared" si="31"/>
        <v>0.21477272727272734</v>
      </c>
      <c r="AC216" s="355">
        <f t="shared" si="31"/>
        <v>0.1238636363636364</v>
      </c>
      <c r="AD216" s="355">
        <f t="shared" si="31"/>
        <v>0.25341772151898745</v>
      </c>
      <c r="AE216" s="355">
        <f t="shared" si="31"/>
        <v>0.25360028099754128</v>
      </c>
      <c r="AF216" s="355">
        <f t="shared" si="31"/>
        <v>0.23905549810410198</v>
      </c>
      <c r="AG216" s="355">
        <f>AVERAGE(Y216:AF216)</f>
        <v>0.18374167244088668</v>
      </c>
      <c r="AH216" s="398">
        <f>ROUND((SUM(Y154:AJ154)*2+SUM(Y216:AF216))/(COUNTA(Y154:AJ154)*2+COUNTA(Y216:AF216)),3)</f>
        <v>0.23400000000000001</v>
      </c>
      <c r="AI216" s="147"/>
      <c r="AL216" s="940">
        <f t="shared" si="24"/>
        <v>0</v>
      </c>
      <c r="AM216" s="940">
        <f t="shared" si="25"/>
        <v>0</v>
      </c>
      <c r="AN216" s="27" t="str">
        <f>IF(熱源機器!S17="○",1,"")</f>
        <v/>
      </c>
      <c r="AO216" s="1"/>
    </row>
    <row r="217" spans="2:41" ht="13.5" customHeight="1">
      <c r="B217" s="395"/>
      <c r="C217" s="1"/>
      <c r="D217" s="307"/>
      <c r="E217" s="416"/>
      <c r="F217" s="324"/>
      <c r="G217" s="416"/>
      <c r="H217" s="245">
        <v>7</v>
      </c>
      <c r="I217" s="10" t="str">
        <f t="shared" si="26"/>
        <v/>
      </c>
      <c r="J217" s="891" t="str">
        <f>IF(OR(熱源機器!M18="",熱源機器!M18=0,熱源機器!G18=熱源機器!$AT$1,熱源機器!G18=熱源機器!$AU$1),"",熱源機器!E18)</f>
        <v/>
      </c>
      <c r="K217" s="1224" t="str">
        <f>IF(OR(熱源機器!M18="",熱源機器!M18=0,熱源機器!G18=熱源機器!$AT$1,熱源機器!G18=熱源機器!$AU$1),"",熱源機器!G18)</f>
        <v/>
      </c>
      <c r="L217" s="1224"/>
      <c r="M217" s="892">
        <f>IF(OR(熱源機器!M18="",熱源機器!M18=0,熱源機器!G18=熱源機器!$AT$1,熱源機器!G18=熱源機器!$AU$1),0,熱源機器!M18)</f>
        <v>0</v>
      </c>
      <c r="N217" s="893">
        <f>IF(OR(熱源機器!M18="",熱源機器!M18=0,熱源機器!G18=熱源機器!$AT$1,熱源機器!G18=熱源機器!$AU$1),0,熱源機器!Q18)</f>
        <v>0</v>
      </c>
      <c r="O217" s="438" t="str">
        <f>IF(OR(熱源機器!M18="",熱源機器!M18=0,熱源機器!G18=熱源機器!$AT$1,熱源機器!G18=熱源機器!$AU$1),"",熱源機器!R18)</f>
        <v/>
      </c>
      <c r="P217" s="892">
        <f>IF(OR(熱源機器!M18="",熱源機器!M18=0,熱源機器!G18=熱源機器!$AT$1,熱源機器!G18=熱源機器!$AU$1),0,熱源機器!N18)</f>
        <v>0</v>
      </c>
      <c r="Q217" s="892">
        <f>IF(OR(熱源機器!M18="",熱源機器!M18=0,熱源機器!G18=熱源機器!$AT$1,熱源機器!G18=熱源機器!$AU$1),0,熱源機器!V18)</f>
        <v>0</v>
      </c>
      <c r="R217" s="434" t="str">
        <f t="shared" si="27"/>
        <v/>
      </c>
      <c r="S217" s="939">
        <f t="shared" si="23"/>
        <v>0</v>
      </c>
      <c r="T217" s="27"/>
      <c r="U217" s="369"/>
      <c r="W217" s="3" t="str">
        <f t="shared" si="28"/>
        <v/>
      </c>
      <c r="X217" s="318">
        <f t="shared" si="29"/>
        <v>0</v>
      </c>
      <c r="Y217" s="27"/>
      <c r="Z217" s="27"/>
      <c r="AA217" s="27"/>
      <c r="AB217" s="27"/>
      <c r="AC217" s="27"/>
      <c r="AD217" s="27"/>
      <c r="AI217" s="147"/>
      <c r="AL217" s="940">
        <f t="shared" si="24"/>
        <v>0</v>
      </c>
      <c r="AM217" s="940">
        <f t="shared" si="25"/>
        <v>0</v>
      </c>
      <c r="AN217" s="27" t="str">
        <f>IF(熱源機器!S18="○",1,"")</f>
        <v/>
      </c>
      <c r="AO217" s="1"/>
    </row>
    <row r="218" spans="2:41" ht="13.5" customHeight="1">
      <c r="B218" s="395"/>
      <c r="C218" s="1"/>
      <c r="D218" s="307"/>
      <c r="E218" s="416"/>
      <c r="F218" s="324"/>
      <c r="G218" s="416"/>
      <c r="H218" s="245">
        <v>8</v>
      </c>
      <c r="I218" s="10" t="str">
        <f t="shared" si="26"/>
        <v/>
      </c>
      <c r="J218" s="891" t="str">
        <f>IF(OR(熱源機器!M19="",熱源機器!M19=0,熱源機器!G19=熱源機器!$AT$1,熱源機器!G19=熱源機器!$AU$1),"",熱源機器!E19)</f>
        <v/>
      </c>
      <c r="K218" s="1224" t="str">
        <f>IF(OR(熱源機器!M19="",熱源機器!M19=0,熱源機器!G19=熱源機器!$AT$1,熱源機器!G19=熱源機器!$AU$1),"",熱源機器!G19)</f>
        <v/>
      </c>
      <c r="L218" s="1224"/>
      <c r="M218" s="892">
        <f>IF(OR(熱源機器!M19="",熱源機器!M19=0,熱源機器!G19=熱源機器!$AT$1,熱源機器!G19=熱源機器!$AU$1),0,熱源機器!M19)</f>
        <v>0</v>
      </c>
      <c r="N218" s="893">
        <f>IF(OR(熱源機器!M19="",熱源機器!M19=0,熱源機器!G19=熱源機器!$AT$1,熱源機器!G19=熱源機器!$AU$1),0,熱源機器!Q19)</f>
        <v>0</v>
      </c>
      <c r="O218" s="438" t="str">
        <f>IF(OR(熱源機器!M19="",熱源機器!M19=0,熱源機器!G19=熱源機器!$AT$1,熱源機器!G19=熱源機器!$AU$1),"",熱源機器!R19)</f>
        <v/>
      </c>
      <c r="P218" s="892">
        <f>IF(OR(熱源機器!M19="",熱源機器!M19=0,熱源機器!G19=熱源機器!$AT$1,熱源機器!G19=熱源機器!$AU$1),0,熱源機器!N19)</f>
        <v>0</v>
      </c>
      <c r="Q218" s="892">
        <f>IF(OR(熱源機器!M19="",熱源機器!M19=0,熱源機器!G19=熱源機器!$AT$1,熱源機器!G19=熱源機器!$AU$1),0,熱源機器!V19)</f>
        <v>0</v>
      </c>
      <c r="R218" s="434" t="str">
        <f t="shared" si="27"/>
        <v/>
      </c>
      <c r="S218" s="939">
        <f t="shared" si="23"/>
        <v>0</v>
      </c>
      <c r="T218" s="27"/>
      <c r="U218" s="369"/>
      <c r="W218" s="3" t="str">
        <f t="shared" si="28"/>
        <v/>
      </c>
      <c r="X218" s="318">
        <f t="shared" si="29"/>
        <v>0</v>
      </c>
      <c r="Y218" s="27"/>
      <c r="Z218" s="27"/>
      <c r="AA218" s="27"/>
      <c r="AB218" s="27"/>
      <c r="AC218" s="27"/>
      <c r="AD218" s="27"/>
      <c r="AI218" s="147"/>
      <c r="AL218" s="940">
        <f t="shared" si="24"/>
        <v>0</v>
      </c>
      <c r="AM218" s="940">
        <f t="shared" si="25"/>
        <v>0</v>
      </c>
      <c r="AN218" s="27" t="str">
        <f>IF(熱源機器!S19="○",1,"")</f>
        <v/>
      </c>
      <c r="AO218" s="1"/>
    </row>
    <row r="219" spans="2:41" ht="13.5" customHeight="1">
      <c r="B219" s="395"/>
      <c r="C219" s="1"/>
      <c r="D219" s="307"/>
      <c r="E219" s="416"/>
      <c r="F219" s="324"/>
      <c r="G219" s="416"/>
      <c r="H219" s="245">
        <v>9</v>
      </c>
      <c r="I219" s="785" t="str">
        <f t="shared" si="26"/>
        <v/>
      </c>
      <c r="J219" s="891" t="str">
        <f>IF(OR(熱源機器!M20="",熱源機器!M20=0,熱源機器!G20=熱源機器!$AT$1,熱源機器!G20=熱源機器!$AU$1),"",熱源機器!E20)</f>
        <v/>
      </c>
      <c r="K219" s="1224" t="str">
        <f>IF(OR(熱源機器!M20="",熱源機器!M20=0,熱源機器!G20=熱源機器!$AT$1,熱源機器!G20=熱源機器!$AU$1),"",熱源機器!G20)</f>
        <v/>
      </c>
      <c r="L219" s="1224"/>
      <c r="M219" s="892">
        <f>IF(OR(熱源機器!M20="",熱源機器!M20=0,熱源機器!G20=熱源機器!$AT$1,熱源機器!G20=熱源機器!$AU$1),0,熱源機器!M20)</f>
        <v>0</v>
      </c>
      <c r="N219" s="893">
        <f>IF(OR(熱源機器!M20="",熱源機器!M20=0,熱源機器!G20=熱源機器!$AT$1,熱源機器!G20=熱源機器!$AU$1),0,熱源機器!Q20)</f>
        <v>0</v>
      </c>
      <c r="O219" s="438" t="str">
        <f>IF(OR(熱源機器!M20="",熱源機器!M20=0,熱源機器!G20=熱源機器!$AT$1,熱源機器!G20=熱源機器!$AU$1),"",熱源機器!R20)</f>
        <v/>
      </c>
      <c r="P219" s="892">
        <f>IF(OR(熱源機器!M20="",熱源機器!M20=0,熱源機器!G20=熱源機器!$AT$1,熱源機器!G20=熱源機器!$AU$1),0,熱源機器!N20)</f>
        <v>0</v>
      </c>
      <c r="Q219" s="892">
        <f>IF(OR(熱源機器!M20="",熱源機器!M20=0,熱源機器!G20=熱源機器!$AT$1,熱源機器!G20=熱源機器!$AU$1),0,熱源機器!V20)</f>
        <v>0</v>
      </c>
      <c r="R219" s="434" t="str">
        <f t="shared" si="27"/>
        <v/>
      </c>
      <c r="S219" s="939">
        <f t="shared" si="23"/>
        <v>0</v>
      </c>
      <c r="T219" s="27"/>
      <c r="U219" s="369"/>
      <c r="W219" s="3" t="str">
        <f t="shared" si="28"/>
        <v/>
      </c>
      <c r="X219" s="318">
        <f t="shared" si="29"/>
        <v>0</v>
      </c>
      <c r="Y219" s="27"/>
      <c r="Z219" s="27"/>
      <c r="AA219" s="27"/>
      <c r="AB219" s="27"/>
      <c r="AC219" s="27"/>
      <c r="AD219" s="27"/>
      <c r="AI219" s="147"/>
      <c r="AL219" s="940">
        <f t="shared" si="24"/>
        <v>0</v>
      </c>
      <c r="AM219" s="940">
        <f t="shared" si="25"/>
        <v>0</v>
      </c>
      <c r="AN219" s="27" t="str">
        <f>IF(熱源機器!S20="○",1,"")</f>
        <v/>
      </c>
      <c r="AO219" s="1"/>
    </row>
    <row r="220" spans="2:41" ht="13.5" customHeight="1" thickBot="1">
      <c r="B220" s="395"/>
      <c r="C220" s="1"/>
      <c r="D220" s="307"/>
      <c r="E220" s="416"/>
      <c r="F220" s="324"/>
      <c r="G220" s="416"/>
      <c r="H220" s="245">
        <v>10</v>
      </c>
      <c r="I220" s="10" t="str">
        <f t="shared" si="26"/>
        <v/>
      </c>
      <c r="J220" s="891" t="str">
        <f>IF(OR(熱源機器!M21="",熱源機器!M21=0,熱源機器!G21=熱源機器!$AT$1,熱源機器!G21=熱源機器!$AU$1),"",熱源機器!E21)</f>
        <v/>
      </c>
      <c r="K220" s="1224" t="str">
        <f>IF(OR(熱源機器!M21="",熱源機器!M21=0,熱源機器!G21=熱源機器!$AT$1,熱源機器!G21=熱源機器!$AU$1),"",熱源機器!G21)</f>
        <v/>
      </c>
      <c r="L220" s="1224"/>
      <c r="M220" s="892">
        <f>IF(OR(熱源機器!M21="",熱源機器!M21=0,熱源機器!G21=熱源機器!$AT$1,熱源機器!G21=熱源機器!$AU$1),0,熱源機器!M21)</f>
        <v>0</v>
      </c>
      <c r="N220" s="893">
        <f>IF(OR(熱源機器!M21="",熱源機器!M21=0,熱源機器!G21=熱源機器!$AT$1,熱源機器!G21=熱源機器!$AU$1),0,熱源機器!Q21)</f>
        <v>0</v>
      </c>
      <c r="O220" s="438" t="str">
        <f>IF(OR(熱源機器!M21="",熱源機器!M21=0,熱源機器!G21=熱源機器!$AT$1,熱源機器!G21=熱源機器!$AU$1),"",熱源機器!R21)</f>
        <v/>
      </c>
      <c r="P220" s="892">
        <f>IF(OR(熱源機器!M21="",熱源機器!M21=0,熱源機器!G21=熱源機器!$AT$1,熱源機器!G21=熱源機器!$AU$1),0,熱源機器!N21)</f>
        <v>0</v>
      </c>
      <c r="Q220" s="892">
        <f>IF(OR(熱源機器!M21="",熱源機器!M21=0,熱源機器!G21=熱源機器!$AT$1,熱源機器!G21=熱源機器!$AU$1),0,熱源機器!V21)</f>
        <v>0</v>
      </c>
      <c r="R220" s="434" t="str">
        <f t="shared" si="27"/>
        <v/>
      </c>
      <c r="S220" s="939">
        <f t="shared" si="23"/>
        <v>0</v>
      </c>
      <c r="T220" s="27"/>
      <c r="U220" s="369"/>
      <c r="W220" s="3" t="str">
        <f t="shared" si="28"/>
        <v/>
      </c>
      <c r="X220" s="318">
        <f t="shared" si="29"/>
        <v>0</v>
      </c>
      <c r="Y220" s="27"/>
      <c r="Z220" s="27"/>
      <c r="AA220" s="27"/>
      <c r="AB220" s="27"/>
      <c r="AC220" s="27"/>
      <c r="AD220" s="27"/>
      <c r="AI220" s="147"/>
      <c r="AL220" s="940">
        <f t="shared" si="24"/>
        <v>0</v>
      </c>
      <c r="AM220" s="940">
        <f t="shared" si="25"/>
        <v>0</v>
      </c>
      <c r="AN220" s="27" t="str">
        <f>IF(熱源機器!S21="○",1,"")</f>
        <v/>
      </c>
      <c r="AO220" s="1"/>
    </row>
    <row r="221" spans="2:41" ht="13.5" hidden="1" customHeight="1">
      <c r="B221" s="395"/>
      <c r="C221" s="1"/>
      <c r="D221" s="307"/>
      <c r="E221" s="416"/>
      <c r="F221" s="324"/>
      <c r="G221" s="416"/>
      <c r="H221" s="245">
        <v>11</v>
      </c>
      <c r="I221" s="10" t="str">
        <f t="shared" si="26"/>
        <v/>
      </c>
      <c r="J221" s="891" t="str">
        <f>IF(OR(熱源機器!M22="",熱源機器!M22=0,熱源機器!G22=熱源機器!$AT$1,熱源機器!G22=熱源機器!$AU$1),"",熱源機器!E22)</f>
        <v/>
      </c>
      <c r="K221" s="1224" t="str">
        <f>IF(OR(熱源機器!M22="",熱源機器!M22=0,熱源機器!G22=熱源機器!$AT$1,熱源機器!G22=熱源機器!$AU$1),"",熱源機器!G22)</f>
        <v/>
      </c>
      <c r="L221" s="1224"/>
      <c r="M221" s="892">
        <f>IF(OR(熱源機器!M22="",熱源機器!M22=0,熱源機器!G22=熱源機器!$AT$1,熱源機器!G22=熱源機器!$AU$1),0,熱源機器!M22)</f>
        <v>0</v>
      </c>
      <c r="N221" s="893">
        <f>IF(OR(熱源機器!M22="",熱源機器!M22=0,熱源機器!G22=熱源機器!$AT$1,熱源機器!G22=熱源機器!$AU$1),0,熱源機器!Q22)</f>
        <v>0</v>
      </c>
      <c r="O221" s="438" t="str">
        <f>IF(OR(熱源機器!M22="",熱源機器!M22=0,熱源機器!G22=熱源機器!$AT$1,熱源機器!G22=熱源機器!$AU$1),"",熱源機器!R22)</f>
        <v/>
      </c>
      <c r="P221" s="892">
        <f>IF(OR(熱源機器!M22="",熱源機器!M22=0,熱源機器!G22=熱源機器!$AT$1,熱源機器!G22=熱源機器!$AU$1),0,熱源機器!N22)</f>
        <v>0</v>
      </c>
      <c r="Q221" s="892">
        <f>IF(OR(熱源機器!M22="",熱源機器!M22=0,熱源機器!G22=熱源機器!$AT$1,熱源機器!G22=熱源機器!$AU$1),0,熱源機器!V22)</f>
        <v>0</v>
      </c>
      <c r="R221" s="434" t="str">
        <f t="shared" si="27"/>
        <v/>
      </c>
      <c r="S221" s="939">
        <f t="shared" si="23"/>
        <v>0</v>
      </c>
      <c r="T221" s="27"/>
      <c r="U221" s="369"/>
      <c r="W221" s="3" t="str">
        <f t="shared" si="28"/>
        <v/>
      </c>
      <c r="X221" s="318">
        <f t="shared" si="29"/>
        <v>0</v>
      </c>
      <c r="Y221" s="27"/>
      <c r="Z221" s="27"/>
      <c r="AA221" s="27"/>
      <c r="AB221" s="27"/>
      <c r="AC221" s="27"/>
      <c r="AD221" s="27"/>
      <c r="AI221" s="147"/>
      <c r="AL221" s="940">
        <f t="shared" si="24"/>
        <v>0</v>
      </c>
      <c r="AM221" s="940">
        <f t="shared" si="25"/>
        <v>0</v>
      </c>
      <c r="AN221" s="27" t="str">
        <f>IF(熱源機器!S22="○",1,"")</f>
        <v/>
      </c>
      <c r="AO221" s="1"/>
    </row>
    <row r="222" spans="2:41" ht="13.5" hidden="1" customHeight="1" thickBot="1">
      <c r="B222" s="395"/>
      <c r="C222" s="1"/>
      <c r="D222" s="307"/>
      <c r="E222" s="416"/>
      <c r="F222" s="324"/>
      <c r="G222" s="416"/>
      <c r="H222" s="245">
        <v>12</v>
      </c>
      <c r="I222" s="10" t="str">
        <f t="shared" si="26"/>
        <v/>
      </c>
      <c r="J222" s="891" t="str">
        <f>IF(OR(熱源機器!M23="",熱源機器!M23=0,熱源機器!G23=熱源機器!$AT$1,熱源機器!G23=熱源機器!$AU$1),"",熱源機器!E23)</f>
        <v/>
      </c>
      <c r="K222" s="1224" t="str">
        <f>IF(OR(熱源機器!M23="",熱源機器!M23=0,熱源機器!G23=熱源機器!$AT$1,熱源機器!G23=熱源機器!$AU$1),"",熱源機器!G23)</f>
        <v/>
      </c>
      <c r="L222" s="1224"/>
      <c r="M222" s="892">
        <f>IF(OR(熱源機器!M23="",熱源機器!M23=0,熱源機器!G23=熱源機器!$AT$1,熱源機器!G23=熱源機器!$AU$1),0,熱源機器!M23)</f>
        <v>0</v>
      </c>
      <c r="N222" s="893">
        <f>IF(OR(熱源機器!M23="",熱源機器!M23=0,熱源機器!G23=熱源機器!$AT$1,熱源機器!G23=熱源機器!$AU$1),0,熱源機器!Q23)</f>
        <v>0</v>
      </c>
      <c r="O222" s="438" t="str">
        <f>IF(OR(熱源機器!M23="",熱源機器!M23=0,熱源機器!G23=熱源機器!$AT$1,熱源機器!G23=熱源機器!$AU$1),"",熱源機器!R23)</f>
        <v/>
      </c>
      <c r="P222" s="892">
        <f>IF(OR(熱源機器!M23="",熱源機器!M23=0,熱源機器!G23=熱源機器!$AT$1,熱源機器!G23=熱源機器!$AU$1),0,熱源機器!N23)</f>
        <v>0</v>
      </c>
      <c r="Q222" s="892">
        <f>IF(OR(熱源機器!M23="",熱源機器!M23=0,熱源機器!G23=熱源機器!$AT$1,熱源機器!G23=熱源機器!$AU$1),0,熱源機器!V23)</f>
        <v>0</v>
      </c>
      <c r="R222" s="434" t="str">
        <f t="shared" si="27"/>
        <v/>
      </c>
      <c r="S222" s="939">
        <f t="shared" si="23"/>
        <v>0</v>
      </c>
      <c r="T222" s="27"/>
      <c r="U222" s="369"/>
      <c r="W222" s="3" t="str">
        <f t="shared" si="28"/>
        <v/>
      </c>
      <c r="X222" s="318">
        <f t="shared" si="29"/>
        <v>0</v>
      </c>
      <c r="Y222" s="27"/>
      <c r="Z222" s="27"/>
      <c r="AA222" s="27"/>
      <c r="AB222" s="27"/>
      <c r="AC222" s="27"/>
      <c r="AD222" s="27"/>
      <c r="AI222" s="147"/>
      <c r="AL222" s="940">
        <f t="shared" si="24"/>
        <v>0</v>
      </c>
      <c r="AM222" s="940">
        <f t="shared" si="25"/>
        <v>0</v>
      </c>
      <c r="AN222" s="27" t="str">
        <f>IF(熱源機器!S23="○",1,"")</f>
        <v/>
      </c>
      <c r="AO222" s="1"/>
    </row>
    <row r="223" spans="2:41" ht="13.5" hidden="1" customHeight="1">
      <c r="B223" s="395"/>
      <c r="C223" s="1"/>
      <c r="D223" s="307"/>
      <c r="E223" s="416"/>
      <c r="F223" s="324"/>
      <c r="G223" s="416"/>
      <c r="H223" s="245">
        <v>13</v>
      </c>
      <c r="I223" s="10" t="str">
        <f t="shared" si="26"/>
        <v/>
      </c>
      <c r="J223" s="891" t="str">
        <f>IF(OR(熱源機器!M24="",熱源機器!M24=0,熱源機器!G24=熱源機器!$AT$1,熱源機器!G24=熱源機器!$AU$1),"",熱源機器!E24)</f>
        <v/>
      </c>
      <c r="K223" s="1224" t="str">
        <f>IF(OR(熱源機器!M24="",熱源機器!M24=0,熱源機器!G24=熱源機器!$AT$1,熱源機器!G24=熱源機器!$AU$1),"",熱源機器!G24)</f>
        <v/>
      </c>
      <c r="L223" s="1224"/>
      <c r="M223" s="892">
        <f>IF(OR(熱源機器!M24="",熱源機器!M24=0,熱源機器!G24=熱源機器!$AT$1,熱源機器!G24=熱源機器!$AU$1),0,熱源機器!M24)</f>
        <v>0</v>
      </c>
      <c r="N223" s="893">
        <f>IF(OR(熱源機器!M24="",熱源機器!M24=0,熱源機器!G24=熱源機器!$AT$1,熱源機器!G24=熱源機器!$AU$1),0,熱源機器!Q24)</f>
        <v>0</v>
      </c>
      <c r="O223" s="438" t="str">
        <f>IF(OR(熱源機器!M24="",熱源機器!M24=0,熱源機器!G24=熱源機器!$AT$1,熱源機器!G24=熱源機器!$AU$1),"",熱源機器!R24)</f>
        <v/>
      </c>
      <c r="P223" s="892">
        <f>IF(OR(熱源機器!M24="",熱源機器!M24=0,熱源機器!G24=熱源機器!$AT$1,熱源機器!G24=熱源機器!$AU$1),0,熱源機器!N24)</f>
        <v>0</v>
      </c>
      <c r="Q223" s="892">
        <f>IF(OR(熱源機器!M24="",熱源機器!M24=0,熱源機器!G24=熱源機器!$AT$1,熱源機器!G24=熱源機器!$AU$1),0,熱源機器!V24)</f>
        <v>0</v>
      </c>
      <c r="R223" s="434" t="str">
        <f t="shared" si="27"/>
        <v/>
      </c>
      <c r="S223" s="939">
        <f t="shared" si="23"/>
        <v>0</v>
      </c>
      <c r="T223" s="27"/>
      <c r="U223" s="369"/>
      <c r="W223" s="3" t="str">
        <f t="shared" si="28"/>
        <v/>
      </c>
      <c r="X223" s="318">
        <f t="shared" si="29"/>
        <v>0</v>
      </c>
      <c r="Y223" s="27"/>
      <c r="Z223" s="27"/>
      <c r="AA223" s="27"/>
      <c r="AB223" s="27"/>
      <c r="AC223" s="27"/>
      <c r="AD223" s="27"/>
      <c r="AI223" s="147"/>
      <c r="AL223" s="940">
        <f t="shared" si="24"/>
        <v>0</v>
      </c>
      <c r="AM223" s="940">
        <f t="shared" si="25"/>
        <v>0</v>
      </c>
      <c r="AN223" s="27" t="str">
        <f>IF(熱源機器!S24="○",1,"")</f>
        <v/>
      </c>
      <c r="AO223" s="1"/>
    </row>
    <row r="224" spans="2:41" ht="13.5" hidden="1" customHeight="1">
      <c r="B224" s="395"/>
      <c r="C224" s="1"/>
      <c r="D224" s="307"/>
      <c r="E224" s="416"/>
      <c r="F224" s="324"/>
      <c r="G224" s="416"/>
      <c r="H224" s="245">
        <v>14</v>
      </c>
      <c r="I224" s="10" t="str">
        <f t="shared" si="26"/>
        <v/>
      </c>
      <c r="J224" s="891" t="str">
        <f>IF(OR(熱源機器!M25="",熱源機器!M25=0,熱源機器!G25=熱源機器!$AT$1,熱源機器!G25=熱源機器!$AU$1),"",熱源機器!E25)</f>
        <v/>
      </c>
      <c r="K224" s="1224" t="str">
        <f>IF(OR(熱源機器!M25="",熱源機器!M25=0,熱源機器!G25=熱源機器!$AT$1,熱源機器!G25=熱源機器!$AU$1),"",熱源機器!G25)</f>
        <v/>
      </c>
      <c r="L224" s="1224"/>
      <c r="M224" s="892">
        <f>IF(OR(熱源機器!M25="",熱源機器!M25=0,熱源機器!G25=熱源機器!$AT$1,熱源機器!G25=熱源機器!$AU$1),0,熱源機器!M25)</f>
        <v>0</v>
      </c>
      <c r="N224" s="893">
        <f>IF(OR(熱源機器!M25="",熱源機器!M25=0,熱源機器!G25=熱源機器!$AT$1,熱源機器!G25=熱源機器!$AU$1),0,熱源機器!Q25)</f>
        <v>0</v>
      </c>
      <c r="O224" s="438" t="str">
        <f>IF(OR(熱源機器!M25="",熱源機器!M25=0,熱源機器!G25=熱源機器!$AT$1,熱源機器!G25=熱源機器!$AU$1),"",熱源機器!R25)</f>
        <v/>
      </c>
      <c r="P224" s="892">
        <f>IF(OR(熱源機器!M25="",熱源機器!M25=0,熱源機器!G25=熱源機器!$AT$1,熱源機器!G25=熱源機器!$AU$1),0,熱源機器!N25)</f>
        <v>0</v>
      </c>
      <c r="Q224" s="892">
        <f>IF(OR(熱源機器!M25="",熱源機器!M25=0,熱源機器!G25=熱源機器!$AT$1,熱源機器!G25=熱源機器!$AU$1),0,熱源機器!V25)</f>
        <v>0</v>
      </c>
      <c r="R224" s="434" t="str">
        <f t="shared" si="27"/>
        <v/>
      </c>
      <c r="S224" s="939">
        <f t="shared" si="23"/>
        <v>0</v>
      </c>
      <c r="T224" s="27"/>
      <c r="U224" s="369"/>
      <c r="W224" s="3" t="str">
        <f t="shared" si="28"/>
        <v/>
      </c>
      <c r="X224" s="318">
        <f t="shared" si="29"/>
        <v>0</v>
      </c>
      <c r="Y224" s="27"/>
      <c r="Z224" s="27"/>
      <c r="AA224" s="27"/>
      <c r="AB224" s="27"/>
      <c r="AC224" s="27"/>
      <c r="AD224" s="27"/>
      <c r="AI224" s="147"/>
      <c r="AL224" s="940">
        <f t="shared" si="24"/>
        <v>0</v>
      </c>
      <c r="AM224" s="940">
        <f t="shared" si="25"/>
        <v>0</v>
      </c>
      <c r="AN224" s="27" t="str">
        <f>IF(熱源機器!S25="○",1,"")</f>
        <v/>
      </c>
      <c r="AO224" s="1"/>
    </row>
    <row r="225" spans="2:41" ht="13.5" hidden="1" customHeight="1">
      <c r="B225" s="395"/>
      <c r="C225" s="1"/>
      <c r="D225" s="307"/>
      <c r="E225" s="416"/>
      <c r="F225" s="324"/>
      <c r="G225" s="416"/>
      <c r="H225" s="245">
        <v>15</v>
      </c>
      <c r="I225" s="10" t="str">
        <f t="shared" si="26"/>
        <v/>
      </c>
      <c r="J225" s="891" t="str">
        <f>IF(OR(熱源機器!M26="",熱源機器!M26=0,熱源機器!G26=熱源機器!$AT$1,熱源機器!G26=熱源機器!$AU$1),"",熱源機器!E26)</f>
        <v/>
      </c>
      <c r="K225" s="1224" t="str">
        <f>IF(OR(熱源機器!M26="",熱源機器!M26=0,熱源機器!G26=熱源機器!$AT$1,熱源機器!G26=熱源機器!$AU$1),"",熱源機器!G26)</f>
        <v/>
      </c>
      <c r="L225" s="1224"/>
      <c r="M225" s="892">
        <f>IF(OR(熱源機器!M26="",熱源機器!M26=0,熱源機器!G26=熱源機器!$AT$1,熱源機器!G26=熱源機器!$AU$1),0,熱源機器!M26)</f>
        <v>0</v>
      </c>
      <c r="N225" s="893">
        <f>IF(OR(熱源機器!M26="",熱源機器!M26=0,熱源機器!G26=熱源機器!$AT$1,熱源機器!G26=熱源機器!$AU$1),0,熱源機器!Q26)</f>
        <v>0</v>
      </c>
      <c r="O225" s="438" t="str">
        <f>IF(OR(熱源機器!M26="",熱源機器!M26=0,熱源機器!G26=熱源機器!$AT$1,熱源機器!G26=熱源機器!$AU$1),"",熱源機器!R26)</f>
        <v/>
      </c>
      <c r="P225" s="892">
        <f>IF(OR(熱源機器!M26="",熱源機器!M26=0,熱源機器!G26=熱源機器!$AT$1,熱源機器!G26=熱源機器!$AU$1),0,熱源機器!N26)</f>
        <v>0</v>
      </c>
      <c r="Q225" s="892">
        <f>IF(OR(熱源機器!M26="",熱源機器!M26=0,熱源機器!G26=熱源機器!$AT$1,熱源機器!G26=熱源機器!$AU$1),0,熱源機器!V26)</f>
        <v>0</v>
      </c>
      <c r="R225" s="434" t="str">
        <f t="shared" si="27"/>
        <v/>
      </c>
      <c r="S225" s="939">
        <f t="shared" si="23"/>
        <v>0</v>
      </c>
      <c r="T225" s="27"/>
      <c r="U225" s="369"/>
      <c r="W225" s="3" t="str">
        <f t="shared" si="28"/>
        <v/>
      </c>
      <c r="X225" s="318">
        <f t="shared" si="29"/>
        <v>0</v>
      </c>
      <c r="Y225" s="27"/>
      <c r="Z225" s="27"/>
      <c r="AA225" s="27"/>
      <c r="AB225" s="27"/>
      <c r="AC225" s="27"/>
      <c r="AD225" s="27"/>
      <c r="AI225" s="147"/>
      <c r="AL225" s="940">
        <f t="shared" si="24"/>
        <v>0</v>
      </c>
      <c r="AM225" s="940">
        <f t="shared" si="25"/>
        <v>0</v>
      </c>
      <c r="AN225" s="27" t="str">
        <f>IF(熱源機器!S26="○",1,"")</f>
        <v/>
      </c>
      <c r="AO225" s="1"/>
    </row>
    <row r="226" spans="2:41" ht="13.5" hidden="1" customHeight="1">
      <c r="B226" s="395"/>
      <c r="C226" s="1"/>
      <c r="D226" s="307"/>
      <c r="E226" s="416"/>
      <c r="F226" s="324"/>
      <c r="G226" s="416"/>
      <c r="H226" s="245">
        <v>16</v>
      </c>
      <c r="I226" s="10" t="str">
        <f t="shared" si="26"/>
        <v/>
      </c>
      <c r="J226" s="891" t="str">
        <f>IF(OR(熱源機器!M27="",熱源機器!M27=0,熱源機器!G27=熱源機器!$AT$1,熱源機器!G27=熱源機器!$AU$1),"",熱源機器!E27)</f>
        <v/>
      </c>
      <c r="K226" s="1224" t="str">
        <f>IF(OR(熱源機器!M27="",熱源機器!M27=0,熱源機器!G27=熱源機器!$AT$1,熱源機器!G27=熱源機器!$AU$1),"",熱源機器!G27)</f>
        <v/>
      </c>
      <c r="L226" s="1224"/>
      <c r="M226" s="892">
        <f>IF(OR(熱源機器!M27="",熱源機器!M27=0,熱源機器!G27=熱源機器!$AT$1,熱源機器!G27=熱源機器!$AU$1),0,熱源機器!M27)</f>
        <v>0</v>
      </c>
      <c r="N226" s="893">
        <f>IF(OR(熱源機器!M27="",熱源機器!M27=0,熱源機器!G27=熱源機器!$AT$1,熱源機器!G27=熱源機器!$AU$1),0,熱源機器!Q27)</f>
        <v>0</v>
      </c>
      <c r="O226" s="438" t="str">
        <f>IF(OR(熱源機器!M27="",熱源機器!M27=0,熱源機器!G27=熱源機器!$AT$1,熱源機器!G27=熱源機器!$AU$1),"",熱源機器!R27)</f>
        <v/>
      </c>
      <c r="P226" s="892">
        <f>IF(OR(熱源機器!M27="",熱源機器!M27=0,熱源機器!G27=熱源機器!$AT$1,熱源機器!G27=熱源機器!$AU$1),0,熱源機器!N27)</f>
        <v>0</v>
      </c>
      <c r="Q226" s="892">
        <f>IF(OR(熱源機器!M27="",熱源機器!M27=0,熱源機器!G27=熱源機器!$AT$1,熱源機器!G27=熱源機器!$AU$1),0,熱源機器!V27)</f>
        <v>0</v>
      </c>
      <c r="R226" s="434" t="str">
        <f t="shared" si="27"/>
        <v/>
      </c>
      <c r="S226" s="939">
        <f t="shared" si="23"/>
        <v>0</v>
      </c>
      <c r="T226" s="27"/>
      <c r="U226" s="369"/>
      <c r="W226" s="3" t="str">
        <f t="shared" si="28"/>
        <v/>
      </c>
      <c r="X226" s="318">
        <f t="shared" si="29"/>
        <v>0</v>
      </c>
      <c r="Y226" s="27"/>
      <c r="Z226" s="27"/>
      <c r="AA226" s="27"/>
      <c r="AB226" s="27"/>
      <c r="AC226" s="27"/>
      <c r="AD226" s="27"/>
      <c r="AI226" s="147"/>
      <c r="AL226" s="940">
        <f t="shared" si="24"/>
        <v>0</v>
      </c>
      <c r="AM226" s="940">
        <f t="shared" si="25"/>
        <v>0</v>
      </c>
      <c r="AN226" s="27" t="str">
        <f>IF(熱源機器!S27="○",1,"")</f>
        <v/>
      </c>
      <c r="AO226" s="1"/>
    </row>
    <row r="227" spans="2:41" ht="13.5" hidden="1" customHeight="1">
      <c r="B227" s="395"/>
      <c r="C227" s="1"/>
      <c r="D227" s="307"/>
      <c r="E227" s="416"/>
      <c r="F227" s="324"/>
      <c r="G227" s="416"/>
      <c r="H227" s="245">
        <v>17</v>
      </c>
      <c r="I227" s="10" t="str">
        <f t="shared" si="26"/>
        <v/>
      </c>
      <c r="J227" s="891" t="str">
        <f>IF(OR(熱源機器!M28="",熱源機器!M28=0,熱源機器!G28=熱源機器!$AT$1,熱源機器!G28=熱源機器!$AU$1),"",熱源機器!E28)</f>
        <v/>
      </c>
      <c r="K227" s="1224" t="str">
        <f>IF(OR(熱源機器!M28="",熱源機器!M28=0,熱源機器!G28=熱源機器!$AT$1,熱源機器!G28=熱源機器!$AU$1),"",熱源機器!G28)</f>
        <v/>
      </c>
      <c r="L227" s="1224"/>
      <c r="M227" s="892">
        <f>IF(OR(熱源機器!M28="",熱源機器!M28=0,熱源機器!G28=熱源機器!$AT$1,熱源機器!G28=熱源機器!$AU$1),0,熱源機器!M28)</f>
        <v>0</v>
      </c>
      <c r="N227" s="893">
        <f>IF(OR(熱源機器!M28="",熱源機器!M28=0,熱源機器!G28=熱源機器!$AT$1,熱源機器!G28=熱源機器!$AU$1),0,熱源機器!Q28)</f>
        <v>0</v>
      </c>
      <c r="O227" s="438" t="str">
        <f>IF(OR(熱源機器!M28="",熱源機器!M28=0,熱源機器!G28=熱源機器!$AT$1,熱源機器!G28=熱源機器!$AU$1),"",熱源機器!R28)</f>
        <v/>
      </c>
      <c r="P227" s="892">
        <f>IF(OR(熱源機器!M28="",熱源機器!M28=0,熱源機器!G28=熱源機器!$AT$1,熱源機器!G28=熱源機器!$AU$1),0,熱源機器!N28)</f>
        <v>0</v>
      </c>
      <c r="Q227" s="892">
        <f>IF(OR(熱源機器!M28="",熱源機器!M28=0,熱源機器!G28=熱源機器!$AT$1,熱源機器!G28=熱源機器!$AU$1),0,熱源機器!V28)</f>
        <v>0</v>
      </c>
      <c r="R227" s="434" t="str">
        <f t="shared" si="27"/>
        <v/>
      </c>
      <c r="S227" s="939">
        <f t="shared" si="23"/>
        <v>0</v>
      </c>
      <c r="T227" s="27"/>
      <c r="U227" s="369"/>
      <c r="W227" s="3" t="str">
        <f t="shared" si="28"/>
        <v/>
      </c>
      <c r="X227" s="318">
        <f t="shared" si="29"/>
        <v>0</v>
      </c>
      <c r="Y227" s="27"/>
      <c r="Z227" s="27"/>
      <c r="AA227" s="27"/>
      <c r="AB227" s="27"/>
      <c r="AC227" s="27"/>
      <c r="AD227" s="27"/>
      <c r="AI227" s="147"/>
      <c r="AL227" s="940">
        <f t="shared" si="24"/>
        <v>0</v>
      </c>
      <c r="AM227" s="940">
        <f t="shared" si="25"/>
        <v>0</v>
      </c>
      <c r="AN227" s="27" t="str">
        <f>IF(熱源機器!S28="○",1,"")</f>
        <v/>
      </c>
      <c r="AO227" s="1"/>
    </row>
    <row r="228" spans="2:41" ht="13.5" hidden="1" customHeight="1">
      <c r="B228" s="395"/>
      <c r="C228" s="1"/>
      <c r="D228" s="307"/>
      <c r="E228" s="416"/>
      <c r="F228" s="324"/>
      <c r="G228" s="416"/>
      <c r="H228" s="245">
        <v>18</v>
      </c>
      <c r="I228" s="10" t="str">
        <f t="shared" si="26"/>
        <v/>
      </c>
      <c r="J228" s="891" t="str">
        <f>IF(OR(熱源機器!M29="",熱源機器!M29=0,熱源機器!G29=熱源機器!$AT$1,熱源機器!G29=熱源機器!$AU$1),"",熱源機器!E29)</f>
        <v/>
      </c>
      <c r="K228" s="1224" t="str">
        <f>IF(OR(熱源機器!M29="",熱源機器!M29=0,熱源機器!G29=熱源機器!$AT$1,熱源機器!G29=熱源機器!$AU$1),"",熱源機器!G29)</f>
        <v/>
      </c>
      <c r="L228" s="1224"/>
      <c r="M228" s="892">
        <f>IF(OR(熱源機器!M29="",熱源機器!M29=0,熱源機器!G29=熱源機器!$AT$1,熱源機器!G29=熱源機器!$AU$1),0,熱源機器!M29)</f>
        <v>0</v>
      </c>
      <c r="N228" s="893">
        <f>IF(OR(熱源機器!M29="",熱源機器!M29=0,熱源機器!G29=熱源機器!$AT$1,熱源機器!G29=熱源機器!$AU$1),0,熱源機器!Q29)</f>
        <v>0</v>
      </c>
      <c r="O228" s="438" t="str">
        <f>IF(OR(熱源機器!M29="",熱源機器!M29=0,熱源機器!G29=熱源機器!$AT$1,熱源機器!G29=熱源機器!$AU$1),"",熱源機器!R29)</f>
        <v/>
      </c>
      <c r="P228" s="892">
        <f>IF(OR(熱源機器!M29="",熱源機器!M29=0,熱源機器!G29=熱源機器!$AT$1,熱源機器!G29=熱源機器!$AU$1),0,熱源機器!N29)</f>
        <v>0</v>
      </c>
      <c r="Q228" s="892">
        <f>IF(OR(熱源機器!M29="",熱源機器!M29=0,熱源機器!G29=熱源機器!$AT$1,熱源機器!G29=熱源機器!$AU$1),0,熱源機器!V29)</f>
        <v>0</v>
      </c>
      <c r="R228" s="434" t="str">
        <f t="shared" si="27"/>
        <v/>
      </c>
      <c r="S228" s="939">
        <f t="shared" si="23"/>
        <v>0</v>
      </c>
      <c r="T228" s="27"/>
      <c r="U228" s="369"/>
      <c r="W228" s="3" t="str">
        <f t="shared" si="28"/>
        <v/>
      </c>
      <c r="X228" s="318">
        <f t="shared" si="29"/>
        <v>0</v>
      </c>
      <c r="Y228" s="27"/>
      <c r="Z228" s="27"/>
      <c r="AA228" s="27"/>
      <c r="AB228" s="27"/>
      <c r="AC228" s="27"/>
      <c r="AD228" s="27"/>
      <c r="AI228" s="147"/>
      <c r="AL228" s="940">
        <f t="shared" si="24"/>
        <v>0</v>
      </c>
      <c r="AM228" s="940">
        <f t="shared" si="25"/>
        <v>0</v>
      </c>
      <c r="AN228" s="27" t="str">
        <f>IF(熱源機器!S29="○",1,"")</f>
        <v/>
      </c>
      <c r="AO228" s="1"/>
    </row>
    <row r="229" spans="2:41" ht="13.5" hidden="1" customHeight="1">
      <c r="B229" s="395"/>
      <c r="C229" s="1"/>
      <c r="D229" s="307"/>
      <c r="E229" s="416"/>
      <c r="F229" s="324"/>
      <c r="G229" s="416"/>
      <c r="H229" s="245">
        <v>19</v>
      </c>
      <c r="I229" s="10" t="str">
        <f t="shared" si="26"/>
        <v/>
      </c>
      <c r="J229" s="891" t="str">
        <f>IF(OR(熱源機器!M30="",熱源機器!M30=0,熱源機器!G30=熱源機器!$AT$1,熱源機器!G30=熱源機器!$AU$1),"",熱源機器!E30)</f>
        <v/>
      </c>
      <c r="K229" s="1224" t="str">
        <f>IF(OR(熱源機器!M30="",熱源機器!M30=0,熱源機器!G30=熱源機器!$AT$1,熱源機器!G30=熱源機器!$AU$1),"",熱源機器!G30)</f>
        <v/>
      </c>
      <c r="L229" s="1224"/>
      <c r="M229" s="892">
        <f>IF(OR(熱源機器!M30="",熱源機器!M30=0,熱源機器!G30=熱源機器!$AT$1,熱源機器!G30=熱源機器!$AU$1),0,熱源機器!M30)</f>
        <v>0</v>
      </c>
      <c r="N229" s="893">
        <f>IF(OR(熱源機器!M30="",熱源機器!M30=0,熱源機器!G30=熱源機器!$AT$1,熱源機器!G30=熱源機器!$AU$1),0,熱源機器!Q30)</f>
        <v>0</v>
      </c>
      <c r="O229" s="438" t="str">
        <f>IF(OR(熱源機器!M30="",熱源機器!M30=0,熱源機器!G30=熱源機器!$AT$1,熱源機器!G30=熱源機器!$AU$1),"",熱源機器!R30)</f>
        <v/>
      </c>
      <c r="P229" s="892">
        <f>IF(OR(熱源機器!M30="",熱源機器!M30=0,熱源機器!G30=熱源機器!$AT$1,熱源機器!G30=熱源機器!$AU$1),0,熱源機器!N30)</f>
        <v>0</v>
      </c>
      <c r="Q229" s="892">
        <f>IF(OR(熱源機器!M30="",熱源機器!M30=0,熱源機器!G30=熱源機器!$AT$1,熱源機器!G30=熱源機器!$AU$1),0,熱源機器!V30)</f>
        <v>0</v>
      </c>
      <c r="R229" s="434" t="str">
        <f t="shared" si="27"/>
        <v/>
      </c>
      <c r="S229" s="939">
        <f t="shared" si="23"/>
        <v>0</v>
      </c>
      <c r="T229" s="27"/>
      <c r="U229" s="369"/>
      <c r="W229" s="3" t="str">
        <f t="shared" si="28"/>
        <v/>
      </c>
      <c r="X229" s="318">
        <f t="shared" si="29"/>
        <v>0</v>
      </c>
      <c r="Y229" s="27"/>
      <c r="Z229" s="27"/>
      <c r="AA229" s="27"/>
      <c r="AB229" s="27"/>
      <c r="AC229" s="27"/>
      <c r="AD229" s="27"/>
      <c r="AI229" s="147"/>
      <c r="AL229" s="940">
        <f t="shared" si="24"/>
        <v>0</v>
      </c>
      <c r="AM229" s="940">
        <f t="shared" si="25"/>
        <v>0</v>
      </c>
      <c r="AN229" s="27" t="str">
        <f>IF(熱源機器!S30="○",1,"")</f>
        <v/>
      </c>
      <c r="AO229" s="1"/>
    </row>
    <row r="230" spans="2:41" ht="13.5" hidden="1" customHeight="1">
      <c r="B230" s="395"/>
      <c r="C230" s="1"/>
      <c r="D230" s="307"/>
      <c r="E230" s="416"/>
      <c r="F230" s="324"/>
      <c r="G230" s="416"/>
      <c r="H230" s="245">
        <v>20</v>
      </c>
      <c r="I230" s="10" t="str">
        <f t="shared" si="26"/>
        <v/>
      </c>
      <c r="J230" s="891" t="str">
        <f>IF(OR(熱源機器!M31="",熱源機器!M31=0,熱源機器!G31=熱源機器!$AT$1,熱源機器!G31=熱源機器!$AU$1),"",熱源機器!E31)</f>
        <v/>
      </c>
      <c r="K230" s="1224" t="str">
        <f>IF(OR(熱源機器!M31="",熱源機器!M31=0,熱源機器!G31=熱源機器!$AT$1,熱源機器!G31=熱源機器!$AU$1),"",熱源機器!G31)</f>
        <v/>
      </c>
      <c r="L230" s="1224"/>
      <c r="M230" s="892">
        <f>IF(OR(熱源機器!M31="",熱源機器!M31=0,熱源機器!G31=熱源機器!$AT$1,熱源機器!G31=熱源機器!$AU$1),0,熱源機器!M31)</f>
        <v>0</v>
      </c>
      <c r="N230" s="893">
        <f>IF(OR(熱源機器!M31="",熱源機器!M31=0,熱源機器!G31=熱源機器!$AT$1,熱源機器!G31=熱源機器!$AU$1),0,熱源機器!Q31)</f>
        <v>0</v>
      </c>
      <c r="O230" s="438" t="str">
        <f>IF(OR(熱源機器!M31="",熱源機器!M31=0,熱源機器!G31=熱源機器!$AT$1,熱源機器!G31=熱源機器!$AU$1),"",熱源機器!R31)</f>
        <v/>
      </c>
      <c r="P230" s="892">
        <f>IF(OR(熱源機器!M31="",熱源機器!M31=0,熱源機器!G31=熱源機器!$AT$1,熱源機器!G31=熱源機器!$AU$1),0,熱源機器!N31)</f>
        <v>0</v>
      </c>
      <c r="Q230" s="892">
        <f>IF(OR(熱源機器!M31="",熱源機器!M31=0,熱源機器!G31=熱源機器!$AT$1,熱源機器!G31=熱源機器!$AU$1),0,熱源機器!V31)</f>
        <v>0</v>
      </c>
      <c r="R230" s="434" t="str">
        <f t="shared" si="27"/>
        <v/>
      </c>
      <c r="S230" s="939">
        <f t="shared" si="23"/>
        <v>0</v>
      </c>
      <c r="T230" s="27"/>
      <c r="U230" s="369"/>
      <c r="W230" s="3" t="str">
        <f t="shared" si="28"/>
        <v/>
      </c>
      <c r="X230" s="318">
        <f t="shared" si="29"/>
        <v>0</v>
      </c>
      <c r="Y230" s="27"/>
      <c r="Z230" s="27"/>
      <c r="AA230" s="27"/>
      <c r="AB230" s="27"/>
      <c r="AC230" s="27"/>
      <c r="AD230" s="27"/>
      <c r="AI230" s="147"/>
      <c r="AL230" s="940">
        <f t="shared" si="24"/>
        <v>0</v>
      </c>
      <c r="AM230" s="940">
        <f t="shared" si="25"/>
        <v>0</v>
      </c>
      <c r="AN230" s="27" t="str">
        <f>IF(熱源機器!S31="○",1,"")</f>
        <v/>
      </c>
      <c r="AO230" s="1"/>
    </row>
    <row r="231" spans="2:41" ht="13.5" hidden="1" customHeight="1">
      <c r="B231" s="395"/>
      <c r="C231" s="1"/>
      <c r="D231" s="307"/>
      <c r="E231" s="416"/>
      <c r="F231" s="324"/>
      <c r="G231" s="416"/>
      <c r="H231" s="245">
        <v>21</v>
      </c>
      <c r="I231" s="10" t="str">
        <f t="shared" si="26"/>
        <v/>
      </c>
      <c r="J231" s="891" t="str">
        <f>IF(OR(熱源機器!M32="",熱源機器!M32=0,熱源機器!G32=熱源機器!$AT$1,熱源機器!G32=熱源機器!$AU$1),"",熱源機器!E32)</f>
        <v/>
      </c>
      <c r="K231" s="1224" t="str">
        <f>IF(OR(熱源機器!M32="",熱源機器!M32=0,熱源機器!G32=熱源機器!$AT$1,熱源機器!G32=熱源機器!$AU$1),"",熱源機器!G32)</f>
        <v/>
      </c>
      <c r="L231" s="1224"/>
      <c r="M231" s="892">
        <f>IF(OR(熱源機器!M32="",熱源機器!M32=0,熱源機器!G32=熱源機器!$AT$1,熱源機器!G32=熱源機器!$AU$1),0,熱源機器!M32)</f>
        <v>0</v>
      </c>
      <c r="N231" s="893">
        <f>IF(OR(熱源機器!M32="",熱源機器!M32=0,熱源機器!G32=熱源機器!$AT$1,熱源機器!G32=熱源機器!$AU$1),0,熱源機器!Q32)</f>
        <v>0</v>
      </c>
      <c r="O231" s="438" t="str">
        <f>IF(OR(熱源機器!M32="",熱源機器!M32=0,熱源機器!G32=熱源機器!$AT$1,熱源機器!G32=熱源機器!$AU$1),"",熱源機器!R32)</f>
        <v/>
      </c>
      <c r="P231" s="892">
        <f>IF(OR(熱源機器!M32="",熱源機器!M32=0,熱源機器!G32=熱源機器!$AT$1,熱源機器!G32=熱源機器!$AU$1),0,熱源機器!N32)</f>
        <v>0</v>
      </c>
      <c r="Q231" s="892">
        <f>IF(OR(熱源機器!M32="",熱源機器!M32=0,熱源機器!G32=熱源機器!$AT$1,熱源機器!G32=熱源機器!$AU$1),0,熱源機器!V32)</f>
        <v>0</v>
      </c>
      <c r="R231" s="434" t="str">
        <f t="shared" si="27"/>
        <v/>
      </c>
      <c r="S231" s="939">
        <f t="shared" si="23"/>
        <v>0</v>
      </c>
      <c r="T231" s="27"/>
      <c r="U231" s="369"/>
      <c r="W231" s="3" t="str">
        <f t="shared" si="28"/>
        <v/>
      </c>
      <c r="X231" s="318">
        <f t="shared" si="29"/>
        <v>0</v>
      </c>
      <c r="Y231" s="27"/>
      <c r="Z231" s="27"/>
      <c r="AA231" s="27"/>
      <c r="AB231" s="27"/>
      <c r="AC231" s="27"/>
      <c r="AD231" s="27"/>
      <c r="AI231" s="147"/>
      <c r="AL231" s="940">
        <f t="shared" si="24"/>
        <v>0</v>
      </c>
      <c r="AM231" s="940">
        <f t="shared" si="25"/>
        <v>0</v>
      </c>
      <c r="AN231" s="27" t="str">
        <f>IF(熱源機器!S32="○",1,"")</f>
        <v/>
      </c>
      <c r="AO231" s="1">
        <f t="shared" ref="AO231:AO242" si="32">IF(J231=$Y$148,X231,0)</f>
        <v>0</v>
      </c>
    </row>
    <row r="232" spans="2:41" ht="13.5" hidden="1" customHeight="1">
      <c r="B232" s="395"/>
      <c r="C232" s="1"/>
      <c r="D232" s="307"/>
      <c r="E232" s="416"/>
      <c r="F232" s="324"/>
      <c r="G232" s="416"/>
      <c r="H232" s="245">
        <v>22</v>
      </c>
      <c r="I232" s="10" t="str">
        <f t="shared" si="26"/>
        <v/>
      </c>
      <c r="J232" s="891" t="str">
        <f>IF(OR(熱源機器!M33="",熱源機器!M33=0,熱源機器!G33=熱源機器!$AT$1,熱源機器!G33=熱源機器!$AU$1),"",熱源機器!E33)</f>
        <v/>
      </c>
      <c r="K232" s="1224" t="str">
        <f>IF(OR(熱源機器!M33="",熱源機器!M33=0,熱源機器!G33=熱源機器!$AT$1,熱源機器!G33=熱源機器!$AU$1),"",熱源機器!G33)</f>
        <v/>
      </c>
      <c r="L232" s="1224"/>
      <c r="M232" s="892">
        <f>IF(OR(熱源機器!M33="",熱源機器!M33=0,熱源機器!G33=熱源機器!$AT$1,熱源機器!G33=熱源機器!$AU$1),0,熱源機器!M33)</f>
        <v>0</v>
      </c>
      <c r="N232" s="893">
        <f>IF(OR(熱源機器!M33="",熱源機器!M33=0,熱源機器!G33=熱源機器!$AT$1,熱源機器!G33=熱源機器!$AU$1),0,熱源機器!Q33)</f>
        <v>0</v>
      </c>
      <c r="O232" s="438" t="str">
        <f>IF(OR(熱源機器!M33="",熱源機器!M33=0,熱源機器!G33=熱源機器!$AT$1,熱源機器!G33=熱源機器!$AU$1),"",熱源機器!R33)</f>
        <v/>
      </c>
      <c r="P232" s="892">
        <f>IF(OR(熱源機器!M33="",熱源機器!M33=0,熱源機器!G33=熱源機器!$AT$1,熱源機器!G33=熱源機器!$AU$1),0,熱源機器!N33)</f>
        <v>0</v>
      </c>
      <c r="Q232" s="892">
        <f>IF(OR(熱源機器!M33="",熱源機器!M33=0,熱源機器!G33=熱源機器!$AT$1,熱源機器!G33=熱源機器!$AU$1),0,熱源機器!V33)</f>
        <v>0</v>
      </c>
      <c r="R232" s="434" t="str">
        <f t="shared" si="27"/>
        <v/>
      </c>
      <c r="S232" s="939">
        <f t="shared" si="23"/>
        <v>0</v>
      </c>
      <c r="T232" s="27"/>
      <c r="U232" s="369"/>
      <c r="W232" s="3" t="str">
        <f t="shared" si="28"/>
        <v/>
      </c>
      <c r="X232" s="318">
        <f t="shared" si="29"/>
        <v>0</v>
      </c>
      <c r="Y232" s="27"/>
      <c r="Z232" s="27"/>
      <c r="AA232" s="27"/>
      <c r="AB232" s="27"/>
      <c r="AC232" s="27"/>
      <c r="AD232" s="27"/>
      <c r="AI232" s="147"/>
      <c r="AL232" s="940">
        <f t="shared" si="24"/>
        <v>0</v>
      </c>
      <c r="AM232" s="940">
        <f t="shared" si="25"/>
        <v>0</v>
      </c>
      <c r="AN232" s="27" t="str">
        <f>IF(熱源機器!S33="○",1,"")</f>
        <v/>
      </c>
      <c r="AO232" s="1">
        <f t="shared" si="32"/>
        <v>0</v>
      </c>
    </row>
    <row r="233" spans="2:41" ht="13.5" hidden="1" customHeight="1">
      <c r="B233" s="395"/>
      <c r="C233" s="1"/>
      <c r="D233" s="307"/>
      <c r="E233" s="416"/>
      <c r="F233" s="324"/>
      <c r="G233" s="416"/>
      <c r="H233" s="245">
        <v>23</v>
      </c>
      <c r="I233" s="10" t="str">
        <f t="shared" si="26"/>
        <v/>
      </c>
      <c r="J233" s="891" t="str">
        <f>IF(OR(熱源機器!M34="",熱源機器!M34=0,熱源機器!G34=熱源機器!$AT$1,熱源機器!G34=熱源機器!$AU$1),"",熱源機器!E34)</f>
        <v/>
      </c>
      <c r="K233" s="1224" t="str">
        <f>IF(OR(熱源機器!M34="",熱源機器!M34=0,熱源機器!G34=熱源機器!$AT$1,熱源機器!G34=熱源機器!$AU$1),"",熱源機器!G34)</f>
        <v/>
      </c>
      <c r="L233" s="1224"/>
      <c r="M233" s="892">
        <f>IF(OR(熱源機器!M34="",熱源機器!M34=0,熱源機器!G34=熱源機器!$AT$1,熱源機器!G34=熱源機器!$AU$1),0,熱源機器!M34)</f>
        <v>0</v>
      </c>
      <c r="N233" s="893">
        <f>IF(OR(熱源機器!M34="",熱源機器!M34=0,熱源機器!G34=熱源機器!$AT$1,熱源機器!G34=熱源機器!$AU$1),0,熱源機器!Q34)</f>
        <v>0</v>
      </c>
      <c r="O233" s="438" t="str">
        <f>IF(OR(熱源機器!M34="",熱源機器!M34=0,熱源機器!G34=熱源機器!$AT$1,熱源機器!G34=熱源機器!$AU$1),"",熱源機器!R34)</f>
        <v/>
      </c>
      <c r="P233" s="892">
        <f>IF(OR(熱源機器!M34="",熱源機器!M34=0,熱源機器!G34=熱源機器!$AT$1,熱源機器!G34=熱源機器!$AU$1),0,熱源機器!N34)</f>
        <v>0</v>
      </c>
      <c r="Q233" s="892">
        <f>IF(OR(熱源機器!M34="",熱源機器!M34=0,熱源機器!G34=熱源機器!$AT$1,熱源機器!G34=熱源機器!$AU$1),0,熱源機器!V34)</f>
        <v>0</v>
      </c>
      <c r="R233" s="434" t="str">
        <f t="shared" si="27"/>
        <v/>
      </c>
      <c r="S233" s="939">
        <f t="shared" si="23"/>
        <v>0</v>
      </c>
      <c r="T233" s="27"/>
      <c r="U233" s="369"/>
      <c r="W233" s="3" t="str">
        <f t="shared" si="28"/>
        <v/>
      </c>
      <c r="X233" s="318">
        <f t="shared" si="29"/>
        <v>0</v>
      </c>
      <c r="Y233" s="27"/>
      <c r="Z233" s="27"/>
      <c r="AA233" s="27"/>
      <c r="AB233" s="27"/>
      <c r="AC233" s="27"/>
      <c r="AD233" s="27"/>
      <c r="AI233" s="147"/>
      <c r="AL233" s="940">
        <f t="shared" si="24"/>
        <v>0</v>
      </c>
      <c r="AM233" s="940">
        <f t="shared" si="25"/>
        <v>0</v>
      </c>
      <c r="AN233" s="27" t="str">
        <f>IF(熱源機器!S34="○",1,"")</f>
        <v/>
      </c>
      <c r="AO233" s="1">
        <f t="shared" si="32"/>
        <v>0</v>
      </c>
    </row>
    <row r="234" spans="2:41" ht="13.5" hidden="1" customHeight="1">
      <c r="B234" s="395"/>
      <c r="C234" s="1"/>
      <c r="D234" s="307"/>
      <c r="E234" s="416"/>
      <c r="F234" s="324"/>
      <c r="G234" s="416"/>
      <c r="H234" s="245">
        <v>24</v>
      </c>
      <c r="I234" s="10" t="str">
        <f t="shared" si="26"/>
        <v/>
      </c>
      <c r="J234" s="891" t="str">
        <f>IF(OR(熱源機器!M35="",熱源機器!M35=0,熱源機器!G35=熱源機器!$AT$1,熱源機器!G35=熱源機器!$AU$1),"",熱源機器!E35)</f>
        <v/>
      </c>
      <c r="K234" s="1224" t="str">
        <f>IF(OR(熱源機器!M35="",熱源機器!M35=0,熱源機器!G35=熱源機器!$AT$1,熱源機器!G35=熱源機器!$AU$1),"",熱源機器!G35)</f>
        <v/>
      </c>
      <c r="L234" s="1224"/>
      <c r="M234" s="892">
        <f>IF(OR(熱源機器!M35="",熱源機器!M35=0,熱源機器!G35=熱源機器!$AT$1,熱源機器!G35=熱源機器!$AU$1),0,熱源機器!M35)</f>
        <v>0</v>
      </c>
      <c r="N234" s="893">
        <f>IF(OR(熱源機器!M35="",熱源機器!M35=0,熱源機器!G35=熱源機器!$AT$1,熱源機器!G35=熱源機器!$AU$1),0,熱源機器!Q35)</f>
        <v>0</v>
      </c>
      <c r="O234" s="438" t="str">
        <f>IF(OR(熱源機器!M35="",熱源機器!M35=0,熱源機器!G35=熱源機器!$AT$1,熱源機器!G35=熱源機器!$AU$1),"",熱源機器!R35)</f>
        <v/>
      </c>
      <c r="P234" s="892">
        <f>IF(OR(熱源機器!M35="",熱源機器!M35=0,熱源機器!G35=熱源機器!$AT$1,熱源機器!G35=熱源機器!$AU$1),0,熱源機器!N35)</f>
        <v>0</v>
      </c>
      <c r="Q234" s="892">
        <f>IF(OR(熱源機器!M35="",熱源機器!M35=0,熱源機器!G35=熱源機器!$AT$1,熱源機器!G35=熱源機器!$AU$1),0,熱源機器!V35)</f>
        <v>0</v>
      </c>
      <c r="R234" s="434" t="str">
        <f t="shared" si="27"/>
        <v/>
      </c>
      <c r="S234" s="939">
        <f t="shared" si="23"/>
        <v>0</v>
      </c>
      <c r="T234" s="27"/>
      <c r="U234" s="369"/>
      <c r="W234" s="3" t="str">
        <f t="shared" si="28"/>
        <v/>
      </c>
      <c r="X234" s="318">
        <f t="shared" si="29"/>
        <v>0</v>
      </c>
      <c r="Y234" s="27"/>
      <c r="Z234" s="27"/>
      <c r="AA234" s="27"/>
      <c r="AB234" s="27"/>
      <c r="AC234" s="27"/>
      <c r="AD234" s="27"/>
      <c r="AI234" s="147"/>
      <c r="AL234" s="940">
        <f t="shared" si="24"/>
        <v>0</v>
      </c>
      <c r="AM234" s="940">
        <f t="shared" si="25"/>
        <v>0</v>
      </c>
      <c r="AN234" s="27" t="str">
        <f>IF(熱源機器!S35="○",1,"")</f>
        <v/>
      </c>
      <c r="AO234" s="1">
        <f t="shared" si="32"/>
        <v>0</v>
      </c>
    </row>
    <row r="235" spans="2:41" ht="13.5" hidden="1" customHeight="1">
      <c r="B235" s="395"/>
      <c r="C235" s="1"/>
      <c r="D235" s="307"/>
      <c r="E235" s="416"/>
      <c r="F235" s="324"/>
      <c r="G235" s="416"/>
      <c r="H235" s="245">
        <v>25</v>
      </c>
      <c r="I235" s="10" t="str">
        <f t="shared" si="26"/>
        <v/>
      </c>
      <c r="J235" s="891" t="str">
        <f>IF(OR(熱源機器!M36="",熱源機器!M36=0,熱源機器!G36=熱源機器!$AT$1,熱源機器!G36=熱源機器!$AU$1),"",熱源機器!E36)</f>
        <v/>
      </c>
      <c r="K235" s="1224" t="str">
        <f>IF(OR(熱源機器!M36="",熱源機器!M36=0,熱源機器!G36=熱源機器!$AT$1,熱源機器!G36=熱源機器!$AU$1),"",熱源機器!G36)</f>
        <v/>
      </c>
      <c r="L235" s="1224"/>
      <c r="M235" s="892">
        <f>IF(OR(熱源機器!M36="",熱源機器!M36=0,熱源機器!G36=熱源機器!$AT$1,熱源機器!G36=熱源機器!$AU$1),0,熱源機器!M36)</f>
        <v>0</v>
      </c>
      <c r="N235" s="893">
        <f>IF(OR(熱源機器!M36="",熱源機器!M36=0,熱源機器!G36=熱源機器!$AT$1,熱源機器!G36=熱源機器!$AU$1),0,熱源機器!Q36)</f>
        <v>0</v>
      </c>
      <c r="O235" s="438" t="str">
        <f>IF(OR(熱源機器!M36="",熱源機器!M36=0,熱源機器!G36=熱源機器!$AT$1,熱源機器!G36=熱源機器!$AU$1),"",熱源機器!R36)</f>
        <v/>
      </c>
      <c r="P235" s="892">
        <f>IF(OR(熱源機器!M36="",熱源機器!M36=0,熱源機器!G36=熱源機器!$AT$1,熱源機器!G36=熱源機器!$AU$1),0,熱源機器!N36)</f>
        <v>0</v>
      </c>
      <c r="Q235" s="892">
        <f>IF(OR(熱源機器!M36="",熱源機器!M36=0,熱源機器!G36=熱源機器!$AT$1,熱源機器!G36=熱源機器!$AU$1),0,熱源機器!V36)</f>
        <v>0</v>
      </c>
      <c r="R235" s="434" t="str">
        <f t="shared" si="27"/>
        <v/>
      </c>
      <c r="S235" s="939">
        <f t="shared" si="23"/>
        <v>0</v>
      </c>
      <c r="T235" s="27"/>
      <c r="U235" s="369"/>
      <c r="W235" s="3" t="str">
        <f t="shared" si="28"/>
        <v/>
      </c>
      <c r="X235" s="318">
        <f t="shared" si="29"/>
        <v>0</v>
      </c>
      <c r="Y235" s="27"/>
      <c r="Z235" s="27"/>
      <c r="AA235" s="27"/>
      <c r="AB235" s="27"/>
      <c r="AC235" s="27"/>
      <c r="AD235" s="27"/>
      <c r="AI235" s="147"/>
      <c r="AL235" s="940">
        <f t="shared" si="24"/>
        <v>0</v>
      </c>
      <c r="AM235" s="940">
        <f t="shared" si="25"/>
        <v>0</v>
      </c>
      <c r="AN235" s="27" t="str">
        <f>IF(熱源機器!S36="○",1,"")</f>
        <v/>
      </c>
      <c r="AO235" s="1">
        <f t="shared" si="32"/>
        <v>0</v>
      </c>
    </row>
    <row r="236" spans="2:41" ht="13.5" hidden="1" customHeight="1">
      <c r="B236" s="395"/>
      <c r="C236" s="1"/>
      <c r="D236" s="307"/>
      <c r="E236" s="416"/>
      <c r="F236" s="324"/>
      <c r="G236" s="416"/>
      <c r="H236" s="245">
        <v>26</v>
      </c>
      <c r="I236" s="10" t="str">
        <f t="shared" si="26"/>
        <v/>
      </c>
      <c r="J236" s="891" t="str">
        <f>IF(OR(熱源機器!M37="",熱源機器!M37=0,熱源機器!G37=熱源機器!$AT$1,熱源機器!G37=熱源機器!$AU$1),"",熱源機器!E37)</f>
        <v/>
      </c>
      <c r="K236" s="1224" t="str">
        <f>IF(OR(熱源機器!M37="",熱源機器!M37=0,熱源機器!G37=熱源機器!$AT$1,熱源機器!G37=熱源機器!$AU$1),"",熱源機器!G37)</f>
        <v/>
      </c>
      <c r="L236" s="1224"/>
      <c r="M236" s="892">
        <f>IF(OR(熱源機器!M37="",熱源機器!M37=0,熱源機器!G37=熱源機器!$AT$1,熱源機器!G37=熱源機器!$AU$1),0,熱源機器!M37)</f>
        <v>0</v>
      </c>
      <c r="N236" s="893">
        <f>IF(OR(熱源機器!M37="",熱源機器!M37=0,熱源機器!G37=熱源機器!$AT$1,熱源機器!G37=熱源機器!$AU$1),0,熱源機器!Q37)</f>
        <v>0</v>
      </c>
      <c r="O236" s="438" t="str">
        <f>IF(OR(熱源機器!M37="",熱源機器!M37=0,熱源機器!G37=熱源機器!$AT$1,熱源機器!G37=熱源機器!$AU$1),"",熱源機器!R37)</f>
        <v/>
      </c>
      <c r="P236" s="892">
        <f>IF(OR(熱源機器!M37="",熱源機器!M37=0,熱源機器!G37=熱源機器!$AT$1,熱源機器!G37=熱源機器!$AU$1),0,熱源機器!N37)</f>
        <v>0</v>
      </c>
      <c r="Q236" s="892">
        <f>IF(OR(熱源機器!M37="",熱源機器!M37=0,熱源機器!G37=熱源機器!$AT$1,熱源機器!G37=熱源機器!$AU$1),0,熱源機器!V37)</f>
        <v>0</v>
      </c>
      <c r="R236" s="434" t="str">
        <f t="shared" si="27"/>
        <v/>
      </c>
      <c r="S236" s="939">
        <f t="shared" si="23"/>
        <v>0</v>
      </c>
      <c r="T236" s="27"/>
      <c r="U236" s="369"/>
      <c r="W236" s="3" t="str">
        <f t="shared" si="28"/>
        <v/>
      </c>
      <c r="X236" s="318">
        <f t="shared" si="29"/>
        <v>0</v>
      </c>
      <c r="Y236" s="27"/>
      <c r="Z236" s="27"/>
      <c r="AA236" s="27"/>
      <c r="AB236" s="27"/>
      <c r="AC236" s="27"/>
      <c r="AD236" s="27"/>
      <c r="AI236" s="147"/>
      <c r="AL236" s="940">
        <f t="shared" si="24"/>
        <v>0</v>
      </c>
      <c r="AM236" s="940">
        <f t="shared" si="25"/>
        <v>0</v>
      </c>
      <c r="AN236" s="27" t="str">
        <f>IF(熱源機器!S37="○",1,"")</f>
        <v/>
      </c>
      <c r="AO236" s="1">
        <f t="shared" si="32"/>
        <v>0</v>
      </c>
    </row>
    <row r="237" spans="2:41" ht="13.5" hidden="1" customHeight="1">
      <c r="B237" s="395"/>
      <c r="C237" s="1"/>
      <c r="D237" s="307"/>
      <c r="E237" s="416"/>
      <c r="F237" s="324"/>
      <c r="G237" s="416"/>
      <c r="H237" s="245">
        <v>27</v>
      </c>
      <c r="I237" s="10" t="str">
        <f t="shared" si="26"/>
        <v/>
      </c>
      <c r="J237" s="891" t="str">
        <f>IF(OR(熱源機器!M38="",熱源機器!M38=0,熱源機器!G38=熱源機器!$AT$1,熱源機器!G38=熱源機器!$AU$1),"",熱源機器!E38)</f>
        <v/>
      </c>
      <c r="K237" s="1224" t="str">
        <f>IF(OR(熱源機器!M38="",熱源機器!M38=0,熱源機器!G38=熱源機器!$AT$1,熱源機器!G38=熱源機器!$AU$1),"",熱源機器!G38)</f>
        <v/>
      </c>
      <c r="L237" s="1224"/>
      <c r="M237" s="892">
        <f>IF(OR(熱源機器!M38="",熱源機器!M38=0,熱源機器!G38=熱源機器!$AT$1,熱源機器!G38=熱源機器!$AU$1),0,熱源機器!M38)</f>
        <v>0</v>
      </c>
      <c r="N237" s="893">
        <f>IF(OR(熱源機器!M38="",熱源機器!M38=0,熱源機器!G38=熱源機器!$AT$1,熱源機器!G38=熱源機器!$AU$1),0,熱源機器!Q38)</f>
        <v>0</v>
      </c>
      <c r="O237" s="438" t="str">
        <f>IF(OR(熱源機器!M38="",熱源機器!M38=0,熱源機器!G38=熱源機器!$AT$1,熱源機器!G38=熱源機器!$AU$1),"",熱源機器!R38)</f>
        <v/>
      </c>
      <c r="P237" s="892">
        <f>IF(OR(熱源機器!M38="",熱源機器!M38=0,熱源機器!G38=熱源機器!$AT$1,熱源機器!G38=熱源機器!$AU$1),0,熱源機器!N38)</f>
        <v>0</v>
      </c>
      <c r="Q237" s="892">
        <f>IF(OR(熱源機器!M38="",熱源機器!M38=0,熱源機器!G38=熱源機器!$AT$1,熱源機器!G38=熱源機器!$AU$1),0,熱源機器!V38)</f>
        <v>0</v>
      </c>
      <c r="R237" s="434" t="str">
        <f t="shared" si="27"/>
        <v/>
      </c>
      <c r="S237" s="939">
        <f t="shared" si="23"/>
        <v>0</v>
      </c>
      <c r="T237" s="27"/>
      <c r="U237" s="369"/>
      <c r="W237" s="3" t="str">
        <f t="shared" si="28"/>
        <v/>
      </c>
      <c r="X237" s="318">
        <f t="shared" si="29"/>
        <v>0</v>
      </c>
      <c r="Y237" s="27"/>
      <c r="Z237" s="27"/>
      <c r="AA237" s="27"/>
      <c r="AB237" s="27"/>
      <c r="AC237" s="27"/>
      <c r="AD237" s="27"/>
      <c r="AI237" s="147"/>
      <c r="AL237" s="940">
        <f t="shared" si="24"/>
        <v>0</v>
      </c>
      <c r="AM237" s="940">
        <f t="shared" si="25"/>
        <v>0</v>
      </c>
      <c r="AN237" s="27" t="str">
        <f>IF(熱源機器!S38="○",1,"")</f>
        <v/>
      </c>
      <c r="AO237" s="1">
        <f t="shared" si="32"/>
        <v>0</v>
      </c>
    </row>
    <row r="238" spans="2:41" ht="13.5" hidden="1" customHeight="1">
      <c r="B238" s="395"/>
      <c r="C238" s="1"/>
      <c r="D238" s="307"/>
      <c r="E238" s="416"/>
      <c r="F238" s="324"/>
      <c r="G238" s="416"/>
      <c r="H238" s="245">
        <v>28</v>
      </c>
      <c r="I238" s="10" t="str">
        <f t="shared" si="26"/>
        <v/>
      </c>
      <c r="J238" s="891" t="str">
        <f>IF(OR(熱源機器!M39="",熱源機器!M39=0,熱源機器!G39=熱源機器!$AT$1,熱源機器!G39=熱源機器!$AU$1),"",熱源機器!E39)</f>
        <v/>
      </c>
      <c r="K238" s="1224" t="str">
        <f>IF(OR(熱源機器!M39="",熱源機器!M39=0,熱源機器!G39=熱源機器!$AT$1,熱源機器!G39=熱源機器!$AU$1),"",熱源機器!G39)</f>
        <v/>
      </c>
      <c r="L238" s="1224"/>
      <c r="M238" s="892">
        <f>IF(OR(熱源機器!M39="",熱源機器!M39=0,熱源機器!G39=熱源機器!$AT$1,熱源機器!G39=熱源機器!$AU$1),0,熱源機器!M39)</f>
        <v>0</v>
      </c>
      <c r="N238" s="893">
        <f>IF(OR(熱源機器!M39="",熱源機器!M39=0,熱源機器!G39=熱源機器!$AT$1,熱源機器!G39=熱源機器!$AU$1),0,熱源機器!Q39)</f>
        <v>0</v>
      </c>
      <c r="O238" s="438" t="str">
        <f>IF(OR(熱源機器!M39="",熱源機器!M39=0,熱源機器!G39=熱源機器!$AT$1,熱源機器!G39=熱源機器!$AU$1),"",熱源機器!R39)</f>
        <v/>
      </c>
      <c r="P238" s="892">
        <f>IF(OR(熱源機器!M39="",熱源機器!M39=0,熱源機器!G39=熱源機器!$AT$1,熱源機器!G39=熱源機器!$AU$1),0,熱源機器!N39)</f>
        <v>0</v>
      </c>
      <c r="Q238" s="892">
        <f>IF(OR(熱源機器!M39="",熱源機器!M39=0,熱源機器!G39=熱源機器!$AT$1,熱源機器!G39=熱源機器!$AU$1),0,熱源機器!V39)</f>
        <v>0</v>
      </c>
      <c r="R238" s="434" t="str">
        <f t="shared" si="27"/>
        <v/>
      </c>
      <c r="S238" s="939">
        <f t="shared" si="23"/>
        <v>0</v>
      </c>
      <c r="T238" s="27"/>
      <c r="U238" s="369"/>
      <c r="W238" s="3" t="str">
        <f t="shared" si="28"/>
        <v/>
      </c>
      <c r="X238" s="318">
        <f t="shared" si="29"/>
        <v>0</v>
      </c>
      <c r="Y238" s="27"/>
      <c r="Z238" s="27"/>
      <c r="AA238" s="27"/>
      <c r="AB238" s="27"/>
      <c r="AC238" s="27"/>
      <c r="AD238" s="27"/>
      <c r="AI238" s="147"/>
      <c r="AL238" s="940">
        <f t="shared" si="24"/>
        <v>0</v>
      </c>
      <c r="AM238" s="940">
        <f t="shared" si="25"/>
        <v>0</v>
      </c>
      <c r="AN238" s="27" t="str">
        <f>IF(熱源機器!S39="○",1,"")</f>
        <v/>
      </c>
      <c r="AO238" s="1">
        <f t="shared" si="32"/>
        <v>0</v>
      </c>
    </row>
    <row r="239" spans="2:41" ht="13.5" hidden="1" customHeight="1">
      <c r="B239" s="395"/>
      <c r="C239" s="1"/>
      <c r="D239" s="307"/>
      <c r="E239" s="416"/>
      <c r="F239" s="324"/>
      <c r="G239" s="416"/>
      <c r="H239" s="245">
        <v>29</v>
      </c>
      <c r="I239" s="10" t="str">
        <f t="shared" si="26"/>
        <v/>
      </c>
      <c r="J239" s="891" t="str">
        <f>IF(OR(熱源機器!M40="",熱源機器!M40=0,熱源機器!G40=熱源機器!$AT$1,熱源機器!G40=熱源機器!$AU$1),"",熱源機器!E40)</f>
        <v/>
      </c>
      <c r="K239" s="1224" t="str">
        <f>IF(OR(熱源機器!M40="",熱源機器!M40=0,熱源機器!G40=熱源機器!$AT$1,熱源機器!G40=熱源機器!$AU$1),"",熱源機器!G40)</f>
        <v/>
      </c>
      <c r="L239" s="1224"/>
      <c r="M239" s="892">
        <f>IF(OR(熱源機器!M40="",熱源機器!M40=0,熱源機器!G40=熱源機器!$AT$1,熱源機器!G40=熱源機器!$AU$1),0,熱源機器!M40)</f>
        <v>0</v>
      </c>
      <c r="N239" s="893">
        <f>IF(OR(熱源機器!M40="",熱源機器!M40=0,熱源機器!G40=熱源機器!$AT$1,熱源機器!G40=熱源機器!$AU$1),0,熱源機器!Q40)</f>
        <v>0</v>
      </c>
      <c r="O239" s="438" t="str">
        <f>IF(OR(熱源機器!M40="",熱源機器!M40=0,熱源機器!G40=熱源機器!$AT$1,熱源機器!G40=熱源機器!$AU$1),"",熱源機器!R40)</f>
        <v/>
      </c>
      <c r="P239" s="892">
        <f>IF(OR(熱源機器!M40="",熱源機器!M40=0,熱源機器!G40=熱源機器!$AT$1,熱源機器!G40=熱源機器!$AU$1),0,熱源機器!N40)</f>
        <v>0</v>
      </c>
      <c r="Q239" s="892">
        <f>IF(OR(熱源機器!M40="",熱源機器!M40=0,熱源機器!G40=熱源機器!$AT$1,熱源機器!G40=熱源機器!$AU$1),0,熱源機器!V40)</f>
        <v>0</v>
      </c>
      <c r="R239" s="434" t="str">
        <f t="shared" si="27"/>
        <v/>
      </c>
      <c r="S239" s="939">
        <f t="shared" si="23"/>
        <v>0</v>
      </c>
      <c r="T239" s="27"/>
      <c r="U239" s="369"/>
      <c r="W239" s="3" t="str">
        <f t="shared" si="28"/>
        <v/>
      </c>
      <c r="X239" s="318">
        <f t="shared" si="29"/>
        <v>0</v>
      </c>
      <c r="Y239" s="27"/>
      <c r="Z239" s="27"/>
      <c r="AA239" s="27"/>
      <c r="AB239" s="27"/>
      <c r="AC239" s="27"/>
      <c r="AD239" s="27"/>
      <c r="AI239" s="147"/>
      <c r="AL239" s="940">
        <f t="shared" si="24"/>
        <v>0</v>
      </c>
      <c r="AM239" s="940">
        <f t="shared" si="25"/>
        <v>0</v>
      </c>
      <c r="AN239" s="27" t="str">
        <f>IF(熱源機器!S40="○",1,"")</f>
        <v/>
      </c>
      <c r="AO239" s="1">
        <f t="shared" si="32"/>
        <v>0</v>
      </c>
    </row>
    <row r="240" spans="2:41" ht="13.5" hidden="1" customHeight="1">
      <c r="B240" s="395"/>
      <c r="C240" s="1"/>
      <c r="D240" s="307"/>
      <c r="E240" s="416"/>
      <c r="F240" s="324"/>
      <c r="G240" s="416"/>
      <c r="H240" s="245">
        <v>30</v>
      </c>
      <c r="I240" s="10" t="str">
        <f t="shared" si="26"/>
        <v/>
      </c>
      <c r="J240" s="891" t="str">
        <f>IF(OR(熱源機器!M41="",熱源機器!M41=0,熱源機器!G41=熱源機器!$AT$1,熱源機器!G41=熱源機器!$AU$1),"",熱源機器!E41)</f>
        <v/>
      </c>
      <c r="K240" s="1224" t="str">
        <f>IF(OR(熱源機器!M41="",熱源機器!M41=0,熱源機器!G41=熱源機器!$AT$1,熱源機器!G41=熱源機器!$AU$1),"",熱源機器!G41)</f>
        <v/>
      </c>
      <c r="L240" s="1224"/>
      <c r="M240" s="892">
        <f>IF(OR(熱源機器!M41="",熱源機器!M41=0,熱源機器!G41=熱源機器!$AT$1,熱源機器!G41=熱源機器!$AU$1),0,熱源機器!M41)</f>
        <v>0</v>
      </c>
      <c r="N240" s="893">
        <f>IF(OR(熱源機器!M41="",熱源機器!M41=0,熱源機器!G41=熱源機器!$AT$1,熱源機器!G41=熱源機器!$AU$1),0,熱源機器!Q41)</f>
        <v>0</v>
      </c>
      <c r="O240" s="438" t="str">
        <f>IF(OR(熱源機器!M41="",熱源機器!M41=0,熱源機器!G41=熱源機器!$AT$1,熱源機器!G41=熱源機器!$AU$1),"",熱源機器!R41)</f>
        <v/>
      </c>
      <c r="P240" s="892">
        <f>IF(OR(熱源機器!M41="",熱源機器!M41=0,熱源機器!G41=熱源機器!$AT$1,熱源機器!G41=熱源機器!$AU$1),0,熱源機器!N41)</f>
        <v>0</v>
      </c>
      <c r="Q240" s="892">
        <f>IF(OR(熱源機器!M41="",熱源機器!M41=0,熱源機器!G41=熱源機器!$AT$1,熱源機器!G41=熱源機器!$AU$1),0,熱源機器!V41)</f>
        <v>0</v>
      </c>
      <c r="R240" s="434" t="str">
        <f t="shared" si="27"/>
        <v/>
      </c>
      <c r="S240" s="939">
        <f t="shared" si="23"/>
        <v>0</v>
      </c>
      <c r="T240" s="27"/>
      <c r="U240" s="369"/>
      <c r="W240" s="3" t="str">
        <f t="shared" si="28"/>
        <v/>
      </c>
      <c r="X240" s="318">
        <f t="shared" si="29"/>
        <v>0</v>
      </c>
      <c r="Y240" s="27"/>
      <c r="Z240" s="27"/>
      <c r="AA240" s="27"/>
      <c r="AB240" s="27"/>
      <c r="AC240" s="27"/>
      <c r="AD240" s="27"/>
      <c r="AI240" s="147"/>
      <c r="AL240" s="940">
        <f t="shared" si="24"/>
        <v>0</v>
      </c>
      <c r="AM240" s="940">
        <f t="shared" si="25"/>
        <v>0</v>
      </c>
      <c r="AN240" s="27" t="str">
        <f>IF(熱源機器!S41="○",1,"")</f>
        <v/>
      </c>
      <c r="AO240" s="1">
        <f t="shared" si="32"/>
        <v>0</v>
      </c>
    </row>
    <row r="241" spans="2:41" ht="13.5" hidden="1" customHeight="1">
      <c r="B241" s="395"/>
      <c r="C241" s="1"/>
      <c r="D241" s="307"/>
      <c r="E241" s="416"/>
      <c r="F241" s="324"/>
      <c r="G241" s="416"/>
      <c r="H241" s="245">
        <v>31</v>
      </c>
      <c r="I241" s="10" t="str">
        <f t="shared" si="26"/>
        <v/>
      </c>
      <c r="J241" s="891" t="str">
        <f>IF(OR(熱源機器!M42="",熱源機器!M42=0,熱源機器!G42=熱源機器!$AT$1,熱源機器!G42=熱源機器!$AU$1),"",熱源機器!E42)</f>
        <v/>
      </c>
      <c r="K241" s="1224" t="str">
        <f>IF(OR(熱源機器!M42="",熱源機器!M42=0,熱源機器!G42=熱源機器!$AT$1,熱源機器!G42=熱源機器!$AU$1),"",熱源機器!G42)</f>
        <v/>
      </c>
      <c r="L241" s="1224"/>
      <c r="M241" s="892">
        <f>IF(OR(熱源機器!M42="",熱源機器!M42=0,熱源機器!G42=熱源機器!$AT$1,熱源機器!G42=熱源機器!$AU$1),0,熱源機器!M42)</f>
        <v>0</v>
      </c>
      <c r="N241" s="893">
        <f>IF(OR(熱源機器!M42="",熱源機器!M42=0,熱源機器!G42=熱源機器!$AT$1,熱源機器!G42=熱源機器!$AU$1),0,熱源機器!Q42)</f>
        <v>0</v>
      </c>
      <c r="O241" s="438" t="str">
        <f>IF(OR(熱源機器!M42="",熱源機器!M42=0,熱源機器!G42=熱源機器!$AT$1,熱源機器!G42=熱源機器!$AU$1),"",熱源機器!R42)</f>
        <v/>
      </c>
      <c r="P241" s="892">
        <f>IF(OR(熱源機器!M42="",熱源機器!M42=0,熱源機器!G42=熱源機器!$AT$1,熱源機器!G42=熱源機器!$AU$1),0,熱源機器!N42)</f>
        <v>0</v>
      </c>
      <c r="Q241" s="892">
        <f>IF(OR(熱源機器!M42="",熱源機器!M42=0,熱源機器!G42=熱源機器!$AT$1,熱源機器!G42=熱源機器!$AU$1),0,熱源機器!V42)</f>
        <v>0</v>
      </c>
      <c r="R241" s="434" t="str">
        <f t="shared" si="27"/>
        <v/>
      </c>
      <c r="S241" s="939">
        <f t="shared" si="23"/>
        <v>0</v>
      </c>
      <c r="T241" s="27"/>
      <c r="U241" s="369"/>
      <c r="W241" s="3" t="str">
        <f t="shared" si="28"/>
        <v/>
      </c>
      <c r="X241" s="318">
        <f t="shared" si="29"/>
        <v>0</v>
      </c>
      <c r="Y241" s="27"/>
      <c r="Z241" s="27"/>
      <c r="AA241" s="27"/>
      <c r="AB241" s="27"/>
      <c r="AC241" s="27"/>
      <c r="AD241" s="27"/>
      <c r="AI241" s="147"/>
      <c r="AL241" s="940">
        <f t="shared" si="24"/>
        <v>0</v>
      </c>
      <c r="AM241" s="940">
        <f t="shared" si="25"/>
        <v>0</v>
      </c>
      <c r="AN241" s="27" t="str">
        <f>IF(熱源機器!S42="○",1,"")</f>
        <v/>
      </c>
      <c r="AO241" s="1">
        <f t="shared" si="32"/>
        <v>0</v>
      </c>
    </row>
    <row r="242" spans="2:41" ht="13.5" hidden="1" customHeight="1">
      <c r="B242" s="395"/>
      <c r="C242" s="1"/>
      <c r="D242" s="307"/>
      <c r="E242" s="416"/>
      <c r="F242" s="324"/>
      <c r="G242" s="416"/>
      <c r="H242" s="245">
        <v>32</v>
      </c>
      <c r="I242" s="10" t="str">
        <f t="shared" si="26"/>
        <v/>
      </c>
      <c r="J242" s="891" t="str">
        <f>IF(OR(熱源機器!M43="",熱源機器!M43=0,熱源機器!G43=熱源機器!$AT$1,熱源機器!G43=熱源機器!$AU$1),"",熱源機器!E43)</f>
        <v/>
      </c>
      <c r="K242" s="1224" t="str">
        <f>IF(OR(熱源機器!M43="",熱源機器!M43=0,熱源機器!G43=熱源機器!$AT$1,熱源機器!G43=熱源機器!$AU$1),"",熱源機器!G43)</f>
        <v/>
      </c>
      <c r="L242" s="1224"/>
      <c r="M242" s="892">
        <f>IF(OR(熱源機器!M43="",熱源機器!M43=0,熱源機器!G43=熱源機器!$AT$1,熱源機器!G43=熱源機器!$AU$1),0,熱源機器!M43)</f>
        <v>0</v>
      </c>
      <c r="N242" s="893">
        <f>IF(OR(熱源機器!M43="",熱源機器!M43=0,熱源機器!G43=熱源機器!$AT$1,熱源機器!G43=熱源機器!$AU$1),0,熱源機器!Q43)</f>
        <v>0</v>
      </c>
      <c r="O242" s="438" t="str">
        <f>IF(OR(熱源機器!M43="",熱源機器!M43=0,熱源機器!G43=熱源機器!$AT$1,熱源機器!G43=熱源機器!$AU$1),"",熱源機器!R43)</f>
        <v/>
      </c>
      <c r="P242" s="892">
        <f>IF(OR(熱源機器!M43="",熱源機器!M43=0,熱源機器!G43=熱源機器!$AT$1,熱源機器!G43=熱源機器!$AU$1),0,熱源機器!N43)</f>
        <v>0</v>
      </c>
      <c r="Q242" s="892">
        <f>IF(OR(熱源機器!M43="",熱源機器!M43=0,熱源機器!G43=熱源機器!$AT$1,熱源機器!G43=熱源機器!$AU$1),0,熱源機器!V43)</f>
        <v>0</v>
      </c>
      <c r="R242" s="434" t="str">
        <f t="shared" si="27"/>
        <v/>
      </c>
      <c r="S242" s="939">
        <f t="shared" si="23"/>
        <v>0</v>
      </c>
      <c r="T242" s="27"/>
      <c r="U242" s="369"/>
      <c r="W242" s="3" t="str">
        <f t="shared" si="28"/>
        <v/>
      </c>
      <c r="X242" s="318">
        <f t="shared" si="29"/>
        <v>0</v>
      </c>
      <c r="Y242" s="27"/>
      <c r="Z242" s="27"/>
      <c r="AA242" s="27"/>
      <c r="AB242" s="27"/>
      <c r="AC242" s="27"/>
      <c r="AD242" s="27"/>
      <c r="AI242" s="147"/>
      <c r="AL242" s="940">
        <f t="shared" si="24"/>
        <v>0</v>
      </c>
      <c r="AM242" s="940">
        <f t="shared" si="25"/>
        <v>0</v>
      </c>
      <c r="AN242" s="27" t="str">
        <f>IF(熱源機器!S43="○",1,"")</f>
        <v/>
      </c>
      <c r="AO242" s="1">
        <f t="shared" si="32"/>
        <v>0</v>
      </c>
    </row>
    <row r="243" spans="2:41" ht="13.5" hidden="1" customHeight="1">
      <c r="B243" s="395"/>
      <c r="C243" s="1"/>
      <c r="D243" s="307"/>
      <c r="E243" s="416"/>
      <c r="F243" s="324"/>
      <c r="G243" s="416"/>
      <c r="H243" s="245">
        <v>33</v>
      </c>
      <c r="I243" s="10" t="str">
        <f t="shared" si="26"/>
        <v/>
      </c>
      <c r="J243" s="891" t="str">
        <f>IF(OR(熱源機器!M44="",熱源機器!M44=0,熱源機器!G44=熱源機器!$AT$1,熱源機器!G44=熱源機器!$AU$1),"",熱源機器!E44)</f>
        <v/>
      </c>
      <c r="K243" s="1224" t="str">
        <f>IF(OR(熱源機器!M44="",熱源機器!M44=0,熱源機器!G44=熱源機器!$AT$1,熱源機器!G44=熱源機器!$AU$1),"",熱源機器!G44)</f>
        <v/>
      </c>
      <c r="L243" s="1224"/>
      <c r="M243" s="892">
        <f>IF(OR(熱源機器!M44="",熱源機器!M44=0,熱源機器!G44=熱源機器!$AT$1,熱源機器!G44=熱源機器!$AU$1),0,熱源機器!M44)</f>
        <v>0</v>
      </c>
      <c r="N243" s="893">
        <f>IF(OR(熱源機器!M44="",熱源機器!M44=0,熱源機器!G44=熱源機器!$AT$1,熱源機器!G44=熱源機器!$AU$1),0,熱源機器!Q44)</f>
        <v>0</v>
      </c>
      <c r="O243" s="438" t="str">
        <f>IF(OR(熱源機器!M44="",熱源機器!M44=0,熱源機器!G44=熱源機器!$AT$1,熱源機器!G44=熱源機器!$AU$1),"",熱源機器!R44)</f>
        <v/>
      </c>
      <c r="P243" s="892">
        <f>IF(OR(熱源機器!M44="",熱源機器!M44=0,熱源機器!G44=熱源機器!$AT$1,熱源機器!G44=熱源機器!$AU$1),0,熱源機器!N44)</f>
        <v>0</v>
      </c>
      <c r="Q243" s="892">
        <f>IF(OR(熱源機器!M44="",熱源機器!M44=0,熱源機器!G44=熱源機器!$AT$1,熱源機器!G44=熱源機器!$AU$1),0,熱源機器!V44)</f>
        <v>0</v>
      </c>
      <c r="R243" s="434" t="str">
        <f t="shared" si="27"/>
        <v/>
      </c>
      <c r="S243" s="939">
        <f t="shared" ref="S243:S270" si="33">IF(AND(J243=0,I243=0,K243=0,M243=0,N243=0,O243=0,P243=0,Q243=0),"",$X243)</f>
        <v>0</v>
      </c>
      <c r="T243" s="27"/>
      <c r="U243" s="369"/>
      <c r="W243" s="3" t="str">
        <f t="shared" si="28"/>
        <v/>
      </c>
      <c r="X243" s="318">
        <f t="shared" si="29"/>
        <v>0</v>
      </c>
      <c r="Y243" s="27"/>
      <c r="Z243" s="27"/>
      <c r="AA243" s="27"/>
      <c r="AB243" s="27"/>
      <c r="AC243" s="27"/>
      <c r="AD243" s="27"/>
      <c r="AI243" s="147"/>
      <c r="AL243" s="940">
        <f t="shared" ref="AL243:AL270" si="34">IF(K243="",0,IF(OR(J243&lt;$AD$147,$Q$3&lt;J243),HLOOKUP(K243,$Y$211:$AF$215,2,0),IF(AND($AF$147&lt;J243,J243&lt;=$Q$3),HLOOKUP(K243,$Y$211:$AF$215,3,0),(HLOOKUP(K243,$Y$211:$AF$215,3,0)+(HLOOKUP(K243,$Y$211:$AF$215,2,0)-HLOOKUP(K243,$Y$211:$AF$215,3,0))*($AF$147-J243+1)/($AF$147-$AD$147+2)))))</f>
        <v>0</v>
      </c>
      <c r="AM243" s="940">
        <f t="shared" ref="AM243:AM270" si="35">IF(K243="",0,IF($Y$2="熱供給施設",HLOOKUP(K243,$Y$211:$AF$215,5,0),HLOOKUP(K243,$Y$211:$AF$215,4,0)))</f>
        <v>0</v>
      </c>
      <c r="AN243" s="27" t="str">
        <f>IF(熱源機器!S44="○",1,"")</f>
        <v/>
      </c>
      <c r="AO243" s="1">
        <f t="shared" ref="AO243:AO270" si="36">IF(J243=$Y$148,X243,0)</f>
        <v>0</v>
      </c>
    </row>
    <row r="244" spans="2:41" ht="13.5" hidden="1" customHeight="1">
      <c r="B244" s="395"/>
      <c r="C244" s="1"/>
      <c r="D244" s="307"/>
      <c r="E244" s="416"/>
      <c r="F244" s="324"/>
      <c r="G244" s="416"/>
      <c r="H244" s="245">
        <v>34</v>
      </c>
      <c r="I244" s="10" t="str">
        <f t="shared" si="26"/>
        <v/>
      </c>
      <c r="J244" s="891" t="str">
        <f>IF(OR(熱源機器!M45="",熱源機器!M45=0,熱源機器!G45=熱源機器!$AT$1,熱源機器!G45=熱源機器!$AU$1),"",熱源機器!E45)</f>
        <v/>
      </c>
      <c r="K244" s="1224" t="str">
        <f>IF(OR(熱源機器!M45="",熱源機器!M45=0,熱源機器!G45=熱源機器!$AT$1,熱源機器!G45=熱源機器!$AU$1),"",熱源機器!G45)</f>
        <v/>
      </c>
      <c r="L244" s="1224"/>
      <c r="M244" s="892">
        <f>IF(OR(熱源機器!M45="",熱源機器!M45=0,熱源機器!G45=熱源機器!$AT$1,熱源機器!G45=熱源機器!$AU$1),0,熱源機器!M45)</f>
        <v>0</v>
      </c>
      <c r="N244" s="893">
        <f>IF(OR(熱源機器!M45="",熱源機器!M45=0,熱源機器!G45=熱源機器!$AT$1,熱源機器!G45=熱源機器!$AU$1),0,熱源機器!Q45)</f>
        <v>0</v>
      </c>
      <c r="O244" s="438" t="str">
        <f>IF(OR(熱源機器!M45="",熱源機器!M45=0,熱源機器!G45=熱源機器!$AT$1,熱源機器!G45=熱源機器!$AU$1),"",熱源機器!R45)</f>
        <v/>
      </c>
      <c r="P244" s="892">
        <f>IF(OR(熱源機器!M45="",熱源機器!M45=0,熱源機器!G45=熱源機器!$AT$1,熱源機器!G45=熱源機器!$AU$1),0,熱源機器!N45)</f>
        <v>0</v>
      </c>
      <c r="Q244" s="892">
        <f>IF(OR(熱源機器!M45="",熱源機器!M45=0,熱源機器!G45=熱源機器!$AT$1,熱源機器!G45=熱源機器!$AU$1),0,熱源機器!V45)</f>
        <v>0</v>
      </c>
      <c r="R244" s="434" t="str">
        <f t="shared" si="27"/>
        <v/>
      </c>
      <c r="S244" s="939">
        <f t="shared" si="33"/>
        <v>0</v>
      </c>
      <c r="T244" s="27"/>
      <c r="U244" s="369"/>
      <c r="W244" s="3" t="str">
        <f t="shared" si="28"/>
        <v/>
      </c>
      <c r="X244" s="318">
        <f t="shared" si="29"/>
        <v>0</v>
      </c>
      <c r="Y244" s="27"/>
      <c r="Z244" s="27"/>
      <c r="AA244" s="27"/>
      <c r="AB244" s="27"/>
      <c r="AC244" s="27"/>
      <c r="AD244" s="27"/>
      <c r="AI244" s="147"/>
      <c r="AL244" s="940">
        <f t="shared" si="34"/>
        <v>0</v>
      </c>
      <c r="AM244" s="940">
        <f t="shared" si="35"/>
        <v>0</v>
      </c>
      <c r="AN244" s="27" t="str">
        <f>IF(熱源機器!S45="○",1,"")</f>
        <v/>
      </c>
      <c r="AO244" s="1">
        <f t="shared" si="36"/>
        <v>0</v>
      </c>
    </row>
    <row r="245" spans="2:41" ht="13.5" hidden="1" customHeight="1">
      <c r="B245" s="395"/>
      <c r="C245" s="1"/>
      <c r="D245" s="307"/>
      <c r="E245" s="416"/>
      <c r="F245" s="324"/>
      <c r="G245" s="416"/>
      <c r="H245" s="245">
        <v>35</v>
      </c>
      <c r="I245" s="10" t="str">
        <f t="shared" si="26"/>
        <v/>
      </c>
      <c r="J245" s="891" t="str">
        <f>IF(OR(熱源機器!M46="",熱源機器!M46=0,熱源機器!G46=熱源機器!$AT$1,熱源機器!G46=熱源機器!$AU$1),"",熱源機器!E46)</f>
        <v/>
      </c>
      <c r="K245" s="1224" t="str">
        <f>IF(OR(熱源機器!M46="",熱源機器!M46=0,熱源機器!G46=熱源機器!$AT$1,熱源機器!G46=熱源機器!$AU$1),"",熱源機器!G46)</f>
        <v/>
      </c>
      <c r="L245" s="1224"/>
      <c r="M245" s="892">
        <f>IF(OR(熱源機器!M46="",熱源機器!M46=0,熱源機器!G46=熱源機器!$AT$1,熱源機器!G46=熱源機器!$AU$1),0,熱源機器!M46)</f>
        <v>0</v>
      </c>
      <c r="N245" s="893">
        <f>IF(OR(熱源機器!M46="",熱源機器!M46=0,熱源機器!G46=熱源機器!$AT$1,熱源機器!G46=熱源機器!$AU$1),0,熱源機器!Q46)</f>
        <v>0</v>
      </c>
      <c r="O245" s="438" t="str">
        <f>IF(OR(熱源機器!M46="",熱源機器!M46=0,熱源機器!G46=熱源機器!$AT$1,熱源機器!G46=熱源機器!$AU$1),"",熱源機器!R46)</f>
        <v/>
      </c>
      <c r="P245" s="892">
        <f>IF(OR(熱源機器!M46="",熱源機器!M46=0,熱源機器!G46=熱源機器!$AT$1,熱源機器!G46=熱源機器!$AU$1),0,熱源機器!N46)</f>
        <v>0</v>
      </c>
      <c r="Q245" s="892">
        <f>IF(OR(熱源機器!M46="",熱源機器!M46=0,熱源機器!G46=熱源機器!$AT$1,熱源機器!G46=熱源機器!$AU$1),0,熱源機器!V46)</f>
        <v>0</v>
      </c>
      <c r="R245" s="434" t="str">
        <f t="shared" si="27"/>
        <v/>
      </c>
      <c r="S245" s="939">
        <f t="shared" si="33"/>
        <v>0</v>
      </c>
      <c r="T245" s="27"/>
      <c r="U245" s="369"/>
      <c r="W245" s="3" t="str">
        <f t="shared" si="28"/>
        <v/>
      </c>
      <c r="X245" s="318">
        <f t="shared" si="29"/>
        <v>0</v>
      </c>
      <c r="Y245" s="27"/>
      <c r="Z245" s="27"/>
      <c r="AA245" s="27"/>
      <c r="AB245" s="27"/>
      <c r="AC245" s="27"/>
      <c r="AD245" s="27"/>
      <c r="AI245" s="147"/>
      <c r="AL245" s="940">
        <f t="shared" si="34"/>
        <v>0</v>
      </c>
      <c r="AM245" s="940">
        <f t="shared" si="35"/>
        <v>0</v>
      </c>
      <c r="AN245" s="27" t="str">
        <f>IF(熱源機器!S46="○",1,"")</f>
        <v/>
      </c>
      <c r="AO245" s="1">
        <f t="shared" si="36"/>
        <v>0</v>
      </c>
    </row>
    <row r="246" spans="2:41" ht="13.5" hidden="1" customHeight="1">
      <c r="B246" s="395"/>
      <c r="C246" s="1"/>
      <c r="D246" s="307"/>
      <c r="E246" s="416"/>
      <c r="F246" s="324"/>
      <c r="G246" s="416"/>
      <c r="H246" s="245">
        <v>36</v>
      </c>
      <c r="I246" s="10" t="str">
        <f t="shared" si="26"/>
        <v/>
      </c>
      <c r="J246" s="891" t="str">
        <f>IF(OR(熱源機器!M47="",熱源機器!M47=0,熱源機器!G47=熱源機器!$AT$1,熱源機器!G47=熱源機器!$AU$1),"",熱源機器!E47)</f>
        <v/>
      </c>
      <c r="K246" s="1224" t="str">
        <f>IF(OR(熱源機器!M47="",熱源機器!M47=0,熱源機器!G47=熱源機器!$AT$1,熱源機器!G47=熱源機器!$AU$1),"",熱源機器!G47)</f>
        <v/>
      </c>
      <c r="L246" s="1224"/>
      <c r="M246" s="892">
        <f>IF(OR(熱源機器!M47="",熱源機器!M47=0,熱源機器!G47=熱源機器!$AT$1,熱源機器!G47=熱源機器!$AU$1),0,熱源機器!M47)</f>
        <v>0</v>
      </c>
      <c r="N246" s="893">
        <f>IF(OR(熱源機器!M47="",熱源機器!M47=0,熱源機器!G47=熱源機器!$AT$1,熱源機器!G47=熱源機器!$AU$1),0,熱源機器!Q47)</f>
        <v>0</v>
      </c>
      <c r="O246" s="438" t="str">
        <f>IF(OR(熱源機器!M47="",熱源機器!M47=0,熱源機器!G47=熱源機器!$AT$1,熱源機器!G47=熱源機器!$AU$1),"",熱源機器!R47)</f>
        <v/>
      </c>
      <c r="P246" s="892">
        <f>IF(OR(熱源機器!M47="",熱源機器!M47=0,熱源機器!G47=熱源機器!$AT$1,熱源機器!G47=熱源機器!$AU$1),0,熱源機器!N47)</f>
        <v>0</v>
      </c>
      <c r="Q246" s="892">
        <f>IF(OR(熱源機器!M47="",熱源機器!M47=0,熱源機器!G47=熱源機器!$AT$1,熱源機器!G47=熱源機器!$AU$1),0,熱源機器!V47)</f>
        <v>0</v>
      </c>
      <c r="R246" s="434" t="str">
        <f t="shared" si="27"/>
        <v/>
      </c>
      <c r="S246" s="939">
        <f t="shared" si="33"/>
        <v>0</v>
      </c>
      <c r="T246" s="27"/>
      <c r="U246" s="369"/>
      <c r="W246" s="3" t="str">
        <f t="shared" si="28"/>
        <v/>
      </c>
      <c r="X246" s="318">
        <f t="shared" si="29"/>
        <v>0</v>
      </c>
      <c r="Y246" s="27"/>
      <c r="Z246" s="27"/>
      <c r="AA246" s="27"/>
      <c r="AB246" s="27"/>
      <c r="AC246" s="27"/>
      <c r="AD246" s="27"/>
      <c r="AI246" s="147"/>
      <c r="AL246" s="940">
        <f t="shared" si="34"/>
        <v>0</v>
      </c>
      <c r="AM246" s="940">
        <f t="shared" si="35"/>
        <v>0</v>
      </c>
      <c r="AN246" s="27" t="str">
        <f>IF(熱源機器!S47="○",1,"")</f>
        <v/>
      </c>
      <c r="AO246" s="1">
        <f t="shared" si="36"/>
        <v>0</v>
      </c>
    </row>
    <row r="247" spans="2:41" ht="13.5" hidden="1" customHeight="1">
      <c r="B247" s="395"/>
      <c r="C247" s="1"/>
      <c r="D247" s="307"/>
      <c r="E247" s="416"/>
      <c r="F247" s="324"/>
      <c r="G247" s="416"/>
      <c r="H247" s="245">
        <v>37</v>
      </c>
      <c r="I247" s="10" t="str">
        <f t="shared" si="26"/>
        <v/>
      </c>
      <c r="J247" s="891" t="str">
        <f>IF(OR(熱源機器!M48="",熱源機器!M48=0,熱源機器!G48=熱源機器!$AT$1,熱源機器!G48=熱源機器!$AU$1),"",熱源機器!E48)</f>
        <v/>
      </c>
      <c r="K247" s="1224" t="str">
        <f>IF(OR(熱源機器!M48="",熱源機器!M48=0,熱源機器!G48=熱源機器!$AT$1,熱源機器!G48=熱源機器!$AU$1),"",熱源機器!G48)</f>
        <v/>
      </c>
      <c r="L247" s="1224"/>
      <c r="M247" s="892">
        <f>IF(OR(熱源機器!M48="",熱源機器!M48=0,熱源機器!G48=熱源機器!$AT$1,熱源機器!G48=熱源機器!$AU$1),0,熱源機器!M48)</f>
        <v>0</v>
      </c>
      <c r="N247" s="893">
        <f>IF(OR(熱源機器!M48="",熱源機器!M48=0,熱源機器!G48=熱源機器!$AT$1,熱源機器!G48=熱源機器!$AU$1),0,熱源機器!Q48)</f>
        <v>0</v>
      </c>
      <c r="O247" s="438" t="str">
        <f>IF(OR(熱源機器!M48="",熱源機器!M48=0,熱源機器!G48=熱源機器!$AT$1,熱源機器!G48=熱源機器!$AU$1),"",熱源機器!R48)</f>
        <v/>
      </c>
      <c r="P247" s="892">
        <f>IF(OR(熱源機器!M48="",熱源機器!M48=0,熱源機器!G48=熱源機器!$AT$1,熱源機器!G48=熱源機器!$AU$1),0,熱源機器!N48)</f>
        <v>0</v>
      </c>
      <c r="Q247" s="892">
        <f>IF(OR(熱源機器!M48="",熱源機器!M48=0,熱源機器!G48=熱源機器!$AT$1,熱源機器!G48=熱源機器!$AU$1),0,熱源機器!V48)</f>
        <v>0</v>
      </c>
      <c r="R247" s="434" t="str">
        <f t="shared" si="27"/>
        <v/>
      </c>
      <c r="S247" s="939">
        <f t="shared" si="33"/>
        <v>0</v>
      </c>
      <c r="T247" s="27"/>
      <c r="U247" s="369"/>
      <c r="W247" s="3" t="str">
        <f t="shared" si="28"/>
        <v/>
      </c>
      <c r="X247" s="318">
        <f t="shared" si="29"/>
        <v>0</v>
      </c>
      <c r="Y247" s="27"/>
      <c r="Z247" s="27"/>
      <c r="AA247" s="27"/>
      <c r="AB247" s="27"/>
      <c r="AC247" s="27"/>
      <c r="AD247" s="27"/>
      <c r="AI247" s="147"/>
      <c r="AL247" s="940">
        <f t="shared" si="34"/>
        <v>0</v>
      </c>
      <c r="AM247" s="940">
        <f t="shared" si="35"/>
        <v>0</v>
      </c>
      <c r="AN247" s="27" t="str">
        <f>IF(熱源機器!S48="○",1,"")</f>
        <v/>
      </c>
      <c r="AO247" s="1">
        <f t="shared" si="36"/>
        <v>0</v>
      </c>
    </row>
    <row r="248" spans="2:41" ht="13.5" hidden="1" customHeight="1">
      <c r="B248" s="395"/>
      <c r="C248" s="1"/>
      <c r="D248" s="307"/>
      <c r="E248" s="416"/>
      <c r="F248" s="324"/>
      <c r="G248" s="416"/>
      <c r="H248" s="245">
        <v>38</v>
      </c>
      <c r="I248" s="10" t="str">
        <f t="shared" si="26"/>
        <v/>
      </c>
      <c r="J248" s="891" t="str">
        <f>IF(OR(熱源機器!M49="",熱源機器!M49=0,熱源機器!G49=熱源機器!$AT$1,熱源機器!G49=熱源機器!$AU$1),"",熱源機器!E49)</f>
        <v/>
      </c>
      <c r="K248" s="1224" t="str">
        <f>IF(OR(熱源機器!M49="",熱源機器!M49=0,熱源機器!G49=熱源機器!$AT$1,熱源機器!G49=熱源機器!$AU$1),"",熱源機器!G49)</f>
        <v/>
      </c>
      <c r="L248" s="1224"/>
      <c r="M248" s="892">
        <f>IF(OR(熱源機器!M49="",熱源機器!M49=0,熱源機器!G49=熱源機器!$AT$1,熱源機器!G49=熱源機器!$AU$1),0,熱源機器!M49)</f>
        <v>0</v>
      </c>
      <c r="N248" s="893">
        <f>IF(OR(熱源機器!M49="",熱源機器!M49=0,熱源機器!G49=熱源機器!$AT$1,熱源機器!G49=熱源機器!$AU$1),0,熱源機器!Q49)</f>
        <v>0</v>
      </c>
      <c r="O248" s="438" t="str">
        <f>IF(OR(熱源機器!M49="",熱源機器!M49=0,熱源機器!G49=熱源機器!$AT$1,熱源機器!G49=熱源機器!$AU$1),"",熱源機器!R49)</f>
        <v/>
      </c>
      <c r="P248" s="892">
        <f>IF(OR(熱源機器!M49="",熱源機器!M49=0,熱源機器!G49=熱源機器!$AT$1,熱源機器!G49=熱源機器!$AU$1),0,熱源機器!N49)</f>
        <v>0</v>
      </c>
      <c r="Q248" s="892">
        <f>IF(OR(熱源機器!M49="",熱源機器!M49=0,熱源機器!G49=熱源機器!$AT$1,熱源機器!G49=熱源機器!$AU$1),0,熱源機器!V49)</f>
        <v>0</v>
      </c>
      <c r="R248" s="434" t="str">
        <f t="shared" si="27"/>
        <v/>
      </c>
      <c r="S248" s="939">
        <f t="shared" si="33"/>
        <v>0</v>
      </c>
      <c r="T248" s="27"/>
      <c r="U248" s="369"/>
      <c r="W248" s="3" t="str">
        <f t="shared" si="28"/>
        <v/>
      </c>
      <c r="X248" s="318">
        <f t="shared" si="29"/>
        <v>0</v>
      </c>
      <c r="Y248" s="27"/>
      <c r="Z248" s="27"/>
      <c r="AA248" s="27"/>
      <c r="AB248" s="27"/>
      <c r="AC248" s="27"/>
      <c r="AD248" s="27"/>
      <c r="AI248" s="147"/>
      <c r="AL248" s="940">
        <f t="shared" si="34"/>
        <v>0</v>
      </c>
      <c r="AM248" s="940">
        <f t="shared" si="35"/>
        <v>0</v>
      </c>
      <c r="AN248" s="27" t="str">
        <f>IF(熱源機器!S49="○",1,"")</f>
        <v/>
      </c>
      <c r="AO248" s="1">
        <f t="shared" si="36"/>
        <v>0</v>
      </c>
    </row>
    <row r="249" spans="2:41" ht="13.5" hidden="1" customHeight="1">
      <c r="B249" s="395"/>
      <c r="C249" s="1"/>
      <c r="D249" s="307"/>
      <c r="E249" s="416"/>
      <c r="F249" s="324"/>
      <c r="G249" s="416"/>
      <c r="H249" s="245">
        <v>39</v>
      </c>
      <c r="I249" s="10" t="str">
        <f t="shared" si="26"/>
        <v/>
      </c>
      <c r="J249" s="891" t="str">
        <f>IF(OR(熱源機器!M50="",熱源機器!M50=0,熱源機器!G50=熱源機器!$AT$1,熱源機器!G50=熱源機器!$AU$1),"",熱源機器!E50)</f>
        <v/>
      </c>
      <c r="K249" s="1224" t="str">
        <f>IF(OR(熱源機器!M50="",熱源機器!M50=0,熱源機器!G50=熱源機器!$AT$1,熱源機器!G50=熱源機器!$AU$1),"",熱源機器!G50)</f>
        <v/>
      </c>
      <c r="L249" s="1224"/>
      <c r="M249" s="892">
        <f>IF(OR(熱源機器!M50="",熱源機器!M50=0,熱源機器!G50=熱源機器!$AT$1,熱源機器!G50=熱源機器!$AU$1),0,熱源機器!M50)</f>
        <v>0</v>
      </c>
      <c r="N249" s="893">
        <f>IF(OR(熱源機器!M50="",熱源機器!M50=0,熱源機器!G50=熱源機器!$AT$1,熱源機器!G50=熱源機器!$AU$1),0,熱源機器!Q50)</f>
        <v>0</v>
      </c>
      <c r="O249" s="438" t="str">
        <f>IF(OR(熱源機器!M50="",熱源機器!M50=0,熱源機器!G50=熱源機器!$AT$1,熱源機器!G50=熱源機器!$AU$1),"",熱源機器!R50)</f>
        <v/>
      </c>
      <c r="P249" s="892">
        <f>IF(OR(熱源機器!M50="",熱源機器!M50=0,熱源機器!G50=熱源機器!$AT$1,熱源機器!G50=熱源機器!$AU$1),0,熱源機器!N50)</f>
        <v>0</v>
      </c>
      <c r="Q249" s="892">
        <f>IF(OR(熱源機器!M50="",熱源機器!M50=0,熱源機器!G50=熱源機器!$AT$1,熱源機器!G50=熱源機器!$AU$1),0,熱源機器!V50)</f>
        <v>0</v>
      </c>
      <c r="R249" s="434" t="str">
        <f t="shared" si="27"/>
        <v/>
      </c>
      <c r="S249" s="939">
        <f t="shared" si="33"/>
        <v>0</v>
      </c>
      <c r="T249" s="27"/>
      <c r="U249" s="369"/>
      <c r="W249" s="3" t="str">
        <f t="shared" si="28"/>
        <v/>
      </c>
      <c r="X249" s="318">
        <f t="shared" si="29"/>
        <v>0</v>
      </c>
      <c r="Y249" s="27"/>
      <c r="Z249" s="27"/>
      <c r="AA249" s="27"/>
      <c r="AB249" s="27"/>
      <c r="AC249" s="27"/>
      <c r="AD249" s="27"/>
      <c r="AI249" s="147"/>
      <c r="AL249" s="940">
        <f t="shared" si="34"/>
        <v>0</v>
      </c>
      <c r="AM249" s="940">
        <f t="shared" si="35"/>
        <v>0</v>
      </c>
      <c r="AN249" s="27" t="str">
        <f>IF(熱源機器!S50="○",1,"")</f>
        <v/>
      </c>
      <c r="AO249" s="1">
        <f t="shared" si="36"/>
        <v>0</v>
      </c>
    </row>
    <row r="250" spans="2:41" ht="13.5" hidden="1" customHeight="1">
      <c r="B250" s="395"/>
      <c r="C250" s="1"/>
      <c r="D250" s="307"/>
      <c r="E250" s="416"/>
      <c r="F250" s="324"/>
      <c r="G250" s="416"/>
      <c r="H250" s="245">
        <v>40</v>
      </c>
      <c r="I250" s="10" t="str">
        <f t="shared" si="26"/>
        <v/>
      </c>
      <c r="J250" s="891" t="str">
        <f>IF(OR(熱源機器!M51="",熱源機器!M51=0,熱源機器!G51=熱源機器!$AT$1,熱源機器!G51=熱源機器!$AU$1),"",熱源機器!E51)</f>
        <v/>
      </c>
      <c r="K250" s="1224" t="str">
        <f>IF(OR(熱源機器!M51="",熱源機器!M51=0,熱源機器!G51=熱源機器!$AT$1,熱源機器!G51=熱源機器!$AU$1),"",熱源機器!G51)</f>
        <v/>
      </c>
      <c r="L250" s="1224"/>
      <c r="M250" s="892">
        <f>IF(OR(熱源機器!M51="",熱源機器!M51=0,熱源機器!G51=熱源機器!$AT$1,熱源機器!G51=熱源機器!$AU$1),0,熱源機器!M51)</f>
        <v>0</v>
      </c>
      <c r="N250" s="893">
        <f>IF(OR(熱源機器!M51="",熱源機器!M51=0,熱源機器!G51=熱源機器!$AT$1,熱源機器!G51=熱源機器!$AU$1),0,熱源機器!Q51)</f>
        <v>0</v>
      </c>
      <c r="O250" s="438" t="str">
        <f>IF(OR(熱源機器!M51="",熱源機器!M51=0,熱源機器!G51=熱源機器!$AT$1,熱源機器!G51=熱源機器!$AU$1),"",熱源機器!R51)</f>
        <v/>
      </c>
      <c r="P250" s="892">
        <f>IF(OR(熱源機器!M51="",熱源機器!M51=0,熱源機器!G51=熱源機器!$AT$1,熱源機器!G51=熱源機器!$AU$1),0,熱源機器!N51)</f>
        <v>0</v>
      </c>
      <c r="Q250" s="892">
        <f>IF(OR(熱源機器!M51="",熱源機器!M51=0,熱源機器!G51=熱源機器!$AT$1,熱源機器!G51=熱源機器!$AU$1),0,熱源機器!V51)</f>
        <v>0</v>
      </c>
      <c r="R250" s="434" t="str">
        <f t="shared" si="27"/>
        <v/>
      </c>
      <c r="S250" s="939">
        <f t="shared" si="33"/>
        <v>0</v>
      </c>
      <c r="T250" s="27"/>
      <c r="U250" s="369"/>
      <c r="W250" s="3" t="str">
        <f t="shared" si="28"/>
        <v/>
      </c>
      <c r="X250" s="318">
        <f t="shared" si="29"/>
        <v>0</v>
      </c>
      <c r="Y250" s="27"/>
      <c r="Z250" s="27"/>
      <c r="AA250" s="27"/>
      <c r="AB250" s="27"/>
      <c r="AC250" s="27"/>
      <c r="AD250" s="27"/>
      <c r="AI250" s="147"/>
      <c r="AL250" s="940">
        <f t="shared" si="34"/>
        <v>0</v>
      </c>
      <c r="AM250" s="940">
        <f t="shared" si="35"/>
        <v>0</v>
      </c>
      <c r="AN250" s="27" t="str">
        <f>IF(熱源機器!S51="○",1,"")</f>
        <v/>
      </c>
      <c r="AO250" s="1">
        <f t="shared" si="36"/>
        <v>0</v>
      </c>
    </row>
    <row r="251" spans="2:41" ht="13.5" hidden="1" customHeight="1">
      <c r="B251" s="395"/>
      <c r="C251" s="1"/>
      <c r="D251" s="307"/>
      <c r="E251" s="416"/>
      <c r="F251" s="324"/>
      <c r="G251" s="416"/>
      <c r="H251" s="245">
        <v>41</v>
      </c>
      <c r="I251" s="10" t="str">
        <f t="shared" si="26"/>
        <v/>
      </c>
      <c r="J251" s="891" t="str">
        <f>IF(OR(熱源機器!M52="",熱源機器!M52=0,熱源機器!G52=熱源機器!$AT$1,熱源機器!G52=熱源機器!$AU$1),"",熱源機器!E52)</f>
        <v/>
      </c>
      <c r="K251" s="1224" t="str">
        <f>IF(OR(熱源機器!M52="",熱源機器!M52=0,熱源機器!G52=熱源機器!$AT$1,熱源機器!G52=熱源機器!$AU$1),"",熱源機器!G52)</f>
        <v/>
      </c>
      <c r="L251" s="1224"/>
      <c r="M251" s="892">
        <f>IF(OR(熱源機器!M52="",熱源機器!M52=0,熱源機器!G52=熱源機器!$AT$1,熱源機器!G52=熱源機器!$AU$1),0,熱源機器!M52)</f>
        <v>0</v>
      </c>
      <c r="N251" s="893">
        <f>IF(OR(熱源機器!M52="",熱源機器!M52=0,熱源機器!G52=熱源機器!$AT$1,熱源機器!G52=熱源機器!$AU$1),0,熱源機器!Q52)</f>
        <v>0</v>
      </c>
      <c r="O251" s="438" t="str">
        <f>IF(OR(熱源機器!M52="",熱源機器!M52=0,熱源機器!G52=熱源機器!$AT$1,熱源機器!G52=熱源機器!$AU$1),"",熱源機器!R52)</f>
        <v/>
      </c>
      <c r="P251" s="892">
        <f>IF(OR(熱源機器!M52="",熱源機器!M52=0,熱源機器!G52=熱源機器!$AT$1,熱源機器!G52=熱源機器!$AU$1),0,熱源機器!N52)</f>
        <v>0</v>
      </c>
      <c r="Q251" s="892">
        <f>IF(OR(熱源機器!M52="",熱源機器!M52=0,熱源機器!G52=熱源機器!$AT$1,熱源機器!G52=熱源機器!$AU$1),0,熱源機器!V52)</f>
        <v>0</v>
      </c>
      <c r="R251" s="434" t="str">
        <f t="shared" si="27"/>
        <v/>
      </c>
      <c r="S251" s="939">
        <f t="shared" si="33"/>
        <v>0</v>
      </c>
      <c r="T251" s="27"/>
      <c r="U251" s="369"/>
      <c r="W251" s="3" t="str">
        <f t="shared" si="28"/>
        <v/>
      </c>
      <c r="X251" s="318">
        <f t="shared" si="29"/>
        <v>0</v>
      </c>
      <c r="Y251" s="27"/>
      <c r="Z251" s="27"/>
      <c r="AA251" s="27"/>
      <c r="AB251" s="27"/>
      <c r="AC251" s="27"/>
      <c r="AD251" s="27"/>
      <c r="AI251" s="147"/>
      <c r="AL251" s="940">
        <f t="shared" si="34"/>
        <v>0</v>
      </c>
      <c r="AM251" s="940">
        <f t="shared" si="35"/>
        <v>0</v>
      </c>
      <c r="AN251" s="27" t="str">
        <f>IF(熱源機器!S52="○",1,"")</f>
        <v/>
      </c>
      <c r="AO251" s="1">
        <f t="shared" si="36"/>
        <v>0</v>
      </c>
    </row>
    <row r="252" spans="2:41" ht="13.5" hidden="1" customHeight="1">
      <c r="B252" s="395"/>
      <c r="C252" s="1"/>
      <c r="D252" s="307"/>
      <c r="E252" s="416"/>
      <c r="F252" s="324"/>
      <c r="G252" s="416"/>
      <c r="H252" s="245">
        <v>42</v>
      </c>
      <c r="I252" s="10" t="str">
        <f t="shared" si="26"/>
        <v/>
      </c>
      <c r="J252" s="891" t="str">
        <f>IF(OR(熱源機器!M53="",熱源機器!M53=0,熱源機器!G53=熱源機器!$AT$1,熱源機器!G53=熱源機器!$AU$1),"",熱源機器!E53)</f>
        <v/>
      </c>
      <c r="K252" s="1224" t="str">
        <f>IF(OR(熱源機器!M53="",熱源機器!M53=0,熱源機器!G53=熱源機器!$AT$1,熱源機器!G53=熱源機器!$AU$1),"",熱源機器!G53)</f>
        <v/>
      </c>
      <c r="L252" s="1224"/>
      <c r="M252" s="892">
        <f>IF(OR(熱源機器!M53="",熱源機器!M53=0,熱源機器!G53=熱源機器!$AT$1,熱源機器!G53=熱源機器!$AU$1),0,熱源機器!M53)</f>
        <v>0</v>
      </c>
      <c r="N252" s="893">
        <f>IF(OR(熱源機器!M53="",熱源機器!M53=0,熱源機器!G53=熱源機器!$AT$1,熱源機器!G53=熱源機器!$AU$1),0,熱源機器!Q53)</f>
        <v>0</v>
      </c>
      <c r="O252" s="438" t="str">
        <f>IF(OR(熱源機器!M53="",熱源機器!M53=0,熱源機器!G53=熱源機器!$AT$1,熱源機器!G53=熱源機器!$AU$1),"",熱源機器!R53)</f>
        <v/>
      </c>
      <c r="P252" s="892">
        <f>IF(OR(熱源機器!M53="",熱源機器!M53=0,熱源機器!G53=熱源機器!$AT$1,熱源機器!G53=熱源機器!$AU$1),0,熱源機器!N53)</f>
        <v>0</v>
      </c>
      <c r="Q252" s="892">
        <f>IF(OR(熱源機器!M53="",熱源機器!M53=0,熱源機器!G53=熱源機器!$AT$1,熱源機器!G53=熱源機器!$AU$1),0,熱源機器!V53)</f>
        <v>0</v>
      </c>
      <c r="R252" s="434" t="str">
        <f t="shared" si="27"/>
        <v/>
      </c>
      <c r="S252" s="939">
        <f t="shared" si="33"/>
        <v>0</v>
      </c>
      <c r="T252" s="27"/>
      <c r="U252" s="369"/>
      <c r="W252" s="3" t="str">
        <f t="shared" si="28"/>
        <v/>
      </c>
      <c r="X252" s="318">
        <f t="shared" si="29"/>
        <v>0</v>
      </c>
      <c r="Y252" s="27"/>
      <c r="Z252" s="27"/>
      <c r="AA252" s="27"/>
      <c r="AB252" s="27"/>
      <c r="AC252" s="27"/>
      <c r="AD252" s="27"/>
      <c r="AI252" s="147"/>
      <c r="AL252" s="940">
        <f t="shared" si="34"/>
        <v>0</v>
      </c>
      <c r="AM252" s="940">
        <f t="shared" si="35"/>
        <v>0</v>
      </c>
      <c r="AN252" s="27" t="str">
        <f>IF(熱源機器!S53="○",1,"")</f>
        <v/>
      </c>
      <c r="AO252" s="1">
        <f t="shared" si="36"/>
        <v>0</v>
      </c>
    </row>
    <row r="253" spans="2:41" ht="13.5" hidden="1" customHeight="1">
      <c r="B253" s="395"/>
      <c r="C253" s="1"/>
      <c r="D253" s="307"/>
      <c r="E253" s="416"/>
      <c r="F253" s="324"/>
      <c r="G253" s="416"/>
      <c r="H253" s="245">
        <v>43</v>
      </c>
      <c r="I253" s="10" t="str">
        <f t="shared" si="26"/>
        <v/>
      </c>
      <c r="J253" s="891" t="str">
        <f>IF(OR(熱源機器!M54="",熱源機器!M54=0,熱源機器!G54=熱源機器!$AT$1,熱源機器!G54=熱源機器!$AU$1),"",熱源機器!E54)</f>
        <v/>
      </c>
      <c r="K253" s="1224" t="str">
        <f>IF(OR(熱源機器!M54="",熱源機器!M54=0,熱源機器!G54=熱源機器!$AT$1,熱源機器!G54=熱源機器!$AU$1),"",熱源機器!G54)</f>
        <v/>
      </c>
      <c r="L253" s="1224"/>
      <c r="M253" s="892">
        <f>IF(OR(熱源機器!M54="",熱源機器!M54=0,熱源機器!G54=熱源機器!$AT$1,熱源機器!G54=熱源機器!$AU$1),0,熱源機器!M54)</f>
        <v>0</v>
      </c>
      <c r="N253" s="893">
        <f>IF(OR(熱源機器!M54="",熱源機器!M54=0,熱源機器!G54=熱源機器!$AT$1,熱源機器!G54=熱源機器!$AU$1),0,熱源機器!Q54)</f>
        <v>0</v>
      </c>
      <c r="O253" s="438" t="str">
        <f>IF(OR(熱源機器!M54="",熱源機器!M54=0,熱源機器!G54=熱源機器!$AT$1,熱源機器!G54=熱源機器!$AU$1),"",熱源機器!R54)</f>
        <v/>
      </c>
      <c r="P253" s="892">
        <f>IF(OR(熱源機器!M54="",熱源機器!M54=0,熱源機器!G54=熱源機器!$AT$1,熱源機器!G54=熱源機器!$AU$1),0,熱源機器!N54)</f>
        <v>0</v>
      </c>
      <c r="Q253" s="892">
        <f>IF(OR(熱源機器!M54="",熱源機器!M54=0,熱源機器!G54=熱源機器!$AT$1,熱源機器!G54=熱源機器!$AU$1),0,熱源機器!V54)</f>
        <v>0</v>
      </c>
      <c r="R253" s="434" t="str">
        <f t="shared" si="27"/>
        <v/>
      </c>
      <c r="S253" s="939">
        <f t="shared" si="33"/>
        <v>0</v>
      </c>
      <c r="T253" s="27"/>
      <c r="U253" s="369"/>
      <c r="W253" s="3" t="str">
        <f t="shared" si="28"/>
        <v/>
      </c>
      <c r="X253" s="318">
        <f t="shared" si="29"/>
        <v>0</v>
      </c>
      <c r="Y253" s="27"/>
      <c r="Z253" s="27"/>
      <c r="AA253" s="27"/>
      <c r="AB253" s="27"/>
      <c r="AC253" s="27"/>
      <c r="AD253" s="27"/>
      <c r="AI253" s="147"/>
      <c r="AL253" s="940">
        <f t="shared" si="34"/>
        <v>0</v>
      </c>
      <c r="AM253" s="940">
        <f t="shared" si="35"/>
        <v>0</v>
      </c>
      <c r="AN253" s="27" t="str">
        <f>IF(熱源機器!S54="○",1,"")</f>
        <v/>
      </c>
      <c r="AO253" s="1">
        <f t="shared" si="36"/>
        <v>0</v>
      </c>
    </row>
    <row r="254" spans="2:41" ht="13.5" hidden="1" customHeight="1">
      <c r="B254" s="395"/>
      <c r="C254" s="1"/>
      <c r="D254" s="307"/>
      <c r="E254" s="416"/>
      <c r="F254" s="324"/>
      <c r="G254" s="416"/>
      <c r="H254" s="245">
        <v>44</v>
      </c>
      <c r="I254" s="10" t="str">
        <f t="shared" si="26"/>
        <v/>
      </c>
      <c r="J254" s="891" t="str">
        <f>IF(OR(熱源機器!M55="",熱源機器!M55=0,熱源機器!G55=熱源機器!$AT$1,熱源機器!G55=熱源機器!$AU$1),"",熱源機器!E55)</f>
        <v/>
      </c>
      <c r="K254" s="1224" t="str">
        <f>IF(OR(熱源機器!M55="",熱源機器!M55=0,熱源機器!G55=熱源機器!$AT$1,熱源機器!G55=熱源機器!$AU$1),"",熱源機器!G55)</f>
        <v/>
      </c>
      <c r="L254" s="1224"/>
      <c r="M254" s="892">
        <f>IF(OR(熱源機器!M55="",熱源機器!M55=0,熱源機器!G55=熱源機器!$AT$1,熱源機器!G55=熱源機器!$AU$1),0,熱源機器!M55)</f>
        <v>0</v>
      </c>
      <c r="N254" s="893">
        <f>IF(OR(熱源機器!M55="",熱源機器!M55=0,熱源機器!G55=熱源機器!$AT$1,熱源機器!G55=熱源機器!$AU$1),0,熱源機器!Q55)</f>
        <v>0</v>
      </c>
      <c r="O254" s="438" t="str">
        <f>IF(OR(熱源機器!M55="",熱源機器!M55=0,熱源機器!G55=熱源機器!$AT$1,熱源機器!G55=熱源機器!$AU$1),"",熱源機器!R55)</f>
        <v/>
      </c>
      <c r="P254" s="892">
        <f>IF(OR(熱源機器!M55="",熱源機器!M55=0,熱源機器!G55=熱源機器!$AT$1,熱源機器!G55=熱源機器!$AU$1),0,熱源機器!N55)</f>
        <v>0</v>
      </c>
      <c r="Q254" s="892">
        <f>IF(OR(熱源機器!M55="",熱源機器!M55=0,熱源機器!G55=熱源機器!$AT$1,熱源機器!G55=熱源機器!$AU$1),0,熱源機器!V55)</f>
        <v>0</v>
      </c>
      <c r="R254" s="434" t="str">
        <f t="shared" si="27"/>
        <v/>
      </c>
      <c r="S254" s="939">
        <f t="shared" si="33"/>
        <v>0</v>
      </c>
      <c r="T254" s="27"/>
      <c r="U254" s="369"/>
      <c r="W254" s="3" t="str">
        <f t="shared" si="28"/>
        <v/>
      </c>
      <c r="X254" s="318">
        <f t="shared" si="29"/>
        <v>0</v>
      </c>
      <c r="Y254" s="27"/>
      <c r="Z254" s="27"/>
      <c r="AA254" s="27"/>
      <c r="AB254" s="27"/>
      <c r="AC254" s="27"/>
      <c r="AD254" s="27"/>
      <c r="AI254" s="147"/>
      <c r="AL254" s="940">
        <f t="shared" si="34"/>
        <v>0</v>
      </c>
      <c r="AM254" s="940">
        <f t="shared" si="35"/>
        <v>0</v>
      </c>
      <c r="AN254" s="27" t="str">
        <f>IF(熱源機器!S55="○",1,"")</f>
        <v/>
      </c>
      <c r="AO254" s="1">
        <f t="shared" si="36"/>
        <v>0</v>
      </c>
    </row>
    <row r="255" spans="2:41" ht="13.5" hidden="1" customHeight="1">
      <c r="B255" s="395"/>
      <c r="C255" s="1"/>
      <c r="D255" s="307"/>
      <c r="E255" s="416"/>
      <c r="F255" s="324"/>
      <c r="G255" s="416"/>
      <c r="H255" s="245">
        <v>45</v>
      </c>
      <c r="I255" s="10" t="str">
        <f t="shared" si="26"/>
        <v/>
      </c>
      <c r="J255" s="891" t="str">
        <f>IF(OR(熱源機器!M56="",熱源機器!M56=0,熱源機器!G56=熱源機器!$AT$1,熱源機器!G56=熱源機器!$AU$1),"",熱源機器!E56)</f>
        <v/>
      </c>
      <c r="K255" s="1224" t="str">
        <f>IF(OR(熱源機器!M56="",熱源機器!M56=0,熱源機器!G56=熱源機器!$AT$1,熱源機器!G56=熱源機器!$AU$1),"",熱源機器!G56)</f>
        <v/>
      </c>
      <c r="L255" s="1224"/>
      <c r="M255" s="892">
        <f>IF(OR(熱源機器!M56="",熱源機器!M56=0,熱源機器!G56=熱源機器!$AT$1,熱源機器!G56=熱源機器!$AU$1),0,熱源機器!M56)</f>
        <v>0</v>
      </c>
      <c r="N255" s="893">
        <f>IF(OR(熱源機器!M56="",熱源機器!M56=0,熱源機器!G56=熱源機器!$AT$1,熱源機器!G56=熱源機器!$AU$1),0,熱源機器!Q56)</f>
        <v>0</v>
      </c>
      <c r="O255" s="438" t="str">
        <f>IF(OR(熱源機器!M56="",熱源機器!M56=0,熱源機器!G56=熱源機器!$AT$1,熱源機器!G56=熱源機器!$AU$1),"",熱源機器!R56)</f>
        <v/>
      </c>
      <c r="P255" s="892">
        <f>IF(OR(熱源機器!M56="",熱源機器!M56=0,熱源機器!G56=熱源機器!$AT$1,熱源機器!G56=熱源機器!$AU$1),0,熱源機器!N56)</f>
        <v>0</v>
      </c>
      <c r="Q255" s="892">
        <f>IF(OR(熱源機器!M56="",熱源機器!M56=0,熱源機器!G56=熱源機器!$AT$1,熱源機器!G56=熱源機器!$AU$1),0,熱源機器!V56)</f>
        <v>0</v>
      </c>
      <c r="R255" s="434" t="str">
        <f t="shared" si="27"/>
        <v/>
      </c>
      <c r="S255" s="939">
        <f t="shared" si="33"/>
        <v>0</v>
      </c>
      <c r="T255" s="27"/>
      <c r="U255" s="369"/>
      <c r="W255" s="3" t="str">
        <f t="shared" si="28"/>
        <v/>
      </c>
      <c r="X255" s="318">
        <f t="shared" si="29"/>
        <v>0</v>
      </c>
      <c r="Y255" s="27"/>
      <c r="Z255" s="27"/>
      <c r="AA255" s="27"/>
      <c r="AB255" s="27"/>
      <c r="AC255" s="27"/>
      <c r="AD255" s="27"/>
      <c r="AI255" s="147"/>
      <c r="AL255" s="940">
        <f t="shared" si="34"/>
        <v>0</v>
      </c>
      <c r="AM255" s="940">
        <f t="shared" si="35"/>
        <v>0</v>
      </c>
      <c r="AN255" s="27" t="str">
        <f>IF(熱源機器!S56="○",1,"")</f>
        <v/>
      </c>
      <c r="AO255" s="1">
        <f t="shared" si="36"/>
        <v>0</v>
      </c>
    </row>
    <row r="256" spans="2:41" ht="13.5" hidden="1" customHeight="1">
      <c r="B256" s="395"/>
      <c r="C256" s="1"/>
      <c r="D256" s="307"/>
      <c r="E256" s="416"/>
      <c r="F256" s="324"/>
      <c r="G256" s="416"/>
      <c r="H256" s="245">
        <v>46</v>
      </c>
      <c r="I256" s="10" t="str">
        <f t="shared" si="26"/>
        <v/>
      </c>
      <c r="J256" s="891" t="str">
        <f>IF(OR(熱源機器!M57="",熱源機器!M57=0,熱源機器!G57=熱源機器!$AT$1,熱源機器!G57=熱源機器!$AU$1),"",熱源機器!E57)</f>
        <v/>
      </c>
      <c r="K256" s="1224" t="str">
        <f>IF(OR(熱源機器!M57="",熱源機器!M57=0,熱源機器!G57=熱源機器!$AT$1,熱源機器!G57=熱源機器!$AU$1),"",熱源機器!G57)</f>
        <v/>
      </c>
      <c r="L256" s="1224"/>
      <c r="M256" s="892">
        <f>IF(OR(熱源機器!M57="",熱源機器!M57=0,熱源機器!G57=熱源機器!$AT$1,熱源機器!G57=熱源機器!$AU$1),0,熱源機器!M57)</f>
        <v>0</v>
      </c>
      <c r="N256" s="893">
        <f>IF(OR(熱源機器!M57="",熱源機器!M57=0,熱源機器!G57=熱源機器!$AT$1,熱源機器!G57=熱源機器!$AU$1),0,熱源機器!Q57)</f>
        <v>0</v>
      </c>
      <c r="O256" s="438" t="str">
        <f>IF(OR(熱源機器!M57="",熱源機器!M57=0,熱源機器!G57=熱源機器!$AT$1,熱源機器!G57=熱源機器!$AU$1),"",熱源機器!R57)</f>
        <v/>
      </c>
      <c r="P256" s="892">
        <f>IF(OR(熱源機器!M57="",熱源機器!M57=0,熱源機器!G57=熱源機器!$AT$1,熱源機器!G57=熱源機器!$AU$1),0,熱源機器!N57)</f>
        <v>0</v>
      </c>
      <c r="Q256" s="892">
        <f>IF(OR(熱源機器!M57="",熱源機器!M57=0,熱源機器!G57=熱源機器!$AT$1,熱源機器!G57=熱源機器!$AU$1),0,熱源機器!V57)</f>
        <v>0</v>
      </c>
      <c r="R256" s="434" t="str">
        <f t="shared" si="27"/>
        <v/>
      </c>
      <c r="S256" s="939">
        <f t="shared" si="33"/>
        <v>0</v>
      </c>
      <c r="T256" s="27"/>
      <c r="U256" s="369"/>
      <c r="W256" s="3" t="str">
        <f t="shared" si="28"/>
        <v/>
      </c>
      <c r="X256" s="318">
        <f t="shared" si="29"/>
        <v>0</v>
      </c>
      <c r="Y256" s="27"/>
      <c r="Z256" s="27"/>
      <c r="AA256" s="27"/>
      <c r="AB256" s="27"/>
      <c r="AC256" s="27"/>
      <c r="AD256" s="27"/>
      <c r="AI256" s="147"/>
      <c r="AL256" s="940">
        <f t="shared" si="34"/>
        <v>0</v>
      </c>
      <c r="AM256" s="940">
        <f t="shared" si="35"/>
        <v>0</v>
      </c>
      <c r="AN256" s="27" t="str">
        <f>IF(熱源機器!S57="○",1,"")</f>
        <v/>
      </c>
      <c r="AO256" s="1">
        <f t="shared" si="36"/>
        <v>0</v>
      </c>
    </row>
    <row r="257" spans="2:41" ht="13.5" hidden="1" customHeight="1">
      <c r="B257" s="395"/>
      <c r="C257" s="1"/>
      <c r="D257" s="307"/>
      <c r="E257" s="416"/>
      <c r="F257" s="324"/>
      <c r="G257" s="416"/>
      <c r="H257" s="245">
        <v>47</v>
      </c>
      <c r="I257" s="10" t="str">
        <f t="shared" si="26"/>
        <v/>
      </c>
      <c r="J257" s="891" t="str">
        <f>IF(OR(熱源機器!M58="",熱源機器!M58=0,熱源機器!G58=熱源機器!$AT$1,熱源機器!G58=熱源機器!$AU$1),"",熱源機器!E58)</f>
        <v/>
      </c>
      <c r="K257" s="1224" t="str">
        <f>IF(OR(熱源機器!M58="",熱源機器!M58=0,熱源機器!G58=熱源機器!$AT$1,熱源機器!G58=熱源機器!$AU$1),"",熱源機器!G58)</f>
        <v/>
      </c>
      <c r="L257" s="1224"/>
      <c r="M257" s="892">
        <f>IF(OR(熱源機器!M58="",熱源機器!M58=0,熱源機器!G58=熱源機器!$AT$1,熱源機器!G58=熱源機器!$AU$1),0,熱源機器!M58)</f>
        <v>0</v>
      </c>
      <c r="N257" s="893">
        <f>IF(OR(熱源機器!M58="",熱源機器!M58=0,熱源機器!G58=熱源機器!$AT$1,熱源機器!G58=熱源機器!$AU$1),0,熱源機器!Q58)</f>
        <v>0</v>
      </c>
      <c r="O257" s="438" t="str">
        <f>IF(OR(熱源機器!M58="",熱源機器!M58=0,熱源機器!G58=熱源機器!$AT$1,熱源機器!G58=熱源機器!$AU$1),"",熱源機器!R58)</f>
        <v/>
      </c>
      <c r="P257" s="892">
        <f>IF(OR(熱源機器!M58="",熱源機器!M58=0,熱源機器!G58=熱源機器!$AT$1,熱源機器!G58=熱源機器!$AU$1),0,熱源機器!N58)</f>
        <v>0</v>
      </c>
      <c r="Q257" s="892">
        <f>IF(OR(熱源機器!M58="",熱源機器!M58=0,熱源機器!G58=熱源機器!$AT$1,熱源機器!G58=熱源機器!$AU$1),0,熱源機器!V58)</f>
        <v>0</v>
      </c>
      <c r="R257" s="434" t="str">
        <f t="shared" si="27"/>
        <v/>
      </c>
      <c r="S257" s="939">
        <f t="shared" si="33"/>
        <v>0</v>
      </c>
      <c r="T257" s="27"/>
      <c r="U257" s="369"/>
      <c r="W257" s="3" t="str">
        <f t="shared" si="28"/>
        <v/>
      </c>
      <c r="X257" s="318">
        <f t="shared" si="29"/>
        <v>0</v>
      </c>
      <c r="Y257" s="27"/>
      <c r="Z257" s="27"/>
      <c r="AA257" s="27"/>
      <c r="AB257" s="27"/>
      <c r="AC257" s="27"/>
      <c r="AD257" s="27"/>
      <c r="AI257" s="147"/>
      <c r="AL257" s="940">
        <f t="shared" si="34"/>
        <v>0</v>
      </c>
      <c r="AM257" s="940">
        <f t="shared" si="35"/>
        <v>0</v>
      </c>
      <c r="AN257" s="27" t="str">
        <f>IF(熱源機器!S58="○",1,"")</f>
        <v/>
      </c>
      <c r="AO257" s="1">
        <f t="shared" si="36"/>
        <v>0</v>
      </c>
    </row>
    <row r="258" spans="2:41" ht="13.5" hidden="1" customHeight="1">
      <c r="B258" s="395"/>
      <c r="C258" s="1"/>
      <c r="D258" s="307"/>
      <c r="E258" s="416"/>
      <c r="F258" s="324"/>
      <c r="G258" s="416"/>
      <c r="H258" s="245">
        <v>48</v>
      </c>
      <c r="I258" s="10" t="str">
        <f t="shared" si="26"/>
        <v/>
      </c>
      <c r="J258" s="891" t="str">
        <f>IF(OR(熱源機器!M59="",熱源機器!M59=0,熱源機器!G59=熱源機器!$AT$1,熱源機器!G59=熱源機器!$AU$1),"",熱源機器!E59)</f>
        <v/>
      </c>
      <c r="K258" s="1224" t="str">
        <f>IF(OR(熱源機器!M59="",熱源機器!M59=0,熱源機器!G59=熱源機器!$AT$1,熱源機器!G59=熱源機器!$AU$1),"",熱源機器!G59)</f>
        <v/>
      </c>
      <c r="L258" s="1224"/>
      <c r="M258" s="892">
        <f>IF(OR(熱源機器!M59="",熱源機器!M59=0,熱源機器!G59=熱源機器!$AT$1,熱源機器!G59=熱源機器!$AU$1),0,熱源機器!M59)</f>
        <v>0</v>
      </c>
      <c r="N258" s="893">
        <f>IF(OR(熱源機器!M59="",熱源機器!M59=0,熱源機器!G59=熱源機器!$AT$1,熱源機器!G59=熱源機器!$AU$1),0,熱源機器!Q59)</f>
        <v>0</v>
      </c>
      <c r="O258" s="438" t="str">
        <f>IF(OR(熱源機器!M59="",熱源機器!M59=0,熱源機器!G59=熱源機器!$AT$1,熱源機器!G59=熱源機器!$AU$1),"",熱源機器!R59)</f>
        <v/>
      </c>
      <c r="P258" s="892">
        <f>IF(OR(熱源機器!M59="",熱源機器!M59=0,熱源機器!G59=熱源機器!$AT$1,熱源機器!G59=熱源機器!$AU$1),0,熱源機器!N59)</f>
        <v>0</v>
      </c>
      <c r="Q258" s="892">
        <f>IF(OR(熱源機器!M59="",熱源機器!M59=0,熱源機器!G59=熱源機器!$AT$1,熱源機器!G59=熱源機器!$AU$1),0,熱源機器!V59)</f>
        <v>0</v>
      </c>
      <c r="R258" s="434" t="str">
        <f t="shared" si="27"/>
        <v/>
      </c>
      <c r="S258" s="939">
        <f t="shared" si="33"/>
        <v>0</v>
      </c>
      <c r="T258" s="27"/>
      <c r="U258" s="369"/>
      <c r="W258" s="3" t="str">
        <f t="shared" si="28"/>
        <v/>
      </c>
      <c r="X258" s="318">
        <f t="shared" si="29"/>
        <v>0</v>
      </c>
      <c r="Y258" s="27"/>
      <c r="Z258" s="27"/>
      <c r="AA258" s="27"/>
      <c r="AB258" s="27"/>
      <c r="AC258" s="27"/>
      <c r="AD258" s="27"/>
      <c r="AI258" s="147"/>
      <c r="AL258" s="940">
        <f t="shared" si="34"/>
        <v>0</v>
      </c>
      <c r="AM258" s="940">
        <f t="shared" si="35"/>
        <v>0</v>
      </c>
      <c r="AN258" s="27" t="str">
        <f>IF(熱源機器!S59="○",1,"")</f>
        <v/>
      </c>
      <c r="AO258" s="1">
        <f t="shared" si="36"/>
        <v>0</v>
      </c>
    </row>
    <row r="259" spans="2:41" ht="13.5" hidden="1" customHeight="1">
      <c r="B259" s="395"/>
      <c r="C259" s="1"/>
      <c r="D259" s="307"/>
      <c r="E259" s="416"/>
      <c r="F259" s="324"/>
      <c r="G259" s="416"/>
      <c r="H259" s="245">
        <v>49</v>
      </c>
      <c r="I259" s="10" t="str">
        <f t="shared" si="26"/>
        <v/>
      </c>
      <c r="J259" s="891" t="str">
        <f>IF(OR(熱源機器!M60="",熱源機器!M60=0,熱源機器!G60=熱源機器!$AT$1,熱源機器!G60=熱源機器!$AU$1),"",熱源機器!E60)</f>
        <v/>
      </c>
      <c r="K259" s="1224" t="str">
        <f>IF(OR(熱源機器!M60="",熱源機器!M60=0,熱源機器!G60=熱源機器!$AT$1,熱源機器!G60=熱源機器!$AU$1),"",熱源機器!G60)</f>
        <v/>
      </c>
      <c r="L259" s="1224"/>
      <c r="M259" s="892">
        <f>IF(OR(熱源機器!M60="",熱源機器!M60=0,熱源機器!G60=熱源機器!$AT$1,熱源機器!G60=熱源機器!$AU$1),0,熱源機器!M60)</f>
        <v>0</v>
      </c>
      <c r="N259" s="893">
        <f>IF(OR(熱源機器!M60="",熱源機器!M60=0,熱源機器!G60=熱源機器!$AT$1,熱源機器!G60=熱源機器!$AU$1),0,熱源機器!Q60)</f>
        <v>0</v>
      </c>
      <c r="O259" s="438" t="str">
        <f>IF(OR(熱源機器!M60="",熱源機器!M60=0,熱源機器!G60=熱源機器!$AT$1,熱源機器!G60=熱源機器!$AU$1),"",熱源機器!R60)</f>
        <v/>
      </c>
      <c r="P259" s="892">
        <f>IF(OR(熱源機器!M60="",熱源機器!M60=0,熱源機器!G60=熱源機器!$AT$1,熱源機器!G60=熱源機器!$AU$1),0,熱源機器!N60)</f>
        <v>0</v>
      </c>
      <c r="Q259" s="892">
        <f>IF(OR(熱源機器!M60="",熱源機器!M60=0,熱源機器!G60=熱源機器!$AT$1,熱源機器!G60=熱源機器!$AU$1),0,熱源機器!V60)</f>
        <v>0</v>
      </c>
      <c r="R259" s="434" t="str">
        <f t="shared" si="27"/>
        <v/>
      </c>
      <c r="S259" s="939">
        <f t="shared" si="33"/>
        <v>0</v>
      </c>
      <c r="T259" s="27"/>
      <c r="U259" s="369"/>
      <c r="W259" s="3" t="str">
        <f t="shared" si="28"/>
        <v/>
      </c>
      <c r="X259" s="318">
        <f t="shared" si="29"/>
        <v>0</v>
      </c>
      <c r="Y259" s="27"/>
      <c r="Z259" s="27"/>
      <c r="AA259" s="27"/>
      <c r="AB259" s="27"/>
      <c r="AC259" s="27"/>
      <c r="AD259" s="27"/>
      <c r="AI259" s="147"/>
      <c r="AL259" s="940">
        <f t="shared" si="34"/>
        <v>0</v>
      </c>
      <c r="AM259" s="940">
        <f t="shared" si="35"/>
        <v>0</v>
      </c>
      <c r="AN259" s="27" t="str">
        <f>IF(熱源機器!S60="○",1,"")</f>
        <v/>
      </c>
      <c r="AO259" s="1">
        <f t="shared" si="36"/>
        <v>0</v>
      </c>
    </row>
    <row r="260" spans="2:41" ht="13.5" hidden="1" customHeight="1">
      <c r="B260" s="395"/>
      <c r="C260" s="1"/>
      <c r="D260" s="307"/>
      <c r="E260" s="416"/>
      <c r="F260" s="324"/>
      <c r="G260" s="416"/>
      <c r="H260" s="245">
        <v>50</v>
      </c>
      <c r="I260" s="10" t="str">
        <f t="shared" si="26"/>
        <v/>
      </c>
      <c r="J260" s="891" t="str">
        <f>IF(OR(熱源機器!M61="",熱源機器!M61=0,熱源機器!G61=熱源機器!$AT$1,熱源機器!G61=熱源機器!$AU$1),"",熱源機器!E61)</f>
        <v/>
      </c>
      <c r="K260" s="1224" t="str">
        <f>IF(OR(熱源機器!M61="",熱源機器!M61=0,熱源機器!G61=熱源機器!$AT$1,熱源機器!G61=熱源機器!$AU$1),"",熱源機器!G61)</f>
        <v/>
      </c>
      <c r="L260" s="1224"/>
      <c r="M260" s="892">
        <f>IF(OR(熱源機器!M61="",熱源機器!M61=0,熱源機器!G61=熱源機器!$AT$1,熱源機器!G61=熱源機器!$AU$1),0,熱源機器!M61)</f>
        <v>0</v>
      </c>
      <c r="N260" s="893">
        <f>IF(OR(熱源機器!M61="",熱源機器!M61=0,熱源機器!G61=熱源機器!$AT$1,熱源機器!G61=熱源機器!$AU$1),0,熱源機器!Q61)</f>
        <v>0</v>
      </c>
      <c r="O260" s="438" t="str">
        <f>IF(OR(熱源機器!M61="",熱源機器!M61=0,熱源機器!G61=熱源機器!$AT$1,熱源機器!G61=熱源機器!$AU$1),"",熱源機器!R61)</f>
        <v/>
      </c>
      <c r="P260" s="892">
        <f>IF(OR(熱源機器!M61="",熱源機器!M61=0,熱源機器!G61=熱源機器!$AT$1,熱源機器!G61=熱源機器!$AU$1),0,熱源機器!N61)</f>
        <v>0</v>
      </c>
      <c r="Q260" s="892">
        <f>IF(OR(熱源機器!M61="",熱源機器!M61=0,熱源機器!G61=熱源機器!$AT$1,熱源機器!G61=熱源機器!$AU$1),0,熱源機器!V61)</f>
        <v>0</v>
      </c>
      <c r="R260" s="434" t="str">
        <f t="shared" si="27"/>
        <v/>
      </c>
      <c r="S260" s="939">
        <f t="shared" si="33"/>
        <v>0</v>
      </c>
      <c r="T260" s="27"/>
      <c r="U260" s="369"/>
      <c r="W260" s="3" t="str">
        <f t="shared" si="28"/>
        <v/>
      </c>
      <c r="X260" s="318">
        <f t="shared" si="29"/>
        <v>0</v>
      </c>
      <c r="Y260" s="27"/>
      <c r="Z260" s="27"/>
      <c r="AA260" s="27"/>
      <c r="AB260" s="27"/>
      <c r="AC260" s="27"/>
      <c r="AD260" s="27"/>
      <c r="AI260" s="147"/>
      <c r="AL260" s="940">
        <f t="shared" si="34"/>
        <v>0</v>
      </c>
      <c r="AM260" s="940">
        <f t="shared" si="35"/>
        <v>0</v>
      </c>
      <c r="AN260" s="27" t="str">
        <f>IF(熱源機器!S61="○",1,"")</f>
        <v/>
      </c>
      <c r="AO260" s="1">
        <f t="shared" si="36"/>
        <v>0</v>
      </c>
    </row>
    <row r="261" spans="2:41" ht="13.5" hidden="1" customHeight="1">
      <c r="B261" s="395"/>
      <c r="C261" s="1"/>
      <c r="D261" s="307"/>
      <c r="E261" s="416"/>
      <c r="F261" s="324"/>
      <c r="G261" s="416"/>
      <c r="H261" s="245">
        <v>51</v>
      </c>
      <c r="I261" s="10" t="str">
        <f t="shared" si="26"/>
        <v/>
      </c>
      <c r="J261" s="891" t="str">
        <f>IF(OR(熱源機器!M62="",熱源機器!M62=0,熱源機器!G62=熱源機器!$AT$1,熱源機器!G62=熱源機器!$AU$1),"",熱源機器!E62)</f>
        <v/>
      </c>
      <c r="K261" s="1224" t="str">
        <f>IF(OR(熱源機器!M62="",熱源機器!M62=0,熱源機器!G62=熱源機器!$AT$1,熱源機器!G62=熱源機器!$AU$1),"",熱源機器!G62)</f>
        <v/>
      </c>
      <c r="L261" s="1224"/>
      <c r="M261" s="892">
        <f>IF(OR(熱源機器!M62="",熱源機器!M62=0,熱源機器!G62=熱源機器!$AT$1,熱源機器!G62=熱源機器!$AU$1),0,熱源機器!M62)</f>
        <v>0</v>
      </c>
      <c r="N261" s="893">
        <f>IF(OR(熱源機器!M62="",熱源機器!M62=0,熱源機器!G62=熱源機器!$AT$1,熱源機器!G62=熱源機器!$AU$1),0,熱源機器!Q62)</f>
        <v>0</v>
      </c>
      <c r="O261" s="438" t="str">
        <f>IF(OR(熱源機器!M62="",熱源機器!M62=0,熱源機器!G62=熱源機器!$AT$1,熱源機器!G62=熱源機器!$AU$1),"",熱源機器!R62)</f>
        <v/>
      </c>
      <c r="P261" s="892">
        <f>IF(OR(熱源機器!M62="",熱源機器!M62=0,熱源機器!G62=熱源機器!$AT$1,熱源機器!G62=熱源機器!$AU$1),0,熱源機器!N62)</f>
        <v>0</v>
      </c>
      <c r="Q261" s="892">
        <f>IF(OR(熱源機器!M62="",熱源機器!M62=0,熱源機器!G62=熱源機器!$AT$1,熱源機器!G62=熱源機器!$AU$1),0,熱源機器!V62)</f>
        <v>0</v>
      </c>
      <c r="R261" s="434" t="str">
        <f t="shared" si="27"/>
        <v/>
      </c>
      <c r="S261" s="939">
        <f t="shared" si="33"/>
        <v>0</v>
      </c>
      <c r="T261" s="27"/>
      <c r="U261" s="369"/>
      <c r="W261" s="3" t="str">
        <f t="shared" si="28"/>
        <v/>
      </c>
      <c r="X261" s="318">
        <f t="shared" si="29"/>
        <v>0</v>
      </c>
      <c r="Y261" s="27"/>
      <c r="Z261" s="27"/>
      <c r="AA261" s="27"/>
      <c r="AB261" s="27"/>
      <c r="AC261" s="27"/>
      <c r="AD261" s="27"/>
      <c r="AI261" s="147"/>
      <c r="AL261" s="940">
        <f t="shared" si="34"/>
        <v>0</v>
      </c>
      <c r="AM261" s="940">
        <f t="shared" si="35"/>
        <v>0</v>
      </c>
      <c r="AN261" s="27" t="str">
        <f>IF(熱源機器!S62="○",1,"")</f>
        <v/>
      </c>
      <c r="AO261" s="1">
        <f t="shared" si="36"/>
        <v>0</v>
      </c>
    </row>
    <row r="262" spans="2:41" ht="13.5" hidden="1" customHeight="1">
      <c r="B262" s="395"/>
      <c r="C262" s="1"/>
      <c r="D262" s="307"/>
      <c r="E262" s="416"/>
      <c r="F262" s="324"/>
      <c r="G262" s="416"/>
      <c r="H262" s="245">
        <v>52</v>
      </c>
      <c r="I262" s="10" t="str">
        <f t="shared" si="26"/>
        <v/>
      </c>
      <c r="J262" s="891" t="str">
        <f>IF(OR(熱源機器!M63="",熱源機器!M63=0,熱源機器!G63=熱源機器!$AT$1,熱源機器!G63=熱源機器!$AU$1),"",熱源機器!E63)</f>
        <v/>
      </c>
      <c r="K262" s="1224" t="str">
        <f>IF(OR(熱源機器!M63="",熱源機器!M63=0,熱源機器!G63=熱源機器!$AT$1,熱源機器!G63=熱源機器!$AU$1),"",熱源機器!G63)</f>
        <v/>
      </c>
      <c r="L262" s="1224"/>
      <c r="M262" s="892">
        <f>IF(OR(熱源機器!M63="",熱源機器!M63=0,熱源機器!G63=熱源機器!$AT$1,熱源機器!G63=熱源機器!$AU$1),0,熱源機器!M63)</f>
        <v>0</v>
      </c>
      <c r="N262" s="893">
        <f>IF(OR(熱源機器!M63="",熱源機器!M63=0,熱源機器!G63=熱源機器!$AT$1,熱源機器!G63=熱源機器!$AU$1),0,熱源機器!Q63)</f>
        <v>0</v>
      </c>
      <c r="O262" s="438" t="str">
        <f>IF(OR(熱源機器!M63="",熱源機器!M63=0,熱源機器!G63=熱源機器!$AT$1,熱源機器!G63=熱源機器!$AU$1),"",熱源機器!R63)</f>
        <v/>
      </c>
      <c r="P262" s="892">
        <f>IF(OR(熱源機器!M63="",熱源機器!M63=0,熱源機器!G63=熱源機器!$AT$1,熱源機器!G63=熱源機器!$AU$1),0,熱源機器!N63)</f>
        <v>0</v>
      </c>
      <c r="Q262" s="892">
        <f>IF(OR(熱源機器!M63="",熱源機器!M63=0,熱源機器!G63=熱源機器!$AT$1,熱源機器!G63=熱源機器!$AU$1),0,熱源機器!V63)</f>
        <v>0</v>
      </c>
      <c r="R262" s="434" t="str">
        <f t="shared" si="27"/>
        <v/>
      </c>
      <c r="S262" s="939">
        <f t="shared" si="33"/>
        <v>0</v>
      </c>
      <c r="T262" s="27"/>
      <c r="U262" s="369"/>
      <c r="W262" s="3" t="str">
        <f t="shared" si="28"/>
        <v/>
      </c>
      <c r="X262" s="318">
        <f t="shared" si="29"/>
        <v>0</v>
      </c>
      <c r="Y262" s="27"/>
      <c r="Z262" s="27"/>
      <c r="AA262" s="27"/>
      <c r="AB262" s="27"/>
      <c r="AC262" s="27"/>
      <c r="AD262" s="27"/>
      <c r="AI262" s="147"/>
      <c r="AL262" s="940">
        <f t="shared" si="34"/>
        <v>0</v>
      </c>
      <c r="AM262" s="940">
        <f t="shared" si="35"/>
        <v>0</v>
      </c>
      <c r="AN262" s="27" t="str">
        <f>IF(熱源機器!S63="○",1,"")</f>
        <v/>
      </c>
      <c r="AO262" s="1">
        <f t="shared" si="36"/>
        <v>0</v>
      </c>
    </row>
    <row r="263" spans="2:41" ht="13.5" hidden="1" customHeight="1">
      <c r="B263" s="395"/>
      <c r="C263" s="1"/>
      <c r="D263" s="307"/>
      <c r="E263" s="416"/>
      <c r="F263" s="324"/>
      <c r="G263" s="416"/>
      <c r="H263" s="245">
        <v>53</v>
      </c>
      <c r="I263" s="10" t="str">
        <f t="shared" si="26"/>
        <v/>
      </c>
      <c r="J263" s="891" t="str">
        <f>IF(OR(熱源機器!M64="",熱源機器!M64=0,熱源機器!G64=熱源機器!$AT$1,熱源機器!G64=熱源機器!$AU$1),"",熱源機器!E64)</f>
        <v/>
      </c>
      <c r="K263" s="1224" t="str">
        <f>IF(OR(熱源機器!M64="",熱源機器!M64=0,熱源機器!G64=熱源機器!$AT$1,熱源機器!G64=熱源機器!$AU$1),"",熱源機器!G64)</f>
        <v/>
      </c>
      <c r="L263" s="1224"/>
      <c r="M263" s="892">
        <f>IF(OR(熱源機器!M64="",熱源機器!M64=0,熱源機器!G64=熱源機器!$AT$1,熱源機器!G64=熱源機器!$AU$1),0,熱源機器!M64)</f>
        <v>0</v>
      </c>
      <c r="N263" s="893">
        <f>IF(OR(熱源機器!M64="",熱源機器!M64=0,熱源機器!G64=熱源機器!$AT$1,熱源機器!G64=熱源機器!$AU$1),0,熱源機器!Q64)</f>
        <v>0</v>
      </c>
      <c r="O263" s="438" t="str">
        <f>IF(OR(熱源機器!M64="",熱源機器!M64=0,熱源機器!G64=熱源機器!$AT$1,熱源機器!G64=熱源機器!$AU$1),"",熱源機器!R64)</f>
        <v/>
      </c>
      <c r="P263" s="892">
        <f>IF(OR(熱源機器!M64="",熱源機器!M64=0,熱源機器!G64=熱源機器!$AT$1,熱源機器!G64=熱源機器!$AU$1),0,熱源機器!N64)</f>
        <v>0</v>
      </c>
      <c r="Q263" s="892">
        <f>IF(OR(熱源機器!M64="",熱源機器!M64=0,熱源機器!G64=熱源機器!$AT$1,熱源機器!G64=熱源機器!$AU$1),0,熱源機器!V64)</f>
        <v>0</v>
      </c>
      <c r="R263" s="434" t="str">
        <f t="shared" si="27"/>
        <v/>
      </c>
      <c r="S263" s="939">
        <f t="shared" si="33"/>
        <v>0</v>
      </c>
      <c r="T263" s="27"/>
      <c r="U263" s="369"/>
      <c r="W263" s="3" t="str">
        <f t="shared" si="28"/>
        <v/>
      </c>
      <c r="X263" s="318">
        <f t="shared" si="29"/>
        <v>0</v>
      </c>
      <c r="Y263" s="27"/>
      <c r="Z263" s="27"/>
      <c r="AA263" s="27"/>
      <c r="AB263" s="27"/>
      <c r="AC263" s="27"/>
      <c r="AD263" s="27"/>
      <c r="AI263" s="147"/>
      <c r="AL263" s="940">
        <f t="shared" si="34"/>
        <v>0</v>
      </c>
      <c r="AM263" s="940">
        <f t="shared" si="35"/>
        <v>0</v>
      </c>
      <c r="AN263" s="27" t="str">
        <f>IF(熱源機器!S64="○",1,"")</f>
        <v/>
      </c>
      <c r="AO263" s="1">
        <f t="shared" si="36"/>
        <v>0</v>
      </c>
    </row>
    <row r="264" spans="2:41" ht="13.5" hidden="1" customHeight="1">
      <c r="B264" s="395"/>
      <c r="C264" s="1"/>
      <c r="D264" s="307"/>
      <c r="E264" s="416"/>
      <c r="F264" s="324"/>
      <c r="G264" s="416"/>
      <c r="H264" s="245">
        <v>54</v>
      </c>
      <c r="I264" s="10" t="str">
        <f t="shared" si="26"/>
        <v/>
      </c>
      <c r="J264" s="891" t="str">
        <f>IF(OR(熱源機器!M65="",熱源機器!M65=0,熱源機器!G65=熱源機器!$AT$1,熱源機器!G65=熱源機器!$AU$1),"",熱源機器!E65)</f>
        <v/>
      </c>
      <c r="K264" s="1224" t="str">
        <f>IF(OR(熱源機器!M65="",熱源機器!M65=0,熱源機器!G65=熱源機器!$AT$1,熱源機器!G65=熱源機器!$AU$1),"",熱源機器!G65)</f>
        <v/>
      </c>
      <c r="L264" s="1224"/>
      <c r="M264" s="892">
        <f>IF(OR(熱源機器!M65="",熱源機器!M65=0,熱源機器!G65=熱源機器!$AT$1,熱源機器!G65=熱源機器!$AU$1),0,熱源機器!M65)</f>
        <v>0</v>
      </c>
      <c r="N264" s="893">
        <f>IF(OR(熱源機器!M65="",熱源機器!M65=0,熱源機器!G65=熱源機器!$AT$1,熱源機器!G65=熱源機器!$AU$1),0,熱源機器!Q65)</f>
        <v>0</v>
      </c>
      <c r="O264" s="438" t="str">
        <f>IF(OR(熱源機器!M65="",熱源機器!M65=0,熱源機器!G65=熱源機器!$AT$1,熱源機器!G65=熱源機器!$AU$1),"",熱源機器!R65)</f>
        <v/>
      </c>
      <c r="P264" s="892">
        <f>IF(OR(熱源機器!M65="",熱源機器!M65=0,熱源機器!G65=熱源機器!$AT$1,熱源機器!G65=熱源機器!$AU$1),0,熱源機器!N65)</f>
        <v>0</v>
      </c>
      <c r="Q264" s="892">
        <f>IF(OR(熱源機器!M65="",熱源機器!M65=0,熱源機器!G65=熱源機器!$AT$1,熱源機器!G65=熱源機器!$AU$1),0,熱源機器!V65)</f>
        <v>0</v>
      </c>
      <c r="R264" s="434" t="str">
        <f t="shared" si="27"/>
        <v/>
      </c>
      <c r="S264" s="939">
        <f t="shared" si="33"/>
        <v>0</v>
      </c>
      <c r="T264" s="27"/>
      <c r="U264" s="369"/>
      <c r="W264" s="3" t="str">
        <f t="shared" si="28"/>
        <v/>
      </c>
      <c r="X264" s="318">
        <f t="shared" si="29"/>
        <v>0</v>
      </c>
      <c r="Y264" s="27"/>
      <c r="Z264" s="27"/>
      <c r="AA264" s="27"/>
      <c r="AB264" s="27"/>
      <c r="AC264" s="27"/>
      <c r="AD264" s="27"/>
      <c r="AI264" s="147"/>
      <c r="AL264" s="940">
        <f t="shared" si="34"/>
        <v>0</v>
      </c>
      <c r="AM264" s="940">
        <f t="shared" si="35"/>
        <v>0</v>
      </c>
      <c r="AN264" s="27" t="str">
        <f>IF(熱源機器!S65="○",1,"")</f>
        <v/>
      </c>
      <c r="AO264" s="1">
        <f t="shared" si="36"/>
        <v>0</v>
      </c>
    </row>
    <row r="265" spans="2:41" ht="13.5" hidden="1" customHeight="1">
      <c r="B265" s="395"/>
      <c r="C265" s="1"/>
      <c r="D265" s="307"/>
      <c r="E265" s="416"/>
      <c r="F265" s="324"/>
      <c r="G265" s="416"/>
      <c r="H265" s="245">
        <v>55</v>
      </c>
      <c r="I265" s="10" t="str">
        <f t="shared" si="26"/>
        <v/>
      </c>
      <c r="J265" s="891" t="str">
        <f>IF(OR(熱源機器!M66="",熱源機器!M66=0,熱源機器!G66=熱源機器!$AT$1,熱源機器!G66=熱源機器!$AU$1),"",熱源機器!E66)</f>
        <v/>
      </c>
      <c r="K265" s="1224" t="str">
        <f>IF(OR(熱源機器!M66="",熱源機器!M66=0,熱源機器!G66=熱源機器!$AT$1,熱源機器!G66=熱源機器!$AU$1),"",熱源機器!G66)</f>
        <v/>
      </c>
      <c r="L265" s="1224"/>
      <c r="M265" s="892">
        <f>IF(OR(熱源機器!M66="",熱源機器!M66=0,熱源機器!G66=熱源機器!$AT$1,熱源機器!G66=熱源機器!$AU$1),0,熱源機器!M66)</f>
        <v>0</v>
      </c>
      <c r="N265" s="893">
        <f>IF(OR(熱源機器!M66="",熱源機器!M66=0,熱源機器!G66=熱源機器!$AT$1,熱源機器!G66=熱源機器!$AU$1),0,熱源機器!Q66)</f>
        <v>0</v>
      </c>
      <c r="O265" s="438" t="str">
        <f>IF(OR(熱源機器!M66="",熱源機器!M66=0,熱源機器!G66=熱源機器!$AT$1,熱源機器!G66=熱源機器!$AU$1),"",熱源機器!R66)</f>
        <v/>
      </c>
      <c r="P265" s="892">
        <f>IF(OR(熱源機器!M66="",熱源機器!M66=0,熱源機器!G66=熱源機器!$AT$1,熱源機器!G66=熱源機器!$AU$1),0,熱源機器!N66)</f>
        <v>0</v>
      </c>
      <c r="Q265" s="892">
        <f>IF(OR(熱源機器!M66="",熱源機器!M66=0,熱源機器!G66=熱源機器!$AT$1,熱源機器!G66=熱源機器!$AU$1),0,熱源機器!V66)</f>
        <v>0</v>
      </c>
      <c r="R265" s="434" t="str">
        <f t="shared" si="27"/>
        <v/>
      </c>
      <c r="S265" s="939">
        <f t="shared" si="33"/>
        <v>0</v>
      </c>
      <c r="T265" s="27"/>
      <c r="U265" s="369"/>
      <c r="W265" s="3" t="str">
        <f t="shared" si="28"/>
        <v/>
      </c>
      <c r="X265" s="318">
        <f t="shared" si="29"/>
        <v>0</v>
      </c>
      <c r="Y265" s="27"/>
      <c r="Z265" s="27"/>
      <c r="AA265" s="27"/>
      <c r="AB265" s="27"/>
      <c r="AC265" s="27"/>
      <c r="AD265" s="27"/>
      <c r="AI265" s="147"/>
      <c r="AL265" s="940">
        <f t="shared" si="34"/>
        <v>0</v>
      </c>
      <c r="AM265" s="940">
        <f t="shared" si="35"/>
        <v>0</v>
      </c>
      <c r="AN265" s="27" t="str">
        <f>IF(熱源機器!S66="○",1,"")</f>
        <v/>
      </c>
      <c r="AO265" s="1">
        <f t="shared" si="36"/>
        <v>0</v>
      </c>
    </row>
    <row r="266" spans="2:41" ht="13.5" hidden="1" customHeight="1">
      <c r="B266" s="395"/>
      <c r="C266" s="1"/>
      <c r="D266" s="307"/>
      <c r="E266" s="416"/>
      <c r="F266" s="324"/>
      <c r="G266" s="416"/>
      <c r="H266" s="245">
        <v>56</v>
      </c>
      <c r="I266" s="10" t="str">
        <f t="shared" si="26"/>
        <v/>
      </c>
      <c r="J266" s="891" t="str">
        <f>IF(OR(熱源機器!M67="",熱源機器!M67=0,熱源機器!G67=熱源機器!$AT$1,熱源機器!G67=熱源機器!$AU$1),"",熱源機器!E67)</f>
        <v/>
      </c>
      <c r="K266" s="1224" t="str">
        <f>IF(OR(熱源機器!M67="",熱源機器!M67=0,熱源機器!G67=熱源機器!$AT$1,熱源機器!G67=熱源機器!$AU$1),"",熱源機器!G67)</f>
        <v/>
      </c>
      <c r="L266" s="1224"/>
      <c r="M266" s="892">
        <f>IF(OR(熱源機器!M67="",熱源機器!M67=0,熱源機器!G67=熱源機器!$AT$1,熱源機器!G67=熱源機器!$AU$1),0,熱源機器!M67)</f>
        <v>0</v>
      </c>
      <c r="N266" s="893">
        <f>IF(OR(熱源機器!M67="",熱源機器!M67=0,熱源機器!G67=熱源機器!$AT$1,熱源機器!G67=熱源機器!$AU$1),0,熱源機器!Q67)</f>
        <v>0</v>
      </c>
      <c r="O266" s="438" t="str">
        <f>IF(OR(熱源機器!M67="",熱源機器!M67=0,熱源機器!G67=熱源機器!$AT$1,熱源機器!G67=熱源機器!$AU$1),"",熱源機器!R67)</f>
        <v/>
      </c>
      <c r="P266" s="892">
        <f>IF(OR(熱源機器!M67="",熱源機器!M67=0,熱源機器!G67=熱源機器!$AT$1,熱源機器!G67=熱源機器!$AU$1),0,熱源機器!N67)</f>
        <v>0</v>
      </c>
      <c r="Q266" s="892">
        <f>IF(OR(熱源機器!M67="",熱源機器!M67=0,熱源機器!G67=熱源機器!$AT$1,熱源機器!G67=熱源機器!$AU$1),0,熱源機器!V67)</f>
        <v>0</v>
      </c>
      <c r="R266" s="434" t="str">
        <f t="shared" si="27"/>
        <v/>
      </c>
      <c r="S266" s="939">
        <f t="shared" si="33"/>
        <v>0</v>
      </c>
      <c r="T266" s="27"/>
      <c r="U266" s="369"/>
      <c r="W266" s="3" t="str">
        <f t="shared" si="28"/>
        <v/>
      </c>
      <c r="X266" s="318">
        <f t="shared" si="29"/>
        <v>0</v>
      </c>
      <c r="Y266" s="27"/>
      <c r="Z266" s="27"/>
      <c r="AA266" s="27"/>
      <c r="AB266" s="27"/>
      <c r="AC266" s="27"/>
      <c r="AD266" s="27"/>
      <c r="AI266" s="147"/>
      <c r="AL266" s="940">
        <f t="shared" si="34"/>
        <v>0</v>
      </c>
      <c r="AM266" s="940">
        <f t="shared" si="35"/>
        <v>0</v>
      </c>
      <c r="AN266" s="27" t="str">
        <f>IF(熱源機器!S67="○",1,"")</f>
        <v/>
      </c>
      <c r="AO266" s="1">
        <f t="shared" si="36"/>
        <v>0</v>
      </c>
    </row>
    <row r="267" spans="2:41" ht="13.5" hidden="1" customHeight="1">
      <c r="B267" s="395"/>
      <c r="C267" s="1"/>
      <c r="D267" s="307"/>
      <c r="E267" s="416"/>
      <c r="F267" s="324"/>
      <c r="G267" s="416"/>
      <c r="H267" s="245">
        <v>57</v>
      </c>
      <c r="I267" s="10" t="str">
        <f t="shared" si="26"/>
        <v/>
      </c>
      <c r="J267" s="891" t="str">
        <f>IF(OR(熱源機器!M68="",熱源機器!M68=0,熱源機器!G68=熱源機器!$AT$1,熱源機器!G68=熱源機器!$AU$1),"",熱源機器!E68)</f>
        <v/>
      </c>
      <c r="K267" s="1224" t="str">
        <f>IF(OR(熱源機器!M68="",熱源機器!M68=0,熱源機器!G68=熱源機器!$AT$1,熱源機器!G68=熱源機器!$AU$1),"",熱源機器!G68)</f>
        <v/>
      </c>
      <c r="L267" s="1224"/>
      <c r="M267" s="892">
        <f>IF(OR(熱源機器!M68="",熱源機器!M68=0,熱源機器!G68=熱源機器!$AT$1,熱源機器!G68=熱源機器!$AU$1),0,熱源機器!M68)</f>
        <v>0</v>
      </c>
      <c r="N267" s="893">
        <f>IF(OR(熱源機器!M68="",熱源機器!M68=0,熱源機器!G68=熱源機器!$AT$1,熱源機器!G68=熱源機器!$AU$1),0,熱源機器!Q68)</f>
        <v>0</v>
      </c>
      <c r="O267" s="438" t="str">
        <f>IF(OR(熱源機器!M68="",熱源機器!M68=0,熱源機器!G68=熱源機器!$AT$1,熱源機器!G68=熱源機器!$AU$1),"",熱源機器!R68)</f>
        <v/>
      </c>
      <c r="P267" s="892">
        <f>IF(OR(熱源機器!M68="",熱源機器!M68=0,熱源機器!G68=熱源機器!$AT$1,熱源機器!G68=熱源機器!$AU$1),0,熱源機器!N68)</f>
        <v>0</v>
      </c>
      <c r="Q267" s="892">
        <f>IF(OR(熱源機器!M68="",熱源機器!M68=0,熱源機器!G68=熱源機器!$AT$1,熱源機器!G68=熱源機器!$AU$1),0,熱源機器!V68)</f>
        <v>0</v>
      </c>
      <c r="R267" s="434" t="str">
        <f t="shared" si="27"/>
        <v/>
      </c>
      <c r="S267" s="939">
        <f t="shared" si="33"/>
        <v>0</v>
      </c>
      <c r="T267" s="27"/>
      <c r="U267" s="369"/>
      <c r="W267" s="3" t="str">
        <f t="shared" si="28"/>
        <v/>
      </c>
      <c r="X267" s="318">
        <f t="shared" si="29"/>
        <v>0</v>
      </c>
      <c r="Y267" s="27"/>
      <c r="Z267" s="27"/>
      <c r="AA267" s="27"/>
      <c r="AB267" s="27"/>
      <c r="AC267" s="27"/>
      <c r="AD267" s="27"/>
      <c r="AI267" s="147"/>
      <c r="AL267" s="940">
        <f t="shared" si="34"/>
        <v>0</v>
      </c>
      <c r="AM267" s="940">
        <f t="shared" si="35"/>
        <v>0</v>
      </c>
      <c r="AN267" s="27" t="str">
        <f>IF(熱源機器!S68="○",1,"")</f>
        <v/>
      </c>
      <c r="AO267" s="1">
        <f t="shared" si="36"/>
        <v>0</v>
      </c>
    </row>
    <row r="268" spans="2:41" ht="13.5" hidden="1" customHeight="1">
      <c r="B268" s="395"/>
      <c r="C268" s="1"/>
      <c r="D268" s="307"/>
      <c r="E268" s="416"/>
      <c r="F268" s="324"/>
      <c r="G268" s="416"/>
      <c r="H268" s="245">
        <v>58</v>
      </c>
      <c r="I268" s="10" t="str">
        <f t="shared" si="26"/>
        <v/>
      </c>
      <c r="J268" s="891" t="str">
        <f>IF(OR(熱源機器!M69="",熱源機器!M69=0,熱源機器!G69=熱源機器!$AT$1,熱源機器!G69=熱源機器!$AU$1),"",熱源機器!E69)</f>
        <v/>
      </c>
      <c r="K268" s="1224" t="str">
        <f>IF(OR(熱源機器!M69="",熱源機器!M69=0,熱源機器!G69=熱源機器!$AT$1,熱源機器!G69=熱源機器!$AU$1),"",熱源機器!G69)</f>
        <v/>
      </c>
      <c r="L268" s="1224"/>
      <c r="M268" s="892">
        <f>IF(OR(熱源機器!M69="",熱源機器!M69=0,熱源機器!G69=熱源機器!$AT$1,熱源機器!G69=熱源機器!$AU$1),0,熱源機器!M69)</f>
        <v>0</v>
      </c>
      <c r="N268" s="893">
        <f>IF(OR(熱源機器!M69="",熱源機器!M69=0,熱源機器!G69=熱源機器!$AT$1,熱源機器!G69=熱源機器!$AU$1),0,熱源機器!Q69)</f>
        <v>0</v>
      </c>
      <c r="O268" s="438" t="str">
        <f>IF(OR(熱源機器!M69="",熱源機器!M69=0,熱源機器!G69=熱源機器!$AT$1,熱源機器!G69=熱源機器!$AU$1),"",熱源機器!R69)</f>
        <v/>
      </c>
      <c r="P268" s="892">
        <f>IF(OR(熱源機器!M69="",熱源機器!M69=0,熱源機器!G69=熱源機器!$AT$1,熱源機器!G69=熱源機器!$AU$1),0,熱源機器!N69)</f>
        <v>0</v>
      </c>
      <c r="Q268" s="892">
        <f>IF(OR(熱源機器!M69="",熱源機器!M69=0,熱源機器!G69=熱源機器!$AT$1,熱源機器!G69=熱源機器!$AU$1),0,熱源機器!V69)</f>
        <v>0</v>
      </c>
      <c r="R268" s="434" t="str">
        <f t="shared" si="27"/>
        <v/>
      </c>
      <c r="S268" s="939">
        <f t="shared" si="33"/>
        <v>0</v>
      </c>
      <c r="T268" s="27"/>
      <c r="U268" s="369"/>
      <c r="W268" s="3" t="str">
        <f t="shared" si="28"/>
        <v/>
      </c>
      <c r="X268" s="318">
        <f t="shared" si="29"/>
        <v>0</v>
      </c>
      <c r="Y268" s="27"/>
      <c r="Z268" s="27"/>
      <c r="AA268" s="27"/>
      <c r="AB268" s="27"/>
      <c r="AC268" s="27"/>
      <c r="AD268" s="27"/>
      <c r="AI268" s="147"/>
      <c r="AL268" s="940">
        <f t="shared" si="34"/>
        <v>0</v>
      </c>
      <c r="AM268" s="940">
        <f t="shared" si="35"/>
        <v>0</v>
      </c>
      <c r="AN268" s="27" t="str">
        <f>IF(熱源機器!S69="○",1,"")</f>
        <v/>
      </c>
      <c r="AO268" s="1">
        <f t="shared" si="36"/>
        <v>0</v>
      </c>
    </row>
    <row r="269" spans="2:41" ht="13.5" hidden="1" customHeight="1">
      <c r="B269" s="395"/>
      <c r="C269" s="1"/>
      <c r="D269" s="307"/>
      <c r="E269" s="416"/>
      <c r="F269" s="324"/>
      <c r="G269" s="416"/>
      <c r="H269" s="245">
        <v>59</v>
      </c>
      <c r="I269" s="10" t="str">
        <f t="shared" si="26"/>
        <v/>
      </c>
      <c r="J269" s="891" t="str">
        <f>IF(OR(熱源機器!M70="",熱源機器!M70=0,熱源機器!G70=熱源機器!$AT$1,熱源機器!G70=熱源機器!$AU$1),"",熱源機器!E70)</f>
        <v/>
      </c>
      <c r="K269" s="1224" t="str">
        <f>IF(OR(熱源機器!M70="",熱源機器!M70=0,熱源機器!G70=熱源機器!$AT$1,熱源機器!G70=熱源機器!$AU$1),"",熱源機器!G70)</f>
        <v/>
      </c>
      <c r="L269" s="1224"/>
      <c r="M269" s="892">
        <f>IF(OR(熱源機器!M70="",熱源機器!M70=0,熱源機器!G70=熱源機器!$AT$1,熱源機器!G70=熱源機器!$AU$1),0,熱源機器!M70)</f>
        <v>0</v>
      </c>
      <c r="N269" s="893">
        <f>IF(OR(熱源機器!M70="",熱源機器!M70=0,熱源機器!G70=熱源機器!$AT$1,熱源機器!G70=熱源機器!$AU$1),0,熱源機器!Q70)</f>
        <v>0</v>
      </c>
      <c r="O269" s="438" t="str">
        <f>IF(OR(熱源機器!M70="",熱源機器!M70=0,熱源機器!G70=熱源機器!$AT$1,熱源機器!G70=熱源機器!$AU$1),"",熱源機器!R70)</f>
        <v/>
      </c>
      <c r="P269" s="892">
        <f>IF(OR(熱源機器!M70="",熱源機器!M70=0,熱源機器!G70=熱源機器!$AT$1,熱源機器!G70=熱源機器!$AU$1),0,熱源機器!N70)</f>
        <v>0</v>
      </c>
      <c r="Q269" s="892">
        <f>IF(OR(熱源機器!M70="",熱源機器!M70=0,熱源機器!G70=熱源機器!$AT$1,熱源機器!G70=熱源機器!$AU$1),0,熱源機器!V70)</f>
        <v>0</v>
      </c>
      <c r="R269" s="434" t="str">
        <f t="shared" si="27"/>
        <v/>
      </c>
      <c r="S269" s="939">
        <f t="shared" si="33"/>
        <v>0</v>
      </c>
      <c r="T269" s="27"/>
      <c r="U269" s="369"/>
      <c r="W269" s="3" t="str">
        <f t="shared" si="28"/>
        <v/>
      </c>
      <c r="X269" s="318">
        <f t="shared" si="29"/>
        <v>0</v>
      </c>
      <c r="Y269" s="27"/>
      <c r="Z269" s="27"/>
      <c r="AA269" s="27"/>
      <c r="AB269" s="27"/>
      <c r="AC269" s="27"/>
      <c r="AD269" s="27"/>
      <c r="AI269" s="147"/>
      <c r="AL269" s="940">
        <f t="shared" si="34"/>
        <v>0</v>
      </c>
      <c r="AM269" s="940">
        <f t="shared" si="35"/>
        <v>0</v>
      </c>
      <c r="AN269" s="27" t="str">
        <f>IF(熱源機器!S70="○",1,"")</f>
        <v/>
      </c>
      <c r="AO269" s="1">
        <f t="shared" si="36"/>
        <v>0</v>
      </c>
    </row>
    <row r="270" spans="2:41" ht="13.5" hidden="1" customHeight="1" thickBot="1">
      <c r="B270" s="395"/>
      <c r="C270" s="1"/>
      <c r="D270" s="307"/>
      <c r="E270" s="416"/>
      <c r="F270" s="324"/>
      <c r="G270" s="416"/>
      <c r="H270" s="245">
        <v>60</v>
      </c>
      <c r="I270" s="897" t="str">
        <f t="shared" si="26"/>
        <v/>
      </c>
      <c r="J270" s="898" t="str">
        <f>IF(OR(熱源機器!M71="",熱源機器!M71=0,熱源機器!G71=熱源機器!$AT$1,熱源機器!G71=熱源機器!$AU$1),"",熱源機器!E71)</f>
        <v/>
      </c>
      <c r="K270" s="1302" t="str">
        <f>IF(OR(熱源機器!M71="",熱源機器!M71=0,熱源機器!G71=熱源機器!$AT$1,熱源機器!G71=熱源機器!$AU$1),"",熱源機器!G71)</f>
        <v/>
      </c>
      <c r="L270" s="1302"/>
      <c r="M270" s="899">
        <f>IF(OR(熱源機器!M71="",熱源機器!M71=0,熱源機器!G71=熱源機器!$AT$1,熱源機器!G71=熱源機器!$AU$1),0,熱源機器!M71)</f>
        <v>0</v>
      </c>
      <c r="N270" s="900">
        <f>IF(OR(熱源機器!M71="",熱源機器!M71=0,熱源機器!G71=熱源機器!$AT$1,熱源機器!G71=熱源機器!$AU$1),0,熱源機器!Q71)</f>
        <v>0</v>
      </c>
      <c r="O270" s="189" t="str">
        <f>IF(OR(熱源機器!M71="",熱源機器!M71=0,熱源機器!G71=熱源機器!$AT$1,熱源機器!G71=熱源機器!$AU$1),"",熱源機器!R71)</f>
        <v/>
      </c>
      <c r="P270" s="899">
        <f>IF(OR(熱源機器!M71="",熱源機器!M71=0,熱源機器!G71=熱源機器!$AT$1,熱源機器!G71=熱源機器!$AU$1),0,熱源機器!N71)</f>
        <v>0</v>
      </c>
      <c r="Q270" s="899">
        <f>IF(OR(熱源機器!M71="",熱源機器!M71=0,熱源機器!G71=熱源機器!$AT$1,熱源機器!G71=熱源機器!$AU$1),0,熱源機器!V71)</f>
        <v>0</v>
      </c>
      <c r="R270" s="452" t="str">
        <f t="shared" si="27"/>
        <v/>
      </c>
      <c r="S270" s="941">
        <f t="shared" si="33"/>
        <v>0</v>
      </c>
      <c r="T270" s="27"/>
      <c r="U270" s="369"/>
      <c r="W270" s="3" t="str">
        <f t="shared" si="28"/>
        <v/>
      </c>
      <c r="X270" s="318">
        <f t="shared" si="29"/>
        <v>0</v>
      </c>
      <c r="Y270" s="27"/>
      <c r="Z270" s="27"/>
      <c r="AA270" s="27"/>
      <c r="AB270" s="27"/>
      <c r="AC270" s="27"/>
      <c r="AD270" s="27"/>
      <c r="AI270" s="147"/>
      <c r="AL270" s="940">
        <f t="shared" si="34"/>
        <v>0</v>
      </c>
      <c r="AM270" s="940">
        <f t="shared" si="35"/>
        <v>0</v>
      </c>
      <c r="AN270" s="27" t="str">
        <f>IF(熱源機器!S71="○",1,"")</f>
        <v/>
      </c>
      <c r="AO270" s="1">
        <f t="shared" si="36"/>
        <v>0</v>
      </c>
    </row>
    <row r="271" spans="2:41" ht="24" customHeight="1" thickBot="1">
      <c r="B271" s="395"/>
      <c r="C271" s="1" t="str">
        <f>IF(AND($Y$2="熱供給施設",$O$2&lt;=AA271,AD271&lt;0.5),"○",IF(AND($O$2&lt;=AA271,AD271&lt;0.5),"＋","◎"))</f>
        <v>＋</v>
      </c>
      <c r="D271" s="330" t="s">
        <v>404</v>
      </c>
      <c r="E271" s="1187" t="s">
        <v>405</v>
      </c>
      <c r="F271" s="1188"/>
      <c r="G271" s="1188"/>
      <c r="H271" s="1210"/>
      <c r="I271" s="1187" t="s">
        <v>1334</v>
      </c>
      <c r="J271" s="1188"/>
      <c r="K271" s="1188"/>
      <c r="L271" s="1188"/>
      <c r="M271" s="1188"/>
      <c r="N271" s="1188"/>
      <c r="O271" s="1188"/>
      <c r="P271" s="1210"/>
      <c r="Q271" s="1261"/>
      <c r="R271" s="1261"/>
      <c r="S271" s="335">
        <f t="shared" ref="S271:S300" si="37">$X271</f>
        <v>0</v>
      </c>
      <c r="T271" s="27"/>
      <c r="U271" s="369"/>
      <c r="V271" s="27"/>
      <c r="W271" s="27"/>
      <c r="X271" s="1">
        <f>IF(OR(X272="-",X273="-",X274="-",X275="-",X276="-"),"-",IF(SUMPRODUCT(X272:X279,AB272:AB279)&gt;1,1,IF(SUMPRODUCT(X272:X279,AB272:AB279)&lt;0,0,ROUND(SUMPRODUCT(X272:X279,AB272:AB279),3))))</f>
        <v>0</v>
      </c>
      <c r="Y271" s="1263" t="str">
        <f>冷却塔!$F$4</f>
        <v>最も古い設備の設置年度</v>
      </c>
      <c r="Z271" s="1264"/>
      <c r="AA271" s="885" t="str">
        <f>冷却塔!$H$4</f>
        <v/>
      </c>
      <c r="AB271" s="1245">
        <f>冷却塔!$I$4</f>
        <v>2013</v>
      </c>
      <c r="AC271" s="1246"/>
      <c r="AD271" s="901">
        <f>冷却塔!$M$4</f>
        <v>0</v>
      </c>
      <c r="AF271" s="1"/>
      <c r="AI271" s="147"/>
    </row>
    <row r="272" spans="2:41" ht="13.5" customHeight="1" thickBot="1">
      <c r="B272" s="395"/>
      <c r="C272" s="1"/>
      <c r="D272" s="307"/>
      <c r="E272" s="244"/>
      <c r="F272" s="245"/>
      <c r="G272" s="245"/>
      <c r="H272" s="246"/>
      <c r="I272" s="244"/>
      <c r="J272" s="245"/>
      <c r="K272" s="245"/>
      <c r="L272" s="245"/>
      <c r="M272" s="245"/>
      <c r="N272" s="1202" t="s">
        <v>1335</v>
      </c>
      <c r="O272" s="1203"/>
      <c r="P272" s="1204"/>
      <c r="Q272" s="1227" t="str">
        <f>IF(X272="     －",AA272,IF(X272=0,Z272,TEXT(X272,"##%")&amp;Y272))</f>
        <v>冷却塔無し</v>
      </c>
      <c r="R272" s="1228"/>
      <c r="S272" s="335" t="str">
        <f t="shared" si="37"/>
        <v xml:space="preserve">     －</v>
      </c>
      <c r="T272" s="27"/>
      <c r="U272" s="369"/>
      <c r="V272" s="27"/>
      <c r="W272" s="27"/>
      <c r="X272" s="1" t="str">
        <f>IF(冷却塔!$L$11=0,"     －",冷却塔!$P$10)</f>
        <v xml:space="preserve">     －</v>
      </c>
      <c r="Y272" s="11" t="s">
        <v>1336</v>
      </c>
      <c r="Z272" s="11" t="s">
        <v>1051</v>
      </c>
      <c r="AA272" s="11" t="s">
        <v>1337</v>
      </c>
      <c r="AB272" s="24">
        <v>0.7</v>
      </c>
      <c r="AC272" s="921">
        <v>0.34</v>
      </c>
    </row>
    <row r="273" spans="2:39" ht="13.5" customHeight="1" thickBot="1">
      <c r="B273" s="395"/>
      <c r="C273" s="1"/>
      <c r="D273" s="307"/>
      <c r="E273" s="1221"/>
      <c r="F273" s="1222"/>
      <c r="G273" s="1222"/>
      <c r="H273" s="1277"/>
      <c r="I273" s="244"/>
      <c r="J273" s="245"/>
      <c r="K273" s="245"/>
      <c r="L273" s="245"/>
      <c r="M273" s="245"/>
      <c r="N273" s="1202" t="s">
        <v>1338</v>
      </c>
      <c r="O273" s="1203"/>
      <c r="P273" s="1204"/>
      <c r="Q273" s="1227" t="str">
        <f t="shared" ref="Q273:Q279" si="38">IF(X273="     －",AA273,IF(X273=0,Z273,TEXT(X273,"##%")&amp;Y273))</f>
        <v>冷却塔無し</v>
      </c>
      <c r="R273" s="1228"/>
      <c r="S273" s="335" t="str">
        <f t="shared" si="37"/>
        <v xml:space="preserve">     －</v>
      </c>
      <c r="T273" s="27"/>
      <c r="U273" s="369"/>
      <c r="V273" s="27"/>
      <c r="W273" s="27"/>
      <c r="X273" s="1" t="str">
        <f>IF(冷却塔!$L$11=0,"     －",冷却塔!$Q$10)</f>
        <v xml:space="preserve">     －</v>
      </c>
      <c r="Y273" s="11" t="s">
        <v>1336</v>
      </c>
      <c r="Z273" s="11" t="s">
        <v>1051</v>
      </c>
      <c r="AA273" s="11" t="s">
        <v>1337</v>
      </c>
      <c r="AB273" s="24">
        <v>0.15</v>
      </c>
      <c r="AC273" s="206">
        <v>0.05</v>
      </c>
    </row>
    <row r="274" spans="2:39" ht="13.5" customHeight="1" thickBot="1">
      <c r="B274" s="395"/>
      <c r="C274" s="1"/>
      <c r="D274" s="307"/>
      <c r="E274" s="1221"/>
      <c r="F274" s="1222"/>
      <c r="G274" s="1222"/>
      <c r="H274" s="1277"/>
      <c r="I274" s="244"/>
      <c r="J274" s="245"/>
      <c r="K274" s="245"/>
      <c r="L274" s="245"/>
      <c r="M274" s="245"/>
      <c r="N274" s="1202" t="s">
        <v>1339</v>
      </c>
      <c r="O274" s="1203"/>
      <c r="P274" s="1204"/>
      <c r="Q274" s="1227" t="str">
        <f t="shared" si="38"/>
        <v>冷却塔無し</v>
      </c>
      <c r="R274" s="1228"/>
      <c r="S274" s="335" t="str">
        <f t="shared" si="37"/>
        <v xml:space="preserve">     －</v>
      </c>
      <c r="T274" s="27"/>
      <c r="U274" s="369"/>
      <c r="V274" s="27"/>
      <c r="W274" s="27"/>
      <c r="X274" s="1" t="str">
        <f>IF(冷却塔!$L$11=0,"     －",冷却塔!$R$10)</f>
        <v xml:space="preserve">     －</v>
      </c>
      <c r="Y274" s="11" t="s">
        <v>1336</v>
      </c>
      <c r="Z274" s="11" t="s">
        <v>1051</v>
      </c>
      <c r="AA274" s="11" t="s">
        <v>1337</v>
      </c>
      <c r="AB274" s="24">
        <v>0.2</v>
      </c>
      <c r="AC274" s="206">
        <v>9.6000000000000002E-2</v>
      </c>
    </row>
    <row r="275" spans="2:39" ht="13.5" customHeight="1" thickBot="1">
      <c r="B275" s="395"/>
      <c r="C275" s="1"/>
      <c r="D275" s="307"/>
      <c r="E275" s="1221"/>
      <c r="F275" s="1222"/>
      <c r="G275" s="1222"/>
      <c r="H275" s="1277"/>
      <c r="I275" s="244"/>
      <c r="J275" s="245"/>
      <c r="K275" s="245"/>
      <c r="L275" s="245"/>
      <c r="M275" s="245"/>
      <c r="N275" s="1202" t="s">
        <v>1340</v>
      </c>
      <c r="O275" s="1203"/>
      <c r="P275" s="1204"/>
      <c r="Q275" s="1227" t="str">
        <f t="shared" si="38"/>
        <v>冷却塔無し</v>
      </c>
      <c r="R275" s="1228"/>
      <c r="S275" s="335" t="str">
        <f t="shared" si="37"/>
        <v xml:space="preserve">     －</v>
      </c>
      <c r="T275" s="27"/>
      <c r="U275" s="369"/>
      <c r="V275" s="27"/>
      <c r="W275" s="27"/>
      <c r="X275" s="1" t="str">
        <f>IF(冷却塔!$L$11=0,"     －",冷却塔!$S$10)</f>
        <v xml:space="preserve">     －</v>
      </c>
      <c r="Y275" s="11" t="s">
        <v>1336</v>
      </c>
      <c r="Z275" s="11" t="s">
        <v>1051</v>
      </c>
      <c r="AA275" s="11" t="s">
        <v>1337</v>
      </c>
      <c r="AB275" s="24">
        <v>0.17</v>
      </c>
      <c r="AC275" s="206">
        <f>AC276*2</f>
        <v>7.1999999999999995E-2</v>
      </c>
    </row>
    <row r="276" spans="2:39" ht="13.5" customHeight="1" thickBot="1">
      <c r="B276" s="395"/>
      <c r="C276" s="1"/>
      <c r="D276" s="307"/>
      <c r="E276" s="1221"/>
      <c r="F276" s="1222"/>
      <c r="G276" s="1222"/>
      <c r="H276" s="1277"/>
      <c r="I276" s="244"/>
      <c r="J276" s="245"/>
      <c r="K276" s="245"/>
      <c r="L276" s="245"/>
      <c r="M276" s="246"/>
      <c r="N276" s="1202" t="s">
        <v>1341</v>
      </c>
      <c r="O276" s="1203"/>
      <c r="P276" s="1204"/>
      <c r="Q276" s="1227" t="str">
        <f t="shared" si="38"/>
        <v>冷却塔無し</v>
      </c>
      <c r="R276" s="1228"/>
      <c r="S276" s="335" t="str">
        <f t="shared" si="37"/>
        <v xml:space="preserve">     －</v>
      </c>
      <c r="T276" s="27"/>
      <c r="U276" s="369"/>
      <c r="V276" s="27"/>
      <c r="W276" s="27"/>
      <c r="X276" s="1" t="str">
        <f>IF(冷却塔!$L$11=0,"     －",冷却塔!$T$10)</f>
        <v xml:space="preserve">     －</v>
      </c>
      <c r="Y276" s="11" t="s">
        <v>1336</v>
      </c>
      <c r="Z276" s="11" t="s">
        <v>1051</v>
      </c>
      <c r="AA276" s="11" t="s">
        <v>1337</v>
      </c>
      <c r="AB276" s="24">
        <v>0.15</v>
      </c>
      <c r="AC276" s="206">
        <v>3.5999999999999997E-2</v>
      </c>
    </row>
    <row r="277" spans="2:39" ht="13.5" customHeight="1" thickBot="1">
      <c r="B277" s="395"/>
      <c r="C277" s="1"/>
      <c r="D277" s="307"/>
      <c r="E277" s="1221"/>
      <c r="F277" s="1222"/>
      <c r="G277" s="1222"/>
      <c r="H277" s="1277"/>
      <c r="I277" s="244"/>
      <c r="J277" s="245"/>
      <c r="K277" s="245"/>
      <c r="L277" s="245"/>
      <c r="M277" s="245"/>
      <c r="N277" s="1202" t="s">
        <v>1342</v>
      </c>
      <c r="O277" s="1203"/>
      <c r="P277" s="1204"/>
      <c r="Q277" s="1227" t="str">
        <f t="shared" si="38"/>
        <v>散水ポンプ無し</v>
      </c>
      <c r="R277" s="1228"/>
      <c r="S277" s="335" t="str">
        <f t="shared" si="37"/>
        <v xml:space="preserve">     －</v>
      </c>
      <c r="T277" s="27"/>
      <c r="U277" s="369"/>
      <c r="V277" s="27"/>
      <c r="W277" s="27"/>
      <c r="X277" s="1" t="str">
        <f>IF(冷却塔!$L$11=0,"     －",冷却塔!$U$10)</f>
        <v xml:space="preserve">     －</v>
      </c>
      <c r="Y277" s="11" t="s">
        <v>1336</v>
      </c>
      <c r="Z277" s="11" t="s">
        <v>1051</v>
      </c>
      <c r="AA277" s="11" t="s">
        <v>1343</v>
      </c>
      <c r="AB277" s="24">
        <v>0.09</v>
      </c>
      <c r="AC277" s="206">
        <v>9.6000000000000002E-2</v>
      </c>
    </row>
    <row r="278" spans="2:39" ht="13.5" customHeight="1" thickBot="1">
      <c r="B278" s="395"/>
      <c r="C278" s="1"/>
      <c r="D278" s="307"/>
      <c r="E278" s="1221"/>
      <c r="F278" s="1222"/>
      <c r="G278" s="1222"/>
      <c r="H278" s="1277"/>
      <c r="I278" s="244"/>
      <c r="J278" s="245"/>
      <c r="K278" s="245"/>
      <c r="L278" s="245"/>
      <c r="M278" s="245"/>
      <c r="N278" s="1202" t="s">
        <v>1344</v>
      </c>
      <c r="O278" s="1203"/>
      <c r="P278" s="1204"/>
      <c r="Q278" s="1227" t="str">
        <f t="shared" si="38"/>
        <v>散水ポンプ無し</v>
      </c>
      <c r="R278" s="1228"/>
      <c r="S278" s="335" t="str">
        <f t="shared" si="37"/>
        <v xml:space="preserve">     －</v>
      </c>
      <c r="T278" s="27"/>
      <c r="U278" s="369"/>
      <c r="V278" s="27"/>
      <c r="W278" s="27"/>
      <c r="X278" s="1" t="str">
        <f>IF(冷却塔!$L$11=0,"     －",冷却塔!$V$10)</f>
        <v xml:space="preserve">     －</v>
      </c>
      <c r="Y278" s="11" t="s">
        <v>1336</v>
      </c>
      <c r="Z278" s="11" t="s">
        <v>1051</v>
      </c>
      <c r="AA278" s="11" t="s">
        <v>1343</v>
      </c>
      <c r="AB278" s="24">
        <v>7.0000000000000007E-2</v>
      </c>
      <c r="AC278" s="206">
        <f>AC279*2</f>
        <v>7.1999999999999995E-2</v>
      </c>
    </row>
    <row r="279" spans="2:39" ht="13.5" customHeight="1" thickBot="1">
      <c r="B279" s="395"/>
      <c r="C279" s="1"/>
      <c r="D279" s="308"/>
      <c r="E279" s="1190"/>
      <c r="F279" s="1191"/>
      <c r="G279" s="1191"/>
      <c r="H279" s="1211"/>
      <c r="I279" s="247"/>
      <c r="J279" s="1099"/>
      <c r="K279" s="1099"/>
      <c r="L279" s="1099"/>
      <c r="M279" s="1099"/>
      <c r="N279" s="1202" t="s">
        <v>1345</v>
      </c>
      <c r="O279" s="1203"/>
      <c r="P279" s="1204"/>
      <c r="Q279" s="1227" t="str">
        <f t="shared" si="38"/>
        <v>散水ポンプ無し</v>
      </c>
      <c r="R279" s="1228"/>
      <c r="S279" s="335" t="str">
        <f t="shared" si="37"/>
        <v xml:space="preserve">     －</v>
      </c>
      <c r="T279" s="27"/>
      <c r="U279" s="369"/>
      <c r="V279" s="27"/>
      <c r="W279" s="27"/>
      <c r="X279" s="1" t="str">
        <f>IF(冷却塔!$L$11=0,"     －",冷却塔!$W$10)</f>
        <v xml:space="preserve">     －</v>
      </c>
      <c r="Y279" s="11" t="s">
        <v>1336</v>
      </c>
      <c r="Z279" s="11" t="s">
        <v>1051</v>
      </c>
      <c r="AA279" s="11" t="s">
        <v>1343</v>
      </c>
      <c r="AB279" s="24">
        <v>0.06</v>
      </c>
      <c r="AC279" s="206">
        <v>3.5999999999999997E-2</v>
      </c>
    </row>
    <row r="280" spans="2:39" ht="24" customHeight="1" thickBot="1">
      <c r="B280" s="395"/>
      <c r="C280" s="1" t="str">
        <f>IF(AND($Y$2="熱供給施設",$O$2&lt;=AA280,AD280&lt;0.5),"○",IF(AND($O$2&lt;=AA280,AD280&lt;0.5),"＋","◎"))</f>
        <v>＋</v>
      </c>
      <c r="D280" s="330" t="s">
        <v>408</v>
      </c>
      <c r="E280" s="1187" t="s">
        <v>1346</v>
      </c>
      <c r="F280" s="1188"/>
      <c r="G280" s="1188"/>
      <c r="H280" s="1210"/>
      <c r="I280" s="1187" t="s">
        <v>1347</v>
      </c>
      <c r="J280" s="1188"/>
      <c r="K280" s="1188"/>
      <c r="L280" s="1188"/>
      <c r="M280" s="1188"/>
      <c r="N280" s="1188"/>
      <c r="O280" s="1188"/>
      <c r="P280" s="1210"/>
      <c r="Q280" s="1269"/>
      <c r="R280" s="1269"/>
      <c r="S280" s="335">
        <f t="shared" si="37"/>
        <v>0</v>
      </c>
      <c r="T280" s="27"/>
      <c r="U280" s="369"/>
      <c r="V280" s="27"/>
      <c r="W280" s="27"/>
      <c r="X280" s="1">
        <f>IF(OR(X281="-",X282="-",X283="-"),"-",IF(SUMPRODUCT(X281:X283,AB281:AB283)&gt;1,1,IF(SUMPRODUCT(X281:X283,AB281:AB283)&lt;0,0,ROUND(SUMPRODUCT(X281:X283,AB281:AB283),3))))</f>
        <v>0</v>
      </c>
      <c r="Y280" s="1263" t="str">
        <f>空調用ポンプ!$F$4</f>
        <v>最も古い設備の設置年度</v>
      </c>
      <c r="Z280" s="1264"/>
      <c r="AA280" s="885" t="str">
        <f>空調用ポンプ!$H$4</f>
        <v/>
      </c>
      <c r="AB280" s="1245">
        <f>空調用ポンプ!$I$4</f>
        <v>2013</v>
      </c>
      <c r="AC280" s="1246"/>
      <c r="AD280" s="901">
        <f>空調用ポンプ!$N$4</f>
        <v>0</v>
      </c>
      <c r="AE280" s="1"/>
      <c r="AF280" s="1"/>
    </row>
    <row r="281" spans="2:39" ht="13.5" customHeight="1" thickBot="1">
      <c r="B281" s="395"/>
      <c r="C281" s="1"/>
      <c r="D281" s="307"/>
      <c r="E281" s="244"/>
      <c r="F281" s="245"/>
      <c r="G281" s="245"/>
      <c r="H281" s="246"/>
      <c r="I281" s="244"/>
      <c r="J281" s="380"/>
      <c r="K281" s="416"/>
      <c r="L281" s="380"/>
      <c r="M281" s="245"/>
      <c r="N281" s="1202" t="s">
        <v>1348</v>
      </c>
      <c r="O281" s="1203"/>
      <c r="P281" s="1204"/>
      <c r="Q281" s="1227" t="str">
        <f>IF(X281="      －",AA281,IF(X281=0,Z281,TEXT(X281,"##%")&amp;Y281))</f>
        <v>空調用ポンプ無し</v>
      </c>
      <c r="R281" s="1228"/>
      <c r="S281" s="335" t="str">
        <f t="shared" si="37"/>
        <v xml:space="preserve">      －</v>
      </c>
      <c r="T281" s="27"/>
      <c r="U281" s="369"/>
      <c r="V281" s="27"/>
      <c r="W281" s="27"/>
      <c r="X281" s="1" t="str">
        <f>IF(空調用ポンプ!$K$11=0,"      －",空調用ポンプ!$N$10)</f>
        <v xml:space="preserve">      －</v>
      </c>
      <c r="Y281" s="11" t="s">
        <v>1336</v>
      </c>
      <c r="Z281" s="11" t="s">
        <v>1051</v>
      </c>
      <c r="AA281" s="11" t="s">
        <v>1349</v>
      </c>
      <c r="AB281" s="24">
        <v>1</v>
      </c>
      <c r="AC281" s="921">
        <v>9.6000000000000002E-2</v>
      </c>
    </row>
    <row r="282" spans="2:39" ht="13.5" customHeight="1" thickBot="1">
      <c r="B282" s="395"/>
      <c r="C282" s="1"/>
      <c r="D282" s="307"/>
      <c r="E282" s="244"/>
      <c r="F282" s="245"/>
      <c r="G282" s="245"/>
      <c r="H282" s="246"/>
      <c r="I282" s="244"/>
      <c r="J282" s="380"/>
      <c r="K282" s="416"/>
      <c r="L282" s="380"/>
      <c r="M282" s="245"/>
      <c r="N282" s="1202" t="s">
        <v>1350</v>
      </c>
      <c r="O282" s="1203"/>
      <c r="P282" s="1204"/>
      <c r="Q282" s="1227" t="str">
        <f>IF(X282="      －",AA282,IF(X282=0,Z282,TEXT(X282,"##%")&amp;Y282))</f>
        <v>空調用ポンプ無し</v>
      </c>
      <c r="R282" s="1228"/>
      <c r="S282" s="335" t="str">
        <f t="shared" si="37"/>
        <v xml:space="preserve">      －</v>
      </c>
      <c r="T282" s="27"/>
      <c r="U282" s="369"/>
      <c r="V282" s="27"/>
      <c r="W282" s="27"/>
      <c r="X282" s="1" t="str">
        <f>IF(空調用ポンプ!$K$11=0,"      －",空調用ポンプ!$O$10)</f>
        <v xml:space="preserve">      －</v>
      </c>
      <c r="Y282" s="11" t="s">
        <v>1336</v>
      </c>
      <c r="Z282" s="11" t="s">
        <v>1051</v>
      </c>
      <c r="AA282" s="11" t="s">
        <v>1349</v>
      </c>
      <c r="AB282" s="24">
        <v>0.9</v>
      </c>
      <c r="AC282" s="921">
        <f>AC283*2</f>
        <v>7.1999999999999995E-2</v>
      </c>
    </row>
    <row r="283" spans="2:39" ht="13.5" customHeight="1" thickBot="1">
      <c r="B283" s="395"/>
      <c r="C283" s="1"/>
      <c r="D283" s="308"/>
      <c r="E283" s="1190"/>
      <c r="F283" s="1191"/>
      <c r="G283" s="1191"/>
      <c r="H283" s="1211"/>
      <c r="I283" s="383"/>
      <c r="J283" s="1086"/>
      <c r="K283" s="1105"/>
      <c r="L283" s="1086"/>
      <c r="M283" s="1099"/>
      <c r="N283" s="1202" t="s">
        <v>1351</v>
      </c>
      <c r="O283" s="1203"/>
      <c r="P283" s="1204"/>
      <c r="Q283" s="1227" t="str">
        <f>IF(X283="      －",AA283,IF(X283=0,Z283,TEXT(X283,"##%")&amp;Y283))</f>
        <v>空調用ポンプ無し</v>
      </c>
      <c r="R283" s="1228"/>
      <c r="S283" s="335" t="str">
        <f t="shared" si="37"/>
        <v xml:space="preserve">      －</v>
      </c>
      <c r="T283" s="27"/>
      <c r="U283" s="369"/>
      <c r="V283" s="27"/>
      <c r="W283" s="27"/>
      <c r="X283" s="1" t="str">
        <f>IF(空調用ポンプ!$K$11=0,"      －",空調用ポンプ!$P$10)</f>
        <v xml:space="preserve">      －</v>
      </c>
      <c r="Y283" s="11" t="s">
        <v>1336</v>
      </c>
      <c r="Z283" s="11" t="s">
        <v>1051</v>
      </c>
      <c r="AA283" s="11" t="s">
        <v>1349</v>
      </c>
      <c r="AB283" s="24">
        <v>0.8</v>
      </c>
      <c r="AC283" s="921">
        <v>3.5999999999999997E-2</v>
      </c>
    </row>
    <row r="284" spans="2:39" ht="13.5" customHeight="1" thickBot="1">
      <c r="B284" s="395"/>
      <c r="C284" s="1" t="str">
        <f>IF($Y$2="熱供給施設","◎",IF(OR($F$2="",$F$2&gt;$J$2),"◎","＋"))</f>
        <v>◎</v>
      </c>
      <c r="D284" s="331" t="s">
        <v>410</v>
      </c>
      <c r="E284" s="1199" t="s">
        <v>411</v>
      </c>
      <c r="F284" s="1200"/>
      <c r="G284" s="1200"/>
      <c r="H284" s="1201"/>
      <c r="I284" s="1199" t="s">
        <v>1352</v>
      </c>
      <c r="J284" s="1200"/>
      <c r="K284" s="1200"/>
      <c r="L284" s="1200"/>
      <c r="M284" s="1200"/>
      <c r="N284" s="1200"/>
      <c r="O284" s="1200"/>
      <c r="P284" s="1205"/>
      <c r="Q284" s="1243"/>
      <c r="R284" s="1244"/>
      <c r="S284" s="335" t="str">
        <f t="shared" si="37"/>
        <v>-</v>
      </c>
      <c r="T284" s="27"/>
      <c r="U284" s="369"/>
      <c r="V284" s="27"/>
      <c r="W284" s="27"/>
      <c r="X284" s="1" t="str">
        <f>IF($Q284=Y284,AG284,IF($Q284=Z284,AH284,IF($Q284=AA284,AI284,IF($Q284=AB284,AJ284,IF($Q284=AC284,AK284,AL284)))))</f>
        <v>-</v>
      </c>
      <c r="Y284" s="11" t="s">
        <v>1353</v>
      </c>
      <c r="Z284" s="11" t="s">
        <v>1354</v>
      </c>
      <c r="AA284" s="11" t="s">
        <v>1355</v>
      </c>
      <c r="AB284" s="11" t="s">
        <v>1356</v>
      </c>
      <c r="AC284" s="11" t="s">
        <v>1357</v>
      </c>
      <c r="AD284" s="11" t="s">
        <v>1358</v>
      </c>
      <c r="AE284" s="11" t="s">
        <v>1359</v>
      </c>
      <c r="AF284" s="1"/>
      <c r="AG284" s="24">
        <v>1</v>
      </c>
      <c r="AH284" s="24">
        <f>$AH$2</f>
        <v>0.8</v>
      </c>
      <c r="AI284" s="24">
        <v>0.5</v>
      </c>
      <c r="AJ284" s="24">
        <f>$AJ$2</f>
        <v>0.2</v>
      </c>
      <c r="AK284" s="24">
        <v>0</v>
      </c>
      <c r="AL284" s="24" t="s">
        <v>1027</v>
      </c>
      <c r="AM284" s="24" t="s">
        <v>1027</v>
      </c>
    </row>
    <row r="285" spans="2:39" ht="36" customHeight="1" thickBot="1">
      <c r="B285" s="395"/>
      <c r="C285" s="1" t="str">
        <f>IF(OR($F$2="",$F$2&gt;$J$2),"◎","○")</f>
        <v>◎</v>
      </c>
      <c r="D285" s="331" t="s">
        <v>412</v>
      </c>
      <c r="E285" s="1199" t="s">
        <v>1360</v>
      </c>
      <c r="F285" s="1200"/>
      <c r="G285" s="1200"/>
      <c r="H285" s="1201"/>
      <c r="I285" s="1199" t="s">
        <v>1361</v>
      </c>
      <c r="J285" s="1200"/>
      <c r="K285" s="1200"/>
      <c r="L285" s="1200"/>
      <c r="M285" s="1200"/>
      <c r="N285" s="1200"/>
      <c r="O285" s="1200"/>
      <c r="P285" s="1205"/>
      <c r="Q285" s="1243"/>
      <c r="R285" s="1244"/>
      <c r="S285" s="335" t="str">
        <f t="shared" si="37"/>
        <v>-</v>
      </c>
      <c r="T285" s="27"/>
      <c r="U285" s="369"/>
      <c r="V285" s="27"/>
      <c r="W285" s="27"/>
      <c r="X285" s="1" t="str">
        <f>IF($Q285=Y285,AG285,IF($Q285=AB285,AJ285,IF($Q285=Z285,AH285,IF($Q285=AA285,AI285,AK285))))</f>
        <v>-</v>
      </c>
      <c r="Y285" s="11" t="s">
        <v>1362</v>
      </c>
      <c r="Z285" s="11" t="s">
        <v>1363</v>
      </c>
      <c r="AA285" s="11" t="s">
        <v>1364</v>
      </c>
      <c r="AB285" s="11" t="s">
        <v>1365</v>
      </c>
      <c r="AC285" s="11" t="s">
        <v>1359</v>
      </c>
      <c r="AG285" s="24">
        <v>1</v>
      </c>
      <c r="AH285" s="24">
        <v>1</v>
      </c>
      <c r="AI285" s="24">
        <v>0.5</v>
      </c>
      <c r="AJ285" s="24">
        <v>0</v>
      </c>
      <c r="AK285" s="24" t="s">
        <v>1027</v>
      </c>
    </row>
    <row r="286" spans="2:39" ht="13.5" customHeight="1" thickBot="1">
      <c r="B286" s="395"/>
      <c r="C286" s="1" t="s">
        <v>1017</v>
      </c>
      <c r="D286" s="331" t="s">
        <v>414</v>
      </c>
      <c r="E286" s="1199" t="s">
        <v>415</v>
      </c>
      <c r="F286" s="1200"/>
      <c r="G286" s="1200"/>
      <c r="H286" s="1201"/>
      <c r="I286" s="1199" t="s">
        <v>1366</v>
      </c>
      <c r="J286" s="1200"/>
      <c r="K286" s="1200"/>
      <c r="L286" s="1200"/>
      <c r="M286" s="1200"/>
      <c r="N286" s="1200"/>
      <c r="O286" s="1200"/>
      <c r="P286" s="1205"/>
      <c r="Q286" s="1243"/>
      <c r="R286" s="1244"/>
      <c r="S286" s="335" t="str">
        <f t="shared" si="37"/>
        <v>-</v>
      </c>
      <c r="T286" s="27"/>
      <c r="U286" s="369"/>
      <c r="V286" s="27"/>
      <c r="W286" s="27"/>
      <c r="X286" s="1" t="str">
        <f>IF($Q286=Y286,AG286,IF($Q286=Z286,AH286,IF($Q286=AA286,AI286,IF($Q286=AB286,AJ286,AK286))))</f>
        <v>-</v>
      </c>
      <c r="Y286" s="11" t="s">
        <v>1367</v>
      </c>
      <c r="Z286" s="11" t="s">
        <v>1368</v>
      </c>
      <c r="AA286" s="11" t="s">
        <v>1369</v>
      </c>
      <c r="AB286" s="11" t="s">
        <v>1051</v>
      </c>
      <c r="AC286" s="11" t="s">
        <v>1370</v>
      </c>
      <c r="AG286" s="24">
        <v>1</v>
      </c>
      <c r="AH286" s="24">
        <f>$AH$2</f>
        <v>0.8</v>
      </c>
      <c r="AI286" s="24">
        <v>0.5</v>
      </c>
      <c r="AJ286" s="24">
        <v>0</v>
      </c>
      <c r="AK286" s="24" t="s">
        <v>1027</v>
      </c>
    </row>
    <row r="287" spans="2:39" ht="13.5" customHeight="1" thickBot="1">
      <c r="B287" s="395"/>
      <c r="C287" s="1" t="s">
        <v>1017</v>
      </c>
      <c r="D287" s="331" t="s">
        <v>417</v>
      </c>
      <c r="E287" s="1199" t="s">
        <v>418</v>
      </c>
      <c r="F287" s="1200"/>
      <c r="G287" s="1200"/>
      <c r="H287" s="1201"/>
      <c r="I287" s="1199" t="s">
        <v>1371</v>
      </c>
      <c r="J287" s="1200"/>
      <c r="K287" s="1200"/>
      <c r="L287" s="1200"/>
      <c r="M287" s="1200"/>
      <c r="N287" s="1200"/>
      <c r="O287" s="1200"/>
      <c r="P287" s="1205"/>
      <c r="Q287" s="1243"/>
      <c r="R287" s="1244"/>
      <c r="S287" s="335" t="str">
        <f t="shared" si="37"/>
        <v>-</v>
      </c>
      <c r="T287" s="27"/>
      <c r="U287" s="369"/>
      <c r="V287" s="27"/>
      <c r="W287" s="27"/>
      <c r="X287" s="1" t="str">
        <f>IF($Q287=Y287,AG287,IF($Q287=Z287,AH287,AI287))</f>
        <v>-</v>
      </c>
      <c r="Y287" s="11" t="s">
        <v>1245</v>
      </c>
      <c r="Z287" s="11" t="s">
        <v>1051</v>
      </c>
      <c r="AA287" s="11" t="s">
        <v>1372</v>
      </c>
      <c r="AG287" s="24">
        <v>1</v>
      </c>
      <c r="AH287" s="24">
        <v>0</v>
      </c>
      <c r="AI287" s="24" t="s">
        <v>1027</v>
      </c>
    </row>
    <row r="288" spans="2:39" ht="24" customHeight="1" thickBot="1">
      <c r="B288" s="395"/>
      <c r="C288" s="1" t="s">
        <v>1017</v>
      </c>
      <c r="D288" s="330" t="s">
        <v>419</v>
      </c>
      <c r="E288" s="1187" t="s">
        <v>1373</v>
      </c>
      <c r="F288" s="1188"/>
      <c r="G288" s="1188"/>
      <c r="H288" s="1210"/>
      <c r="I288" s="1187" t="s">
        <v>1374</v>
      </c>
      <c r="J288" s="1188"/>
      <c r="K288" s="1188"/>
      <c r="L288" s="1188"/>
      <c r="M288" s="1188"/>
      <c r="N288" s="1188"/>
      <c r="O288" s="1188"/>
      <c r="P288" s="1188"/>
      <c r="Q288" s="1227" t="str">
        <f>IF(冷却塔!$L$11=0,AD288,IF(冷却塔!$X$10&gt;=0.95,Y288,IF(冷却塔!$X$10&gt;=0.7,Z288,IF(冷却塔!$X$10&gt;=0.3,AA288,IF(冷却塔!$X$10&gt;=0.05,AB288,AC288)))))</f>
        <v>冷却塔無し</v>
      </c>
      <c r="R288" s="1228"/>
      <c r="S288" s="335" t="str">
        <f t="shared" si="37"/>
        <v>-</v>
      </c>
      <c r="T288" s="27"/>
      <c r="U288" s="369"/>
      <c r="V288" s="27"/>
      <c r="W288" s="27"/>
      <c r="X288" s="1" t="str">
        <f>IF($Q288=Y288,AG288,IF($Q288=Z288,AH288,IF($Q288=AA288,AI288,IF($Q288=AB288,AJ288,IF($Q288=AC288,AK288,AL288)))))</f>
        <v>-</v>
      </c>
      <c r="Y288" s="11" t="s">
        <v>1375</v>
      </c>
      <c r="Z288" s="11" t="s">
        <v>1376</v>
      </c>
      <c r="AA288" s="11" t="s">
        <v>1377</v>
      </c>
      <c r="AB288" s="11" t="s">
        <v>1119</v>
      </c>
      <c r="AC288" s="11" t="s">
        <v>1378</v>
      </c>
      <c r="AD288" s="11" t="s">
        <v>1379</v>
      </c>
      <c r="AG288" s="24">
        <v>1</v>
      </c>
      <c r="AH288" s="24">
        <f>$AH$2</f>
        <v>0.8</v>
      </c>
      <c r="AI288" s="24">
        <v>0.5</v>
      </c>
      <c r="AJ288" s="24">
        <f>$AJ$2</f>
        <v>0.2</v>
      </c>
      <c r="AK288" s="24">
        <v>0</v>
      </c>
      <c r="AL288" s="24" t="s">
        <v>1027</v>
      </c>
    </row>
    <row r="289" spans="2:38" ht="23.25" customHeight="1" thickBot="1">
      <c r="B289" s="395"/>
      <c r="C289" s="1" t="s">
        <v>1017</v>
      </c>
      <c r="D289" s="331" t="s">
        <v>421</v>
      </c>
      <c r="E289" s="1199" t="s">
        <v>902</v>
      </c>
      <c r="F289" s="1200"/>
      <c r="G289" s="1200"/>
      <c r="H289" s="1201"/>
      <c r="I289" s="1199" t="s">
        <v>1380</v>
      </c>
      <c r="J289" s="1200"/>
      <c r="K289" s="1200"/>
      <c r="L289" s="1200"/>
      <c r="M289" s="1200"/>
      <c r="N289" s="1200"/>
      <c r="O289" s="1200"/>
      <c r="P289" s="1205"/>
      <c r="Q289" s="1227" t="str">
        <f>IF(空調用ポンプ!$H$11=0,AD289,IF(空調用ポンプ!$R$10&gt;=0.95,Y289,IF(空調用ポンプ!$R$10&gt;=0.7,Z289,IF(空調用ポンプ!$R$10&gt;=0.3,AA289,IF(空調用ポンプ!$R$10&gt;=0.05,AB289,AC289)))))</f>
        <v>空調2次ポンプ無し</v>
      </c>
      <c r="R289" s="1228"/>
      <c r="S289" s="335" t="str">
        <f t="shared" si="37"/>
        <v>-</v>
      </c>
      <c r="T289" s="27"/>
      <c r="U289" s="369"/>
      <c r="V289" s="27"/>
      <c r="W289" s="27"/>
      <c r="X289" s="1" t="str">
        <f>IF($Q289=Y289,AG289,IF($Q289=Z289,AH289,IF($Q289=AA289,AI289,IF($Q289=AB289,AJ289,IF($Q289=AC289,AK289,AL289)))))</f>
        <v>-</v>
      </c>
      <c r="Y289" s="11" t="s">
        <v>1375</v>
      </c>
      <c r="Z289" s="11" t="s">
        <v>1376</v>
      </c>
      <c r="AA289" s="11" t="s">
        <v>1377</v>
      </c>
      <c r="AB289" s="11" t="s">
        <v>1119</v>
      </c>
      <c r="AC289" s="11" t="s">
        <v>1378</v>
      </c>
      <c r="AD289" s="11" t="s">
        <v>1381</v>
      </c>
      <c r="AG289" s="24">
        <v>1</v>
      </c>
      <c r="AH289" s="24">
        <f>$AH$2</f>
        <v>0.8</v>
      </c>
      <c r="AI289" s="24">
        <v>0.5</v>
      </c>
      <c r="AJ289" s="24">
        <f>$AJ$2</f>
        <v>0.2</v>
      </c>
      <c r="AK289" s="24">
        <v>0</v>
      </c>
      <c r="AL289" s="24" t="s">
        <v>1027</v>
      </c>
    </row>
    <row r="290" spans="2:38" ht="24" customHeight="1" thickBot="1">
      <c r="B290" s="395"/>
      <c r="C290" s="1" t="s">
        <v>1070</v>
      </c>
      <c r="D290" s="331" t="s">
        <v>424</v>
      </c>
      <c r="E290" s="1199" t="s">
        <v>1382</v>
      </c>
      <c r="F290" s="1200"/>
      <c r="G290" s="1200"/>
      <c r="H290" s="1201"/>
      <c r="I290" s="1199" t="s">
        <v>1383</v>
      </c>
      <c r="J290" s="1200"/>
      <c r="K290" s="1200"/>
      <c r="L290" s="1200"/>
      <c r="M290" s="1200"/>
      <c r="N290" s="1200"/>
      <c r="O290" s="1200"/>
      <c r="P290" s="1205"/>
      <c r="Q290" s="1227" t="str">
        <f>IF(空調用ポンプ!$H$11=0,AD290,IF(空調用ポンプ!$S$10&gt;=0.95,Y290,IF(空調用ポンプ!$S$10&gt;=0.7,Z290,IF(空調用ポンプ!$S$10&gt;=0.3,AA290,IF(空調用ポンプ!$S$10&gt;=0.05,AB290,AC290)))))</f>
        <v>空調2次ポンプ無し</v>
      </c>
      <c r="R290" s="1228"/>
      <c r="S290" s="335" t="str">
        <f t="shared" si="37"/>
        <v>-</v>
      </c>
      <c r="T290" s="27"/>
      <c r="U290" s="369"/>
      <c r="V290" s="27"/>
      <c r="W290" s="27"/>
      <c r="X290" s="1" t="str">
        <f>IF($Q290=Y290,AG290,IF($Q290=Z290,AH290,IF($Q290=AA290,AI290,IF($Q290=AB290,AJ290,IF($Q290=AC290,AK290,AL290)))))</f>
        <v>-</v>
      </c>
      <c r="Y290" s="11" t="s">
        <v>1375</v>
      </c>
      <c r="Z290" s="11" t="s">
        <v>1376</v>
      </c>
      <c r="AA290" s="11" t="s">
        <v>1377</v>
      </c>
      <c r="AB290" s="11" t="s">
        <v>1119</v>
      </c>
      <c r="AC290" s="11" t="s">
        <v>1378</v>
      </c>
      <c r="AD290" s="11" t="s">
        <v>1381</v>
      </c>
      <c r="AG290" s="24">
        <v>1</v>
      </c>
      <c r="AH290" s="24">
        <f>$AH$2</f>
        <v>0.8</v>
      </c>
      <c r="AI290" s="24">
        <v>0.5</v>
      </c>
      <c r="AJ290" s="24">
        <f>$AJ$2</f>
        <v>0.2</v>
      </c>
      <c r="AK290" s="24">
        <v>0</v>
      </c>
      <c r="AL290" s="24" t="s">
        <v>1027</v>
      </c>
    </row>
    <row r="291" spans="2:38" ht="13.5" customHeight="1" thickBot="1">
      <c r="B291" s="395"/>
      <c r="C291" s="1" t="s">
        <v>1070</v>
      </c>
      <c r="D291" s="331" t="s">
        <v>426</v>
      </c>
      <c r="E291" s="1199" t="s">
        <v>427</v>
      </c>
      <c r="F291" s="1200"/>
      <c r="G291" s="1200"/>
      <c r="H291" s="1201"/>
      <c r="I291" s="1199" t="s">
        <v>1384</v>
      </c>
      <c r="J291" s="1200"/>
      <c r="K291" s="1200"/>
      <c r="L291" s="1200"/>
      <c r="M291" s="1200"/>
      <c r="N291" s="1200"/>
      <c r="O291" s="1200"/>
      <c r="P291" s="1205"/>
      <c r="Q291" s="1243"/>
      <c r="R291" s="1244"/>
      <c r="S291" s="335" t="str">
        <f t="shared" si="37"/>
        <v>-</v>
      </c>
      <c r="T291" s="27"/>
      <c r="U291" s="369"/>
      <c r="V291" s="27"/>
      <c r="W291" s="27"/>
      <c r="X291" s="1" t="str">
        <f>IF($Q291=Y291,AG291,IF($Q291=Z291,AH291,AI291))</f>
        <v>-</v>
      </c>
      <c r="Y291" s="11" t="s">
        <v>1245</v>
      </c>
      <c r="Z291" s="11" t="s">
        <v>1051</v>
      </c>
      <c r="AA291" s="11" t="s">
        <v>1372</v>
      </c>
      <c r="AG291" s="24">
        <v>1</v>
      </c>
      <c r="AH291" s="24">
        <v>0</v>
      </c>
      <c r="AI291" s="24" t="s">
        <v>1027</v>
      </c>
    </row>
    <row r="292" spans="2:38" ht="23.25" customHeight="1" thickBot="1">
      <c r="B292" s="395"/>
      <c r="C292" s="1" t="s">
        <v>1070</v>
      </c>
      <c r="D292" s="331" t="s">
        <v>428</v>
      </c>
      <c r="E292" s="1199" t="s">
        <v>429</v>
      </c>
      <c r="F292" s="1200"/>
      <c r="G292" s="1200"/>
      <c r="H292" s="1201"/>
      <c r="I292" s="1199" t="s">
        <v>1385</v>
      </c>
      <c r="J292" s="1200"/>
      <c r="K292" s="1200"/>
      <c r="L292" s="1200"/>
      <c r="M292" s="1200"/>
      <c r="N292" s="1200"/>
      <c r="O292" s="1200"/>
      <c r="P292" s="1205"/>
      <c r="Q292" s="1227" t="str">
        <f>IF(空調用ポンプ!$I$11=0,AD292,IF(空調用ポンプ!$T$10&gt;=0.95,Y292,IF(空調用ポンプ!$T$10&gt;=0.7,Z292,IF(空調用ポンプ!$T$10&gt;=0.3,AA292,IF(空調用ポンプ!$T$10&gt;=0.05,AB292,AC292)))))</f>
        <v>空調1次ポンプ無し</v>
      </c>
      <c r="R292" s="1228"/>
      <c r="S292" s="335" t="str">
        <f t="shared" si="37"/>
        <v>-</v>
      </c>
      <c r="T292" s="27"/>
      <c r="U292" s="369"/>
      <c r="V292" s="27"/>
      <c r="W292" s="27"/>
      <c r="X292" s="1" t="str">
        <f>IF($Q292=Y292,AG292,IF($Q292=Z292,AH292,IF($Q292=AA292,AI292,IF($Q292=AB292,AJ292,IF($Q292=AC292,AK292,AL292)))))</f>
        <v>-</v>
      </c>
      <c r="Y292" s="11" t="s">
        <v>1375</v>
      </c>
      <c r="Z292" s="11" t="s">
        <v>1376</v>
      </c>
      <c r="AA292" s="11" t="s">
        <v>1377</v>
      </c>
      <c r="AB292" s="11" t="s">
        <v>1119</v>
      </c>
      <c r="AC292" s="11" t="s">
        <v>1378</v>
      </c>
      <c r="AD292" s="11" t="s">
        <v>1386</v>
      </c>
      <c r="AG292" s="24">
        <v>1</v>
      </c>
      <c r="AH292" s="24">
        <f>$AH$2</f>
        <v>0.8</v>
      </c>
      <c r="AI292" s="24">
        <v>0.5</v>
      </c>
      <c r="AJ292" s="24">
        <f>$AJ$2</f>
        <v>0.2</v>
      </c>
      <c r="AK292" s="24">
        <v>0</v>
      </c>
      <c r="AL292" s="24" t="s">
        <v>1027</v>
      </c>
    </row>
    <row r="293" spans="2:38" ht="23.25" customHeight="1" thickBot="1">
      <c r="B293" s="395"/>
      <c r="C293" s="1" t="s">
        <v>1070</v>
      </c>
      <c r="D293" s="331" t="s">
        <v>431</v>
      </c>
      <c r="E293" s="1199" t="s">
        <v>911</v>
      </c>
      <c r="F293" s="1200"/>
      <c r="G293" s="1200"/>
      <c r="H293" s="1201"/>
      <c r="I293" s="1199" t="s">
        <v>1387</v>
      </c>
      <c r="J293" s="1200"/>
      <c r="K293" s="1200"/>
      <c r="L293" s="1200"/>
      <c r="M293" s="1200"/>
      <c r="N293" s="1200"/>
      <c r="O293" s="1200"/>
      <c r="P293" s="1205"/>
      <c r="Q293" s="1227" t="str">
        <f>IF(空調用ポンプ!$J$11=0,AD293,IF(空調用ポンプ!$U$10&gt;=0.95,Y293,IF(空調用ポンプ!$U$10&gt;=0.7,Z293,IF(空調用ポンプ!$U$10&gt;=0.3,AA293,IF(空調用ポンプ!$U$10&gt;=0.05,AB293,AC293)))))</f>
        <v>冷却水ポンプ無し</v>
      </c>
      <c r="R293" s="1228"/>
      <c r="S293" s="335" t="str">
        <f t="shared" si="37"/>
        <v>-</v>
      </c>
      <c r="T293" s="27"/>
      <c r="U293" s="369"/>
      <c r="V293" s="27"/>
      <c r="W293" s="27"/>
      <c r="X293" s="1" t="str">
        <f>IF($Q293=Y293,AG293,IF($Q293=Z293,AH293,IF($Q293=AA293,AI293,IF($Q293=AB293,AJ293,IF($Q293=AC293,AK293,AL293)))))</f>
        <v>-</v>
      </c>
      <c r="Y293" s="11" t="s">
        <v>1375</v>
      </c>
      <c r="Z293" s="11" t="s">
        <v>1376</v>
      </c>
      <c r="AA293" s="11" t="s">
        <v>1377</v>
      </c>
      <c r="AB293" s="11" t="s">
        <v>1119</v>
      </c>
      <c r="AC293" s="11" t="s">
        <v>1378</v>
      </c>
      <c r="AD293" s="11" t="s">
        <v>1388</v>
      </c>
      <c r="AG293" s="24">
        <v>1</v>
      </c>
      <c r="AH293" s="24">
        <f>$AH$2</f>
        <v>0.8</v>
      </c>
      <c r="AI293" s="24">
        <v>0.5</v>
      </c>
      <c r="AJ293" s="24">
        <f>$AJ$2</f>
        <v>0.2</v>
      </c>
      <c r="AK293" s="24">
        <v>0</v>
      </c>
      <c r="AL293" s="24" t="s">
        <v>1027</v>
      </c>
    </row>
    <row r="294" spans="2:38" ht="24" customHeight="1" thickBot="1">
      <c r="B294" s="395"/>
      <c r="C294" s="1" t="s">
        <v>1070</v>
      </c>
      <c r="D294" s="331" t="s">
        <v>433</v>
      </c>
      <c r="E294" s="1199" t="s">
        <v>434</v>
      </c>
      <c r="F294" s="1200"/>
      <c r="G294" s="1200"/>
      <c r="H294" s="1201"/>
      <c r="I294" s="1199" t="s">
        <v>1389</v>
      </c>
      <c r="J294" s="1200"/>
      <c r="K294" s="1200"/>
      <c r="L294" s="1200"/>
      <c r="M294" s="1200"/>
      <c r="N294" s="1200"/>
      <c r="O294" s="1200"/>
      <c r="P294" s="1205"/>
      <c r="Q294" s="1227" t="str">
        <f>IF(空調用ポンプ!$H$11=0,AD294,IF(空調用ポンプ!$V$10&gt;=0.95,Y294,IF(空調用ポンプ!$V$10&gt;=0.7,Z294,IF(空調用ポンプ!$V$10&gt;=0.3,AA294,IF(空調用ポンプ!$V$10&gt;=0.05,AB294,AC294)))))</f>
        <v>空調2次ポンプ無し</v>
      </c>
      <c r="R294" s="1228"/>
      <c r="S294" s="335" t="str">
        <f t="shared" si="37"/>
        <v>-</v>
      </c>
      <c r="T294" s="27"/>
      <c r="U294" s="369"/>
      <c r="V294" s="27"/>
      <c r="W294" s="27"/>
      <c r="X294" s="1" t="str">
        <f>IF($Q294=Y294,AG294,IF($Q294=Z294,AH294,IF($Q294=AA294,AI294,IF($Q294=AB294,AJ294,IF($Q294=AC294,AK294,AL294)))))</f>
        <v>-</v>
      </c>
      <c r="Y294" s="11" t="s">
        <v>1375</v>
      </c>
      <c r="Z294" s="11" t="s">
        <v>1376</v>
      </c>
      <c r="AA294" s="11" t="s">
        <v>1377</v>
      </c>
      <c r="AB294" s="11" t="s">
        <v>1119</v>
      </c>
      <c r="AC294" s="11" t="s">
        <v>1378</v>
      </c>
      <c r="AD294" s="11" t="s">
        <v>1381</v>
      </c>
      <c r="AG294" s="24">
        <v>1</v>
      </c>
      <c r="AH294" s="24">
        <f>$AH$2</f>
        <v>0.8</v>
      </c>
      <c r="AI294" s="24">
        <v>0.5</v>
      </c>
      <c r="AJ294" s="24">
        <f>$AJ$2</f>
        <v>0.2</v>
      </c>
      <c r="AK294" s="24">
        <v>0</v>
      </c>
      <c r="AL294" s="24" t="s">
        <v>1027</v>
      </c>
    </row>
    <row r="295" spans="2:38" ht="13.5" customHeight="1" thickBot="1">
      <c r="B295" s="395"/>
      <c r="C295" s="1" t="s">
        <v>1070</v>
      </c>
      <c r="D295" s="331" t="s">
        <v>435</v>
      </c>
      <c r="E295" s="1199" t="s">
        <v>436</v>
      </c>
      <c r="F295" s="1200"/>
      <c r="G295" s="1200"/>
      <c r="H295" s="1201"/>
      <c r="I295" s="1199" t="s">
        <v>1390</v>
      </c>
      <c r="J295" s="1200"/>
      <c r="K295" s="1200"/>
      <c r="L295" s="1200"/>
      <c r="M295" s="1200"/>
      <c r="N295" s="1200"/>
      <c r="O295" s="1200"/>
      <c r="P295" s="1205"/>
      <c r="Q295" s="1229"/>
      <c r="R295" s="1230"/>
      <c r="S295" s="335" t="str">
        <f t="shared" si="37"/>
        <v>-</v>
      </c>
      <c r="T295" s="27"/>
      <c r="U295" s="369"/>
      <c r="V295" s="27"/>
      <c r="W295" s="27"/>
      <c r="X295" s="1" t="str">
        <f>IF($Q295=Y295,AG295,IF($Q295=Z295,AH295,IF($Q295=AA295,AI295,AJ295)))</f>
        <v>-</v>
      </c>
      <c r="Y295" s="11" t="s">
        <v>1053</v>
      </c>
      <c r="Z295" s="11" t="s">
        <v>1257</v>
      </c>
      <c r="AA295" s="11" t="s">
        <v>1055</v>
      </c>
      <c r="AB295" s="11" t="s">
        <v>1391</v>
      </c>
      <c r="AG295" s="24">
        <v>1</v>
      </c>
      <c r="AH295" s="24">
        <v>0.5</v>
      </c>
      <c r="AI295" s="24">
        <v>0</v>
      </c>
      <c r="AJ295" s="24" t="s">
        <v>1027</v>
      </c>
    </row>
    <row r="296" spans="2:38" ht="13.5" customHeight="1">
      <c r="B296" s="395"/>
      <c r="C296" s="318" t="str">
        <f>IF($Y$2="熱供給施設","○","＋")</f>
        <v>＋</v>
      </c>
      <c r="D296" s="330" t="s">
        <v>1392</v>
      </c>
      <c r="E296" s="1187" t="s">
        <v>438</v>
      </c>
      <c r="F296" s="1188"/>
      <c r="G296" s="1188"/>
      <c r="H296" s="1210"/>
      <c r="I296" s="1233" t="s">
        <v>1393</v>
      </c>
      <c r="J296" s="1234"/>
      <c r="K296" s="1234"/>
      <c r="L296" s="1234"/>
      <c r="M296" s="1234"/>
      <c r="N296" s="1234"/>
      <c r="O296" s="1234"/>
      <c r="P296" s="1235"/>
      <c r="Q296" s="1275"/>
      <c r="R296" s="1257"/>
      <c r="S296" s="1256">
        <f t="shared" si="37"/>
        <v>0</v>
      </c>
      <c r="T296" s="27"/>
      <c r="U296" s="369"/>
      <c r="V296" s="27"/>
      <c r="W296" s="27"/>
      <c r="X296" s="1">
        <f>IF(COUNTA(K298:L300)=0,0,IF(SUM(Q298:Q300)&lt;=0,ROUND(SUMPRODUCT(O298:O300,X298:X300)/SUM(O298:O300),3),ROUND(SUMPRODUCT(Q298:Q300,X298:X300)/SUM(Q298:Q300),3)))</f>
        <v>0</v>
      </c>
      <c r="Y296" s="27"/>
      <c r="Z296" s="27"/>
      <c r="AA296" s="27"/>
    </row>
    <row r="297" spans="2:38" ht="13.5" customHeight="1" thickBot="1">
      <c r="B297" s="395"/>
      <c r="C297" s="1"/>
      <c r="D297" s="307"/>
      <c r="E297" s="244"/>
      <c r="F297" s="245"/>
      <c r="G297" s="245"/>
      <c r="H297" s="246"/>
      <c r="I297" s="305"/>
      <c r="J297" s="306"/>
      <c r="K297" s="1237" t="s">
        <v>1394</v>
      </c>
      <c r="L297" s="1238"/>
      <c r="M297" s="1316" t="s">
        <v>1395</v>
      </c>
      <c r="N297" s="1317"/>
      <c r="O297" s="1237" t="s">
        <v>1396</v>
      </c>
      <c r="P297" s="1238"/>
      <c r="Q297" s="1250" t="s">
        <v>1397</v>
      </c>
      <c r="R297" s="1251"/>
      <c r="S297" s="1257">
        <f t="shared" si="37"/>
        <v>0</v>
      </c>
      <c r="T297" s="27"/>
      <c r="U297" s="369"/>
      <c r="V297" s="27"/>
      <c r="W297" s="27"/>
      <c r="X297" s="1"/>
      <c r="Y297" s="11" t="s">
        <v>1398</v>
      </c>
      <c r="Z297" s="11" t="s">
        <v>1399</v>
      </c>
      <c r="AA297" s="11" t="s">
        <v>1400</v>
      </c>
      <c r="AB297" s="11" t="s">
        <v>1401</v>
      </c>
      <c r="AC297" s="11" t="s">
        <v>1402</v>
      </c>
      <c r="AD297" s="11" t="s">
        <v>1403</v>
      </c>
      <c r="AE297" s="11" t="s">
        <v>1404</v>
      </c>
      <c r="AF297" s="11" t="s">
        <v>1405</v>
      </c>
      <c r="AG297" s="11" t="s">
        <v>1406</v>
      </c>
      <c r="AH297" s="11" t="s">
        <v>1407</v>
      </c>
      <c r="AI297" s="11" t="s">
        <v>1408</v>
      </c>
      <c r="AJ297" s="12"/>
    </row>
    <row r="298" spans="2:38" ht="13.5" customHeight="1">
      <c r="B298" s="395"/>
      <c r="C298" s="1"/>
      <c r="D298" s="307"/>
      <c r="E298" s="244"/>
      <c r="F298" s="245"/>
      <c r="G298" s="245"/>
      <c r="H298" s="246"/>
      <c r="I298" s="305"/>
      <c r="J298" s="306"/>
      <c r="K298" s="1254"/>
      <c r="L298" s="1255"/>
      <c r="M298" s="1241"/>
      <c r="N298" s="1242"/>
      <c r="O298" s="1241"/>
      <c r="P298" s="1242"/>
      <c r="Q298" s="1343"/>
      <c r="R298" s="1344"/>
      <c r="S298" s="335" t="str">
        <f t="shared" si="37"/>
        <v/>
      </c>
      <c r="T298" s="27"/>
      <c r="U298" s="369"/>
      <c r="V298" s="27"/>
      <c r="W298" s="27"/>
      <c r="X298" s="1" t="str">
        <f>IF(K298="","",HLOOKUP(K298,$Y$297:$AI$298,2,0))</f>
        <v/>
      </c>
      <c r="Y298" s="24">
        <v>1</v>
      </c>
      <c r="Z298" s="24">
        <v>1</v>
      </c>
      <c r="AA298" s="24">
        <v>1</v>
      </c>
      <c r="AB298" s="24">
        <v>1</v>
      </c>
      <c r="AC298" s="24">
        <v>0.3</v>
      </c>
      <c r="AD298" s="24">
        <v>0.3</v>
      </c>
      <c r="AE298" s="24">
        <v>0.3</v>
      </c>
      <c r="AF298" s="24">
        <v>0.3</v>
      </c>
      <c r="AG298" s="24">
        <v>0.05</v>
      </c>
      <c r="AH298" s="24">
        <v>0.05</v>
      </c>
      <c r="AI298" s="24">
        <v>0.05</v>
      </c>
    </row>
    <row r="299" spans="2:38" ht="13.5" customHeight="1">
      <c r="B299" s="395"/>
      <c r="C299" s="1"/>
      <c r="D299" s="307"/>
      <c r="E299" s="244"/>
      <c r="F299" s="245"/>
      <c r="G299" s="245"/>
      <c r="H299" s="246"/>
      <c r="I299" s="305"/>
      <c r="J299" s="306"/>
      <c r="K299" s="1239"/>
      <c r="L299" s="1240"/>
      <c r="M299" s="1304"/>
      <c r="N299" s="1305"/>
      <c r="O299" s="1304"/>
      <c r="P299" s="1305"/>
      <c r="Q299" s="1252"/>
      <c r="R299" s="1253"/>
      <c r="S299" s="335" t="str">
        <f t="shared" si="37"/>
        <v/>
      </c>
      <c r="T299" s="27"/>
      <c r="U299" s="369"/>
      <c r="V299" s="27"/>
      <c r="W299" s="27"/>
      <c r="X299" s="1" t="str">
        <f>IF(K299="","",HLOOKUP(K299,$Y$297:$AI$298,2,0))</f>
        <v/>
      </c>
    </row>
    <row r="300" spans="2:38" ht="13.5" customHeight="1" thickBot="1">
      <c r="B300" s="395"/>
      <c r="C300" s="1"/>
      <c r="D300" s="308"/>
      <c r="E300" s="247"/>
      <c r="F300" s="1099"/>
      <c r="G300" s="1099"/>
      <c r="H300" s="304"/>
      <c r="I300" s="311"/>
      <c r="J300" s="1102"/>
      <c r="K300" s="1327"/>
      <c r="L300" s="1328"/>
      <c r="M300" s="1231"/>
      <c r="N300" s="1232"/>
      <c r="O300" s="1231"/>
      <c r="P300" s="1232"/>
      <c r="Q300" s="1247"/>
      <c r="R300" s="1248"/>
      <c r="S300" s="335" t="str">
        <f t="shared" si="37"/>
        <v/>
      </c>
      <c r="T300" s="27"/>
      <c r="U300" s="369"/>
      <c r="V300" s="27"/>
      <c r="W300" s="27"/>
      <c r="X300" s="1" t="str">
        <f>IF(K300="","",HLOOKUP(K300,$Y$297:$AI$298,2,0))</f>
        <v/>
      </c>
      <c r="Y300" s="11" t="s">
        <v>1409</v>
      </c>
      <c r="Z300" s="11" t="s">
        <v>1410</v>
      </c>
      <c r="AA300" s="11" t="s">
        <v>1411</v>
      </c>
      <c r="AB300" s="11" t="s">
        <v>1412</v>
      </c>
      <c r="AD300" s="4">
        <v>1</v>
      </c>
      <c r="AE300" s="4">
        <v>2</v>
      </c>
      <c r="AF300" s="4">
        <v>3</v>
      </c>
      <c r="AG300" s="4">
        <v>4</v>
      </c>
      <c r="AH300" s="4">
        <v>5</v>
      </c>
      <c r="AI300" s="4">
        <v>6</v>
      </c>
      <c r="AJ300" s="4">
        <v>7</v>
      </c>
      <c r="AK300" s="4">
        <v>8</v>
      </c>
    </row>
    <row r="301" spans="2:38" ht="24" customHeight="1">
      <c r="B301" s="395"/>
      <c r="C301" s="318" t="str">
        <f>IF($Y$2="熱供給施設","○","＋")</f>
        <v>＋</v>
      </c>
      <c r="D301" s="330" t="s">
        <v>1413</v>
      </c>
      <c r="E301" s="1187" t="s">
        <v>1414</v>
      </c>
      <c r="F301" s="1188"/>
      <c r="G301" s="1188"/>
      <c r="H301" s="1210"/>
      <c r="I301" s="1221" t="s">
        <v>1415</v>
      </c>
      <c r="J301" s="1222"/>
      <c r="K301" s="1222"/>
      <c r="L301" s="1222"/>
      <c r="M301" s="1222"/>
      <c r="N301" s="1222"/>
      <c r="O301" s="1222"/>
      <c r="P301" s="1277"/>
      <c r="Q301" s="1321"/>
      <c r="R301" s="1285"/>
      <c r="S301" s="186">
        <f>IF(Q302="",0,IF(Q302&gt;87,X301,0))</f>
        <v>0</v>
      </c>
      <c r="T301" s="27"/>
      <c r="U301" s="369"/>
      <c r="V301" s="27"/>
      <c r="W301" s="27"/>
      <c r="X301" s="1">
        <f>IF(COUNTA(I304:J306)=0,0,IF(SUM(Q304:Q306)&lt;=0,ROUND(SUMPRODUCT(K304:K306,N304:N306,X304:X306)/SUMPRODUCT(K304:K306,N304:N306),3),ROUND(SUMPRODUCT(Q304:Q306,X304:X306)/SUM(Q304:Q306),3)))</f>
        <v>0</v>
      </c>
      <c r="Y301" s="11" t="s">
        <v>1291</v>
      </c>
      <c r="Z301" s="11" t="s">
        <v>1292</v>
      </c>
      <c r="AA301" s="11" t="s">
        <v>1293</v>
      </c>
      <c r="AB301" s="11" t="s">
        <v>1294</v>
      </c>
      <c r="AD301" s="186" t="s">
        <v>1409</v>
      </c>
      <c r="AE301" s="1318" t="s">
        <v>1410</v>
      </c>
      <c r="AF301" s="1319"/>
      <c r="AG301" s="1319"/>
      <c r="AH301" s="1319"/>
      <c r="AI301" s="1320"/>
      <c r="AJ301" s="186" t="s">
        <v>1411</v>
      </c>
      <c r="AK301" s="186" t="s">
        <v>1412</v>
      </c>
    </row>
    <row r="302" spans="2:38">
      <c r="B302" s="395"/>
      <c r="C302" s="1"/>
      <c r="D302" s="307"/>
      <c r="E302" s="1345"/>
      <c r="F302" s="1346"/>
      <c r="G302" s="1346"/>
      <c r="H302" s="1347"/>
      <c r="I302" s="1249" t="s">
        <v>1416</v>
      </c>
      <c r="J302" s="1236"/>
      <c r="K302" s="902" t="str">
        <f>IF(P307=0,"",Q307*3.6/P307)</f>
        <v/>
      </c>
      <c r="L302" s="1236" t="s">
        <v>1417</v>
      </c>
      <c r="M302" s="1236"/>
      <c r="N302" s="902" t="str">
        <f>IF(P307=0,"",R307/P307)</f>
        <v/>
      </c>
      <c r="O302" s="1236" t="s">
        <v>1418</v>
      </c>
      <c r="P302" s="1236"/>
      <c r="Q302" s="1069" t="str">
        <f>IF(P307=0,"",(2.4*K302+N302)*100)</f>
        <v/>
      </c>
      <c r="R302" s="1043" t="str">
        <f>IF(Q302="","",IF(Q302&gt;94,"OK","NG"))</f>
        <v/>
      </c>
      <c r="S302" s="118"/>
      <c r="T302" s="27"/>
      <c r="U302" s="369"/>
      <c r="V302" s="27"/>
      <c r="W302" s="27"/>
      <c r="X302" s="1"/>
      <c r="Y302" s="264">
        <v>0.9</v>
      </c>
      <c r="Z302" s="264">
        <f>ROUND(21800/23680,2)</f>
        <v>0.92</v>
      </c>
      <c r="AA302" s="264">
        <f>ROUND(42.7/45.2,2)</f>
        <v>0.94</v>
      </c>
      <c r="AB302" s="264">
        <f>ROUND(43.5/46.5,2)</f>
        <v>0.94</v>
      </c>
      <c r="AD302" s="119"/>
      <c r="AE302" s="128">
        <v>100</v>
      </c>
      <c r="AF302" s="128">
        <v>300</v>
      </c>
      <c r="AG302" s="128">
        <v>500</v>
      </c>
      <c r="AH302" s="128">
        <v>2000</v>
      </c>
      <c r="AI302" s="129" t="s">
        <v>1419</v>
      </c>
      <c r="AJ302" s="119"/>
      <c r="AK302" s="119"/>
    </row>
    <row r="303" spans="2:38" ht="36" customHeight="1" thickBot="1">
      <c r="B303" s="395"/>
      <c r="C303" s="1"/>
      <c r="D303" s="307"/>
      <c r="E303" s="1345"/>
      <c r="F303" s="1346"/>
      <c r="G303" s="1346"/>
      <c r="H303" s="1347"/>
      <c r="I303" s="1237" t="s">
        <v>1420</v>
      </c>
      <c r="J303" s="1238"/>
      <c r="K303" s="456" t="s">
        <v>1421</v>
      </c>
      <c r="L303" s="354" t="s">
        <v>1310</v>
      </c>
      <c r="M303" s="9" t="s">
        <v>1311</v>
      </c>
      <c r="N303" s="469" t="s">
        <v>1422</v>
      </c>
      <c r="O303" s="354" t="s">
        <v>1423</v>
      </c>
      <c r="P303" s="354" t="s">
        <v>1424</v>
      </c>
      <c r="Q303" s="903" t="s">
        <v>1425</v>
      </c>
      <c r="R303" s="354" t="s">
        <v>1426</v>
      </c>
      <c r="S303" s="1070"/>
      <c r="T303" s="27"/>
      <c r="U303" s="369"/>
      <c r="V303" s="27"/>
      <c r="W303" s="27"/>
      <c r="Z303" s="27"/>
      <c r="AA303" s="27"/>
      <c r="AB303" s="27"/>
      <c r="AD303" s="126">
        <v>0.4</v>
      </c>
      <c r="AE303" s="126">
        <v>0.33</v>
      </c>
      <c r="AF303" s="126">
        <v>0.35</v>
      </c>
      <c r="AG303" s="126">
        <v>0.42</v>
      </c>
      <c r="AH303" s="126">
        <v>0.42</v>
      </c>
      <c r="AI303" s="126">
        <v>0.49</v>
      </c>
      <c r="AJ303" s="24">
        <v>0</v>
      </c>
      <c r="AK303" s="24">
        <v>1</v>
      </c>
    </row>
    <row r="304" spans="2:38" ht="13.5" customHeight="1">
      <c r="B304" s="395"/>
      <c r="C304" s="1"/>
      <c r="D304" s="307"/>
      <c r="E304" s="1345"/>
      <c r="F304" s="1346"/>
      <c r="G304" s="1346"/>
      <c r="H304" s="1347"/>
      <c r="I304" s="1254"/>
      <c r="J304" s="1255"/>
      <c r="K304" s="457"/>
      <c r="L304" s="458"/>
      <c r="M304" s="459"/>
      <c r="N304" s="457"/>
      <c r="O304" s="263" t="str">
        <f>IF(OR(I304="",L304="",M304=""),"",(K304*3.6)/(L304*HLOOKUP(M304,$Y$144:$AF$145,2,0)*HLOOKUP(M304,$Y$301:$AB$302,2,0)))</f>
        <v/>
      </c>
      <c r="P304" s="466"/>
      <c r="Q304" s="466"/>
      <c r="R304" s="466"/>
      <c r="S304" s="335" t="str">
        <f>$X304</f>
        <v/>
      </c>
      <c r="T304" s="27"/>
      <c r="U304" s="369"/>
      <c r="V304" s="27"/>
      <c r="W304" s="27"/>
      <c r="X304" s="1" t="str">
        <f>IF(Y304="","",IF(OR($Q$302&lt;=94,Y304=7),0,IF(Y304=8,1,IF(O304&gt;=HLOOKUP(Y304,$AD$300:$AI$305,4,0),1,IF(O304&lt;=HLOOKUP(Y304,$AD$300:$AI$305,6,0),0,ROUND(1-((HLOOKUP(Y304,$AD$300:$AI$305,4,0)-O304)/(HLOOKUP(Y304,$AD$300:$AI$305,4,0)-HLOOKUP(Y304,$AD$300:$AI$305,6,0))),3))))))</f>
        <v/>
      </c>
      <c r="Y304" s="27" t="str">
        <f>IF(I304="","",IF(I304="ガスタービン",1,IF(I304="ディーゼルエンジン",7,IF(I304="燃料電池",8,IF(K304&lt;=$AE$302,2,IF(K304&lt;=$AF$302,3,IF(K304&lt;=$AG$302,4,IF(K304&lt;=$AH$302,5,6))))))))</f>
        <v/>
      </c>
      <c r="Z304" s="27"/>
      <c r="AA304" s="27"/>
      <c r="AB304" s="27"/>
      <c r="AD304" s="205">
        <v>0.23</v>
      </c>
      <c r="AE304" s="205">
        <v>0.3</v>
      </c>
      <c r="AF304" s="205">
        <v>0.34</v>
      </c>
      <c r="AG304" s="205">
        <v>0.37</v>
      </c>
      <c r="AH304" s="205">
        <v>0.4</v>
      </c>
      <c r="AI304" s="205">
        <v>0.46</v>
      </c>
    </row>
    <row r="305" spans="1:38" ht="13.5" customHeight="1">
      <c r="B305" s="395"/>
      <c r="C305" s="1"/>
      <c r="D305" s="307"/>
      <c r="E305" s="244"/>
      <c r="F305" s="245"/>
      <c r="G305" s="245"/>
      <c r="H305" s="246"/>
      <c r="I305" s="1239"/>
      <c r="J305" s="1240"/>
      <c r="K305" s="460"/>
      <c r="L305" s="461"/>
      <c r="M305" s="462"/>
      <c r="N305" s="460"/>
      <c r="O305" s="263" t="str">
        <f>IF(OR(I305="",L305="",M305=""),"",(K305*3.6)/(L305*HLOOKUP(M305,$Y$144:$AF$145,2,0)*HLOOKUP(M305,$Y$301:$AB$302,2,0)))</f>
        <v/>
      </c>
      <c r="P305" s="467"/>
      <c r="Q305" s="467"/>
      <c r="R305" s="467"/>
      <c r="S305" s="335" t="str">
        <f>$X305</f>
        <v/>
      </c>
      <c r="T305" s="27"/>
      <c r="U305" s="369"/>
      <c r="V305" s="27"/>
      <c r="W305" s="27"/>
      <c r="X305" s="1" t="str">
        <f>IF(Y305="","",IF(OR($Q$302&lt;=94,Y305=7),0,IF(Y305=8,1,IF(O305&gt;=HLOOKUP(Y305,$AD$300:$AI$305,4,0),1,IF(O305&lt;=HLOOKUP(Y305,$AD$300:$AI$305,6,0),0,ROUND(1-((HLOOKUP(Y305,$AD$300:$AI$305,4,0)-O305)/(HLOOKUP(Y305,$AD$300:$AI$305,4,0)-HLOOKUP(Y305,$AD$300:$AI$305,6,0))),3))))))</f>
        <v/>
      </c>
      <c r="Y305" s="27" t="str">
        <f>IF(I305="","",IF(I305="ガスタービン",1,IF(I305="ディーゼルエンジン",7,IF(I305="燃料電池",8,IF(K305&lt;=$AE$302,2,IF(K305&lt;=$AF$302,3,IF(K305&lt;=$AG$302,4,IF(K305&lt;=$AH$302,5,6))))))))</f>
        <v/>
      </c>
      <c r="Z305" s="27"/>
      <c r="AA305" s="27"/>
      <c r="AB305" s="27"/>
      <c r="AD305" s="385">
        <v>0.2</v>
      </c>
      <c r="AE305" s="385">
        <v>0.28000000000000003</v>
      </c>
      <c r="AF305" s="385">
        <v>0.28000000000000003</v>
      </c>
      <c r="AG305" s="385">
        <v>0.28999999999999998</v>
      </c>
      <c r="AH305" s="385">
        <v>0.28999999999999998</v>
      </c>
      <c r="AI305" s="385">
        <v>0.32</v>
      </c>
    </row>
    <row r="306" spans="1:38" ht="13.5" customHeight="1" thickBot="1">
      <c r="B306" s="395"/>
      <c r="C306" s="1"/>
      <c r="D306" s="307"/>
      <c r="E306" s="244"/>
      <c r="F306" s="245"/>
      <c r="G306" s="245"/>
      <c r="H306" s="246"/>
      <c r="I306" s="1327"/>
      <c r="J306" s="1328"/>
      <c r="K306" s="463"/>
      <c r="L306" s="464"/>
      <c r="M306" s="465"/>
      <c r="N306" s="463"/>
      <c r="O306" s="263" t="str">
        <f>IF(OR(I306="",L306="",M306=""),"",(K306*3.6)/(L306*HLOOKUP(M306,$Y$144:$AF$145,2,0)*HLOOKUP(M306,$Y$301:$AB$302,2,0)))</f>
        <v/>
      </c>
      <c r="P306" s="468"/>
      <c r="Q306" s="468"/>
      <c r="R306" s="468"/>
      <c r="S306" s="335" t="str">
        <f>$X306</f>
        <v/>
      </c>
      <c r="T306" s="27"/>
      <c r="U306" s="369"/>
      <c r="V306" s="27"/>
      <c r="W306" s="27"/>
      <c r="X306" s="1" t="str">
        <f>IF(Y306="","",IF(OR($Q$302&lt;=94,Y306=7),0,IF(Y306=8,1,IF(O306&gt;=HLOOKUP(Y306,$AD$300:$AI$305,4,0),1,IF(O306&lt;=HLOOKUP(Y306,$AD$300:$AI$305,6,0),0,ROUND(1-((HLOOKUP(Y306,$AD$300:$AI$305,4,0)-O306)/(HLOOKUP(Y306,$AD$300:$AI$305,4,0)-HLOOKUP(Y306,$AD$300:$AI$305,6,0))),3))))))</f>
        <v/>
      </c>
      <c r="Y306" s="27" t="str">
        <f>IF(I306="","",IF(I306="ガスタービン",1,IF(I306="ディーゼルエンジン",7,IF(I306="燃料電池",8,IF(K306&lt;=$AE$302,2,IF(K306&lt;=$AF$302,3,IF(K306&lt;=$AG$302,4,IF(K306&lt;=$AH$302,5,6))))))))</f>
        <v/>
      </c>
      <c r="Z306" s="27"/>
      <c r="AA306" s="27"/>
      <c r="AB306" s="27"/>
      <c r="AD306" s="442"/>
      <c r="AE306" s="442"/>
      <c r="AF306" s="442"/>
      <c r="AG306" s="442"/>
      <c r="AH306" s="442"/>
      <c r="AI306" s="442"/>
    </row>
    <row r="307" spans="1:38" ht="14.25" thickBot="1">
      <c r="B307" s="395"/>
      <c r="C307" s="1"/>
      <c r="D307" s="307"/>
      <c r="E307" s="244"/>
      <c r="F307" s="245"/>
      <c r="G307" s="245"/>
      <c r="H307" s="246"/>
      <c r="I307" s="1357" t="s">
        <v>853</v>
      </c>
      <c r="J307" s="1358"/>
      <c r="K307" s="889">
        <f>SUMPRODUCT(K304:K306,N304:N306)</f>
        <v>0</v>
      </c>
      <c r="L307" s="889">
        <f>SUMPRODUCT(L304:L306,N304:N306)</f>
        <v>0</v>
      </c>
      <c r="M307" s="904" t="s">
        <v>853</v>
      </c>
      <c r="N307" s="889">
        <f>SUM(N304:N306)</f>
        <v>0</v>
      </c>
      <c r="O307" s="905" t="s">
        <v>853</v>
      </c>
      <c r="P307" s="889">
        <f>SUM(P304:P306)</f>
        <v>0</v>
      </c>
      <c r="Q307" s="906">
        <f>SUM(Q304:Q306)</f>
        <v>0</v>
      </c>
      <c r="R307" s="906">
        <f>SUM(R304:R306)</f>
        <v>0</v>
      </c>
      <c r="S307" s="335"/>
      <c r="T307" s="27"/>
      <c r="U307" s="369"/>
      <c r="V307" s="27"/>
      <c r="W307" s="27"/>
      <c r="X307" s="1"/>
      <c r="Y307" s="27"/>
      <c r="Z307" s="27"/>
      <c r="AA307" s="27"/>
      <c r="AB307" s="27"/>
      <c r="AC307" s="27"/>
      <c r="AD307" s="27"/>
      <c r="AE307" s="27"/>
      <c r="AF307" s="27"/>
      <c r="AG307" s="27"/>
      <c r="AH307" s="27"/>
      <c r="AI307" s="27"/>
      <c r="AJ307" s="27"/>
      <c r="AK307" s="27"/>
      <c r="AL307" s="27"/>
    </row>
    <row r="308" spans="1:38" ht="23.25" customHeight="1" thickBot="1">
      <c r="B308" s="395"/>
      <c r="C308" s="318" t="str">
        <f>IF($Y$2="熱供給施設","○","＋")</f>
        <v>＋</v>
      </c>
      <c r="D308" s="331" t="s">
        <v>896</v>
      </c>
      <c r="E308" s="1199" t="s">
        <v>443</v>
      </c>
      <c r="F308" s="1200"/>
      <c r="G308" s="1200"/>
      <c r="H308" s="1201"/>
      <c r="I308" s="1199" t="s">
        <v>1427</v>
      </c>
      <c r="J308" s="1200"/>
      <c r="K308" s="1200"/>
      <c r="L308" s="1191"/>
      <c r="M308" s="1200"/>
      <c r="N308" s="1200"/>
      <c r="O308" s="1191"/>
      <c r="P308" s="1192"/>
      <c r="Q308" s="1227" t="str">
        <f>IF(冷却塔!$L$11=0,AC308,IF(冷却塔!$Z$10&gt;=0.95,Y308,IF(冷却塔!$Z$10&gt;=0.7,Z308,IF(冷却塔!$Z$10&gt;=0.3,AA308,IF(冷却塔!$Z$10&gt;=0.05,AB308,AC308)))))</f>
        <v>5%未満に採用又は採用無し</v>
      </c>
      <c r="R308" s="1228"/>
      <c r="S308" s="335">
        <f t="shared" ref="S308:S314" si="39">$X308</f>
        <v>0</v>
      </c>
      <c r="T308" s="27"/>
      <c r="U308" s="369"/>
      <c r="V308" s="27"/>
      <c r="W308" s="27"/>
      <c r="X308" s="1">
        <f>IF($Q308=Y308,AG308,IF($Q308=Z308,AH308,IF($Q308=AA308,AI308,IF($Q308=AB308,AJ308,AK308))))</f>
        <v>0</v>
      </c>
      <c r="Y308" s="11" t="s">
        <v>1375</v>
      </c>
      <c r="Z308" s="11" t="s">
        <v>1376</v>
      </c>
      <c r="AA308" s="11" t="s">
        <v>1377</v>
      </c>
      <c r="AB308" s="11" t="s">
        <v>1119</v>
      </c>
      <c r="AC308" s="11" t="s">
        <v>1378</v>
      </c>
      <c r="AD308" s="395"/>
      <c r="AE308" s="1"/>
      <c r="AG308" s="24">
        <v>1</v>
      </c>
      <c r="AH308" s="24">
        <f>$AH$2</f>
        <v>0.8</v>
      </c>
      <c r="AI308" s="24">
        <v>0.5</v>
      </c>
      <c r="AJ308" s="24">
        <f>$AJ$2</f>
        <v>0.2</v>
      </c>
      <c r="AK308" s="24">
        <v>0</v>
      </c>
    </row>
    <row r="309" spans="1:38" ht="13.5" customHeight="1" thickBot="1">
      <c r="B309" s="395"/>
      <c r="C309" s="318" t="s">
        <v>1036</v>
      </c>
      <c r="D309" s="331" t="s">
        <v>444</v>
      </c>
      <c r="E309" s="1199" t="s">
        <v>445</v>
      </c>
      <c r="F309" s="1200"/>
      <c r="G309" s="1200"/>
      <c r="H309" s="1201"/>
      <c r="I309" s="1199" t="s">
        <v>1428</v>
      </c>
      <c r="J309" s="1200"/>
      <c r="K309" s="1200"/>
      <c r="L309" s="1200"/>
      <c r="M309" s="1200"/>
      <c r="N309" s="1200"/>
      <c r="O309" s="1200"/>
      <c r="P309" s="1205"/>
      <c r="Q309" s="1243"/>
      <c r="R309" s="1244"/>
      <c r="S309" s="335">
        <f t="shared" si="39"/>
        <v>0</v>
      </c>
      <c r="T309" s="27"/>
      <c r="U309" s="369"/>
      <c r="V309" s="27"/>
      <c r="W309" s="27"/>
      <c r="X309" s="1">
        <f>IF($Q309=Y309,AG309,AH309)</f>
        <v>0</v>
      </c>
      <c r="Y309" s="11" t="s">
        <v>1245</v>
      </c>
      <c r="Z309" s="11" t="s">
        <v>1051</v>
      </c>
      <c r="AA309" s="27"/>
      <c r="AG309" s="24">
        <v>1</v>
      </c>
      <c r="AH309" s="24">
        <v>0</v>
      </c>
    </row>
    <row r="310" spans="1:38" ht="13.5" customHeight="1" thickBot="1">
      <c r="B310" s="395"/>
      <c r="C310" s="318" t="s">
        <v>1036</v>
      </c>
      <c r="D310" s="331" t="s">
        <v>446</v>
      </c>
      <c r="E310" s="1199" t="s">
        <v>447</v>
      </c>
      <c r="F310" s="1200"/>
      <c r="G310" s="1200"/>
      <c r="H310" s="1201"/>
      <c r="I310" s="1199" t="s">
        <v>1429</v>
      </c>
      <c r="J310" s="1200"/>
      <c r="K310" s="1200"/>
      <c r="L310" s="1200"/>
      <c r="M310" s="1200"/>
      <c r="N310" s="1200"/>
      <c r="O310" s="1200"/>
      <c r="P310" s="1205"/>
      <c r="Q310" s="1243"/>
      <c r="R310" s="1244"/>
      <c r="S310" s="335">
        <f t="shared" si="39"/>
        <v>0</v>
      </c>
      <c r="T310" s="27"/>
      <c r="U310" s="369"/>
      <c r="V310" s="27"/>
      <c r="W310" s="27"/>
      <c r="X310" s="1">
        <f>IF($Q310=Y310,AG310,AH310)</f>
        <v>0</v>
      </c>
      <c r="Y310" s="11" t="s">
        <v>1245</v>
      </c>
      <c r="Z310" s="11" t="s">
        <v>1051</v>
      </c>
      <c r="AA310" s="27"/>
      <c r="AG310" s="24">
        <v>1</v>
      </c>
      <c r="AH310" s="24">
        <v>0</v>
      </c>
    </row>
    <row r="311" spans="1:38" ht="14.25" thickBot="1">
      <c r="B311" s="395"/>
      <c r="C311" s="318" t="s">
        <v>1036</v>
      </c>
      <c r="D311" s="331" t="s">
        <v>449</v>
      </c>
      <c r="E311" s="1199" t="s">
        <v>1430</v>
      </c>
      <c r="F311" s="1200"/>
      <c r="G311" s="1200"/>
      <c r="H311" s="1201"/>
      <c r="I311" s="1199" t="s">
        <v>1431</v>
      </c>
      <c r="J311" s="1200"/>
      <c r="K311" s="1200"/>
      <c r="L311" s="1200"/>
      <c r="M311" s="1200"/>
      <c r="N311" s="1200"/>
      <c r="O311" s="1200"/>
      <c r="P311" s="1205"/>
      <c r="Q311" s="1243"/>
      <c r="R311" s="1244"/>
      <c r="S311" s="335">
        <f t="shared" si="39"/>
        <v>0</v>
      </c>
      <c r="T311" s="27"/>
      <c r="U311" s="369"/>
      <c r="V311" s="27"/>
      <c r="W311" s="27"/>
      <c r="X311" s="1">
        <f>IF($Q311=Y311,AG311,AH311)</f>
        <v>0</v>
      </c>
      <c r="Y311" s="11" t="s">
        <v>1245</v>
      </c>
      <c r="Z311" s="11" t="s">
        <v>1051</v>
      </c>
      <c r="AA311" s="27"/>
      <c r="AG311" s="24">
        <v>1</v>
      </c>
      <c r="AH311" s="24">
        <v>0</v>
      </c>
    </row>
    <row r="312" spans="1:38" ht="24" customHeight="1" thickBot="1">
      <c r="B312" s="395"/>
      <c r="C312" s="318" t="s">
        <v>1036</v>
      </c>
      <c r="D312" s="331" t="s">
        <v>451</v>
      </c>
      <c r="E312" s="1199" t="s">
        <v>1432</v>
      </c>
      <c r="F312" s="1200"/>
      <c r="G312" s="1200"/>
      <c r="H312" s="1201"/>
      <c r="I312" s="1199" t="s">
        <v>1433</v>
      </c>
      <c r="J312" s="1200"/>
      <c r="K312" s="1200"/>
      <c r="L312" s="1200"/>
      <c r="M312" s="1200"/>
      <c r="N312" s="1200"/>
      <c r="O312" s="1200"/>
      <c r="P312" s="1205"/>
      <c r="Q312" s="1243"/>
      <c r="R312" s="1244"/>
      <c r="S312" s="335">
        <f t="shared" si="39"/>
        <v>0</v>
      </c>
      <c r="T312" s="27"/>
      <c r="U312" s="369"/>
      <c r="V312" s="27"/>
      <c r="W312" s="27"/>
      <c r="X312" s="1">
        <f>IF($Q312=Y312,AG312,AH312)</f>
        <v>0</v>
      </c>
      <c r="Y312" s="11" t="s">
        <v>1245</v>
      </c>
      <c r="Z312" s="11" t="s">
        <v>1051</v>
      </c>
      <c r="AA312" s="27"/>
      <c r="AG312" s="24">
        <v>1</v>
      </c>
      <c r="AH312" s="24">
        <v>0</v>
      </c>
    </row>
    <row r="313" spans="1:38" ht="24" customHeight="1" thickBot="1">
      <c r="B313" s="395"/>
      <c r="C313" s="318" t="s">
        <v>1036</v>
      </c>
      <c r="D313" s="331" t="s">
        <v>453</v>
      </c>
      <c r="E313" s="1199" t="s">
        <v>1434</v>
      </c>
      <c r="F313" s="1200"/>
      <c r="G313" s="1200"/>
      <c r="H313" s="1201"/>
      <c r="I313" s="1199" t="s">
        <v>1435</v>
      </c>
      <c r="J313" s="1200"/>
      <c r="K313" s="1200"/>
      <c r="L313" s="1200"/>
      <c r="M313" s="1200"/>
      <c r="N313" s="1200"/>
      <c r="O313" s="1200"/>
      <c r="P313" s="1205"/>
      <c r="Q313" s="1227" t="str">
        <f>IF(空調用ポンプ!$H$11=0,AC313,IF(空調用ポンプ!$W$10&gt;=0.95,Y313,IF(空調用ポンプ!$W$10&gt;=0.7,Z313,IF(空調用ポンプ!$W$10&gt;=0.3,AA313,IF(空調用ポンプ!$W$10&gt;=0.05,AB313,AC313)))))</f>
        <v>5%未満に採用又は採用無し</v>
      </c>
      <c r="R313" s="1228"/>
      <c r="S313" s="335">
        <f t="shared" si="39"/>
        <v>0</v>
      </c>
      <c r="T313" s="27"/>
      <c r="U313" s="369"/>
      <c r="V313" s="27"/>
      <c r="W313" s="27"/>
      <c r="X313" s="1">
        <f>IF($Q313=Y313,AG313,IF($Q313=Z313,AH313,IF($Q313=AA313,AI313,IF($Q313=AB313,AJ313,AK313))))</f>
        <v>0</v>
      </c>
      <c r="Y313" s="11" t="s">
        <v>1375</v>
      </c>
      <c r="Z313" s="11" t="s">
        <v>1376</v>
      </c>
      <c r="AA313" s="11" t="s">
        <v>1377</v>
      </c>
      <c r="AB313" s="11" t="s">
        <v>1119</v>
      </c>
      <c r="AC313" s="11" t="s">
        <v>1378</v>
      </c>
      <c r="AG313" s="24">
        <v>1</v>
      </c>
      <c r="AH313" s="24">
        <f>$AH$2</f>
        <v>0.8</v>
      </c>
      <c r="AI313" s="24">
        <v>0.5</v>
      </c>
      <c r="AJ313" s="24">
        <f>$AJ$2</f>
        <v>0.2</v>
      </c>
      <c r="AK313" s="24">
        <v>0</v>
      </c>
    </row>
    <row r="314" spans="1:38" ht="24" customHeight="1" thickBot="1">
      <c r="B314" s="395"/>
      <c r="C314" s="318" t="s">
        <v>1036</v>
      </c>
      <c r="D314" s="331" t="s">
        <v>455</v>
      </c>
      <c r="E314" s="1199" t="s">
        <v>1436</v>
      </c>
      <c r="F314" s="1200"/>
      <c r="G314" s="1200"/>
      <c r="H314" s="1201"/>
      <c r="I314" s="1199" t="s">
        <v>1437</v>
      </c>
      <c r="J314" s="1200"/>
      <c r="K314" s="1200"/>
      <c r="L314" s="1200"/>
      <c r="M314" s="1200"/>
      <c r="N314" s="1200"/>
      <c r="O314" s="1200"/>
      <c r="P314" s="1205"/>
      <c r="Q314" s="1243"/>
      <c r="R314" s="1244"/>
      <c r="S314" s="335">
        <f t="shared" si="39"/>
        <v>0</v>
      </c>
      <c r="T314" s="27"/>
      <c r="U314" s="369"/>
      <c r="V314" s="27"/>
      <c r="W314" s="27"/>
      <c r="X314" s="1">
        <f>IF($Q314=Y314,AG314,AH314)</f>
        <v>0</v>
      </c>
      <c r="Y314" s="11" t="s">
        <v>1245</v>
      </c>
      <c r="Z314" s="11" t="s">
        <v>1051</v>
      </c>
      <c r="AA314" s="27"/>
      <c r="AG314" s="24">
        <v>1</v>
      </c>
      <c r="AH314" s="24">
        <v>0</v>
      </c>
    </row>
    <row r="315" spans="1:38">
      <c r="B315" s="395"/>
      <c r="C315" s="318"/>
      <c r="D315" s="432"/>
      <c r="E315" s="245"/>
      <c r="F315" s="245"/>
      <c r="G315" s="245"/>
      <c r="H315" s="245"/>
      <c r="I315" s="245"/>
      <c r="J315" s="245"/>
      <c r="K315" s="245"/>
      <c r="L315" s="245"/>
      <c r="M315" s="245"/>
      <c r="N315" s="245"/>
      <c r="O315" s="245"/>
      <c r="P315" s="245"/>
      <c r="Q315" s="27"/>
      <c r="R315" s="27"/>
      <c r="S315" s="27"/>
      <c r="T315" s="27"/>
      <c r="U315" s="369"/>
      <c r="V315" s="27"/>
      <c r="W315" s="27"/>
      <c r="X315" s="1"/>
      <c r="Y315" s="27"/>
      <c r="Z315" s="27"/>
      <c r="AA315" s="27"/>
      <c r="AG315" s="1"/>
      <c r="AH315" s="1"/>
    </row>
    <row r="316" spans="1:38" ht="3" customHeight="1">
      <c r="B316" s="396"/>
      <c r="C316" s="1040"/>
      <c r="D316" s="1086"/>
      <c r="E316" s="1086"/>
      <c r="F316" s="1086"/>
      <c r="G316" s="1086"/>
      <c r="H316" s="1086"/>
      <c r="I316" s="1086"/>
      <c r="J316" s="1086"/>
      <c r="K316" s="1086"/>
      <c r="L316" s="1086"/>
      <c r="M316" s="1086"/>
      <c r="N316" s="1086"/>
      <c r="O316" s="1086"/>
      <c r="P316" s="1086"/>
      <c r="Q316" s="1086"/>
      <c r="R316" s="1086"/>
      <c r="S316" s="1086"/>
      <c r="T316" s="1086"/>
      <c r="U316" s="34"/>
      <c r="X316" s="1"/>
    </row>
    <row r="317" spans="1:38" ht="12" customHeight="1">
      <c r="C317" s="1"/>
      <c r="U317" s="403"/>
      <c r="X317" s="1"/>
    </row>
    <row r="318" spans="1:38" ht="14.25" customHeight="1">
      <c r="A318" s="252" t="s">
        <v>1438</v>
      </c>
      <c r="B318" s="252"/>
      <c r="C318" s="252"/>
      <c r="F318" s="25"/>
      <c r="G318" s="25"/>
      <c r="H318" s="25"/>
      <c r="Y318" s="2" t="s">
        <v>1439</v>
      </c>
      <c r="Z318" s="907" t="s">
        <v>1440</v>
      </c>
      <c r="AA318" s="907" t="s">
        <v>1441</v>
      </c>
      <c r="AB318" s="907" t="s">
        <v>1442</v>
      </c>
    </row>
    <row r="319" spans="1:38" ht="3" customHeight="1">
      <c r="A319" s="252"/>
      <c r="B319" s="267"/>
      <c r="C319" s="448"/>
      <c r="D319" s="394"/>
      <c r="E319" s="394"/>
      <c r="F319" s="365"/>
      <c r="G319" s="365"/>
      <c r="H319" s="365"/>
      <c r="I319" s="394"/>
      <c r="J319" s="394"/>
      <c r="K319" s="394"/>
      <c r="L319" s="394"/>
      <c r="M319" s="394"/>
      <c r="N319" s="394"/>
      <c r="O319" s="394"/>
      <c r="P319" s="394"/>
      <c r="Q319" s="394"/>
      <c r="R319" s="394"/>
      <c r="S319" s="394"/>
      <c r="T319" s="394"/>
      <c r="U319" s="344"/>
      <c r="Y319" s="2"/>
      <c r="Z319" s="907"/>
      <c r="AA319" s="907"/>
      <c r="AB319" s="907"/>
    </row>
    <row r="320" spans="1:38" ht="14.25" customHeight="1">
      <c r="B320" s="395"/>
      <c r="C320" s="1"/>
      <c r="D320" s="368" t="s">
        <v>1443</v>
      </c>
      <c r="E320" s="21" t="s">
        <v>1444</v>
      </c>
      <c r="F320" s="21"/>
      <c r="G320" s="21"/>
      <c r="H320" s="21"/>
      <c r="U320" s="32"/>
      <c r="X320" s="1"/>
      <c r="Y320" s="2" t="s">
        <v>1445</v>
      </c>
      <c r="Z320" s="24">
        <v>4.4000000000000004</v>
      </c>
      <c r="AA320" s="24">
        <v>1.6</v>
      </c>
      <c r="AB320" s="23" t="s">
        <v>853</v>
      </c>
    </row>
    <row r="321" spans="2:31" ht="14.25" customHeight="1" thickBot="1">
      <c r="B321" s="395"/>
      <c r="C321" s="1"/>
      <c r="D321" s="26" t="s">
        <v>333</v>
      </c>
      <c r="E321" s="1213" t="s">
        <v>334</v>
      </c>
      <c r="F321" s="1214"/>
      <c r="G321" s="1214"/>
      <c r="H321" s="1212"/>
      <c r="I321" s="1213" t="s">
        <v>1015</v>
      </c>
      <c r="J321" s="1214"/>
      <c r="K321" s="1214"/>
      <c r="L321" s="1214"/>
      <c r="M321" s="1214"/>
      <c r="N321" s="1214"/>
      <c r="O321" s="1214"/>
      <c r="P321" s="1212"/>
      <c r="Q321" s="1213" t="s">
        <v>1016</v>
      </c>
      <c r="R321" s="1212"/>
      <c r="S321" s="26" t="s">
        <v>336</v>
      </c>
      <c r="T321" s="4"/>
      <c r="U321" s="366"/>
      <c r="V321" s="4"/>
      <c r="W321" s="4"/>
      <c r="X321" s="1"/>
      <c r="Y321" s="2" t="s">
        <v>1446</v>
      </c>
      <c r="Z321" s="438">
        <v>3.5</v>
      </c>
      <c r="AA321" s="189">
        <v>1.3</v>
      </c>
      <c r="AB321" s="438">
        <v>2.2999999999999998</v>
      </c>
    </row>
    <row r="322" spans="2:31" ht="24" customHeight="1" thickBot="1">
      <c r="B322" s="395"/>
      <c r="C322" s="1" t="str">
        <f>IF(AND($O$3&lt;=AA322,AD322&lt;0.5),"＋",IF($Y$2="熱供給施設","○","◎"))</f>
        <v>＋</v>
      </c>
      <c r="D322" s="74" t="s">
        <v>460</v>
      </c>
      <c r="E322" s="1187" t="s">
        <v>1447</v>
      </c>
      <c r="F322" s="1188"/>
      <c r="G322" s="1188"/>
      <c r="H322" s="1210"/>
      <c r="I322" s="1187" t="s">
        <v>1448</v>
      </c>
      <c r="J322" s="1188"/>
      <c r="K322" s="1188"/>
      <c r="L322" s="1188"/>
      <c r="M322" s="1188"/>
      <c r="N322" s="1188"/>
      <c r="O322" s="1188"/>
      <c r="P322" s="1210"/>
      <c r="Q322" s="1285"/>
      <c r="R322" s="1285"/>
      <c r="S322" s="335">
        <f t="shared" ref="S322:S378" si="40">$X322</f>
        <v>0</v>
      </c>
      <c r="T322" s="27"/>
      <c r="U322" s="369"/>
      <c r="V322" s="27"/>
      <c r="W322" s="27"/>
      <c r="X322" s="1">
        <f>IF(OR(X323="-",X325="-",X326="-",X327="-",X328="-",X329="-"),"-",IF(SUMPRODUCT(X323:X329,AB323:AB329)&gt;1,1,IF(SUMPRODUCT(X323:X329,AB323:AB329)&lt;0,0,ROUND(SUMPRODUCT(X323:X329,AB323:AB329),3))))</f>
        <v>0</v>
      </c>
      <c r="Y322" s="1263" t="str">
        <f>空調機!$G$4</f>
        <v>最も古い設備の設置年度</v>
      </c>
      <c r="Z322" s="1264"/>
      <c r="AA322" s="885" t="str">
        <f>空調機!$H$4</f>
        <v/>
      </c>
      <c r="AB322" s="1245">
        <f>空調機!$I$4</f>
        <v>2013</v>
      </c>
      <c r="AC322" s="1246"/>
      <c r="AD322" s="901">
        <f>空調機!$M$4</f>
        <v>0</v>
      </c>
    </row>
    <row r="323" spans="2:31" ht="14.25" customHeight="1" thickBot="1">
      <c r="B323" s="395"/>
      <c r="C323" s="1"/>
      <c r="D323" s="75"/>
      <c r="E323" s="244"/>
      <c r="F323" s="245"/>
      <c r="G323" s="245"/>
      <c r="H323" s="246"/>
      <c r="I323" s="244"/>
      <c r="J323" s="380"/>
      <c r="K323" s="416"/>
      <c r="L323" s="380"/>
      <c r="M323" s="415"/>
      <c r="N323" s="1202" t="s">
        <v>1449</v>
      </c>
      <c r="O323" s="1203"/>
      <c r="P323" s="1204"/>
      <c r="Q323" s="1227" t="str">
        <f t="shared" ref="Q323:Q329" si="41">IF(X323="    －",AA323,IF(X323=0,Z323,TEXT(X323,"##%")&amp;Y323))</f>
        <v>空調機無し</v>
      </c>
      <c r="R323" s="1228"/>
      <c r="S323" s="335" t="str">
        <f t="shared" si="40"/>
        <v xml:space="preserve">    －</v>
      </c>
      <c r="T323" s="27"/>
      <c r="U323" s="369"/>
      <c r="V323" s="27"/>
      <c r="W323" s="27"/>
      <c r="X323" s="1" t="str">
        <f>IF(空調機!$L$11=0,"    －",空調機!$U$10)</f>
        <v xml:space="preserve">    －</v>
      </c>
      <c r="Y323" s="11" t="s">
        <v>1336</v>
      </c>
      <c r="Z323" s="11" t="s">
        <v>1051</v>
      </c>
      <c r="AA323" s="11" t="s">
        <v>1450</v>
      </c>
      <c r="AB323" s="24">
        <v>0.6</v>
      </c>
      <c r="AC323" s="921">
        <v>0.25</v>
      </c>
    </row>
    <row r="324" spans="2:31" ht="14.25" customHeight="1" thickBot="1">
      <c r="B324" s="395"/>
      <c r="C324" s="1"/>
      <c r="D324" s="75"/>
      <c r="E324" s="244"/>
      <c r="F324" s="245"/>
      <c r="G324" s="245"/>
      <c r="H324" s="246"/>
      <c r="I324" s="244"/>
      <c r="J324" s="380"/>
      <c r="K324" s="416"/>
      <c r="L324" s="380"/>
      <c r="M324" s="415"/>
      <c r="N324" s="1202" t="s">
        <v>1451</v>
      </c>
      <c r="O324" s="1203"/>
      <c r="P324" s="1204"/>
      <c r="Q324" s="1227" t="str">
        <f t="shared" si="41"/>
        <v>空調機無し</v>
      </c>
      <c r="R324" s="1228"/>
      <c r="S324" s="335" t="str">
        <f t="shared" si="40"/>
        <v xml:space="preserve">    －</v>
      </c>
      <c r="T324" s="27"/>
      <c r="U324" s="369"/>
      <c r="V324" s="27"/>
      <c r="W324" s="27"/>
      <c r="X324" s="1" t="str">
        <f>IF(空調機!$L$11=0,"    －",空調機!$V$10)</f>
        <v xml:space="preserve">    －</v>
      </c>
      <c r="Y324" s="11" t="s">
        <v>1336</v>
      </c>
      <c r="Z324" s="11" t="s">
        <v>1051</v>
      </c>
      <c r="AA324" s="11" t="s">
        <v>1450</v>
      </c>
      <c r="AB324" s="24">
        <f t="shared" ref="AB324:AB329" si="42">ROUND(AC324/SUM($AC$324:$AC$325,$AC$326),2)</f>
        <v>0.54</v>
      </c>
      <c r="AC324" s="921">
        <v>0.17</v>
      </c>
    </row>
    <row r="325" spans="2:31" ht="14.25" customHeight="1" thickBot="1">
      <c r="B325" s="395"/>
      <c r="C325" s="1"/>
      <c r="D325" s="75"/>
      <c r="E325" s="244"/>
      <c r="F325" s="245"/>
      <c r="G325" s="245"/>
      <c r="H325" s="246"/>
      <c r="I325" s="381"/>
      <c r="J325" s="380"/>
      <c r="K325" s="416"/>
      <c r="L325" s="380"/>
      <c r="M325" s="415"/>
      <c r="N325" s="1202" t="s">
        <v>1338</v>
      </c>
      <c r="O325" s="1203"/>
      <c r="P325" s="1204"/>
      <c r="Q325" s="1227" t="str">
        <f t="shared" si="41"/>
        <v>空調機無し</v>
      </c>
      <c r="R325" s="1228"/>
      <c r="S325" s="335" t="str">
        <f t="shared" si="40"/>
        <v xml:space="preserve">    －</v>
      </c>
      <c r="T325" s="27"/>
      <c r="U325" s="369"/>
      <c r="V325" s="27"/>
      <c r="W325" s="27"/>
      <c r="X325" s="1" t="str">
        <f>IF(空調機!$L$11=0,"    －",空調機!$W$10)</f>
        <v xml:space="preserve">    －</v>
      </c>
      <c r="Y325" s="11" t="s">
        <v>1336</v>
      </c>
      <c r="Z325" s="11" t="s">
        <v>1051</v>
      </c>
      <c r="AA325" s="11" t="s">
        <v>1450</v>
      </c>
      <c r="AB325" s="24">
        <f t="shared" si="42"/>
        <v>0.16</v>
      </c>
      <c r="AC325" s="206">
        <v>0.05</v>
      </c>
    </row>
    <row r="326" spans="2:31" ht="14.25" customHeight="1" thickBot="1">
      <c r="B326" s="395"/>
      <c r="C326" s="1"/>
      <c r="D326" s="75"/>
      <c r="E326" s="244"/>
      <c r="F326" s="245"/>
      <c r="G326" s="245"/>
      <c r="H326" s="246"/>
      <c r="M326" s="415"/>
      <c r="N326" s="1202" t="s">
        <v>1452</v>
      </c>
      <c r="O326" s="1203"/>
      <c r="P326" s="1204"/>
      <c r="Q326" s="1227" t="str">
        <f t="shared" si="41"/>
        <v>空調機無し</v>
      </c>
      <c r="R326" s="1228"/>
      <c r="S326" s="335" t="str">
        <f t="shared" si="40"/>
        <v xml:space="preserve">    －</v>
      </c>
      <c r="T326" s="27"/>
      <c r="U326" s="369"/>
      <c r="V326" s="27"/>
      <c r="W326" s="27"/>
      <c r="X326" s="1" t="str">
        <f>IF(空調機!$L$11=0,"    －",空調機!$X$10)</f>
        <v xml:space="preserve">    －</v>
      </c>
      <c r="Y326" s="11" t="s">
        <v>1336</v>
      </c>
      <c r="Z326" s="11" t="s">
        <v>1051</v>
      </c>
      <c r="AA326" s="11" t="s">
        <v>1450</v>
      </c>
      <c r="AB326" s="24">
        <f t="shared" si="42"/>
        <v>0.3</v>
      </c>
      <c r="AC326" s="206">
        <v>9.6000000000000002E-2</v>
      </c>
    </row>
    <row r="327" spans="2:31" ht="13.5" customHeight="1" thickBot="1">
      <c r="B327" s="395"/>
      <c r="C327" s="1"/>
      <c r="D327" s="307"/>
      <c r="E327" s="244"/>
      <c r="F327" s="245"/>
      <c r="G327" s="245"/>
      <c r="H327" s="246"/>
      <c r="I327" s="244"/>
      <c r="J327" s="380"/>
      <c r="K327" s="416"/>
      <c r="L327" s="380"/>
      <c r="M327" s="245"/>
      <c r="N327" s="1202" t="s">
        <v>1350</v>
      </c>
      <c r="O327" s="1203"/>
      <c r="P327" s="1204"/>
      <c r="Q327" s="1227" t="str">
        <f t="shared" si="41"/>
        <v>空調機無し</v>
      </c>
      <c r="R327" s="1228"/>
      <c r="S327" s="335" t="str">
        <f t="shared" si="40"/>
        <v xml:space="preserve">    －</v>
      </c>
      <c r="T327" s="27"/>
      <c r="U327" s="369"/>
      <c r="V327" s="27"/>
      <c r="W327" s="27"/>
      <c r="X327" s="1" t="str">
        <f>IF(空調機!$L$11=0,"    －",空調機!$Y$10)</f>
        <v xml:space="preserve">    －</v>
      </c>
      <c r="Y327" s="11" t="s">
        <v>1336</v>
      </c>
      <c r="Z327" s="11" t="s">
        <v>1051</v>
      </c>
      <c r="AA327" s="11" t="s">
        <v>1450</v>
      </c>
      <c r="AB327" s="24">
        <f t="shared" si="42"/>
        <v>0.23</v>
      </c>
      <c r="AC327" s="206">
        <f>AC328*2</f>
        <v>7.1999999999999995E-2</v>
      </c>
    </row>
    <row r="328" spans="2:31" ht="14.25" customHeight="1" thickBot="1">
      <c r="B328" s="395"/>
      <c r="C328" s="1"/>
      <c r="D328" s="75"/>
      <c r="E328" s="244"/>
      <c r="F328" s="245"/>
      <c r="G328" s="245"/>
      <c r="H328" s="246"/>
      <c r="I328" s="244"/>
      <c r="J328" s="245"/>
      <c r="K328" s="245"/>
      <c r="L328" s="414"/>
      <c r="M328" s="415"/>
      <c r="N328" s="1202" t="s">
        <v>1351</v>
      </c>
      <c r="O328" s="1203"/>
      <c r="P328" s="1204"/>
      <c r="Q328" s="1227" t="str">
        <f t="shared" si="41"/>
        <v>空調機無し</v>
      </c>
      <c r="R328" s="1228"/>
      <c r="S328" s="335" t="str">
        <f t="shared" si="40"/>
        <v xml:space="preserve">    －</v>
      </c>
      <c r="T328" s="27"/>
      <c r="U328" s="369"/>
      <c r="V328" s="27"/>
      <c r="W328" s="27"/>
      <c r="X328" s="1" t="str">
        <f>IF(空調機!$L$11=0,"    －",空調機!$Z$10)</f>
        <v xml:space="preserve">    －</v>
      </c>
      <c r="Y328" s="11" t="s">
        <v>1336</v>
      </c>
      <c r="Z328" s="11" t="s">
        <v>1051</v>
      </c>
      <c r="AA328" s="11" t="s">
        <v>1450</v>
      </c>
      <c r="AB328" s="24">
        <f t="shared" si="42"/>
        <v>0.11</v>
      </c>
      <c r="AC328" s="206">
        <v>3.5999999999999997E-2</v>
      </c>
    </row>
    <row r="329" spans="2:31" ht="14.25" customHeight="1" thickBot="1">
      <c r="B329" s="395"/>
      <c r="C329" s="1"/>
      <c r="D329" s="309"/>
      <c r="E329" s="247"/>
      <c r="F329" s="1099"/>
      <c r="G329" s="1099"/>
      <c r="H329" s="304"/>
      <c r="I329" s="247"/>
      <c r="J329" s="1099"/>
      <c r="K329" s="1099"/>
      <c r="L329" s="1106"/>
      <c r="M329" s="262"/>
      <c r="N329" s="1202" t="s">
        <v>1453</v>
      </c>
      <c r="O329" s="1203"/>
      <c r="P329" s="1204"/>
      <c r="Q329" s="1227" t="str">
        <f t="shared" si="41"/>
        <v>空調機無し</v>
      </c>
      <c r="R329" s="1228"/>
      <c r="S329" s="335" t="str">
        <f t="shared" si="40"/>
        <v xml:space="preserve">    －</v>
      </c>
      <c r="T329" s="27"/>
      <c r="U329" s="369"/>
      <c r="V329" s="27"/>
      <c r="W329" s="27"/>
      <c r="X329" s="1" t="str">
        <f>IF(空調機!$L$11=0,"    －",空調機!$AA$10)</f>
        <v xml:space="preserve">    －</v>
      </c>
      <c r="Y329" s="11" t="s">
        <v>1336</v>
      </c>
      <c r="Z329" s="11" t="s">
        <v>1051</v>
      </c>
      <c r="AA329" s="11" t="s">
        <v>1450</v>
      </c>
      <c r="AB329" s="24">
        <f t="shared" si="42"/>
        <v>0.16</v>
      </c>
      <c r="AC329" s="206">
        <v>0.05</v>
      </c>
    </row>
    <row r="330" spans="2:31" ht="24" customHeight="1" thickBot="1">
      <c r="B330" s="395"/>
      <c r="C330" s="1" t="str">
        <f>IF(OR(AND($O$2&lt;=AA330,AD330&lt;0.5),$Y$2="熱供給施設"),"○","◎")</f>
        <v>○</v>
      </c>
      <c r="D330" s="74" t="s">
        <v>464</v>
      </c>
      <c r="E330" s="1187" t="s">
        <v>1454</v>
      </c>
      <c r="F330" s="1188"/>
      <c r="G330" s="1188"/>
      <c r="H330" s="1210"/>
      <c r="I330" s="1187" t="s">
        <v>1455</v>
      </c>
      <c r="J330" s="1188"/>
      <c r="K330" s="1188"/>
      <c r="L330" s="1188"/>
      <c r="M330" s="1188"/>
      <c r="N330" s="1188"/>
      <c r="O330" s="1188"/>
      <c r="P330" s="1210"/>
      <c r="Q330" s="1321"/>
      <c r="R330" s="1321"/>
      <c r="S330" s="335" t="str">
        <f t="shared" si="40"/>
        <v>-</v>
      </c>
      <c r="T330" s="27"/>
      <c r="U330" s="369"/>
      <c r="V330" s="27"/>
      <c r="W330" s="27"/>
      <c r="X330" s="1" t="str">
        <f>IF(OR(X331="-",X332="-",X333="-",X336="-",X338="-",X337="-",X339="-"),"-",IF(SUMPRODUCT(X331:X339,AE331:AE339)&gt;1,1,IF(SUMPRODUCT(X331:X339,AE331:AE339)&lt;0,0,ROUND(SUMPRODUCT(X331:X339,AE331:AE339),3))))</f>
        <v>-</v>
      </c>
      <c r="Y330" s="1263" t="str">
        <f>パッケージ形空調機!$H$4</f>
        <v>最も古い設備の設置年度</v>
      </c>
      <c r="Z330" s="1264"/>
      <c r="AA330" s="885" t="str">
        <f>パッケージ形空調機!$L$4</f>
        <v/>
      </c>
      <c r="AB330" s="1245">
        <f>パッケージ形空調機!$M$4</f>
        <v>2013</v>
      </c>
      <c r="AC330" s="1265"/>
      <c r="AD330" s="901">
        <f>パッケージ形空調機!$R$4</f>
        <v>0</v>
      </c>
    </row>
    <row r="331" spans="2:31" ht="14.25" customHeight="1" thickBot="1">
      <c r="B331" s="395"/>
      <c r="C331" s="1"/>
      <c r="D331" s="75"/>
      <c r="E331" s="373"/>
      <c r="F331" s="245"/>
      <c r="G331" s="245"/>
      <c r="H331" s="246"/>
      <c r="I331" s="244"/>
      <c r="J331" s="380"/>
      <c r="K331" s="416"/>
      <c r="L331" s="380"/>
      <c r="M331" s="1185" t="s">
        <v>1456</v>
      </c>
      <c r="N331" s="1202" t="s">
        <v>1457</v>
      </c>
      <c r="O331" s="1203"/>
      <c r="P331" s="1204"/>
      <c r="Q331" s="1227" t="str">
        <f t="shared" ref="Q331:Q336" si="43">IF(X331="   －",AA331,IF(X331=0,Z331,TEXT(X331,"##%")&amp;Y331))</f>
        <v>ﾊﾟｯｹｰｼﾞ形空調機無し</v>
      </c>
      <c r="R331" s="1228"/>
      <c r="S331" s="335" t="str">
        <f t="shared" si="40"/>
        <v xml:space="preserve">   －</v>
      </c>
      <c r="T331" s="27"/>
      <c r="U331" s="369"/>
      <c r="V331" s="27"/>
      <c r="W331" s="27"/>
      <c r="X331" s="1" t="str">
        <f>IF(パッケージ形空調機!$M$11=0,"   －",パッケージ形空調機!$U$10)</f>
        <v xml:space="preserve">   －</v>
      </c>
      <c r="Y331" s="11" t="s">
        <v>1336</v>
      </c>
      <c r="Z331" s="11" t="s">
        <v>1051</v>
      </c>
      <c r="AA331" s="11" t="s">
        <v>1458</v>
      </c>
      <c r="AE331" s="24">
        <v>0.5</v>
      </c>
    </row>
    <row r="332" spans="2:31" ht="14.25" customHeight="1" thickBot="1">
      <c r="B332" s="395"/>
      <c r="C332" s="1"/>
      <c r="D332" s="75"/>
      <c r="E332" s="373"/>
      <c r="F332" s="245"/>
      <c r="G332" s="245"/>
      <c r="H332" s="246"/>
      <c r="I332" s="244"/>
      <c r="J332" s="380"/>
      <c r="K332" s="416"/>
      <c r="L332" s="380"/>
      <c r="M332" s="1186"/>
      <c r="N332" s="1202" t="s">
        <v>1459</v>
      </c>
      <c r="O332" s="1203"/>
      <c r="P332" s="1204"/>
      <c r="Q332" s="1227" t="str">
        <f t="shared" si="43"/>
        <v>ﾊﾟｯｹｰｼﾞ形空調機無し</v>
      </c>
      <c r="R332" s="1228"/>
      <c r="S332" s="335" t="str">
        <f t="shared" si="40"/>
        <v xml:space="preserve">   －</v>
      </c>
      <c r="T332" s="27"/>
      <c r="U332" s="369"/>
      <c r="V332" s="27"/>
      <c r="W332" s="27"/>
      <c r="X332" s="1" t="str">
        <f>IF(パッケージ形空調機!$M$11=0,"   －",パッケージ形空調機!$V$10)</f>
        <v xml:space="preserve">   －</v>
      </c>
      <c r="Y332" s="11" t="s">
        <v>1336</v>
      </c>
      <c r="Z332" s="11" t="s">
        <v>1051</v>
      </c>
      <c r="AA332" s="11" t="s">
        <v>1458</v>
      </c>
      <c r="AE332" s="24">
        <v>0.5</v>
      </c>
    </row>
    <row r="333" spans="2:31" ht="14.25" customHeight="1" thickBot="1">
      <c r="B333" s="395"/>
      <c r="C333" s="1"/>
      <c r="D333" s="75"/>
      <c r="E333" s="373"/>
      <c r="F333" s="245"/>
      <c r="G333" s="245"/>
      <c r="H333" s="246"/>
      <c r="I333" s="244"/>
      <c r="J333" s="380"/>
      <c r="K333" s="416"/>
      <c r="L333" s="380"/>
      <c r="M333" s="1186"/>
      <c r="N333" s="1202" t="s">
        <v>1460</v>
      </c>
      <c r="O333" s="1203"/>
      <c r="P333" s="1204"/>
      <c r="Q333" s="1227" t="str">
        <f t="shared" si="43"/>
        <v>ﾊﾟｯｹｰｼﾞ形空調機無し</v>
      </c>
      <c r="R333" s="1228"/>
      <c r="S333" s="335" t="str">
        <f t="shared" si="40"/>
        <v xml:space="preserve">   －</v>
      </c>
      <c r="T333" s="27"/>
      <c r="U333" s="369"/>
      <c r="V333" s="27"/>
      <c r="W333" s="27"/>
      <c r="X333" s="1" t="str">
        <f>IF(パッケージ形空調機!$M$11=0,"   －",パッケージ形空調機!$W$10)</f>
        <v xml:space="preserve">   －</v>
      </c>
      <c r="Y333" s="11" t="s">
        <v>1336</v>
      </c>
      <c r="Z333" s="11" t="s">
        <v>1051</v>
      </c>
      <c r="AA333" s="11" t="s">
        <v>1458</v>
      </c>
      <c r="AE333" s="24">
        <v>0.15</v>
      </c>
    </row>
    <row r="334" spans="2:31" ht="14.25" customHeight="1" thickBot="1">
      <c r="B334" s="395"/>
      <c r="C334" s="1"/>
      <c r="D334" s="75"/>
      <c r="E334" s="244"/>
      <c r="F334" s="245"/>
      <c r="G334" s="245"/>
      <c r="H334" s="246"/>
      <c r="I334" s="381"/>
      <c r="J334" s="380"/>
      <c r="K334" s="416"/>
      <c r="M334" s="1186"/>
      <c r="N334" s="1202" t="s">
        <v>1461</v>
      </c>
      <c r="O334" s="1203"/>
      <c r="P334" s="1204"/>
      <c r="Q334" s="1227" t="str">
        <f t="shared" si="43"/>
        <v>ﾊﾟｯｹｰｼﾞ形空調機無し</v>
      </c>
      <c r="R334" s="1228"/>
      <c r="S334" s="335" t="str">
        <f t="shared" si="40"/>
        <v xml:space="preserve">   －</v>
      </c>
      <c r="T334" s="27"/>
      <c r="U334" s="369"/>
      <c r="V334" s="27"/>
      <c r="W334" s="27"/>
      <c r="X334" s="1" t="str">
        <f>IF(パッケージ形空調機!$M$11=0,"   －",パッケージ形空調機!$X$10)</f>
        <v xml:space="preserve">   －</v>
      </c>
      <c r="Y334" s="11" t="s">
        <v>1336</v>
      </c>
      <c r="Z334" s="11" t="s">
        <v>1051</v>
      </c>
      <c r="AA334" s="11" t="s">
        <v>1458</v>
      </c>
      <c r="AE334" s="24">
        <v>0.15</v>
      </c>
    </row>
    <row r="335" spans="2:31" ht="14.25" customHeight="1" thickBot="1">
      <c r="B335" s="395"/>
      <c r="C335" s="1"/>
      <c r="D335" s="75"/>
      <c r="E335" s="244"/>
      <c r="F335" s="245"/>
      <c r="G335" s="245"/>
      <c r="H335" s="246"/>
      <c r="I335" s="381"/>
      <c r="J335" s="380"/>
      <c r="K335" s="416"/>
      <c r="M335" s="1186"/>
      <c r="N335" s="1202" t="s">
        <v>1462</v>
      </c>
      <c r="O335" s="1203"/>
      <c r="P335" s="1204"/>
      <c r="Q335" s="1227" t="str">
        <f t="shared" si="43"/>
        <v>ﾊﾟｯｹｰｼﾞ形空調機無し</v>
      </c>
      <c r="R335" s="1228"/>
      <c r="S335" s="335" t="str">
        <f t="shared" si="40"/>
        <v xml:space="preserve">   －</v>
      </c>
      <c r="T335" s="27"/>
      <c r="U335" s="369"/>
      <c r="V335" s="27"/>
      <c r="W335" s="27"/>
      <c r="X335" s="1" t="str">
        <f>IF(パッケージ形空調機!$M$11=0,"   －",パッケージ形空調機!$Y$10)</f>
        <v xml:space="preserve">   －</v>
      </c>
      <c r="Y335" s="11" t="s">
        <v>1336</v>
      </c>
      <c r="Z335" s="11" t="s">
        <v>1051</v>
      </c>
      <c r="AA335" s="11" t="s">
        <v>1458</v>
      </c>
      <c r="AE335" s="24">
        <v>0.5</v>
      </c>
    </row>
    <row r="336" spans="2:31" ht="14.25" customHeight="1" thickBot="1">
      <c r="B336" s="395"/>
      <c r="C336" s="1"/>
      <c r="D336" s="75"/>
      <c r="E336" s="244"/>
      <c r="F336" s="245"/>
      <c r="G336" s="245"/>
      <c r="H336" s="246"/>
      <c r="I336" s="381"/>
      <c r="J336" s="380"/>
      <c r="K336" s="416"/>
      <c r="M336" s="1322"/>
      <c r="N336" s="1202" t="s">
        <v>1463</v>
      </c>
      <c r="O336" s="1203"/>
      <c r="P336" s="1204"/>
      <c r="Q336" s="1227" t="str">
        <f t="shared" si="43"/>
        <v>ﾊﾟｯｹｰｼﾞ形空調機無し</v>
      </c>
      <c r="R336" s="1228"/>
      <c r="S336" s="335" t="str">
        <f t="shared" si="40"/>
        <v xml:space="preserve">   －</v>
      </c>
      <c r="T336" s="27"/>
      <c r="U336" s="369"/>
      <c r="V336" s="27"/>
      <c r="W336" s="27"/>
      <c r="X336" s="1" t="str">
        <f>IF(パッケージ形空調機!$M$11=0,"   －",パッケージ形空調機!$Z$10)</f>
        <v xml:space="preserve">   －</v>
      </c>
      <c r="Y336" s="11" t="s">
        <v>1336</v>
      </c>
      <c r="Z336" s="11" t="s">
        <v>1051</v>
      </c>
      <c r="AA336" s="11" t="s">
        <v>1458</v>
      </c>
      <c r="AE336" s="24">
        <v>0.1</v>
      </c>
    </row>
    <row r="337" spans="2:38" ht="14.25" customHeight="1" thickBot="1">
      <c r="B337" s="395"/>
      <c r="C337" s="1"/>
      <c r="D337" s="75"/>
      <c r="E337" s="244"/>
      <c r="F337" s="245"/>
      <c r="G337" s="245"/>
      <c r="H337" s="246"/>
      <c r="M337" s="1185" t="s">
        <v>1464</v>
      </c>
      <c r="N337" s="1202" t="s">
        <v>1465</v>
      </c>
      <c r="O337" s="1203"/>
      <c r="P337" s="1204"/>
      <c r="Q337" s="1227" t="str">
        <f>IF(パッケージ形空調機!$M$11=0,AD337,IF(パッケージ形空調機!$AA$10&lt;30,Y337,IF(パッケージ形空調機!$AA$10&lt;60,Z337,IF(パッケージ形空調機!$AA$10&lt;90,AA337,IF(パッケージ形空調機!$AA$10&lt;120,AB337,AC337)))))</f>
        <v>ﾊﾟｯｹｰｼﾞ形空調機無し</v>
      </c>
      <c r="R337" s="1228"/>
      <c r="S337" s="335" t="str">
        <f t="shared" si="40"/>
        <v>-</v>
      </c>
      <c r="T337" s="27"/>
      <c r="U337" s="369"/>
      <c r="V337" s="27"/>
      <c r="W337" s="27"/>
      <c r="X337" s="1" t="str">
        <f>IF($Q337=Y337,AG337,IF($Q337=Z337,AH337,IF($Q337=AA337,AI337,IF($Q337=AB337,AJ337,IF($Q337=AC337,AK337,AL337)))))</f>
        <v>-</v>
      </c>
      <c r="Y337" s="11" t="s">
        <v>1466</v>
      </c>
      <c r="Z337" s="11" t="s">
        <v>1467</v>
      </c>
      <c r="AA337" s="11" t="s">
        <v>1468</v>
      </c>
      <c r="AB337" s="11" t="s">
        <v>1469</v>
      </c>
      <c r="AC337" s="11" t="s">
        <v>1470</v>
      </c>
      <c r="AD337" s="11" t="s">
        <v>1458</v>
      </c>
      <c r="AE337" s="24">
        <v>0.3</v>
      </c>
      <c r="AG337" s="24">
        <v>1</v>
      </c>
      <c r="AH337" s="24">
        <f>$AH$2</f>
        <v>0.8</v>
      </c>
      <c r="AI337" s="24">
        <v>0.5</v>
      </c>
      <c r="AJ337" s="24">
        <f>$AJ$2</f>
        <v>0.2</v>
      </c>
      <c r="AK337" s="24">
        <v>0</v>
      </c>
      <c r="AL337" s="24" t="s">
        <v>1027</v>
      </c>
    </row>
    <row r="338" spans="2:38" ht="14.25" customHeight="1" thickBot="1">
      <c r="B338" s="395"/>
      <c r="C338" s="1"/>
      <c r="D338" s="75"/>
      <c r="E338" s="244"/>
      <c r="F338" s="245"/>
      <c r="G338" s="245"/>
      <c r="H338" s="246"/>
      <c r="I338" s="244"/>
      <c r="J338" s="245"/>
      <c r="K338" s="245"/>
      <c r="L338" s="414"/>
      <c r="M338" s="1186"/>
      <c r="N338" s="1202" t="s">
        <v>1471</v>
      </c>
      <c r="O338" s="1203"/>
      <c r="P338" s="1204"/>
      <c r="Q338" s="1227" t="str">
        <f>IF(X338="   －",AA338,IF(X338=0,Z338,TEXT(X338,"##%")&amp;Y338))</f>
        <v>ﾊﾟｯｹｰｼﾞ形空調機無し</v>
      </c>
      <c r="R338" s="1228"/>
      <c r="S338" s="335" t="str">
        <f t="shared" si="40"/>
        <v xml:space="preserve">   －</v>
      </c>
      <c r="T338" s="27"/>
      <c r="U338" s="369"/>
      <c r="V338" s="27"/>
      <c r="W338" s="27"/>
      <c r="X338" s="1" t="str">
        <f>IF(パッケージ形空調機!$M$11=0,"   －",パッケージ形空調機!$AB$10)</f>
        <v xml:space="preserve">   －</v>
      </c>
      <c r="Y338" s="11" t="s">
        <v>1336</v>
      </c>
      <c r="Z338" s="11" t="s">
        <v>1051</v>
      </c>
      <c r="AA338" s="11" t="s">
        <v>1458</v>
      </c>
      <c r="AE338" s="24">
        <v>0.1</v>
      </c>
    </row>
    <row r="339" spans="2:38" ht="14.25" customHeight="1" thickBot="1">
      <c r="B339" s="395"/>
      <c r="C339" s="1"/>
      <c r="D339" s="75"/>
      <c r="E339" s="244"/>
      <c r="F339" s="245"/>
      <c r="G339" s="245"/>
      <c r="H339" s="246"/>
      <c r="I339" s="244"/>
      <c r="J339" s="245"/>
      <c r="K339" s="245"/>
      <c r="L339" s="1106"/>
      <c r="M339" s="1322"/>
      <c r="N339" s="1202" t="s">
        <v>1472</v>
      </c>
      <c r="O339" s="1203"/>
      <c r="P339" s="1204"/>
      <c r="Q339" s="1227" t="str">
        <f>IF(X339="   －",AA339,IF(X339=0,Z339,TEXT(X339,"##%")&amp;Y339))</f>
        <v>ﾊﾟｯｹｰｼﾞ形空調機無し</v>
      </c>
      <c r="R339" s="1228"/>
      <c r="S339" s="335" t="str">
        <f t="shared" si="40"/>
        <v xml:space="preserve">   －</v>
      </c>
      <c r="T339" s="27"/>
      <c r="U339" s="369"/>
      <c r="V339" s="27"/>
      <c r="W339" s="27"/>
      <c r="X339" s="1" t="str">
        <f>IF(パッケージ形空調機!$M$11=0,"   －",パッケージ形空調機!$AC$10)</f>
        <v xml:space="preserve">   －</v>
      </c>
      <c r="Y339" s="11" t="s">
        <v>1336</v>
      </c>
      <c r="Z339" s="11" t="s">
        <v>1051</v>
      </c>
      <c r="AA339" s="11" t="s">
        <v>1458</v>
      </c>
      <c r="AE339" s="24">
        <v>0.1</v>
      </c>
    </row>
    <row r="340" spans="2:38" ht="24" customHeight="1" thickBot="1">
      <c r="B340" s="395"/>
      <c r="C340" s="1" t="str">
        <f>IF(AND($O$2&lt;=AA340,AD340&lt;0.5),"＋",IF($Y$2="熱供給施設","○","◎"))</f>
        <v>＋</v>
      </c>
      <c r="D340" s="74" t="s">
        <v>467</v>
      </c>
      <c r="E340" s="1187" t="s">
        <v>1473</v>
      </c>
      <c r="F340" s="1188"/>
      <c r="G340" s="1188"/>
      <c r="H340" s="1210"/>
      <c r="I340" s="1187" t="s">
        <v>1474</v>
      </c>
      <c r="J340" s="1188"/>
      <c r="K340" s="1188"/>
      <c r="L340" s="1188"/>
      <c r="M340" s="1188"/>
      <c r="N340" s="1188"/>
      <c r="O340" s="1188"/>
      <c r="P340" s="1210"/>
      <c r="Q340" s="1342"/>
      <c r="R340" s="1269"/>
      <c r="S340" s="335">
        <f t="shared" si="40"/>
        <v>0</v>
      </c>
      <c r="T340" s="27"/>
      <c r="U340" s="369"/>
      <c r="V340" s="27"/>
      <c r="W340" s="27"/>
      <c r="X340" s="1">
        <f>IF(OR(X341="-",X342="-",X343="-",X344="-"),"-",IF(SUMPRODUCT(X341:X344,AB341:AB344)&gt;1,1,IF(SUMPRODUCT(X341:X344,AB341:AB344)&lt;0,0,ROUND(SUMPRODUCT(X341:X344,AB341:AB344),3))))</f>
        <v>0</v>
      </c>
      <c r="Y340" s="1263" t="str">
        <f>ファン!$G$4</f>
        <v>最も古い設備の設置年度</v>
      </c>
      <c r="Z340" s="1264"/>
      <c r="AA340" s="885" t="str">
        <f>ファン!$J$4</f>
        <v/>
      </c>
      <c r="AB340" s="1245">
        <f>ファン!$K$4</f>
        <v>2013</v>
      </c>
      <c r="AC340" s="1265"/>
      <c r="AD340" s="901">
        <f>ファン!$O$4</f>
        <v>0</v>
      </c>
    </row>
    <row r="341" spans="2:38" ht="14.25" customHeight="1" thickBot="1">
      <c r="B341" s="395"/>
      <c r="C341" s="1"/>
      <c r="D341" s="75"/>
      <c r="E341" s="244"/>
      <c r="F341" s="245"/>
      <c r="G341" s="245"/>
      <c r="H341" s="246"/>
      <c r="I341" s="244"/>
      <c r="J341" s="380"/>
      <c r="K341" s="416"/>
      <c r="L341" s="380"/>
      <c r="M341" s="245"/>
      <c r="N341" s="1202" t="s">
        <v>1338</v>
      </c>
      <c r="O341" s="1203"/>
      <c r="P341" s="1204"/>
      <c r="Q341" s="1227" t="str">
        <f>IF(X341="   －",AA341,IF(X341=0,Z341,TEXT(X341,"##%")&amp;Y341))</f>
        <v>ファン無し</v>
      </c>
      <c r="R341" s="1228"/>
      <c r="S341" s="335" t="str">
        <f t="shared" si="40"/>
        <v xml:space="preserve">   －</v>
      </c>
      <c r="T341" s="27"/>
      <c r="U341" s="369"/>
      <c r="V341" s="27"/>
      <c r="W341" s="27"/>
      <c r="X341" s="1" t="str">
        <f>IF(ファン!$I$11=0,"   －",ファン!$Q$10)</f>
        <v xml:space="preserve">   －</v>
      </c>
      <c r="Y341" s="11" t="s">
        <v>1336</v>
      </c>
      <c r="Z341" s="11" t="s">
        <v>1051</v>
      </c>
      <c r="AA341" s="11" t="s">
        <v>1475</v>
      </c>
      <c r="AB341" s="24">
        <v>0.6</v>
      </c>
      <c r="AC341" s="206">
        <v>0.05</v>
      </c>
    </row>
    <row r="342" spans="2:38" ht="14.25" customHeight="1" thickBot="1">
      <c r="B342" s="395"/>
      <c r="C342" s="1"/>
      <c r="D342" s="75"/>
      <c r="E342" s="244"/>
      <c r="F342" s="245"/>
      <c r="G342" s="245"/>
      <c r="H342" s="246"/>
      <c r="I342" s="381"/>
      <c r="J342" s="380"/>
      <c r="K342" s="416"/>
      <c r="M342" s="245"/>
      <c r="N342" s="1202" t="s">
        <v>1452</v>
      </c>
      <c r="O342" s="1203"/>
      <c r="P342" s="1204"/>
      <c r="Q342" s="1227" t="str">
        <f>IF(X342="   －",AA342,IF(X342=0,Z342,TEXT(X342,"##%")&amp;Y342))</f>
        <v>ファン無し</v>
      </c>
      <c r="R342" s="1228"/>
      <c r="S342" s="335" t="str">
        <f t="shared" si="40"/>
        <v xml:space="preserve">   －</v>
      </c>
      <c r="T342" s="27"/>
      <c r="U342" s="369"/>
      <c r="V342" s="27"/>
      <c r="W342" s="27"/>
      <c r="X342" s="1" t="str">
        <f>IF(ファン!$I$11=0,"   －",ファン!$R$10)</f>
        <v xml:space="preserve">   －</v>
      </c>
      <c r="Y342" s="11" t="s">
        <v>1336</v>
      </c>
      <c r="Z342" s="11" t="s">
        <v>1051</v>
      </c>
      <c r="AA342" s="11" t="s">
        <v>1475</v>
      </c>
      <c r="AB342" s="24">
        <v>1</v>
      </c>
      <c r="AC342" s="206">
        <v>9.6000000000000002E-2</v>
      </c>
    </row>
    <row r="343" spans="2:38" ht="13.5" customHeight="1" thickBot="1">
      <c r="B343" s="395"/>
      <c r="C343" s="1"/>
      <c r="D343" s="307"/>
      <c r="E343" s="244"/>
      <c r="F343" s="245"/>
      <c r="G343" s="245"/>
      <c r="H343" s="246"/>
      <c r="I343" s="244"/>
      <c r="J343" s="380"/>
      <c r="K343" s="416"/>
      <c r="L343" s="380"/>
      <c r="M343" s="245"/>
      <c r="N343" s="1202" t="s">
        <v>1350</v>
      </c>
      <c r="O343" s="1203"/>
      <c r="P343" s="1204"/>
      <c r="Q343" s="1227" t="str">
        <f>IF(X343="   －",AA343,IF(X343=0,Z343,TEXT(X343,"##%")&amp;Y343))</f>
        <v>ファン無し</v>
      </c>
      <c r="R343" s="1228"/>
      <c r="S343" s="335" t="str">
        <f t="shared" si="40"/>
        <v xml:space="preserve">   －</v>
      </c>
      <c r="T343" s="27"/>
      <c r="U343" s="369"/>
      <c r="V343" s="27"/>
      <c r="W343" s="27"/>
      <c r="X343" s="1" t="str">
        <f>IF(ファン!$I$11=0,"   －",ファン!$S$10)</f>
        <v xml:space="preserve">   －</v>
      </c>
      <c r="Y343" s="11" t="s">
        <v>1336</v>
      </c>
      <c r="Z343" s="11" t="s">
        <v>1051</v>
      </c>
      <c r="AA343" s="11" t="s">
        <v>1475</v>
      </c>
      <c r="AB343" s="24">
        <v>0.7</v>
      </c>
      <c r="AC343" s="206">
        <f>AC344*2</f>
        <v>7.1999999999999995E-2</v>
      </c>
    </row>
    <row r="344" spans="2:38" ht="14.25" customHeight="1" thickBot="1">
      <c r="B344" s="395"/>
      <c r="C344" s="1"/>
      <c r="D344" s="309"/>
      <c r="E344" s="1190"/>
      <c r="F344" s="1191"/>
      <c r="G344" s="1191"/>
      <c r="H344" s="1211"/>
      <c r="I344" s="247"/>
      <c r="J344" s="416"/>
      <c r="K344" s="1099"/>
      <c r="L344" s="1099"/>
      <c r="M344" s="1099"/>
      <c r="N344" s="1202" t="s">
        <v>1351</v>
      </c>
      <c r="O344" s="1203"/>
      <c r="P344" s="1204"/>
      <c r="Q344" s="1227" t="str">
        <f>IF(X344="   －",AA344,IF(X344=0,Z344,TEXT(X344,"##%")&amp;Y344))</f>
        <v>ファン無し</v>
      </c>
      <c r="R344" s="1228"/>
      <c r="S344" s="335" t="str">
        <f t="shared" si="40"/>
        <v xml:space="preserve">   －</v>
      </c>
      <c r="T344" s="27"/>
      <c r="U344" s="369"/>
      <c r="V344" s="27"/>
      <c r="W344" s="27"/>
      <c r="X344" s="1" t="str">
        <f>IF(ファン!$I$11=0,"   －",ファン!$T$10)</f>
        <v xml:space="preserve">   －</v>
      </c>
      <c r="Y344" s="11" t="s">
        <v>1336</v>
      </c>
      <c r="Z344" s="11" t="s">
        <v>1051</v>
      </c>
      <c r="AA344" s="11" t="s">
        <v>1475</v>
      </c>
      <c r="AB344" s="24">
        <v>0.5</v>
      </c>
      <c r="AC344" s="206">
        <v>3.5999999999999997E-2</v>
      </c>
    </row>
    <row r="345" spans="2:38" ht="24" customHeight="1" thickBot="1">
      <c r="B345" s="395"/>
      <c r="C345" s="318" t="str">
        <f>IF($Y$2="熱供給施設","○","◎")</f>
        <v>◎</v>
      </c>
      <c r="D345" s="326" t="s">
        <v>924</v>
      </c>
      <c r="E345" s="1199" t="s">
        <v>925</v>
      </c>
      <c r="F345" s="1200"/>
      <c r="G345" s="1200"/>
      <c r="H345" s="1201"/>
      <c r="I345" s="1199" t="s">
        <v>1476</v>
      </c>
      <c r="J345" s="1200"/>
      <c r="K345" s="1200"/>
      <c r="L345" s="1200"/>
      <c r="M345" s="1200"/>
      <c r="N345" s="1200"/>
      <c r="O345" s="1200"/>
      <c r="P345" s="1205"/>
      <c r="Q345" s="1227" t="str">
        <f>IF((空調設備集計!$I$8)=0,AD345,IF(空調設備集計!$F$20&gt;=0.95,Y345,IF(空調設備集計!$F$20&gt;=0.7,Z345,IF(空調設備集計!$F$20&gt;=0.3,AA345,IF(空調設備集計!$F$20&gt;=0.05,AB345,AC345)))))</f>
        <v>対象設備無し</v>
      </c>
      <c r="R345" s="1228"/>
      <c r="S345" s="335" t="str">
        <f t="shared" si="40"/>
        <v>-</v>
      </c>
      <c r="T345" s="27"/>
      <c r="U345" s="369"/>
      <c r="V345" s="27"/>
      <c r="W345" s="27"/>
      <c r="X345" s="1" t="str">
        <f>IF($Q345=Y345,AG345,IF($Q345=Z345,AH345,IF($Q345=AA345,AI345,IF($Q345=AB345,AJ345,IF($Q345=AC345,AK345,AL345)))))</f>
        <v>-</v>
      </c>
      <c r="Y345" s="11" t="s">
        <v>1375</v>
      </c>
      <c r="Z345" s="11" t="s">
        <v>1376</v>
      </c>
      <c r="AA345" s="11" t="s">
        <v>1377</v>
      </c>
      <c r="AB345" s="11" t="s">
        <v>1119</v>
      </c>
      <c r="AC345" s="11" t="s">
        <v>1378</v>
      </c>
      <c r="AD345" s="11" t="s">
        <v>1477</v>
      </c>
      <c r="AG345" s="24">
        <v>1</v>
      </c>
      <c r="AH345" s="24">
        <f>$AH$2</f>
        <v>0.8</v>
      </c>
      <c r="AI345" s="24">
        <v>0.5</v>
      </c>
      <c r="AJ345" s="24">
        <f>$AJ$2</f>
        <v>0.2</v>
      </c>
      <c r="AK345" s="24">
        <v>0</v>
      </c>
      <c r="AL345" s="24" t="s">
        <v>1027</v>
      </c>
    </row>
    <row r="346" spans="2:38" ht="24" customHeight="1" thickBot="1">
      <c r="B346" s="395"/>
      <c r="C346" s="1" t="s">
        <v>1070</v>
      </c>
      <c r="D346" s="326" t="s">
        <v>473</v>
      </c>
      <c r="E346" s="1199" t="s">
        <v>474</v>
      </c>
      <c r="F346" s="1200"/>
      <c r="G346" s="1200"/>
      <c r="H346" s="1201"/>
      <c r="I346" s="1199" t="s">
        <v>1478</v>
      </c>
      <c r="J346" s="1200"/>
      <c r="K346" s="1200"/>
      <c r="L346" s="1200"/>
      <c r="M346" s="1200"/>
      <c r="N346" s="1200"/>
      <c r="O346" s="1200"/>
      <c r="P346" s="1205"/>
      <c r="Q346" s="1229"/>
      <c r="R346" s="1230"/>
      <c r="S346" s="335" t="str">
        <f t="shared" si="40"/>
        <v>-</v>
      </c>
      <c r="T346" s="27"/>
      <c r="U346" s="369"/>
      <c r="V346" s="27"/>
      <c r="W346" s="27"/>
      <c r="X346" s="1" t="str">
        <f>IF($Q346=Y346,AG346,IF($Q346=Z346,AH346,IF($Q346=AA346,AI346,AJ346)))</f>
        <v>-</v>
      </c>
      <c r="Y346" s="11" t="s">
        <v>1053</v>
      </c>
      <c r="Z346" s="11" t="s">
        <v>1257</v>
      </c>
      <c r="AA346" s="11" t="s">
        <v>1055</v>
      </c>
      <c r="AB346" s="11" t="s">
        <v>1479</v>
      </c>
      <c r="AG346" s="24">
        <v>1</v>
      </c>
      <c r="AH346" s="24">
        <v>0.5</v>
      </c>
      <c r="AI346" s="24">
        <v>0</v>
      </c>
      <c r="AJ346" s="24" t="s">
        <v>1027</v>
      </c>
    </row>
    <row r="347" spans="2:38" ht="14.25" thickBot="1">
      <c r="B347" s="395"/>
      <c r="C347" s="1" t="s">
        <v>1070</v>
      </c>
      <c r="D347" s="326" t="s">
        <v>1480</v>
      </c>
      <c r="E347" s="1199" t="s">
        <v>476</v>
      </c>
      <c r="F347" s="1200"/>
      <c r="G347" s="1200"/>
      <c r="H347" s="1201"/>
      <c r="I347" s="1199" t="s">
        <v>1481</v>
      </c>
      <c r="J347" s="1200"/>
      <c r="K347" s="1200"/>
      <c r="L347" s="1200"/>
      <c r="M347" s="1200"/>
      <c r="N347" s="1200"/>
      <c r="O347" s="1200"/>
      <c r="P347" s="1205"/>
      <c r="Q347" s="1229"/>
      <c r="R347" s="1230"/>
      <c r="S347" s="335" t="str">
        <f t="shared" si="40"/>
        <v>-</v>
      </c>
      <c r="T347" s="27"/>
      <c r="U347" s="369"/>
      <c r="V347" s="27"/>
      <c r="W347" s="27"/>
      <c r="X347" s="1" t="str">
        <f>IF($Q347=Y347,AG347,IF($Q347=Z347,AH347,IF($Q347=AA347,AI347,AJ347)))</f>
        <v>-</v>
      </c>
      <c r="Y347" s="11" t="s">
        <v>1053</v>
      </c>
      <c r="Z347" s="11" t="s">
        <v>1257</v>
      </c>
      <c r="AA347" s="11" t="s">
        <v>1055</v>
      </c>
      <c r="AB347" s="11" t="s">
        <v>1482</v>
      </c>
      <c r="AG347" s="24">
        <v>1</v>
      </c>
      <c r="AH347" s="24">
        <v>0.5</v>
      </c>
      <c r="AI347" s="24">
        <v>0</v>
      </c>
      <c r="AJ347" s="24" t="s">
        <v>1027</v>
      </c>
    </row>
    <row r="348" spans="2:38" ht="24" customHeight="1" thickBot="1">
      <c r="B348" s="395"/>
      <c r="C348" s="1" t="s">
        <v>1070</v>
      </c>
      <c r="D348" s="326" t="s">
        <v>477</v>
      </c>
      <c r="E348" s="1199" t="s">
        <v>1483</v>
      </c>
      <c r="F348" s="1200"/>
      <c r="G348" s="1200"/>
      <c r="H348" s="1201"/>
      <c r="I348" s="1199" t="s">
        <v>1484</v>
      </c>
      <c r="J348" s="1200"/>
      <c r="K348" s="1200"/>
      <c r="L348" s="1200"/>
      <c r="M348" s="1200"/>
      <c r="N348" s="1200"/>
      <c r="O348" s="1200"/>
      <c r="P348" s="1205"/>
      <c r="Q348" s="1243"/>
      <c r="R348" s="1244"/>
      <c r="S348" s="335" t="str">
        <f t="shared" si="40"/>
        <v>-</v>
      </c>
      <c r="T348" s="27"/>
      <c r="U348" s="369"/>
      <c r="V348" s="27"/>
      <c r="W348" s="27"/>
      <c r="X348" s="1" t="str">
        <f>IF($Q348=Y348,AG348,IF($Q348=Z348,AH348,IF($Q348=AA348,AI348,IF($Q348=AB348,AJ348,IF($Q348=AC348,AK348,AL348)))))</f>
        <v>-</v>
      </c>
      <c r="Y348" s="11" t="s">
        <v>1485</v>
      </c>
      <c r="Z348" s="11" t="s">
        <v>1486</v>
      </c>
      <c r="AA348" s="11" t="s">
        <v>1487</v>
      </c>
      <c r="AB348" s="11" t="s">
        <v>1488</v>
      </c>
      <c r="AC348" s="11" t="s">
        <v>1489</v>
      </c>
      <c r="AD348" s="11" t="s">
        <v>1490</v>
      </c>
      <c r="AG348" s="24">
        <v>1</v>
      </c>
      <c r="AH348" s="24">
        <f>$AH$2</f>
        <v>0.8</v>
      </c>
      <c r="AI348" s="24">
        <v>0.5</v>
      </c>
      <c r="AJ348" s="24">
        <f>$AJ$2</f>
        <v>0.2</v>
      </c>
      <c r="AK348" s="24">
        <v>0</v>
      </c>
      <c r="AL348" s="24" t="s">
        <v>1027</v>
      </c>
    </row>
    <row r="349" spans="2:38" ht="36" customHeight="1" thickBot="1">
      <c r="B349" s="395"/>
      <c r="C349" s="1" t="s">
        <v>1070</v>
      </c>
      <c r="D349" s="326" t="s">
        <v>480</v>
      </c>
      <c r="E349" s="1199" t="s">
        <v>918</v>
      </c>
      <c r="F349" s="1200"/>
      <c r="G349" s="1200"/>
      <c r="H349" s="1201"/>
      <c r="I349" s="1199" t="s">
        <v>1491</v>
      </c>
      <c r="J349" s="1200"/>
      <c r="K349" s="1200"/>
      <c r="L349" s="1200"/>
      <c r="M349" s="1200"/>
      <c r="N349" s="1200"/>
      <c r="O349" s="1200"/>
      <c r="P349" s="1205"/>
      <c r="Q349" s="1227" t="str">
        <f>IF(空調機!$N$11=0,AD349,IF(空調機!$AM$10&gt;=0.95,Y349,IF(空調機!$AM$10&gt;=0.7,Z349,IF(空調機!$AM$10&gt;=0.3,AA349,IF(空調機!$AM$10&gt;=0.05,AB349,AC349)))))</f>
        <v>空調機無し</v>
      </c>
      <c r="R349" s="1228"/>
      <c r="S349" s="335" t="str">
        <f t="shared" si="40"/>
        <v>-</v>
      </c>
      <c r="T349" s="27"/>
      <c r="U349" s="369"/>
      <c r="V349" s="27"/>
      <c r="W349" s="27"/>
      <c r="X349" s="1" t="str">
        <f>IF($Q349=Y349,AG349,IF($Q349=Z349,AH349,IF($Q349=AA349,AI349,IF($Q349=AB349,AJ349,IF($Q349=AC349,AK349,AL349)))))</f>
        <v>-</v>
      </c>
      <c r="Y349" s="11" t="s">
        <v>1375</v>
      </c>
      <c r="Z349" s="11" t="s">
        <v>1376</v>
      </c>
      <c r="AA349" s="11" t="s">
        <v>1377</v>
      </c>
      <c r="AB349" s="11" t="s">
        <v>1119</v>
      </c>
      <c r="AC349" s="11" t="s">
        <v>1378</v>
      </c>
      <c r="AD349" s="11" t="s">
        <v>1450</v>
      </c>
      <c r="AG349" s="24">
        <v>1</v>
      </c>
      <c r="AH349" s="24">
        <f>$AH$2</f>
        <v>0.8</v>
      </c>
      <c r="AI349" s="24">
        <v>0.5</v>
      </c>
      <c r="AJ349" s="24">
        <f>$AJ$2</f>
        <v>0.2</v>
      </c>
      <c r="AK349" s="24">
        <v>0</v>
      </c>
      <c r="AL349" s="24" t="s">
        <v>1027</v>
      </c>
    </row>
    <row r="350" spans="2:38" ht="24" customHeight="1" thickBot="1">
      <c r="B350" s="395"/>
      <c r="C350" s="1" t="s">
        <v>1070</v>
      </c>
      <c r="D350" s="326" t="s">
        <v>482</v>
      </c>
      <c r="E350" s="1199" t="s">
        <v>483</v>
      </c>
      <c r="F350" s="1200"/>
      <c r="G350" s="1200"/>
      <c r="H350" s="1201"/>
      <c r="I350" s="1199" t="s">
        <v>1492</v>
      </c>
      <c r="J350" s="1200"/>
      <c r="K350" s="1200"/>
      <c r="L350" s="1200"/>
      <c r="M350" s="1200"/>
      <c r="N350" s="1200"/>
      <c r="O350" s="1200"/>
      <c r="P350" s="1205"/>
      <c r="Q350" s="1229"/>
      <c r="R350" s="1230"/>
      <c r="S350" s="335" t="str">
        <f t="shared" si="40"/>
        <v>-</v>
      </c>
      <c r="T350" s="27"/>
      <c r="U350" s="369"/>
      <c r="V350" s="27"/>
      <c r="W350" s="27"/>
      <c r="X350" s="1" t="str">
        <f>IF($Q350=Y350,AG350,IF($Q350=Z350,AH350,IF($Q350=AA350,AI350,AJ350)))</f>
        <v>-</v>
      </c>
      <c r="Y350" s="11" t="s">
        <v>1117</v>
      </c>
      <c r="Z350" s="11" t="s">
        <v>1493</v>
      </c>
      <c r="AA350" s="11" t="s">
        <v>1494</v>
      </c>
      <c r="AB350" s="11" t="s">
        <v>1495</v>
      </c>
      <c r="AG350" s="24">
        <v>1</v>
      </c>
      <c r="AH350" s="24">
        <v>0.5</v>
      </c>
      <c r="AI350" s="24">
        <v>0</v>
      </c>
      <c r="AJ350" s="24" t="s">
        <v>1027</v>
      </c>
    </row>
    <row r="351" spans="2:38" ht="24" customHeight="1" thickBot="1">
      <c r="B351" s="395"/>
      <c r="C351" s="1" t="s">
        <v>1070</v>
      </c>
      <c r="D351" s="326" t="s">
        <v>484</v>
      </c>
      <c r="E351" s="1199" t="s">
        <v>485</v>
      </c>
      <c r="F351" s="1200"/>
      <c r="G351" s="1200"/>
      <c r="H351" s="1201"/>
      <c r="I351" s="1199" t="s">
        <v>1496</v>
      </c>
      <c r="J351" s="1200"/>
      <c r="K351" s="1200"/>
      <c r="L351" s="1200"/>
      <c r="M351" s="1200"/>
      <c r="N351" s="1200"/>
      <c r="O351" s="1200"/>
      <c r="P351" s="1205"/>
      <c r="Q351" s="1227" t="str">
        <f>IF(空調設備集計!$J$8=0,AD351,IF(空調設備集計!$G$20&gt;=0.95,Y351,IF(空調設備集計!$G$20&gt;=0.7,Z351,IF(空調設備集計!$G$20&gt;=0.3,AA351,IF(空調設備集計!$G$20&gt;=0.05,AB351,AC351)))))</f>
        <v>対象設備無し</v>
      </c>
      <c r="R351" s="1228"/>
      <c r="S351" s="335" t="str">
        <f t="shared" si="40"/>
        <v>-</v>
      </c>
      <c r="T351" s="27"/>
      <c r="U351" s="369"/>
      <c r="V351" s="27"/>
      <c r="W351" s="27"/>
      <c r="X351" s="1" t="str">
        <f>IF($Q351=Y351,AG351,IF($Q351=Z351,AH351,IF($Q351=AA351,AI351,IF($Q351=AB351,AJ351,IF($Q351=AC351,AK351,AL351)))))</f>
        <v>-</v>
      </c>
      <c r="Y351" s="11" t="s">
        <v>1375</v>
      </c>
      <c r="Z351" s="11" t="s">
        <v>1376</v>
      </c>
      <c r="AA351" s="11" t="s">
        <v>1377</v>
      </c>
      <c r="AB351" s="11" t="s">
        <v>1119</v>
      </c>
      <c r="AC351" s="11" t="s">
        <v>1378</v>
      </c>
      <c r="AD351" s="11" t="s">
        <v>1477</v>
      </c>
      <c r="AG351" s="24">
        <v>1</v>
      </c>
      <c r="AH351" s="24">
        <f t="shared" ref="AH351:AH357" si="44">$AH$2</f>
        <v>0.8</v>
      </c>
      <c r="AI351" s="24">
        <v>0.5</v>
      </c>
      <c r="AJ351" s="24">
        <f t="shared" ref="AJ351:AJ357" si="45">$AJ$2</f>
        <v>0.2</v>
      </c>
      <c r="AK351" s="24">
        <v>0</v>
      </c>
      <c r="AL351" s="24" t="s">
        <v>1027</v>
      </c>
    </row>
    <row r="352" spans="2:38" ht="24" customHeight="1" thickBot="1">
      <c r="B352" s="395"/>
      <c r="C352" s="1" t="s">
        <v>1070</v>
      </c>
      <c r="D352" s="326" t="s">
        <v>486</v>
      </c>
      <c r="E352" s="1199" t="s">
        <v>487</v>
      </c>
      <c r="F352" s="1200"/>
      <c r="G352" s="1200"/>
      <c r="H352" s="1201"/>
      <c r="I352" s="1199" t="s">
        <v>1497</v>
      </c>
      <c r="J352" s="1200"/>
      <c r="K352" s="1200"/>
      <c r="L352" s="1200"/>
      <c r="M352" s="1200"/>
      <c r="N352" s="1200"/>
      <c r="O352" s="1200"/>
      <c r="P352" s="1205"/>
      <c r="Q352" s="1243"/>
      <c r="R352" s="1244"/>
      <c r="S352" s="335" t="str">
        <f t="shared" si="40"/>
        <v>-</v>
      </c>
      <c r="T352" s="27"/>
      <c r="U352" s="369"/>
      <c r="V352" s="27"/>
      <c r="W352" s="27"/>
      <c r="X352" s="1" t="str">
        <f>IF($Q352=Y352,AG352,IF($Q352=Z352,AH352,IF($Q352=AA352,AI352,IF($Q352=AB352,AJ352,IF($Q352=AC352,AK352,AL352)))))</f>
        <v>-</v>
      </c>
      <c r="Y352" s="11" t="s">
        <v>1498</v>
      </c>
      <c r="Z352" s="11" t="s">
        <v>1499</v>
      </c>
      <c r="AA352" s="11" t="s">
        <v>1500</v>
      </c>
      <c r="AB352" s="11" t="s">
        <v>1501</v>
      </c>
      <c r="AC352" s="11" t="s">
        <v>1502</v>
      </c>
      <c r="AD352" s="11" t="s">
        <v>1450</v>
      </c>
      <c r="AG352" s="24">
        <v>1</v>
      </c>
      <c r="AH352" s="24">
        <f t="shared" si="44"/>
        <v>0.8</v>
      </c>
      <c r="AI352" s="24">
        <v>0.5</v>
      </c>
      <c r="AJ352" s="24">
        <f t="shared" si="45"/>
        <v>0.2</v>
      </c>
      <c r="AK352" s="24">
        <v>0</v>
      </c>
      <c r="AL352" s="24" t="s">
        <v>1027</v>
      </c>
    </row>
    <row r="353" spans="2:38" ht="24" customHeight="1" thickBot="1">
      <c r="B353" s="395"/>
      <c r="C353" s="1" t="str">
        <f>IF(OR($F$2="",$F$2&gt;$J$2),"○","＋")</f>
        <v>○</v>
      </c>
      <c r="D353" s="326" t="s">
        <v>488</v>
      </c>
      <c r="E353" s="1199" t="s">
        <v>489</v>
      </c>
      <c r="F353" s="1200"/>
      <c r="G353" s="1200"/>
      <c r="H353" s="1201"/>
      <c r="I353" s="1199" t="s">
        <v>1503</v>
      </c>
      <c r="J353" s="1200"/>
      <c r="K353" s="1200"/>
      <c r="L353" s="1200"/>
      <c r="M353" s="1200"/>
      <c r="N353" s="1200"/>
      <c r="O353" s="1200"/>
      <c r="P353" s="1205"/>
      <c r="Q353" s="1243"/>
      <c r="R353" s="1244"/>
      <c r="S353" s="335" t="str">
        <f t="shared" si="40"/>
        <v>-</v>
      </c>
      <c r="T353" s="27"/>
      <c r="U353" s="369"/>
      <c r="V353" s="27"/>
      <c r="W353" s="27"/>
      <c r="X353" s="1" t="str">
        <f>IF($Q353=Y353,AG353,IF($Q353=Z353,AH353,IF($Q353=AA353,AI353,IF($Q353=AB353,AJ353,IF($Q353=AC353,AK353,AL353)))))</f>
        <v>-</v>
      </c>
      <c r="Y353" s="11" t="s">
        <v>1375</v>
      </c>
      <c r="Z353" s="11" t="s">
        <v>1376</v>
      </c>
      <c r="AA353" s="11" t="s">
        <v>1377</v>
      </c>
      <c r="AB353" s="11" t="s">
        <v>1119</v>
      </c>
      <c r="AC353" s="11" t="s">
        <v>1378</v>
      </c>
      <c r="AD353" s="11" t="s">
        <v>1504</v>
      </c>
      <c r="AE353" s="12"/>
      <c r="AG353" s="24">
        <v>1</v>
      </c>
      <c r="AH353" s="24">
        <f t="shared" si="44"/>
        <v>0.8</v>
      </c>
      <c r="AI353" s="24">
        <v>0.5</v>
      </c>
      <c r="AJ353" s="24">
        <f t="shared" si="45"/>
        <v>0.2</v>
      </c>
      <c r="AK353" s="24">
        <v>0</v>
      </c>
      <c r="AL353" s="24" t="s">
        <v>1027</v>
      </c>
    </row>
    <row r="354" spans="2:38" ht="24" customHeight="1" thickBot="1">
      <c r="B354" s="395"/>
      <c r="C354" s="1" t="s">
        <v>1070</v>
      </c>
      <c r="D354" s="326" t="s">
        <v>490</v>
      </c>
      <c r="E354" s="1199" t="s">
        <v>1505</v>
      </c>
      <c r="F354" s="1200"/>
      <c r="G354" s="1200"/>
      <c r="H354" s="1201"/>
      <c r="I354" s="1199" t="s">
        <v>1506</v>
      </c>
      <c r="J354" s="1200"/>
      <c r="K354" s="1200"/>
      <c r="L354" s="1200"/>
      <c r="M354" s="1200"/>
      <c r="N354" s="1200"/>
      <c r="O354" s="1200"/>
      <c r="P354" s="1205"/>
      <c r="Q354" s="1227" t="str">
        <f>IF(空調設備集計!$J$8=0,AD354,IF(空調設備集計!$H$20&gt;=0.95,Y354,IF(空調設備集計!$H$20&gt;=0.7,Z354,IF(空調設備集計!$H$20&gt;=0.3,AA354,IF(空調設備集計!$H$20&gt;=0.05,AB354,AC354)))))</f>
        <v>対象設備無し</v>
      </c>
      <c r="R354" s="1228"/>
      <c r="S354" s="335" t="str">
        <f t="shared" si="40"/>
        <v>-</v>
      </c>
      <c r="T354" s="27"/>
      <c r="U354" s="369"/>
      <c r="V354" s="27"/>
      <c r="W354" s="27"/>
      <c r="X354" s="1" t="str">
        <f>IF($Y$2="熱供給施設","-",IF($Q354=Y354,AG354,IF($Q354=Z354,AH354,IF($Q354=AA354,AI354,IF($Q354=AB354,AJ354,IF($Q354=AC354,AK354,AL354))))))</f>
        <v>-</v>
      </c>
      <c r="Y354" s="11" t="s">
        <v>1375</v>
      </c>
      <c r="Z354" s="11" t="s">
        <v>1376</v>
      </c>
      <c r="AA354" s="11" t="s">
        <v>1377</v>
      </c>
      <c r="AB354" s="11" t="s">
        <v>1119</v>
      </c>
      <c r="AC354" s="11" t="s">
        <v>1378</v>
      </c>
      <c r="AD354" s="11" t="s">
        <v>1477</v>
      </c>
      <c r="AG354" s="24">
        <v>1</v>
      </c>
      <c r="AH354" s="24">
        <f t="shared" si="44"/>
        <v>0.8</v>
      </c>
      <c r="AI354" s="24">
        <v>0.5</v>
      </c>
      <c r="AJ354" s="24">
        <f t="shared" si="45"/>
        <v>0.2</v>
      </c>
      <c r="AK354" s="24">
        <v>0</v>
      </c>
      <c r="AL354" s="24" t="s">
        <v>1027</v>
      </c>
    </row>
    <row r="355" spans="2:38" ht="24" customHeight="1" thickBot="1">
      <c r="B355" s="395"/>
      <c r="C355" s="1" t="s">
        <v>1070</v>
      </c>
      <c r="D355" s="326" t="s">
        <v>492</v>
      </c>
      <c r="E355" s="1187" t="s">
        <v>868</v>
      </c>
      <c r="F355" s="1188"/>
      <c r="G355" s="1188"/>
      <c r="H355" s="1210"/>
      <c r="I355" s="1199" t="s">
        <v>1507</v>
      </c>
      <c r="J355" s="1200"/>
      <c r="K355" s="1200"/>
      <c r="L355" s="1200"/>
      <c r="M355" s="1200"/>
      <c r="N355" s="1200"/>
      <c r="O355" s="1200"/>
      <c r="P355" s="1205"/>
      <c r="Q355" s="1227" t="str">
        <f>IF(空調機!$S$11=0,AD355,IF(空調機!$AP$10&gt;=0.95,Y355,IF(空調機!$AP$10&gt;=0.7,Z355,IF(空調機!$AP$10&gt;=0.3,AA355,IF(空調機!$AP10&gt;=0.05,AB355,AC355)))))</f>
        <v>ﾌｧﾝｺｲﾙﾕﾆｯﾄ無し</v>
      </c>
      <c r="R355" s="1228"/>
      <c r="S355" s="335" t="str">
        <f t="shared" si="40"/>
        <v>-</v>
      </c>
      <c r="T355" s="27"/>
      <c r="U355" s="369"/>
      <c r="V355" s="27"/>
      <c r="W355" s="27"/>
      <c r="X355" s="1" t="str">
        <f>IF($Q355=Y355,AG355,IF($Q355=Z355,AH355,IF($Q355=AA355,AI355,IF($Q355=AB355,AJ355,IF($Q355=AC355,AK355,AL355)))))</f>
        <v>-</v>
      </c>
      <c r="Y355" s="11" t="s">
        <v>1375</v>
      </c>
      <c r="Z355" s="11" t="s">
        <v>1376</v>
      </c>
      <c r="AA355" s="11" t="s">
        <v>1377</v>
      </c>
      <c r="AB355" s="11" t="s">
        <v>1119</v>
      </c>
      <c r="AC355" s="11" t="s">
        <v>1378</v>
      </c>
      <c r="AD355" s="11" t="s">
        <v>1508</v>
      </c>
      <c r="AG355" s="24">
        <v>1</v>
      </c>
      <c r="AH355" s="24">
        <f t="shared" si="44"/>
        <v>0.8</v>
      </c>
      <c r="AI355" s="24">
        <v>0.5</v>
      </c>
      <c r="AJ355" s="24">
        <f t="shared" si="45"/>
        <v>0.2</v>
      </c>
      <c r="AK355" s="24">
        <v>0</v>
      </c>
      <c r="AL355" s="24" t="s">
        <v>1027</v>
      </c>
    </row>
    <row r="356" spans="2:38" ht="24" customHeight="1" thickBot="1">
      <c r="B356" s="395"/>
      <c r="C356" s="1" t="s">
        <v>1070</v>
      </c>
      <c r="D356" s="326" t="s">
        <v>495</v>
      </c>
      <c r="E356" s="1199" t="s">
        <v>496</v>
      </c>
      <c r="F356" s="1200"/>
      <c r="G356" s="1200"/>
      <c r="H356" s="1201"/>
      <c r="I356" s="1199" t="s">
        <v>1509</v>
      </c>
      <c r="J356" s="1200"/>
      <c r="K356" s="1200"/>
      <c r="L356" s="1200"/>
      <c r="M356" s="1200"/>
      <c r="N356" s="1200"/>
      <c r="O356" s="1200"/>
      <c r="P356" s="1205"/>
      <c r="Q356" s="1243"/>
      <c r="R356" s="1244"/>
      <c r="S356" s="335" t="str">
        <f t="shared" si="40"/>
        <v>-</v>
      </c>
      <c r="T356" s="27"/>
      <c r="U356" s="369"/>
      <c r="V356" s="27"/>
      <c r="W356" s="27"/>
      <c r="X356" s="1" t="str">
        <f>IF($Q356=Y356,AG356,IF($Q356=Z356,AH356,IF($Q356=AA356,AI356,IF($Q356=AB356,AJ356,IF($Q356=AC356,AK356,AL356)))))</f>
        <v>-</v>
      </c>
      <c r="Y356" s="11" t="s">
        <v>1375</v>
      </c>
      <c r="Z356" s="11" t="s">
        <v>1376</v>
      </c>
      <c r="AA356" s="11" t="s">
        <v>1377</v>
      </c>
      <c r="AB356" s="11" t="s">
        <v>1119</v>
      </c>
      <c r="AC356" s="11" t="s">
        <v>1378</v>
      </c>
      <c r="AD356" s="11" t="s">
        <v>1510</v>
      </c>
      <c r="AG356" s="24">
        <v>1</v>
      </c>
      <c r="AH356" s="24">
        <f t="shared" si="44"/>
        <v>0.8</v>
      </c>
      <c r="AI356" s="24">
        <v>0.5</v>
      </c>
      <c r="AJ356" s="24">
        <f t="shared" si="45"/>
        <v>0.2</v>
      </c>
      <c r="AK356" s="24">
        <v>0</v>
      </c>
      <c r="AL356" s="24" t="s">
        <v>1027</v>
      </c>
    </row>
    <row r="357" spans="2:38" ht="14.25" thickBot="1">
      <c r="B357" s="395"/>
      <c r="C357" s="1" t="s">
        <v>1070</v>
      </c>
      <c r="D357" s="326" t="s">
        <v>498</v>
      </c>
      <c r="E357" s="1199" t="s">
        <v>499</v>
      </c>
      <c r="F357" s="1200"/>
      <c r="G357" s="1200"/>
      <c r="H357" s="1201"/>
      <c r="I357" s="1199" t="s">
        <v>1511</v>
      </c>
      <c r="J357" s="1200"/>
      <c r="K357" s="1200"/>
      <c r="L357" s="1200"/>
      <c r="M357" s="1200"/>
      <c r="N357" s="1200"/>
      <c r="O357" s="1200"/>
      <c r="P357" s="1205"/>
      <c r="Q357" s="1243"/>
      <c r="R357" s="1244"/>
      <c r="S357" s="335" t="str">
        <f t="shared" si="40"/>
        <v>-</v>
      </c>
      <c r="T357" s="27"/>
      <c r="U357" s="369"/>
      <c r="V357" s="27"/>
      <c r="W357" s="27"/>
      <c r="X357" s="1" t="str">
        <f>IF($Q357=Y357,AG357,IF($Q357=Z357,AH357,IF($Q357=AA357,AI357,IF($Q357=AB357,AJ357,IF($Q357=AC357,AK357,AL357)))))</f>
        <v>-</v>
      </c>
      <c r="Y357" s="11" t="s">
        <v>1375</v>
      </c>
      <c r="Z357" s="11" t="s">
        <v>1376</v>
      </c>
      <c r="AA357" s="11" t="s">
        <v>1377</v>
      </c>
      <c r="AB357" s="11" t="s">
        <v>1119</v>
      </c>
      <c r="AC357" s="11" t="s">
        <v>1378</v>
      </c>
      <c r="AD357" s="11" t="s">
        <v>1512</v>
      </c>
      <c r="AG357" s="24">
        <v>1</v>
      </c>
      <c r="AH357" s="24">
        <f t="shared" si="44"/>
        <v>0.8</v>
      </c>
      <c r="AI357" s="24">
        <v>0.5</v>
      </c>
      <c r="AJ357" s="24">
        <f t="shared" si="45"/>
        <v>0.2</v>
      </c>
      <c r="AK357" s="24">
        <v>0</v>
      </c>
      <c r="AL357" s="24" t="s">
        <v>1027</v>
      </c>
    </row>
    <row r="358" spans="2:38" ht="24" customHeight="1" thickBot="1">
      <c r="B358" s="395"/>
      <c r="C358" s="1" t="s">
        <v>1070</v>
      </c>
      <c r="D358" s="326" t="s">
        <v>500</v>
      </c>
      <c r="E358" s="1199" t="s">
        <v>501</v>
      </c>
      <c r="F358" s="1200"/>
      <c r="G358" s="1200"/>
      <c r="H358" s="1201"/>
      <c r="I358" s="1199" t="s">
        <v>1513</v>
      </c>
      <c r="J358" s="1200"/>
      <c r="K358" s="1200"/>
      <c r="L358" s="1200"/>
      <c r="M358" s="1200"/>
      <c r="N358" s="1200"/>
      <c r="O358" s="1200"/>
      <c r="P358" s="1205"/>
      <c r="Q358" s="1243"/>
      <c r="R358" s="1244"/>
      <c r="S358" s="335" t="str">
        <f t="shared" si="40"/>
        <v>-</v>
      </c>
      <c r="T358" s="27"/>
      <c r="U358" s="369"/>
      <c r="V358" s="27"/>
      <c r="W358" s="27"/>
      <c r="X358" s="1" t="str">
        <f>IF($Q358=Y358,AG358,IF($Q358=Z358,AH358,IF($Q358=AA358,AI358,AJ358)))</f>
        <v>-</v>
      </c>
      <c r="Y358" s="11" t="s">
        <v>1053</v>
      </c>
      <c r="Z358" s="11" t="s">
        <v>1257</v>
      </c>
      <c r="AA358" s="11" t="s">
        <v>1055</v>
      </c>
      <c r="AB358" s="11" t="s">
        <v>1514</v>
      </c>
      <c r="AG358" s="24">
        <v>1</v>
      </c>
      <c r="AH358" s="24">
        <v>0.5</v>
      </c>
      <c r="AI358" s="24">
        <v>0</v>
      </c>
      <c r="AJ358" s="24" t="s">
        <v>1027</v>
      </c>
    </row>
    <row r="359" spans="2:38" ht="24" customHeight="1" thickBot="1">
      <c r="B359" s="395"/>
      <c r="C359" s="1" t="s">
        <v>1070</v>
      </c>
      <c r="D359" s="326" t="s">
        <v>502</v>
      </c>
      <c r="E359" s="1199" t="s">
        <v>503</v>
      </c>
      <c r="F359" s="1200"/>
      <c r="G359" s="1200"/>
      <c r="H359" s="1201"/>
      <c r="I359" s="1199" t="s">
        <v>1515</v>
      </c>
      <c r="J359" s="1200"/>
      <c r="K359" s="1200"/>
      <c r="L359" s="1200"/>
      <c r="M359" s="1200"/>
      <c r="N359" s="1200"/>
      <c r="O359" s="1200"/>
      <c r="P359" s="1205"/>
      <c r="Q359" s="1227" t="str">
        <f>IF(ファン!$O$11=0,AD359,IF(ファン!$W$10&gt;=0.95,Y359,IF(ファン!$W$10&gt;=0.7,Z359,IF(ファン!$W$10&gt;=0.3,AA359,IF(ファン!$W$10&gt;=0.05,AB359,AC359)))))</f>
        <v>駐車場換気無し</v>
      </c>
      <c r="R359" s="1228"/>
      <c r="S359" s="335" t="str">
        <f t="shared" si="40"/>
        <v>-</v>
      </c>
      <c r="T359" s="27"/>
      <c r="U359" s="369"/>
      <c r="V359" s="27"/>
      <c r="W359" s="27"/>
      <c r="X359" s="1" t="str">
        <f>IF($Q359=Y359,AG359,IF($Q359=Z359,AH359,IF($Q359=AA359,AI359,IF($Q359=AB359,AJ359,IF($Q359=AC359,AK359,AL359)))))</f>
        <v>-</v>
      </c>
      <c r="Y359" s="11" t="s">
        <v>1375</v>
      </c>
      <c r="Z359" s="11" t="s">
        <v>1376</v>
      </c>
      <c r="AA359" s="11" t="s">
        <v>1377</v>
      </c>
      <c r="AB359" s="11" t="s">
        <v>1119</v>
      </c>
      <c r="AC359" s="11" t="s">
        <v>1378</v>
      </c>
      <c r="AD359" s="11" t="s">
        <v>1516</v>
      </c>
      <c r="AG359" s="24">
        <v>1</v>
      </c>
      <c r="AH359" s="24">
        <f>$AH$2</f>
        <v>0.8</v>
      </c>
      <c r="AI359" s="24">
        <v>0.5</v>
      </c>
      <c r="AJ359" s="24">
        <f>$AJ$2</f>
        <v>0.2</v>
      </c>
      <c r="AK359" s="24">
        <v>0</v>
      </c>
      <c r="AL359" s="24" t="s">
        <v>1027</v>
      </c>
    </row>
    <row r="360" spans="2:38" ht="24" customHeight="1" thickBot="1">
      <c r="B360" s="395"/>
      <c r="C360" s="1" t="s">
        <v>1070</v>
      </c>
      <c r="D360" s="326" t="s">
        <v>505</v>
      </c>
      <c r="E360" s="1199" t="s">
        <v>506</v>
      </c>
      <c r="F360" s="1200"/>
      <c r="G360" s="1200"/>
      <c r="H360" s="1201"/>
      <c r="I360" s="1199" t="s">
        <v>1517</v>
      </c>
      <c r="J360" s="1200"/>
      <c r="K360" s="1200"/>
      <c r="L360" s="1200"/>
      <c r="M360" s="1200"/>
      <c r="N360" s="1200"/>
      <c r="O360" s="1200"/>
      <c r="P360" s="1205"/>
      <c r="Q360" s="1243"/>
      <c r="R360" s="1244"/>
      <c r="S360" s="335" t="str">
        <f t="shared" si="40"/>
        <v>-</v>
      </c>
      <c r="T360" s="27"/>
      <c r="U360" s="369"/>
      <c r="V360" s="27"/>
      <c r="W360" s="27"/>
      <c r="X360" s="1" t="str">
        <f>IF($Q360=Y360,AG360,IF($Q360=Z360,AH360,AI360))</f>
        <v>-</v>
      </c>
      <c r="Y360" s="11" t="s">
        <v>1245</v>
      </c>
      <c r="Z360" s="11" t="s">
        <v>1051</v>
      </c>
      <c r="AA360" s="11" t="s">
        <v>1518</v>
      </c>
      <c r="AG360" s="24">
        <v>1</v>
      </c>
      <c r="AH360" s="24">
        <v>0</v>
      </c>
      <c r="AI360" s="24" t="s">
        <v>1027</v>
      </c>
    </row>
    <row r="361" spans="2:38" ht="24" customHeight="1" thickBot="1">
      <c r="B361" s="395"/>
      <c r="C361" s="318" t="s">
        <v>1036</v>
      </c>
      <c r="D361" s="326" t="s">
        <v>507</v>
      </c>
      <c r="E361" s="1199" t="s">
        <v>933</v>
      </c>
      <c r="F361" s="1200"/>
      <c r="G361" s="1200"/>
      <c r="H361" s="1201"/>
      <c r="I361" s="1199" t="s">
        <v>1519</v>
      </c>
      <c r="J361" s="1200"/>
      <c r="K361" s="1200"/>
      <c r="L361" s="1200"/>
      <c r="M361" s="1200"/>
      <c r="N361" s="1200"/>
      <c r="O361" s="1200"/>
      <c r="P361" s="1205"/>
      <c r="Q361" s="1227" t="str">
        <f>IF(空調設備集計!$J$8=0,AC361,IF(空調設備集計!$I$20&gt;=0.95,Y361,IF(空調設備集計!$I$20&gt;=0.7,Z361,IF(空調設備集計!$I$20&gt;=0.3,AA361,IF(空調設備集計!$I$20&gt;=0.05,AB361,AC361)))))</f>
        <v>5%未満に採用又は採用無し</v>
      </c>
      <c r="R361" s="1228"/>
      <c r="S361" s="335">
        <f t="shared" si="40"/>
        <v>0</v>
      </c>
      <c r="T361" s="27"/>
      <c r="U361" s="369"/>
      <c r="V361" s="27"/>
      <c r="W361" s="27"/>
      <c r="X361" s="1">
        <f>IF($Q361=Y361,AG361,IF($Q361=Z361,AH361,IF($Q361=AA361,AI361,IF($Q361=AB361,AJ361,AK361))))</f>
        <v>0</v>
      </c>
      <c r="Y361" s="11" t="s">
        <v>1375</v>
      </c>
      <c r="Z361" s="11" t="s">
        <v>1376</v>
      </c>
      <c r="AA361" s="11" t="s">
        <v>1377</v>
      </c>
      <c r="AB361" s="11" t="s">
        <v>1119</v>
      </c>
      <c r="AC361" s="11" t="s">
        <v>1378</v>
      </c>
      <c r="AE361" s="1"/>
      <c r="AG361" s="24">
        <v>1</v>
      </c>
      <c r="AH361" s="24">
        <f>$AH$2</f>
        <v>0.8</v>
      </c>
      <c r="AI361" s="24">
        <v>0.5</v>
      </c>
      <c r="AJ361" s="24">
        <f>$AJ$2</f>
        <v>0.2</v>
      </c>
      <c r="AK361" s="24">
        <v>0</v>
      </c>
    </row>
    <row r="362" spans="2:38" ht="36" customHeight="1" thickBot="1">
      <c r="B362" s="395"/>
      <c r="C362" s="318" t="s">
        <v>1036</v>
      </c>
      <c r="D362" s="326" t="s">
        <v>510</v>
      </c>
      <c r="E362" s="1199" t="s">
        <v>511</v>
      </c>
      <c r="F362" s="1200"/>
      <c r="G362" s="1200"/>
      <c r="H362" s="1201"/>
      <c r="I362" s="1199" t="s">
        <v>1520</v>
      </c>
      <c r="J362" s="1200"/>
      <c r="K362" s="1200"/>
      <c r="L362" s="1200"/>
      <c r="M362" s="1200"/>
      <c r="N362" s="1200"/>
      <c r="O362" s="1200"/>
      <c r="P362" s="1205"/>
      <c r="Q362" s="1227" t="str">
        <f>IF(空調機!$N$11=0,AC362,IF(空調機!$AR$10&gt;=0.95,Y362,IF(空調機!$AR$10&gt;=0.7,Z362,IF(空調機!$AR$10&gt;=0.3,AA362,IF(空調機!$AR$10&gt;=0.05,AB362,AC362)))))</f>
        <v>5%未満に採用又は採用無し</v>
      </c>
      <c r="R362" s="1228"/>
      <c r="S362" s="335">
        <f t="shared" si="40"/>
        <v>0</v>
      </c>
      <c r="T362" s="27"/>
      <c r="U362" s="369"/>
      <c r="V362" s="27"/>
      <c r="W362" s="27"/>
      <c r="X362" s="1">
        <f>IF($Q362=Y362,AG362,IF($Q362=Z362,AH362,IF($Q362=AA362,AI362,IF($Q362=AB362,AJ362,AK362))))</f>
        <v>0</v>
      </c>
      <c r="Y362" s="11" t="s">
        <v>1375</v>
      </c>
      <c r="Z362" s="11" t="s">
        <v>1376</v>
      </c>
      <c r="AA362" s="11" t="s">
        <v>1377</v>
      </c>
      <c r="AB362" s="11" t="s">
        <v>1119</v>
      </c>
      <c r="AC362" s="11" t="s">
        <v>1378</v>
      </c>
      <c r="AE362" s="1"/>
      <c r="AG362" s="24">
        <v>1</v>
      </c>
      <c r="AH362" s="24">
        <f>$AH$2</f>
        <v>0.8</v>
      </c>
      <c r="AI362" s="24">
        <v>0.5</v>
      </c>
      <c r="AJ362" s="24">
        <f>$AJ$2</f>
        <v>0.2</v>
      </c>
      <c r="AK362" s="24">
        <v>0</v>
      </c>
    </row>
    <row r="363" spans="2:38" ht="24" customHeight="1" thickBot="1">
      <c r="B363" s="395"/>
      <c r="C363" s="318" t="s">
        <v>1036</v>
      </c>
      <c r="D363" s="326" t="s">
        <v>512</v>
      </c>
      <c r="E363" s="1199" t="s">
        <v>513</v>
      </c>
      <c r="F363" s="1200"/>
      <c r="G363" s="1200"/>
      <c r="H363" s="1201"/>
      <c r="I363" s="1199" t="s">
        <v>1521</v>
      </c>
      <c r="J363" s="1200"/>
      <c r="K363" s="1200"/>
      <c r="L363" s="1200"/>
      <c r="M363" s="1200"/>
      <c r="N363" s="1200"/>
      <c r="O363" s="1200"/>
      <c r="P363" s="1205"/>
      <c r="Q363" s="1243"/>
      <c r="R363" s="1244"/>
      <c r="S363" s="335">
        <f t="shared" si="40"/>
        <v>0</v>
      </c>
      <c r="T363" s="27"/>
      <c r="U363" s="369"/>
      <c r="V363" s="27"/>
      <c r="W363" s="27"/>
      <c r="X363" s="1">
        <f>IF($Q363=Y363,AG363,IF($Q363=Z363,AH363,IF($Q363=AA363,AI363,IF($Q363=AB363,AJ363,AK363))))</f>
        <v>0</v>
      </c>
      <c r="Y363" s="11" t="s">
        <v>1375</v>
      </c>
      <c r="Z363" s="11" t="s">
        <v>1376</v>
      </c>
      <c r="AA363" s="11" t="s">
        <v>1377</v>
      </c>
      <c r="AB363" s="11" t="s">
        <v>1119</v>
      </c>
      <c r="AC363" s="11" t="s">
        <v>1378</v>
      </c>
      <c r="AE363" s="1"/>
      <c r="AG363" s="24">
        <v>1</v>
      </c>
      <c r="AH363" s="24">
        <f>$AH$2</f>
        <v>0.8</v>
      </c>
      <c r="AI363" s="24">
        <v>0.5</v>
      </c>
      <c r="AJ363" s="24">
        <f>$AJ$2</f>
        <v>0.2</v>
      </c>
      <c r="AK363" s="24">
        <v>0</v>
      </c>
    </row>
    <row r="364" spans="2:38" ht="24" customHeight="1" thickBot="1">
      <c r="B364" s="395"/>
      <c r="C364" s="318" t="s">
        <v>1036</v>
      </c>
      <c r="D364" s="326" t="s">
        <v>515</v>
      </c>
      <c r="E364" s="1199" t="s">
        <v>516</v>
      </c>
      <c r="F364" s="1200"/>
      <c r="G364" s="1200"/>
      <c r="H364" s="1201"/>
      <c r="I364" s="1199" t="s">
        <v>1522</v>
      </c>
      <c r="J364" s="1200"/>
      <c r="K364" s="1200"/>
      <c r="L364" s="1200"/>
      <c r="M364" s="1200"/>
      <c r="N364" s="1200"/>
      <c r="O364" s="1200"/>
      <c r="P364" s="1205"/>
      <c r="Q364" s="1243"/>
      <c r="R364" s="1244"/>
      <c r="S364" s="335">
        <f t="shared" si="40"/>
        <v>0</v>
      </c>
      <c r="T364" s="27"/>
      <c r="U364" s="369"/>
      <c r="V364" s="27"/>
      <c r="W364" s="27"/>
      <c r="X364" s="1">
        <f>IF($Q364=Y364,AG364,IF($Q364=Z364,AH364,IF($Q364=AA364,AI364,IF($Q364=AB364,AJ364,AK364))))</f>
        <v>0</v>
      </c>
      <c r="Y364" s="11" t="s">
        <v>1375</v>
      </c>
      <c r="Z364" s="11" t="s">
        <v>1376</v>
      </c>
      <c r="AA364" s="11" t="s">
        <v>1377</v>
      </c>
      <c r="AB364" s="11" t="s">
        <v>1119</v>
      </c>
      <c r="AC364" s="11" t="s">
        <v>1378</v>
      </c>
      <c r="AE364" s="1"/>
      <c r="AG364" s="24">
        <v>1</v>
      </c>
      <c r="AH364" s="24">
        <f>$AH$2</f>
        <v>0.8</v>
      </c>
      <c r="AI364" s="24">
        <v>0.5</v>
      </c>
      <c r="AJ364" s="24">
        <f>$AJ$2</f>
        <v>0.2</v>
      </c>
      <c r="AK364" s="24">
        <v>0</v>
      </c>
    </row>
    <row r="365" spans="2:38" ht="24" customHeight="1" thickBot="1">
      <c r="B365" s="395"/>
      <c r="C365" s="318" t="s">
        <v>1036</v>
      </c>
      <c r="D365" s="326" t="s">
        <v>517</v>
      </c>
      <c r="E365" s="1199" t="s">
        <v>518</v>
      </c>
      <c r="F365" s="1200"/>
      <c r="G365" s="1200"/>
      <c r="H365" s="1201"/>
      <c r="I365" s="1199" t="s">
        <v>1523</v>
      </c>
      <c r="J365" s="1200"/>
      <c r="K365" s="1200"/>
      <c r="L365" s="1200"/>
      <c r="M365" s="1200"/>
      <c r="N365" s="1200"/>
      <c r="O365" s="1200"/>
      <c r="P365" s="1205"/>
      <c r="Q365" s="1243"/>
      <c r="R365" s="1244"/>
      <c r="S365" s="335">
        <f t="shared" si="40"/>
        <v>0</v>
      </c>
      <c r="T365" s="27"/>
      <c r="U365" s="369"/>
      <c r="V365" s="27"/>
      <c r="W365" s="27"/>
      <c r="X365" s="1">
        <f>IF($Q365=Y365,AG365,AH365)</f>
        <v>0</v>
      </c>
      <c r="Y365" s="11" t="s">
        <v>1524</v>
      </c>
      <c r="Z365" s="11" t="s">
        <v>1051</v>
      </c>
      <c r="AG365" s="24">
        <v>1</v>
      </c>
      <c r="AH365" s="24">
        <v>0</v>
      </c>
    </row>
    <row r="366" spans="2:38" ht="24" customHeight="1" thickBot="1">
      <c r="B366" s="395"/>
      <c r="C366" s="318" t="s">
        <v>1036</v>
      </c>
      <c r="D366" s="326" t="s">
        <v>519</v>
      </c>
      <c r="E366" s="1199" t="s">
        <v>1525</v>
      </c>
      <c r="F366" s="1200"/>
      <c r="G366" s="1200"/>
      <c r="H366" s="1201"/>
      <c r="I366" s="1199" t="s">
        <v>1526</v>
      </c>
      <c r="J366" s="1200"/>
      <c r="K366" s="1200"/>
      <c r="L366" s="1200"/>
      <c r="M366" s="1200"/>
      <c r="N366" s="1200"/>
      <c r="O366" s="1200"/>
      <c r="P366" s="1205"/>
      <c r="Q366" s="1243"/>
      <c r="R366" s="1244"/>
      <c r="S366" s="335">
        <f t="shared" si="40"/>
        <v>0</v>
      </c>
      <c r="T366" s="27"/>
      <c r="U366" s="369"/>
      <c r="V366" s="27"/>
      <c r="W366" s="27"/>
      <c r="X366" s="1">
        <f>IF($Q366=Y366,AG366,IF($Q366=Z366,AH366,IF($Q366=AA366,AI366,IF($Q366=AB366,AJ366,AK366))))</f>
        <v>0</v>
      </c>
      <c r="Y366" s="11" t="s">
        <v>1375</v>
      </c>
      <c r="Z366" s="11" t="s">
        <v>1376</v>
      </c>
      <c r="AA366" s="11" t="s">
        <v>1377</v>
      </c>
      <c r="AB366" s="11" t="s">
        <v>1119</v>
      </c>
      <c r="AC366" s="11" t="s">
        <v>1378</v>
      </c>
      <c r="AE366" s="1"/>
      <c r="AG366" s="24">
        <v>1</v>
      </c>
      <c r="AH366" s="24">
        <f>$AH$2</f>
        <v>0.8</v>
      </c>
      <c r="AI366" s="24">
        <v>0.5</v>
      </c>
      <c r="AJ366" s="24">
        <f>$AJ$2</f>
        <v>0.2</v>
      </c>
      <c r="AK366" s="24">
        <v>0</v>
      </c>
    </row>
    <row r="367" spans="2:38" ht="24" customHeight="1" thickBot="1">
      <c r="B367" s="395"/>
      <c r="C367" s="318" t="s">
        <v>1036</v>
      </c>
      <c r="D367" s="326" t="s">
        <v>521</v>
      </c>
      <c r="E367" s="1199" t="s">
        <v>1527</v>
      </c>
      <c r="F367" s="1200"/>
      <c r="G367" s="1200"/>
      <c r="H367" s="1201"/>
      <c r="I367" s="1199" t="s">
        <v>1528</v>
      </c>
      <c r="J367" s="1200"/>
      <c r="K367" s="1200"/>
      <c r="L367" s="1200"/>
      <c r="M367" s="1200"/>
      <c r="N367" s="1200"/>
      <c r="O367" s="1200"/>
      <c r="P367" s="1205"/>
      <c r="Q367" s="1227" t="str">
        <f>IF(空調設備集計!$J$8=0,AC367,IF(空調機!$AS$10&gt;=0.95,Y367,IF(空調機!$AS$10&gt;=0.7,Z367,IF(空調機!$AS$10&gt;=0.3,AA367,IF(空調機!$AS$10&gt;=0.05,AB367,AC367)))))</f>
        <v>5%未満に採用又は採用無し</v>
      </c>
      <c r="R367" s="1228"/>
      <c r="S367" s="335">
        <f t="shared" si="40"/>
        <v>0</v>
      </c>
      <c r="T367" s="27"/>
      <c r="U367" s="369"/>
      <c r="V367" s="27"/>
      <c r="W367" s="27"/>
      <c r="X367" s="1">
        <f>IF($Q367=Y367,AG367,IF($Q367=Z367,AH367,IF($Q367=AA367,AI367,IF($Q367=AB367,AJ367,AK367))))</f>
        <v>0</v>
      </c>
      <c r="Y367" s="11" t="s">
        <v>1375</v>
      </c>
      <c r="Z367" s="11" t="s">
        <v>1376</v>
      </c>
      <c r="AA367" s="11" t="s">
        <v>1377</v>
      </c>
      <c r="AB367" s="11" t="s">
        <v>1119</v>
      </c>
      <c r="AC367" s="11" t="s">
        <v>1378</v>
      </c>
      <c r="AG367" s="24">
        <v>1</v>
      </c>
      <c r="AH367" s="24">
        <f>$AH$2</f>
        <v>0.8</v>
      </c>
      <c r="AI367" s="24">
        <v>0.5</v>
      </c>
      <c r="AJ367" s="24">
        <f>$AJ$2</f>
        <v>0.2</v>
      </c>
      <c r="AK367" s="24">
        <v>0</v>
      </c>
    </row>
    <row r="368" spans="2:38" ht="24" customHeight="1" thickBot="1">
      <c r="B368" s="395"/>
      <c r="C368" s="318" t="s">
        <v>1036</v>
      </c>
      <c r="D368" s="326" t="s">
        <v>523</v>
      </c>
      <c r="E368" s="1199" t="s">
        <v>524</v>
      </c>
      <c r="F368" s="1200"/>
      <c r="G368" s="1200"/>
      <c r="H368" s="1201"/>
      <c r="I368" s="1199" t="s">
        <v>1529</v>
      </c>
      <c r="J368" s="1200"/>
      <c r="K368" s="1200"/>
      <c r="L368" s="1200"/>
      <c r="M368" s="1200"/>
      <c r="N368" s="1200"/>
      <c r="O368" s="1200"/>
      <c r="P368" s="1205"/>
      <c r="Q368" s="1243"/>
      <c r="R368" s="1244"/>
      <c r="S368" s="335">
        <f t="shared" si="40"/>
        <v>0</v>
      </c>
      <c r="T368" s="27"/>
      <c r="U368" s="369"/>
      <c r="V368" s="27"/>
      <c r="W368" s="27"/>
      <c r="X368" s="1">
        <f>IF($Q368=Y368,AG368,IF($Q368=Z368,AH368,IF($Q368=AA368,AI368,IF($Q368=AB368,AJ368,AK368))))</f>
        <v>0</v>
      </c>
      <c r="Y368" s="11" t="s">
        <v>1375</v>
      </c>
      <c r="Z368" s="11" t="s">
        <v>1376</v>
      </c>
      <c r="AA368" s="11" t="s">
        <v>1377</v>
      </c>
      <c r="AB368" s="11" t="s">
        <v>1119</v>
      </c>
      <c r="AC368" s="11" t="s">
        <v>1378</v>
      </c>
      <c r="AE368" s="1"/>
      <c r="AG368" s="24">
        <v>1</v>
      </c>
      <c r="AH368" s="24">
        <f>$AH$2</f>
        <v>0.8</v>
      </c>
      <c r="AI368" s="24">
        <v>0.5</v>
      </c>
      <c r="AJ368" s="24">
        <f>$AJ$2</f>
        <v>0.2</v>
      </c>
      <c r="AK368" s="24">
        <v>0</v>
      </c>
    </row>
    <row r="369" spans="1:37" ht="14.25" thickBot="1">
      <c r="B369" s="395"/>
      <c r="C369" s="318" t="s">
        <v>1036</v>
      </c>
      <c r="D369" s="326" t="s">
        <v>525</v>
      </c>
      <c r="E369" s="1199" t="s">
        <v>526</v>
      </c>
      <c r="F369" s="1200"/>
      <c r="G369" s="1200"/>
      <c r="H369" s="1201"/>
      <c r="I369" s="1199" t="s">
        <v>1530</v>
      </c>
      <c r="J369" s="1200"/>
      <c r="K369" s="1200"/>
      <c r="L369" s="1200"/>
      <c r="M369" s="1200"/>
      <c r="N369" s="1200"/>
      <c r="O369" s="1200"/>
      <c r="P369" s="1205"/>
      <c r="Q369" s="1243"/>
      <c r="R369" s="1244"/>
      <c r="S369" s="335">
        <f t="shared" si="40"/>
        <v>0</v>
      </c>
      <c r="T369" s="27"/>
      <c r="U369" s="369"/>
      <c r="V369" s="27"/>
      <c r="W369" s="27"/>
      <c r="X369" s="1">
        <f>IF($Q369=Y369,AG369,AH369)</f>
        <v>0</v>
      </c>
      <c r="Y369" s="11" t="s">
        <v>1245</v>
      </c>
      <c r="Z369" s="11" t="s">
        <v>1051</v>
      </c>
      <c r="AG369" s="24">
        <v>1</v>
      </c>
      <c r="AH369" s="24">
        <v>0</v>
      </c>
    </row>
    <row r="370" spans="1:37" ht="24" customHeight="1" thickBot="1">
      <c r="B370" s="395"/>
      <c r="C370" s="318" t="s">
        <v>1036</v>
      </c>
      <c r="D370" s="326" t="s">
        <v>527</v>
      </c>
      <c r="E370" s="1199" t="s">
        <v>1531</v>
      </c>
      <c r="F370" s="1200"/>
      <c r="G370" s="1200"/>
      <c r="H370" s="1201"/>
      <c r="I370" s="1199" t="s">
        <v>1532</v>
      </c>
      <c r="J370" s="1200"/>
      <c r="K370" s="1200"/>
      <c r="L370" s="1200"/>
      <c r="M370" s="1200"/>
      <c r="N370" s="1200"/>
      <c r="O370" s="1200"/>
      <c r="P370" s="1205"/>
      <c r="Q370" s="1243"/>
      <c r="R370" s="1244"/>
      <c r="S370" s="335">
        <f t="shared" si="40"/>
        <v>0</v>
      </c>
      <c r="T370" s="27"/>
      <c r="U370" s="369"/>
      <c r="V370" s="27"/>
      <c r="W370" s="27"/>
      <c r="X370" s="1">
        <f>IF($Q370=Y370,AG370,IF($Q370=Z370,AH370,IF($Q370=AA370,AI370,IF($Q370=AB370,AJ370,AK370))))</f>
        <v>0</v>
      </c>
      <c r="Y370" s="11" t="s">
        <v>1485</v>
      </c>
      <c r="Z370" s="11" t="s">
        <v>1486</v>
      </c>
      <c r="AA370" s="11" t="s">
        <v>1487</v>
      </c>
      <c r="AB370" s="11" t="s">
        <v>1488</v>
      </c>
      <c r="AC370" s="11" t="s">
        <v>1489</v>
      </c>
      <c r="AG370" s="24">
        <v>1</v>
      </c>
      <c r="AH370" s="24">
        <f>$AH$2</f>
        <v>0.8</v>
      </c>
      <c r="AI370" s="24">
        <v>0.5</v>
      </c>
      <c r="AJ370" s="24">
        <f>$AJ$2</f>
        <v>0.2</v>
      </c>
      <c r="AK370" s="24">
        <v>0</v>
      </c>
    </row>
    <row r="371" spans="1:37" ht="24" customHeight="1" thickBot="1">
      <c r="B371" s="395"/>
      <c r="C371" s="318" t="s">
        <v>1036</v>
      </c>
      <c r="D371" s="326" t="s">
        <v>529</v>
      </c>
      <c r="E371" s="1199" t="s">
        <v>530</v>
      </c>
      <c r="F371" s="1200"/>
      <c r="G371" s="1200"/>
      <c r="H371" s="1201"/>
      <c r="I371" s="1199" t="s">
        <v>1533</v>
      </c>
      <c r="J371" s="1200"/>
      <c r="K371" s="1200"/>
      <c r="L371" s="1200"/>
      <c r="M371" s="1200"/>
      <c r="N371" s="1200"/>
      <c r="O371" s="1200"/>
      <c r="P371" s="1205"/>
      <c r="Q371" s="1243"/>
      <c r="R371" s="1244"/>
      <c r="S371" s="335">
        <f t="shared" si="40"/>
        <v>0</v>
      </c>
      <c r="T371" s="27"/>
      <c r="U371" s="369"/>
      <c r="V371" s="27"/>
      <c r="W371" s="27"/>
      <c r="X371" s="1">
        <f>IF($Q371=Y371,AG371,IF($Q371=Z371,AH371,AI371))</f>
        <v>0</v>
      </c>
      <c r="Y371" s="11" t="s">
        <v>1117</v>
      </c>
      <c r="Z371" s="11" t="s">
        <v>1534</v>
      </c>
      <c r="AA371" s="11" t="s">
        <v>1535</v>
      </c>
      <c r="AE371" s="1"/>
      <c r="AG371" s="24">
        <v>1</v>
      </c>
      <c r="AH371" s="24">
        <v>0.5</v>
      </c>
      <c r="AI371" s="24">
        <v>0</v>
      </c>
    </row>
    <row r="372" spans="1:37" ht="24" customHeight="1" thickBot="1">
      <c r="B372" s="395"/>
      <c r="C372" s="318" t="s">
        <v>1036</v>
      </c>
      <c r="D372" s="326" t="s">
        <v>532</v>
      </c>
      <c r="E372" s="1199" t="s">
        <v>533</v>
      </c>
      <c r="F372" s="1200"/>
      <c r="G372" s="1200"/>
      <c r="H372" s="1201"/>
      <c r="I372" s="1199" t="s">
        <v>1536</v>
      </c>
      <c r="J372" s="1200"/>
      <c r="K372" s="1200"/>
      <c r="L372" s="1200"/>
      <c r="M372" s="1200"/>
      <c r="N372" s="1200"/>
      <c r="O372" s="1200"/>
      <c r="P372" s="1205"/>
      <c r="Q372" s="1227" t="str">
        <f>IF(空調機!$N$11=0,AC372,IF(空調機!$AT$10&gt;=0.95,Y372,IF(空調機!$AT$10&gt;=0.7,Z372,IF(空調機!$AT$10&gt;=0.3,AA372,IF(空調機!$AT$10&gt;=0.05,AB372,AC372)))))</f>
        <v>5%未満に採用又は採用無し</v>
      </c>
      <c r="R372" s="1228"/>
      <c r="S372" s="335">
        <f t="shared" si="40"/>
        <v>0</v>
      </c>
      <c r="T372" s="27"/>
      <c r="U372" s="369"/>
      <c r="V372" s="27"/>
      <c r="W372" s="27"/>
      <c r="X372" s="1">
        <f>IF($Q372=Y372,AG372,IF($Q372=Z372,AH372,IF($Q372=AA372,AI372,IF($Q372=AB372,AJ372,AK372))))</f>
        <v>0</v>
      </c>
      <c r="Y372" s="11" t="s">
        <v>1375</v>
      </c>
      <c r="Z372" s="11" t="s">
        <v>1376</v>
      </c>
      <c r="AA372" s="11" t="s">
        <v>1377</v>
      </c>
      <c r="AB372" s="11" t="s">
        <v>1119</v>
      </c>
      <c r="AC372" s="11" t="s">
        <v>1378</v>
      </c>
      <c r="AE372" s="1"/>
      <c r="AG372" s="24">
        <v>1</v>
      </c>
      <c r="AH372" s="24">
        <f>$AH$2</f>
        <v>0.8</v>
      </c>
      <c r="AI372" s="24">
        <v>0.5</v>
      </c>
      <c r="AJ372" s="24">
        <f>$AJ$2</f>
        <v>0.2</v>
      </c>
      <c r="AK372" s="24">
        <v>0</v>
      </c>
    </row>
    <row r="373" spans="1:37" ht="24" customHeight="1" thickBot="1">
      <c r="B373" s="395"/>
      <c r="C373" s="318" t="s">
        <v>1036</v>
      </c>
      <c r="D373" s="326" t="s">
        <v>534</v>
      </c>
      <c r="E373" s="1199" t="s">
        <v>535</v>
      </c>
      <c r="F373" s="1200"/>
      <c r="G373" s="1200"/>
      <c r="H373" s="1201"/>
      <c r="I373" s="1199" t="s">
        <v>1537</v>
      </c>
      <c r="J373" s="1200"/>
      <c r="K373" s="1200"/>
      <c r="L373" s="1200"/>
      <c r="M373" s="1200"/>
      <c r="N373" s="1200"/>
      <c r="O373" s="1200"/>
      <c r="P373" s="1205"/>
      <c r="Q373" s="1227" t="str">
        <f>IF(空調設備集計!$K$8=0,AC373,IF(空調設備集計!$J$20&gt;=0.7,Y373,IF(空調設備集計!$J$20&gt;=0.3,Z373,IF(空調設備集計!$J$20&gt;=0.05,AA373,IF(空調設備集計!$J$20&gt;0,AB373,AC373)))))</f>
        <v>採用無し</v>
      </c>
      <c r="R373" s="1228"/>
      <c r="S373" s="335">
        <f t="shared" si="40"/>
        <v>0</v>
      </c>
      <c r="T373" s="27"/>
      <c r="U373" s="369"/>
      <c r="V373" s="27"/>
      <c r="W373" s="27"/>
      <c r="X373" s="1">
        <f>IF($Q373=Y373,AG373,IF($Q373=Z373,AH373,IF($Q373=AA373,AI373,IF($Q373=AB373,AJ373,AK373))))</f>
        <v>0</v>
      </c>
      <c r="Y373" s="11" t="s">
        <v>1485</v>
      </c>
      <c r="Z373" s="11" t="s">
        <v>1486</v>
      </c>
      <c r="AA373" s="11" t="s">
        <v>1487</v>
      </c>
      <c r="AB373" s="11" t="s">
        <v>1075</v>
      </c>
      <c r="AC373" s="11" t="s">
        <v>1051</v>
      </c>
      <c r="AE373" s="1"/>
      <c r="AF373" s="3"/>
      <c r="AG373" s="24">
        <v>1</v>
      </c>
      <c r="AH373" s="24">
        <f>$AH$2</f>
        <v>0.8</v>
      </c>
      <c r="AI373" s="24">
        <v>0.5</v>
      </c>
      <c r="AJ373" s="24">
        <f>$AJ$2</f>
        <v>0.2</v>
      </c>
      <c r="AK373" s="24">
        <v>0</v>
      </c>
    </row>
    <row r="374" spans="1:37" ht="24" customHeight="1" thickBot="1">
      <c r="B374" s="395"/>
      <c r="C374" s="318" t="s">
        <v>1036</v>
      </c>
      <c r="D374" s="326" t="s">
        <v>536</v>
      </c>
      <c r="E374" s="1199" t="s">
        <v>537</v>
      </c>
      <c r="F374" s="1200"/>
      <c r="G374" s="1200"/>
      <c r="H374" s="1201"/>
      <c r="I374" s="1199" t="s">
        <v>1538</v>
      </c>
      <c r="J374" s="1200"/>
      <c r="K374" s="1200"/>
      <c r="L374" s="1200"/>
      <c r="M374" s="1200"/>
      <c r="N374" s="1200"/>
      <c r="O374" s="1200"/>
      <c r="P374" s="1205"/>
      <c r="Q374" s="1227" t="str">
        <f>IF(空調設備集計!$K$8=0,AC374,IF(空調設備集計!$K$20&gt;=0.7,Y374,IF(空調設備集計!$K$20&gt;=0.3,Z374,IF(空調設備集計!$K$20&gt;=0.05,AA374,IF(空調設備集計!$K$20&gt;0,AB374,AC374)))))</f>
        <v>採用無し</v>
      </c>
      <c r="R374" s="1228"/>
      <c r="S374" s="335">
        <f t="shared" si="40"/>
        <v>0</v>
      </c>
      <c r="T374" s="27"/>
      <c r="U374" s="369"/>
      <c r="V374" s="27"/>
      <c r="W374" s="27"/>
      <c r="X374" s="1">
        <f>IF($Q374=Y374,AG374,IF($Q374=Z374,AH374,IF($Q374=AA374,AI374,IF($Q374=AB374,AJ374,AK374))))</f>
        <v>0</v>
      </c>
      <c r="Y374" s="11" t="s">
        <v>1485</v>
      </c>
      <c r="Z374" s="11" t="s">
        <v>1486</v>
      </c>
      <c r="AA374" s="11" t="s">
        <v>1487</v>
      </c>
      <c r="AB374" s="11" t="s">
        <v>1075</v>
      </c>
      <c r="AC374" s="11" t="s">
        <v>1051</v>
      </c>
      <c r="AE374" s="1"/>
      <c r="AF374" s="3"/>
      <c r="AG374" s="24">
        <v>1</v>
      </c>
      <c r="AH374" s="24">
        <f>$AH$2</f>
        <v>0.8</v>
      </c>
      <c r="AI374" s="24">
        <v>0.5</v>
      </c>
      <c r="AJ374" s="24">
        <f>$AJ$2</f>
        <v>0.2</v>
      </c>
      <c r="AK374" s="24">
        <v>0</v>
      </c>
    </row>
    <row r="375" spans="1:37" ht="24" customHeight="1" thickBot="1">
      <c r="B375" s="395"/>
      <c r="C375" s="318" t="s">
        <v>1036</v>
      </c>
      <c r="D375" s="326" t="s">
        <v>1539</v>
      </c>
      <c r="E375" s="1199" t="s">
        <v>1540</v>
      </c>
      <c r="F375" s="1200"/>
      <c r="G375" s="1200"/>
      <c r="H375" s="1201"/>
      <c r="I375" s="1199" t="s">
        <v>1541</v>
      </c>
      <c r="J375" s="1200"/>
      <c r="K375" s="1200"/>
      <c r="L375" s="1200"/>
      <c r="M375" s="1200"/>
      <c r="N375" s="1200"/>
      <c r="O375" s="1200"/>
      <c r="P375" s="1205"/>
      <c r="Q375" s="1243"/>
      <c r="R375" s="1244"/>
      <c r="S375" s="335">
        <f t="shared" si="40"/>
        <v>0</v>
      </c>
      <c r="T375" s="27"/>
      <c r="U375" s="369"/>
      <c r="V375" s="27"/>
      <c r="W375" s="27"/>
      <c r="X375" s="1">
        <f>IF($Q375=Y375,AG375,IF($Q375=Z375,AH375,IF($Q375=AA375,AI375,AJ375)))</f>
        <v>0</v>
      </c>
      <c r="Y375" s="118" t="s">
        <v>1542</v>
      </c>
      <c r="Z375" s="11" t="s">
        <v>1543</v>
      </c>
      <c r="AA375" s="118" t="s">
        <v>1544</v>
      </c>
      <c r="AB375" s="11" t="s">
        <v>1051</v>
      </c>
      <c r="AG375" s="24">
        <v>1</v>
      </c>
      <c r="AH375" s="24">
        <f>$AH$2</f>
        <v>0.8</v>
      </c>
      <c r="AI375" s="24">
        <v>0.5</v>
      </c>
      <c r="AJ375" s="24">
        <v>0</v>
      </c>
    </row>
    <row r="376" spans="1:37" ht="24" customHeight="1" thickBot="1">
      <c r="B376" s="395"/>
      <c r="C376" s="318" t="s">
        <v>1036</v>
      </c>
      <c r="D376" s="326" t="s">
        <v>540</v>
      </c>
      <c r="E376" s="1199" t="s">
        <v>1545</v>
      </c>
      <c r="F376" s="1200"/>
      <c r="G376" s="1200"/>
      <c r="H376" s="1201"/>
      <c r="I376" s="1199" t="s">
        <v>1546</v>
      </c>
      <c r="J376" s="1200"/>
      <c r="K376" s="1200"/>
      <c r="L376" s="1200"/>
      <c r="M376" s="1200"/>
      <c r="N376" s="1200"/>
      <c r="O376" s="1200"/>
      <c r="P376" s="1205"/>
      <c r="Q376" s="1227" t="str">
        <f>IF(空調設備集計!$L$8=0,AC376,IF(空調設備集計!$L$20&gt;=0.95,Y376,IF(空調設備集計!$L$20&gt;=0.7,Z376,IF(空調設備集計!$L$20&gt;=0.3,AA376,IF(空調設備集計!$L$20&gt;=0.05,AB376,AC376)))))</f>
        <v>5%未満に採用又は採用無し</v>
      </c>
      <c r="R376" s="1228"/>
      <c r="S376" s="335">
        <f t="shared" si="40"/>
        <v>0</v>
      </c>
      <c r="T376" s="27"/>
      <c r="U376" s="369"/>
      <c r="V376" s="27"/>
      <c r="W376" s="27"/>
      <c r="X376" s="1">
        <f>IF($Q376=Y376,AG376,IF($Q376=Z376,AH376,IF($Q376=AA376,AI376,IF($Q376=AB376,AJ376,AK376))))</f>
        <v>0</v>
      </c>
      <c r="Y376" s="11" t="s">
        <v>1375</v>
      </c>
      <c r="Z376" s="11" t="s">
        <v>1376</v>
      </c>
      <c r="AA376" s="11" t="s">
        <v>1377</v>
      </c>
      <c r="AB376" s="11" t="s">
        <v>1119</v>
      </c>
      <c r="AC376" s="11" t="s">
        <v>1378</v>
      </c>
      <c r="AE376" s="1"/>
      <c r="AG376" s="24">
        <v>1</v>
      </c>
      <c r="AH376" s="24">
        <f>$AH$2</f>
        <v>0.8</v>
      </c>
      <c r="AI376" s="24">
        <v>0.5</v>
      </c>
      <c r="AJ376" s="24">
        <f>$AJ$2</f>
        <v>0.2</v>
      </c>
      <c r="AK376" s="24">
        <v>0</v>
      </c>
    </row>
    <row r="377" spans="1:37" ht="24" customHeight="1" thickBot="1">
      <c r="B377" s="395"/>
      <c r="C377" s="318" t="s">
        <v>1036</v>
      </c>
      <c r="D377" s="326" t="s">
        <v>542</v>
      </c>
      <c r="E377" s="1199" t="s">
        <v>1547</v>
      </c>
      <c r="F377" s="1200"/>
      <c r="G377" s="1200"/>
      <c r="H377" s="1201"/>
      <c r="I377" s="1199" t="s">
        <v>1548</v>
      </c>
      <c r="J377" s="1200"/>
      <c r="K377" s="1200"/>
      <c r="L377" s="1200"/>
      <c r="M377" s="1200"/>
      <c r="N377" s="1200"/>
      <c r="O377" s="1200"/>
      <c r="P377" s="1205"/>
      <c r="Q377" s="1243"/>
      <c r="R377" s="1244"/>
      <c r="S377" s="335">
        <f t="shared" si="40"/>
        <v>0</v>
      </c>
      <c r="T377" s="27"/>
      <c r="U377" s="369"/>
      <c r="V377" s="27"/>
      <c r="W377" s="27"/>
      <c r="X377" s="1">
        <f>IF($Q377=Y377,AG377,AH377)</f>
        <v>0</v>
      </c>
      <c r="Y377" s="11" t="s">
        <v>1245</v>
      </c>
      <c r="Z377" s="11" t="s">
        <v>1051</v>
      </c>
      <c r="AG377" s="24">
        <v>1</v>
      </c>
      <c r="AH377" s="24">
        <v>0</v>
      </c>
    </row>
    <row r="378" spans="1:37" ht="14.25" customHeight="1" thickBot="1">
      <c r="B378" s="395"/>
      <c r="C378" s="318" t="s">
        <v>1036</v>
      </c>
      <c r="D378" s="326" t="s">
        <v>544</v>
      </c>
      <c r="E378" s="1199" t="s">
        <v>1549</v>
      </c>
      <c r="F378" s="1200"/>
      <c r="G378" s="1200"/>
      <c r="H378" s="1201"/>
      <c r="I378" s="1199" t="s">
        <v>1550</v>
      </c>
      <c r="J378" s="1200"/>
      <c r="K378" s="1200"/>
      <c r="L378" s="1200"/>
      <c r="M378" s="1200"/>
      <c r="N378" s="1200"/>
      <c r="O378" s="1200"/>
      <c r="P378" s="1205"/>
      <c r="Q378" s="1243"/>
      <c r="R378" s="1244"/>
      <c r="S378" s="335">
        <f t="shared" si="40"/>
        <v>0</v>
      </c>
      <c r="T378" s="27"/>
      <c r="U378" s="369"/>
      <c r="V378" s="27"/>
      <c r="W378" s="27"/>
      <c r="X378" s="1">
        <f>IF($Q378=Y378,AG378,AH378)</f>
        <v>0</v>
      </c>
      <c r="Y378" s="11" t="s">
        <v>1245</v>
      </c>
      <c r="Z378" s="11" t="s">
        <v>1051</v>
      </c>
      <c r="AA378" s="27"/>
      <c r="AB378" s="27"/>
      <c r="AC378" s="27"/>
      <c r="AD378" s="27"/>
      <c r="AE378" s="27"/>
      <c r="AG378" s="24">
        <v>1</v>
      </c>
      <c r="AH378" s="24">
        <v>0</v>
      </c>
    </row>
    <row r="379" spans="1:37">
      <c r="B379" s="395"/>
      <c r="C379" s="318"/>
      <c r="D379" s="501"/>
      <c r="E379" s="245"/>
      <c r="F379" s="245"/>
      <c r="G379" s="245"/>
      <c r="H379" s="245"/>
      <c r="I379" s="245"/>
      <c r="J379" s="245"/>
      <c r="K379" s="245"/>
      <c r="L379" s="245"/>
      <c r="M379" s="245"/>
      <c r="N379" s="245"/>
      <c r="O379" s="245"/>
      <c r="P379" s="245"/>
      <c r="Q379" s="27"/>
      <c r="R379" s="27"/>
      <c r="S379" s="27"/>
      <c r="T379" s="27"/>
      <c r="U379" s="369"/>
      <c r="V379" s="27"/>
      <c r="W379" s="27"/>
      <c r="X379" s="1"/>
      <c r="Y379" s="27"/>
      <c r="Z379" s="27"/>
      <c r="AG379" s="1"/>
      <c r="AH379" s="1"/>
    </row>
    <row r="380" spans="1:37" ht="3" customHeight="1">
      <c r="B380" s="396"/>
      <c r="C380" s="1040"/>
      <c r="D380" s="1086"/>
      <c r="E380" s="1086"/>
      <c r="F380" s="1086"/>
      <c r="G380" s="1086"/>
      <c r="H380" s="1086"/>
      <c r="I380" s="1086"/>
      <c r="J380" s="1086"/>
      <c r="K380" s="1086"/>
      <c r="L380" s="1086"/>
      <c r="M380" s="1086"/>
      <c r="N380" s="1086"/>
      <c r="O380" s="1086"/>
      <c r="P380" s="1086"/>
      <c r="Q380" s="1086"/>
      <c r="R380" s="1086"/>
      <c r="S380" s="1086"/>
      <c r="T380" s="1086"/>
      <c r="U380" s="34"/>
      <c r="X380" s="1"/>
    </row>
    <row r="381" spans="1:37" ht="14.25" customHeight="1">
      <c r="C381" s="1"/>
      <c r="U381" s="403"/>
      <c r="X381" s="1"/>
    </row>
    <row r="382" spans="1:37" ht="14.25" customHeight="1">
      <c r="A382" s="252" t="s">
        <v>1551</v>
      </c>
      <c r="B382" s="252"/>
      <c r="C382" s="252"/>
      <c r="F382" s="25"/>
      <c r="G382" s="25"/>
      <c r="H382" s="25"/>
    </row>
    <row r="383" spans="1:37" ht="3" customHeight="1">
      <c r="A383" s="252"/>
      <c r="B383" s="267"/>
      <c r="C383" s="448"/>
      <c r="D383" s="394"/>
      <c r="E383" s="394"/>
      <c r="F383" s="365"/>
      <c r="G383" s="365"/>
      <c r="H383" s="365"/>
      <c r="I383" s="394"/>
      <c r="J383" s="394"/>
      <c r="K383" s="394"/>
      <c r="L383" s="394"/>
      <c r="M383" s="394"/>
      <c r="N383" s="394"/>
      <c r="O383" s="394"/>
      <c r="P383" s="394"/>
      <c r="Q383" s="394"/>
      <c r="R383" s="394"/>
      <c r="S383" s="394"/>
      <c r="T383" s="394"/>
      <c r="U383" s="344"/>
    </row>
    <row r="384" spans="1:37" ht="14.25" customHeight="1">
      <c r="B384" s="395"/>
      <c r="C384" s="1"/>
      <c r="D384" s="368" t="s">
        <v>1552</v>
      </c>
      <c r="E384" s="21" t="s">
        <v>1553</v>
      </c>
      <c r="F384" s="21"/>
      <c r="G384" s="21"/>
      <c r="H384" s="21"/>
      <c r="U384" s="32"/>
      <c r="X384" s="1"/>
      <c r="Y384" s="11" t="s">
        <v>1554</v>
      </c>
      <c r="Z384" s="11" t="s">
        <v>1555</v>
      </c>
      <c r="AA384" s="24">
        <v>1</v>
      </c>
      <c r="AB384" s="1"/>
      <c r="AC384" s="1"/>
      <c r="AD384" s="1"/>
      <c r="AE384" s="1"/>
      <c r="AF384" s="1"/>
    </row>
    <row r="385" spans="2:40" ht="14.25" customHeight="1" thickBot="1">
      <c r="B385" s="395"/>
      <c r="C385" s="1"/>
      <c r="D385" s="26" t="s">
        <v>333</v>
      </c>
      <c r="E385" s="1213" t="s">
        <v>334</v>
      </c>
      <c r="F385" s="1214"/>
      <c r="G385" s="1214"/>
      <c r="H385" s="1212"/>
      <c r="I385" s="1213" t="s">
        <v>1015</v>
      </c>
      <c r="J385" s="1214"/>
      <c r="K385" s="1214"/>
      <c r="L385" s="1214"/>
      <c r="M385" s="1214"/>
      <c r="N385" s="1214"/>
      <c r="O385" s="1214"/>
      <c r="P385" s="1212"/>
      <c r="Q385" s="1143" t="s">
        <v>1016</v>
      </c>
      <c r="R385" s="1145"/>
      <c r="S385" s="26" t="s">
        <v>336</v>
      </c>
      <c r="T385" s="4"/>
      <c r="U385" s="366"/>
      <c r="V385" s="4"/>
      <c r="W385" s="4"/>
      <c r="X385" s="1"/>
      <c r="Y385" s="11" t="s">
        <v>1556</v>
      </c>
      <c r="Z385" s="11" t="s">
        <v>1557</v>
      </c>
      <c r="AA385" s="11" t="s">
        <v>1558</v>
      </c>
      <c r="AB385" s="11" t="s">
        <v>1559</v>
      </c>
      <c r="AC385" s="11" t="s">
        <v>1560</v>
      </c>
      <c r="AD385" s="11" t="s">
        <v>1561</v>
      </c>
      <c r="AE385" s="11" t="s">
        <v>1562</v>
      </c>
      <c r="AF385" s="11" t="s">
        <v>1563</v>
      </c>
      <c r="AG385" s="11" t="s">
        <v>1564</v>
      </c>
      <c r="AH385" s="11" t="s">
        <v>1565</v>
      </c>
      <c r="AI385" s="11" t="s">
        <v>1566</v>
      </c>
      <c r="AJ385" s="11" t="s">
        <v>1567</v>
      </c>
      <c r="AK385" s="11" t="s">
        <v>1568</v>
      </c>
      <c r="AL385" s="11" t="s">
        <v>1569</v>
      </c>
      <c r="AM385" s="11" t="s">
        <v>1570</v>
      </c>
      <c r="AN385" s="11" t="s">
        <v>1571</v>
      </c>
    </row>
    <row r="386" spans="2:40" ht="14.25" customHeight="1" thickBot="1">
      <c r="B386" s="395"/>
      <c r="C386" s="1" t="s">
        <v>1017</v>
      </c>
      <c r="D386" s="74" t="s">
        <v>548</v>
      </c>
      <c r="E386" s="1187" t="s">
        <v>549</v>
      </c>
      <c r="F386" s="1188"/>
      <c r="G386" s="1188"/>
      <c r="H386" s="1210"/>
      <c r="I386" s="1187" t="s">
        <v>1572</v>
      </c>
      <c r="J386" s="1188"/>
      <c r="K386" s="1200"/>
      <c r="L386" s="1200"/>
      <c r="M386" s="1200"/>
      <c r="N386" s="1200"/>
      <c r="O386" s="1200"/>
      <c r="P386" s="1201"/>
      <c r="Q386" s="1243" t="s">
        <v>1554</v>
      </c>
      <c r="R386" s="1244"/>
      <c r="S386" s="335">
        <f>$X386</f>
        <v>0</v>
      </c>
      <c r="T386" s="27"/>
      <c r="U386" s="369"/>
      <c r="V386" s="27"/>
      <c r="W386" s="27"/>
      <c r="X386" s="1">
        <f>IF(Q386="","",IF(SUM(X389:X417)=0,0,IF(SUM(N389:N417)=0,0,ROUND(SUMPRODUCT(N389:N417,X389:X417)/SUM(N389:N417)*$X$387,3))))</f>
        <v>0</v>
      </c>
      <c r="Y386" s="24">
        <v>0.9</v>
      </c>
      <c r="Z386" s="24">
        <v>0.7</v>
      </c>
      <c r="AA386" s="24">
        <v>0.5</v>
      </c>
      <c r="AB386" s="24">
        <v>0.9</v>
      </c>
      <c r="AC386" s="24">
        <v>0.7</v>
      </c>
      <c r="AD386" s="24">
        <v>0.5</v>
      </c>
      <c r="AE386" s="24">
        <v>0.1</v>
      </c>
      <c r="AF386" s="24">
        <v>0.1</v>
      </c>
      <c r="AG386" s="24">
        <v>0</v>
      </c>
      <c r="AH386" s="24">
        <v>0.9</v>
      </c>
      <c r="AI386" s="24">
        <v>0.8</v>
      </c>
      <c r="AJ386" s="24">
        <v>0.9</v>
      </c>
      <c r="AK386" s="24">
        <v>0</v>
      </c>
      <c r="AL386" s="24">
        <v>0.9</v>
      </c>
      <c r="AM386" s="24">
        <v>1</v>
      </c>
      <c r="AN386" s="24">
        <v>0</v>
      </c>
    </row>
    <row r="387" spans="2:40" ht="24" customHeight="1">
      <c r="B387" s="395"/>
      <c r="C387" s="1"/>
      <c r="D387" s="310"/>
      <c r="E387" s="474"/>
      <c r="I387" s="790"/>
      <c r="J387" s="1266" t="s">
        <v>1573</v>
      </c>
      <c r="K387" s="1291" t="s">
        <v>1574</v>
      </c>
      <c r="L387" s="1291"/>
      <c r="M387" s="1270" t="s">
        <v>1575</v>
      </c>
      <c r="N387" s="1270" t="s">
        <v>1576</v>
      </c>
      <c r="O387" s="1329" t="s">
        <v>1577</v>
      </c>
      <c r="P387" s="1330"/>
      <c r="Q387" s="1331"/>
      <c r="R387" s="1279" t="s">
        <v>1578</v>
      </c>
      <c r="S387" s="186"/>
      <c r="T387" s="27"/>
      <c r="U387" s="369"/>
      <c r="V387" s="27"/>
      <c r="W387" s="27"/>
      <c r="X387" s="27">
        <f>IF($Q$386=$Z$384,$AA$384,1)</f>
        <v>1</v>
      </c>
      <c r="Y387" s="388" t="s">
        <v>1579</v>
      </c>
      <c r="Z387" s="27"/>
      <c r="AA387" s="27" t="s">
        <v>245</v>
      </c>
      <c r="AB387" s="27" t="s">
        <v>1580</v>
      </c>
      <c r="AC387" s="27" t="s">
        <v>1555</v>
      </c>
      <c r="AD387" s="388" t="s">
        <v>1581</v>
      </c>
      <c r="AE387" s="1"/>
      <c r="AF387" s="27"/>
      <c r="AG387" s="27"/>
      <c r="AH387" s="27"/>
      <c r="AI387" s="27"/>
      <c r="AJ387" s="27"/>
      <c r="AK387" s="27"/>
      <c r="AL387" s="27"/>
      <c r="AM387" s="27"/>
      <c r="AN387" s="27"/>
    </row>
    <row r="388" spans="2:40" ht="14.25" thickBot="1">
      <c r="B388" s="395"/>
      <c r="C388" s="1"/>
      <c r="D388" s="310"/>
      <c r="E388" s="474"/>
      <c r="I388" s="790"/>
      <c r="J388" s="1267"/>
      <c r="K388" s="1291"/>
      <c r="L388" s="1291"/>
      <c r="M388" s="1271"/>
      <c r="N388" s="1271"/>
      <c r="O388" s="1332"/>
      <c r="P388" s="1333"/>
      <c r="Q388" s="1334"/>
      <c r="R388" s="1279"/>
      <c r="S388" s="119"/>
      <c r="T388" s="27"/>
      <c r="U388" s="369"/>
      <c r="V388" s="27"/>
      <c r="W388" s="27"/>
      <c r="X388" s="1"/>
      <c r="Y388" s="388" t="str">
        <f>IF(OR($X386=0,MAX(AA389:AA417)&lt;0.9),"×","○")</f>
        <v>×</v>
      </c>
      <c r="Z388" s="3"/>
      <c r="AA388" s="4" t="s">
        <v>1582</v>
      </c>
      <c r="AB388" s="388" t="s">
        <v>1583</v>
      </c>
      <c r="AC388" s="4" t="s">
        <v>1582</v>
      </c>
      <c r="AD388" s="792">
        <f>SUM(AD389:AD417)</f>
        <v>0</v>
      </c>
      <c r="AE388" s="1"/>
    </row>
    <row r="389" spans="2:40" ht="14.25" customHeight="1">
      <c r="B389" s="395"/>
      <c r="C389" s="1"/>
      <c r="D389" s="310"/>
      <c r="E389" s="474"/>
      <c r="I389" s="305"/>
      <c r="J389" s="443" t="s">
        <v>1584</v>
      </c>
      <c r="K389" s="487" t="s">
        <v>1585</v>
      </c>
      <c r="L389" s="324"/>
      <c r="M389" s="942">
        <f>IF($Q$386=$Z$384,照明器具_簡易入力!F11,照明器具_標準入力!H11)</f>
        <v>0</v>
      </c>
      <c r="N389" s="943">
        <f>IF($Q$386=$Z$384,照明器具_簡易入力!K11,照明器具_標準入力!M11)</f>
        <v>0</v>
      </c>
      <c r="O389" s="1280" t="str">
        <f>IF($Q$386=$Z$384,IF(照明器具_簡易入力!M11="","",照明器具_簡易入力!M11),IF(照明器具_標準入力!O11="","",照明器具_標準入力!O11))</f>
        <v/>
      </c>
      <c r="P389" s="1280"/>
      <c r="Q389" s="1280"/>
      <c r="R389" s="944">
        <f>IF($Q$386=$Z$384,照明器具_簡易入力!N11,照明器具_標準入力!S11)</f>
        <v>0</v>
      </c>
      <c r="S389" s="335" t="str">
        <f t="shared" ref="S389:S417" si="46">$X389</f>
        <v/>
      </c>
      <c r="T389" s="27"/>
      <c r="U389" s="369"/>
      <c r="V389" s="27"/>
      <c r="W389" s="27"/>
      <c r="X389" s="1" t="str">
        <f>IF(O389="","",IF(Y389=0,AA389,IF(R389="","",IF(R389&lt;=Y389,1*AA389,IF(R389&gt;=Z389,0,ROUND((1-((R389-Y389)/(Z389-Y389)))*AA389,3))))))</f>
        <v/>
      </c>
      <c r="Y389" s="473">
        <v>5</v>
      </c>
      <c r="Z389" s="472">
        <v>18</v>
      </c>
      <c r="AA389" s="1" t="str">
        <f>IF($Q$386=$Z$384,AC389,AB389)</f>
        <v/>
      </c>
      <c r="AB389" s="1" t="str">
        <f>IF(ISERROR(照明器具_標準入力!Y11),"",照明器具_標準入力!Y11)</f>
        <v/>
      </c>
      <c r="AC389" s="1" t="str">
        <f>IF(照明器具_簡易入力!M11="","",HLOOKUP(照明器具_簡易入力!M11,$Y$385:$AN$386,2,FALSE))</f>
        <v/>
      </c>
      <c r="AD389" s="791"/>
    </row>
    <row r="390" spans="2:40" ht="14.25" customHeight="1">
      <c r="B390" s="395"/>
      <c r="C390" s="1"/>
      <c r="D390" s="310"/>
      <c r="E390" s="474"/>
      <c r="I390" s="305"/>
      <c r="J390" s="486"/>
      <c r="K390" s="413" t="s">
        <v>1586</v>
      </c>
      <c r="L390" s="412"/>
      <c r="M390" s="945">
        <f>IF($Q$386=$Z$384,照明器具_簡易入力!F12,照明器具_標準入力!H12)</f>
        <v>0</v>
      </c>
      <c r="N390" s="946">
        <f>IF($Q$386=$Z$384,照明器具_簡易入力!K12,照明器具_標準入力!M12)</f>
        <v>0</v>
      </c>
      <c r="O390" s="1224" t="str">
        <f>IF($Q$386=$Z$384,IF(照明器具_簡易入力!M12="","",照明器具_簡易入力!M12),IF(照明器具_標準入力!O12="","",照明器具_標準入力!O12))</f>
        <v/>
      </c>
      <c r="P390" s="1224"/>
      <c r="Q390" s="1224"/>
      <c r="R390" s="947">
        <f>IF($Q$386=$Z$384,照明器具_簡易入力!N12,照明器具_標準入力!S12)</f>
        <v>0</v>
      </c>
      <c r="S390" s="335" t="str">
        <f t="shared" si="46"/>
        <v/>
      </c>
      <c r="T390" s="27"/>
      <c r="U390" s="369"/>
      <c r="V390" s="27"/>
      <c r="W390" s="27"/>
      <c r="X390" s="1" t="str">
        <f t="shared" ref="X390:X416" si="47">IF(O390="","",IF(Y390=0,AA390,IF(R390="","",IF(R390&lt;=Y390,1*AA390,IF(R390&gt;=Z390,0,ROUND((1-((R390-Y390)/(Z390-Y390)))*AA390,3))))))</f>
        <v/>
      </c>
      <c r="Y390" s="473">
        <v>2</v>
      </c>
      <c r="Z390" s="472">
        <v>6</v>
      </c>
      <c r="AA390" s="1" t="str">
        <f t="shared" ref="AA390:AA417" si="48">IF($Q$386=$Z$384,AC390,AB390)</f>
        <v/>
      </c>
      <c r="AB390" s="1" t="str">
        <f>IF(ISERROR(照明器具_標準入力!Y12),"",照明器具_標準入力!Y12)</f>
        <v/>
      </c>
      <c r="AC390" s="1" t="str">
        <f>IF(照明器具_簡易入力!M12="","",HLOOKUP(照明器具_簡易入力!M12,$Y$385:$AN$386,2,FALSE))</f>
        <v/>
      </c>
      <c r="AD390" s="791"/>
    </row>
    <row r="391" spans="2:40" ht="14.25" customHeight="1">
      <c r="B391" s="395"/>
      <c r="C391" s="1"/>
      <c r="D391" s="310"/>
      <c r="E391" s="244"/>
      <c r="I391" s="305"/>
      <c r="J391" s="486"/>
      <c r="K391" s="413" t="s">
        <v>1587</v>
      </c>
      <c r="L391" s="412"/>
      <c r="M391" s="945">
        <f>IF($Q$386=$Z$384,照明器具_簡易入力!F13,照明器具_標準入力!H13)</f>
        <v>0</v>
      </c>
      <c r="N391" s="946">
        <f>IF($Q$386=$Z$384,照明器具_簡易入力!K13,照明器具_標準入力!M13)</f>
        <v>0</v>
      </c>
      <c r="O391" s="1224" t="str">
        <f>IF($Q$386=$Z$384,IF(照明器具_簡易入力!M13="","",照明器具_簡易入力!M13),IF(照明器具_標準入力!O13="","",照明器具_標準入力!O13))</f>
        <v/>
      </c>
      <c r="P391" s="1224"/>
      <c r="Q391" s="1224"/>
      <c r="R391" s="947">
        <f>IF($Q$386=$Z$384,照明器具_簡易入力!N13,照明器具_標準入力!S13)</f>
        <v>0</v>
      </c>
      <c r="S391" s="335" t="str">
        <f t="shared" si="46"/>
        <v/>
      </c>
      <c r="T391" s="27"/>
      <c r="U391" s="369"/>
      <c r="V391" s="27"/>
      <c r="W391" s="27"/>
      <c r="X391" s="1" t="str">
        <f t="shared" si="47"/>
        <v/>
      </c>
      <c r="Y391" s="473">
        <v>4</v>
      </c>
      <c r="Z391" s="472">
        <v>12</v>
      </c>
      <c r="AA391" s="1" t="str">
        <f t="shared" si="48"/>
        <v/>
      </c>
      <c r="AB391" s="1" t="str">
        <f>IF(ISERROR(照明器具_標準入力!Y13),"",照明器具_標準入力!Y13)</f>
        <v/>
      </c>
      <c r="AC391" s="1" t="str">
        <f>IF(照明器具_簡易入力!M13="","",HLOOKUP(照明器具_簡易入力!M13,$Y$385:$AN$386,2,FALSE))</f>
        <v/>
      </c>
      <c r="AD391" s="791"/>
    </row>
    <row r="392" spans="2:40" ht="14.25" customHeight="1">
      <c r="B392" s="395"/>
      <c r="C392" s="1"/>
      <c r="D392" s="310"/>
      <c r="E392" s="244"/>
      <c r="I392" s="305"/>
      <c r="J392" s="486"/>
      <c r="K392" s="413" t="s">
        <v>1588</v>
      </c>
      <c r="L392" s="412"/>
      <c r="M392" s="945">
        <f>IF($Q$386=$Z$384,照明器具_簡易入力!F14,照明器具_標準入力!H14)</f>
        <v>0</v>
      </c>
      <c r="N392" s="946">
        <f>IF($Q$386=$Z$384,照明器具_簡易入力!K14,照明器具_標準入力!M14)</f>
        <v>0</v>
      </c>
      <c r="O392" s="1224" t="str">
        <f>IF($Q$386=$Z$384,IF(照明器具_簡易入力!M14="","",照明器具_簡易入力!M14),IF(照明器具_標準入力!O14="","",照明器具_標準入力!O14))</f>
        <v/>
      </c>
      <c r="P392" s="1224"/>
      <c r="Q392" s="1224"/>
      <c r="R392" s="947">
        <f>IF($Q$386=$Z$384,照明器具_簡易入力!N14,照明器具_標準入力!S14)</f>
        <v>0</v>
      </c>
      <c r="S392" s="335" t="str">
        <f t="shared" si="46"/>
        <v/>
      </c>
      <c r="T392" s="27"/>
      <c r="U392" s="369"/>
      <c r="V392" s="27"/>
      <c r="W392" s="27"/>
      <c r="X392" s="1" t="str">
        <f t="shared" si="47"/>
        <v/>
      </c>
      <c r="Y392" s="473">
        <v>1</v>
      </c>
      <c r="Z392" s="472">
        <v>4</v>
      </c>
      <c r="AA392" s="1" t="str">
        <f t="shared" si="48"/>
        <v/>
      </c>
      <c r="AB392" s="1" t="str">
        <f>IF(ISERROR(照明器具_標準入力!Y14),"",照明器具_標準入力!Y14)</f>
        <v/>
      </c>
      <c r="AC392" s="1" t="str">
        <f>IF(照明器具_簡易入力!M14="","",HLOOKUP(照明器具_簡易入力!M14,$Y$385:$AN$386,2,FALSE))</f>
        <v/>
      </c>
      <c r="AD392" s="791"/>
    </row>
    <row r="393" spans="2:40" ht="14.25" customHeight="1">
      <c r="B393" s="395"/>
      <c r="C393" s="1"/>
      <c r="D393" s="310"/>
      <c r="E393" s="244"/>
      <c r="I393" s="305"/>
      <c r="J393" s="486"/>
      <c r="K393" s="413" t="s">
        <v>224</v>
      </c>
      <c r="L393" s="412"/>
      <c r="M393" s="945">
        <f>IF($Q$386=$Z$384,照明器具_簡易入力!F15,照明器具_標準入力!H15)</f>
        <v>0</v>
      </c>
      <c r="N393" s="946">
        <f>IF($Q$386=$Z$384,照明器具_簡易入力!K15,照明器具_標準入力!M15)</f>
        <v>0</v>
      </c>
      <c r="O393" s="1224" t="str">
        <f>IF($Q$386=$Z$384,IF(照明器具_簡易入力!M15="","",照明器具_簡易入力!M15),IF(照明器具_標準入力!O15="","",照明器具_標準入力!O15))</f>
        <v/>
      </c>
      <c r="P393" s="1224"/>
      <c r="Q393" s="1224"/>
      <c r="R393" s="947">
        <f>IF($Q$386=$Z$384,照明器具_簡易入力!N15,照明器具_標準入力!S15)</f>
        <v>0</v>
      </c>
      <c r="S393" s="335" t="str">
        <f t="shared" si="46"/>
        <v/>
      </c>
      <c r="T393" s="27"/>
      <c r="U393" s="369"/>
      <c r="V393" s="27"/>
      <c r="W393" s="27"/>
      <c r="X393" s="1" t="str">
        <f t="shared" si="47"/>
        <v/>
      </c>
      <c r="Y393" s="473">
        <v>1</v>
      </c>
      <c r="Z393" s="472">
        <v>4</v>
      </c>
      <c r="AA393" s="1" t="str">
        <f t="shared" si="48"/>
        <v/>
      </c>
      <c r="AB393" s="1" t="str">
        <f>IF(ISERROR(照明器具_標準入力!Y15),"",照明器具_標準入力!Y15)</f>
        <v/>
      </c>
      <c r="AC393" s="1" t="str">
        <f>IF(照明器具_簡易入力!M15="","",HLOOKUP(照明器具_簡易入力!M15,$Y$385:$AN$386,2,FALSE))</f>
        <v/>
      </c>
      <c r="AD393" s="791"/>
    </row>
    <row r="394" spans="2:40" ht="14.25" customHeight="1">
      <c r="B394" s="395"/>
      <c r="C394" s="1"/>
      <c r="D394" s="310"/>
      <c r="E394" s="244"/>
      <c r="I394" s="305"/>
      <c r="J394" s="486"/>
      <c r="K394" s="413" t="s">
        <v>1589</v>
      </c>
      <c r="L394" s="412"/>
      <c r="M394" s="945">
        <f>IF($Q$386=$Z$384,照明器具_簡易入力!F16,IF(AND(照明器具_標準入力!H16=0,照明器具_標準入力!H17&lt;&gt;0),照明器具_標準入力!H17,照明器具_標準入力!H16))</f>
        <v>0</v>
      </c>
      <c r="N394" s="946">
        <f>IF($Q$386=$Z$384,照明器具_簡易入力!K16,IF(AND(照明器具_標準入力!H16=0,照明器具_標準入力!H17&lt;&gt;0),照明器具_標準入力!M17,照明器具_標準入力!M16))</f>
        <v>0</v>
      </c>
      <c r="O394" s="1224" t="str">
        <f>IF($Q$386=$Z$384,IF(照明器具_簡易入力!M16="","",照明器具_簡易入力!M16),IF(AND(照明器具_標準入力!H16=0,照明器具_標準入力!H17&lt;&gt;0),IF(照明器具_標準入力!O17="","",照明器具_標準入力!O17),IF(照明器具_標準入力!O16="","",照明器具_標準入力!O16)))</f>
        <v/>
      </c>
      <c r="P394" s="1224"/>
      <c r="Q394" s="1224"/>
      <c r="R394" s="947">
        <f>IF($Q$386=$Z$384,照明器具_簡易入力!N16,IF(AND(照明器具_標準入力!H16=0,照明器具_標準入力!H17&lt;&gt;0),照明器具_標準入力!S17,照明器具_標準入力!S16))</f>
        <v>0</v>
      </c>
      <c r="S394" s="335" t="str">
        <f t="shared" si="46"/>
        <v/>
      </c>
      <c r="T394" s="27"/>
      <c r="U394" s="369"/>
      <c r="V394" s="27"/>
      <c r="W394" s="27"/>
      <c r="X394" s="1" t="str">
        <f t="shared" si="47"/>
        <v/>
      </c>
      <c r="Y394" s="473">
        <v>6</v>
      </c>
      <c r="Z394" s="472">
        <v>22</v>
      </c>
      <c r="AA394" s="1" t="str">
        <f t="shared" si="48"/>
        <v/>
      </c>
      <c r="AB394" s="1" t="str">
        <f>IF(AND(照明器具_標準入力!H16=0,照明器具_標準入力!H17&lt;&gt;0),IF(ISERROR(照明器具_標準入力!Y17),"",照明器具_標準入力!Y17),IF(ISERROR(照明器具_標準入力!Y16),"",照明器具_標準入力!Y16))</f>
        <v/>
      </c>
      <c r="AC394" s="1" t="str">
        <f>IF(照明器具_簡易入力!M16="","",HLOOKUP(照明器具_簡易入力!M16,$Y$385:$AN$386,2,FALSE))</f>
        <v/>
      </c>
      <c r="AD394" s="792">
        <f>M394</f>
        <v>0</v>
      </c>
    </row>
    <row r="395" spans="2:40" ht="14.25" customHeight="1">
      <c r="B395" s="395"/>
      <c r="C395" s="1"/>
      <c r="D395" s="310"/>
      <c r="E395" s="244"/>
      <c r="I395" s="305"/>
      <c r="J395" s="486"/>
      <c r="K395" s="413" t="s">
        <v>1590</v>
      </c>
      <c r="L395" s="490"/>
      <c r="M395" s="945">
        <f>IF($Q$386=$Z$384,照明器具_簡易入力!F17,照明器具_標準入力!H18)</f>
        <v>0</v>
      </c>
      <c r="N395" s="946">
        <f>IF($Q$386=$Z$384,照明器具_簡易入力!K17,照明器具_標準入力!M18)</f>
        <v>0</v>
      </c>
      <c r="O395" s="1224" t="str">
        <f>IF($Q$386=$Z$384,IF(照明器具_簡易入力!M17="","",照明器具_簡易入力!M17),IF(照明器具_標準入力!O18="","",照明器具_標準入力!O18))</f>
        <v/>
      </c>
      <c r="P395" s="1224"/>
      <c r="Q395" s="1224"/>
      <c r="R395" s="947">
        <f>IF($Q$386=$Z$384,照明器具_簡易入力!N17,照明器具_標準入力!S18)</f>
        <v>0</v>
      </c>
      <c r="S395" s="335" t="str">
        <f t="shared" si="46"/>
        <v/>
      </c>
      <c r="T395" s="27"/>
      <c r="U395" s="369"/>
      <c r="V395" s="27"/>
      <c r="W395" s="27"/>
      <c r="X395" s="1" t="str">
        <f t="shared" si="47"/>
        <v/>
      </c>
      <c r="Y395" s="473">
        <v>4</v>
      </c>
      <c r="Z395" s="472">
        <v>17</v>
      </c>
      <c r="AA395" s="1" t="str">
        <f t="shared" si="48"/>
        <v/>
      </c>
      <c r="AB395" s="1" t="str">
        <f>IF(ISERROR(照明器具_標準入力!Y18),"",照明器具_標準入力!Y18)</f>
        <v/>
      </c>
      <c r="AC395" s="1" t="str">
        <f>IF(照明器具_簡易入力!M17="","",HLOOKUP(照明器具_簡易入力!M17,$Y$385:$AN$386,2,FALSE))</f>
        <v/>
      </c>
      <c r="AD395" s="792">
        <f>M395</f>
        <v>0</v>
      </c>
    </row>
    <row r="396" spans="2:40" ht="14.25" customHeight="1">
      <c r="B396" s="395"/>
      <c r="C396" s="1"/>
      <c r="D396" s="310"/>
      <c r="E396" s="244"/>
      <c r="I396" s="305"/>
      <c r="J396" s="486"/>
      <c r="K396" s="413" t="s">
        <v>1591</v>
      </c>
      <c r="L396" s="490"/>
      <c r="M396" s="945">
        <f>IF($Q$386=$Z$384,照明器具_簡易入力!F18,照明器具_標準入力!H19)</f>
        <v>0</v>
      </c>
      <c r="N396" s="946">
        <f>IF($Q$386=$Z$384,照明器具_簡易入力!K18,照明器具_標準入力!M19)</f>
        <v>0</v>
      </c>
      <c r="O396" s="1224" t="str">
        <f>IF($Q$386=$Z$384,IF(照明器具_簡易入力!M18="","",照明器具_簡易入力!M18),IF(照明器具_標準入力!O19="","",照明器具_標準入力!O19))</f>
        <v/>
      </c>
      <c r="P396" s="1224"/>
      <c r="Q396" s="1224"/>
      <c r="R396" s="947">
        <f>IF($Q$386=$Z$384,照明器具_簡易入力!N18,照明器具_標準入力!S19)</f>
        <v>0</v>
      </c>
      <c r="S396" s="335" t="str">
        <f t="shared" si="46"/>
        <v/>
      </c>
      <c r="T396" s="27"/>
      <c r="U396" s="369"/>
      <c r="V396" s="27"/>
      <c r="W396" s="27"/>
      <c r="X396" s="1" t="str">
        <f t="shared" si="47"/>
        <v/>
      </c>
      <c r="Y396" s="473">
        <v>4</v>
      </c>
      <c r="Z396" s="472">
        <v>17</v>
      </c>
      <c r="AA396" s="1" t="str">
        <f t="shared" si="48"/>
        <v/>
      </c>
      <c r="AB396" s="1" t="str">
        <f>IF(ISERROR(照明器具_標準入力!Y19),"",照明器具_標準入力!Y19)</f>
        <v/>
      </c>
      <c r="AC396" s="1" t="str">
        <f>IF(照明器具_簡易入力!M18="","",HLOOKUP(照明器具_簡易入力!M18,$Y$385:$AN$386,2,FALSE))</f>
        <v/>
      </c>
      <c r="AD396" s="791"/>
    </row>
    <row r="397" spans="2:40" ht="14.25" customHeight="1">
      <c r="B397" s="395"/>
      <c r="C397" s="1"/>
      <c r="D397" s="310"/>
      <c r="E397" s="244"/>
      <c r="I397" s="305"/>
      <c r="J397" s="800" t="s">
        <v>155</v>
      </c>
      <c r="K397" s="413" t="s">
        <v>1592</v>
      </c>
      <c r="L397" s="490"/>
      <c r="M397" s="945">
        <f>IF($Q$386=$Z$384,照明器具_簡易入力!F19,照明器具_標準入力!H20)</f>
        <v>0</v>
      </c>
      <c r="N397" s="946">
        <f>IF($Q$386=$Z$384,照明器具_簡易入力!K19,照明器具_標準入力!M20)</f>
        <v>0</v>
      </c>
      <c r="O397" s="1224" t="str">
        <f>IF($Q$386=$Z$384,IF(照明器具_簡易入力!M19="","",照明器具_簡易入力!M19),IF(照明器具_標準入力!O20="","",照明器具_標準入力!O20))</f>
        <v/>
      </c>
      <c r="P397" s="1224"/>
      <c r="Q397" s="1224"/>
      <c r="R397" s="947">
        <f>IF($Q$386=$Z$384,照明器具_簡易入力!N19,照明器具_標準入力!S20)</f>
        <v>0</v>
      </c>
      <c r="S397" s="335" t="str">
        <f t="shared" si="46"/>
        <v/>
      </c>
      <c r="T397" s="27"/>
      <c r="U397" s="369"/>
      <c r="V397" s="27"/>
      <c r="W397" s="27"/>
      <c r="X397" s="1" t="str">
        <f t="shared" si="47"/>
        <v/>
      </c>
      <c r="Y397" s="473">
        <v>8</v>
      </c>
      <c r="Z397" s="472">
        <v>27</v>
      </c>
      <c r="AA397" s="1" t="str">
        <f t="shared" si="48"/>
        <v/>
      </c>
      <c r="AB397" s="1" t="str">
        <f>IF(ISERROR(照明器具_標準入力!Y20),"",照明器具_標準入力!Y20)</f>
        <v/>
      </c>
      <c r="AC397" s="1" t="str">
        <f>IF(照明器具_簡易入力!M19="","",HLOOKUP(照明器具_簡易入力!M19,$Y$385:$AN$386,2,FALSE))</f>
        <v/>
      </c>
      <c r="AD397" s="792">
        <f>M397</f>
        <v>0</v>
      </c>
    </row>
    <row r="398" spans="2:40" ht="14.25" customHeight="1">
      <c r="B398" s="395"/>
      <c r="C398" s="1"/>
      <c r="D398" s="310"/>
      <c r="E398" s="244"/>
      <c r="I398" s="305"/>
      <c r="J398" s="310"/>
      <c r="K398" s="413" t="s">
        <v>1593</v>
      </c>
      <c r="L398" s="490"/>
      <c r="M398" s="945">
        <f>IF($Q$386=$Z$384,照明器具_簡易入力!F20,照明器具_標準入力!H21)</f>
        <v>0</v>
      </c>
      <c r="N398" s="946">
        <f>IF($Q$386=$Z$384,照明器具_簡易入力!K20,照明器具_標準入力!M21)</f>
        <v>0</v>
      </c>
      <c r="O398" s="1224" t="str">
        <f>IF($Q$386=$Z$384,IF(照明器具_簡易入力!M20="","",照明器具_簡易入力!M20),IF(照明器具_標準入力!O21="","",照明器具_標準入力!O21))</f>
        <v/>
      </c>
      <c r="P398" s="1224"/>
      <c r="Q398" s="1224"/>
      <c r="R398" s="947">
        <f>IF($Q$386=$Z$384,照明器具_簡易入力!N20,照明器具_標準入力!S21)</f>
        <v>0</v>
      </c>
      <c r="S398" s="335" t="str">
        <f>$X398</f>
        <v/>
      </c>
      <c r="T398" s="27"/>
      <c r="U398" s="369"/>
      <c r="V398" s="27"/>
      <c r="W398" s="27"/>
      <c r="X398" s="1" t="str">
        <f t="shared" si="47"/>
        <v/>
      </c>
      <c r="Y398" s="473">
        <v>5</v>
      </c>
      <c r="Z398" s="472">
        <v>12</v>
      </c>
      <c r="AA398" s="1" t="str">
        <f t="shared" si="48"/>
        <v/>
      </c>
      <c r="AB398" s="1" t="str">
        <f>IF(ISERROR(照明器具_標準入力!Y21),"",照明器具_標準入力!Y21)</f>
        <v/>
      </c>
      <c r="AC398" s="1" t="str">
        <f>IF(照明器具_簡易入力!M20="","",HLOOKUP(照明器具_簡易入力!M20,$Y$385:$AN$386,2,FALSE))</f>
        <v/>
      </c>
      <c r="AD398" s="792">
        <f>M398</f>
        <v>0</v>
      </c>
    </row>
    <row r="399" spans="2:40" ht="14.25" customHeight="1">
      <c r="B399" s="395"/>
      <c r="C399" s="1"/>
      <c r="D399" s="310"/>
      <c r="E399" s="244"/>
      <c r="I399" s="305"/>
      <c r="J399" s="310"/>
      <c r="K399" s="413" t="s">
        <v>1594</v>
      </c>
      <c r="L399" s="490"/>
      <c r="M399" s="945">
        <f>IF($Q$386=$Z$384,照明器具_簡易入力!F21,照明器具_標準入力!H22)</f>
        <v>0</v>
      </c>
      <c r="N399" s="946">
        <f>IF($Q$386=$Z$384,照明器具_簡易入力!K21,照明器具_標準入力!M22)</f>
        <v>0</v>
      </c>
      <c r="O399" s="1224" t="str">
        <f>IF($Q$386=$Z$384,IF(照明器具_簡易入力!M21="","",照明器具_簡易入力!M21),IF(照明器具_標準入力!O22="","",照明器具_標準入力!O22))</f>
        <v/>
      </c>
      <c r="P399" s="1224"/>
      <c r="Q399" s="1224"/>
      <c r="R399" s="947">
        <f>IF($Q$386=$Z$384,照明器具_簡易入力!N21,照明器具_標準入力!S22)</f>
        <v>0</v>
      </c>
      <c r="S399" s="335" t="str">
        <f>$X399</f>
        <v/>
      </c>
      <c r="T399" s="27"/>
      <c r="U399" s="369"/>
      <c r="V399" s="27"/>
      <c r="W399" s="27"/>
      <c r="X399" s="1" t="str">
        <f t="shared" si="47"/>
        <v/>
      </c>
      <c r="Y399" s="473">
        <v>7</v>
      </c>
      <c r="Z399" s="472">
        <v>17</v>
      </c>
      <c r="AA399" s="1" t="str">
        <f t="shared" si="48"/>
        <v/>
      </c>
      <c r="AB399" s="1" t="str">
        <f>IF(ISERROR(照明器具_標準入力!Y22),"",照明器具_標準入力!Y22)</f>
        <v/>
      </c>
      <c r="AC399" s="1" t="str">
        <f>IF(照明器具_簡易入力!M21="","",HLOOKUP(照明器具_簡易入力!M21,$Y$385:$AN$386,2,FALSE))</f>
        <v/>
      </c>
      <c r="AD399" s="791"/>
    </row>
    <row r="400" spans="2:40" ht="14.25" customHeight="1">
      <c r="B400" s="395"/>
      <c r="C400" s="1"/>
      <c r="D400" s="310"/>
      <c r="E400" s="244"/>
      <c r="I400" s="305"/>
      <c r="J400" s="487"/>
      <c r="K400" s="413" t="s">
        <v>1595</v>
      </c>
      <c r="L400" s="490"/>
      <c r="M400" s="945">
        <f>IF($Q$386=$Z$384,照明器具_簡易入力!F22,照明器具_標準入力!H23)</f>
        <v>0</v>
      </c>
      <c r="N400" s="946">
        <f>IF($Q$386=$Z$384,照明器具_簡易入力!K22,照明器具_標準入力!M23)</f>
        <v>0</v>
      </c>
      <c r="O400" s="1224" t="str">
        <f>IF($Q$386=$Z$384,IF(照明器具_簡易入力!M22="","",照明器具_簡易入力!M22),IF(照明器具_標準入力!O23="","",照明器具_標準入力!O23))</f>
        <v/>
      </c>
      <c r="P400" s="1224"/>
      <c r="Q400" s="1224"/>
      <c r="R400" s="947">
        <f>IF($Q$386=$Z$384,照明器具_簡易入力!N22,照明器具_標準入力!S23)</f>
        <v>0</v>
      </c>
      <c r="S400" s="335" t="str">
        <f t="shared" si="46"/>
        <v/>
      </c>
      <c r="T400" s="27"/>
      <c r="U400" s="369"/>
      <c r="V400" s="27"/>
      <c r="W400" s="27"/>
      <c r="X400" s="1" t="str">
        <f t="shared" si="47"/>
        <v/>
      </c>
      <c r="Y400" s="473">
        <v>3</v>
      </c>
      <c r="Z400" s="472">
        <v>6</v>
      </c>
      <c r="AA400" s="1" t="str">
        <f t="shared" si="48"/>
        <v/>
      </c>
      <c r="AB400" s="1" t="str">
        <f>IF(ISERROR(照明器具_標準入力!Y23),"",照明器具_標準入力!Y23)</f>
        <v/>
      </c>
      <c r="AC400" s="1" t="str">
        <f>IF(照明器具_簡易入力!M22="","",HLOOKUP(照明器具_簡易入力!M22,$Y$385:$AN$386,2,FALSE))</f>
        <v/>
      </c>
      <c r="AD400" s="791"/>
    </row>
    <row r="401" spans="2:30" ht="14.25" customHeight="1">
      <c r="B401" s="395"/>
      <c r="C401" s="1"/>
      <c r="D401" s="310"/>
      <c r="E401" s="244"/>
      <c r="I401" s="305"/>
      <c r="J401" s="486" t="s">
        <v>156</v>
      </c>
      <c r="K401" s="413" t="s">
        <v>1596</v>
      </c>
      <c r="L401" s="490"/>
      <c r="M401" s="945">
        <f>IF($Q$386=$Z$384,照明器具_簡易入力!F23,照明器具_標準入力!H24)</f>
        <v>0</v>
      </c>
      <c r="N401" s="946">
        <f>IF($Q$386=$Z$384,照明器具_簡易入力!K23,照明器具_標準入力!M24)</f>
        <v>0</v>
      </c>
      <c r="O401" s="1224" t="str">
        <f>IF($Q$386=$Z$384,IF(照明器具_簡易入力!M23="","",照明器具_簡易入力!M23),IF(照明器具_標準入力!O24="","",照明器具_標準入力!O24))</f>
        <v/>
      </c>
      <c r="P401" s="1224"/>
      <c r="Q401" s="1224"/>
      <c r="R401" s="947">
        <f>IF($Q$386=$Z$384,照明器具_簡易入力!N23,照明器具_標準入力!S24)</f>
        <v>0</v>
      </c>
      <c r="S401" s="335" t="str">
        <f t="shared" si="46"/>
        <v/>
      </c>
      <c r="T401" s="27"/>
      <c r="U401" s="369"/>
      <c r="V401" s="27"/>
      <c r="W401" s="27"/>
      <c r="X401" s="1" t="str">
        <f t="shared" si="47"/>
        <v/>
      </c>
      <c r="Y401" s="473">
        <v>4</v>
      </c>
      <c r="Z401" s="472">
        <v>12</v>
      </c>
      <c r="AA401" s="1" t="str">
        <f t="shared" si="48"/>
        <v/>
      </c>
      <c r="AB401" s="1" t="str">
        <f>IF(ISERROR(照明器具_標準入力!Y24),"",照明器具_標準入力!Y24)</f>
        <v/>
      </c>
      <c r="AC401" s="1" t="str">
        <f>IF(照明器具_簡易入力!M23="","",HLOOKUP(照明器具_簡易入力!M23,$Y$385:$AN$386,2,FALSE))</f>
        <v/>
      </c>
      <c r="AD401" s="792">
        <f>M401</f>
        <v>0</v>
      </c>
    </row>
    <row r="402" spans="2:30" ht="14.25" customHeight="1">
      <c r="B402" s="395"/>
      <c r="C402" s="1"/>
      <c r="D402" s="310"/>
      <c r="E402" s="244"/>
      <c r="I402" s="305"/>
      <c r="J402" s="486"/>
      <c r="K402" s="413" t="s">
        <v>1597</v>
      </c>
      <c r="L402" s="490"/>
      <c r="M402" s="945">
        <f>IF($Q$386=$Z$384,照明器具_簡易入力!F24,照明器具_標準入力!H25)</f>
        <v>0</v>
      </c>
      <c r="N402" s="946">
        <f>IF($Q$386=$Z$384,照明器具_簡易入力!K24,照明器具_標準入力!M25)</f>
        <v>0</v>
      </c>
      <c r="O402" s="1224" t="str">
        <f>IF($Q$386=$Z$384,IF(照明器具_簡易入力!M24="","",照明器具_簡易入力!M24),IF(照明器具_標準入力!O25="","",照明器具_標準入力!O25))</f>
        <v/>
      </c>
      <c r="P402" s="1224"/>
      <c r="Q402" s="1224"/>
      <c r="R402" s="947">
        <f>IF($Q$386=$Z$384,照明器具_簡易入力!N24,照明器具_標準入力!S25)</f>
        <v>0</v>
      </c>
      <c r="S402" s="335" t="str">
        <f t="shared" si="46"/>
        <v/>
      </c>
      <c r="T402" s="27"/>
      <c r="U402" s="369"/>
      <c r="V402" s="27"/>
      <c r="W402" s="27"/>
      <c r="X402" s="1" t="str">
        <f t="shared" si="47"/>
        <v/>
      </c>
      <c r="Y402" s="473">
        <v>2</v>
      </c>
      <c r="Z402" s="472">
        <v>6</v>
      </c>
      <c r="AA402" s="1" t="str">
        <f t="shared" si="48"/>
        <v/>
      </c>
      <c r="AB402" s="1" t="str">
        <f>IF(ISERROR(照明器具_標準入力!Y25),"",照明器具_標準入力!Y25)</f>
        <v/>
      </c>
      <c r="AC402" s="1" t="str">
        <f>IF(照明器具_簡易入力!M24="","",HLOOKUP(照明器具_簡易入力!M24,$Y$385:$AN$386,2,FALSE))</f>
        <v/>
      </c>
      <c r="AD402" s="792">
        <f>M402</f>
        <v>0</v>
      </c>
    </row>
    <row r="403" spans="2:30" ht="14.25" customHeight="1">
      <c r="B403" s="395"/>
      <c r="C403" s="1"/>
      <c r="D403" s="310"/>
      <c r="E403" s="244"/>
      <c r="I403" s="305"/>
      <c r="J403" s="486"/>
      <c r="K403" s="413" t="s">
        <v>1598</v>
      </c>
      <c r="L403" s="490"/>
      <c r="M403" s="945">
        <f>IF($Q$386=$Z$384,照明器具_簡易入力!F25,照明器具_標準入力!H26)</f>
        <v>0</v>
      </c>
      <c r="N403" s="946">
        <f>IF($Q$386=$Z$384,照明器具_簡易入力!K25,照明器具_標準入力!M26)</f>
        <v>0</v>
      </c>
      <c r="O403" s="1224" t="str">
        <f>IF($Q$386=$Z$384,IF(照明器具_簡易入力!M25="","",照明器具_簡易入力!M25),IF(照明器具_標準入力!O26="","",照明器具_標準入力!O26))</f>
        <v/>
      </c>
      <c r="P403" s="1224"/>
      <c r="Q403" s="1224"/>
      <c r="R403" s="947">
        <f>IF($Q$386=$Z$384,照明器具_簡易入力!N25,照明器具_標準入力!S26)</f>
        <v>0</v>
      </c>
      <c r="S403" s="335" t="str">
        <f t="shared" si="46"/>
        <v/>
      </c>
      <c r="T403" s="27"/>
      <c r="U403" s="369"/>
      <c r="V403" s="27"/>
      <c r="W403" s="27"/>
      <c r="X403" s="1" t="str">
        <f t="shared" si="47"/>
        <v/>
      </c>
      <c r="Y403" s="473">
        <v>2</v>
      </c>
      <c r="Z403" s="472">
        <v>6</v>
      </c>
      <c r="AA403" s="1" t="str">
        <f t="shared" si="48"/>
        <v/>
      </c>
      <c r="AB403" s="1" t="str">
        <f>IF(ISERROR(照明器具_標準入力!Y26),"",照明器具_標準入力!Y26)</f>
        <v/>
      </c>
      <c r="AC403" s="1" t="str">
        <f>IF(照明器具_簡易入力!M25="","",HLOOKUP(照明器具_簡易入力!M25,$Y$385:$AN$386,2,FALSE))</f>
        <v/>
      </c>
    </row>
    <row r="404" spans="2:30" ht="14.25" customHeight="1">
      <c r="B404" s="395"/>
      <c r="C404" s="1"/>
      <c r="D404" s="310"/>
      <c r="E404" s="244"/>
      <c r="I404" s="305"/>
      <c r="J404" s="486"/>
      <c r="K404" s="413" t="s">
        <v>1599</v>
      </c>
      <c r="L404" s="490"/>
      <c r="M404" s="945">
        <f>IF($Q$386=$Z$384,照明器具_簡易入力!F26,照明器具_標準入力!H27)</f>
        <v>0</v>
      </c>
      <c r="N404" s="946">
        <f>IF($Q$386=$Z$384,照明器具_簡易入力!K26,照明器具_標準入力!M27)</f>
        <v>0</v>
      </c>
      <c r="O404" s="1224" t="str">
        <f>IF($Q$386=$Z$384,IF(照明器具_簡易入力!M26="","",照明器具_簡易入力!M26),IF(照明器具_標準入力!O27="","",照明器具_標準入力!O27))</f>
        <v/>
      </c>
      <c r="P404" s="1224"/>
      <c r="Q404" s="1224"/>
      <c r="R404" s="947">
        <f>IF($Q$386=$Z$384,照明器具_簡易入力!N26,照明器具_標準入力!S27)</f>
        <v>0</v>
      </c>
      <c r="S404" s="335" t="str">
        <f t="shared" si="46"/>
        <v/>
      </c>
      <c r="T404" s="27"/>
      <c r="U404" s="369"/>
      <c r="V404" s="27"/>
      <c r="W404" s="27"/>
      <c r="X404" s="1" t="str">
        <f t="shared" si="47"/>
        <v/>
      </c>
      <c r="Y404" s="473">
        <v>4</v>
      </c>
      <c r="Z404" s="472">
        <v>12</v>
      </c>
      <c r="AA404" s="1" t="str">
        <f t="shared" si="48"/>
        <v/>
      </c>
      <c r="AB404" s="1" t="str">
        <f>IF(ISERROR(照明器具_標準入力!Y27),"",照明器具_標準入力!Y27)</f>
        <v/>
      </c>
      <c r="AC404" s="1" t="str">
        <f>IF(照明器具_簡易入力!M26="","",HLOOKUP(照明器具_簡易入力!M26,$Y$385:$AN$386,2,FALSE))</f>
        <v/>
      </c>
      <c r="AD404" s="792">
        <f>M404</f>
        <v>0</v>
      </c>
    </row>
    <row r="405" spans="2:30" ht="14.25" customHeight="1">
      <c r="B405" s="395"/>
      <c r="C405" s="1"/>
      <c r="D405" s="310"/>
      <c r="E405" s="244"/>
      <c r="I405" s="305"/>
      <c r="J405" s="443" t="s">
        <v>157</v>
      </c>
      <c r="K405" s="413" t="s">
        <v>1600</v>
      </c>
      <c r="L405" s="490"/>
      <c r="M405" s="945">
        <f>IF($Q$386=$Z$384,照明器具_簡易入力!F27,照明器具_標準入力!H28)</f>
        <v>0</v>
      </c>
      <c r="N405" s="946">
        <f>IF($Q$386=$Z$384,照明器具_簡易入力!K27,照明器具_標準入力!M28)</f>
        <v>0</v>
      </c>
      <c r="O405" s="1224" t="str">
        <f>IF($Q$386=$Z$384,IF(照明器具_簡易入力!M27="","",照明器具_簡易入力!M27),IF(照明器具_標準入力!O28="","",照明器具_標準入力!O28))</f>
        <v/>
      </c>
      <c r="P405" s="1224"/>
      <c r="Q405" s="1224"/>
      <c r="R405" s="947">
        <f>IF($Q$386=$Z$384,照明器具_簡易入力!N27,照明器具_標準入力!S28)</f>
        <v>0</v>
      </c>
      <c r="S405" s="335" t="str">
        <f t="shared" si="46"/>
        <v/>
      </c>
      <c r="T405" s="27"/>
      <c r="U405" s="369"/>
      <c r="V405" s="27"/>
      <c r="W405" s="27"/>
      <c r="X405" s="1" t="str">
        <f t="shared" si="47"/>
        <v/>
      </c>
      <c r="Y405" s="473">
        <v>3</v>
      </c>
      <c r="Z405" s="472">
        <v>12</v>
      </c>
      <c r="AA405" s="1" t="str">
        <f t="shared" si="48"/>
        <v/>
      </c>
      <c r="AB405" s="1" t="str">
        <f>IF(ISERROR(照明器具_標準入力!Y28),"",照明器具_標準入力!Y28)</f>
        <v/>
      </c>
      <c r="AC405" s="1" t="str">
        <f>IF(照明器具_簡易入力!M27="","",HLOOKUP(照明器具_簡易入力!M27,$Y$385:$AN$386,2,FALSE))</f>
        <v/>
      </c>
      <c r="AD405" s="792">
        <f>M405</f>
        <v>0</v>
      </c>
    </row>
    <row r="406" spans="2:30" ht="14.25" customHeight="1">
      <c r="B406" s="395"/>
      <c r="C406" s="1"/>
      <c r="D406" s="310"/>
      <c r="E406" s="244"/>
      <c r="I406" s="305"/>
      <c r="J406" s="486"/>
      <c r="K406" s="413" t="s">
        <v>1601</v>
      </c>
      <c r="L406" s="490"/>
      <c r="M406" s="945">
        <f>IF($Q$386=$Z$384,照明器具_簡易入力!F28,照明器具_標準入力!H29)</f>
        <v>0</v>
      </c>
      <c r="N406" s="946">
        <f>IF($Q$386=$Z$384,照明器具_簡易入力!K28,照明器具_標準入力!M29)</f>
        <v>0</v>
      </c>
      <c r="O406" s="1224" t="str">
        <f>IF($Q$386=$Z$384,IF(照明器具_簡易入力!M28="","",照明器具_簡易入力!M28),IF(照明器具_標準入力!O29="","",照明器具_標準入力!O29))</f>
        <v/>
      </c>
      <c r="P406" s="1224"/>
      <c r="Q406" s="1224"/>
      <c r="R406" s="947">
        <f>IF($Q$386=$Z$384,照明器具_簡易入力!N28,照明器具_標準入力!S29)</f>
        <v>0</v>
      </c>
      <c r="S406" s="335" t="str">
        <f t="shared" si="46"/>
        <v/>
      </c>
      <c r="T406" s="27"/>
      <c r="U406" s="369"/>
      <c r="V406" s="27"/>
      <c r="W406" s="27"/>
      <c r="X406" s="1" t="str">
        <f t="shared" si="47"/>
        <v/>
      </c>
      <c r="Y406" s="473">
        <v>3</v>
      </c>
      <c r="Z406" s="472">
        <v>12</v>
      </c>
      <c r="AA406" s="1" t="str">
        <f t="shared" si="48"/>
        <v/>
      </c>
      <c r="AB406" s="1" t="str">
        <f>IF(ISERROR(照明器具_標準入力!Y29),"",照明器具_標準入力!Y29)</f>
        <v/>
      </c>
      <c r="AC406" s="1" t="str">
        <f>IF(照明器具_簡易入力!M28="","",HLOOKUP(照明器具_簡易入力!M28,$Y$385:$AN$386,2,FALSE))</f>
        <v/>
      </c>
      <c r="AD406" s="792">
        <f>M406</f>
        <v>0</v>
      </c>
    </row>
    <row r="407" spans="2:30" ht="14.25" customHeight="1">
      <c r="B407" s="395"/>
      <c r="C407" s="1"/>
      <c r="D407" s="310"/>
      <c r="E407" s="244"/>
      <c r="I407" s="305"/>
      <c r="J407" s="486"/>
      <c r="K407" s="413" t="s">
        <v>1602</v>
      </c>
      <c r="L407" s="490"/>
      <c r="M407" s="945">
        <f>IF($Q$386=$Z$384,照明器具_簡易入力!F29,照明器具_標準入力!H30)</f>
        <v>0</v>
      </c>
      <c r="N407" s="946">
        <f>IF($Q$386=$Z$384,照明器具_簡易入力!K29,照明器具_標準入力!M30)</f>
        <v>0</v>
      </c>
      <c r="O407" s="1224" t="str">
        <f>IF($Q$386=$Z$384,IF(照明器具_簡易入力!M29="","",照明器具_簡易入力!M29),IF(照明器具_標準入力!O30="","",照明器具_標準入力!O30))</f>
        <v/>
      </c>
      <c r="P407" s="1224"/>
      <c r="Q407" s="1224"/>
      <c r="R407" s="947">
        <f>IF($Q$386=$Z$384,照明器具_簡易入力!N29,照明器具_標準入力!S30)</f>
        <v>0</v>
      </c>
      <c r="S407" s="335" t="str">
        <f t="shared" si="46"/>
        <v/>
      </c>
      <c r="T407" s="27"/>
      <c r="U407" s="369"/>
      <c r="V407" s="27"/>
      <c r="W407" s="27"/>
      <c r="X407" s="1" t="str">
        <f t="shared" si="47"/>
        <v/>
      </c>
      <c r="Y407" s="473">
        <v>4</v>
      </c>
      <c r="Z407" s="472">
        <v>17</v>
      </c>
      <c r="AA407" s="1" t="str">
        <f t="shared" si="48"/>
        <v/>
      </c>
      <c r="AB407" s="1" t="str">
        <f>IF(ISERROR(照明器具_標準入力!Y30),"",照明器具_標準入力!Y30)</f>
        <v/>
      </c>
      <c r="AC407" s="1" t="str">
        <f>IF(照明器具_簡易入力!M29="","",HLOOKUP(照明器具_簡易入力!M29,$Y$385:$AN$386,2,FALSE))</f>
        <v/>
      </c>
      <c r="AD407" s="792">
        <f>M407</f>
        <v>0</v>
      </c>
    </row>
    <row r="408" spans="2:30" ht="14.25" customHeight="1">
      <c r="B408" s="395"/>
      <c r="C408" s="1"/>
      <c r="D408" s="310"/>
      <c r="E408" s="244"/>
      <c r="I408" s="305"/>
      <c r="J408" s="486"/>
      <c r="K408" s="413" t="s">
        <v>1603</v>
      </c>
      <c r="L408" s="490"/>
      <c r="M408" s="945">
        <f>IF($Q$386=$Z$384,照明器具_簡易入力!F30,照明器具_標準入力!H31)</f>
        <v>0</v>
      </c>
      <c r="N408" s="946">
        <f>IF($Q$386=$Z$384,照明器具_簡易入力!K30,照明器具_標準入力!M31)</f>
        <v>0</v>
      </c>
      <c r="O408" s="1224" t="str">
        <f>IF($Q$386=$Z$384,IF(照明器具_簡易入力!M30="","",照明器具_簡易入力!M30),IF(照明器具_標準入力!O31="","",照明器具_標準入力!O31))</f>
        <v/>
      </c>
      <c r="P408" s="1224"/>
      <c r="Q408" s="1224"/>
      <c r="R408" s="947">
        <f>IF($Q$386=$Z$384,照明器具_簡易入力!N30,照明器具_標準入力!S31)</f>
        <v>0</v>
      </c>
      <c r="S408" s="335" t="str">
        <f t="shared" si="46"/>
        <v/>
      </c>
      <c r="T408" s="27"/>
      <c r="U408" s="369"/>
      <c r="V408" s="27"/>
      <c r="W408" s="27"/>
      <c r="X408" s="1" t="str">
        <f t="shared" si="47"/>
        <v/>
      </c>
      <c r="Y408" s="473">
        <v>4</v>
      </c>
      <c r="Z408" s="472">
        <v>15</v>
      </c>
      <c r="AA408" s="1" t="str">
        <f t="shared" si="48"/>
        <v/>
      </c>
      <c r="AB408" s="1" t="str">
        <f>IF(ISERROR(照明器具_標準入力!Y31),"",照明器具_標準入力!Y31)</f>
        <v/>
      </c>
      <c r="AC408" s="1" t="str">
        <f>IF(照明器具_簡易入力!M30="","",HLOOKUP(照明器具_簡易入力!M30,$Y$385:$AN$386,2,FALSE))</f>
        <v/>
      </c>
      <c r="AD408" s="791"/>
    </row>
    <row r="409" spans="2:30" ht="14.25" customHeight="1">
      <c r="B409" s="395"/>
      <c r="C409" s="1"/>
      <c r="D409" s="310"/>
      <c r="E409" s="244"/>
      <c r="I409" s="305"/>
      <c r="J409" s="443" t="s">
        <v>158</v>
      </c>
      <c r="K409" s="413" t="s">
        <v>1604</v>
      </c>
      <c r="L409" s="490"/>
      <c r="M409" s="945">
        <f>IF($Q$386=$Z$384,照明器具_簡易入力!F31,照明器具_標準入力!H32)</f>
        <v>0</v>
      </c>
      <c r="N409" s="946">
        <f>IF($Q$386=$Z$384,照明器具_簡易入力!K31,照明器具_標準入力!M32)</f>
        <v>0</v>
      </c>
      <c r="O409" s="1224" t="str">
        <f>IF($Q$386=$Z$384,IF(照明器具_簡易入力!M31="","",照明器具_簡易入力!M31),IF(照明器具_標準入力!O32="","",照明器具_標準入力!O32))</f>
        <v/>
      </c>
      <c r="P409" s="1224"/>
      <c r="Q409" s="1224"/>
      <c r="R409" s="947">
        <f>IF($Q$386=$Z$384,照明器具_簡易入力!N31,照明器具_標準入力!S32)</f>
        <v>0</v>
      </c>
      <c r="S409" s="335" t="str">
        <f t="shared" si="46"/>
        <v/>
      </c>
      <c r="T409" s="27"/>
      <c r="U409" s="369"/>
      <c r="V409" s="27"/>
      <c r="W409" s="27"/>
      <c r="X409" s="1" t="str">
        <f t="shared" si="47"/>
        <v/>
      </c>
      <c r="Y409" s="473">
        <v>2</v>
      </c>
      <c r="Z409" s="472">
        <v>6</v>
      </c>
      <c r="AA409" s="1" t="str">
        <f t="shared" si="48"/>
        <v/>
      </c>
      <c r="AB409" s="1" t="str">
        <f>IF(ISERROR(照明器具_標準入力!Y32),"",照明器具_標準入力!Y32)</f>
        <v/>
      </c>
      <c r="AC409" s="1" t="str">
        <f>IF(照明器具_簡易入力!M31="","",HLOOKUP(照明器具_簡易入力!M31,$Y$385:$AN$386,2,FALSE))</f>
        <v/>
      </c>
      <c r="AD409" s="792">
        <f>M409</f>
        <v>0</v>
      </c>
    </row>
    <row r="410" spans="2:30" ht="14.25" customHeight="1">
      <c r="B410" s="395"/>
      <c r="C410" s="1"/>
      <c r="D410" s="310"/>
      <c r="E410" s="244"/>
      <c r="I410" s="305"/>
      <c r="J410" s="486"/>
      <c r="K410" s="413" t="s">
        <v>1605</v>
      </c>
      <c r="L410" s="490"/>
      <c r="M410" s="945">
        <f>IF($Q$386=$Z$384,照明器具_簡易入力!F32,照明器具_標準入力!H33)</f>
        <v>0</v>
      </c>
      <c r="N410" s="946">
        <f>IF($Q$386=$Z$384,照明器具_簡易入力!K32,照明器具_標準入力!M33)</f>
        <v>0</v>
      </c>
      <c r="O410" s="1224" t="str">
        <f>IF($Q$386=$Z$384,IF(照明器具_簡易入力!M32="","",照明器具_簡易入力!M32),IF(照明器具_標準入力!O33="","",照明器具_標準入力!O33))</f>
        <v/>
      </c>
      <c r="P410" s="1224"/>
      <c r="Q410" s="1224"/>
      <c r="R410" s="947">
        <f>IF($Q$386=$Z$384,照明器具_簡易入力!N32,照明器具_標準入力!S33)</f>
        <v>0</v>
      </c>
      <c r="S410" s="335" t="str">
        <f t="shared" si="46"/>
        <v/>
      </c>
      <c r="T410" s="27"/>
      <c r="U410" s="369"/>
      <c r="V410" s="27"/>
      <c r="W410" s="27"/>
      <c r="X410" s="1" t="str">
        <f t="shared" si="47"/>
        <v/>
      </c>
      <c r="Y410" s="473">
        <v>4</v>
      </c>
      <c r="Z410" s="472">
        <v>17</v>
      </c>
      <c r="AA410" s="1" t="str">
        <f t="shared" si="48"/>
        <v/>
      </c>
      <c r="AB410" s="1" t="str">
        <f>IF(ISERROR(照明器具_標準入力!Y33),"",照明器具_標準入力!Y33)</f>
        <v/>
      </c>
      <c r="AC410" s="1" t="str">
        <f>IF(照明器具_簡易入力!M32="","",HLOOKUP(照明器具_簡易入力!M32,$Y$385:$AN$386,2,FALSE))</f>
        <v/>
      </c>
      <c r="AD410" s="792">
        <f>M410</f>
        <v>0</v>
      </c>
    </row>
    <row r="411" spans="2:30" ht="14.25" customHeight="1">
      <c r="B411" s="395"/>
      <c r="C411" s="1"/>
      <c r="D411" s="310"/>
      <c r="E411" s="244"/>
      <c r="I411" s="305"/>
      <c r="J411" s="443" t="s">
        <v>160</v>
      </c>
      <c r="K411" s="413" t="s">
        <v>1606</v>
      </c>
      <c r="L411" s="490"/>
      <c r="M411" s="945">
        <f>IF($Q$386=$Z$384,照明器具_簡易入力!F33,照明器具_標準入力!H34)</f>
        <v>0</v>
      </c>
      <c r="N411" s="946">
        <f>IF($Q$386=$Z$384,照明器具_簡易入力!K33,照明器具_標準入力!M34)</f>
        <v>0</v>
      </c>
      <c r="O411" s="1224" t="str">
        <f>IF($Q$386=$Z$384,IF(照明器具_簡易入力!M33="","",照明器具_簡易入力!M33),IF(照明器具_標準入力!O34="","",照明器具_標準入力!O34))</f>
        <v/>
      </c>
      <c r="P411" s="1224"/>
      <c r="Q411" s="1224"/>
      <c r="R411" s="947">
        <f>IF($Q$386=$Z$384,照明器具_簡易入力!N33,照明器具_標準入力!S34)</f>
        <v>0</v>
      </c>
      <c r="S411" s="335" t="str">
        <f t="shared" si="46"/>
        <v/>
      </c>
      <c r="T411" s="27"/>
      <c r="U411" s="369"/>
      <c r="V411" s="27"/>
      <c r="W411" s="27"/>
      <c r="X411" s="1" t="str">
        <f t="shared" si="47"/>
        <v/>
      </c>
      <c r="Y411" s="473">
        <v>8</v>
      </c>
      <c r="Z411" s="472">
        <v>30</v>
      </c>
      <c r="AA411" s="1" t="str">
        <f t="shared" si="48"/>
        <v/>
      </c>
      <c r="AB411" s="1" t="str">
        <f>IF(ISERROR(照明器具_標準入力!Y34),"",照明器具_標準入力!Y34)</f>
        <v/>
      </c>
      <c r="AC411" s="1" t="str">
        <f>IF(照明器具_簡易入力!M33="","",HLOOKUP(照明器具_簡易入力!M33,$Y$385:$AN$386,2,FALSE))</f>
        <v/>
      </c>
      <c r="AD411" s="792">
        <f>M411</f>
        <v>0</v>
      </c>
    </row>
    <row r="412" spans="2:30" ht="14.25" customHeight="1">
      <c r="B412" s="395"/>
      <c r="C412" s="1"/>
      <c r="D412" s="310"/>
      <c r="E412" s="244"/>
      <c r="I412" s="305"/>
      <c r="J412" s="486"/>
      <c r="K412" s="413" t="s">
        <v>1607</v>
      </c>
      <c r="L412" s="490"/>
      <c r="M412" s="945">
        <f>IF($Q$386=$Z$384,照明器具_簡易入力!F34,照明器具_標準入力!H35)</f>
        <v>0</v>
      </c>
      <c r="N412" s="946">
        <f>IF($Q$386=$Z$384,照明器具_簡易入力!K34,照明器具_標準入力!M35)</f>
        <v>0</v>
      </c>
      <c r="O412" s="1224" t="str">
        <f>IF($Q$386=$Z$384,IF(照明器具_簡易入力!M34="","",照明器具_簡易入力!M34),IF(照明器具_標準入力!O35="","",照明器具_標準入力!O35))</f>
        <v/>
      </c>
      <c r="P412" s="1224"/>
      <c r="Q412" s="1224"/>
      <c r="R412" s="947">
        <f>IF($Q$386=$Z$384,照明器具_簡易入力!N34,照明器具_標準入力!S35)</f>
        <v>0</v>
      </c>
      <c r="S412" s="335" t="str">
        <f t="shared" si="46"/>
        <v/>
      </c>
      <c r="T412" s="27"/>
      <c r="U412" s="369"/>
      <c r="V412" s="27"/>
      <c r="W412" s="27"/>
      <c r="X412" s="1" t="str">
        <f t="shared" si="47"/>
        <v/>
      </c>
      <c r="Y412" s="473">
        <v>4</v>
      </c>
      <c r="Z412" s="472">
        <v>12</v>
      </c>
      <c r="AA412" s="1" t="str">
        <f t="shared" si="48"/>
        <v/>
      </c>
      <c r="AB412" s="1" t="str">
        <f>IF(ISERROR(照明器具_標準入力!Y35),"",照明器具_標準入力!Y35)</f>
        <v/>
      </c>
      <c r="AC412" s="1" t="str">
        <f>IF(照明器具_簡易入力!M34="","",HLOOKUP(照明器具_簡易入力!M34,$Y$385:$AN$386,2,FALSE))</f>
        <v/>
      </c>
      <c r="AD412" s="792">
        <f>M412</f>
        <v>0</v>
      </c>
    </row>
    <row r="413" spans="2:30" ht="14.25" customHeight="1">
      <c r="B413" s="395"/>
      <c r="C413" s="1"/>
      <c r="D413" s="310"/>
      <c r="E413" s="244"/>
      <c r="I413" s="305"/>
      <c r="J413" s="801"/>
      <c r="K413" s="413" t="s">
        <v>1608</v>
      </c>
      <c r="L413" s="490"/>
      <c r="M413" s="945">
        <f>IF($Q$386=$Z$384,照明器具_簡易入力!F35,照明器具_標準入力!H36)</f>
        <v>0</v>
      </c>
      <c r="N413" s="946">
        <f>IF($Q$386=$Z$384,照明器具_簡易入力!K35,照明器具_標準入力!M36)</f>
        <v>0</v>
      </c>
      <c r="O413" s="1224" t="str">
        <f>IF($Q$386=$Z$384,IF(照明器具_簡易入力!M35="","",照明器具_簡易入力!M35),IF(照明器具_標準入力!O36="","",照明器具_標準入力!O36))</f>
        <v/>
      </c>
      <c r="P413" s="1224"/>
      <c r="Q413" s="1224"/>
      <c r="R413" s="947">
        <f>IF($Q$386=$Z$384,照明器具_簡易入力!N35,照明器具_標準入力!S36)</f>
        <v>0</v>
      </c>
      <c r="S413" s="335" t="str">
        <f t="shared" si="46"/>
        <v/>
      </c>
      <c r="T413" s="27"/>
      <c r="U413" s="369"/>
      <c r="V413" s="27"/>
      <c r="W413" s="27"/>
      <c r="X413" s="1" t="str">
        <f t="shared" si="47"/>
        <v/>
      </c>
      <c r="Y413" s="473">
        <v>3</v>
      </c>
      <c r="Z413" s="472">
        <v>13</v>
      </c>
      <c r="AA413" s="1" t="str">
        <f t="shared" si="48"/>
        <v/>
      </c>
      <c r="AB413" s="1" t="str">
        <f>IF(ISERROR(照明器具_標準入力!Y36),"",照明器具_標準入力!Y36)</f>
        <v/>
      </c>
      <c r="AC413" s="1" t="str">
        <f>IF(照明器具_簡易入力!M35="","",HLOOKUP(照明器具_簡易入力!M35,$Y$385:$AN$386,2,FALSE))</f>
        <v/>
      </c>
      <c r="AD413" s="792">
        <f>M413</f>
        <v>0</v>
      </c>
    </row>
    <row r="414" spans="2:30" ht="14.25" customHeight="1">
      <c r="B414" s="395"/>
      <c r="C414" s="1"/>
      <c r="D414" s="310"/>
      <c r="E414" s="244"/>
      <c r="I414" s="305"/>
      <c r="J414" s="802" t="s">
        <v>161</v>
      </c>
      <c r="K414" s="413" t="s">
        <v>1609</v>
      </c>
      <c r="L414" s="412"/>
      <c r="M414" s="945">
        <f>IF($Q$386=$Z$384,照明器具_簡易入力!F36,照明器具_標準入力!H37)</f>
        <v>0</v>
      </c>
      <c r="N414" s="946">
        <f>IF($Q$386=$Z$384,照明器具_簡易入力!K36,照明器具_標準入力!M37)</f>
        <v>0</v>
      </c>
      <c r="O414" s="1224" t="str">
        <f>IF($Q$386=$Z$384,IF(照明器具_簡易入力!M36="","",照明器具_簡易入力!M36),IF(照明器具_標準入力!O37="","",照明器具_標準入力!O37))</f>
        <v/>
      </c>
      <c r="P414" s="1224"/>
      <c r="Q414" s="1224"/>
      <c r="R414" s="947">
        <f>IF($Q$386=$Z$384,照明器具_簡易入力!N36,照明器具_標準入力!S37)</f>
        <v>0</v>
      </c>
      <c r="S414" s="335" t="str">
        <f t="shared" si="46"/>
        <v/>
      </c>
      <c r="T414" s="27"/>
      <c r="U414" s="369"/>
      <c r="V414" s="27"/>
      <c r="W414" s="27"/>
      <c r="X414" s="1" t="str">
        <f t="shared" si="47"/>
        <v/>
      </c>
      <c r="Y414" s="473">
        <v>3</v>
      </c>
      <c r="Z414" s="472">
        <v>8</v>
      </c>
      <c r="AA414" s="1" t="str">
        <f t="shared" si="48"/>
        <v/>
      </c>
      <c r="AB414" s="1" t="str">
        <f>IF(ISERROR(照明器具_標準入力!Y37),"",照明器具_標準入力!Y37)</f>
        <v/>
      </c>
      <c r="AC414" s="1" t="str">
        <f>IF(照明器具_簡易入力!M36="","",HLOOKUP(照明器具_簡易入力!M36,$Y$385:$AN$386,2,FALSE))</f>
        <v/>
      </c>
      <c r="AD414" s="791"/>
    </row>
    <row r="415" spans="2:30" ht="14.25" customHeight="1">
      <c r="B415" s="395"/>
      <c r="C415" s="1"/>
      <c r="D415" s="310"/>
      <c r="E415" s="244"/>
      <c r="I415" s="305"/>
      <c r="J415" s="486" t="s">
        <v>162</v>
      </c>
      <c r="K415" s="413" t="s">
        <v>1610</v>
      </c>
      <c r="L415" s="490"/>
      <c r="M415" s="945">
        <f>IF($Q$386=$Z$384,照明器具_簡易入力!F37,照明器具_標準入力!H38)</f>
        <v>0</v>
      </c>
      <c r="N415" s="946">
        <f>IF($Q$386=$Z$384,照明器具_簡易入力!K37,照明器具_標準入力!M38)</f>
        <v>0</v>
      </c>
      <c r="O415" s="1224" t="str">
        <f>IF($Q$386=$Z$384,IF(照明器具_簡易入力!M37="","",照明器具_簡易入力!M37),IF(照明器具_標準入力!O38="","",照明器具_標準入力!O38))</f>
        <v/>
      </c>
      <c r="P415" s="1224"/>
      <c r="Q415" s="1224"/>
      <c r="R415" s="947">
        <f>IF($Q$386=$Z$384,照明器具_簡易入力!N37,照明器具_標準入力!S38)</f>
        <v>0</v>
      </c>
      <c r="S415" s="335" t="str">
        <f t="shared" si="46"/>
        <v/>
      </c>
      <c r="T415" s="27"/>
      <c r="U415" s="369"/>
      <c r="V415" s="27"/>
      <c r="W415" s="27"/>
      <c r="X415" s="1" t="str">
        <f t="shared" si="47"/>
        <v/>
      </c>
      <c r="Y415" s="473"/>
      <c r="Z415" s="472"/>
      <c r="AA415" s="1" t="str">
        <f t="shared" si="48"/>
        <v/>
      </c>
      <c r="AB415" s="1" t="str">
        <f>IF(ISERROR(照明器具_標準入力!Y38),"",照明器具_標準入力!Y38)</f>
        <v/>
      </c>
      <c r="AC415" s="1" t="str">
        <f>IF(照明器具_簡易入力!M37="","",HLOOKUP(照明器具_簡易入力!M37,$Y$385:$AN$386,2,FALSE))</f>
        <v/>
      </c>
      <c r="AD415" s="791"/>
    </row>
    <row r="416" spans="2:30" ht="14.25" customHeight="1">
      <c r="B416" s="395"/>
      <c r="C416" s="1"/>
      <c r="D416" s="310"/>
      <c r="E416" s="244"/>
      <c r="I416" s="305"/>
      <c r="J416" s="486"/>
      <c r="K416" s="413" t="s">
        <v>1611</v>
      </c>
      <c r="L416" s="490"/>
      <c r="M416" s="945">
        <f>IF($Q$386=$Z$384,照明器具_簡易入力!F38,照明器具_標準入力!H39)</f>
        <v>0</v>
      </c>
      <c r="N416" s="946">
        <f>IF($Q$386=$Z$384,照明器具_簡易入力!K38,照明器具_標準入力!M39)</f>
        <v>0</v>
      </c>
      <c r="O416" s="1224" t="str">
        <f>IF($Q$386=$Z$384,IF(照明器具_簡易入力!M38="","",照明器具_簡易入力!M38),IF(照明器具_標準入力!O39="","",照明器具_標準入力!O39))</f>
        <v/>
      </c>
      <c r="P416" s="1224"/>
      <c r="Q416" s="1224"/>
      <c r="R416" s="947">
        <f>IF($Q$386=$Z$384,照明器具_簡易入力!N38,照明器具_標準入力!S39)</f>
        <v>0</v>
      </c>
      <c r="S416" s="335" t="str">
        <f t="shared" si="46"/>
        <v/>
      </c>
      <c r="T416" s="27"/>
      <c r="U416" s="369"/>
      <c r="V416" s="27"/>
      <c r="W416" s="27"/>
      <c r="X416" s="1" t="str">
        <f t="shared" si="47"/>
        <v/>
      </c>
      <c r="Y416" s="473"/>
      <c r="Z416" s="472"/>
      <c r="AA416" s="1" t="str">
        <f t="shared" si="48"/>
        <v/>
      </c>
      <c r="AB416" s="1" t="str">
        <f>IF(ISERROR(照明器具_標準入力!Y39),"",照明器具_標準入力!Y39)</f>
        <v/>
      </c>
      <c r="AC416" s="1" t="str">
        <f>IF(照明器具_簡易入力!M38="","",HLOOKUP(照明器具_簡易入力!M38,$Y$385:$AN$386,2,FALSE))</f>
        <v/>
      </c>
      <c r="AD416" s="791"/>
    </row>
    <row r="417" spans="2:38" ht="14.25" customHeight="1" thickBot="1">
      <c r="B417" s="395"/>
      <c r="C417" s="1"/>
      <c r="D417" s="310"/>
      <c r="E417" s="244"/>
      <c r="I417" s="311"/>
      <c r="J417" s="801"/>
      <c r="K417" s="413" t="s">
        <v>1612</v>
      </c>
      <c r="L417" s="490"/>
      <c r="M417" s="908" t="str">
        <f>照明器具_標準入力!H40</f>
        <v>－</v>
      </c>
      <c r="N417" s="948">
        <f>照明器具_標準入力!M40</f>
        <v>0.02</v>
      </c>
      <c r="O417" s="1268" t="str">
        <f>IF($Q$386=$Z$384,IF(照明器具_簡易入力!M39="","",照明器具_簡易入力!M39),IF(照明器具_標準入力!O40="","",照明器具_標準入力!O40))</f>
        <v/>
      </c>
      <c r="P417" s="1268"/>
      <c r="Q417" s="1268"/>
      <c r="R417" s="949" t="str">
        <f>照明器具_標準入力!S40</f>
        <v>－</v>
      </c>
      <c r="S417" s="335" t="str">
        <f t="shared" si="46"/>
        <v/>
      </c>
      <c r="T417" s="27"/>
      <c r="U417" s="369"/>
      <c r="V417" s="27"/>
      <c r="W417" s="27"/>
      <c r="X417" s="1" t="str">
        <f>IF(O417="","",AA417)</f>
        <v/>
      </c>
      <c r="Y417" s="473"/>
      <c r="Z417" s="472"/>
      <c r="AA417" s="1" t="str">
        <f t="shared" si="48"/>
        <v/>
      </c>
      <c r="AB417" s="1" t="str">
        <f>IF(ISERROR(照明器具_標準入力!Y40),"",照明器具_標準入力!Y40)</f>
        <v/>
      </c>
      <c r="AC417" s="1" t="str">
        <f>IF(照明器具_簡易入力!M39="","",HLOOKUP(照明器具_簡易入力!M39,$Y$385:$AN$386,2,FALSE))</f>
        <v/>
      </c>
      <c r="AD417" s="791"/>
    </row>
    <row r="418" spans="2:38" ht="24" customHeight="1" thickBot="1">
      <c r="B418" s="395"/>
      <c r="C418" s="1" t="s">
        <v>1017</v>
      </c>
      <c r="D418" s="326" t="s">
        <v>551</v>
      </c>
      <c r="E418" s="1199" t="s">
        <v>1613</v>
      </c>
      <c r="F418" s="1200"/>
      <c r="G418" s="1200"/>
      <c r="H418" s="1201"/>
      <c r="I418" s="1199" t="s">
        <v>1614</v>
      </c>
      <c r="J418" s="1200"/>
      <c r="K418" s="1200"/>
      <c r="L418" s="1200"/>
      <c r="M418" s="1191"/>
      <c r="N418" s="1191"/>
      <c r="O418" s="1191"/>
      <c r="P418" s="1192"/>
      <c r="Q418" s="1225"/>
      <c r="R418" s="1226"/>
      <c r="S418" s="335">
        <f t="shared" ref="S418:S440" si="49">$X418</f>
        <v>0</v>
      </c>
      <c r="T418" s="27"/>
      <c r="U418" s="369"/>
      <c r="V418" s="27"/>
      <c r="W418" s="27"/>
      <c r="X418" s="1">
        <f>IF($Q418=Y418,AG418,IF($Q418=Z418,AH418,AI418))</f>
        <v>0</v>
      </c>
      <c r="Y418" s="11" t="s">
        <v>1053</v>
      </c>
      <c r="Z418" s="11" t="s">
        <v>1257</v>
      </c>
      <c r="AA418" s="877" t="s">
        <v>1055</v>
      </c>
      <c r="AG418" s="24">
        <v>1</v>
      </c>
      <c r="AH418" s="24">
        <v>0.5</v>
      </c>
      <c r="AI418" s="24">
        <v>0</v>
      </c>
    </row>
    <row r="419" spans="2:38" ht="24" customHeight="1" thickBot="1">
      <c r="B419" s="395"/>
      <c r="C419" s="1" t="str">
        <f>IF(OR($F$2="",AND($F$2&gt;$J$2,$Y$2&lt;&gt;"熱供給施設")),"◎","○")</f>
        <v>◎</v>
      </c>
      <c r="D419" s="326" t="s">
        <v>553</v>
      </c>
      <c r="E419" s="1202" t="s">
        <v>554</v>
      </c>
      <c r="F419" s="1203"/>
      <c r="G419" s="1203"/>
      <c r="H419" s="1209"/>
      <c r="I419" s="1199" t="s">
        <v>1615</v>
      </c>
      <c r="J419" s="1200"/>
      <c r="K419" s="1200"/>
      <c r="L419" s="1200"/>
      <c r="M419" s="1200"/>
      <c r="N419" s="1200"/>
      <c r="O419" s="1200"/>
      <c r="P419" s="1205"/>
      <c r="Q419" s="1227" t="str">
        <f>IF(W419="-",AD419,IF(W419&gt;=0.95,Y419,IF(W419&gt;=0.7,Z419,IF(W419&gt;=0.3,AA419,IF(W419&gt;=0.05,AB419,AC419)))))</f>
        <v>事務室又は教室無し</v>
      </c>
      <c r="R419" s="1228"/>
      <c r="S419" s="335">
        <f t="shared" si="49"/>
        <v>0</v>
      </c>
      <c r="T419" s="27"/>
      <c r="U419" s="369"/>
      <c r="V419" s="27"/>
      <c r="W419" s="27" t="str">
        <f>IF($Q$386=$Z$384,照明器具_簡易入力!$O$9,IF(AND(照明器具_標準入力!$I$10=0,照明器具_標準入力!$K$10=0),"-",照明器具_標準入力!$T$9))</f>
        <v>-</v>
      </c>
      <c r="X419" s="1">
        <f>IF($Q419=Y419,AG419,IF($Q419=Z419,AH419,IF($Q419=AA419,AI419,IF($Q419=AB419,AJ419,AK419))))</f>
        <v>0</v>
      </c>
      <c r="Y419" s="11" t="s">
        <v>1375</v>
      </c>
      <c r="Z419" s="11" t="s">
        <v>1376</v>
      </c>
      <c r="AA419" s="11" t="s">
        <v>1377</v>
      </c>
      <c r="AB419" s="11" t="s">
        <v>1119</v>
      </c>
      <c r="AC419" s="11" t="s">
        <v>1378</v>
      </c>
      <c r="AD419" s="11" t="s">
        <v>1616</v>
      </c>
      <c r="AG419" s="24">
        <v>1</v>
      </c>
      <c r="AH419" s="24">
        <f>$AH$2</f>
        <v>0.8</v>
      </c>
      <c r="AI419" s="24">
        <v>0.5</v>
      </c>
      <c r="AJ419" s="24">
        <f>$AJ$2</f>
        <v>0.2</v>
      </c>
      <c r="AK419" s="24">
        <v>0</v>
      </c>
      <c r="AL419" s="24" t="s">
        <v>1027</v>
      </c>
    </row>
    <row r="420" spans="2:38" ht="24" customHeight="1" thickBot="1">
      <c r="B420" s="395"/>
      <c r="C420" s="318" t="str">
        <f>IF($Y$2="熱供給施設","○","◎")</f>
        <v>◎</v>
      </c>
      <c r="D420" s="326" t="s">
        <v>556</v>
      </c>
      <c r="E420" s="1199" t="s">
        <v>557</v>
      </c>
      <c r="F420" s="1200"/>
      <c r="G420" s="1200"/>
      <c r="H420" s="1201"/>
      <c r="I420" s="1199" t="s">
        <v>1617</v>
      </c>
      <c r="J420" s="1200"/>
      <c r="K420" s="1200"/>
      <c r="L420" s="1200"/>
      <c r="M420" s="1200"/>
      <c r="N420" s="1200"/>
      <c r="O420" s="1200"/>
      <c r="P420" s="1205"/>
      <c r="Q420" s="1243"/>
      <c r="R420" s="1244"/>
      <c r="S420" s="335">
        <f t="shared" si="49"/>
        <v>0</v>
      </c>
      <c r="T420" s="27"/>
      <c r="U420" s="369"/>
      <c r="V420" s="27"/>
      <c r="W420" s="27"/>
      <c r="X420" s="1">
        <f>IF($Q420=Y420,AG420,IF($Q420=Z420,AH420,IF($Q420=AA420,AI420,IF($Q420=AB420,AJ420,AK420))))</f>
        <v>0</v>
      </c>
      <c r="Y420" s="11" t="s">
        <v>1618</v>
      </c>
      <c r="Z420" s="11" t="s">
        <v>1619</v>
      </c>
      <c r="AA420" s="11" t="s">
        <v>1620</v>
      </c>
      <c r="AB420" s="11" t="s">
        <v>1621</v>
      </c>
      <c r="AC420" s="11" t="s">
        <v>1051</v>
      </c>
      <c r="AG420" s="24">
        <v>1</v>
      </c>
      <c r="AH420" s="24">
        <f>$AH$2</f>
        <v>0.8</v>
      </c>
      <c r="AI420" s="24">
        <v>0.5</v>
      </c>
      <c r="AJ420" s="24">
        <f>$AJ$2</f>
        <v>0.2</v>
      </c>
      <c r="AK420" s="24">
        <v>0</v>
      </c>
    </row>
    <row r="421" spans="2:38" ht="24" customHeight="1" thickBot="1">
      <c r="B421" s="395"/>
      <c r="C421" s="1" t="str">
        <f>IF(AND($O$4&lt;=AA421,AD421&lt;0.5),"○","◎")</f>
        <v>○</v>
      </c>
      <c r="D421" s="74" t="s">
        <v>558</v>
      </c>
      <c r="E421" s="1187" t="s">
        <v>559</v>
      </c>
      <c r="F421" s="1188"/>
      <c r="G421" s="1188"/>
      <c r="H421" s="1210"/>
      <c r="I421" s="1187" t="s">
        <v>1622</v>
      </c>
      <c r="J421" s="1188"/>
      <c r="K421" s="1188"/>
      <c r="L421" s="1188"/>
      <c r="M421" s="1188"/>
      <c r="N421" s="1188"/>
      <c r="O421" s="1188"/>
      <c r="P421" s="1210"/>
      <c r="Q421" s="1342"/>
      <c r="R421" s="1269"/>
      <c r="S421" s="335" t="str">
        <f t="shared" si="49"/>
        <v>-</v>
      </c>
      <c r="T421" s="27"/>
      <c r="U421" s="369"/>
      <c r="V421" s="27"/>
      <c r="W421" s="27"/>
      <c r="X421" s="1" t="str">
        <f>IF(OR(X422="-",X423="-",X424="-"),"-",IF(SUMPRODUCT(X422:X424,AB422:AB424)&gt;1,1,IF(SUMPRODUCT(X422:X424,AB422:AB424)&lt;0,0,ROUND(SUMPRODUCT(X422:X424,AB422:AB424),3))))</f>
        <v>-</v>
      </c>
      <c r="Y421" s="1263" t="str">
        <f>変圧器!$G$4</f>
        <v>最も古い設備の設置年度</v>
      </c>
      <c r="Z421" s="1264"/>
      <c r="AA421" s="885" t="str">
        <f>変圧器!$H$4</f>
        <v/>
      </c>
      <c r="AB421" s="1245">
        <f>変圧器!$I$4</f>
        <v>2008</v>
      </c>
      <c r="AC421" s="1265"/>
      <c r="AD421" s="901">
        <f>変圧器!$L$4</f>
        <v>0</v>
      </c>
    </row>
    <row r="422" spans="2:38" ht="14.25" customHeight="1" thickBot="1">
      <c r="B422" s="395"/>
      <c r="C422" s="1"/>
      <c r="D422" s="75"/>
      <c r="E422" s="244"/>
      <c r="F422" s="245"/>
      <c r="G422" s="245"/>
      <c r="H422" s="246"/>
      <c r="I422" s="244"/>
      <c r="J422" s="380"/>
      <c r="K422" s="416"/>
      <c r="L422" s="380"/>
      <c r="M422" s="245"/>
      <c r="N422" s="1202" t="s">
        <v>1623</v>
      </c>
      <c r="O422" s="1203"/>
      <c r="P422" s="1204"/>
      <c r="Q422" s="1227" t="str">
        <f>IF(X422="-",AA422,IF(X422=0,Z422,TEXT(X422,"##%")&amp;Y422))</f>
        <v>対象変圧器無し</v>
      </c>
      <c r="R422" s="1228"/>
      <c r="S422" s="335" t="str">
        <f t="shared" si="49"/>
        <v>-</v>
      </c>
      <c r="T422" s="27"/>
      <c r="U422" s="369"/>
      <c r="V422" s="27"/>
      <c r="W422" s="27"/>
      <c r="X422" s="1" t="str">
        <f>IF(変圧器!$K$10=0,"-",変圧器!$O$9)</f>
        <v>-</v>
      </c>
      <c r="Y422" s="11" t="s">
        <v>1336</v>
      </c>
      <c r="Z422" s="11" t="s">
        <v>1051</v>
      </c>
      <c r="AA422" s="11" t="s">
        <v>1624</v>
      </c>
      <c r="AB422" s="24">
        <v>1</v>
      </c>
      <c r="AC422" s="206">
        <v>8.9999999999999993E-3</v>
      </c>
    </row>
    <row r="423" spans="2:38" ht="14.25" customHeight="1" thickBot="1">
      <c r="B423" s="395"/>
      <c r="C423" s="1"/>
      <c r="D423" s="75"/>
      <c r="E423" s="1221"/>
      <c r="F423" s="1222"/>
      <c r="G423" s="1222"/>
      <c r="H423" s="1277"/>
      <c r="I423" s="381"/>
      <c r="J423" s="380"/>
      <c r="K423" s="416"/>
      <c r="M423" s="246"/>
      <c r="N423" s="1202" t="s">
        <v>1625</v>
      </c>
      <c r="O423" s="1203"/>
      <c r="P423" s="1204"/>
      <c r="Q423" s="1227" t="str">
        <f>IF(X423="-",AA423,IF(X423=0,Z423,TEXT(X423,"##%")&amp;Y423))</f>
        <v>対象変圧器無し</v>
      </c>
      <c r="R423" s="1228"/>
      <c r="S423" s="335" t="str">
        <f t="shared" si="49"/>
        <v>-</v>
      </c>
      <c r="T423" s="27"/>
      <c r="U423" s="369"/>
      <c r="V423" s="27"/>
      <c r="W423" s="27"/>
      <c r="X423" s="1" t="str">
        <f>IF(変圧器!$K$10=0,"-",変圧器!$P$9)</f>
        <v>-</v>
      </c>
      <c r="Y423" s="11" t="s">
        <v>1336</v>
      </c>
      <c r="Z423" s="11" t="s">
        <v>1051</v>
      </c>
      <c r="AA423" s="11" t="s">
        <v>1624</v>
      </c>
      <c r="AB423" s="24">
        <v>0.9</v>
      </c>
      <c r="AC423" s="206">
        <f>AC424+(AC422-AC424)/0.2*0.125</f>
        <v>7.1249999999999994E-3</v>
      </c>
    </row>
    <row r="424" spans="2:38" ht="14.25" customHeight="1" thickBot="1">
      <c r="B424" s="395"/>
      <c r="C424" s="1"/>
      <c r="D424" s="309"/>
      <c r="E424" s="1190"/>
      <c r="F424" s="1191"/>
      <c r="G424" s="1191"/>
      <c r="H424" s="1211"/>
      <c r="I424" s="383"/>
      <c r="J424" s="1107"/>
      <c r="K424" s="1101"/>
      <c r="L424" s="1086"/>
      <c r="M424" s="1099"/>
      <c r="N424" s="1202" t="s">
        <v>1626</v>
      </c>
      <c r="O424" s="1203"/>
      <c r="P424" s="1204"/>
      <c r="Q424" s="1227" t="str">
        <f>IF(X424="-",AA424,IF(X424=0,Z424,TEXT(X424,"##%")&amp;Y424))</f>
        <v>対象変圧器無し</v>
      </c>
      <c r="R424" s="1228"/>
      <c r="S424" s="335" t="str">
        <f t="shared" si="49"/>
        <v>-</v>
      </c>
      <c r="T424" s="27"/>
      <c r="U424" s="369"/>
      <c r="V424" s="27"/>
      <c r="W424" s="27"/>
      <c r="X424" s="1" t="str">
        <f>IF(変圧器!$K$10=0,"-",変圧器!$Q$9)</f>
        <v>-</v>
      </c>
      <c r="Y424" s="11" t="s">
        <v>1336</v>
      </c>
      <c r="Z424" s="11" t="s">
        <v>1051</v>
      </c>
      <c r="AA424" s="11" t="s">
        <v>1624</v>
      </c>
      <c r="AB424" s="24">
        <v>0.8</v>
      </c>
      <c r="AC424" s="206">
        <v>4.0000000000000001E-3</v>
      </c>
    </row>
    <row r="425" spans="2:38" ht="24" customHeight="1" thickBot="1">
      <c r="B425" s="395"/>
      <c r="C425" s="1" t="s">
        <v>1070</v>
      </c>
      <c r="D425" s="326" t="s">
        <v>561</v>
      </c>
      <c r="E425" s="1187" t="s">
        <v>1627</v>
      </c>
      <c r="F425" s="1188"/>
      <c r="G425" s="1188"/>
      <c r="H425" s="1210"/>
      <c r="I425" s="1190" t="s">
        <v>1628</v>
      </c>
      <c r="J425" s="1191"/>
      <c r="K425" s="1191"/>
      <c r="L425" s="1191"/>
      <c r="M425" s="1191"/>
      <c r="N425" s="1191"/>
      <c r="O425" s="1191"/>
      <c r="P425" s="1192"/>
      <c r="Q425" s="1243"/>
      <c r="R425" s="1244"/>
      <c r="S425" s="335" t="str">
        <f t="shared" si="49"/>
        <v>-</v>
      </c>
      <c r="T425" s="27"/>
      <c r="U425" s="369"/>
      <c r="V425" s="27"/>
      <c r="W425" s="27"/>
      <c r="X425" s="1" t="str">
        <f>IF($Q425=Y425,AG425,IF($Q425=Z425,AH425,IF($Q425=AA425,AI425,AJ425)))</f>
        <v>-</v>
      </c>
      <c r="Y425" s="11" t="s">
        <v>1053</v>
      </c>
      <c r="Z425" s="11" t="s">
        <v>1257</v>
      </c>
      <c r="AA425" s="877" t="s">
        <v>1055</v>
      </c>
      <c r="AB425" s="11" t="s">
        <v>1629</v>
      </c>
      <c r="AG425" s="24">
        <v>1</v>
      </c>
      <c r="AH425" s="24">
        <v>0.5</v>
      </c>
      <c r="AI425" s="24">
        <v>0</v>
      </c>
      <c r="AJ425" s="24" t="s">
        <v>1027</v>
      </c>
    </row>
    <row r="426" spans="2:38" ht="24" customHeight="1" thickBot="1">
      <c r="B426" s="395"/>
      <c r="C426" s="1" t="s">
        <v>1070</v>
      </c>
      <c r="D426" s="326" t="s">
        <v>563</v>
      </c>
      <c r="E426" s="1199" t="s">
        <v>564</v>
      </c>
      <c r="F426" s="1200"/>
      <c r="G426" s="1200"/>
      <c r="H426" s="1201"/>
      <c r="I426" s="1199" t="s">
        <v>1630</v>
      </c>
      <c r="J426" s="1200"/>
      <c r="K426" s="1200"/>
      <c r="L426" s="1200"/>
      <c r="M426" s="1200"/>
      <c r="N426" s="1200"/>
      <c r="O426" s="1200"/>
      <c r="P426" s="1205"/>
      <c r="Q426" s="1227" t="str">
        <f>IF(W426="-",AD426,IF(W426&gt;=0.95,Y426,IF(W426&gt;=0.7,Z426,IF(W426&gt;=0.3,AA426,IF(W426&gt;=0.05,AB426,AC426)))))</f>
        <v>事務室又は教室の窓無し</v>
      </c>
      <c r="R426" s="1228"/>
      <c r="S426" s="335" t="str">
        <f t="shared" si="49"/>
        <v>-</v>
      </c>
      <c r="T426" s="27"/>
      <c r="U426" s="369"/>
      <c r="V426" s="27"/>
      <c r="W426" s="27" t="str">
        <f>IF($Q$386=$Z$384,IF(照明器具_簡易入力!$P$9="         －","-",照明器具_簡易入力!$P$9),IF(OR(AND(照明器具_標準入力!$I$10=0,照明器具_標準入力!$K$10=0),AND(照明器具_標準入力!$I$10=照明器具_標準入力!$H$17,照明器具_標準入力!$K$10=0)),"-",照明器具_標準入力!$U$9))</f>
        <v>-</v>
      </c>
      <c r="X426" s="1" t="str">
        <f>IF($Q426=Y426,AG426,IF($Q426=Z426,AH426,IF($Q426=AA426,AI426,IF($Q426=AB426,AJ426,IF($Q426=AC426,AK426,AL426)))))</f>
        <v>-</v>
      </c>
      <c r="Y426" s="11" t="s">
        <v>1375</v>
      </c>
      <c r="Z426" s="11" t="s">
        <v>1376</v>
      </c>
      <c r="AA426" s="11" t="s">
        <v>1377</v>
      </c>
      <c r="AB426" s="11" t="s">
        <v>1119</v>
      </c>
      <c r="AC426" s="11" t="s">
        <v>1378</v>
      </c>
      <c r="AD426" s="11" t="s">
        <v>1631</v>
      </c>
      <c r="AE426" s="1"/>
      <c r="AG426" s="24">
        <v>1</v>
      </c>
      <c r="AH426" s="24">
        <f>$AH$2</f>
        <v>0.8</v>
      </c>
      <c r="AI426" s="24">
        <v>0.5</v>
      </c>
      <c r="AJ426" s="24">
        <f>$AJ$2</f>
        <v>0.2</v>
      </c>
      <c r="AK426" s="24">
        <v>0</v>
      </c>
      <c r="AL426" s="24" t="s">
        <v>1027</v>
      </c>
    </row>
    <row r="427" spans="2:38" ht="24" customHeight="1" thickBot="1">
      <c r="B427" s="395"/>
      <c r="C427" s="1" t="s">
        <v>1070</v>
      </c>
      <c r="D427" s="74" t="s">
        <v>565</v>
      </c>
      <c r="E427" s="1187" t="s">
        <v>566</v>
      </c>
      <c r="F427" s="1188"/>
      <c r="G427" s="1188"/>
      <c r="H427" s="1210"/>
      <c r="I427" s="1187" t="s">
        <v>1632</v>
      </c>
      <c r="J427" s="1188"/>
      <c r="K427" s="1188"/>
      <c r="L427" s="1188"/>
      <c r="M427" s="1188"/>
      <c r="N427" s="1200"/>
      <c r="O427" s="1200"/>
      <c r="P427" s="1200"/>
      <c r="Q427" s="1269"/>
      <c r="R427" s="1269"/>
      <c r="S427" s="335">
        <f t="shared" si="49"/>
        <v>0</v>
      </c>
      <c r="T427" s="27"/>
      <c r="U427" s="369"/>
      <c r="V427" s="27"/>
      <c r="W427" s="27"/>
      <c r="X427" s="1">
        <f>IF(SUMPRODUCT(X428:X431,AB428:AB431)&gt;1,1,IF(SUMPRODUCT(X428:X431,AB428:AB431)&lt;0,0,ROUND(SUMPRODUCT(X428:X431,AB428:AB431),3)))</f>
        <v>0</v>
      </c>
    </row>
    <row r="428" spans="2:38" ht="14.25" thickBot="1">
      <c r="B428" s="395"/>
      <c r="C428" s="1"/>
      <c r="D428" s="75"/>
      <c r="E428" s="244"/>
      <c r="F428" s="245"/>
      <c r="G428" s="245"/>
      <c r="H428" s="246"/>
      <c r="I428" s="381"/>
      <c r="J428" s="380"/>
      <c r="K428" s="416"/>
      <c r="M428" s="246"/>
      <c r="N428" s="1202" t="s">
        <v>1633</v>
      </c>
      <c r="O428" s="1203"/>
      <c r="P428" s="1204"/>
      <c r="Q428" s="1243"/>
      <c r="R428" s="1244"/>
      <c r="S428" s="335">
        <f t="shared" si="49"/>
        <v>0</v>
      </c>
      <c r="T428" s="27"/>
      <c r="U428" s="369"/>
      <c r="V428" s="27"/>
      <c r="W428" s="27"/>
      <c r="X428" s="1">
        <f>IF($Q428=Y428,AG428,IF($Q428=Z428,AH428,AI428))</f>
        <v>0</v>
      </c>
      <c r="Y428" s="11" t="s">
        <v>1053</v>
      </c>
      <c r="Z428" s="11" t="s">
        <v>1257</v>
      </c>
      <c r="AA428" s="877" t="s">
        <v>1055</v>
      </c>
      <c r="AB428" s="24">
        <v>0.1</v>
      </c>
      <c r="AE428" s="1"/>
      <c r="AG428" s="24">
        <v>1</v>
      </c>
      <c r="AH428" s="24">
        <v>0.5</v>
      </c>
      <c r="AI428" s="24">
        <v>0</v>
      </c>
    </row>
    <row r="429" spans="2:38" ht="14.25" thickBot="1">
      <c r="B429" s="395"/>
      <c r="C429" s="1"/>
      <c r="D429" s="75"/>
      <c r="E429" s="244"/>
      <c r="F429" s="245"/>
      <c r="G429" s="245"/>
      <c r="H429" s="246"/>
      <c r="I429" s="381"/>
      <c r="J429" s="380"/>
      <c r="K429" s="416"/>
      <c r="M429" s="246"/>
      <c r="N429" s="1202" t="s">
        <v>1634</v>
      </c>
      <c r="O429" s="1203"/>
      <c r="P429" s="1204"/>
      <c r="Q429" s="1243"/>
      <c r="R429" s="1244"/>
      <c r="S429" s="335">
        <f t="shared" si="49"/>
        <v>0</v>
      </c>
      <c r="T429" s="27"/>
      <c r="U429" s="369"/>
      <c r="V429" s="27"/>
      <c r="W429" s="27"/>
      <c r="X429" s="1">
        <f>IF($Q429=Y429,AG429,IF($Q429=Z429,AH429,AI429))</f>
        <v>0</v>
      </c>
      <c r="Y429" s="11" t="s">
        <v>1053</v>
      </c>
      <c r="Z429" s="11" t="s">
        <v>1257</v>
      </c>
      <c r="AA429" s="877" t="s">
        <v>1055</v>
      </c>
      <c r="AB429" s="24">
        <v>0.4</v>
      </c>
      <c r="AE429" s="1"/>
      <c r="AG429" s="24">
        <v>1</v>
      </c>
      <c r="AH429" s="24">
        <v>0.5</v>
      </c>
      <c r="AI429" s="24">
        <v>0</v>
      </c>
    </row>
    <row r="430" spans="2:38" ht="14.25" thickBot="1">
      <c r="B430" s="395"/>
      <c r="C430" s="1"/>
      <c r="D430" s="75"/>
      <c r="E430" s="244"/>
      <c r="F430" s="245"/>
      <c r="G430" s="245"/>
      <c r="H430" s="246"/>
      <c r="I430" s="244"/>
      <c r="J430" s="380"/>
      <c r="K430" s="416"/>
      <c r="L430" s="380"/>
      <c r="M430" s="245"/>
      <c r="N430" s="1202" t="s">
        <v>1635</v>
      </c>
      <c r="O430" s="1203"/>
      <c r="P430" s="1204"/>
      <c r="Q430" s="1243"/>
      <c r="R430" s="1244"/>
      <c r="S430" s="335">
        <f t="shared" si="49"/>
        <v>0</v>
      </c>
      <c r="T430" s="27"/>
      <c r="U430" s="369"/>
      <c r="V430" s="27"/>
      <c r="W430" s="27"/>
      <c r="X430" s="1">
        <f>IF($Q430=Y430,AG430,IF($Q430=Z430,AH430,AI430))</f>
        <v>0</v>
      </c>
      <c r="Y430" s="11" t="s">
        <v>1053</v>
      </c>
      <c r="Z430" s="11" t="s">
        <v>1257</v>
      </c>
      <c r="AA430" s="877" t="s">
        <v>1055</v>
      </c>
      <c r="AB430" s="24">
        <v>0.5</v>
      </c>
      <c r="AE430" s="1"/>
      <c r="AG430" s="24">
        <v>1</v>
      </c>
      <c r="AH430" s="24">
        <v>0.5</v>
      </c>
      <c r="AI430" s="24">
        <v>0</v>
      </c>
    </row>
    <row r="431" spans="2:38" ht="14.25" thickBot="1">
      <c r="B431" s="395"/>
      <c r="C431" s="1"/>
      <c r="D431" s="309"/>
      <c r="E431" s="247"/>
      <c r="F431" s="1099"/>
      <c r="G431" s="1099"/>
      <c r="H431" s="304"/>
      <c r="I431" s="383"/>
      <c r="J431" s="1107"/>
      <c r="K431" s="1101"/>
      <c r="L431" s="1086"/>
      <c r="M431" s="1099"/>
      <c r="N431" s="1202" t="s">
        <v>1636</v>
      </c>
      <c r="O431" s="1203"/>
      <c r="P431" s="1204"/>
      <c r="Q431" s="1243"/>
      <c r="R431" s="1244"/>
      <c r="S431" s="335">
        <f t="shared" si="49"/>
        <v>0</v>
      </c>
      <c r="T431" s="27"/>
      <c r="U431" s="369"/>
      <c r="V431" s="27"/>
      <c r="W431" s="27"/>
      <c r="X431" s="1">
        <f>IF($Q431=Y431,AG431,IF($Q431=Z431,AH431,AI431))</f>
        <v>0</v>
      </c>
      <c r="Y431" s="11" t="s">
        <v>1053</v>
      </c>
      <c r="Z431" s="11" t="s">
        <v>1257</v>
      </c>
      <c r="AA431" s="877" t="s">
        <v>1055</v>
      </c>
      <c r="AB431" s="24">
        <v>0.1</v>
      </c>
      <c r="AE431" s="1"/>
      <c r="AG431" s="24">
        <v>1</v>
      </c>
      <c r="AH431" s="24">
        <v>0.5</v>
      </c>
      <c r="AI431" s="24">
        <v>0</v>
      </c>
    </row>
    <row r="432" spans="2:38" ht="24" customHeight="1" thickBot="1">
      <c r="B432" s="395"/>
      <c r="C432" s="1" t="s">
        <v>1070</v>
      </c>
      <c r="D432" s="326" t="s">
        <v>567</v>
      </c>
      <c r="E432" s="1199" t="s">
        <v>568</v>
      </c>
      <c r="F432" s="1200"/>
      <c r="G432" s="1200"/>
      <c r="H432" s="1201"/>
      <c r="I432" s="1199" t="s">
        <v>1637</v>
      </c>
      <c r="J432" s="1200"/>
      <c r="K432" s="1200"/>
      <c r="L432" s="1200"/>
      <c r="M432" s="1200"/>
      <c r="N432" s="1200"/>
      <c r="O432" s="1200"/>
      <c r="P432" s="1205"/>
      <c r="Q432" s="1243"/>
      <c r="R432" s="1244"/>
      <c r="S432" s="335">
        <f t="shared" si="49"/>
        <v>0</v>
      </c>
      <c r="T432" s="27"/>
      <c r="U432" s="369"/>
      <c r="V432" s="27"/>
      <c r="W432" s="27"/>
      <c r="X432" s="1">
        <f>IF(OR($Y$2="宿泊施設",$Y$2="熱供給施設"),"-",IF($Q432=Y432,AG432,IF($Q432=Z432,AH432,IF($Q432=AA432,AI432,AJ432))))</f>
        <v>0</v>
      </c>
      <c r="Y432" s="11" t="s">
        <v>1638</v>
      </c>
      <c r="Z432" s="11" t="s">
        <v>1639</v>
      </c>
      <c r="AA432" s="11" t="s">
        <v>1640</v>
      </c>
      <c r="AB432" s="11" t="s">
        <v>1051</v>
      </c>
      <c r="AG432" s="24">
        <v>1</v>
      </c>
      <c r="AH432" s="24">
        <f>$AH$2</f>
        <v>0.8</v>
      </c>
      <c r="AI432" s="24">
        <v>0.5</v>
      </c>
      <c r="AJ432" s="24">
        <v>0</v>
      </c>
    </row>
    <row r="433" spans="1:38" ht="24" customHeight="1" thickBot="1">
      <c r="B433" s="395"/>
      <c r="C433" s="1" t="s">
        <v>1070</v>
      </c>
      <c r="D433" s="326" t="s">
        <v>569</v>
      </c>
      <c r="E433" s="1199" t="s">
        <v>570</v>
      </c>
      <c r="F433" s="1200"/>
      <c r="G433" s="1200"/>
      <c r="H433" s="1201"/>
      <c r="I433" s="1199" t="s">
        <v>1641</v>
      </c>
      <c r="J433" s="1200"/>
      <c r="K433" s="1200"/>
      <c r="L433" s="1200"/>
      <c r="M433" s="1200"/>
      <c r="N433" s="1200"/>
      <c r="O433" s="1200"/>
      <c r="P433" s="1205"/>
      <c r="Q433" s="1243"/>
      <c r="R433" s="1244"/>
      <c r="S433" s="335" t="str">
        <f t="shared" si="49"/>
        <v>-</v>
      </c>
      <c r="T433" s="27"/>
      <c r="U433" s="369"/>
      <c r="V433" s="27"/>
      <c r="W433" s="27"/>
      <c r="X433" s="1" t="str">
        <f>IF($Q433=Y433,AG433,IF($Q433=Z433,AH433,IF($Q433=AA433,AI433,IF($Q433=AB433,AJ433,IF($Q433=AC433,AK433,AL433)))))</f>
        <v>-</v>
      </c>
      <c r="Y433" s="11" t="s">
        <v>1375</v>
      </c>
      <c r="Z433" s="11" t="s">
        <v>1376</v>
      </c>
      <c r="AA433" s="11" t="s">
        <v>1377</v>
      </c>
      <c r="AB433" s="11" t="s">
        <v>1119</v>
      </c>
      <c r="AC433" s="11" t="s">
        <v>1378</v>
      </c>
      <c r="AD433" s="11" t="s">
        <v>1510</v>
      </c>
      <c r="AG433" s="24">
        <v>1</v>
      </c>
      <c r="AH433" s="24">
        <f>$AH$2</f>
        <v>0.8</v>
      </c>
      <c r="AI433" s="24">
        <v>0.5</v>
      </c>
      <c r="AJ433" s="24">
        <f>$AJ$2</f>
        <v>0.2</v>
      </c>
      <c r="AK433" s="24">
        <v>0</v>
      </c>
      <c r="AL433" s="24" t="s">
        <v>1027</v>
      </c>
    </row>
    <row r="434" spans="1:38" ht="14.25" customHeight="1" thickBot="1">
      <c r="B434" s="395"/>
      <c r="C434" s="1" t="s">
        <v>1070</v>
      </c>
      <c r="D434" s="326" t="s">
        <v>571</v>
      </c>
      <c r="E434" s="1199" t="s">
        <v>572</v>
      </c>
      <c r="F434" s="1200"/>
      <c r="G434" s="1200"/>
      <c r="H434" s="1201"/>
      <c r="I434" s="1199" t="s">
        <v>1642</v>
      </c>
      <c r="J434" s="1200"/>
      <c r="K434" s="1200"/>
      <c r="L434" s="1200"/>
      <c r="M434" s="1200"/>
      <c r="N434" s="1200"/>
      <c r="O434" s="1200"/>
      <c r="P434" s="1205"/>
      <c r="Q434" s="1243"/>
      <c r="R434" s="1244"/>
      <c r="S434" s="335">
        <f t="shared" si="49"/>
        <v>0</v>
      </c>
      <c r="T434" s="27"/>
      <c r="U434" s="369"/>
      <c r="V434" s="27"/>
      <c r="W434" s="27"/>
      <c r="X434" s="1">
        <f>IF($Q434=Y434,AG434,AH434)</f>
        <v>0</v>
      </c>
      <c r="Y434" s="11" t="s">
        <v>1245</v>
      </c>
      <c r="Z434" s="11" t="s">
        <v>1051</v>
      </c>
      <c r="AG434" s="24">
        <v>1</v>
      </c>
      <c r="AH434" s="24">
        <v>0</v>
      </c>
    </row>
    <row r="435" spans="1:38" ht="24" customHeight="1" thickBot="1">
      <c r="B435" s="395"/>
      <c r="C435" s="318" t="s">
        <v>1036</v>
      </c>
      <c r="D435" s="326" t="s">
        <v>573</v>
      </c>
      <c r="E435" s="1199" t="s">
        <v>574</v>
      </c>
      <c r="F435" s="1200"/>
      <c r="G435" s="1200"/>
      <c r="H435" s="1201"/>
      <c r="I435" s="1199" t="s">
        <v>1643</v>
      </c>
      <c r="J435" s="1200"/>
      <c r="K435" s="1200"/>
      <c r="L435" s="1200"/>
      <c r="M435" s="1200"/>
      <c r="N435" s="1200"/>
      <c r="O435" s="1200"/>
      <c r="P435" s="1205"/>
      <c r="Q435" s="1243"/>
      <c r="R435" s="1244"/>
      <c r="S435" s="335">
        <f t="shared" si="49"/>
        <v>0</v>
      </c>
      <c r="T435" s="27"/>
      <c r="U435" s="369"/>
      <c r="V435" s="27"/>
      <c r="W435" s="27"/>
      <c r="X435" s="1">
        <f>IF($Q435=Y435,AG435,IF($Q435=Z435,AH435,IF($Q435=AA435,AI435,IF($Q435=AB435,AJ435,AK435))))</f>
        <v>0</v>
      </c>
      <c r="Y435" s="11" t="s">
        <v>1485</v>
      </c>
      <c r="Z435" s="11" t="s">
        <v>1486</v>
      </c>
      <c r="AA435" s="11" t="s">
        <v>1487</v>
      </c>
      <c r="AB435" s="11" t="s">
        <v>1488</v>
      </c>
      <c r="AC435" s="11" t="s">
        <v>1378</v>
      </c>
      <c r="AE435" s="1"/>
      <c r="AG435" s="24">
        <v>1</v>
      </c>
      <c r="AH435" s="24">
        <f>$AH$2</f>
        <v>0.8</v>
      </c>
      <c r="AI435" s="24">
        <v>0.5</v>
      </c>
      <c r="AJ435" s="24">
        <f>$AJ$2</f>
        <v>0.2</v>
      </c>
      <c r="AK435" s="24">
        <v>0</v>
      </c>
    </row>
    <row r="436" spans="1:38" ht="24" customHeight="1" thickBot="1">
      <c r="B436" s="395"/>
      <c r="C436" s="318" t="s">
        <v>1036</v>
      </c>
      <c r="D436" s="326" t="s">
        <v>576</v>
      </c>
      <c r="E436" s="1303" t="s">
        <v>1644</v>
      </c>
      <c r="F436" s="1303"/>
      <c r="G436" s="1303"/>
      <c r="H436" s="1303"/>
      <c r="I436" s="1199" t="s">
        <v>1645</v>
      </c>
      <c r="J436" s="1200"/>
      <c r="K436" s="1200"/>
      <c r="L436" s="1200"/>
      <c r="M436" s="1200"/>
      <c r="N436" s="1200"/>
      <c r="O436" s="1200"/>
      <c r="P436" s="1205"/>
      <c r="Q436" s="1243"/>
      <c r="R436" s="1244"/>
      <c r="S436" s="335">
        <f t="shared" si="49"/>
        <v>0</v>
      </c>
      <c r="T436" s="27"/>
      <c r="U436" s="369"/>
      <c r="V436" s="27"/>
      <c r="W436" s="27"/>
      <c r="X436" s="1">
        <f>IF($Q436=Y436,AG436,AH436)</f>
        <v>0</v>
      </c>
      <c r="Y436" s="11" t="s">
        <v>1646</v>
      </c>
      <c r="Z436" s="11" t="s">
        <v>1051</v>
      </c>
      <c r="AA436" s="27"/>
      <c r="AB436" s="27"/>
      <c r="AC436" s="27"/>
      <c r="AD436" s="1"/>
      <c r="AE436" s="206"/>
      <c r="AG436" s="24">
        <v>1</v>
      </c>
      <c r="AH436" s="24">
        <v>0</v>
      </c>
      <c r="AJ436" s="1"/>
      <c r="AK436" s="1"/>
    </row>
    <row r="437" spans="1:38" ht="24" customHeight="1" thickBot="1">
      <c r="B437" s="395"/>
      <c r="C437" s="318" t="s">
        <v>1036</v>
      </c>
      <c r="D437" s="326" t="s">
        <v>578</v>
      </c>
      <c r="E437" s="1199" t="s">
        <v>579</v>
      </c>
      <c r="F437" s="1200"/>
      <c r="G437" s="1200"/>
      <c r="H437" s="1201"/>
      <c r="I437" s="1199" t="s">
        <v>1647</v>
      </c>
      <c r="J437" s="1200"/>
      <c r="K437" s="1200"/>
      <c r="L437" s="1200"/>
      <c r="M437" s="1200"/>
      <c r="N437" s="1200"/>
      <c r="O437" s="1200"/>
      <c r="P437" s="1205"/>
      <c r="Q437" s="1243"/>
      <c r="R437" s="1244"/>
      <c r="S437" s="335">
        <f t="shared" si="49"/>
        <v>0</v>
      </c>
      <c r="T437" s="27"/>
      <c r="U437" s="369"/>
      <c r="V437" s="27"/>
      <c r="W437" s="27"/>
      <c r="X437" s="1">
        <f>IF($Q437=Y437,AG437,AH437)</f>
        <v>0</v>
      </c>
      <c r="Y437" s="11" t="s">
        <v>1646</v>
      </c>
      <c r="Z437" s="11" t="s">
        <v>1051</v>
      </c>
      <c r="AA437" s="27"/>
      <c r="AB437" s="27"/>
      <c r="AC437" s="27"/>
      <c r="AD437" s="1"/>
      <c r="AE437" s="206"/>
      <c r="AG437" s="24">
        <v>1</v>
      </c>
      <c r="AH437" s="24">
        <v>0</v>
      </c>
    </row>
    <row r="438" spans="1:38" ht="24" customHeight="1" thickBot="1">
      <c r="B438" s="395"/>
      <c r="C438" s="318" t="s">
        <v>1036</v>
      </c>
      <c r="D438" s="326" t="s">
        <v>580</v>
      </c>
      <c r="E438" s="1199" t="s">
        <v>1648</v>
      </c>
      <c r="F438" s="1200"/>
      <c r="G438" s="1200"/>
      <c r="H438" s="1201"/>
      <c r="I438" s="1199" t="s">
        <v>1649</v>
      </c>
      <c r="J438" s="1200"/>
      <c r="K438" s="1200"/>
      <c r="L438" s="1200"/>
      <c r="M438" s="1200"/>
      <c r="N438" s="1200"/>
      <c r="O438" s="1200"/>
      <c r="P438" s="1205"/>
      <c r="Q438" s="1243"/>
      <c r="R438" s="1244"/>
      <c r="S438" s="335">
        <f t="shared" si="49"/>
        <v>0</v>
      </c>
      <c r="T438" s="27"/>
      <c r="U438" s="369"/>
      <c r="V438" s="27"/>
      <c r="W438" s="27"/>
      <c r="X438" s="1">
        <f>IF($Q438=Y438,AG438,IF($Q438=Z438,AH438,IF($Q438=AA438,AI438,IF($Q438=AB438,AJ438,AK438))))</f>
        <v>0</v>
      </c>
      <c r="Y438" s="11" t="s">
        <v>1650</v>
      </c>
      <c r="Z438" s="11" t="s">
        <v>1651</v>
      </c>
      <c r="AA438" s="11" t="s">
        <v>1652</v>
      </c>
      <c r="AB438" s="11" t="s">
        <v>1653</v>
      </c>
      <c r="AC438" s="11" t="s">
        <v>1051</v>
      </c>
      <c r="AG438" s="24">
        <v>1</v>
      </c>
      <c r="AH438" s="24">
        <f>$AH$2</f>
        <v>0.8</v>
      </c>
      <c r="AI438" s="24">
        <v>0.5</v>
      </c>
      <c r="AJ438" s="24">
        <f>$AJ$2</f>
        <v>0.2</v>
      </c>
      <c r="AK438" s="24">
        <v>0</v>
      </c>
    </row>
    <row r="439" spans="1:38" ht="14.25" customHeight="1" thickBot="1">
      <c r="B439" s="395"/>
      <c r="C439" s="318" t="s">
        <v>1036</v>
      </c>
      <c r="D439" s="326" t="s">
        <v>582</v>
      </c>
      <c r="E439" s="1199" t="s">
        <v>583</v>
      </c>
      <c r="F439" s="1200"/>
      <c r="G439" s="1200"/>
      <c r="H439" s="1201"/>
      <c r="I439" s="1199" t="s">
        <v>1654</v>
      </c>
      <c r="J439" s="1200"/>
      <c r="K439" s="1200"/>
      <c r="L439" s="1200"/>
      <c r="M439" s="1200"/>
      <c r="N439" s="1200"/>
      <c r="O439" s="1200"/>
      <c r="P439" s="1205"/>
      <c r="Q439" s="1243"/>
      <c r="R439" s="1244"/>
      <c r="S439" s="335">
        <f t="shared" si="49"/>
        <v>0</v>
      </c>
      <c r="T439" s="27"/>
      <c r="U439" s="369"/>
      <c r="V439" s="27"/>
      <c r="W439" s="27"/>
      <c r="X439" s="1">
        <f>IF($Q439=Y439,AG439,AH439)</f>
        <v>0</v>
      </c>
      <c r="Y439" s="11" t="s">
        <v>1646</v>
      </c>
      <c r="Z439" s="11" t="s">
        <v>1051</v>
      </c>
      <c r="AG439" s="24">
        <v>1</v>
      </c>
      <c r="AH439" s="24">
        <v>0</v>
      </c>
    </row>
    <row r="440" spans="1:38" ht="24" customHeight="1" thickBot="1">
      <c r="B440" s="395"/>
      <c r="C440" s="318" t="s">
        <v>1036</v>
      </c>
      <c r="D440" s="326" t="s">
        <v>1655</v>
      </c>
      <c r="E440" s="1199" t="s">
        <v>1656</v>
      </c>
      <c r="F440" s="1200"/>
      <c r="G440" s="1200"/>
      <c r="H440" s="1201"/>
      <c r="I440" s="1199" t="s">
        <v>1657</v>
      </c>
      <c r="J440" s="1200"/>
      <c r="K440" s="1200"/>
      <c r="L440" s="1200"/>
      <c r="M440" s="1200"/>
      <c r="N440" s="1200"/>
      <c r="O440" s="1200"/>
      <c r="P440" s="1205"/>
      <c r="Q440" s="1243"/>
      <c r="R440" s="1244"/>
      <c r="S440" s="335">
        <f t="shared" si="49"/>
        <v>0</v>
      </c>
      <c r="T440" s="27"/>
      <c r="U440" s="369"/>
      <c r="V440" s="27"/>
      <c r="W440" s="27"/>
      <c r="X440" s="1">
        <f>IF($Q440=Y440,AG440,AH440)</f>
        <v>0</v>
      </c>
      <c r="Y440" s="11" t="s">
        <v>1646</v>
      </c>
      <c r="Z440" s="11" t="s">
        <v>1051</v>
      </c>
      <c r="AA440" s="27"/>
      <c r="AB440" s="27"/>
      <c r="AC440" s="27"/>
      <c r="AD440" s="1"/>
      <c r="AE440" s="206"/>
      <c r="AG440" s="24">
        <v>1</v>
      </c>
      <c r="AH440" s="24">
        <v>0</v>
      </c>
    </row>
    <row r="441" spans="1:38" ht="14.25" customHeight="1">
      <c r="B441" s="395"/>
      <c r="C441" s="1"/>
      <c r="U441" s="32"/>
      <c r="X441" s="1"/>
    </row>
    <row r="442" spans="1:38" ht="3" customHeight="1">
      <c r="B442" s="396"/>
      <c r="C442" s="1040"/>
      <c r="D442" s="1086"/>
      <c r="E442" s="1086"/>
      <c r="F442" s="1086"/>
      <c r="G442" s="1086"/>
      <c r="H442" s="1086"/>
      <c r="I442" s="1086"/>
      <c r="J442" s="1086"/>
      <c r="K442" s="1086"/>
      <c r="L442" s="1086"/>
      <c r="M442" s="1086"/>
      <c r="N442" s="1086"/>
      <c r="O442" s="1086"/>
      <c r="P442" s="1086"/>
      <c r="Q442" s="1086"/>
      <c r="R442" s="1086"/>
      <c r="S442" s="1086"/>
      <c r="T442" s="1086"/>
      <c r="U442" s="34"/>
      <c r="X442" s="1"/>
    </row>
    <row r="443" spans="1:38" ht="14.25" customHeight="1">
      <c r="C443" s="1"/>
      <c r="U443" s="403"/>
      <c r="X443" s="1"/>
    </row>
    <row r="444" spans="1:38" ht="14.25" customHeight="1">
      <c r="A444" s="252" t="s">
        <v>1658</v>
      </c>
      <c r="B444" s="252"/>
      <c r="C444" s="252"/>
      <c r="F444" s="25"/>
      <c r="G444" s="25"/>
      <c r="H444" s="25"/>
    </row>
    <row r="445" spans="1:38" ht="3" customHeight="1">
      <c r="A445" s="252"/>
      <c r="B445" s="267"/>
      <c r="C445" s="448"/>
      <c r="D445" s="394"/>
      <c r="E445" s="394"/>
      <c r="F445" s="365"/>
      <c r="G445" s="365"/>
      <c r="H445" s="365"/>
      <c r="I445" s="394"/>
      <c r="J445" s="394"/>
      <c r="K445" s="394"/>
      <c r="L445" s="394"/>
      <c r="M445" s="394"/>
      <c r="N445" s="394"/>
      <c r="O445" s="394"/>
      <c r="P445" s="394"/>
      <c r="Q445" s="394"/>
      <c r="R445" s="394"/>
      <c r="S445" s="394"/>
      <c r="T445" s="394"/>
      <c r="U445" s="344"/>
    </row>
    <row r="446" spans="1:38" ht="12" customHeight="1" thickBot="1">
      <c r="B446" s="395"/>
      <c r="C446" s="1"/>
      <c r="D446" s="368" t="s">
        <v>1659</v>
      </c>
      <c r="E446" s="21" t="s">
        <v>1660</v>
      </c>
      <c r="F446" s="21"/>
      <c r="G446" s="21"/>
      <c r="H446" s="21"/>
      <c r="I446" s="1"/>
      <c r="U446" s="32"/>
      <c r="X446" s="1"/>
    </row>
    <row r="447" spans="1:38" ht="12.75" customHeight="1" thickBot="1">
      <c r="B447" s="395"/>
      <c r="C447" s="1"/>
      <c r="D447" s="26" t="s">
        <v>333</v>
      </c>
      <c r="E447" s="1213" t="s">
        <v>334</v>
      </c>
      <c r="F447" s="1214"/>
      <c r="G447" s="1214"/>
      <c r="H447" s="1212"/>
      <c r="I447" s="1213" t="s">
        <v>1015</v>
      </c>
      <c r="J447" s="1214"/>
      <c r="K447" s="1214"/>
      <c r="L447" s="1214"/>
      <c r="M447" s="1214"/>
      <c r="N447" s="1214"/>
      <c r="O447" s="1214"/>
      <c r="P447" s="1212"/>
      <c r="Q447" s="1213" t="s">
        <v>1016</v>
      </c>
      <c r="R447" s="1212"/>
      <c r="S447" s="26" t="s">
        <v>336</v>
      </c>
      <c r="T447" s="4"/>
      <c r="U447" s="366"/>
      <c r="V447" s="4"/>
      <c r="W447" s="4"/>
      <c r="X447" s="1"/>
      <c r="Y447" s="1263" t="str">
        <f>給水ポンプ!$G$4</f>
        <v>最も古い設備の設置年度</v>
      </c>
      <c r="Z447" s="1264"/>
      <c r="AA447" s="885" t="str">
        <f>給水ポンプ!$H$4</f>
        <v/>
      </c>
      <c r="AB447" s="1262">
        <f>給水ポンプ!I$4</f>
        <v>2013</v>
      </c>
      <c r="AC447" s="1246"/>
      <c r="AD447" s="901">
        <f>給水ポンプ!$M$4</f>
        <v>0</v>
      </c>
    </row>
    <row r="448" spans="1:38" ht="23.25" customHeight="1" thickBot="1">
      <c r="B448" s="395"/>
      <c r="C448" s="1" t="str">
        <f>IF(AND($O$2&lt;=AA447,AD447&lt;0.5),"○","◎")</f>
        <v>○</v>
      </c>
      <c r="D448" s="330" t="s">
        <v>586</v>
      </c>
      <c r="E448" s="1187" t="s">
        <v>1661</v>
      </c>
      <c r="F448" s="1188"/>
      <c r="G448" s="1188"/>
      <c r="H448" s="1210"/>
      <c r="I448" s="1187" t="s">
        <v>1662</v>
      </c>
      <c r="J448" s="1188"/>
      <c r="K448" s="1188"/>
      <c r="L448" s="1188"/>
      <c r="M448" s="1188"/>
      <c r="N448" s="1188"/>
      <c r="O448" s="1188"/>
      <c r="P448" s="1210"/>
      <c r="Q448" s="1276"/>
      <c r="R448" s="1276"/>
      <c r="S448" s="335" t="str">
        <f t="shared" ref="S448:S460" si="50">$X448</f>
        <v>-</v>
      </c>
      <c r="T448" s="27"/>
      <c r="U448" s="369"/>
      <c r="V448" s="27"/>
      <c r="W448" s="27"/>
      <c r="X448" s="1" t="str">
        <f>IF($Y$2="熱供給施設","-",IF(AND(X449="       －",OR(X450="       －",X451="       －",X452="       －")),"-",IF(X449="       －",IF(SUMPRODUCT(X450:X452,AB450:AB452)&gt;1,1,IF(SUMPRODUCT(X450:X452,AB450:AB452)&lt;0,0,ROUND(SUMPRODUCT(X450:X452,AB450:AB452),3))),IF(OR(X450="       －",X451="       －",X452="       －"),"-",IF($Z$448*X449+SUMPRODUCT(X450:X452,AB450:AB452)&gt;1,1,IF($Z$448*X449+SUMPRODUCT(X450:X452,AB450:AB452)&lt;0,0,ROUND($Z$448*X449+SUMPRODUCT(X450:X452,AB450:AB452),3)))))))</f>
        <v>-</v>
      </c>
      <c r="Y448" s="11" t="s">
        <v>1663</v>
      </c>
      <c r="Z448" s="24">
        <f>IF(基本情報!$T$58=0,1,ROUND(基本情報!$T$57/基本情報!$T$58,2))</f>
        <v>1</v>
      </c>
      <c r="AA448" s="1"/>
    </row>
    <row r="449" spans="2:38" ht="12.75" customHeight="1" thickBot="1">
      <c r="B449" s="395"/>
      <c r="C449" s="1"/>
      <c r="D449" s="307"/>
      <c r="E449" s="244"/>
      <c r="F449" s="245"/>
      <c r="G449" s="245"/>
      <c r="H449" s="246"/>
      <c r="I449" s="244"/>
      <c r="J449" s="380"/>
      <c r="K449" s="416"/>
      <c r="L449" s="382"/>
      <c r="M449" s="1202" t="s">
        <v>1664</v>
      </c>
      <c r="N449" s="1203"/>
      <c r="O449" s="1203"/>
      <c r="P449" s="1204"/>
      <c r="Q449" s="1227" t="str">
        <f>IF(X449="       －",AA449,IF(X449=0,Z449,TEXT(X449,"##%")&amp;Y449))</f>
        <v>給水ポンプユニット無し</v>
      </c>
      <c r="R449" s="1228"/>
      <c r="S449" s="335" t="str">
        <f t="shared" si="50"/>
        <v xml:space="preserve">       －</v>
      </c>
      <c r="T449" s="27"/>
      <c r="U449" s="369"/>
      <c r="V449" s="27"/>
      <c r="W449" s="27"/>
      <c r="X449" s="1" t="str">
        <f>IF(OR($Y$2="熱供給施設",給水ポンプ!$H$11=0),"       －",給水ポンプ!$M$10)</f>
        <v xml:space="preserve">       －</v>
      </c>
      <c r="Y449" s="11" t="s">
        <v>1336</v>
      </c>
      <c r="Z449" s="11" t="s">
        <v>1051</v>
      </c>
      <c r="AA449" s="11" t="s">
        <v>1665</v>
      </c>
      <c r="AB449" s="1">
        <f>Z448</f>
        <v>1</v>
      </c>
    </row>
    <row r="450" spans="2:38" ht="12.75" customHeight="1" thickBot="1">
      <c r="B450" s="395"/>
      <c r="C450" s="1"/>
      <c r="D450" s="307"/>
      <c r="E450" s="244"/>
      <c r="F450" s="245"/>
      <c r="G450" s="245"/>
      <c r="H450" s="246"/>
      <c r="I450" s="381"/>
      <c r="J450" s="380"/>
      <c r="K450" s="416"/>
      <c r="M450" s="1202" t="s">
        <v>1348</v>
      </c>
      <c r="N450" s="1203"/>
      <c r="O450" s="1203"/>
      <c r="P450" s="1204"/>
      <c r="Q450" s="1227" t="str">
        <f>IF(X450="       －",AA450,IF(X450=0,Z450,TEXT(X450,"##%")&amp;Y450))</f>
        <v>給水ポンプ無し</v>
      </c>
      <c r="R450" s="1228"/>
      <c r="S450" s="335" t="str">
        <f t="shared" si="50"/>
        <v xml:space="preserve">       －</v>
      </c>
      <c r="T450" s="27"/>
      <c r="U450" s="369"/>
      <c r="V450" s="27"/>
      <c r="W450" s="27"/>
      <c r="X450" s="1" t="str">
        <f>IF(OR($Y$2="熱供給施設",給水ポンプ!$H$11=0),"       －",給水ポンプ!$N$10)</f>
        <v xml:space="preserve">       －</v>
      </c>
      <c r="Y450" s="11" t="s">
        <v>1336</v>
      </c>
      <c r="Z450" s="11" t="s">
        <v>1051</v>
      </c>
      <c r="AA450" s="11" t="s">
        <v>1666</v>
      </c>
      <c r="AB450" s="24">
        <v>1</v>
      </c>
      <c r="AC450" s="206">
        <v>9.6000000000000002E-2</v>
      </c>
    </row>
    <row r="451" spans="2:38" ht="13.5" customHeight="1" thickBot="1">
      <c r="B451" s="395"/>
      <c r="C451" s="1"/>
      <c r="D451" s="307"/>
      <c r="E451" s="244"/>
      <c r="F451" s="245"/>
      <c r="G451" s="245"/>
      <c r="H451" s="246"/>
      <c r="I451" s="244"/>
      <c r="J451" s="380"/>
      <c r="K451" s="416"/>
      <c r="L451" s="380"/>
      <c r="M451" s="1202" t="s">
        <v>1667</v>
      </c>
      <c r="N451" s="1203"/>
      <c r="O451" s="1203"/>
      <c r="P451" s="1204"/>
      <c r="Q451" s="1227" t="str">
        <f>IF(X451="       －",AA451,IF(X451=0,Z451,TEXT(X451,"##%")&amp;Y451))</f>
        <v>給水ポンプ無し</v>
      </c>
      <c r="R451" s="1228"/>
      <c r="S451" s="335" t="str">
        <f t="shared" si="50"/>
        <v xml:space="preserve">       －</v>
      </c>
      <c r="T451" s="27"/>
      <c r="U451" s="369"/>
      <c r="V451" s="27"/>
      <c r="W451" s="27"/>
      <c r="X451" s="1" t="str">
        <f>IF(OR($Y$2="熱供給施設",給水ポンプ!$H$11=0),"       －",給水ポンプ!$O$10)</f>
        <v xml:space="preserve">       －</v>
      </c>
      <c r="Y451" s="11" t="s">
        <v>1336</v>
      </c>
      <c r="Z451" s="11" t="s">
        <v>1051</v>
      </c>
      <c r="AA451" s="11" t="s">
        <v>1666</v>
      </c>
      <c r="AB451" s="24">
        <v>0.9</v>
      </c>
      <c r="AC451" s="206">
        <f>AC452*2</f>
        <v>7.1999999999999995E-2</v>
      </c>
    </row>
    <row r="452" spans="2:38" ht="12.75" customHeight="1" thickBot="1">
      <c r="B452" s="395"/>
      <c r="C452" s="1"/>
      <c r="D452" s="308"/>
      <c r="E452" s="244"/>
      <c r="F452" s="245"/>
      <c r="G452" s="245"/>
      <c r="H452" s="246"/>
      <c r="I452" s="247"/>
      <c r="J452" s="416"/>
      <c r="K452" s="1099"/>
      <c r="L452" s="1099"/>
      <c r="M452" s="1202" t="s">
        <v>1351</v>
      </c>
      <c r="N452" s="1203"/>
      <c r="O452" s="1203"/>
      <c r="P452" s="1204"/>
      <c r="Q452" s="1227" t="str">
        <f>IF(X452="       －",AA452,IF(X452=0,Z452,TEXT(X452,"##%")&amp;Y452))</f>
        <v>給水ポンプ無し</v>
      </c>
      <c r="R452" s="1228"/>
      <c r="S452" s="335" t="str">
        <f t="shared" si="50"/>
        <v xml:space="preserve">       －</v>
      </c>
      <c r="T452" s="27"/>
      <c r="U452" s="369"/>
      <c r="V452" s="27"/>
      <c r="W452" s="27"/>
      <c r="X452" s="1" t="str">
        <f>IF(OR($Y$2="熱供給施設",給水ポンプ!$H$11=0),"       －",給水ポンプ!$P$10)</f>
        <v xml:space="preserve">       －</v>
      </c>
      <c r="Y452" s="11" t="s">
        <v>1336</v>
      </c>
      <c r="Z452" s="11" t="s">
        <v>1051</v>
      </c>
      <c r="AA452" s="11" t="s">
        <v>1666</v>
      </c>
      <c r="AB452" s="24">
        <v>0.8</v>
      </c>
      <c r="AC452" s="206">
        <v>3.5999999999999997E-2</v>
      </c>
    </row>
    <row r="453" spans="2:38" ht="23.25" customHeight="1" thickBot="1">
      <c r="B453" s="395"/>
      <c r="C453" s="1" t="s">
        <v>1070</v>
      </c>
      <c r="D453" s="331" t="s">
        <v>589</v>
      </c>
      <c r="E453" s="1199" t="s">
        <v>590</v>
      </c>
      <c r="F453" s="1200"/>
      <c r="G453" s="1200"/>
      <c r="H453" s="1201"/>
      <c r="I453" s="1199" t="s">
        <v>1668</v>
      </c>
      <c r="J453" s="1200"/>
      <c r="K453" s="1200"/>
      <c r="L453" s="1200"/>
      <c r="M453" s="1200"/>
      <c r="N453" s="1200"/>
      <c r="O453" s="1200"/>
      <c r="P453" s="1205"/>
      <c r="Q453" s="1243"/>
      <c r="R453" s="1244"/>
      <c r="S453" s="335">
        <f t="shared" si="50"/>
        <v>0</v>
      </c>
      <c r="T453" s="27"/>
      <c r="U453" s="369"/>
      <c r="V453" s="27"/>
      <c r="W453" s="27"/>
      <c r="X453" s="1">
        <f>IF($Y$2="熱供給施設","-",IF($Q453=Y453,AG453,IF($Q453=Z453,AH453,IF($Q453=AA453,AI453,AJ453))))</f>
        <v>0</v>
      </c>
      <c r="Y453" s="11" t="s">
        <v>1669</v>
      </c>
      <c r="Z453" s="11" t="s">
        <v>1053</v>
      </c>
      <c r="AA453" s="11" t="s">
        <v>1257</v>
      </c>
      <c r="AB453" s="877" t="s">
        <v>1055</v>
      </c>
      <c r="AG453" s="24">
        <v>1</v>
      </c>
      <c r="AH453" s="24">
        <f>$AH$2</f>
        <v>0.8</v>
      </c>
      <c r="AI453" s="24">
        <v>0.5</v>
      </c>
      <c r="AJ453" s="24">
        <v>0</v>
      </c>
    </row>
    <row r="454" spans="2:38" ht="24" customHeight="1" thickBot="1">
      <c r="B454" s="395"/>
      <c r="C454" s="1" t="s">
        <v>1070</v>
      </c>
      <c r="D454" s="331" t="s">
        <v>591</v>
      </c>
      <c r="E454" s="1199" t="s">
        <v>592</v>
      </c>
      <c r="F454" s="1200"/>
      <c r="G454" s="1200"/>
      <c r="H454" s="1201"/>
      <c r="I454" s="1199" t="s">
        <v>1670</v>
      </c>
      <c r="J454" s="1200"/>
      <c r="K454" s="1200"/>
      <c r="L454" s="1200"/>
      <c r="M454" s="1200"/>
      <c r="N454" s="1200"/>
      <c r="O454" s="1200"/>
      <c r="P454" s="1205"/>
      <c r="Q454" s="1243"/>
      <c r="R454" s="1244"/>
      <c r="S454" s="335">
        <f t="shared" si="50"/>
        <v>0</v>
      </c>
      <c r="T454" s="27"/>
      <c r="U454" s="369"/>
      <c r="V454" s="27"/>
      <c r="W454" s="27"/>
      <c r="X454" s="1">
        <f>IF($Y$2="熱供給施設","-",IF($Q454=Y454,AG454,IF($Q454=Z454,AH454,AI454)))</f>
        <v>0</v>
      </c>
      <c r="Y454" s="11" t="s">
        <v>1053</v>
      </c>
      <c r="Z454" s="11" t="s">
        <v>1257</v>
      </c>
      <c r="AA454" s="877" t="s">
        <v>1055</v>
      </c>
      <c r="AG454" s="24">
        <v>1</v>
      </c>
      <c r="AH454" s="24">
        <v>0.5</v>
      </c>
      <c r="AI454" s="24">
        <v>0</v>
      </c>
    </row>
    <row r="455" spans="2:38" ht="24" customHeight="1" thickBot="1">
      <c r="B455" s="395"/>
      <c r="C455" s="1" t="s">
        <v>1070</v>
      </c>
      <c r="D455" s="331" t="s">
        <v>593</v>
      </c>
      <c r="E455" s="1199" t="s">
        <v>1671</v>
      </c>
      <c r="F455" s="1200"/>
      <c r="G455" s="1200"/>
      <c r="H455" s="1201"/>
      <c r="I455" s="1202" t="s">
        <v>1672</v>
      </c>
      <c r="J455" s="1203"/>
      <c r="K455" s="1203"/>
      <c r="L455" s="1203"/>
      <c r="M455" s="1203"/>
      <c r="N455" s="1203"/>
      <c r="O455" s="1203"/>
      <c r="P455" s="1204"/>
      <c r="Q455" s="1243"/>
      <c r="R455" s="1244"/>
      <c r="S455" s="335" t="str">
        <f t="shared" si="50"/>
        <v>-</v>
      </c>
      <c r="T455" s="27"/>
      <c r="U455" s="369"/>
      <c r="V455" s="27"/>
      <c r="W455" s="27"/>
      <c r="X455" s="1" t="str">
        <f>IF($Y$2="熱供給施設","-",IF($Q455=Y455,AG455,IF($Q455=Z455,AH455,AI455)))</f>
        <v>-</v>
      </c>
      <c r="Y455" s="11" t="s">
        <v>1245</v>
      </c>
      <c r="Z455" s="11" t="s">
        <v>1051</v>
      </c>
      <c r="AA455" s="11" t="s">
        <v>1673</v>
      </c>
      <c r="AD455" s="1"/>
      <c r="AE455" s="1"/>
      <c r="AG455" s="24">
        <v>1</v>
      </c>
      <c r="AH455" s="24">
        <v>0</v>
      </c>
      <c r="AI455" s="24" t="s">
        <v>1027</v>
      </c>
    </row>
    <row r="456" spans="2:38" ht="24" customHeight="1" thickBot="1">
      <c r="B456" s="395"/>
      <c r="C456" s="318" t="s">
        <v>1036</v>
      </c>
      <c r="D456" s="331" t="s">
        <v>597</v>
      </c>
      <c r="E456" s="1199" t="s">
        <v>598</v>
      </c>
      <c r="F456" s="1200"/>
      <c r="G456" s="1200"/>
      <c r="H456" s="1201"/>
      <c r="I456" s="1199" t="s">
        <v>1674</v>
      </c>
      <c r="J456" s="1200"/>
      <c r="K456" s="1200"/>
      <c r="L456" s="1200"/>
      <c r="M456" s="1200"/>
      <c r="N456" s="1200"/>
      <c r="O456" s="1200"/>
      <c r="P456" s="1205"/>
      <c r="Q456" s="1243"/>
      <c r="R456" s="1244"/>
      <c r="S456" s="335">
        <f t="shared" si="50"/>
        <v>0</v>
      </c>
      <c r="T456" s="27"/>
      <c r="U456" s="369"/>
      <c r="V456" s="27"/>
      <c r="W456" s="27"/>
      <c r="X456" s="1">
        <f>IF($Y$2="熱供給施設","-",IF($Q456=Y456,AG456,AH456))</f>
        <v>0</v>
      </c>
      <c r="Y456" s="11" t="s">
        <v>1646</v>
      </c>
      <c r="Z456" s="11" t="s">
        <v>1051</v>
      </c>
      <c r="AG456" s="24">
        <v>1</v>
      </c>
      <c r="AH456" s="24">
        <v>0</v>
      </c>
    </row>
    <row r="457" spans="2:38" ht="23.25" customHeight="1" thickBot="1">
      <c r="B457" s="395"/>
      <c r="C457" s="318" t="s">
        <v>1036</v>
      </c>
      <c r="D457" s="331" t="s">
        <v>599</v>
      </c>
      <c r="E457" s="1199" t="s">
        <v>1675</v>
      </c>
      <c r="F457" s="1200"/>
      <c r="G457" s="1200"/>
      <c r="H457" s="1201"/>
      <c r="I457" s="1199" t="s">
        <v>1676</v>
      </c>
      <c r="J457" s="1200"/>
      <c r="K457" s="1200"/>
      <c r="L457" s="1200"/>
      <c r="M457" s="1200"/>
      <c r="N457" s="1200"/>
      <c r="O457" s="1200"/>
      <c r="P457" s="1205"/>
      <c r="Q457" s="1243"/>
      <c r="R457" s="1244"/>
      <c r="S457" s="335">
        <f t="shared" si="50"/>
        <v>0</v>
      </c>
      <c r="T457" s="27"/>
      <c r="U457" s="369"/>
      <c r="V457" s="27"/>
      <c r="W457" s="27"/>
      <c r="X457" s="1">
        <f>IF($Y$2="熱供給施設","-",IF($Q457=Y457,AG457,IF($Q457=Z457,AH457,AI457)))</f>
        <v>0</v>
      </c>
      <c r="Y457" s="11" t="s">
        <v>1117</v>
      </c>
      <c r="Z457" s="11" t="s">
        <v>1534</v>
      </c>
      <c r="AA457" s="877" t="s">
        <v>1535</v>
      </c>
      <c r="AG457" s="24">
        <v>1</v>
      </c>
      <c r="AH457" s="24">
        <v>0.5</v>
      </c>
      <c r="AI457" s="24">
        <v>0</v>
      </c>
    </row>
    <row r="458" spans="2:38" ht="23.25" customHeight="1" thickBot="1">
      <c r="B458" s="395"/>
      <c r="C458" s="318" t="s">
        <v>1036</v>
      </c>
      <c r="D458" s="331" t="s">
        <v>601</v>
      </c>
      <c r="E458" s="1199" t="s">
        <v>1677</v>
      </c>
      <c r="F458" s="1200"/>
      <c r="G458" s="1200"/>
      <c r="H458" s="1201"/>
      <c r="I458" s="1199" t="s">
        <v>1678</v>
      </c>
      <c r="J458" s="1200"/>
      <c r="K458" s="1200"/>
      <c r="L458" s="1200"/>
      <c r="M458" s="1200"/>
      <c r="N458" s="1200"/>
      <c r="O458" s="1200"/>
      <c r="P458" s="1205"/>
      <c r="Q458" s="1243"/>
      <c r="R458" s="1244"/>
      <c r="S458" s="335">
        <f t="shared" si="50"/>
        <v>0</v>
      </c>
      <c r="T458" s="27"/>
      <c r="U458" s="369"/>
      <c r="V458" s="27"/>
      <c r="W458" s="27"/>
      <c r="X458" s="1">
        <f>IF($Y$2="熱供給施設","-",IF($Q458=Y458,AG458,IF($Q458=Z458,AH458,AI458)))</f>
        <v>0</v>
      </c>
      <c r="Y458" s="11" t="s">
        <v>1117</v>
      </c>
      <c r="Z458" s="11" t="s">
        <v>1534</v>
      </c>
      <c r="AA458" s="877" t="s">
        <v>1535</v>
      </c>
      <c r="AG458" s="24">
        <v>1</v>
      </c>
      <c r="AH458" s="24">
        <v>0.5</v>
      </c>
      <c r="AI458" s="24">
        <v>0</v>
      </c>
    </row>
    <row r="459" spans="2:38" ht="14.25" thickBot="1">
      <c r="B459" s="395"/>
      <c r="C459" s="318" t="s">
        <v>1036</v>
      </c>
      <c r="D459" s="331" t="s">
        <v>603</v>
      </c>
      <c r="E459" s="1199" t="s">
        <v>1679</v>
      </c>
      <c r="F459" s="1200"/>
      <c r="G459" s="1200"/>
      <c r="H459" s="1201"/>
      <c r="I459" s="1199" t="s">
        <v>1680</v>
      </c>
      <c r="J459" s="1200"/>
      <c r="K459" s="1200"/>
      <c r="L459" s="1200"/>
      <c r="M459" s="1200"/>
      <c r="N459" s="1200"/>
      <c r="O459" s="1200"/>
      <c r="P459" s="1205"/>
      <c r="Q459" s="1243"/>
      <c r="R459" s="1244"/>
      <c r="S459" s="335">
        <f t="shared" si="50"/>
        <v>0</v>
      </c>
      <c r="T459" s="27"/>
      <c r="U459" s="369"/>
      <c r="V459" s="27"/>
      <c r="W459" s="27"/>
      <c r="X459" s="1">
        <f>IF($Y$2="熱供給施設","-",IF($Q459=Y459,AG459,IF($Q459=Z459,AH459,AI459)))</f>
        <v>0</v>
      </c>
      <c r="Y459" s="11" t="s">
        <v>1117</v>
      </c>
      <c r="Z459" s="11" t="s">
        <v>1534</v>
      </c>
      <c r="AA459" s="877" t="s">
        <v>1535</v>
      </c>
      <c r="AG459" s="24">
        <v>1</v>
      </c>
      <c r="AH459" s="24">
        <v>0.5</v>
      </c>
      <c r="AI459" s="24">
        <v>0</v>
      </c>
    </row>
    <row r="460" spans="2:38" ht="14.25" customHeight="1" thickBot="1">
      <c r="B460" s="395"/>
      <c r="C460" s="318" t="s">
        <v>1036</v>
      </c>
      <c r="D460" s="331" t="s">
        <v>605</v>
      </c>
      <c r="E460" s="1199" t="s">
        <v>1681</v>
      </c>
      <c r="F460" s="1200"/>
      <c r="G460" s="1200"/>
      <c r="H460" s="1201"/>
      <c r="I460" s="1199" t="s">
        <v>1682</v>
      </c>
      <c r="J460" s="1200"/>
      <c r="K460" s="1200"/>
      <c r="L460" s="1200"/>
      <c r="M460" s="1200"/>
      <c r="N460" s="1200"/>
      <c r="O460" s="1200"/>
      <c r="P460" s="1205"/>
      <c r="Q460" s="1243"/>
      <c r="R460" s="1244"/>
      <c r="S460" s="335">
        <f t="shared" si="50"/>
        <v>0</v>
      </c>
      <c r="T460" s="27"/>
      <c r="U460" s="369"/>
      <c r="V460" s="27"/>
      <c r="W460" s="27"/>
      <c r="X460" s="1">
        <f>IF($Y$2="熱供給施設","-",IF($Q460=Y460,AG460,AH460))</f>
        <v>0</v>
      </c>
      <c r="Y460" s="11" t="s">
        <v>1646</v>
      </c>
      <c r="Z460" s="11" t="s">
        <v>1051</v>
      </c>
      <c r="AG460" s="24">
        <v>1</v>
      </c>
      <c r="AH460" s="24">
        <v>0</v>
      </c>
    </row>
    <row r="461" spans="2:38" ht="6" customHeight="1">
      <c r="B461" s="395"/>
      <c r="C461" s="1"/>
      <c r="U461" s="32"/>
      <c r="X461" s="1"/>
    </row>
    <row r="462" spans="2:38" ht="12" customHeight="1">
      <c r="B462" s="395"/>
      <c r="C462" s="1"/>
      <c r="D462" s="368" t="s">
        <v>1683</v>
      </c>
      <c r="E462" s="21" t="s">
        <v>964</v>
      </c>
      <c r="F462" s="21"/>
      <c r="G462" s="21"/>
      <c r="H462" s="21"/>
      <c r="I462" s="1"/>
      <c r="U462" s="32"/>
      <c r="X462" s="1"/>
    </row>
    <row r="463" spans="2:38" ht="12.75" customHeight="1" thickBot="1">
      <c r="B463" s="395"/>
      <c r="C463" s="1"/>
      <c r="D463" s="26" t="s">
        <v>333</v>
      </c>
      <c r="E463" s="1213" t="s">
        <v>334</v>
      </c>
      <c r="F463" s="1214"/>
      <c r="G463" s="1214"/>
      <c r="H463" s="1212"/>
      <c r="I463" s="1213" t="s">
        <v>1015</v>
      </c>
      <c r="J463" s="1214"/>
      <c r="K463" s="1214"/>
      <c r="L463" s="1214"/>
      <c r="M463" s="1214"/>
      <c r="N463" s="1214"/>
      <c r="O463" s="1214"/>
      <c r="P463" s="1212"/>
      <c r="Q463" s="1213" t="s">
        <v>1016</v>
      </c>
      <c r="R463" s="1212"/>
      <c r="S463" s="26" t="s">
        <v>336</v>
      </c>
      <c r="T463" s="4"/>
      <c r="U463" s="366"/>
      <c r="V463" s="4"/>
      <c r="W463" s="4"/>
      <c r="X463" s="1"/>
    </row>
    <row r="464" spans="2:38" ht="24" customHeight="1" thickBot="1">
      <c r="B464" s="395"/>
      <c r="C464" s="1" t="s">
        <v>1017</v>
      </c>
      <c r="D464" s="326" t="s">
        <v>608</v>
      </c>
      <c r="E464" s="1199" t="s">
        <v>1684</v>
      </c>
      <c r="F464" s="1200"/>
      <c r="G464" s="1200"/>
      <c r="H464" s="1201"/>
      <c r="I464" s="1199" t="s">
        <v>1685</v>
      </c>
      <c r="J464" s="1200"/>
      <c r="K464" s="1200"/>
      <c r="L464" s="1200"/>
      <c r="M464" s="1200"/>
      <c r="N464" s="1200"/>
      <c r="O464" s="1200"/>
      <c r="P464" s="1205"/>
      <c r="Q464" s="1227" t="str">
        <f>IF(昇降機!$F$10=0,AD464,IF(昇降機!$M$9&gt;=0.95,Y464,IF(昇降機!$M$9&gt;=0.7,Z464,IF(昇降機!$M$9&gt;=0.3,AA464,IF(昇降機!$M$9&gt;=0.05,AB464,AC464)))))</f>
        <v>エレベーター無し</v>
      </c>
      <c r="R464" s="1228"/>
      <c r="S464" s="335" t="str">
        <f>$X464</f>
        <v>-</v>
      </c>
      <c r="T464" s="27"/>
      <c r="U464" s="369"/>
      <c r="V464" s="27"/>
      <c r="W464" s="27"/>
      <c r="X464" s="1" t="str">
        <f>IF($Y$2="熱供給施設","-",IF($Q464=Y464,AG464,IF($Q464=Z464,AH464,IF($Q464=AA464,AI464,IF($Q464=AB464,AJ464,IF($Q464=AC464,AK464,AL464))))))</f>
        <v>-</v>
      </c>
      <c r="Y464" s="11" t="s">
        <v>1375</v>
      </c>
      <c r="Z464" s="11" t="s">
        <v>1376</v>
      </c>
      <c r="AA464" s="11" t="s">
        <v>1377</v>
      </c>
      <c r="AB464" s="11" t="s">
        <v>1119</v>
      </c>
      <c r="AC464" s="11" t="s">
        <v>1378</v>
      </c>
      <c r="AD464" s="11" t="s">
        <v>1686</v>
      </c>
      <c r="AG464" s="24">
        <v>1</v>
      </c>
      <c r="AH464" s="24">
        <f>$AH$2</f>
        <v>0.8</v>
      </c>
      <c r="AI464" s="24">
        <v>0.5</v>
      </c>
      <c r="AJ464" s="24">
        <f>$AJ$2</f>
        <v>0.2</v>
      </c>
      <c r="AK464" s="24">
        <v>0</v>
      </c>
      <c r="AL464" s="24" t="s">
        <v>1027</v>
      </c>
    </row>
    <row r="465" spans="2:38" ht="24" customHeight="1" thickBot="1">
      <c r="B465" s="395"/>
      <c r="C465" s="1" t="s">
        <v>1017</v>
      </c>
      <c r="D465" s="326" t="s">
        <v>1687</v>
      </c>
      <c r="E465" s="1199" t="s">
        <v>969</v>
      </c>
      <c r="F465" s="1200"/>
      <c r="G465" s="1200"/>
      <c r="H465" s="1201"/>
      <c r="I465" s="1199" t="s">
        <v>1688</v>
      </c>
      <c r="J465" s="1200"/>
      <c r="K465" s="1200"/>
      <c r="L465" s="1200"/>
      <c r="M465" s="1200"/>
      <c r="N465" s="1200"/>
      <c r="O465" s="1200"/>
      <c r="P465" s="1205"/>
      <c r="Q465" s="1227" t="str">
        <f>IF(昇降機!I$10=0,AD465,IF(昇降機!$N$9&gt;=0.95,Y465,IF(昇降機!$N$9&gt;=0.7,Z465,IF(昇降機!$N$9&gt;=0.3,AA465,IF(昇降機!$N$9&gt;=0.05,AB465,AC465)))))</f>
        <v>対象エレベーター無し</v>
      </c>
      <c r="R465" s="1228"/>
      <c r="S465" s="335" t="str">
        <f>$X465</f>
        <v>-</v>
      </c>
      <c r="T465" s="27"/>
      <c r="U465" s="369"/>
      <c r="V465" s="27"/>
      <c r="W465" s="27"/>
      <c r="X465" s="1" t="str">
        <f>IF($Y$2="熱供給施設","-",IF($Q465=Y465,AG465,IF($Q465=Z465,AH465,IF($Q465=AA465,AI465,IF($Q465=AB465,AJ465,IF($Q465=AC465,AK465,AL465))))))</f>
        <v>-</v>
      </c>
      <c r="Y465" s="11" t="s">
        <v>1375</v>
      </c>
      <c r="Z465" s="11" t="s">
        <v>1376</v>
      </c>
      <c r="AA465" s="11" t="s">
        <v>1377</v>
      </c>
      <c r="AB465" s="11" t="s">
        <v>1119</v>
      </c>
      <c r="AC465" s="11" t="s">
        <v>1378</v>
      </c>
      <c r="AD465" s="11" t="s">
        <v>1689</v>
      </c>
      <c r="AG465" s="24">
        <v>1</v>
      </c>
      <c r="AH465" s="24">
        <f>$AH$2</f>
        <v>0.8</v>
      </c>
      <c r="AI465" s="24">
        <v>0.5</v>
      </c>
      <c r="AJ465" s="24">
        <f>$AJ$2</f>
        <v>0.2</v>
      </c>
      <c r="AK465" s="24">
        <v>0</v>
      </c>
      <c r="AL465" s="24" t="s">
        <v>1027</v>
      </c>
    </row>
    <row r="466" spans="2:38" ht="24" customHeight="1" thickBot="1">
      <c r="B466" s="395"/>
      <c r="C466" s="1" t="s">
        <v>1070</v>
      </c>
      <c r="D466" s="326" t="s">
        <v>613</v>
      </c>
      <c r="E466" s="1199" t="s">
        <v>614</v>
      </c>
      <c r="F466" s="1200"/>
      <c r="G466" s="1200"/>
      <c r="H466" s="1201"/>
      <c r="I466" s="1199" t="s">
        <v>1690</v>
      </c>
      <c r="J466" s="1200"/>
      <c r="K466" s="1200"/>
      <c r="L466" s="1200"/>
      <c r="M466" s="1200"/>
      <c r="N466" s="1200"/>
      <c r="O466" s="1200"/>
      <c r="P466" s="1205"/>
      <c r="Q466" s="1227" t="str">
        <f>IF(昇降機!G$10=0,AD466,IF(昇降機!$O$9&gt;=0.95,Y466,IF(昇降機!$O$9&gt;=0.7,Z466,IF(昇降機!$O$9&gt;=0.3,AA466,IF(昇降機!$O$9&gt;=0.05,AB466,AC466)))))</f>
        <v>エレベーター無し</v>
      </c>
      <c r="R466" s="1228"/>
      <c r="S466" s="335" t="str">
        <f>$X466</f>
        <v>-</v>
      </c>
      <c r="T466" s="27"/>
      <c r="U466" s="369"/>
      <c r="V466" s="27"/>
      <c r="W466" s="27"/>
      <c r="X466" s="1" t="str">
        <f>IF($Y$2="熱供給施設","-",IF($Q466=Y466,AG466,IF($Q466=Z466,AH466,IF($Q466=AA466,AI466,IF($Q466=AB466,AJ466,IF($Q466=AC466,AK466,AL466))))))</f>
        <v>-</v>
      </c>
      <c r="Y466" s="11" t="s">
        <v>1375</v>
      </c>
      <c r="Z466" s="11" t="s">
        <v>1376</v>
      </c>
      <c r="AA466" s="11" t="s">
        <v>1377</v>
      </c>
      <c r="AB466" s="11" t="s">
        <v>1119</v>
      </c>
      <c r="AC466" s="11" t="s">
        <v>1378</v>
      </c>
      <c r="AD466" s="11" t="s">
        <v>1686</v>
      </c>
      <c r="AG466" s="24">
        <v>1</v>
      </c>
      <c r="AH466" s="24">
        <f>$AH$2</f>
        <v>0.8</v>
      </c>
      <c r="AI466" s="24">
        <v>0.5</v>
      </c>
      <c r="AJ466" s="24">
        <f>$AJ$2</f>
        <v>0.2</v>
      </c>
      <c r="AK466" s="24">
        <v>0</v>
      </c>
      <c r="AL466" s="24" t="s">
        <v>1027</v>
      </c>
    </row>
    <row r="467" spans="2:38" ht="24" customHeight="1" thickBot="1">
      <c r="B467" s="395"/>
      <c r="C467" s="318" t="s">
        <v>1036</v>
      </c>
      <c r="D467" s="326" t="s">
        <v>615</v>
      </c>
      <c r="E467" s="1199" t="s">
        <v>1691</v>
      </c>
      <c r="F467" s="1200"/>
      <c r="G467" s="1200"/>
      <c r="H467" s="1201"/>
      <c r="I467" s="1199" t="s">
        <v>1692</v>
      </c>
      <c r="J467" s="1200"/>
      <c r="K467" s="1200"/>
      <c r="L467" s="1200"/>
      <c r="M467" s="1200"/>
      <c r="N467" s="1200"/>
      <c r="O467" s="1200"/>
      <c r="P467" s="1205"/>
      <c r="Q467" s="1227" t="str">
        <f>IF(昇降機!$F$10=0,AC467,IF(昇降機!$P$9&gt;=0.95,Y467,IF(昇降機!$P$9&gt;=0.7,Z467,IF(昇降機!$P$9&gt;=0.3,AA467,IF(昇降機!$P$9&gt;=0.05,AB467,AC467)))))</f>
        <v>5%未満に採用又は採用無し</v>
      </c>
      <c r="R467" s="1228"/>
      <c r="S467" s="335">
        <f>$X467</f>
        <v>0</v>
      </c>
      <c r="T467" s="27"/>
      <c r="U467" s="369"/>
      <c r="V467" s="27"/>
      <c r="W467" s="27"/>
      <c r="X467" s="1">
        <f>IF($Y$2="熱供給施設","-",IF($Q467=Y467,AG467,IF($Q467=Z467,AH467,IF($Q467=AA467,AI467,IF($Q467=AB467,AJ467,AK467)))))</f>
        <v>0</v>
      </c>
      <c r="Y467" s="11" t="s">
        <v>1375</v>
      </c>
      <c r="Z467" s="11" t="s">
        <v>1376</v>
      </c>
      <c r="AA467" s="11" t="s">
        <v>1377</v>
      </c>
      <c r="AB467" s="11" t="s">
        <v>1119</v>
      </c>
      <c r="AC467" s="11" t="s">
        <v>1378</v>
      </c>
      <c r="AG467" s="24">
        <v>1</v>
      </c>
      <c r="AH467" s="24">
        <f>$AH$2</f>
        <v>0.8</v>
      </c>
      <c r="AI467" s="24">
        <v>0.5</v>
      </c>
      <c r="AJ467" s="24">
        <f>$AJ$2</f>
        <v>0.2</v>
      </c>
      <c r="AK467" s="24">
        <v>0</v>
      </c>
    </row>
    <row r="468" spans="2:38" ht="24" customHeight="1" thickBot="1">
      <c r="B468" s="395"/>
      <c r="C468" s="318" t="s">
        <v>1036</v>
      </c>
      <c r="D468" s="326" t="s">
        <v>617</v>
      </c>
      <c r="E468" s="1199" t="s">
        <v>618</v>
      </c>
      <c r="F468" s="1200"/>
      <c r="G468" s="1200"/>
      <c r="H468" s="1201"/>
      <c r="I468" s="1199" t="s">
        <v>1693</v>
      </c>
      <c r="J468" s="1200"/>
      <c r="K468" s="1200"/>
      <c r="L468" s="1200"/>
      <c r="M468" s="1200"/>
      <c r="N468" s="1200"/>
      <c r="O468" s="1200"/>
      <c r="P468" s="1205"/>
      <c r="Q468" s="1227" t="str">
        <f>IF(昇降機!$H$10=0,AC468,IF(昇降機!$Q$9&gt;=0.95,Y468,IF(昇降機!$Q$9&gt;=0.7,Z468,IF(昇降機!$Q$9&gt;=0.3,AA468,IF(昇降機!$Q$9&gt;=0.05,AB468,AC468)))))</f>
        <v>5%未満に採用又は採用無し</v>
      </c>
      <c r="R468" s="1228"/>
      <c r="S468" s="335">
        <f>$X468</f>
        <v>0</v>
      </c>
      <c r="T468" s="27"/>
      <c r="U468" s="369"/>
      <c r="V468" s="27"/>
      <c r="W468" s="27"/>
      <c r="X468" s="1">
        <f>IF($Y$2="熱供給施設","-",IF($Q468=Y468,AG468,IF($Q468=Z468,AH468,IF($Q468=AA468,AI468,IF($Q468=AB468,AJ468,AK468)))))</f>
        <v>0</v>
      </c>
      <c r="Y468" s="11" t="s">
        <v>1375</v>
      </c>
      <c r="Z468" s="11" t="s">
        <v>1376</v>
      </c>
      <c r="AA468" s="11" t="s">
        <v>1377</v>
      </c>
      <c r="AB468" s="11" t="s">
        <v>1119</v>
      </c>
      <c r="AC468" s="11" t="s">
        <v>1378</v>
      </c>
      <c r="AG468" s="24">
        <v>1</v>
      </c>
      <c r="AH468" s="24">
        <f>$AH$2</f>
        <v>0.8</v>
      </c>
      <c r="AI468" s="24">
        <v>0.5</v>
      </c>
      <c r="AJ468" s="24">
        <f>$AJ$2</f>
        <v>0.2</v>
      </c>
      <c r="AK468" s="24">
        <v>0</v>
      </c>
    </row>
    <row r="469" spans="2:38" ht="6" customHeight="1">
      <c r="B469" s="395"/>
      <c r="C469" s="1"/>
      <c r="U469" s="32"/>
      <c r="X469" s="1"/>
    </row>
    <row r="470" spans="2:38" ht="12" customHeight="1">
      <c r="B470" s="395"/>
      <c r="C470" s="1"/>
      <c r="D470" s="368" t="s">
        <v>1694</v>
      </c>
      <c r="E470" s="21" t="s">
        <v>197</v>
      </c>
      <c r="F470" s="21"/>
      <c r="G470" s="21"/>
      <c r="H470" s="21"/>
      <c r="U470" s="32"/>
      <c r="X470" s="1"/>
    </row>
    <row r="471" spans="2:38" ht="12.75" customHeight="1">
      <c r="B471" s="395"/>
      <c r="C471" s="1"/>
      <c r="D471" s="26" t="s">
        <v>333</v>
      </c>
      <c r="E471" s="1213" t="s">
        <v>334</v>
      </c>
      <c r="F471" s="1214"/>
      <c r="G471" s="1214"/>
      <c r="H471" s="1212"/>
      <c r="I471" s="1213" t="s">
        <v>1015</v>
      </c>
      <c r="J471" s="1214"/>
      <c r="K471" s="1214"/>
      <c r="L471" s="1214"/>
      <c r="M471" s="1214"/>
      <c r="N471" s="1214"/>
      <c r="O471" s="1214"/>
      <c r="P471" s="1212"/>
      <c r="Q471" s="1213" t="s">
        <v>1016</v>
      </c>
      <c r="R471" s="1212"/>
      <c r="S471" s="26" t="s">
        <v>336</v>
      </c>
      <c r="T471" s="4"/>
      <c r="U471" s="366"/>
      <c r="V471" s="4"/>
      <c r="W471" s="4"/>
      <c r="X471" s="1"/>
    </row>
    <row r="472" spans="2:38" ht="23.25" customHeight="1" thickBot="1">
      <c r="B472" s="397"/>
      <c r="C472" s="1" t="str">
        <f>IF($Y$2="物流施設","○","＋")</f>
        <v>＋</v>
      </c>
      <c r="D472" s="74" t="s">
        <v>890</v>
      </c>
      <c r="E472" s="1339" t="s">
        <v>1695</v>
      </c>
      <c r="F472" s="1340"/>
      <c r="G472" s="1340"/>
      <c r="H472" s="1341"/>
      <c r="I472" s="1187" t="s">
        <v>1696</v>
      </c>
      <c r="J472" s="1188"/>
      <c r="K472" s="1188"/>
      <c r="L472" s="1188"/>
      <c r="M472" s="1188"/>
      <c r="N472" s="1188"/>
      <c r="O472" s="1188"/>
      <c r="P472" s="1210"/>
      <c r="Q472" s="1261"/>
      <c r="R472" s="1261"/>
      <c r="S472" s="335" t="str">
        <f t="shared" ref="S472:S502" si="51">$X472</f>
        <v>-</v>
      </c>
      <c r="T472" s="27"/>
      <c r="U472" s="369"/>
      <c r="V472" s="27"/>
      <c r="W472" s="27"/>
      <c r="X472" s="1" t="str">
        <f>IF(OR(X475="      －",X476="      －",X477="      －",X478="      －",X479="      －"),"-",IF(SUMPRODUCT(X473:X479,AB473:AB479)&gt;1,1,IF(SUMPRODUCT(X473:X479,AB473:AB479)&lt;0,0,ROUND(SUMPRODUCT(X473:X479,AB473:AB479),3))))</f>
        <v>-</v>
      </c>
      <c r="Y472" s="1"/>
      <c r="Z472" s="1"/>
      <c r="AA472" s="1"/>
      <c r="AB472" s="1"/>
      <c r="AC472" s="1"/>
      <c r="AD472" s="1"/>
      <c r="AE472" s="1"/>
    </row>
    <row r="473" spans="2:38" ht="12.75" customHeight="1" thickBot="1">
      <c r="B473" s="397"/>
      <c r="C473" s="1"/>
      <c r="D473" s="75"/>
      <c r="E473" s="474"/>
      <c r="F473" s="414"/>
      <c r="G473" s="414"/>
      <c r="H473" s="415"/>
      <c r="I473" s="244"/>
      <c r="J473" s="380"/>
      <c r="K473" s="416"/>
      <c r="L473" s="380"/>
      <c r="M473" s="246"/>
      <c r="N473" s="1202" t="s">
        <v>1697</v>
      </c>
      <c r="O473" s="1203"/>
      <c r="P473" s="1204"/>
      <c r="Q473" s="1227" t="str">
        <f>IF(X473="      －",AA473,IF(X473=0,Z473,TEXT(X473,"##%")&amp;Y473))</f>
        <v>冷凍設備無し</v>
      </c>
      <c r="R473" s="1228"/>
      <c r="S473" s="335" t="str">
        <f t="shared" si="51"/>
        <v xml:space="preserve">      －</v>
      </c>
      <c r="T473" s="27"/>
      <c r="U473" s="369"/>
      <c r="V473" s="27"/>
      <c r="W473" s="27"/>
      <c r="X473" s="1" t="str">
        <f>IF(冷凍・冷蔵設備!$H$9=0,"      －",冷凍・冷蔵設備!$L$8)</f>
        <v xml:space="preserve">      －</v>
      </c>
      <c r="Y473" s="11" t="s">
        <v>1336</v>
      </c>
      <c r="Z473" s="11" t="s">
        <v>1051</v>
      </c>
      <c r="AA473" s="11" t="s">
        <v>1698</v>
      </c>
      <c r="AB473" s="24">
        <f>ROUND(AC473/SUM($AC$473:$AC$479),2)</f>
        <v>0.08</v>
      </c>
      <c r="AC473" s="206">
        <v>0.05</v>
      </c>
    </row>
    <row r="474" spans="2:38" ht="12.75" customHeight="1" thickBot="1">
      <c r="B474" s="397"/>
      <c r="C474" s="1"/>
      <c r="D474" s="75"/>
      <c r="E474" s="474"/>
      <c r="F474" s="414"/>
      <c r="G474" s="414"/>
      <c r="H474" s="415"/>
      <c r="I474" s="381"/>
      <c r="J474" s="803"/>
      <c r="K474" s="804"/>
      <c r="L474" s="803"/>
      <c r="M474" s="246"/>
      <c r="N474" s="1202" t="s">
        <v>1699</v>
      </c>
      <c r="O474" s="1203"/>
      <c r="P474" s="1204"/>
      <c r="Q474" s="1227" t="str">
        <f t="shared" ref="Q474:Q479" si="52">IF(X474="      －",AA474,IF(X474=0,Z474,TEXT(X474,"##%")&amp;Y474))</f>
        <v>冷凍・冷蔵設備無し</v>
      </c>
      <c r="R474" s="1228"/>
      <c r="S474" s="335" t="str">
        <f t="shared" si="51"/>
        <v xml:space="preserve">      －</v>
      </c>
      <c r="T474" s="27"/>
      <c r="U474" s="369"/>
      <c r="V474" s="27"/>
      <c r="W474" s="27"/>
      <c r="X474" s="1" t="str">
        <f>IF(冷凍・冷蔵設備!$I$9=0,"      －",冷凍・冷蔵設備!$M$8)</f>
        <v xml:space="preserve">      －</v>
      </c>
      <c r="Y474" s="11" t="s">
        <v>1336</v>
      </c>
      <c r="Z474" s="11" t="s">
        <v>1051</v>
      </c>
      <c r="AA474" s="11" t="s">
        <v>1700</v>
      </c>
      <c r="AB474" s="24">
        <f>IF($X$473&lt;&gt;"-",ROUND(AC474/SUM($AC$473:$AC$479),2),ROUND(AC474/SUM($AC$474:$AC$479),2))</f>
        <v>0.08</v>
      </c>
      <c r="AC474" s="206">
        <v>0.05</v>
      </c>
    </row>
    <row r="475" spans="2:38" ht="12.75" customHeight="1" thickBot="1">
      <c r="B475" s="397"/>
      <c r="C475" s="1"/>
      <c r="D475" s="307"/>
      <c r="E475" s="474"/>
      <c r="F475" s="414"/>
      <c r="G475" s="414"/>
      <c r="H475" s="415"/>
      <c r="I475" s="244"/>
      <c r="J475" s="245"/>
      <c r="K475" s="1260"/>
      <c r="L475" s="1260"/>
      <c r="M475" s="246"/>
      <c r="N475" s="1202" t="s">
        <v>1701</v>
      </c>
      <c r="O475" s="1203"/>
      <c r="P475" s="1204"/>
      <c r="Q475" s="1227" t="str">
        <f t="shared" si="52"/>
        <v>冷凍・冷蔵設備無し</v>
      </c>
      <c r="R475" s="1228"/>
      <c r="S475" s="335" t="str">
        <f t="shared" si="51"/>
        <v xml:space="preserve">      －</v>
      </c>
      <c r="T475" s="27"/>
      <c r="U475" s="369"/>
      <c r="V475" s="27"/>
      <c r="W475" s="27"/>
      <c r="X475" s="1" t="str">
        <f>IF(冷凍・冷蔵設備!$I$9=0,"      －",冷凍・冷蔵設備!$N$8)</f>
        <v xml:space="preserve">      －</v>
      </c>
      <c r="Y475" s="11" t="s">
        <v>1336</v>
      </c>
      <c r="Z475" s="11" t="s">
        <v>1051</v>
      </c>
      <c r="AA475" s="11" t="s">
        <v>1700</v>
      </c>
      <c r="AB475" s="24">
        <f>IF($X$473&lt;&gt;"-",ROUND(AC475/SUM($AC$473:$AC$479),2),ROUND(AC475/SUM($AC$474:$AC$479),2))</f>
        <v>0.08</v>
      </c>
      <c r="AC475" s="206">
        <v>0.05</v>
      </c>
    </row>
    <row r="476" spans="2:38" ht="12.75" customHeight="1" thickBot="1">
      <c r="B476" s="397"/>
      <c r="C476" s="1"/>
      <c r="D476" s="307"/>
      <c r="E476" s="1221"/>
      <c r="F476" s="1222"/>
      <c r="G476" s="1222"/>
      <c r="H476" s="1277"/>
      <c r="I476" s="244"/>
      <c r="J476" s="245"/>
      <c r="K476" s="1260"/>
      <c r="L476" s="1260"/>
      <c r="M476" s="246"/>
      <c r="N476" s="1202" t="s">
        <v>1702</v>
      </c>
      <c r="O476" s="1203"/>
      <c r="P476" s="1204"/>
      <c r="Q476" s="1227" t="str">
        <f t="shared" si="52"/>
        <v>冷凍・冷蔵設備無し</v>
      </c>
      <c r="R476" s="1228"/>
      <c r="S476" s="335" t="str">
        <f t="shared" si="51"/>
        <v xml:space="preserve">      －</v>
      </c>
      <c r="T476" s="27"/>
      <c r="U476" s="369"/>
      <c r="V476" s="27"/>
      <c r="W476" s="27"/>
      <c r="X476" s="1" t="str">
        <f>IF(冷凍・冷蔵設備!$I$9=0,"      －",冷凍・冷蔵設備!$O$8)</f>
        <v xml:space="preserve">      －</v>
      </c>
      <c r="Y476" s="11" t="s">
        <v>1336</v>
      </c>
      <c r="Z476" s="11" t="s">
        <v>1051</v>
      </c>
      <c r="AA476" s="11" t="s">
        <v>1700</v>
      </c>
      <c r="AB476" s="24">
        <f>IF($X$473&lt;&gt;"-",ROUNDUP(AC476/SUM($AC$473:$AC$479),2),ROUND(AC476/SUM($AC$474:$AC$479),2))</f>
        <v>0.04</v>
      </c>
      <c r="AC476" s="206">
        <v>0.02</v>
      </c>
    </row>
    <row r="477" spans="2:38" ht="12.75" customHeight="1" thickBot="1">
      <c r="B477" s="397"/>
      <c r="C477" s="1"/>
      <c r="D477" s="307"/>
      <c r="E477" s="1221"/>
      <c r="F477" s="1222"/>
      <c r="G477" s="1222"/>
      <c r="H477" s="1277"/>
      <c r="I477" s="244"/>
      <c r="J477" s="245"/>
      <c r="K477" s="1260"/>
      <c r="L477" s="1260"/>
      <c r="M477" s="246"/>
      <c r="N477" s="1202" t="s">
        <v>1703</v>
      </c>
      <c r="O477" s="1203"/>
      <c r="P477" s="1204"/>
      <c r="Q477" s="1227" t="str">
        <f t="shared" si="52"/>
        <v>冷凍・冷蔵設備無し</v>
      </c>
      <c r="R477" s="1228"/>
      <c r="S477" s="335" t="str">
        <f t="shared" si="51"/>
        <v xml:space="preserve">      －</v>
      </c>
      <c r="T477" s="27"/>
      <c r="U477" s="369"/>
      <c r="V477" s="27"/>
      <c r="W477" s="27"/>
      <c r="X477" s="1" t="str">
        <f>IF(冷凍・冷蔵設備!$I$9=0,"      －",冷凍・冷蔵設備!$P$8)</f>
        <v xml:space="preserve">      －</v>
      </c>
      <c r="Y477" s="11" t="s">
        <v>1336</v>
      </c>
      <c r="Z477" s="11" t="s">
        <v>1051</v>
      </c>
      <c r="AA477" s="11" t="s">
        <v>1700</v>
      </c>
      <c r="AB477" s="24">
        <f>IF($X$473&lt;&gt;"-",ROUNDUP(AC477/SUM($AC$473:$AC$479),2),ROUND(AC477/SUM($AC$474:$AC$479),2))</f>
        <v>0.04</v>
      </c>
      <c r="AC477" s="206">
        <v>0.02</v>
      </c>
    </row>
    <row r="478" spans="2:38" ht="12.75" customHeight="1" thickBot="1">
      <c r="B478" s="397"/>
      <c r="C478" s="1"/>
      <c r="D478" s="307"/>
      <c r="E478" s="1221"/>
      <c r="F478" s="1222"/>
      <c r="G478" s="1222"/>
      <c r="H478" s="1277"/>
      <c r="I478" s="244"/>
      <c r="J478" s="245"/>
      <c r="K478" s="1260"/>
      <c r="L478" s="1260"/>
      <c r="M478" s="246"/>
      <c r="N478" s="1202" t="s">
        <v>1704</v>
      </c>
      <c r="O478" s="1203"/>
      <c r="P478" s="1204"/>
      <c r="Q478" s="1227" t="str">
        <f t="shared" si="52"/>
        <v>冷凍・冷蔵設備無し</v>
      </c>
      <c r="R478" s="1228"/>
      <c r="S478" s="335" t="str">
        <f t="shared" si="51"/>
        <v xml:space="preserve">      －</v>
      </c>
      <c r="T478" s="27"/>
      <c r="U478" s="369"/>
      <c r="V478" s="27"/>
      <c r="W478" s="27"/>
      <c r="X478" s="1" t="str">
        <f>IF(冷凍・冷蔵設備!$I$9=0,"      －",冷凍・冷蔵設備!$Q$8)</f>
        <v xml:space="preserve">      －</v>
      </c>
      <c r="Y478" s="11" t="s">
        <v>1336</v>
      </c>
      <c r="Z478" s="11" t="s">
        <v>1051</v>
      </c>
      <c r="AA478" s="11" t="s">
        <v>1700</v>
      </c>
      <c r="AB478" s="24">
        <f>IF($X$473&lt;&gt;"-",ROUND(AC478/SUM($AC$473:$AC$479),2),ROUNDDOWN(AC478/SUM($AC$474:$AC$479),2))</f>
        <v>0.17</v>
      </c>
      <c r="AC478" s="206">
        <v>0.1</v>
      </c>
    </row>
    <row r="479" spans="2:38" ht="12.75" customHeight="1" thickBot="1">
      <c r="B479" s="397"/>
      <c r="C479" s="1"/>
      <c r="D479" s="308"/>
      <c r="E479" s="1190"/>
      <c r="F479" s="1191"/>
      <c r="G479" s="1191"/>
      <c r="H479" s="1211"/>
      <c r="I479" s="247"/>
      <c r="J479" s="1099"/>
      <c r="K479" s="1278"/>
      <c r="L479" s="1278"/>
      <c r="M479" s="246"/>
      <c r="N479" s="1202" t="s">
        <v>1705</v>
      </c>
      <c r="O479" s="1203"/>
      <c r="P479" s="1204"/>
      <c r="Q479" s="1227" t="str">
        <f t="shared" si="52"/>
        <v>冷凍・冷蔵設備無し</v>
      </c>
      <c r="R479" s="1228"/>
      <c r="S479" s="335" t="str">
        <f t="shared" si="51"/>
        <v xml:space="preserve">      －</v>
      </c>
      <c r="T479" s="27"/>
      <c r="U479" s="369"/>
      <c r="V479" s="27"/>
      <c r="W479" s="27"/>
      <c r="X479" s="1" t="str">
        <f>IF(冷凍・冷蔵設備!$I$9=0,"      －",冷凍・冷蔵設備!$R$8)</f>
        <v xml:space="preserve">      －</v>
      </c>
      <c r="Y479" s="11" t="s">
        <v>1336</v>
      </c>
      <c r="Z479" s="11" t="s">
        <v>1051</v>
      </c>
      <c r="AA479" s="11" t="s">
        <v>1700</v>
      </c>
      <c r="AB479" s="24">
        <f>IF($X$473&lt;&gt;"-",ROUND(AC479/SUM($AC$473:$AC$479),2),ROUND(AC479/SUM($AC$474:$AC$479),2))</f>
        <v>0.51</v>
      </c>
      <c r="AC479" s="206">
        <v>0.3</v>
      </c>
    </row>
    <row r="480" spans="2:38" ht="14.25" thickBot="1">
      <c r="B480" s="395"/>
      <c r="C480" s="318" t="s">
        <v>1036</v>
      </c>
      <c r="D480" s="74" t="s">
        <v>1706</v>
      </c>
      <c r="E480" s="1187" t="s">
        <v>1707</v>
      </c>
      <c r="F480" s="1188"/>
      <c r="G480" s="1188"/>
      <c r="H480" s="1210"/>
      <c r="I480" s="1187" t="s">
        <v>1708</v>
      </c>
      <c r="J480" s="1188"/>
      <c r="K480" s="1188"/>
      <c r="L480" s="1188"/>
      <c r="M480" s="1188"/>
      <c r="N480" s="1188"/>
      <c r="O480" s="1188"/>
      <c r="P480" s="1210"/>
      <c r="Q480" s="1261"/>
      <c r="R480" s="1261"/>
      <c r="S480" s="335">
        <f t="shared" si="51"/>
        <v>0</v>
      </c>
      <c r="T480" s="27"/>
      <c r="U480" s="369"/>
      <c r="V480" s="27"/>
      <c r="W480" s="27"/>
      <c r="X480" s="1">
        <f>IF(OR(X481="-",X482="-",X483="-",X484="-",X485="-",X486="-",X487="-",X488="-",X489="-"),"-",IF(SUMPRODUCT(X481:X489,AA481:AA489)&gt;1,1,IF(SUMPRODUCT(X481:X489,AA481:AA489)&lt;0,0,ROUND(SUMPRODUCT(X481:X489,AA481:AA489),3))))</f>
        <v>0</v>
      </c>
      <c r="Y480" s="1"/>
      <c r="Z480" s="1"/>
      <c r="AA480" s="1"/>
      <c r="AB480" s="1"/>
      <c r="AC480" s="1"/>
      <c r="AD480" s="1"/>
      <c r="AE480" s="1"/>
      <c r="AF480" s="1"/>
    </row>
    <row r="481" spans="2:34" ht="12.75" customHeight="1" thickBot="1">
      <c r="B481" s="395"/>
      <c r="C481" s="1"/>
      <c r="D481" s="307"/>
      <c r="E481" s="244"/>
      <c r="F481" s="245"/>
      <c r="G481" s="245"/>
      <c r="H481" s="246"/>
      <c r="I481" s="244"/>
      <c r="J481" s="380"/>
      <c r="K481" s="416"/>
      <c r="L481" s="380"/>
      <c r="M481" s="246"/>
      <c r="N481" s="1272" t="s">
        <v>1709</v>
      </c>
      <c r="O481" s="1273"/>
      <c r="P481" s="1274"/>
      <c r="Q481" s="1243"/>
      <c r="R481" s="1244"/>
      <c r="S481" s="335">
        <f t="shared" si="51"/>
        <v>0</v>
      </c>
      <c r="T481" s="27"/>
      <c r="U481" s="369"/>
      <c r="V481" s="27"/>
      <c r="W481" s="27"/>
      <c r="X481" s="1">
        <f t="shared" ref="X481:X489" si="53">IF($Q481=Y481,AG481,AH481)</f>
        <v>0</v>
      </c>
      <c r="Y481" s="11" t="s">
        <v>1245</v>
      </c>
      <c r="Z481" s="11" t="s">
        <v>1051</v>
      </c>
      <c r="AA481" s="24">
        <f>ROUND(AB481/SUM($AB$481:$AB$482,$AB$486:$AB$489),2)</f>
        <v>0.43</v>
      </c>
      <c r="AB481" s="206">
        <v>0.37</v>
      </c>
      <c r="AG481" s="24">
        <v>1</v>
      </c>
      <c r="AH481" s="24">
        <v>0</v>
      </c>
    </row>
    <row r="482" spans="2:34" ht="12.75" customHeight="1" thickBot="1">
      <c r="B482" s="395"/>
      <c r="C482" s="1"/>
      <c r="D482" s="307"/>
      <c r="E482" s="244"/>
      <c r="F482" s="245"/>
      <c r="G482" s="245"/>
      <c r="H482" s="246"/>
      <c r="I482" s="381"/>
      <c r="J482" s="803"/>
      <c r="K482" s="804"/>
      <c r="L482" s="803"/>
      <c r="M482" s="246"/>
      <c r="N482" s="1272" t="s">
        <v>1348</v>
      </c>
      <c r="O482" s="1273"/>
      <c r="P482" s="1274"/>
      <c r="Q482" s="1243"/>
      <c r="R482" s="1244"/>
      <c r="S482" s="335">
        <f t="shared" si="51"/>
        <v>0</v>
      </c>
      <c r="T482" s="27"/>
      <c r="U482" s="369"/>
      <c r="V482" s="27"/>
      <c r="W482" s="27"/>
      <c r="X482" s="1">
        <f t="shared" si="53"/>
        <v>0</v>
      </c>
      <c r="Y482" s="11" t="s">
        <v>1245</v>
      </c>
      <c r="Z482" s="11" t="s">
        <v>1051</v>
      </c>
      <c r="AA482" s="24">
        <f t="shared" ref="AA482:AA489" si="54">ROUND(AB482/SUM($AB$481:$AB$482,$AB$486:$AB$489),2)</f>
        <v>0.11</v>
      </c>
      <c r="AB482" s="206">
        <v>9.6000000000000002E-2</v>
      </c>
      <c r="AG482" s="24">
        <v>1</v>
      </c>
      <c r="AH482" s="24">
        <v>0</v>
      </c>
    </row>
    <row r="483" spans="2:34" ht="12.75" customHeight="1" thickBot="1">
      <c r="B483" s="395"/>
      <c r="C483" s="1"/>
      <c r="D483" s="307"/>
      <c r="E483" s="244"/>
      <c r="F483" s="245"/>
      <c r="G483" s="245"/>
      <c r="H483" s="246"/>
      <c r="I483" s="244"/>
      <c r="J483" s="416"/>
      <c r="K483" s="416"/>
      <c r="L483" s="416"/>
      <c r="M483" s="246"/>
      <c r="N483" s="1202" t="s">
        <v>1350</v>
      </c>
      <c r="O483" s="1203"/>
      <c r="P483" s="1204"/>
      <c r="Q483" s="1243"/>
      <c r="R483" s="1244"/>
      <c r="S483" s="335">
        <f t="shared" si="51"/>
        <v>0</v>
      </c>
      <c r="T483" s="27"/>
      <c r="U483" s="369"/>
      <c r="V483" s="27"/>
      <c r="W483" s="27"/>
      <c r="X483" s="1">
        <f t="shared" si="53"/>
        <v>0</v>
      </c>
      <c r="Y483" s="11" t="s">
        <v>1245</v>
      </c>
      <c r="Z483" s="11" t="s">
        <v>1051</v>
      </c>
      <c r="AA483" s="24">
        <f>ROUND(AB483/SUM($AB$481:$AB$482,$AB$486:$AB$489),2)</f>
        <v>0.08</v>
      </c>
      <c r="AB483" s="206">
        <f>AB484*2</f>
        <v>7.1999999999999995E-2</v>
      </c>
      <c r="AG483" s="24">
        <v>1</v>
      </c>
      <c r="AH483" s="24">
        <v>0</v>
      </c>
    </row>
    <row r="484" spans="2:34" ht="12.75" customHeight="1" thickBot="1">
      <c r="B484" s="395"/>
      <c r="C484" s="1"/>
      <c r="D484" s="307"/>
      <c r="E484" s="244"/>
      <c r="F484" s="245"/>
      <c r="G484" s="245"/>
      <c r="H484" s="246"/>
      <c r="I484" s="244"/>
      <c r="J484" s="416"/>
      <c r="K484" s="416"/>
      <c r="L484" s="416"/>
      <c r="M484" s="246"/>
      <c r="N484" s="1202" t="s">
        <v>1351</v>
      </c>
      <c r="O484" s="1203"/>
      <c r="P484" s="1204"/>
      <c r="Q484" s="1243"/>
      <c r="R484" s="1244"/>
      <c r="S484" s="335">
        <f t="shared" si="51"/>
        <v>0</v>
      </c>
      <c r="T484" s="27"/>
      <c r="U484" s="369"/>
      <c r="V484" s="27"/>
      <c r="W484" s="27"/>
      <c r="X484" s="1">
        <f t="shared" si="53"/>
        <v>0</v>
      </c>
      <c r="Y484" s="11" t="s">
        <v>1245</v>
      </c>
      <c r="Z484" s="11" t="s">
        <v>1051</v>
      </c>
      <c r="AA484" s="24">
        <f t="shared" si="54"/>
        <v>0.04</v>
      </c>
      <c r="AB484" s="206">
        <v>3.5999999999999997E-2</v>
      </c>
      <c r="AG484" s="24">
        <v>1</v>
      </c>
      <c r="AH484" s="24">
        <v>0</v>
      </c>
    </row>
    <row r="485" spans="2:34" ht="12.75" customHeight="1" thickBot="1">
      <c r="B485" s="395"/>
      <c r="C485" s="1"/>
      <c r="D485" s="307"/>
      <c r="E485" s="1221"/>
      <c r="F485" s="1222"/>
      <c r="G485" s="1222"/>
      <c r="H485" s="1277"/>
      <c r="I485" s="244"/>
      <c r="J485" s="416"/>
      <c r="K485" s="245"/>
      <c r="L485" s="245"/>
      <c r="M485" s="246"/>
      <c r="N485" s="1272" t="s">
        <v>1710</v>
      </c>
      <c r="O485" s="1273"/>
      <c r="P485" s="1274"/>
      <c r="Q485" s="1243"/>
      <c r="R485" s="1244"/>
      <c r="S485" s="335">
        <f t="shared" si="51"/>
        <v>0</v>
      </c>
      <c r="T485" s="27"/>
      <c r="U485" s="369"/>
      <c r="V485" s="27"/>
      <c r="W485" s="27"/>
      <c r="X485" s="1">
        <f t="shared" si="53"/>
        <v>0</v>
      </c>
      <c r="Y485" s="11" t="s">
        <v>1245</v>
      </c>
      <c r="Z485" s="11" t="s">
        <v>1051</v>
      </c>
      <c r="AA485" s="24">
        <f t="shared" si="54"/>
        <v>0.18</v>
      </c>
      <c r="AB485" s="206">
        <v>0.16</v>
      </c>
      <c r="AG485" s="24">
        <v>1</v>
      </c>
      <c r="AH485" s="24">
        <v>0</v>
      </c>
    </row>
    <row r="486" spans="2:34" ht="12.75" customHeight="1" thickBot="1">
      <c r="B486" s="395"/>
      <c r="C486" s="1"/>
      <c r="D486" s="307"/>
      <c r="E486" s="1221"/>
      <c r="F486" s="1222"/>
      <c r="G486" s="1222"/>
      <c r="H486" s="1277"/>
      <c r="I486" s="244"/>
      <c r="J486" s="416"/>
      <c r="K486" s="245"/>
      <c r="L486" s="245"/>
      <c r="M486" s="246"/>
      <c r="N486" s="1272" t="s">
        <v>1711</v>
      </c>
      <c r="O486" s="1273"/>
      <c r="P486" s="1274"/>
      <c r="Q486" s="1243"/>
      <c r="R486" s="1244"/>
      <c r="S486" s="335">
        <f t="shared" si="51"/>
        <v>0</v>
      </c>
      <c r="T486" s="27"/>
      <c r="U486" s="369"/>
      <c r="V486" s="27"/>
      <c r="W486" s="27"/>
      <c r="X486" s="1">
        <f t="shared" si="53"/>
        <v>0</v>
      </c>
      <c r="Y486" s="11" t="s">
        <v>1245</v>
      </c>
      <c r="Z486" s="11" t="s">
        <v>1051</v>
      </c>
      <c r="AA486" s="24">
        <f t="shared" si="54"/>
        <v>0.06</v>
      </c>
      <c r="AB486" s="206">
        <v>0.05</v>
      </c>
      <c r="AG486" s="24">
        <v>1</v>
      </c>
      <c r="AH486" s="24">
        <v>0</v>
      </c>
    </row>
    <row r="487" spans="2:34" ht="12.75" customHeight="1" thickBot="1">
      <c r="B487" s="395"/>
      <c r="C487" s="1"/>
      <c r="D487" s="307"/>
      <c r="E487" s="1221"/>
      <c r="F487" s="1222"/>
      <c r="G487" s="1222"/>
      <c r="H487" s="1277"/>
      <c r="I487" s="244"/>
      <c r="J487" s="416"/>
      <c r="K487" s="245"/>
      <c r="L487" s="245"/>
      <c r="M487" s="246"/>
      <c r="N487" s="1272" t="s">
        <v>1712</v>
      </c>
      <c r="O487" s="1273"/>
      <c r="P487" s="1274"/>
      <c r="Q487" s="1243"/>
      <c r="R487" s="1244"/>
      <c r="S487" s="335">
        <f t="shared" si="51"/>
        <v>0</v>
      </c>
      <c r="T487" s="27"/>
      <c r="U487" s="369"/>
      <c r="V487" s="27"/>
      <c r="W487" s="27"/>
      <c r="X487" s="1">
        <f t="shared" si="53"/>
        <v>0</v>
      </c>
      <c r="Y487" s="11" t="s">
        <v>1245</v>
      </c>
      <c r="Z487" s="11" t="s">
        <v>1051</v>
      </c>
      <c r="AA487" s="24">
        <f t="shared" si="54"/>
        <v>0.06</v>
      </c>
      <c r="AB487" s="206">
        <v>0.05</v>
      </c>
      <c r="AG487" s="24">
        <v>1</v>
      </c>
      <c r="AH487" s="24">
        <v>0</v>
      </c>
    </row>
    <row r="488" spans="2:34" ht="12.75" customHeight="1" thickBot="1">
      <c r="B488" s="395"/>
      <c r="C488" s="1"/>
      <c r="D488" s="307"/>
      <c r="E488" s="1221"/>
      <c r="F488" s="1222"/>
      <c r="G488" s="1222"/>
      <c r="H488" s="1277"/>
      <c r="I488" s="244"/>
      <c r="J488" s="416"/>
      <c r="K488" s="245"/>
      <c r="L488" s="245"/>
      <c r="M488" s="246"/>
      <c r="N488" s="1272" t="s">
        <v>1713</v>
      </c>
      <c r="O488" s="1273"/>
      <c r="P488" s="1274"/>
      <c r="Q488" s="1243"/>
      <c r="R488" s="1244"/>
      <c r="S488" s="335">
        <f t="shared" si="51"/>
        <v>0</v>
      </c>
      <c r="T488" s="27"/>
      <c r="U488" s="369"/>
      <c r="V488" s="27"/>
      <c r="W488" s="27"/>
      <c r="X488" s="1">
        <f t="shared" si="53"/>
        <v>0</v>
      </c>
      <c r="Y488" s="11" t="s">
        <v>1245</v>
      </c>
      <c r="Z488" s="11" t="s">
        <v>1051</v>
      </c>
      <c r="AA488" s="24">
        <f t="shared" si="54"/>
        <v>0.06</v>
      </c>
      <c r="AB488" s="206">
        <v>0.05</v>
      </c>
      <c r="AG488" s="24">
        <v>1</v>
      </c>
      <c r="AH488" s="24">
        <v>0</v>
      </c>
    </row>
    <row r="489" spans="2:34" ht="12.75" customHeight="1" thickBot="1">
      <c r="B489" s="395"/>
      <c r="C489" s="1"/>
      <c r="D489" s="308"/>
      <c r="E489" s="1190"/>
      <c r="F489" s="1191"/>
      <c r="G489" s="1191"/>
      <c r="H489" s="1211"/>
      <c r="I489" s="247"/>
      <c r="J489" s="1101"/>
      <c r="K489" s="1099"/>
      <c r="L489" s="1099"/>
      <c r="M489" s="304"/>
      <c r="N489" s="1272" t="s">
        <v>1714</v>
      </c>
      <c r="O489" s="1273"/>
      <c r="P489" s="1274"/>
      <c r="Q489" s="1243"/>
      <c r="R489" s="1244"/>
      <c r="S489" s="335">
        <f t="shared" si="51"/>
        <v>0</v>
      </c>
      <c r="T489" s="27"/>
      <c r="U489" s="369"/>
      <c r="V489" s="27"/>
      <c r="W489" s="27"/>
      <c r="X489" s="1">
        <f t="shared" si="53"/>
        <v>0</v>
      </c>
      <c r="Y489" s="11" t="s">
        <v>1245</v>
      </c>
      <c r="Z489" s="11" t="s">
        <v>1051</v>
      </c>
      <c r="AA489" s="24">
        <f t="shared" si="54"/>
        <v>0.28999999999999998</v>
      </c>
      <c r="AB489" s="206">
        <v>0.25</v>
      </c>
      <c r="AG489" s="24">
        <v>1</v>
      </c>
      <c r="AH489" s="24">
        <v>0</v>
      </c>
    </row>
    <row r="490" spans="2:34" ht="13.5" customHeight="1" thickBot="1">
      <c r="B490" s="395"/>
      <c r="C490" s="374" t="s">
        <v>1036</v>
      </c>
      <c r="D490" s="74" t="s">
        <v>1715</v>
      </c>
      <c r="E490" s="1187" t="s">
        <v>1716</v>
      </c>
      <c r="F490" s="1188"/>
      <c r="G490" s="1188"/>
      <c r="H490" s="1210"/>
      <c r="I490" s="1187" t="s">
        <v>1717</v>
      </c>
      <c r="J490" s="1188"/>
      <c r="K490" s="1188"/>
      <c r="L490" s="1188"/>
      <c r="M490" s="1188"/>
      <c r="N490" s="1188"/>
      <c r="O490" s="1188"/>
      <c r="P490" s="1210"/>
      <c r="Q490" s="1261"/>
      <c r="R490" s="1261"/>
      <c r="S490" s="335">
        <f t="shared" si="51"/>
        <v>0</v>
      </c>
      <c r="T490" s="27"/>
      <c r="U490" s="369"/>
      <c r="V490" s="27"/>
      <c r="W490" s="27"/>
      <c r="X490" s="1">
        <f>IF(OR(X491="-",X492="-",X493="-"),"-",IF(SUMPRODUCT(X491:X493,AA491:AA493)&gt;1,1,IF(SUMPRODUCT(X491:X493,AA491:AA493)&lt;0,0,ROUND(SUMPRODUCT(X491:X493,AA491:AA493),3))))</f>
        <v>0</v>
      </c>
      <c r="Y490" s="1"/>
      <c r="Z490" s="1"/>
      <c r="AA490" s="1"/>
      <c r="AB490" s="1"/>
      <c r="AC490" s="1"/>
      <c r="AD490" s="1"/>
      <c r="AE490" s="1"/>
      <c r="AF490" s="1"/>
    </row>
    <row r="491" spans="2:34" ht="12.75" customHeight="1" thickBot="1">
      <c r="B491" s="395"/>
      <c r="C491" s="1"/>
      <c r="D491" s="307"/>
      <c r="E491" s="1221"/>
      <c r="F491" s="1222"/>
      <c r="G491" s="1222"/>
      <c r="H491" s="1277"/>
      <c r="I491" s="244"/>
      <c r="J491" s="380"/>
      <c r="K491" s="416"/>
      <c r="L491" s="380"/>
      <c r="M491" s="246"/>
      <c r="N491" s="1202" t="s">
        <v>1348</v>
      </c>
      <c r="O491" s="1203"/>
      <c r="P491" s="1204"/>
      <c r="Q491" s="1243"/>
      <c r="R491" s="1244"/>
      <c r="S491" s="335">
        <f t="shared" si="51"/>
        <v>0</v>
      </c>
      <c r="T491" s="27"/>
      <c r="U491" s="369"/>
      <c r="V491" s="27"/>
      <c r="W491" s="27"/>
      <c r="X491" s="1">
        <f>IF($Q491=Y491,AG491,AH491)</f>
        <v>0</v>
      </c>
      <c r="Y491" s="11" t="s">
        <v>1245</v>
      </c>
      <c r="Z491" s="11" t="s">
        <v>1051</v>
      </c>
      <c r="AA491" s="24">
        <v>1</v>
      </c>
      <c r="AB491" s="206">
        <v>9.6000000000000002E-2</v>
      </c>
      <c r="AG491" s="24">
        <v>1</v>
      </c>
      <c r="AH491" s="24">
        <v>0</v>
      </c>
    </row>
    <row r="492" spans="2:34" ht="12.75" customHeight="1" thickBot="1">
      <c r="B492" s="395"/>
      <c r="C492" s="1"/>
      <c r="D492" s="307"/>
      <c r="E492" s="244"/>
      <c r="F492" s="245"/>
      <c r="G492" s="245"/>
      <c r="H492" s="246"/>
      <c r="I492" s="244"/>
      <c r="J492" s="380"/>
      <c r="K492" s="416"/>
      <c r="L492" s="380"/>
      <c r="M492" s="246"/>
      <c r="N492" s="1202" t="s">
        <v>1350</v>
      </c>
      <c r="O492" s="1203"/>
      <c r="P492" s="1204"/>
      <c r="Q492" s="1243"/>
      <c r="R492" s="1244"/>
      <c r="S492" s="335">
        <f t="shared" si="51"/>
        <v>0</v>
      </c>
      <c r="T492" s="27"/>
      <c r="U492" s="369"/>
      <c r="V492" s="27"/>
      <c r="W492" s="27"/>
      <c r="X492" s="1">
        <f>IF($Q492=Y492,AG492,AH492)</f>
        <v>0</v>
      </c>
      <c r="Y492" s="11" t="s">
        <v>1245</v>
      </c>
      <c r="Z492" s="11" t="s">
        <v>1051</v>
      </c>
      <c r="AA492" s="24">
        <v>0.9</v>
      </c>
      <c r="AB492" s="206">
        <f>AB493*2</f>
        <v>7.1999999999999995E-2</v>
      </c>
      <c r="AG492" s="24">
        <v>1</v>
      </c>
      <c r="AH492" s="24">
        <v>0</v>
      </c>
    </row>
    <row r="493" spans="2:34" ht="12.75" customHeight="1" thickBot="1">
      <c r="B493" s="395"/>
      <c r="C493" s="1"/>
      <c r="D493" s="308"/>
      <c r="E493" s="1190"/>
      <c r="F493" s="1191"/>
      <c r="G493" s="1191"/>
      <c r="H493" s="1211"/>
      <c r="I493" s="383"/>
      <c r="J493" s="1108"/>
      <c r="K493" s="1105"/>
      <c r="L493" s="1108"/>
      <c r="M493" s="1099"/>
      <c r="N493" s="1202" t="s">
        <v>1351</v>
      </c>
      <c r="O493" s="1203"/>
      <c r="P493" s="1204"/>
      <c r="Q493" s="1243"/>
      <c r="R493" s="1244"/>
      <c r="S493" s="335">
        <f t="shared" si="51"/>
        <v>0</v>
      </c>
      <c r="T493" s="27"/>
      <c r="U493" s="369"/>
      <c r="V493" s="27"/>
      <c r="W493" s="27"/>
      <c r="X493" s="1">
        <f>IF($Q493=Y493,AG493,AH493)</f>
        <v>0</v>
      </c>
      <c r="Y493" s="11" t="s">
        <v>1245</v>
      </c>
      <c r="Z493" s="11" t="s">
        <v>1051</v>
      </c>
      <c r="AA493" s="24">
        <v>0.8</v>
      </c>
      <c r="AB493" s="206">
        <v>3.5999999999999997E-2</v>
      </c>
      <c r="AG493" s="24">
        <v>1</v>
      </c>
      <c r="AH493" s="24">
        <v>0</v>
      </c>
    </row>
    <row r="494" spans="2:34" ht="12.75" customHeight="1" thickBot="1">
      <c r="B494" s="397"/>
      <c r="C494" s="318" t="s">
        <v>1036</v>
      </c>
      <c r="D494" s="74" t="s">
        <v>1718</v>
      </c>
      <c r="E494" s="1187" t="s">
        <v>627</v>
      </c>
      <c r="F494" s="1188"/>
      <c r="G494" s="1188"/>
      <c r="H494" s="1210"/>
      <c r="I494" s="1187" t="s">
        <v>1719</v>
      </c>
      <c r="J494" s="1188"/>
      <c r="K494" s="1188"/>
      <c r="L494" s="1188"/>
      <c r="M494" s="1188"/>
      <c r="N494" s="1188"/>
      <c r="O494" s="1188"/>
      <c r="P494" s="1210"/>
      <c r="Q494" s="1275"/>
      <c r="R494" s="1275"/>
      <c r="S494" s="335">
        <f t="shared" si="51"/>
        <v>0</v>
      </c>
      <c r="T494" s="27"/>
      <c r="U494" s="369"/>
      <c r="V494" s="27"/>
      <c r="W494" s="27"/>
      <c r="X494" s="1">
        <f>IF(OR(X495="-",X496="-",X497="-",X498="-",X499="-"),"-",IF(SUMPRODUCT(X495:X499,AA495:AA499)&gt;1,1,IF(SUMPRODUCT(X495:X499,AA495:AA499)&lt;0,0,ROUND(SUMPRODUCT(X495:X499,AA495:AA499),3))))</f>
        <v>0</v>
      </c>
    </row>
    <row r="495" spans="2:34" ht="12.75" customHeight="1" thickBot="1">
      <c r="B495" s="397"/>
      <c r="C495" s="1"/>
      <c r="D495" s="75"/>
      <c r="E495" s="244"/>
      <c r="F495" s="245"/>
      <c r="G495" s="245"/>
      <c r="H495" s="246"/>
      <c r="I495" s="244"/>
      <c r="J495" s="324"/>
      <c r="K495" s="909" t="s">
        <v>891</v>
      </c>
      <c r="L495" s="233"/>
      <c r="M495" s="384" t="s">
        <v>25</v>
      </c>
      <c r="N495" s="1202" t="s">
        <v>1720</v>
      </c>
      <c r="O495" s="1203"/>
      <c r="P495" s="1204"/>
      <c r="Q495" s="1243"/>
      <c r="R495" s="1244"/>
      <c r="S495" s="335">
        <f t="shared" si="51"/>
        <v>0</v>
      </c>
      <c r="T495" s="27"/>
      <c r="U495" s="369"/>
      <c r="V495" s="27"/>
      <c r="W495" s="27"/>
      <c r="X495" s="1">
        <f t="shared" ref="X495:X501" si="55">IF($Q495=Y495,AG495,AH495)</f>
        <v>0</v>
      </c>
      <c r="Y495" s="11" t="s">
        <v>1245</v>
      </c>
      <c r="Z495" s="11" t="s">
        <v>1051</v>
      </c>
      <c r="AA495" s="24">
        <f>ROUND(AB495/SUM($AB$495:$AB$499),2)</f>
        <v>0.2</v>
      </c>
      <c r="AB495" s="206">
        <v>0.03</v>
      </c>
      <c r="AG495" s="24">
        <v>1</v>
      </c>
      <c r="AH495" s="24">
        <v>0</v>
      </c>
    </row>
    <row r="496" spans="2:34" ht="12.75" customHeight="1" thickBot="1">
      <c r="B496" s="397"/>
      <c r="C496" s="1"/>
      <c r="D496" s="75"/>
      <c r="E496" s="244"/>
      <c r="F496" s="245"/>
      <c r="G496" s="245"/>
      <c r="H496" s="246"/>
      <c r="I496" s="244"/>
      <c r="J496" s="324"/>
      <c r="K496" s="384"/>
      <c r="L496" s="384"/>
      <c r="M496" s="384"/>
      <c r="N496" s="1202" t="s">
        <v>1721</v>
      </c>
      <c r="O496" s="1203"/>
      <c r="P496" s="1204"/>
      <c r="Q496" s="1243"/>
      <c r="R496" s="1244"/>
      <c r="S496" s="335">
        <f t="shared" si="51"/>
        <v>0</v>
      </c>
      <c r="T496" s="27"/>
      <c r="U496" s="369"/>
      <c r="V496" s="27"/>
      <c r="W496" s="27"/>
      <c r="X496" s="1">
        <f t="shared" si="55"/>
        <v>0</v>
      </c>
      <c r="Y496" s="11" t="s">
        <v>1245</v>
      </c>
      <c r="Z496" s="11" t="s">
        <v>1051</v>
      </c>
      <c r="AA496" s="24">
        <f>ROUND(AB496/SUM($AB$495:$AB$499),2)</f>
        <v>0.13</v>
      </c>
      <c r="AB496" s="206">
        <v>0.02</v>
      </c>
      <c r="AG496" s="24">
        <v>1</v>
      </c>
      <c r="AH496" s="24">
        <v>0</v>
      </c>
    </row>
    <row r="497" spans="1:36" ht="12.75" customHeight="1" thickBot="1">
      <c r="B497" s="397"/>
      <c r="C497" s="1"/>
      <c r="D497" s="75"/>
      <c r="E497" s="244"/>
      <c r="F497" s="245"/>
      <c r="G497" s="245"/>
      <c r="H497" s="246"/>
      <c r="I497" s="244"/>
      <c r="J497" s="324"/>
      <c r="K497" s="384"/>
      <c r="L497" s="384"/>
      <c r="M497" s="384"/>
      <c r="N497" s="1202" t="s">
        <v>1722</v>
      </c>
      <c r="O497" s="1203"/>
      <c r="P497" s="1204"/>
      <c r="Q497" s="1243"/>
      <c r="R497" s="1244"/>
      <c r="S497" s="335">
        <f t="shared" si="51"/>
        <v>0</v>
      </c>
      <c r="T497" s="27"/>
      <c r="U497" s="369"/>
      <c r="V497" s="27"/>
      <c r="W497" s="27"/>
      <c r="X497" s="1">
        <f t="shared" si="55"/>
        <v>0</v>
      </c>
      <c r="Y497" s="11" t="s">
        <v>1245</v>
      </c>
      <c r="Z497" s="11" t="s">
        <v>1051</v>
      </c>
      <c r="AA497" s="24">
        <f>ROUND(AB497/SUM($AB$495:$AB$499),2)</f>
        <v>0.27</v>
      </c>
      <c r="AB497" s="206">
        <v>0.04</v>
      </c>
      <c r="AG497" s="24">
        <v>1</v>
      </c>
      <c r="AH497" s="24">
        <v>0</v>
      </c>
    </row>
    <row r="498" spans="1:36" ht="12.75" customHeight="1" thickBot="1">
      <c r="B498" s="397"/>
      <c r="C498" s="1"/>
      <c r="D498" s="75"/>
      <c r="E498" s="244"/>
      <c r="F498" s="245"/>
      <c r="G498" s="245"/>
      <c r="H498" s="246"/>
      <c r="I498" s="244"/>
      <c r="J498" s="324"/>
      <c r="K498" s="384"/>
      <c r="L498" s="384"/>
      <c r="M498" s="384"/>
      <c r="N498" s="1202" t="s">
        <v>1723</v>
      </c>
      <c r="O498" s="1203"/>
      <c r="P498" s="1204"/>
      <c r="Q498" s="1243"/>
      <c r="R498" s="1244"/>
      <c r="S498" s="335">
        <f t="shared" si="51"/>
        <v>0</v>
      </c>
      <c r="T498" s="27"/>
      <c r="U498" s="369"/>
      <c r="V498" s="27"/>
      <c r="W498" s="27"/>
      <c r="X498" s="1">
        <f t="shared" si="55"/>
        <v>0</v>
      </c>
      <c r="Y498" s="11" t="s">
        <v>1245</v>
      </c>
      <c r="Z498" s="11" t="s">
        <v>1051</v>
      </c>
      <c r="AA498" s="24">
        <f>ROUND(AB498/SUM($AB$495:$AB$499),2)</f>
        <v>0.13</v>
      </c>
      <c r="AB498" s="206">
        <v>0.02</v>
      </c>
      <c r="AG498" s="24">
        <v>1</v>
      </c>
      <c r="AH498" s="24">
        <v>0</v>
      </c>
    </row>
    <row r="499" spans="1:36" ht="12.75" customHeight="1" thickBot="1">
      <c r="B499" s="397"/>
      <c r="C499" s="1"/>
      <c r="D499" s="75"/>
      <c r="E499" s="244"/>
      <c r="F499" s="245"/>
      <c r="G499" s="245"/>
      <c r="H499" s="246"/>
      <c r="I499" s="244"/>
      <c r="J499" s="324"/>
      <c r="K499" s="384"/>
      <c r="L499" s="384"/>
      <c r="M499" s="384"/>
      <c r="N499" s="1202" t="s">
        <v>1724</v>
      </c>
      <c r="O499" s="1203"/>
      <c r="P499" s="1204"/>
      <c r="Q499" s="1243"/>
      <c r="R499" s="1244"/>
      <c r="S499" s="335">
        <f t="shared" si="51"/>
        <v>0</v>
      </c>
      <c r="T499" s="27"/>
      <c r="U499" s="369"/>
      <c r="V499" s="27"/>
      <c r="W499" s="27"/>
      <c r="X499" s="1">
        <f t="shared" si="55"/>
        <v>0</v>
      </c>
      <c r="Y499" s="11" t="s">
        <v>1245</v>
      </c>
      <c r="Z499" s="11" t="s">
        <v>1051</v>
      </c>
      <c r="AA499" s="24">
        <f>ROUND(AB499/SUM($AB$495:$AB$499),2)</f>
        <v>0.27</v>
      </c>
      <c r="AB499" s="206">
        <v>0.04</v>
      </c>
      <c r="AG499" s="24">
        <v>1</v>
      </c>
      <c r="AH499" s="24">
        <v>0</v>
      </c>
    </row>
    <row r="500" spans="1:36" ht="24" customHeight="1" thickBot="1">
      <c r="B500" s="395"/>
      <c r="C500" s="318" t="s">
        <v>1036</v>
      </c>
      <c r="D500" s="326" t="s">
        <v>1725</v>
      </c>
      <c r="E500" s="1199" t="s">
        <v>630</v>
      </c>
      <c r="F500" s="1200"/>
      <c r="G500" s="1200"/>
      <c r="H500" s="1201"/>
      <c r="I500" s="1199" t="s">
        <v>1726</v>
      </c>
      <c r="J500" s="1200"/>
      <c r="K500" s="1200"/>
      <c r="L500" s="1200"/>
      <c r="M500" s="1200"/>
      <c r="N500" s="1200"/>
      <c r="O500" s="1200"/>
      <c r="P500" s="1205"/>
      <c r="Q500" s="1243"/>
      <c r="R500" s="1244"/>
      <c r="S500" s="335">
        <f t="shared" si="51"/>
        <v>0</v>
      </c>
      <c r="T500" s="27"/>
      <c r="U500" s="369"/>
      <c r="V500" s="27"/>
      <c r="W500" s="27"/>
      <c r="X500" s="1">
        <f t="shared" si="55"/>
        <v>0</v>
      </c>
      <c r="Y500" s="11" t="s">
        <v>1245</v>
      </c>
      <c r="Z500" s="11" t="s">
        <v>1051</v>
      </c>
      <c r="AG500" s="24">
        <v>1</v>
      </c>
      <c r="AH500" s="24">
        <v>0</v>
      </c>
    </row>
    <row r="501" spans="1:36" ht="24" customHeight="1" thickBot="1">
      <c r="B501" s="395"/>
      <c r="C501" s="318" t="s">
        <v>1036</v>
      </c>
      <c r="D501" s="326" t="s">
        <v>1727</v>
      </c>
      <c r="E501" s="1199" t="s">
        <v>1728</v>
      </c>
      <c r="F501" s="1200"/>
      <c r="G501" s="1200"/>
      <c r="H501" s="1201"/>
      <c r="I501" s="1199" t="s">
        <v>1729</v>
      </c>
      <c r="J501" s="1200"/>
      <c r="K501" s="1200"/>
      <c r="L501" s="1200"/>
      <c r="M501" s="1200"/>
      <c r="N501" s="1200"/>
      <c r="O501" s="1200"/>
      <c r="P501" s="1205"/>
      <c r="Q501" s="1243"/>
      <c r="R501" s="1244"/>
      <c r="S501" s="335">
        <f t="shared" si="51"/>
        <v>0</v>
      </c>
      <c r="T501" s="27"/>
      <c r="U501" s="369"/>
      <c r="V501" s="27"/>
      <c r="W501" s="27"/>
      <c r="X501" s="1">
        <f t="shared" si="55"/>
        <v>0</v>
      </c>
      <c r="Y501" s="11" t="s">
        <v>1245</v>
      </c>
      <c r="Z501" s="11" t="s">
        <v>1051</v>
      </c>
      <c r="AG501" s="24">
        <v>1</v>
      </c>
      <c r="AH501" s="24">
        <v>0</v>
      </c>
    </row>
    <row r="502" spans="1:36" ht="24" customHeight="1" thickBot="1">
      <c r="B502" s="395"/>
      <c r="C502" s="318" t="s">
        <v>1036</v>
      </c>
      <c r="D502" s="326" t="s">
        <v>633</v>
      </c>
      <c r="E502" s="1199" t="s">
        <v>1730</v>
      </c>
      <c r="F502" s="1200"/>
      <c r="G502" s="1200"/>
      <c r="H502" s="1201"/>
      <c r="I502" s="1199" t="s">
        <v>1731</v>
      </c>
      <c r="J502" s="1200"/>
      <c r="K502" s="1200"/>
      <c r="L502" s="1200"/>
      <c r="M502" s="1200"/>
      <c r="N502" s="1200"/>
      <c r="O502" s="1200"/>
      <c r="P502" s="1205"/>
      <c r="Q502" s="1243"/>
      <c r="R502" s="1244"/>
      <c r="S502" s="335">
        <f t="shared" si="51"/>
        <v>0</v>
      </c>
      <c r="T502" s="27"/>
      <c r="U502" s="369"/>
      <c r="V502" s="27"/>
      <c r="W502" s="27"/>
      <c r="X502" s="1">
        <f>IF($Q502=Y502,AG502,IF($Q502=Z502,AH502,AI502))</f>
        <v>0</v>
      </c>
      <c r="Y502" s="11" t="s">
        <v>1117</v>
      </c>
      <c r="Z502" s="11" t="s">
        <v>1732</v>
      </c>
      <c r="AA502" s="11" t="s">
        <v>1535</v>
      </c>
      <c r="AG502" s="24">
        <v>1</v>
      </c>
      <c r="AH502" s="24">
        <v>0.5</v>
      </c>
      <c r="AI502" s="24">
        <v>0</v>
      </c>
    </row>
    <row r="503" spans="1:36" ht="12" customHeight="1">
      <c r="B503" s="395"/>
      <c r="C503" s="2"/>
      <c r="D503" s="4"/>
      <c r="E503" s="31"/>
      <c r="F503" s="31"/>
      <c r="G503" s="31"/>
      <c r="H503" s="31"/>
      <c r="I503" s="31"/>
      <c r="J503" s="31"/>
      <c r="K503" s="31"/>
      <c r="L503" s="31"/>
      <c r="M503" s="31"/>
      <c r="N503" s="31"/>
      <c r="O503" s="31"/>
      <c r="P503" s="31"/>
      <c r="Q503" s="31"/>
      <c r="R503" s="31"/>
      <c r="S503" s="31"/>
      <c r="T503" s="31"/>
      <c r="U503" s="522"/>
      <c r="V503" s="31"/>
      <c r="W503" s="31"/>
      <c r="X503" s="1"/>
      <c r="Y503" s="27"/>
      <c r="Z503" s="27"/>
      <c r="AA503" s="27"/>
      <c r="AB503" s="27"/>
      <c r="AC503" s="27"/>
      <c r="AD503" s="27"/>
    </row>
    <row r="504" spans="1:36" ht="3" customHeight="1">
      <c r="B504" s="396"/>
      <c r="C504" s="1109"/>
      <c r="D504" s="1097"/>
      <c r="E504" s="1104"/>
      <c r="F504" s="1104"/>
      <c r="G504" s="1104"/>
      <c r="H504" s="1104"/>
      <c r="I504" s="1104"/>
      <c r="J504" s="1104"/>
      <c r="K504" s="1104"/>
      <c r="L504" s="1104"/>
      <c r="M504" s="1104"/>
      <c r="N504" s="1104"/>
      <c r="O504" s="1104"/>
      <c r="P504" s="1104"/>
      <c r="Q504" s="1104"/>
      <c r="R504" s="1104"/>
      <c r="S504" s="1104"/>
      <c r="T504" s="1104"/>
      <c r="U504" s="370"/>
      <c r="V504" s="31"/>
      <c r="W504" s="31"/>
      <c r="X504" s="1"/>
      <c r="Y504" s="27"/>
      <c r="Z504" s="27"/>
      <c r="AA504" s="27"/>
      <c r="AB504" s="27"/>
      <c r="AC504" s="27"/>
      <c r="AD504" s="27"/>
    </row>
    <row r="505" spans="1:36" ht="12" customHeight="1">
      <c r="C505" s="2"/>
      <c r="D505" s="4"/>
      <c r="E505" s="31"/>
      <c r="F505" s="31"/>
      <c r="G505" s="31"/>
      <c r="H505" s="31"/>
      <c r="I505" s="31"/>
      <c r="J505" s="31"/>
      <c r="K505" s="31"/>
      <c r="L505" s="31"/>
      <c r="M505" s="31"/>
      <c r="N505" s="31"/>
      <c r="O505" s="31"/>
      <c r="P505" s="31"/>
      <c r="Q505" s="31"/>
      <c r="R505" s="31"/>
      <c r="S505" s="31"/>
      <c r="T505" s="31"/>
      <c r="U505" s="403"/>
      <c r="V505" s="31"/>
      <c r="W505" s="31"/>
      <c r="X505" s="1"/>
      <c r="Y505" s="27"/>
      <c r="Z505" s="27"/>
      <c r="AA505" s="27"/>
      <c r="AB505" s="27"/>
      <c r="AC505" s="27"/>
      <c r="AD505" s="27"/>
    </row>
    <row r="506" spans="1:36" ht="14.25" customHeight="1">
      <c r="A506" s="252" t="s">
        <v>1733</v>
      </c>
      <c r="B506" s="252"/>
      <c r="C506" s="252"/>
      <c r="F506" s="25"/>
      <c r="G506" s="25"/>
      <c r="H506" s="25"/>
    </row>
    <row r="507" spans="1:36" ht="3" customHeight="1">
      <c r="A507" s="252"/>
      <c r="B507" s="267"/>
      <c r="C507" s="448"/>
      <c r="D507" s="394"/>
      <c r="E507" s="394"/>
      <c r="F507" s="365"/>
      <c r="G507" s="365"/>
      <c r="H507" s="365"/>
      <c r="I507" s="394"/>
      <c r="J507" s="394"/>
      <c r="K507" s="394"/>
      <c r="L507" s="394"/>
      <c r="M507" s="394"/>
      <c r="N507" s="394"/>
      <c r="O507" s="394"/>
      <c r="P507" s="394"/>
      <c r="Q507" s="394"/>
      <c r="R507" s="394"/>
      <c r="S507" s="394"/>
      <c r="T507" s="394"/>
      <c r="U507" s="344"/>
    </row>
    <row r="508" spans="1:36" ht="12" customHeight="1">
      <c r="B508" s="395"/>
      <c r="C508" s="21" t="s">
        <v>1734</v>
      </c>
      <c r="U508" s="32"/>
      <c r="X508" s="1"/>
    </row>
    <row r="509" spans="1:36" ht="12" customHeight="1">
      <c r="B509" s="395"/>
      <c r="D509" s="368" t="s">
        <v>90</v>
      </c>
      <c r="E509" s="21" t="s">
        <v>1735</v>
      </c>
      <c r="F509" s="21"/>
      <c r="G509" s="1"/>
      <c r="H509" s="21"/>
      <c r="U509" s="32"/>
      <c r="X509" s="1"/>
    </row>
    <row r="510" spans="1:36" ht="12" customHeight="1">
      <c r="B510" s="395"/>
      <c r="D510" s="368" t="s">
        <v>1288</v>
      </c>
      <c r="E510" s="21" t="s">
        <v>1289</v>
      </c>
      <c r="F510" s="21"/>
      <c r="G510" s="21"/>
      <c r="H510" s="21"/>
      <c r="U510" s="32"/>
      <c r="X510" s="1"/>
    </row>
    <row r="511" spans="1:36" ht="13.5" customHeight="1" thickBot="1">
      <c r="B511" s="395"/>
      <c r="C511" s="1"/>
      <c r="D511" s="26" t="s">
        <v>333</v>
      </c>
      <c r="E511" s="1213" t="s">
        <v>334</v>
      </c>
      <c r="F511" s="1214"/>
      <c r="G511" s="1214"/>
      <c r="H511" s="1212"/>
      <c r="I511" s="1213" t="s">
        <v>1015</v>
      </c>
      <c r="J511" s="1214"/>
      <c r="K511" s="1214"/>
      <c r="L511" s="1214"/>
      <c r="M511" s="1214"/>
      <c r="N511" s="1214"/>
      <c r="O511" s="1214"/>
      <c r="P511" s="1212"/>
      <c r="Q511" s="1213" t="s">
        <v>1016</v>
      </c>
      <c r="R511" s="1212"/>
      <c r="S511" s="26" t="s">
        <v>336</v>
      </c>
      <c r="T511" s="4"/>
      <c r="U511" s="366"/>
      <c r="V511" s="4"/>
      <c r="W511" s="4"/>
      <c r="X511" s="1"/>
    </row>
    <row r="512" spans="1:36" ht="24" customHeight="1" thickBot="1">
      <c r="B512" s="395"/>
      <c r="C512" s="1" t="s">
        <v>1017</v>
      </c>
      <c r="D512" s="328" t="s">
        <v>1736</v>
      </c>
      <c r="E512" s="1187" t="s">
        <v>1737</v>
      </c>
      <c r="F512" s="1188"/>
      <c r="G512" s="1188"/>
      <c r="H512" s="1210"/>
      <c r="I512" s="1199" t="s">
        <v>1738</v>
      </c>
      <c r="J512" s="1200"/>
      <c r="K512" s="1200"/>
      <c r="L512" s="1200"/>
      <c r="M512" s="1200"/>
      <c r="N512" s="1200"/>
      <c r="O512" s="1200"/>
      <c r="P512" s="1205"/>
      <c r="Q512" s="1243"/>
      <c r="R512" s="1244"/>
      <c r="S512" s="335" t="str">
        <f>$X512</f>
        <v>-</v>
      </c>
      <c r="T512" s="27"/>
      <c r="U512" s="369"/>
      <c r="V512" s="27"/>
      <c r="W512" s="27"/>
      <c r="X512" s="1" t="str">
        <f>IF($Q512=Y512,AG512,IF($Q512=Z512,AH512,IF($Q512=AA512,AI512,AJ512)))</f>
        <v>-</v>
      </c>
      <c r="Y512" s="11" t="s">
        <v>1739</v>
      </c>
      <c r="Z512" s="11" t="s">
        <v>1740</v>
      </c>
      <c r="AA512" s="11" t="s">
        <v>1741</v>
      </c>
      <c r="AB512" s="11" t="s">
        <v>1518</v>
      </c>
      <c r="AG512" s="24">
        <v>1</v>
      </c>
      <c r="AH512" s="24">
        <v>0.5</v>
      </c>
      <c r="AI512" s="24">
        <v>0</v>
      </c>
      <c r="AJ512" s="24" t="s">
        <v>1027</v>
      </c>
    </row>
    <row r="513" spans="2:38" ht="24" customHeight="1" thickBot="1">
      <c r="B513" s="395"/>
      <c r="C513" s="1" t="s">
        <v>1017</v>
      </c>
      <c r="D513" s="328" t="s">
        <v>639</v>
      </c>
      <c r="E513" s="1199" t="s">
        <v>640</v>
      </c>
      <c r="F513" s="1200"/>
      <c r="G513" s="1200"/>
      <c r="H513" s="1201"/>
      <c r="I513" s="1199" t="s">
        <v>1742</v>
      </c>
      <c r="J513" s="1200"/>
      <c r="K513" s="1200"/>
      <c r="L513" s="1200"/>
      <c r="M513" s="1200"/>
      <c r="N513" s="1200"/>
      <c r="O513" s="1200"/>
      <c r="P513" s="1205"/>
      <c r="Q513" s="1243"/>
      <c r="R513" s="1244"/>
      <c r="S513" s="335" t="str">
        <f t="shared" ref="S513:S529" si="56">$X513</f>
        <v>-</v>
      </c>
      <c r="T513" s="27"/>
      <c r="U513" s="369"/>
      <c r="V513" s="27"/>
      <c r="W513" s="27"/>
      <c r="X513" s="1" t="str">
        <f>IF($Q513=Y513,AG513,IF($Q513=Z513,AH513,AI513))</f>
        <v>-</v>
      </c>
      <c r="Y513" s="11" t="s">
        <v>1077</v>
      </c>
      <c r="Z513" s="11" t="s">
        <v>1078</v>
      </c>
      <c r="AA513" s="11" t="s">
        <v>1743</v>
      </c>
      <c r="AG513" s="24">
        <v>1</v>
      </c>
      <c r="AH513" s="24">
        <v>0</v>
      </c>
      <c r="AI513" s="24" t="s">
        <v>1027</v>
      </c>
    </row>
    <row r="514" spans="2:38" ht="24" customHeight="1" thickBot="1">
      <c r="B514" s="395"/>
      <c r="C514" s="1" t="s">
        <v>1017</v>
      </c>
      <c r="D514" s="328" t="s">
        <v>1744</v>
      </c>
      <c r="E514" s="1199" t="s">
        <v>1745</v>
      </c>
      <c r="F514" s="1200"/>
      <c r="G514" s="1200"/>
      <c r="H514" s="1201"/>
      <c r="I514" s="1199" t="s">
        <v>1746</v>
      </c>
      <c r="J514" s="1200"/>
      <c r="K514" s="1200"/>
      <c r="L514" s="1200"/>
      <c r="M514" s="1200"/>
      <c r="N514" s="1200"/>
      <c r="O514" s="1200"/>
      <c r="P514" s="1205"/>
      <c r="Q514" s="1243"/>
      <c r="R514" s="1244"/>
      <c r="S514" s="335" t="str">
        <f t="shared" si="56"/>
        <v>-</v>
      </c>
      <c r="T514" s="27"/>
      <c r="U514" s="369"/>
      <c r="V514" s="27"/>
      <c r="W514" s="27"/>
      <c r="X514" s="1" t="str">
        <f>IF($Q514=Y514,AG514,IF($Q514=Z514,AH514,AI514))</f>
        <v>-</v>
      </c>
      <c r="Y514" s="11" t="s">
        <v>1077</v>
      </c>
      <c r="Z514" s="11" t="s">
        <v>1078</v>
      </c>
      <c r="AA514" s="11" t="s">
        <v>1747</v>
      </c>
      <c r="AG514" s="24">
        <v>1</v>
      </c>
      <c r="AH514" s="24">
        <v>0</v>
      </c>
      <c r="AI514" s="24" t="s">
        <v>1027</v>
      </c>
    </row>
    <row r="515" spans="2:38" ht="14.25" thickBot="1">
      <c r="B515" s="395"/>
      <c r="C515" s="318" t="str">
        <f>IF($Y$2="熱供給施設","◎","＋")</f>
        <v>＋</v>
      </c>
      <c r="D515" s="328" t="s">
        <v>644</v>
      </c>
      <c r="E515" s="1187" t="s">
        <v>1748</v>
      </c>
      <c r="F515" s="1188"/>
      <c r="G515" s="1188"/>
      <c r="H515" s="1210"/>
      <c r="I515" s="1187" t="s">
        <v>1749</v>
      </c>
      <c r="J515" s="1188"/>
      <c r="K515" s="1188"/>
      <c r="L515" s="1188"/>
      <c r="M515" s="1188"/>
      <c r="N515" s="1188"/>
      <c r="O515" s="1188"/>
      <c r="P515" s="1189"/>
      <c r="Q515" s="1227" t="str">
        <f>IF(AND($Y$2&lt;&gt;"熱供給施設",Q516=""),"",IF(Q516&gt;=0.9,Y515,IF(Q516&gt;=0.85,Z515,IF(Q516&gt;=0.8,AA515,AB515))))</f>
        <v/>
      </c>
      <c r="R515" s="1228"/>
      <c r="S515" s="1258">
        <f>$X515</f>
        <v>0</v>
      </c>
      <c r="T515" s="27"/>
      <c r="U515" s="369"/>
      <c r="V515" s="27"/>
      <c r="W515" s="27"/>
      <c r="X515" s="1">
        <f>IF($Q515=Y515,AG515,IF($Q515=Z515,AH515,IF($Q515=AA515,AI515,IF($Q515=AB515,AJ515,AK515))))</f>
        <v>0</v>
      </c>
      <c r="Y515" s="11" t="s">
        <v>1750</v>
      </c>
      <c r="Z515" s="11" t="s">
        <v>1751</v>
      </c>
      <c r="AA515" s="11" t="s">
        <v>1752</v>
      </c>
      <c r="AB515" s="11" t="s">
        <v>1753</v>
      </c>
      <c r="AG515" s="24">
        <v>1</v>
      </c>
      <c r="AH515" s="24">
        <v>0.8</v>
      </c>
      <c r="AI515" s="24">
        <v>0.5</v>
      </c>
      <c r="AJ515" s="24">
        <v>0</v>
      </c>
    </row>
    <row r="516" spans="2:38" ht="13.5" customHeight="1" thickBot="1">
      <c r="B516" s="395"/>
      <c r="C516" s="318"/>
      <c r="D516" s="329"/>
      <c r="E516" s="247"/>
      <c r="F516" s="1099"/>
      <c r="G516" s="1099"/>
      <c r="H516" s="304"/>
      <c r="I516" s="247"/>
      <c r="J516" s="1099"/>
      <c r="K516" s="1099"/>
      <c r="L516" s="1099"/>
      <c r="M516" s="1099"/>
      <c r="N516" s="1369" t="s">
        <v>1754</v>
      </c>
      <c r="O516" s="1369"/>
      <c r="P516" s="1370"/>
      <c r="Q516" s="1337"/>
      <c r="R516" s="1338"/>
      <c r="S516" s="1259"/>
      <c r="T516" s="27"/>
      <c r="U516" s="369"/>
      <c r="V516" s="27"/>
      <c r="W516" s="27"/>
      <c r="X516" s="27"/>
      <c r="Y516" s="27"/>
      <c r="Z516" s="27"/>
      <c r="AA516" s="27"/>
      <c r="AB516" s="27"/>
      <c r="AD516" s="27"/>
      <c r="AE516" s="27"/>
      <c r="AF516" s="27"/>
      <c r="AG516" s="27"/>
      <c r="AH516" s="27"/>
      <c r="AI516" s="27"/>
      <c r="AJ516" s="27"/>
      <c r="AK516" s="27"/>
      <c r="AL516" s="27"/>
    </row>
    <row r="517" spans="2:38" ht="24" customHeight="1" thickBot="1">
      <c r="B517" s="395"/>
      <c r="C517" s="1" t="s">
        <v>1070</v>
      </c>
      <c r="D517" s="328" t="s">
        <v>646</v>
      </c>
      <c r="E517" s="1199" t="s">
        <v>647</v>
      </c>
      <c r="F517" s="1200"/>
      <c r="G517" s="1200"/>
      <c r="H517" s="1201"/>
      <c r="I517" s="1199" t="s">
        <v>1755</v>
      </c>
      <c r="J517" s="1200"/>
      <c r="K517" s="1200"/>
      <c r="L517" s="1200"/>
      <c r="M517" s="1200"/>
      <c r="N517" s="1200"/>
      <c r="O517" s="1200"/>
      <c r="P517" s="1205"/>
      <c r="Q517" s="1243"/>
      <c r="R517" s="1244"/>
      <c r="S517" s="335" t="str">
        <f>$X517</f>
        <v>-</v>
      </c>
      <c r="T517" s="27"/>
      <c r="U517" s="369"/>
      <c r="V517" s="27"/>
      <c r="W517" s="27"/>
      <c r="X517" s="1" t="str">
        <f>IF($Q517=Y517,AG517,IF($Q517=Z517,AH517,IF($Q517=AA517,AI517,AJ517)))</f>
        <v>-</v>
      </c>
      <c r="Y517" s="11" t="s">
        <v>1756</v>
      </c>
      <c r="Z517" s="11" t="s">
        <v>1757</v>
      </c>
      <c r="AA517" s="877" t="s">
        <v>1758</v>
      </c>
      <c r="AB517" s="11" t="s">
        <v>1372</v>
      </c>
      <c r="AG517" s="24">
        <v>1</v>
      </c>
      <c r="AH517" s="24">
        <v>0.5</v>
      </c>
      <c r="AI517" s="24">
        <v>0</v>
      </c>
      <c r="AJ517" s="24" t="s">
        <v>1027</v>
      </c>
    </row>
    <row r="518" spans="2:38" ht="24" customHeight="1" thickBot="1">
      <c r="B518" s="395"/>
      <c r="C518" s="1" t="s">
        <v>1070</v>
      </c>
      <c r="D518" s="328" t="s">
        <v>648</v>
      </c>
      <c r="E518" s="1199" t="s">
        <v>1759</v>
      </c>
      <c r="F518" s="1200"/>
      <c r="G518" s="1200"/>
      <c r="H518" s="1201"/>
      <c r="I518" s="1199" t="s">
        <v>1760</v>
      </c>
      <c r="J518" s="1200"/>
      <c r="K518" s="1200"/>
      <c r="L518" s="1200"/>
      <c r="M518" s="1200"/>
      <c r="N518" s="1200"/>
      <c r="O518" s="1200"/>
      <c r="P518" s="1205"/>
      <c r="Q518" s="1243"/>
      <c r="R518" s="1244"/>
      <c r="S518" s="335" t="str">
        <f>$X518</f>
        <v>-</v>
      </c>
      <c r="T518" s="27"/>
      <c r="U518" s="369"/>
      <c r="V518" s="27"/>
      <c r="W518" s="27"/>
      <c r="X518" s="1" t="str">
        <f>IF($Q518=Y518,AG518,IF($Q518=Z518,AH518,IF($Q518=AA518,AI518,AJ518)))</f>
        <v>-</v>
      </c>
      <c r="Y518" s="11" t="s">
        <v>1756</v>
      </c>
      <c r="Z518" s="11" t="s">
        <v>1757</v>
      </c>
      <c r="AA518" s="877" t="s">
        <v>1758</v>
      </c>
      <c r="AB518" s="11" t="s">
        <v>1349</v>
      </c>
      <c r="AG518" s="24">
        <v>1</v>
      </c>
      <c r="AH518" s="24">
        <v>0.5</v>
      </c>
      <c r="AI518" s="24">
        <v>0</v>
      </c>
      <c r="AJ518" s="24" t="s">
        <v>1027</v>
      </c>
    </row>
    <row r="519" spans="2:38" ht="14.25" thickBot="1">
      <c r="B519" s="395"/>
      <c r="C519" s="1" t="s">
        <v>1070</v>
      </c>
      <c r="D519" s="328" t="s">
        <v>650</v>
      </c>
      <c r="E519" s="1199" t="s">
        <v>651</v>
      </c>
      <c r="F519" s="1200"/>
      <c r="G519" s="1200"/>
      <c r="H519" s="1201"/>
      <c r="I519" s="1199" t="s">
        <v>1761</v>
      </c>
      <c r="J519" s="1200"/>
      <c r="K519" s="1200"/>
      <c r="L519" s="1200"/>
      <c r="M519" s="1200"/>
      <c r="N519" s="1200"/>
      <c r="O519" s="1200"/>
      <c r="P519" s="1205"/>
      <c r="Q519" s="1243"/>
      <c r="R519" s="1244"/>
      <c r="S519" s="335" t="str">
        <f t="shared" si="56"/>
        <v>-</v>
      </c>
      <c r="T519" s="27"/>
      <c r="U519" s="369"/>
      <c r="V519" s="27"/>
      <c r="W519" s="27"/>
      <c r="X519" s="1" t="str">
        <f t="shared" ref="X519:X527" si="57">IF($Q519=Y519,AG519,IF($Q519=Z519,AH519,AI519))</f>
        <v>-</v>
      </c>
      <c r="Y519" s="11" t="s">
        <v>1077</v>
      </c>
      <c r="Z519" s="11" t="s">
        <v>1078</v>
      </c>
      <c r="AA519" s="11" t="s">
        <v>1743</v>
      </c>
      <c r="AG519" s="24">
        <v>1</v>
      </c>
      <c r="AH519" s="24">
        <v>0</v>
      </c>
      <c r="AI519" s="24" t="s">
        <v>1027</v>
      </c>
    </row>
    <row r="520" spans="2:38" ht="13.5" customHeight="1" thickBot="1">
      <c r="B520" s="395"/>
      <c r="C520" s="318" t="str">
        <f>IF($Y$2="熱供給施設","＋","○")</f>
        <v>○</v>
      </c>
      <c r="D520" s="328" t="s">
        <v>652</v>
      </c>
      <c r="E520" s="1199" t="s">
        <v>653</v>
      </c>
      <c r="F520" s="1200"/>
      <c r="G520" s="1200"/>
      <c r="H520" s="1201"/>
      <c r="I520" s="1199" t="s">
        <v>1762</v>
      </c>
      <c r="J520" s="1200"/>
      <c r="K520" s="1200"/>
      <c r="L520" s="1200"/>
      <c r="M520" s="1200"/>
      <c r="N520" s="1200"/>
      <c r="O520" s="1200"/>
      <c r="P520" s="1205"/>
      <c r="Q520" s="1243"/>
      <c r="R520" s="1244"/>
      <c r="S520" s="335" t="str">
        <f t="shared" si="56"/>
        <v>-</v>
      </c>
      <c r="T520" s="27"/>
      <c r="U520" s="369"/>
      <c r="V520" s="27"/>
      <c r="W520" s="27"/>
      <c r="X520" s="1" t="str">
        <f t="shared" si="57"/>
        <v>-</v>
      </c>
      <c r="Y520" s="11" t="s">
        <v>1077</v>
      </c>
      <c r="Z520" s="11" t="s">
        <v>1078</v>
      </c>
      <c r="AA520" s="11" t="s">
        <v>1372</v>
      </c>
      <c r="AG520" s="24">
        <v>1</v>
      </c>
      <c r="AH520" s="24">
        <v>0</v>
      </c>
      <c r="AI520" s="24" t="s">
        <v>1027</v>
      </c>
    </row>
    <row r="521" spans="2:38" ht="13.5" customHeight="1" thickBot="1">
      <c r="B521" s="395"/>
      <c r="C521" s="1" t="s">
        <v>1070</v>
      </c>
      <c r="D521" s="328" t="s">
        <v>654</v>
      </c>
      <c r="E521" s="1199" t="s">
        <v>655</v>
      </c>
      <c r="F521" s="1200"/>
      <c r="G521" s="1200"/>
      <c r="H521" s="1201"/>
      <c r="I521" s="1199" t="s">
        <v>1763</v>
      </c>
      <c r="J521" s="1200"/>
      <c r="K521" s="1200"/>
      <c r="L521" s="1200"/>
      <c r="M521" s="1200"/>
      <c r="N521" s="1200"/>
      <c r="O521" s="1200"/>
      <c r="P521" s="1205"/>
      <c r="Q521" s="1243"/>
      <c r="R521" s="1244"/>
      <c r="S521" s="335" t="str">
        <f t="shared" si="56"/>
        <v>-</v>
      </c>
      <c r="T521" s="27"/>
      <c r="U521" s="369"/>
      <c r="V521" s="27"/>
      <c r="W521" s="27"/>
      <c r="X521" s="1" t="str">
        <f t="shared" si="57"/>
        <v>-</v>
      </c>
      <c r="Y521" s="11" t="s">
        <v>1077</v>
      </c>
      <c r="Z521" s="11" t="s">
        <v>1078</v>
      </c>
      <c r="AA521" s="11" t="s">
        <v>1764</v>
      </c>
      <c r="AG521" s="24">
        <v>1</v>
      </c>
      <c r="AH521" s="24">
        <v>0</v>
      </c>
      <c r="AI521" s="24" t="s">
        <v>1027</v>
      </c>
    </row>
    <row r="522" spans="2:38" ht="23.25" customHeight="1" thickBot="1">
      <c r="B522" s="395"/>
      <c r="C522" s="1" t="s">
        <v>1070</v>
      </c>
      <c r="D522" s="328" t="s">
        <v>656</v>
      </c>
      <c r="E522" s="1199" t="s">
        <v>657</v>
      </c>
      <c r="F522" s="1200"/>
      <c r="G522" s="1200"/>
      <c r="H522" s="1201"/>
      <c r="I522" s="1199" t="s">
        <v>1765</v>
      </c>
      <c r="J522" s="1200"/>
      <c r="K522" s="1200"/>
      <c r="L522" s="1200"/>
      <c r="M522" s="1200"/>
      <c r="N522" s="1200"/>
      <c r="O522" s="1200"/>
      <c r="P522" s="1205"/>
      <c r="Q522" s="1243"/>
      <c r="R522" s="1244"/>
      <c r="S522" s="335" t="str">
        <f t="shared" si="56"/>
        <v>-</v>
      </c>
      <c r="T522" s="27"/>
      <c r="U522" s="369"/>
      <c r="V522" s="27"/>
      <c r="W522" s="27"/>
      <c r="X522" s="1" t="str">
        <f t="shared" si="57"/>
        <v>-</v>
      </c>
      <c r="Y522" s="11" t="s">
        <v>1077</v>
      </c>
      <c r="Z522" s="11" t="s">
        <v>1078</v>
      </c>
      <c r="AA522" s="11" t="s">
        <v>1766</v>
      </c>
      <c r="AG522" s="24">
        <v>1</v>
      </c>
      <c r="AH522" s="24">
        <v>0</v>
      </c>
      <c r="AI522" s="24" t="s">
        <v>1027</v>
      </c>
    </row>
    <row r="523" spans="2:38" ht="13.5" customHeight="1" thickBot="1">
      <c r="B523" s="395"/>
      <c r="C523" s="1" t="s">
        <v>1070</v>
      </c>
      <c r="D523" s="328" t="s">
        <v>658</v>
      </c>
      <c r="E523" s="1199" t="s">
        <v>659</v>
      </c>
      <c r="F523" s="1200"/>
      <c r="G523" s="1200"/>
      <c r="H523" s="1201"/>
      <c r="I523" s="1199" t="s">
        <v>1767</v>
      </c>
      <c r="J523" s="1200"/>
      <c r="K523" s="1200"/>
      <c r="L523" s="1200"/>
      <c r="M523" s="1200"/>
      <c r="N523" s="1200"/>
      <c r="O523" s="1200"/>
      <c r="P523" s="1205"/>
      <c r="Q523" s="1243"/>
      <c r="R523" s="1244"/>
      <c r="S523" s="335" t="str">
        <f t="shared" si="56"/>
        <v>-</v>
      </c>
      <c r="T523" s="27"/>
      <c r="U523" s="369"/>
      <c r="V523" s="27"/>
      <c r="W523" s="27"/>
      <c r="X523" s="1" t="str">
        <f t="shared" si="57"/>
        <v>-</v>
      </c>
      <c r="Y523" s="11" t="s">
        <v>1077</v>
      </c>
      <c r="Z523" s="11" t="s">
        <v>1078</v>
      </c>
      <c r="AA523" s="11" t="s">
        <v>1768</v>
      </c>
      <c r="AG523" s="24">
        <v>1</v>
      </c>
      <c r="AH523" s="24">
        <v>0</v>
      </c>
      <c r="AI523" s="24" t="s">
        <v>1027</v>
      </c>
    </row>
    <row r="524" spans="2:38" ht="23.25" customHeight="1" thickBot="1">
      <c r="B524" s="395"/>
      <c r="C524" s="1" t="s">
        <v>1070</v>
      </c>
      <c r="D524" s="328" t="s">
        <v>660</v>
      </c>
      <c r="E524" s="1199" t="s">
        <v>1769</v>
      </c>
      <c r="F524" s="1200"/>
      <c r="G524" s="1200"/>
      <c r="H524" s="1201"/>
      <c r="I524" s="1199" t="s">
        <v>1770</v>
      </c>
      <c r="J524" s="1200"/>
      <c r="K524" s="1200"/>
      <c r="L524" s="1200"/>
      <c r="M524" s="1200"/>
      <c r="N524" s="1200"/>
      <c r="O524" s="1200"/>
      <c r="P524" s="1205"/>
      <c r="Q524" s="1243"/>
      <c r="R524" s="1244"/>
      <c r="S524" s="335" t="str">
        <f t="shared" si="56"/>
        <v>-</v>
      </c>
      <c r="T524" s="27"/>
      <c r="U524" s="369"/>
      <c r="V524" s="27"/>
      <c r="W524" s="27"/>
      <c r="X524" s="1" t="str">
        <f t="shared" si="57"/>
        <v>-</v>
      </c>
      <c r="Y524" s="11" t="s">
        <v>1077</v>
      </c>
      <c r="Z524" s="11" t="s">
        <v>1078</v>
      </c>
      <c r="AA524" s="11" t="s">
        <v>1771</v>
      </c>
      <c r="AG524" s="24">
        <v>1</v>
      </c>
      <c r="AH524" s="24">
        <v>0</v>
      </c>
      <c r="AI524" s="24" t="s">
        <v>1027</v>
      </c>
    </row>
    <row r="525" spans="2:38" ht="23.25" customHeight="1" thickBot="1">
      <c r="B525" s="395"/>
      <c r="C525" s="1" t="s">
        <v>1070</v>
      </c>
      <c r="D525" s="328" t="s">
        <v>662</v>
      </c>
      <c r="E525" s="1199" t="s">
        <v>663</v>
      </c>
      <c r="F525" s="1200"/>
      <c r="G525" s="1200"/>
      <c r="H525" s="1201"/>
      <c r="I525" s="1199" t="s">
        <v>1772</v>
      </c>
      <c r="J525" s="1200"/>
      <c r="K525" s="1200"/>
      <c r="L525" s="1200"/>
      <c r="M525" s="1200"/>
      <c r="N525" s="1200"/>
      <c r="O525" s="1200"/>
      <c r="P525" s="1205"/>
      <c r="Q525" s="1243"/>
      <c r="R525" s="1244"/>
      <c r="S525" s="335" t="str">
        <f t="shared" si="56"/>
        <v>-</v>
      </c>
      <c r="T525" s="27"/>
      <c r="U525" s="369"/>
      <c r="V525" s="27"/>
      <c r="W525" s="27"/>
      <c r="X525" s="1" t="str">
        <f t="shared" si="57"/>
        <v>-</v>
      </c>
      <c r="Y525" s="11" t="s">
        <v>1077</v>
      </c>
      <c r="Z525" s="11" t="s">
        <v>1078</v>
      </c>
      <c r="AA525" s="11" t="s">
        <v>1773</v>
      </c>
      <c r="AD525" s="27"/>
      <c r="AG525" s="24">
        <v>1</v>
      </c>
      <c r="AH525" s="24">
        <v>0</v>
      </c>
      <c r="AI525" s="24" t="s">
        <v>1027</v>
      </c>
    </row>
    <row r="526" spans="2:38" ht="23.25" customHeight="1" thickBot="1">
      <c r="B526" s="395"/>
      <c r="C526" s="1" t="s">
        <v>1070</v>
      </c>
      <c r="D526" s="328" t="s">
        <v>664</v>
      </c>
      <c r="E526" s="1199" t="s">
        <v>665</v>
      </c>
      <c r="F526" s="1200"/>
      <c r="G526" s="1200"/>
      <c r="H526" s="1201"/>
      <c r="I526" s="1199" t="s">
        <v>1774</v>
      </c>
      <c r="J526" s="1200"/>
      <c r="K526" s="1200"/>
      <c r="L526" s="1200"/>
      <c r="M526" s="1200"/>
      <c r="N526" s="1200"/>
      <c r="O526" s="1200"/>
      <c r="P526" s="1205"/>
      <c r="Q526" s="1243"/>
      <c r="R526" s="1244"/>
      <c r="S526" s="335" t="str">
        <f t="shared" si="56"/>
        <v>-</v>
      </c>
      <c r="T526" s="27"/>
      <c r="U526" s="369"/>
      <c r="V526" s="27"/>
      <c r="W526" s="27"/>
      <c r="X526" s="1" t="str">
        <f t="shared" si="57"/>
        <v>-</v>
      </c>
      <c r="Y526" s="11" t="s">
        <v>1077</v>
      </c>
      <c r="Z526" s="11" t="s">
        <v>1078</v>
      </c>
      <c r="AA526" s="11" t="s">
        <v>1773</v>
      </c>
      <c r="AD526" s="27"/>
      <c r="AG526" s="24">
        <v>1</v>
      </c>
      <c r="AH526" s="24">
        <v>0</v>
      </c>
      <c r="AI526" s="24" t="s">
        <v>1027</v>
      </c>
    </row>
    <row r="527" spans="2:38" ht="14.25" thickBot="1">
      <c r="B527" s="395"/>
      <c r="C527" s="1" t="s">
        <v>1070</v>
      </c>
      <c r="D527" s="327" t="s">
        <v>666</v>
      </c>
      <c r="E527" s="1199" t="s">
        <v>667</v>
      </c>
      <c r="F527" s="1200"/>
      <c r="G527" s="1200"/>
      <c r="H527" s="1201"/>
      <c r="I527" s="1199" t="s">
        <v>1775</v>
      </c>
      <c r="J527" s="1200"/>
      <c r="K527" s="1200"/>
      <c r="L527" s="1200"/>
      <c r="M527" s="1200"/>
      <c r="N527" s="1200"/>
      <c r="O527" s="1200"/>
      <c r="P527" s="1205"/>
      <c r="Q527" s="1243"/>
      <c r="R527" s="1244"/>
      <c r="S527" s="335" t="str">
        <f t="shared" si="56"/>
        <v>-</v>
      </c>
      <c r="T527" s="27"/>
      <c r="U527" s="369"/>
      <c r="V527" s="27"/>
      <c r="W527" s="27"/>
      <c r="X527" s="1" t="str">
        <f t="shared" si="57"/>
        <v>-</v>
      </c>
      <c r="Y527" s="11" t="s">
        <v>1077</v>
      </c>
      <c r="Z527" s="11" t="s">
        <v>1078</v>
      </c>
      <c r="AA527" s="11" t="s">
        <v>1773</v>
      </c>
      <c r="AD527" s="27"/>
      <c r="AG527" s="24">
        <v>1</v>
      </c>
      <c r="AH527" s="24">
        <v>0</v>
      </c>
      <c r="AI527" s="24" t="s">
        <v>1027</v>
      </c>
    </row>
    <row r="528" spans="2:38" ht="24" customHeight="1" thickBot="1">
      <c r="B528" s="395"/>
      <c r="C528" s="1" t="s">
        <v>1070</v>
      </c>
      <c r="D528" s="327" t="s">
        <v>668</v>
      </c>
      <c r="E528" s="1199" t="s">
        <v>1776</v>
      </c>
      <c r="F528" s="1200"/>
      <c r="G528" s="1200"/>
      <c r="H528" s="1201"/>
      <c r="I528" s="1199" t="s">
        <v>1777</v>
      </c>
      <c r="J528" s="1200"/>
      <c r="K528" s="1200"/>
      <c r="L528" s="1200"/>
      <c r="M528" s="1200"/>
      <c r="N528" s="1200"/>
      <c r="O528" s="1200"/>
      <c r="P528" s="1205"/>
      <c r="Q528" s="1243"/>
      <c r="R528" s="1244"/>
      <c r="S528" s="335" t="str">
        <f t="shared" si="56"/>
        <v>-</v>
      </c>
      <c r="T528" s="27"/>
      <c r="U528" s="369"/>
      <c r="V528" s="27"/>
      <c r="W528" s="27"/>
      <c r="X528" s="1" t="str">
        <f>IF($Q528=Y528,AG528,IF($Q528=Z528,AH528,IF($Q528=AA528,AI528,IF($Q528=AB528,AJ528,IF($Q528=AC528,AK528,AL528)))))</f>
        <v>-</v>
      </c>
      <c r="Y528" s="11" t="s">
        <v>1778</v>
      </c>
      <c r="Z528" s="11" t="s">
        <v>1779</v>
      </c>
      <c r="AA528" s="11" t="s">
        <v>1780</v>
      </c>
      <c r="AB528" s="11" t="s">
        <v>1781</v>
      </c>
      <c r="AC528" s="11" t="s">
        <v>1782</v>
      </c>
      <c r="AD528" s="11" t="s">
        <v>1783</v>
      </c>
      <c r="AG528" s="24">
        <v>1</v>
      </c>
      <c r="AH528" s="24">
        <f>$AH$2</f>
        <v>0.8</v>
      </c>
      <c r="AI528" s="24">
        <v>0.5</v>
      </c>
      <c r="AJ528" s="24">
        <f>$AJ$2</f>
        <v>0.2</v>
      </c>
      <c r="AK528" s="24">
        <v>0</v>
      </c>
      <c r="AL528" s="24" t="s">
        <v>1027</v>
      </c>
    </row>
    <row r="529" spans="2:38" ht="23.25" customHeight="1" thickBot="1">
      <c r="B529" s="395"/>
      <c r="C529" s="1" t="s">
        <v>1070</v>
      </c>
      <c r="D529" s="327" t="s">
        <v>671</v>
      </c>
      <c r="E529" s="1199" t="s">
        <v>1784</v>
      </c>
      <c r="F529" s="1200"/>
      <c r="G529" s="1200"/>
      <c r="H529" s="1201"/>
      <c r="I529" s="1199" t="s">
        <v>1785</v>
      </c>
      <c r="J529" s="1200"/>
      <c r="K529" s="1200"/>
      <c r="L529" s="1200"/>
      <c r="M529" s="1200"/>
      <c r="N529" s="1200"/>
      <c r="O529" s="1200"/>
      <c r="P529" s="1205"/>
      <c r="Q529" s="1243"/>
      <c r="R529" s="1244"/>
      <c r="S529" s="335" t="str">
        <f t="shared" si="56"/>
        <v>-</v>
      </c>
      <c r="T529" s="27"/>
      <c r="U529" s="369"/>
      <c r="V529" s="27"/>
      <c r="W529" s="27"/>
      <c r="X529" s="1" t="str">
        <f t="shared" ref="X529" si="58">IF($Q529=Y529,AG529,IF($Q529=Z529,AH529,AI529))</f>
        <v>-</v>
      </c>
      <c r="Y529" s="11" t="s">
        <v>1077</v>
      </c>
      <c r="Z529" s="11" t="s">
        <v>1078</v>
      </c>
      <c r="AA529" s="11" t="s">
        <v>1773</v>
      </c>
      <c r="AD529" s="27"/>
      <c r="AG529" s="24">
        <v>1</v>
      </c>
      <c r="AH529" s="24">
        <v>0</v>
      </c>
      <c r="AI529" s="24" t="s">
        <v>1027</v>
      </c>
    </row>
    <row r="530" spans="2:38" ht="4.5" customHeight="1">
      <c r="B530" s="395"/>
      <c r="C530" s="1"/>
      <c r="U530" s="32"/>
      <c r="X530" s="1"/>
    </row>
    <row r="531" spans="2:38" ht="12" customHeight="1">
      <c r="B531" s="395"/>
      <c r="C531" s="1"/>
      <c r="D531" s="368" t="s">
        <v>1786</v>
      </c>
      <c r="E531" s="21" t="s">
        <v>1444</v>
      </c>
      <c r="F531" s="21"/>
      <c r="G531" s="21"/>
      <c r="H531" s="21"/>
      <c r="U531" s="32"/>
      <c r="X531" s="1"/>
    </row>
    <row r="532" spans="2:38" ht="13.5" customHeight="1" thickBot="1">
      <c r="B532" s="395"/>
      <c r="C532" s="1"/>
      <c r="D532" s="26" t="s">
        <v>333</v>
      </c>
      <c r="E532" s="1213" t="s">
        <v>334</v>
      </c>
      <c r="F532" s="1214"/>
      <c r="G532" s="1214"/>
      <c r="H532" s="1212"/>
      <c r="I532" s="1213" t="s">
        <v>1015</v>
      </c>
      <c r="J532" s="1214"/>
      <c r="K532" s="1214"/>
      <c r="L532" s="1214"/>
      <c r="M532" s="1214"/>
      <c r="N532" s="1214"/>
      <c r="O532" s="1214"/>
      <c r="P532" s="1212"/>
      <c r="Q532" s="1213" t="s">
        <v>1016</v>
      </c>
      <c r="R532" s="1212"/>
      <c r="S532" s="26" t="s">
        <v>336</v>
      </c>
      <c r="T532" s="4"/>
      <c r="U532" s="366"/>
      <c r="V532" s="4"/>
      <c r="W532" s="4"/>
      <c r="X532" s="1"/>
    </row>
    <row r="533" spans="2:38" ht="24" customHeight="1" thickBot="1">
      <c r="B533" s="395"/>
      <c r="C533" s="1" t="s">
        <v>1017</v>
      </c>
      <c r="D533" s="327" t="s">
        <v>673</v>
      </c>
      <c r="E533" s="1199" t="s">
        <v>674</v>
      </c>
      <c r="F533" s="1200"/>
      <c r="G533" s="1200"/>
      <c r="H533" s="1201"/>
      <c r="I533" s="1199" t="s">
        <v>1787</v>
      </c>
      <c r="J533" s="1200"/>
      <c r="K533" s="1200"/>
      <c r="L533" s="1200"/>
      <c r="M533" s="1200"/>
      <c r="N533" s="1200"/>
      <c r="O533" s="1200"/>
      <c r="P533" s="1205"/>
      <c r="Q533" s="1243"/>
      <c r="R533" s="1244"/>
      <c r="S533" s="335" t="str">
        <f>$X533</f>
        <v>-</v>
      </c>
      <c r="T533" s="27"/>
      <c r="U533" s="369"/>
      <c r="V533" s="27"/>
      <c r="W533" s="27"/>
      <c r="X533" s="1" t="str">
        <f>IF($Q533=Y533,AG533,IF($Q533=Z533,AH533,IF($Q533=AA533,AI533,IF($Q533=AB533,AJ533,IF($Q533=AC533,AK533,AL533)))))</f>
        <v>-</v>
      </c>
      <c r="Y533" s="11" t="s">
        <v>1788</v>
      </c>
      <c r="Z533" s="11" t="s">
        <v>1789</v>
      </c>
      <c r="AA533" s="11" t="s">
        <v>1790</v>
      </c>
      <c r="AB533" s="11" t="s">
        <v>1791</v>
      </c>
      <c r="AC533" s="11" t="s">
        <v>1792</v>
      </c>
      <c r="AD533" s="11" t="s">
        <v>1793</v>
      </c>
      <c r="AG533" s="24">
        <v>1</v>
      </c>
      <c r="AH533" s="24">
        <f>$AH$2</f>
        <v>0.8</v>
      </c>
      <c r="AI533" s="24">
        <v>0.5</v>
      </c>
      <c r="AJ533" s="24">
        <f>$AJ$2</f>
        <v>0.2</v>
      </c>
      <c r="AK533" s="24">
        <v>0</v>
      </c>
      <c r="AL533" s="24" t="s">
        <v>1027</v>
      </c>
    </row>
    <row r="534" spans="2:38" ht="24" customHeight="1" thickBot="1">
      <c r="B534" s="395"/>
      <c r="C534" s="318" t="str">
        <f>IF(OR($Y$2="宿泊施設",$Y$2="教育施設",$Y$2="医療施設",$Y$2="文化施設"),"＋","◎")</f>
        <v>◎</v>
      </c>
      <c r="D534" s="327" t="s">
        <v>1794</v>
      </c>
      <c r="E534" s="1199" t="s">
        <v>1795</v>
      </c>
      <c r="F534" s="1200"/>
      <c r="G534" s="1200"/>
      <c r="H534" s="1201"/>
      <c r="I534" s="1199" t="s">
        <v>1796</v>
      </c>
      <c r="J534" s="1200"/>
      <c r="K534" s="1200"/>
      <c r="L534" s="1200"/>
      <c r="M534" s="1200"/>
      <c r="N534" s="1200"/>
      <c r="O534" s="1200"/>
      <c r="P534" s="1205"/>
      <c r="Q534" s="1243"/>
      <c r="R534" s="1244"/>
      <c r="S534" s="335">
        <f>$X534</f>
        <v>0</v>
      </c>
      <c r="T534" s="27"/>
      <c r="U534" s="369"/>
      <c r="V534" s="27"/>
      <c r="W534" s="27"/>
      <c r="X534" s="1">
        <f>IF(OR($Y$2="情報通信施設",$Y$2="物流施設",$Y$2="熱供給施設"),"-",IF($Q534=Y534,AG534,IF($Q534=Z534,AH534,IF($Q534=AA534,AI534,IF($Q534=AB534,AJ534,AK534)))))</f>
        <v>0</v>
      </c>
      <c r="Y534" s="11" t="s">
        <v>1788</v>
      </c>
      <c r="Z534" s="11" t="s">
        <v>1789</v>
      </c>
      <c r="AA534" s="11" t="s">
        <v>1790</v>
      </c>
      <c r="AB534" s="11" t="s">
        <v>1791</v>
      </c>
      <c r="AC534" s="11" t="s">
        <v>1792</v>
      </c>
      <c r="AG534" s="24">
        <v>1</v>
      </c>
      <c r="AH534" s="24">
        <f>$AH$2</f>
        <v>0.8</v>
      </c>
      <c r="AI534" s="24">
        <v>0.5</v>
      </c>
      <c r="AJ534" s="24">
        <f>$AJ$2</f>
        <v>0.2</v>
      </c>
      <c r="AK534" s="24">
        <v>0</v>
      </c>
    </row>
    <row r="535" spans="2:38" ht="23.25" customHeight="1" thickBot="1">
      <c r="B535" s="395"/>
      <c r="C535" s="1" t="s">
        <v>1017</v>
      </c>
      <c r="D535" s="327" t="s">
        <v>677</v>
      </c>
      <c r="E535" s="1199" t="s">
        <v>678</v>
      </c>
      <c r="F535" s="1200"/>
      <c r="G535" s="1200"/>
      <c r="H535" s="1201"/>
      <c r="I535" s="1199" t="s">
        <v>1797</v>
      </c>
      <c r="J535" s="1200"/>
      <c r="K535" s="1200"/>
      <c r="L535" s="1200"/>
      <c r="M535" s="1200"/>
      <c r="N535" s="1200"/>
      <c r="O535" s="1200"/>
      <c r="P535" s="1205"/>
      <c r="Q535" s="1243"/>
      <c r="R535" s="1244"/>
      <c r="S535" s="335">
        <f t="shared" ref="S535:S559" si="59">$X535</f>
        <v>0</v>
      </c>
      <c r="T535" s="27"/>
      <c r="U535" s="369"/>
      <c r="V535" s="27"/>
      <c r="W535" s="27"/>
      <c r="X535" s="1">
        <f>IF($Q535=Y535,AG535,IF($Q535=Z535,AH535,IF($Q535=AA535,AI535,IF($Q535=AB535,AJ535,AK535))))</f>
        <v>0</v>
      </c>
      <c r="Y535" s="11" t="s">
        <v>1798</v>
      </c>
      <c r="Z535" s="11" t="s">
        <v>1799</v>
      </c>
      <c r="AA535" s="11" t="s">
        <v>1800</v>
      </c>
      <c r="AB535" s="11" t="s">
        <v>1791</v>
      </c>
      <c r="AC535" s="11" t="s">
        <v>1792</v>
      </c>
      <c r="AD535" s="1"/>
      <c r="AG535" s="24">
        <v>1</v>
      </c>
      <c r="AH535" s="24">
        <f>$AH$2</f>
        <v>0.8</v>
      </c>
      <c r="AI535" s="24">
        <v>0.5</v>
      </c>
      <c r="AJ535" s="24">
        <f>$AJ$2</f>
        <v>0.2</v>
      </c>
      <c r="AK535" s="24">
        <v>0</v>
      </c>
    </row>
    <row r="536" spans="2:38" ht="24" customHeight="1" thickBot="1">
      <c r="B536" s="395"/>
      <c r="C536" s="1" t="s">
        <v>1017</v>
      </c>
      <c r="D536" s="327" t="s">
        <v>679</v>
      </c>
      <c r="E536" s="1199" t="s">
        <v>680</v>
      </c>
      <c r="F536" s="1200"/>
      <c r="G536" s="1200"/>
      <c r="H536" s="1201"/>
      <c r="I536" s="1199" t="s">
        <v>1801</v>
      </c>
      <c r="J536" s="1200"/>
      <c r="K536" s="1200"/>
      <c r="L536" s="1200"/>
      <c r="M536" s="1200"/>
      <c r="N536" s="1200"/>
      <c r="O536" s="1200"/>
      <c r="P536" s="1205"/>
      <c r="Q536" s="1243"/>
      <c r="R536" s="1244"/>
      <c r="S536" s="335" t="str">
        <f t="shared" si="59"/>
        <v>-</v>
      </c>
      <c r="T536" s="27"/>
      <c r="U536" s="369"/>
      <c r="V536" s="27"/>
      <c r="W536" s="27"/>
      <c r="X536" s="1" t="str">
        <f>IF($Q536=Y536,AG536,IF($Q536=Z536,AH536,IF($Q536=AA536,AI536,IF($Q536=AB536,AJ536,IF($Q536=AC536,AK536,AL536)))))</f>
        <v>-</v>
      </c>
      <c r="Y536" s="11" t="s">
        <v>1802</v>
      </c>
      <c r="Z536" s="11" t="s">
        <v>1803</v>
      </c>
      <c r="AA536" s="11" t="s">
        <v>1804</v>
      </c>
      <c r="AB536" s="11" t="s">
        <v>1805</v>
      </c>
      <c r="AC536" s="11" t="s">
        <v>1806</v>
      </c>
      <c r="AD536" s="11" t="s">
        <v>1773</v>
      </c>
      <c r="AG536" s="24">
        <v>1</v>
      </c>
      <c r="AH536" s="24">
        <f>$AH$2</f>
        <v>0.8</v>
      </c>
      <c r="AI536" s="24">
        <v>0.5</v>
      </c>
      <c r="AJ536" s="24">
        <f>$AJ$2</f>
        <v>0.2</v>
      </c>
      <c r="AK536" s="24">
        <v>0</v>
      </c>
      <c r="AL536" s="24" t="s">
        <v>1027</v>
      </c>
    </row>
    <row r="537" spans="2:38" ht="23.25" customHeight="1" thickBot="1">
      <c r="B537" s="395"/>
      <c r="C537" s="1" t="s">
        <v>1070</v>
      </c>
      <c r="D537" s="327" t="s">
        <v>681</v>
      </c>
      <c r="E537" s="1199" t="s">
        <v>1807</v>
      </c>
      <c r="F537" s="1200"/>
      <c r="G537" s="1200"/>
      <c r="H537" s="1201"/>
      <c r="I537" s="1199" t="s">
        <v>1808</v>
      </c>
      <c r="J537" s="1200"/>
      <c r="K537" s="1200"/>
      <c r="L537" s="1200"/>
      <c r="M537" s="1200"/>
      <c r="N537" s="1200"/>
      <c r="O537" s="1200"/>
      <c r="P537" s="1205"/>
      <c r="Q537" s="1243"/>
      <c r="R537" s="1244"/>
      <c r="S537" s="335" t="str">
        <f t="shared" si="59"/>
        <v>-</v>
      </c>
      <c r="T537" s="27"/>
      <c r="U537" s="369"/>
      <c r="V537" s="27"/>
      <c r="W537" s="27"/>
      <c r="X537" s="1" t="str">
        <f>IF($Q537=Y537,AG537,IF($Q537=Z537,AH537,IF($Q537=AA537,AI537,AJ537)))</f>
        <v>-</v>
      </c>
      <c r="Y537" s="11" t="s">
        <v>1756</v>
      </c>
      <c r="Z537" s="11" t="s">
        <v>1757</v>
      </c>
      <c r="AA537" s="877" t="s">
        <v>1758</v>
      </c>
      <c r="AB537" s="11" t="s">
        <v>1490</v>
      </c>
      <c r="AG537" s="24">
        <v>1</v>
      </c>
      <c r="AH537" s="24">
        <v>0.5</v>
      </c>
      <c r="AI537" s="24">
        <v>0</v>
      </c>
      <c r="AJ537" s="24" t="s">
        <v>1027</v>
      </c>
    </row>
    <row r="538" spans="2:38" ht="36" customHeight="1" thickBot="1">
      <c r="B538" s="395"/>
      <c r="C538" s="1" t="str">
        <f>IF(OR($Y$2="宿泊施設",$Y$2="医療施設"),"＋","○")</f>
        <v>○</v>
      </c>
      <c r="D538" s="328" t="s">
        <v>683</v>
      </c>
      <c r="E538" s="1187" t="s">
        <v>684</v>
      </c>
      <c r="F538" s="1188"/>
      <c r="G538" s="1188"/>
      <c r="H538" s="1210"/>
      <c r="I538" s="1187" t="s">
        <v>1809</v>
      </c>
      <c r="J538" s="1188"/>
      <c r="K538" s="1188"/>
      <c r="L538" s="1188"/>
      <c r="M538" s="1188"/>
      <c r="N538" s="1188"/>
      <c r="O538" s="1188"/>
      <c r="P538" s="1210"/>
      <c r="Q538" s="1275"/>
      <c r="R538" s="1275"/>
      <c r="S538" s="335">
        <f t="shared" si="59"/>
        <v>0</v>
      </c>
      <c r="T538" s="27"/>
      <c r="U538" s="369"/>
      <c r="V538" s="27"/>
      <c r="W538" s="27"/>
      <c r="X538" s="1">
        <f>IF(SUMPRODUCT(X539:X544,AD539:AD544)&gt;1,1,IF(SUMPRODUCT(X539:X544,AD539:AD544)&lt;0,0,ROUND(SUMPRODUCT(X539:X544,AD539:AD544),3)))</f>
        <v>0</v>
      </c>
      <c r="Y538" s="1"/>
      <c r="Z538" s="1"/>
      <c r="AA538" s="1"/>
      <c r="AB538" s="1"/>
    </row>
    <row r="539" spans="2:38" ht="14.25" thickBot="1">
      <c r="B539" s="395"/>
      <c r="C539" s="1"/>
      <c r="D539" s="329"/>
      <c r="E539" s="244"/>
      <c r="F539" s="245"/>
      <c r="G539" s="245"/>
      <c r="H539" s="246"/>
      <c r="I539" s="244"/>
      <c r="J539" s="245"/>
      <c r="K539" s="245"/>
      <c r="L539" s="245"/>
      <c r="M539" s="246"/>
      <c r="N539" s="1202" t="s">
        <v>1810</v>
      </c>
      <c r="O539" s="1203"/>
      <c r="P539" s="1204"/>
      <c r="Q539" s="1243"/>
      <c r="R539" s="1244"/>
      <c r="S539" s="335">
        <f t="shared" si="59"/>
        <v>0</v>
      </c>
      <c r="T539" s="27"/>
      <c r="U539" s="369"/>
      <c r="V539" s="27"/>
      <c r="W539" s="27"/>
      <c r="X539" s="1">
        <f>IF($Q539=Y539,AG539,IF($Q539=Z539,AH539,IF($Q539=AA539,AI539,AJ539)))</f>
        <v>0</v>
      </c>
      <c r="Y539" s="11" t="s">
        <v>1811</v>
      </c>
      <c r="Z539" s="11" t="s">
        <v>1812</v>
      </c>
      <c r="AA539" s="11" t="s">
        <v>1813</v>
      </c>
      <c r="AB539" s="11" t="s">
        <v>1814</v>
      </c>
      <c r="AD539" s="24">
        <v>0.2</v>
      </c>
      <c r="AG539" s="24">
        <v>1</v>
      </c>
      <c r="AH539" s="24">
        <f>$AH$2</f>
        <v>0.8</v>
      </c>
      <c r="AI539" s="24">
        <v>0.5</v>
      </c>
      <c r="AJ539" s="24">
        <v>0</v>
      </c>
    </row>
    <row r="540" spans="2:38" ht="14.25" thickBot="1">
      <c r="B540" s="395"/>
      <c r="C540" s="1"/>
      <c r="D540" s="329"/>
      <c r="E540" s="244"/>
      <c r="F540" s="245"/>
      <c r="G540" s="245"/>
      <c r="H540" s="246"/>
      <c r="I540" s="244"/>
      <c r="J540" s="245"/>
      <c r="K540" s="245"/>
      <c r="L540" s="245"/>
      <c r="M540" s="246"/>
      <c r="N540" s="1202" t="s">
        <v>1633</v>
      </c>
      <c r="O540" s="1203"/>
      <c r="P540" s="1204"/>
      <c r="Q540" s="1243"/>
      <c r="R540" s="1244"/>
      <c r="S540" s="335">
        <f t="shared" si="59"/>
        <v>0</v>
      </c>
      <c r="T540" s="27"/>
      <c r="U540" s="369"/>
      <c r="V540" s="27"/>
      <c r="W540" s="27"/>
      <c r="X540" s="1">
        <f>IF($Q540=Y540,AG540,IF($Q540=Z540,AH540,IF($Q540=AA540,AI540,AJ540)))</f>
        <v>0</v>
      </c>
      <c r="Y540" s="11" t="s">
        <v>1811</v>
      </c>
      <c r="Z540" s="11" t="s">
        <v>1812</v>
      </c>
      <c r="AA540" s="11" t="s">
        <v>1813</v>
      </c>
      <c r="AB540" s="11" t="s">
        <v>1814</v>
      </c>
      <c r="AD540" s="24">
        <v>0.2</v>
      </c>
      <c r="AG540" s="24">
        <v>1</v>
      </c>
      <c r="AH540" s="24">
        <f>$AH$2</f>
        <v>0.8</v>
      </c>
      <c r="AI540" s="24">
        <v>0.5</v>
      </c>
      <c r="AJ540" s="24">
        <v>0</v>
      </c>
    </row>
    <row r="541" spans="2:38" ht="14.25" thickBot="1">
      <c r="B541" s="395"/>
      <c r="C541" s="1"/>
      <c r="D541" s="329"/>
      <c r="E541" s="244"/>
      <c r="F541" s="245"/>
      <c r="G541" s="245"/>
      <c r="H541" s="246"/>
      <c r="I541" s="244"/>
      <c r="J541" s="245"/>
      <c r="K541" s="245"/>
      <c r="L541" s="245"/>
      <c r="M541" s="246"/>
      <c r="N541" s="1202" t="s">
        <v>1815</v>
      </c>
      <c r="O541" s="1203"/>
      <c r="P541" s="1204"/>
      <c r="Q541" s="1243"/>
      <c r="R541" s="1244"/>
      <c r="S541" s="335">
        <f t="shared" si="59"/>
        <v>0</v>
      </c>
      <c r="T541" s="27"/>
      <c r="U541" s="369"/>
      <c r="V541" s="27"/>
      <c r="W541" s="27"/>
      <c r="X541" s="1">
        <f>IF($Q541=Y541,AG541,IF($Q541=Z541,AH541,IF($Q541=AA541,AI541,AJ541)))</f>
        <v>0</v>
      </c>
      <c r="Y541" s="11" t="s">
        <v>1811</v>
      </c>
      <c r="Z541" s="11" t="s">
        <v>1812</v>
      </c>
      <c r="AA541" s="11" t="s">
        <v>1813</v>
      </c>
      <c r="AB541" s="11" t="s">
        <v>1814</v>
      </c>
      <c r="AD541" s="24">
        <v>0.3</v>
      </c>
      <c r="AG541" s="24">
        <v>1</v>
      </c>
      <c r="AH541" s="24">
        <f>$AH$2</f>
        <v>0.8</v>
      </c>
      <c r="AI541" s="24">
        <v>0.5</v>
      </c>
      <c r="AJ541" s="24">
        <v>0</v>
      </c>
    </row>
    <row r="542" spans="2:38" ht="14.25" thickBot="1">
      <c r="B542" s="395"/>
      <c r="C542" s="1"/>
      <c r="D542" s="329"/>
      <c r="E542" s="244"/>
      <c r="F542" s="245"/>
      <c r="G542" s="245"/>
      <c r="H542" s="246"/>
      <c r="I542" s="244"/>
      <c r="J542" s="245"/>
      <c r="K542" s="245"/>
      <c r="L542" s="245"/>
      <c r="M542" s="246"/>
      <c r="N542" s="1202" t="s">
        <v>1816</v>
      </c>
      <c r="O542" s="1203"/>
      <c r="P542" s="1204"/>
      <c r="Q542" s="1243"/>
      <c r="R542" s="1244"/>
      <c r="S542" s="335" t="str">
        <f t="shared" si="59"/>
        <v>-</v>
      </c>
      <c r="T542" s="27"/>
      <c r="U542" s="369"/>
      <c r="V542" s="27"/>
      <c r="W542" s="27"/>
      <c r="X542" s="1" t="str">
        <f>IF($Q542=Y542,AG542,IF($Q542=Z542,AH542,IF($Q542=AA542,AI542,IF($Q542=AB542,AJ542,AK542))))</f>
        <v>-</v>
      </c>
      <c r="Y542" s="11" t="s">
        <v>1811</v>
      </c>
      <c r="Z542" s="11" t="s">
        <v>1812</v>
      </c>
      <c r="AA542" s="11" t="s">
        <v>1813</v>
      </c>
      <c r="AB542" s="11" t="s">
        <v>1814</v>
      </c>
      <c r="AC542" s="11" t="s">
        <v>1817</v>
      </c>
      <c r="AD542" s="24">
        <v>0.1</v>
      </c>
      <c r="AG542" s="24">
        <v>1</v>
      </c>
      <c r="AH542" s="24">
        <f>$AH$2</f>
        <v>0.8</v>
      </c>
      <c r="AI542" s="24">
        <v>0.5</v>
      </c>
      <c r="AJ542" s="24">
        <v>0</v>
      </c>
      <c r="AK542" s="24" t="s">
        <v>1027</v>
      </c>
    </row>
    <row r="543" spans="2:38" ht="14.25" thickBot="1">
      <c r="B543" s="395"/>
      <c r="C543" s="1"/>
      <c r="D543" s="329"/>
      <c r="E543" s="244"/>
      <c r="F543" s="245"/>
      <c r="G543" s="245"/>
      <c r="H543" s="246"/>
      <c r="I543" s="244"/>
      <c r="J543" s="245"/>
      <c r="K543" s="245"/>
      <c r="L543" s="245"/>
      <c r="M543" s="246"/>
      <c r="N543" s="1202" t="s">
        <v>1818</v>
      </c>
      <c r="O543" s="1203"/>
      <c r="P543" s="1204"/>
      <c r="Q543" s="1243"/>
      <c r="R543" s="1244"/>
      <c r="S543" s="335">
        <f t="shared" si="59"/>
        <v>0</v>
      </c>
      <c r="T543" s="27"/>
      <c r="U543" s="369"/>
      <c r="V543" s="27"/>
      <c r="W543" s="27"/>
      <c r="X543" s="1">
        <f>IF($Q543=Y543,AG543,IF($Q543=Z543,AH543,AI543))</f>
        <v>0</v>
      </c>
      <c r="Y543" s="11" t="s">
        <v>1819</v>
      </c>
      <c r="Z543" s="11" t="s">
        <v>1820</v>
      </c>
      <c r="AA543" s="11" t="s">
        <v>1821</v>
      </c>
      <c r="AD543" s="24">
        <v>0.4</v>
      </c>
      <c r="AG543" s="24">
        <v>1</v>
      </c>
      <c r="AH543" s="24">
        <v>0.5</v>
      </c>
      <c r="AI543" s="24">
        <v>0</v>
      </c>
    </row>
    <row r="544" spans="2:38" ht="14.25" thickBot="1">
      <c r="B544" s="395"/>
      <c r="C544" s="1"/>
      <c r="D544" s="329"/>
      <c r="E544" s="244"/>
      <c r="F544" s="245"/>
      <c r="G544" s="245"/>
      <c r="H544" s="246"/>
      <c r="I544" s="244"/>
      <c r="J544" s="245"/>
      <c r="K544" s="245"/>
      <c r="L544" s="245"/>
      <c r="M544" s="246"/>
      <c r="N544" s="1202" t="s">
        <v>1822</v>
      </c>
      <c r="O544" s="1203"/>
      <c r="P544" s="1204"/>
      <c r="Q544" s="1243"/>
      <c r="R544" s="1244"/>
      <c r="S544" s="335">
        <f t="shared" si="59"/>
        <v>0</v>
      </c>
      <c r="T544" s="27"/>
      <c r="U544" s="369"/>
      <c r="V544" s="27"/>
      <c r="W544" s="27"/>
      <c r="X544" s="1">
        <f>IF($Q544=Y544,AG544,IF($Q544=Z544,AH544,IF($Q544=AA544,AI544,AJ544)))</f>
        <v>0</v>
      </c>
      <c r="Y544" s="11" t="s">
        <v>1823</v>
      </c>
      <c r="Z544" s="11" t="s">
        <v>1824</v>
      </c>
      <c r="AA544" s="11" t="s">
        <v>1825</v>
      </c>
      <c r="AB544" s="11" t="s">
        <v>1571</v>
      </c>
      <c r="AD544" s="24">
        <v>0.2</v>
      </c>
      <c r="AG544" s="24">
        <v>1</v>
      </c>
      <c r="AH544" s="24">
        <v>0.5</v>
      </c>
      <c r="AI544" s="24">
        <v>0</v>
      </c>
      <c r="AJ544" s="24">
        <v>0</v>
      </c>
    </row>
    <row r="545" spans="2:37" ht="23.25" customHeight="1" thickBot="1">
      <c r="B545" s="395"/>
      <c r="C545" s="1" t="s">
        <v>1070</v>
      </c>
      <c r="D545" s="327" t="s">
        <v>685</v>
      </c>
      <c r="E545" s="1199" t="s">
        <v>686</v>
      </c>
      <c r="F545" s="1200"/>
      <c r="G545" s="1200"/>
      <c r="H545" s="1201"/>
      <c r="I545" s="1199" t="s">
        <v>1826</v>
      </c>
      <c r="J545" s="1200"/>
      <c r="K545" s="1200"/>
      <c r="L545" s="1200"/>
      <c r="M545" s="1200"/>
      <c r="N545" s="1200"/>
      <c r="O545" s="1200"/>
      <c r="P545" s="1205"/>
      <c r="Q545" s="1243"/>
      <c r="R545" s="1244"/>
      <c r="S545" s="335" t="str">
        <f t="shared" si="59"/>
        <v>-</v>
      </c>
      <c r="T545" s="27"/>
      <c r="U545" s="369"/>
      <c r="V545" s="27"/>
      <c r="W545" s="27"/>
      <c r="X545" s="1" t="str">
        <f>IF($Q545=Y545,AG545,IF($Q545=Z545,AH545,IF($Q545=AA545,AI545,AJ545)))</f>
        <v>-</v>
      </c>
      <c r="Y545" s="11" t="s">
        <v>1819</v>
      </c>
      <c r="Z545" s="11" t="s">
        <v>1820</v>
      </c>
      <c r="AA545" s="11" t="s">
        <v>1821</v>
      </c>
      <c r="AB545" s="11" t="s">
        <v>1827</v>
      </c>
      <c r="AC545" s="12"/>
      <c r="AG545" s="24">
        <v>1</v>
      </c>
      <c r="AH545" s="24">
        <v>0.5</v>
      </c>
      <c r="AI545" s="24">
        <v>0</v>
      </c>
      <c r="AJ545" s="24" t="s">
        <v>1027</v>
      </c>
    </row>
    <row r="546" spans="2:37" ht="36" customHeight="1" thickBot="1">
      <c r="B546" s="395"/>
      <c r="C546" s="1" t="s">
        <v>1070</v>
      </c>
      <c r="D546" s="327" t="s">
        <v>687</v>
      </c>
      <c r="E546" s="1199" t="s">
        <v>1828</v>
      </c>
      <c r="F546" s="1200"/>
      <c r="G546" s="1200"/>
      <c r="H546" s="1201"/>
      <c r="I546" s="1199" t="s">
        <v>1829</v>
      </c>
      <c r="J546" s="1200"/>
      <c r="K546" s="1200"/>
      <c r="L546" s="1200"/>
      <c r="M546" s="1200"/>
      <c r="N546" s="1200"/>
      <c r="O546" s="1200"/>
      <c r="P546" s="1205"/>
      <c r="Q546" s="1243"/>
      <c r="R546" s="1244"/>
      <c r="S546" s="335">
        <f t="shared" si="59"/>
        <v>0</v>
      </c>
      <c r="T546" s="27"/>
      <c r="U546" s="369"/>
      <c r="V546" s="27"/>
      <c r="W546" s="27"/>
      <c r="X546" s="1">
        <f>IF($Q546=Y546,AG546,IF($Q546=Z546,AH546,IF($Q546=AA546,AI546,IF($Q546=AB546,AJ546,AK546))))</f>
        <v>0</v>
      </c>
      <c r="Y546" s="11" t="s">
        <v>1830</v>
      </c>
      <c r="Z546" s="11" t="s">
        <v>1800</v>
      </c>
      <c r="AA546" s="11" t="s">
        <v>1791</v>
      </c>
      <c r="AB546" s="11" t="s">
        <v>1488</v>
      </c>
      <c r="AC546" s="11" t="s">
        <v>1831</v>
      </c>
      <c r="AD546" s="1"/>
      <c r="AG546" s="24">
        <v>1</v>
      </c>
      <c r="AH546" s="24">
        <f>$AH$2</f>
        <v>0.8</v>
      </c>
      <c r="AI546" s="24">
        <v>0.5</v>
      </c>
      <c r="AJ546" s="24">
        <f>$AJ$2</f>
        <v>0.2</v>
      </c>
      <c r="AK546" s="24">
        <v>0</v>
      </c>
    </row>
    <row r="547" spans="2:37" ht="23.25" customHeight="1" thickBot="1">
      <c r="B547" s="395"/>
      <c r="C547" s="1" t="s">
        <v>1070</v>
      </c>
      <c r="D547" s="327" t="s">
        <v>1832</v>
      </c>
      <c r="E547" s="1199" t="s">
        <v>691</v>
      </c>
      <c r="F547" s="1200"/>
      <c r="G547" s="1200"/>
      <c r="H547" s="1201"/>
      <c r="I547" s="1199" t="s">
        <v>1833</v>
      </c>
      <c r="J547" s="1200"/>
      <c r="K547" s="1200"/>
      <c r="L547" s="1200"/>
      <c r="M547" s="1200"/>
      <c r="N547" s="1200"/>
      <c r="O547" s="1200"/>
      <c r="P547" s="1205"/>
      <c r="Q547" s="1243"/>
      <c r="R547" s="1244"/>
      <c r="S547" s="335">
        <f t="shared" si="59"/>
        <v>0</v>
      </c>
      <c r="T547" s="27"/>
      <c r="U547" s="369"/>
      <c r="V547" s="27"/>
      <c r="W547" s="27"/>
      <c r="X547" s="1">
        <f>IF($Y$2="熱供給施設","-",IF($Q547=Y547,AG547,IF($Q547=Z547,AH547,AI547)))</f>
        <v>0</v>
      </c>
      <c r="Y547" s="11" t="s">
        <v>1834</v>
      </c>
      <c r="Z547" s="11" t="s">
        <v>1835</v>
      </c>
      <c r="AA547" s="11" t="s">
        <v>1078</v>
      </c>
      <c r="AG547" s="24">
        <v>1</v>
      </c>
      <c r="AH547" s="24">
        <v>0.5</v>
      </c>
      <c r="AI547" s="24">
        <v>0</v>
      </c>
    </row>
    <row r="548" spans="2:37" ht="14.25" thickBot="1">
      <c r="B548" s="395"/>
      <c r="C548" s="1" t="s">
        <v>1070</v>
      </c>
      <c r="D548" s="327" t="s">
        <v>692</v>
      </c>
      <c r="E548" s="1199" t="s">
        <v>693</v>
      </c>
      <c r="F548" s="1200"/>
      <c r="G548" s="1200"/>
      <c r="H548" s="1201"/>
      <c r="I548" s="1199" t="s">
        <v>1836</v>
      </c>
      <c r="J548" s="1200"/>
      <c r="K548" s="1200"/>
      <c r="L548" s="1200"/>
      <c r="M548" s="1200"/>
      <c r="N548" s="1200"/>
      <c r="O548" s="1200"/>
      <c r="P548" s="1205"/>
      <c r="Q548" s="1243"/>
      <c r="R548" s="1244"/>
      <c r="S548" s="335" t="str">
        <f t="shared" si="59"/>
        <v>-</v>
      </c>
      <c r="T548" s="27"/>
      <c r="U548" s="369"/>
      <c r="V548" s="27"/>
      <c r="W548" s="27"/>
      <c r="X548" s="1" t="str">
        <f>IF($Q548=Y548,AG548,IF($Q548=Z548,AH548,AI548))</f>
        <v>-</v>
      </c>
      <c r="Y548" s="11" t="s">
        <v>1077</v>
      </c>
      <c r="Z548" s="11" t="s">
        <v>1078</v>
      </c>
      <c r="AA548" s="11" t="s">
        <v>1837</v>
      </c>
      <c r="AG548" s="24">
        <v>1</v>
      </c>
      <c r="AH548" s="24">
        <v>0</v>
      </c>
      <c r="AI548" s="24" t="s">
        <v>1027</v>
      </c>
    </row>
    <row r="549" spans="2:37" ht="13.5" customHeight="1" thickBot="1">
      <c r="B549" s="395"/>
      <c r="C549" s="1" t="s">
        <v>1070</v>
      </c>
      <c r="D549" s="327" t="s">
        <v>694</v>
      </c>
      <c r="E549" s="1199" t="s">
        <v>695</v>
      </c>
      <c r="F549" s="1200"/>
      <c r="G549" s="1200"/>
      <c r="H549" s="1201"/>
      <c r="I549" s="1199" t="s">
        <v>1838</v>
      </c>
      <c r="J549" s="1200"/>
      <c r="K549" s="1200"/>
      <c r="L549" s="1200"/>
      <c r="M549" s="1200"/>
      <c r="N549" s="1200"/>
      <c r="O549" s="1200"/>
      <c r="P549" s="1205"/>
      <c r="Q549" s="1243"/>
      <c r="R549" s="1244"/>
      <c r="S549" s="335">
        <f t="shared" si="59"/>
        <v>0</v>
      </c>
      <c r="T549" s="27"/>
      <c r="U549" s="369"/>
      <c r="V549" s="27"/>
      <c r="W549" s="27"/>
      <c r="X549" s="1">
        <f>IF($Q549=Y549,AG549,AH549)</f>
        <v>0</v>
      </c>
      <c r="Y549" s="11" t="s">
        <v>1077</v>
      </c>
      <c r="Z549" s="11" t="s">
        <v>1078</v>
      </c>
      <c r="AG549" s="24">
        <v>1</v>
      </c>
      <c r="AH549" s="24">
        <v>0</v>
      </c>
    </row>
    <row r="550" spans="2:37" ht="36" customHeight="1" thickBot="1">
      <c r="B550" s="395"/>
      <c r="C550" s="1" t="s">
        <v>1070</v>
      </c>
      <c r="D550" s="327" t="s">
        <v>696</v>
      </c>
      <c r="E550" s="1199" t="s">
        <v>1839</v>
      </c>
      <c r="F550" s="1200"/>
      <c r="G550" s="1200"/>
      <c r="H550" s="1201"/>
      <c r="I550" s="1199" t="s">
        <v>1840</v>
      </c>
      <c r="J550" s="1200"/>
      <c r="K550" s="1200"/>
      <c r="L550" s="1200"/>
      <c r="M550" s="1200"/>
      <c r="N550" s="1200"/>
      <c r="O550" s="1200"/>
      <c r="P550" s="1205"/>
      <c r="Q550" s="1243"/>
      <c r="R550" s="1244"/>
      <c r="S550" s="335" t="str">
        <f t="shared" si="59"/>
        <v>-</v>
      </c>
      <c r="T550" s="27"/>
      <c r="U550" s="369"/>
      <c r="V550" s="27"/>
      <c r="W550" s="27"/>
      <c r="X550" s="1" t="str">
        <f>IF($Q550=Y550,AG550,IF($Q550=Z550,AH550,IF($Q550=AA550,AI550,AJ550)))</f>
        <v>-</v>
      </c>
      <c r="Y550" s="11" t="s">
        <v>1756</v>
      </c>
      <c r="Z550" s="11" t="s">
        <v>1757</v>
      </c>
      <c r="AA550" s="877" t="s">
        <v>1758</v>
      </c>
      <c r="AB550" s="11" t="s">
        <v>1841</v>
      </c>
      <c r="AC550" s="1"/>
      <c r="AD550" s="1"/>
      <c r="AG550" s="24">
        <v>1</v>
      </c>
      <c r="AH550" s="24">
        <v>0.5</v>
      </c>
      <c r="AI550" s="24">
        <v>0</v>
      </c>
      <c r="AJ550" s="24" t="s">
        <v>1027</v>
      </c>
    </row>
    <row r="551" spans="2:37" ht="36" customHeight="1" thickBot="1">
      <c r="B551" s="395"/>
      <c r="C551" s="1" t="s">
        <v>1070</v>
      </c>
      <c r="D551" s="327" t="s">
        <v>698</v>
      </c>
      <c r="E551" s="1199" t="s">
        <v>1842</v>
      </c>
      <c r="F551" s="1200"/>
      <c r="G551" s="1200"/>
      <c r="H551" s="1201"/>
      <c r="I551" s="1199" t="s">
        <v>1843</v>
      </c>
      <c r="J551" s="1200"/>
      <c r="K551" s="1200"/>
      <c r="L551" s="1200"/>
      <c r="M551" s="1200"/>
      <c r="N551" s="1200"/>
      <c r="O551" s="1200"/>
      <c r="P551" s="1205"/>
      <c r="Q551" s="1243"/>
      <c r="R551" s="1244"/>
      <c r="S551" s="335" t="str">
        <f t="shared" si="59"/>
        <v>-</v>
      </c>
      <c r="T551" s="27"/>
      <c r="U551" s="369"/>
      <c r="V551" s="27"/>
      <c r="W551" s="27"/>
      <c r="X551" s="1" t="str">
        <f>IF($Q551=Y551,AG551,IF($Q551=Z551,AH551,IF($Q551=AA551,AI551,AJ551)))</f>
        <v>-</v>
      </c>
      <c r="Y551" s="11" t="s">
        <v>1756</v>
      </c>
      <c r="Z551" s="11" t="s">
        <v>1757</v>
      </c>
      <c r="AA551" s="877" t="s">
        <v>1758</v>
      </c>
      <c r="AB551" s="11" t="s">
        <v>1844</v>
      </c>
      <c r="AC551" s="1"/>
      <c r="AD551" s="1"/>
      <c r="AG551" s="24">
        <v>1</v>
      </c>
      <c r="AH551" s="24">
        <v>0.5</v>
      </c>
      <c r="AI551" s="24">
        <v>0</v>
      </c>
      <c r="AJ551" s="24" t="s">
        <v>1027</v>
      </c>
    </row>
    <row r="552" spans="2:37" ht="48" customHeight="1" thickBot="1">
      <c r="B552" s="395"/>
      <c r="C552" s="1" t="s">
        <v>1070</v>
      </c>
      <c r="D552" s="327" t="s">
        <v>700</v>
      </c>
      <c r="E552" s="1199" t="s">
        <v>1845</v>
      </c>
      <c r="F552" s="1200"/>
      <c r="G552" s="1200"/>
      <c r="H552" s="1201"/>
      <c r="I552" s="1199" t="s">
        <v>1846</v>
      </c>
      <c r="J552" s="1200"/>
      <c r="K552" s="1200"/>
      <c r="L552" s="1200"/>
      <c r="M552" s="1200"/>
      <c r="N552" s="1200"/>
      <c r="O552" s="1200"/>
      <c r="P552" s="1205"/>
      <c r="Q552" s="1243"/>
      <c r="R552" s="1244"/>
      <c r="S552" s="335" t="str">
        <f t="shared" si="59"/>
        <v>-</v>
      </c>
      <c r="T552" s="27"/>
      <c r="U552" s="369"/>
      <c r="V552" s="27"/>
      <c r="W552" s="27"/>
      <c r="X552" s="1" t="str">
        <f>IF($Q552=Y552,AG552,IF($Q552=Z552,AH552,IF($Q552=AA552,AI552,AJ552)))</f>
        <v>-</v>
      </c>
      <c r="Y552" s="11" t="s">
        <v>1756</v>
      </c>
      <c r="Z552" s="11" t="s">
        <v>1757</v>
      </c>
      <c r="AA552" s="877" t="s">
        <v>1758</v>
      </c>
      <c r="AB552" s="11" t="s">
        <v>1477</v>
      </c>
      <c r="AC552" s="1"/>
      <c r="AD552" s="1"/>
      <c r="AG552" s="24">
        <v>1</v>
      </c>
      <c r="AH552" s="24">
        <v>0.5</v>
      </c>
      <c r="AI552" s="24">
        <v>0</v>
      </c>
      <c r="AJ552" s="24" t="s">
        <v>1027</v>
      </c>
    </row>
    <row r="553" spans="2:37" ht="23.25" customHeight="1" thickBot="1">
      <c r="B553" s="395"/>
      <c r="C553" s="318" t="s">
        <v>1036</v>
      </c>
      <c r="D553" s="327" t="s">
        <v>702</v>
      </c>
      <c r="E553" s="1199" t="s">
        <v>703</v>
      </c>
      <c r="F553" s="1200"/>
      <c r="G553" s="1200"/>
      <c r="H553" s="1201"/>
      <c r="I553" s="1199" t="s">
        <v>1847</v>
      </c>
      <c r="J553" s="1200"/>
      <c r="K553" s="1200"/>
      <c r="L553" s="1200"/>
      <c r="M553" s="1200"/>
      <c r="N553" s="1200"/>
      <c r="O553" s="1200"/>
      <c r="P553" s="1205"/>
      <c r="Q553" s="1243"/>
      <c r="R553" s="1244"/>
      <c r="S553" s="335">
        <f t="shared" si="59"/>
        <v>0</v>
      </c>
      <c r="T553" s="27"/>
      <c r="U553" s="369"/>
      <c r="V553" s="27"/>
      <c r="W553" s="27"/>
      <c r="X553" s="1">
        <f>IF($Q553=Y553,AG553,AH553)</f>
        <v>0</v>
      </c>
      <c r="Y553" s="11" t="s">
        <v>1077</v>
      </c>
      <c r="Z553" s="11" t="s">
        <v>1094</v>
      </c>
      <c r="AG553" s="24">
        <v>1</v>
      </c>
      <c r="AH553" s="24">
        <v>0</v>
      </c>
    </row>
    <row r="554" spans="2:37" ht="14.25" thickBot="1">
      <c r="B554" s="395"/>
      <c r="C554" s="318" t="s">
        <v>1036</v>
      </c>
      <c r="D554" s="327" t="s">
        <v>704</v>
      </c>
      <c r="E554" s="1199" t="s">
        <v>705</v>
      </c>
      <c r="F554" s="1200"/>
      <c r="G554" s="1200"/>
      <c r="H554" s="1201"/>
      <c r="I554" s="1199" t="s">
        <v>1848</v>
      </c>
      <c r="J554" s="1200"/>
      <c r="K554" s="1200"/>
      <c r="L554" s="1200"/>
      <c r="M554" s="1200"/>
      <c r="N554" s="1200"/>
      <c r="O554" s="1200"/>
      <c r="P554" s="1205"/>
      <c r="Q554" s="1243"/>
      <c r="R554" s="1244"/>
      <c r="S554" s="335">
        <f t="shared" si="59"/>
        <v>0</v>
      </c>
      <c r="T554" s="27"/>
      <c r="U554" s="369"/>
      <c r="V554" s="27"/>
      <c r="W554" s="27"/>
      <c r="X554" s="1">
        <f>IF($Q554=Y554,AG554,AH554)</f>
        <v>0</v>
      </c>
      <c r="Y554" s="11" t="s">
        <v>1077</v>
      </c>
      <c r="Z554" s="11" t="s">
        <v>1078</v>
      </c>
      <c r="AG554" s="24">
        <v>1</v>
      </c>
      <c r="AH554" s="24">
        <v>0</v>
      </c>
    </row>
    <row r="555" spans="2:37" ht="13.5" customHeight="1" thickBot="1">
      <c r="B555" s="395"/>
      <c r="C555" s="318" t="s">
        <v>1036</v>
      </c>
      <c r="D555" s="327" t="s">
        <v>1849</v>
      </c>
      <c r="E555" s="1301" t="s">
        <v>1850</v>
      </c>
      <c r="F555" s="1335"/>
      <c r="G555" s="1335"/>
      <c r="H555" s="1336"/>
      <c r="I555" s="1202" t="s">
        <v>1851</v>
      </c>
      <c r="J555" s="1203"/>
      <c r="K555" s="1203"/>
      <c r="L555" s="1203"/>
      <c r="M555" s="1203"/>
      <c r="N555" s="1203"/>
      <c r="O555" s="1203"/>
      <c r="P555" s="1204"/>
      <c r="Q555" s="1243"/>
      <c r="R555" s="1244"/>
      <c r="S555" s="335">
        <f t="shared" si="59"/>
        <v>0</v>
      </c>
      <c r="T555" s="27"/>
      <c r="U555" s="369"/>
      <c r="V555" s="27"/>
      <c r="W555" s="27"/>
      <c r="X555" s="1">
        <f>IF($Q555=Y555,AG555,AH555)</f>
        <v>0</v>
      </c>
      <c r="Y555" s="11" t="s">
        <v>1077</v>
      </c>
      <c r="Z555" s="11" t="s">
        <v>1078</v>
      </c>
      <c r="AG555" s="24">
        <v>1</v>
      </c>
      <c r="AH555" s="24">
        <v>0</v>
      </c>
    </row>
    <row r="556" spans="2:37" ht="14.25" thickBot="1">
      <c r="B556" s="395"/>
      <c r="C556" s="318" t="s">
        <v>1036</v>
      </c>
      <c r="D556" s="327" t="s">
        <v>708</v>
      </c>
      <c r="E556" s="1301" t="s">
        <v>1852</v>
      </c>
      <c r="F556" s="1335"/>
      <c r="G556" s="1335"/>
      <c r="H556" s="1336"/>
      <c r="I556" s="1199" t="s">
        <v>1853</v>
      </c>
      <c r="J556" s="1200"/>
      <c r="K556" s="1200"/>
      <c r="L556" s="1200"/>
      <c r="M556" s="1200"/>
      <c r="N556" s="1200"/>
      <c r="O556" s="1200"/>
      <c r="P556" s="1205"/>
      <c r="Q556" s="1243"/>
      <c r="R556" s="1244"/>
      <c r="S556" s="335">
        <f t="shared" si="59"/>
        <v>0</v>
      </c>
      <c r="T556" s="27"/>
      <c r="U556" s="369"/>
      <c r="V556" s="27"/>
      <c r="W556" s="27"/>
      <c r="X556" s="1">
        <f>IF($Q556=Y556,AG556,AH556)</f>
        <v>0</v>
      </c>
      <c r="Y556" s="11" t="s">
        <v>1077</v>
      </c>
      <c r="Z556" s="11" t="s">
        <v>1078</v>
      </c>
      <c r="AG556" s="24">
        <v>1</v>
      </c>
      <c r="AH556" s="24">
        <v>0</v>
      </c>
    </row>
    <row r="557" spans="2:37" ht="23.25" customHeight="1" thickBot="1">
      <c r="B557" s="395"/>
      <c r="C557" s="318" t="s">
        <v>1036</v>
      </c>
      <c r="D557" s="327" t="s">
        <v>710</v>
      </c>
      <c r="E557" s="1301" t="s">
        <v>1854</v>
      </c>
      <c r="F557" s="1335"/>
      <c r="G557" s="1335"/>
      <c r="H557" s="1336"/>
      <c r="I557" s="1199" t="s">
        <v>1855</v>
      </c>
      <c r="J557" s="1200"/>
      <c r="K557" s="1200"/>
      <c r="L557" s="1200"/>
      <c r="M557" s="1200"/>
      <c r="N557" s="1200"/>
      <c r="O557" s="1200"/>
      <c r="P557" s="1205"/>
      <c r="Q557" s="1243"/>
      <c r="R557" s="1244"/>
      <c r="S557" s="335">
        <f t="shared" si="59"/>
        <v>0</v>
      </c>
      <c r="T557" s="27"/>
      <c r="U557" s="369"/>
      <c r="V557" s="27"/>
      <c r="W557" s="27"/>
      <c r="X557" s="1">
        <f>IF($Q557=Y557,AG557,IF($Q557=Z557,AH557,IF($Q557=AA557,AI557,IF($Q557=AB557,AJ557,AK557))))</f>
        <v>0</v>
      </c>
      <c r="Y557" s="11" t="s">
        <v>1856</v>
      </c>
      <c r="Z557" s="11" t="s">
        <v>1857</v>
      </c>
      <c r="AA557" s="11" t="s">
        <v>1858</v>
      </c>
      <c r="AB557" s="11" t="s">
        <v>1859</v>
      </c>
      <c r="AC557" s="11" t="s">
        <v>1860</v>
      </c>
      <c r="AD557" s="1"/>
      <c r="AG557" s="24">
        <v>1</v>
      </c>
      <c r="AH557" s="24">
        <f>$AH$2</f>
        <v>0.8</v>
      </c>
      <c r="AI557" s="24">
        <v>0.5</v>
      </c>
      <c r="AJ557" s="24">
        <f>$AJ$2</f>
        <v>0.2</v>
      </c>
      <c r="AK557" s="24">
        <v>0</v>
      </c>
    </row>
    <row r="558" spans="2:37" ht="23.25" customHeight="1" thickBot="1">
      <c r="B558" s="395"/>
      <c r="C558" s="318" t="s">
        <v>1036</v>
      </c>
      <c r="D558" s="327" t="s">
        <v>712</v>
      </c>
      <c r="E558" s="1199" t="s">
        <v>1861</v>
      </c>
      <c r="F558" s="1200"/>
      <c r="G558" s="1200"/>
      <c r="H558" s="1201"/>
      <c r="I558" s="1199" t="s">
        <v>1862</v>
      </c>
      <c r="J558" s="1200"/>
      <c r="K558" s="1200"/>
      <c r="L558" s="1200"/>
      <c r="M558" s="1200"/>
      <c r="N558" s="1200"/>
      <c r="O558" s="1200"/>
      <c r="P558" s="1205"/>
      <c r="Q558" s="1243"/>
      <c r="R558" s="1244"/>
      <c r="S558" s="335">
        <f t="shared" si="59"/>
        <v>0</v>
      </c>
      <c r="T558" s="27"/>
      <c r="U558" s="369"/>
      <c r="V558" s="27"/>
      <c r="W558" s="27"/>
      <c r="X558" s="1">
        <f>IF($Q558=Y558,AG558,IF($Q558=Z558,AH558,IF($Q558=AA558,AI558,IF($Q558=AB558,AJ558,AK558))))</f>
        <v>0</v>
      </c>
      <c r="Y558" s="11" t="s">
        <v>1778</v>
      </c>
      <c r="Z558" s="11" t="s">
        <v>1779</v>
      </c>
      <c r="AA558" s="11" t="s">
        <v>1780</v>
      </c>
      <c r="AB558" s="11" t="s">
        <v>1781</v>
      </c>
      <c r="AC558" s="11" t="s">
        <v>1863</v>
      </c>
      <c r="AD558" s="1"/>
      <c r="AG558" s="24">
        <v>1</v>
      </c>
      <c r="AH558" s="24">
        <f>$AH$2</f>
        <v>0.8</v>
      </c>
      <c r="AI558" s="24">
        <v>0.5</v>
      </c>
      <c r="AJ558" s="24">
        <f>$AJ$2</f>
        <v>0.2</v>
      </c>
      <c r="AK558" s="24">
        <v>0</v>
      </c>
    </row>
    <row r="559" spans="2:37" ht="23.25" customHeight="1" thickBot="1">
      <c r="B559" s="395"/>
      <c r="C559" s="318" t="s">
        <v>1036</v>
      </c>
      <c r="D559" s="327" t="s">
        <v>714</v>
      </c>
      <c r="E559" s="1199" t="s">
        <v>1864</v>
      </c>
      <c r="F559" s="1200"/>
      <c r="G559" s="1200"/>
      <c r="H559" s="1201"/>
      <c r="I559" s="1199" t="s">
        <v>1865</v>
      </c>
      <c r="J559" s="1200"/>
      <c r="K559" s="1200"/>
      <c r="L559" s="1200"/>
      <c r="M559" s="1200"/>
      <c r="N559" s="1200"/>
      <c r="O559" s="1200"/>
      <c r="P559" s="1205"/>
      <c r="Q559" s="1243"/>
      <c r="R559" s="1244"/>
      <c r="S559" s="335">
        <f t="shared" si="59"/>
        <v>0</v>
      </c>
      <c r="T559" s="27"/>
      <c r="U559" s="369"/>
      <c r="V559" s="27"/>
      <c r="W559" s="27"/>
      <c r="X559" s="1">
        <f>IF($Q559=Y559,AG559,IF($Q559=Z559,AH559,IF($Q559=AA559,AI559,IF($Q559=AB559,AJ559,AK559))))</f>
        <v>0</v>
      </c>
      <c r="Y559" s="11" t="s">
        <v>1866</v>
      </c>
      <c r="Z559" s="11" t="s">
        <v>1867</v>
      </c>
      <c r="AA559" s="11" t="s">
        <v>1868</v>
      </c>
      <c r="AB559" s="11" t="s">
        <v>1869</v>
      </c>
      <c r="AC559" s="11" t="s">
        <v>1870</v>
      </c>
      <c r="AD559" s="1"/>
      <c r="AG559" s="24">
        <v>1</v>
      </c>
      <c r="AH559" s="24">
        <f>$AH$2</f>
        <v>0.8</v>
      </c>
      <c r="AI559" s="24">
        <v>0.5</v>
      </c>
      <c r="AJ559" s="24">
        <f>$AJ$2</f>
        <v>0.2</v>
      </c>
      <c r="AK559" s="24">
        <v>0</v>
      </c>
    </row>
    <row r="560" spans="2:37" ht="12" customHeight="1">
      <c r="B560" s="395"/>
      <c r="C560" s="1"/>
      <c r="U560" s="523"/>
      <c r="X560" s="1"/>
    </row>
    <row r="561" spans="1:37" ht="3" customHeight="1">
      <c r="B561" s="396"/>
      <c r="C561" s="1040"/>
      <c r="D561" s="1086"/>
      <c r="E561" s="1086"/>
      <c r="F561" s="1086"/>
      <c r="G561" s="1086"/>
      <c r="H561" s="1086"/>
      <c r="I561" s="1086"/>
      <c r="J561" s="1086"/>
      <c r="K561" s="1086"/>
      <c r="L561" s="1086"/>
      <c r="M561" s="1086"/>
      <c r="N561" s="1086"/>
      <c r="O561" s="1086"/>
      <c r="P561" s="1086"/>
      <c r="Q561" s="1086"/>
      <c r="R561" s="1086"/>
      <c r="S561" s="1086"/>
      <c r="T561" s="1086"/>
      <c r="U561" s="408"/>
      <c r="X561" s="1"/>
    </row>
    <row r="562" spans="1:37" ht="12" customHeight="1">
      <c r="C562" s="1"/>
      <c r="U562" s="403"/>
      <c r="X562" s="1"/>
    </row>
    <row r="563" spans="1:37" ht="14.25" customHeight="1">
      <c r="A563" s="252" t="s">
        <v>1871</v>
      </c>
      <c r="B563" s="252"/>
      <c r="C563" s="252"/>
      <c r="F563" s="25"/>
      <c r="G563" s="25"/>
      <c r="H563" s="25"/>
    </row>
    <row r="564" spans="1:37" ht="3" customHeight="1">
      <c r="A564" s="252"/>
      <c r="B564" s="267"/>
      <c r="C564" s="448"/>
      <c r="D564" s="394"/>
      <c r="E564" s="394"/>
      <c r="F564" s="365"/>
      <c r="G564" s="365"/>
      <c r="H564" s="365"/>
      <c r="I564" s="394"/>
      <c r="J564" s="394"/>
      <c r="K564" s="394"/>
      <c r="L564" s="394"/>
      <c r="M564" s="394"/>
      <c r="N564" s="394"/>
      <c r="O564" s="394"/>
      <c r="P564" s="394"/>
      <c r="Q564" s="394"/>
      <c r="R564" s="394"/>
      <c r="S564" s="394"/>
      <c r="T564" s="394"/>
      <c r="U564" s="344"/>
    </row>
    <row r="565" spans="1:37" ht="12" customHeight="1">
      <c r="B565" s="395"/>
      <c r="C565" s="1"/>
      <c r="D565" s="368" t="s">
        <v>1552</v>
      </c>
      <c r="E565" s="21" t="s">
        <v>1553</v>
      </c>
      <c r="F565" s="21"/>
      <c r="G565" s="21"/>
      <c r="H565" s="21"/>
      <c r="U565" s="32"/>
      <c r="X565" s="1"/>
    </row>
    <row r="566" spans="1:37" ht="13.5" customHeight="1">
      <c r="B566" s="395"/>
      <c r="C566" s="1"/>
      <c r="D566" s="26" t="s">
        <v>333</v>
      </c>
      <c r="E566" s="1213" t="s">
        <v>334</v>
      </c>
      <c r="F566" s="1214"/>
      <c r="G566" s="1214"/>
      <c r="H566" s="1212"/>
      <c r="I566" s="1213" t="s">
        <v>1015</v>
      </c>
      <c r="J566" s="1214"/>
      <c r="K566" s="1214"/>
      <c r="L566" s="1214"/>
      <c r="M566" s="1214"/>
      <c r="N566" s="1214"/>
      <c r="O566" s="1214"/>
      <c r="P566" s="1212"/>
      <c r="Q566" s="1213" t="s">
        <v>1016</v>
      </c>
      <c r="R566" s="1212"/>
      <c r="S566" s="26" t="s">
        <v>336</v>
      </c>
      <c r="T566" s="4"/>
      <c r="U566" s="366"/>
      <c r="V566" s="4"/>
      <c r="W566" s="4"/>
      <c r="X566" s="1"/>
    </row>
    <row r="567" spans="1:37" ht="23.25" customHeight="1" thickBot="1">
      <c r="B567" s="395"/>
      <c r="C567" s="318" t="str">
        <f>IF($Y$2="熱供給施設","○","◎")</f>
        <v>◎</v>
      </c>
      <c r="D567" s="328" t="s">
        <v>716</v>
      </c>
      <c r="E567" s="1187" t="s">
        <v>1872</v>
      </c>
      <c r="F567" s="1188"/>
      <c r="G567" s="1188"/>
      <c r="H567" s="1210"/>
      <c r="I567" s="1187" t="s">
        <v>1873</v>
      </c>
      <c r="J567" s="1188"/>
      <c r="K567" s="1188"/>
      <c r="L567" s="1188"/>
      <c r="M567" s="1188"/>
      <c r="N567" s="1188"/>
      <c r="O567" s="1188"/>
      <c r="P567" s="1210"/>
      <c r="Q567" s="1276"/>
      <c r="R567" s="1276"/>
      <c r="S567" s="335">
        <f t="shared" ref="S567:S574" si="60">$X567</f>
        <v>0</v>
      </c>
      <c r="T567" s="27"/>
      <c r="U567" s="369"/>
      <c r="V567" s="27"/>
      <c r="W567" s="27"/>
      <c r="X567" s="1">
        <f>IF(SUMPRODUCT(X568:X569,AC568:AC569)&gt;1,1,IF(SUMPRODUCT(X568:X569,AC568:AC569)&lt;0,0,ROUND(SUMPRODUCT(X568:X569,AC568:AC569),3)))</f>
        <v>0</v>
      </c>
    </row>
    <row r="568" spans="1:37" ht="13.5" customHeight="1" thickBot="1">
      <c r="B568" s="395"/>
      <c r="C568" s="324"/>
      <c r="D568" s="329"/>
      <c r="E568" s="244"/>
      <c r="F568" s="245"/>
      <c r="G568" s="245"/>
      <c r="H568" s="246"/>
      <c r="I568" s="244"/>
      <c r="J568" s="245"/>
      <c r="K568" s="245"/>
      <c r="L568" s="245"/>
      <c r="M568" s="245"/>
      <c r="N568" s="1202" t="s">
        <v>1874</v>
      </c>
      <c r="O568" s="1203"/>
      <c r="P568" s="1204"/>
      <c r="Q568" s="1243"/>
      <c r="R568" s="1244"/>
      <c r="S568" s="335">
        <f t="shared" si="60"/>
        <v>0</v>
      </c>
      <c r="T568" s="27"/>
      <c r="U568" s="369"/>
      <c r="V568" s="27"/>
      <c r="W568" s="27"/>
      <c r="X568" s="1">
        <f>IF($Q568=Y568,AG568,IF($Q568=Z568,AH568,IF($Q568=AA568,AI568,AJ568)))</f>
        <v>0</v>
      </c>
      <c r="Y568" s="11" t="s">
        <v>1875</v>
      </c>
      <c r="Z568" s="11" t="s">
        <v>1876</v>
      </c>
      <c r="AA568" s="11" t="s">
        <v>1877</v>
      </c>
      <c r="AB568" s="11" t="s">
        <v>1094</v>
      </c>
      <c r="AC568" s="24">
        <v>0.3</v>
      </c>
      <c r="AD568" s="399"/>
      <c r="AE568" s="4"/>
      <c r="AG568" s="24">
        <v>1</v>
      </c>
      <c r="AH568" s="24">
        <f>$AH$2</f>
        <v>0.8</v>
      </c>
      <c r="AI568" s="24">
        <v>0.5</v>
      </c>
      <c r="AJ568" s="24">
        <v>0</v>
      </c>
    </row>
    <row r="569" spans="1:37" ht="13.5" customHeight="1" thickBot="1">
      <c r="B569" s="395"/>
      <c r="C569" s="324"/>
      <c r="D569" s="329"/>
      <c r="E569" s="244"/>
      <c r="F569" s="245"/>
      <c r="G569" s="245"/>
      <c r="H569" s="246"/>
      <c r="I569" s="244"/>
      <c r="J569" s="245"/>
      <c r="K569" s="245"/>
      <c r="L569" s="245"/>
      <c r="M569" s="245"/>
      <c r="N569" s="1202" t="s">
        <v>1878</v>
      </c>
      <c r="O569" s="1203"/>
      <c r="P569" s="1204"/>
      <c r="Q569" s="1243"/>
      <c r="R569" s="1244"/>
      <c r="S569" s="335">
        <f t="shared" si="60"/>
        <v>0</v>
      </c>
      <c r="T569" s="27"/>
      <c r="U569" s="369"/>
      <c r="V569" s="27"/>
      <c r="W569" s="27"/>
      <c r="X569" s="1">
        <f>IF($Q569=Y569,AG569,IF($Q569=Z569,AH569,IF($Q569=AA569,AI569,AJ569)))</f>
        <v>0</v>
      </c>
      <c r="Y569" s="11" t="s">
        <v>1875</v>
      </c>
      <c r="Z569" s="11" t="s">
        <v>1876</v>
      </c>
      <c r="AA569" s="11" t="s">
        <v>1877</v>
      </c>
      <c r="AB569" s="11" t="s">
        <v>1094</v>
      </c>
      <c r="AC569" s="24">
        <v>0.7</v>
      </c>
      <c r="AG569" s="24">
        <v>1</v>
      </c>
      <c r="AH569" s="24">
        <f>$AH$2</f>
        <v>0.8</v>
      </c>
      <c r="AI569" s="24">
        <v>0.5</v>
      </c>
      <c r="AJ569" s="24">
        <v>0</v>
      </c>
    </row>
    <row r="570" spans="1:37" ht="23.25" customHeight="1" thickBot="1">
      <c r="B570" s="395"/>
      <c r="C570" s="324" t="s">
        <v>1070</v>
      </c>
      <c r="D570" s="327" t="s">
        <v>718</v>
      </c>
      <c r="E570" s="1199" t="s">
        <v>1879</v>
      </c>
      <c r="F570" s="1200"/>
      <c r="G570" s="1200"/>
      <c r="H570" s="1201"/>
      <c r="I570" s="1199" t="s">
        <v>1880</v>
      </c>
      <c r="J570" s="1200"/>
      <c r="K570" s="1200"/>
      <c r="L570" s="1200"/>
      <c r="M570" s="1200"/>
      <c r="N570" s="1200"/>
      <c r="O570" s="1200"/>
      <c r="P570" s="1205"/>
      <c r="Q570" s="1243"/>
      <c r="R570" s="1244"/>
      <c r="S570" s="335">
        <f t="shared" si="60"/>
        <v>0</v>
      </c>
      <c r="T570" s="27"/>
      <c r="U570" s="369"/>
      <c r="V570" s="27"/>
      <c r="W570" s="27"/>
      <c r="X570" s="1">
        <f>IF($Q570=Y570,AG570,IF($Q570=Z570,AH570,AI570))</f>
        <v>0</v>
      </c>
      <c r="Y570" s="11" t="s">
        <v>1881</v>
      </c>
      <c r="Z570" s="11" t="s">
        <v>1757</v>
      </c>
      <c r="AA570" s="877" t="s">
        <v>1758</v>
      </c>
      <c r="AE570" s="6"/>
      <c r="AG570" s="24">
        <v>1</v>
      </c>
      <c r="AH570" s="24">
        <v>0.5</v>
      </c>
      <c r="AI570" s="24">
        <v>0</v>
      </c>
    </row>
    <row r="571" spans="1:37" ht="14.25" thickBot="1">
      <c r="B571" s="395"/>
      <c r="C571" s="324" t="s">
        <v>1070</v>
      </c>
      <c r="D571" s="327" t="s">
        <v>720</v>
      </c>
      <c r="E571" s="1199" t="s">
        <v>721</v>
      </c>
      <c r="F571" s="1200"/>
      <c r="G571" s="1200"/>
      <c r="H571" s="1201"/>
      <c r="I571" s="1199" t="s">
        <v>1882</v>
      </c>
      <c r="J571" s="1200"/>
      <c r="K571" s="1200"/>
      <c r="L571" s="1200"/>
      <c r="M571" s="1200"/>
      <c r="N571" s="1200"/>
      <c r="O571" s="1200"/>
      <c r="P571" s="1205"/>
      <c r="Q571" s="1243"/>
      <c r="R571" s="1244"/>
      <c r="S571" s="335" t="str">
        <f t="shared" si="60"/>
        <v>-</v>
      </c>
      <c r="T571" s="27"/>
      <c r="U571" s="369"/>
      <c r="V571" s="27"/>
      <c r="W571" s="27"/>
      <c r="X571" s="1" t="str">
        <f>IF($Q571=Y571,AG571,IF($Q571=Z571,AH571,AI571))</f>
        <v>-</v>
      </c>
      <c r="Y571" s="11" t="s">
        <v>1077</v>
      </c>
      <c r="Z571" s="11" t="s">
        <v>1078</v>
      </c>
      <c r="AA571" s="11" t="s">
        <v>1883</v>
      </c>
      <c r="AG571" s="24">
        <v>1</v>
      </c>
      <c r="AH571" s="24">
        <v>0</v>
      </c>
      <c r="AI571" s="24" t="s">
        <v>1027</v>
      </c>
    </row>
    <row r="572" spans="1:37" ht="24" customHeight="1" thickBot="1">
      <c r="B572" s="395"/>
      <c r="C572" s="1" t="s">
        <v>1070</v>
      </c>
      <c r="D572" s="327" t="s">
        <v>722</v>
      </c>
      <c r="E572" s="1199" t="s">
        <v>1884</v>
      </c>
      <c r="F572" s="1200"/>
      <c r="G572" s="1200"/>
      <c r="H572" s="1201"/>
      <c r="I572" s="1199" t="s">
        <v>1885</v>
      </c>
      <c r="J572" s="1200"/>
      <c r="K572" s="1200"/>
      <c r="L572" s="1200"/>
      <c r="M572" s="1200"/>
      <c r="N572" s="1200"/>
      <c r="O572" s="1200"/>
      <c r="P572" s="1205"/>
      <c r="Q572" s="1243"/>
      <c r="R572" s="1244"/>
      <c r="S572" s="335">
        <f t="shared" si="60"/>
        <v>0</v>
      </c>
      <c r="T572" s="27"/>
      <c r="U572" s="369"/>
      <c r="V572" s="27"/>
      <c r="W572" s="27"/>
      <c r="X572" s="1">
        <f>IF($Q572=Y572,AG572,IF($Q572=Z572,AH572,IF($Q572=AA572,AI572,IF($Q572=AB572,AJ572,AK572))))</f>
        <v>0</v>
      </c>
      <c r="Y572" s="11" t="s">
        <v>1886</v>
      </c>
      <c r="Z572" s="11" t="s">
        <v>1887</v>
      </c>
      <c r="AA572" s="11" t="s">
        <v>1888</v>
      </c>
      <c r="AB572" s="11" t="s">
        <v>1889</v>
      </c>
      <c r="AC572" s="11" t="s">
        <v>1890</v>
      </c>
      <c r="AD572" s="1"/>
      <c r="AG572" s="24">
        <v>1</v>
      </c>
      <c r="AH572" s="24">
        <f>$AH$2</f>
        <v>0.8</v>
      </c>
      <c r="AI572" s="24">
        <v>0.5</v>
      </c>
      <c r="AJ572" s="24">
        <f>$AJ$2</f>
        <v>0.2</v>
      </c>
      <c r="AK572" s="24">
        <v>0</v>
      </c>
    </row>
    <row r="573" spans="1:37" ht="36" customHeight="1" thickBot="1">
      <c r="B573" s="395"/>
      <c r="C573" s="374" t="s">
        <v>1036</v>
      </c>
      <c r="D573" s="327" t="s">
        <v>724</v>
      </c>
      <c r="E573" s="1199" t="s">
        <v>725</v>
      </c>
      <c r="F573" s="1200"/>
      <c r="G573" s="1200"/>
      <c r="H573" s="1201"/>
      <c r="I573" s="1199" t="s">
        <v>1891</v>
      </c>
      <c r="J573" s="1200"/>
      <c r="K573" s="1200"/>
      <c r="L573" s="1200"/>
      <c r="M573" s="1200"/>
      <c r="N573" s="1200"/>
      <c r="O573" s="1200"/>
      <c r="P573" s="1205"/>
      <c r="Q573" s="1243"/>
      <c r="R573" s="1244"/>
      <c r="S573" s="335">
        <f t="shared" si="60"/>
        <v>0</v>
      </c>
      <c r="T573" s="27"/>
      <c r="U573" s="369"/>
      <c r="V573" s="27"/>
      <c r="W573" s="27"/>
      <c r="X573" s="1">
        <f>IF($Q573=Y573,AG573,IF($Q573=Z573,AH573,IF($Q573=AA573,AI573,IF($Q573=AB573,AJ573,AK573))))</f>
        <v>0</v>
      </c>
      <c r="Y573" s="11" t="s">
        <v>1830</v>
      </c>
      <c r="Z573" s="11" t="s">
        <v>1800</v>
      </c>
      <c r="AA573" s="11" t="s">
        <v>1791</v>
      </c>
      <c r="AB573" s="11" t="s">
        <v>1488</v>
      </c>
      <c r="AC573" s="11" t="s">
        <v>1890</v>
      </c>
      <c r="AD573" s="1"/>
      <c r="AG573" s="24">
        <v>1</v>
      </c>
      <c r="AH573" s="24">
        <f>$AH$2</f>
        <v>0.8</v>
      </c>
      <c r="AI573" s="24">
        <v>0.5</v>
      </c>
      <c r="AJ573" s="24">
        <f>$AJ$2</f>
        <v>0.2</v>
      </c>
      <c r="AK573" s="24">
        <v>0</v>
      </c>
    </row>
    <row r="574" spans="1:37" ht="13.5" customHeight="1" thickBot="1">
      <c r="B574" s="395"/>
      <c r="C574" s="374" t="s">
        <v>1036</v>
      </c>
      <c r="D574" s="327" t="s">
        <v>726</v>
      </c>
      <c r="E574" s="1199" t="s">
        <v>727</v>
      </c>
      <c r="F574" s="1200"/>
      <c r="G574" s="1200"/>
      <c r="H574" s="1201"/>
      <c r="I574" s="1199" t="s">
        <v>1892</v>
      </c>
      <c r="J574" s="1200"/>
      <c r="K574" s="1200"/>
      <c r="L574" s="1200"/>
      <c r="M574" s="1200"/>
      <c r="N574" s="1200"/>
      <c r="O574" s="1200"/>
      <c r="P574" s="1205"/>
      <c r="Q574" s="1243"/>
      <c r="R574" s="1244"/>
      <c r="S574" s="335">
        <f t="shared" si="60"/>
        <v>0</v>
      </c>
      <c r="T574" s="27"/>
      <c r="U574" s="369"/>
      <c r="V574" s="27"/>
      <c r="W574" s="27"/>
      <c r="X574" s="1">
        <f>IF($Q574=Y574,AG574,AH574)</f>
        <v>0</v>
      </c>
      <c r="Y574" s="11" t="s">
        <v>1077</v>
      </c>
      <c r="Z574" s="11" t="s">
        <v>1078</v>
      </c>
      <c r="AE574" s="6"/>
      <c r="AG574" s="24">
        <v>1</v>
      </c>
      <c r="AH574" s="24">
        <v>0</v>
      </c>
    </row>
    <row r="575" spans="1:37" ht="24.6" customHeight="1" thickBot="1">
      <c r="B575" s="395"/>
      <c r="C575" s="374" t="s">
        <v>1036</v>
      </c>
      <c r="D575" s="327" t="s">
        <v>728</v>
      </c>
      <c r="E575" s="1199" t="s">
        <v>729</v>
      </c>
      <c r="F575" s="1200"/>
      <c r="G575" s="1200"/>
      <c r="H575" s="1201"/>
      <c r="I575" s="1199" t="s">
        <v>1893</v>
      </c>
      <c r="J575" s="1200"/>
      <c r="K575" s="1200"/>
      <c r="L575" s="1200"/>
      <c r="M575" s="1200"/>
      <c r="N575" s="1200"/>
      <c r="O575" s="1200"/>
      <c r="P575" s="1205"/>
      <c r="Q575" s="1243"/>
      <c r="R575" s="1244"/>
      <c r="S575" s="335">
        <f>$X575</f>
        <v>0</v>
      </c>
      <c r="T575" s="27"/>
      <c r="U575" s="369"/>
      <c r="V575" s="27"/>
      <c r="W575" s="27"/>
      <c r="X575" s="1">
        <f>IF($Q575=Y575,AG575,IF($Q575=Z575,AH575,IF($Q575=AA575,AI575,AJ575)))</f>
        <v>0</v>
      </c>
      <c r="Y575" s="11" t="s">
        <v>1894</v>
      </c>
      <c r="Z575" s="11" t="s">
        <v>1895</v>
      </c>
      <c r="AA575" s="11" t="s">
        <v>1896</v>
      </c>
      <c r="AB575" s="11" t="s">
        <v>1897</v>
      </c>
      <c r="AG575" s="24">
        <v>1</v>
      </c>
      <c r="AH575" s="24">
        <f>$AH$2</f>
        <v>0.8</v>
      </c>
      <c r="AI575" s="24">
        <v>0.5</v>
      </c>
      <c r="AJ575" s="24">
        <v>0</v>
      </c>
    </row>
    <row r="576" spans="1:37" ht="14.25" customHeight="1">
      <c r="B576" s="395"/>
      <c r="C576" s="1"/>
      <c r="D576" s="368" t="s">
        <v>1659</v>
      </c>
      <c r="E576" s="21" t="s">
        <v>1898</v>
      </c>
      <c r="F576" s="21"/>
      <c r="G576" s="21"/>
      <c r="H576" s="21"/>
      <c r="I576" s="1"/>
      <c r="U576" s="32"/>
      <c r="X576" s="1"/>
    </row>
    <row r="577" spans="2:36" ht="14.25" customHeight="1" thickBot="1">
      <c r="B577" s="395"/>
      <c r="C577" s="1"/>
      <c r="D577" s="26" t="s">
        <v>333</v>
      </c>
      <c r="E577" s="1213" t="s">
        <v>334</v>
      </c>
      <c r="F577" s="1214"/>
      <c r="G577" s="1214"/>
      <c r="H577" s="1212"/>
      <c r="I577" s="1213" t="s">
        <v>1015</v>
      </c>
      <c r="J577" s="1214"/>
      <c r="K577" s="1214"/>
      <c r="L577" s="1214"/>
      <c r="M577" s="1214"/>
      <c r="N577" s="1214"/>
      <c r="O577" s="1214"/>
      <c r="P577" s="1212"/>
      <c r="Q577" s="1213" t="s">
        <v>1016</v>
      </c>
      <c r="R577" s="1212"/>
      <c r="S577" s="26" t="s">
        <v>336</v>
      </c>
      <c r="T577" s="4"/>
      <c r="U577" s="366"/>
      <c r="V577" s="4"/>
      <c r="W577" s="4"/>
      <c r="X577" s="1"/>
      <c r="AC577" s="4" t="s">
        <v>1899</v>
      </c>
    </row>
    <row r="578" spans="2:36" ht="24" customHeight="1" thickBot="1">
      <c r="B578" s="395"/>
      <c r="C578" s="324" t="s">
        <v>1017</v>
      </c>
      <c r="D578" s="327" t="s">
        <v>730</v>
      </c>
      <c r="E578" s="1199" t="s">
        <v>731</v>
      </c>
      <c r="F578" s="1200"/>
      <c r="G578" s="1200"/>
      <c r="H578" s="1201"/>
      <c r="I578" s="1199" t="s">
        <v>1900</v>
      </c>
      <c r="J578" s="1200"/>
      <c r="K578" s="1200"/>
      <c r="L578" s="1200"/>
      <c r="M578" s="1200"/>
      <c r="N578" s="1200"/>
      <c r="O578" s="1200"/>
      <c r="P578" s="1205"/>
      <c r="Q578" s="1243"/>
      <c r="R578" s="1244"/>
      <c r="S578" s="335" t="str">
        <f t="shared" ref="S578:S586" si="61">$X578</f>
        <v>-</v>
      </c>
      <c r="T578" s="27"/>
      <c r="U578" s="369"/>
      <c r="V578" s="27"/>
      <c r="W578" s="27"/>
      <c r="X578" s="1" t="str">
        <f>IF($Y$2="熱供給施設","-",IF($Q578=Y578,AG578,IF($Q578=Z578,AH578,AI578)))</f>
        <v>-</v>
      </c>
      <c r="Y578" s="11" t="s">
        <v>1077</v>
      </c>
      <c r="Z578" s="11" t="s">
        <v>1078</v>
      </c>
      <c r="AA578" s="11" t="s">
        <v>1665</v>
      </c>
      <c r="AC578" s="1">
        <f>$Z$448</f>
        <v>1</v>
      </c>
      <c r="AG578" s="24">
        <v>1</v>
      </c>
      <c r="AH578" s="24">
        <v>0</v>
      </c>
      <c r="AI578" s="24" t="s">
        <v>1027</v>
      </c>
    </row>
    <row r="579" spans="2:36" ht="14.25" customHeight="1" thickBot="1">
      <c r="B579" s="395"/>
      <c r="C579" s="324" t="s">
        <v>1017</v>
      </c>
      <c r="D579" s="327" t="s">
        <v>732</v>
      </c>
      <c r="E579" s="1199" t="s">
        <v>733</v>
      </c>
      <c r="F579" s="1200"/>
      <c r="G579" s="1200"/>
      <c r="H579" s="1201"/>
      <c r="I579" s="1199" t="s">
        <v>1901</v>
      </c>
      <c r="J579" s="1200"/>
      <c r="K579" s="1200"/>
      <c r="L579" s="1200"/>
      <c r="M579" s="1200"/>
      <c r="N579" s="1200"/>
      <c r="O579" s="1200"/>
      <c r="P579" s="1205"/>
      <c r="Q579" s="1243"/>
      <c r="R579" s="1244"/>
      <c r="S579" s="335" t="str">
        <f t="shared" si="61"/>
        <v>-</v>
      </c>
      <c r="T579" s="27"/>
      <c r="U579" s="369"/>
      <c r="V579" s="27"/>
      <c r="W579" s="27"/>
      <c r="X579" s="1" t="str">
        <f>IF($Y$2="熱供給施設","-",IF($Q579=Y579,AG579,IF($Q579=Z579,AH579,AI579)))</f>
        <v>-</v>
      </c>
      <c r="Y579" s="11" t="s">
        <v>1077</v>
      </c>
      <c r="Z579" s="11" t="s">
        <v>1078</v>
      </c>
      <c r="AA579" s="11" t="s">
        <v>1902</v>
      </c>
      <c r="AG579" s="24">
        <v>1</v>
      </c>
      <c r="AH579" s="24">
        <v>0</v>
      </c>
      <c r="AI579" s="24" t="s">
        <v>1027</v>
      </c>
    </row>
    <row r="580" spans="2:36" ht="14.25" customHeight="1" thickBot="1">
      <c r="B580" s="395"/>
      <c r="C580" s="324" t="s">
        <v>1070</v>
      </c>
      <c r="D580" s="327" t="s">
        <v>734</v>
      </c>
      <c r="E580" s="1199" t="s">
        <v>735</v>
      </c>
      <c r="F580" s="1200"/>
      <c r="G580" s="1200"/>
      <c r="H580" s="1201"/>
      <c r="I580" s="1199" t="s">
        <v>1903</v>
      </c>
      <c r="J580" s="1200"/>
      <c r="K580" s="1200"/>
      <c r="L580" s="1200"/>
      <c r="M580" s="1200"/>
      <c r="N580" s="1200"/>
      <c r="O580" s="1200"/>
      <c r="P580" s="1205"/>
      <c r="Q580" s="1243"/>
      <c r="R580" s="1244"/>
      <c r="S580" s="335" t="str">
        <f t="shared" si="61"/>
        <v>-</v>
      </c>
      <c r="T580" s="27"/>
      <c r="U580" s="369"/>
      <c r="V580" s="27"/>
      <c r="W580" s="27"/>
      <c r="X580" s="1" t="str">
        <f>IF($Y$2="熱供給施設","-",IF($Q580=Y580,AG580,IF($Q580=Z580,AH580,AI580)))</f>
        <v>-</v>
      </c>
      <c r="Y580" s="11" t="s">
        <v>1077</v>
      </c>
      <c r="Z580" s="11" t="s">
        <v>1078</v>
      </c>
      <c r="AA580" s="11" t="s">
        <v>1904</v>
      </c>
      <c r="AG580" s="24">
        <v>1</v>
      </c>
      <c r="AH580" s="24">
        <v>0</v>
      </c>
      <c r="AI580" s="24" t="s">
        <v>1027</v>
      </c>
    </row>
    <row r="581" spans="2:36" ht="14.25" customHeight="1" thickBot="1">
      <c r="B581" s="395"/>
      <c r="C581" s="324" t="s">
        <v>1070</v>
      </c>
      <c r="D581" s="327" t="s">
        <v>736</v>
      </c>
      <c r="E581" s="1199" t="s">
        <v>1905</v>
      </c>
      <c r="F581" s="1200"/>
      <c r="G581" s="1200"/>
      <c r="H581" s="1201"/>
      <c r="I581" s="1199" t="s">
        <v>1906</v>
      </c>
      <c r="J581" s="1200"/>
      <c r="K581" s="1200"/>
      <c r="L581" s="1200"/>
      <c r="M581" s="1200"/>
      <c r="N581" s="1200"/>
      <c r="O581" s="1200"/>
      <c r="P581" s="1205"/>
      <c r="Q581" s="1243"/>
      <c r="R581" s="1244"/>
      <c r="S581" s="335" t="str">
        <f t="shared" si="61"/>
        <v>-</v>
      </c>
      <c r="T581" s="27"/>
      <c r="U581" s="369"/>
      <c r="V581" s="27"/>
      <c r="W581" s="27"/>
      <c r="X581" s="1" t="str">
        <f>IF($Y$2="熱供給施設","-",IF($Q581=Y581,AG581,IF($Q581=Z581,AH581,AI581)))</f>
        <v>-</v>
      </c>
      <c r="Y581" s="11" t="s">
        <v>1077</v>
      </c>
      <c r="Z581" s="11" t="s">
        <v>1078</v>
      </c>
      <c r="AA581" s="11" t="s">
        <v>1907</v>
      </c>
      <c r="AG581" s="24">
        <v>1</v>
      </c>
      <c r="AH581" s="24">
        <v>0</v>
      </c>
      <c r="AI581" s="24" t="s">
        <v>1027</v>
      </c>
    </row>
    <row r="582" spans="2:36" ht="14.25" customHeight="1" thickBot="1">
      <c r="B582" s="395"/>
      <c r="C582" s="324" t="s">
        <v>1070</v>
      </c>
      <c r="D582" s="327" t="s">
        <v>738</v>
      </c>
      <c r="E582" s="1199" t="s">
        <v>739</v>
      </c>
      <c r="F582" s="1200"/>
      <c r="G582" s="1200"/>
      <c r="H582" s="1201"/>
      <c r="I582" s="1199" t="s">
        <v>1908</v>
      </c>
      <c r="J582" s="1200"/>
      <c r="K582" s="1200"/>
      <c r="L582" s="1200"/>
      <c r="M582" s="1200"/>
      <c r="N582" s="1200"/>
      <c r="O582" s="1200"/>
      <c r="P582" s="1205"/>
      <c r="Q582" s="1243"/>
      <c r="R582" s="1244"/>
      <c r="S582" s="335">
        <f t="shared" si="61"/>
        <v>0</v>
      </c>
      <c r="T582" s="27"/>
      <c r="U582" s="369"/>
      <c r="V582" s="27"/>
      <c r="W582" s="27"/>
      <c r="X582" s="1">
        <f>IF($Y$2="熱供給施設","-",IF($Q582=Y582,AG582,AH582))</f>
        <v>0</v>
      </c>
      <c r="Y582" s="11" t="s">
        <v>1077</v>
      </c>
      <c r="Z582" s="11" t="s">
        <v>1078</v>
      </c>
      <c r="AG582" s="24">
        <v>1</v>
      </c>
      <c r="AH582" s="24">
        <v>0</v>
      </c>
    </row>
    <row r="583" spans="2:36" ht="14.25" customHeight="1" thickBot="1">
      <c r="B583" s="395"/>
      <c r="C583" s="324" t="s">
        <v>1070</v>
      </c>
      <c r="D583" s="327" t="s">
        <v>740</v>
      </c>
      <c r="E583" s="1199" t="s">
        <v>741</v>
      </c>
      <c r="F583" s="1200"/>
      <c r="G583" s="1200"/>
      <c r="H583" s="1201"/>
      <c r="I583" s="1199" t="s">
        <v>1909</v>
      </c>
      <c r="J583" s="1200"/>
      <c r="K583" s="1200"/>
      <c r="L583" s="1200"/>
      <c r="M583" s="1200"/>
      <c r="N583" s="1200"/>
      <c r="O583" s="1200"/>
      <c r="P583" s="1205"/>
      <c r="Q583" s="1243"/>
      <c r="R583" s="1244"/>
      <c r="S583" s="335" t="str">
        <f t="shared" si="61"/>
        <v>-</v>
      </c>
      <c r="T583" s="27"/>
      <c r="U583" s="369"/>
      <c r="V583" s="27"/>
      <c r="W583" s="27"/>
      <c r="X583" s="1" t="str">
        <f>IF($Y$2="熱供給施設","-",IF($Q583=Y583,AG583,IF($Q583=Z583,AH583,AI583)))</f>
        <v>-</v>
      </c>
      <c r="Y583" s="11" t="s">
        <v>1077</v>
      </c>
      <c r="Z583" s="11" t="s">
        <v>1078</v>
      </c>
      <c r="AA583" s="11" t="s">
        <v>1910</v>
      </c>
      <c r="AG583" s="24">
        <v>1</v>
      </c>
      <c r="AH583" s="24">
        <v>0</v>
      </c>
      <c r="AI583" s="24" t="s">
        <v>1027</v>
      </c>
    </row>
    <row r="584" spans="2:36" ht="14.25" customHeight="1" thickBot="1">
      <c r="B584" s="395"/>
      <c r="C584" s="324" t="s">
        <v>1070</v>
      </c>
      <c r="D584" s="327" t="s">
        <v>742</v>
      </c>
      <c r="E584" s="1199" t="s">
        <v>1911</v>
      </c>
      <c r="F584" s="1200"/>
      <c r="G584" s="1200"/>
      <c r="H584" s="1201"/>
      <c r="I584" s="1199" t="s">
        <v>1912</v>
      </c>
      <c r="J584" s="1200"/>
      <c r="K584" s="1200"/>
      <c r="L584" s="1200"/>
      <c r="M584" s="1200"/>
      <c r="N584" s="1200"/>
      <c r="O584" s="1200"/>
      <c r="P584" s="1205"/>
      <c r="Q584" s="1243"/>
      <c r="R584" s="1244"/>
      <c r="S584" s="335" t="str">
        <f t="shared" si="61"/>
        <v>-</v>
      </c>
      <c r="T584" s="27"/>
      <c r="U584" s="369"/>
      <c r="V584" s="27"/>
      <c r="W584" s="27"/>
      <c r="X584" s="1" t="str">
        <f>IF($Y$2="熱供給施設","-",IF($Q584=Y584,AG584,IF($Q584=Z584,AH584,AI584)))</f>
        <v>-</v>
      </c>
      <c r="Y584" s="11" t="s">
        <v>1077</v>
      </c>
      <c r="Z584" s="11" t="s">
        <v>1078</v>
      </c>
      <c r="AA584" s="11" t="s">
        <v>1773</v>
      </c>
      <c r="AG584" s="24">
        <v>1</v>
      </c>
      <c r="AH584" s="24">
        <v>0</v>
      </c>
      <c r="AI584" s="24" t="s">
        <v>1027</v>
      </c>
    </row>
    <row r="585" spans="2:36" ht="14.25" customHeight="1" thickBot="1">
      <c r="B585" s="395"/>
      <c r="C585" s="324" t="s">
        <v>1070</v>
      </c>
      <c r="D585" s="327" t="s">
        <v>744</v>
      </c>
      <c r="E585" s="1187" t="s">
        <v>1913</v>
      </c>
      <c r="F585" s="1188"/>
      <c r="G585" s="1188"/>
      <c r="H585" s="1210"/>
      <c r="I585" s="1199" t="s">
        <v>1914</v>
      </c>
      <c r="J585" s="1200"/>
      <c r="K585" s="1200"/>
      <c r="L585" s="1200"/>
      <c r="M585" s="1200"/>
      <c r="N585" s="1200"/>
      <c r="O585" s="1200"/>
      <c r="P585" s="1205"/>
      <c r="Q585" s="1243"/>
      <c r="R585" s="1244"/>
      <c r="S585" s="335">
        <f t="shared" si="61"/>
        <v>0</v>
      </c>
      <c r="T585" s="27"/>
      <c r="U585" s="369"/>
      <c r="V585" s="27"/>
      <c r="W585" s="27"/>
      <c r="X585" s="1">
        <f>IF($Y$2="熱供給施設","-",IF($Q585=Y585,AG585,IF($Q585=Z585,AH585,AI585)))</f>
        <v>0</v>
      </c>
      <c r="Y585" s="118" t="s">
        <v>1915</v>
      </c>
      <c r="Z585" s="118" t="s">
        <v>1916</v>
      </c>
      <c r="AA585" s="11" t="s">
        <v>1078</v>
      </c>
      <c r="AG585" s="24">
        <v>1</v>
      </c>
      <c r="AH585" s="24">
        <f>$AH$2</f>
        <v>0.8</v>
      </c>
      <c r="AI585" s="24">
        <v>0</v>
      </c>
    </row>
    <row r="586" spans="2:36" ht="14.25" customHeight="1" thickBot="1">
      <c r="B586" s="395"/>
      <c r="C586" s="324" t="s">
        <v>1070</v>
      </c>
      <c r="D586" s="327" t="s">
        <v>746</v>
      </c>
      <c r="E586" s="1199" t="s">
        <v>747</v>
      </c>
      <c r="F586" s="1200"/>
      <c r="G586" s="1200"/>
      <c r="H586" s="1201"/>
      <c r="I586" s="1199" t="s">
        <v>1917</v>
      </c>
      <c r="J586" s="1200"/>
      <c r="K586" s="1200"/>
      <c r="L586" s="1200"/>
      <c r="M586" s="1200"/>
      <c r="N586" s="1200"/>
      <c r="O586" s="1200"/>
      <c r="P586" s="1205"/>
      <c r="Q586" s="1243"/>
      <c r="R586" s="1244"/>
      <c r="S586" s="335" t="str">
        <f t="shared" si="61"/>
        <v>-</v>
      </c>
      <c r="T586" s="27"/>
      <c r="U586" s="369"/>
      <c r="V586" s="27"/>
      <c r="W586" s="27"/>
      <c r="X586" s="1" t="str">
        <f>IF($Y$2="熱供給施設","-",IF($Q586=Y586,AG586,IF($Q586=Z586,AH586,AI586)))</f>
        <v>-</v>
      </c>
      <c r="Y586" s="11" t="s">
        <v>1077</v>
      </c>
      <c r="Z586" s="11" t="s">
        <v>1078</v>
      </c>
      <c r="AA586" s="11" t="s">
        <v>1773</v>
      </c>
      <c r="AG586" s="24">
        <v>1</v>
      </c>
      <c r="AH586" s="24">
        <v>0</v>
      </c>
      <c r="AI586" s="24" t="s">
        <v>1027</v>
      </c>
    </row>
    <row r="587" spans="2:36" ht="9" customHeight="1">
      <c r="B587" s="395"/>
      <c r="C587" s="1"/>
      <c r="U587" s="32"/>
      <c r="X587" s="1"/>
    </row>
    <row r="588" spans="2:36" ht="14.25" customHeight="1">
      <c r="B588" s="395"/>
      <c r="C588" s="1"/>
      <c r="D588" s="368" t="s">
        <v>1918</v>
      </c>
      <c r="E588" s="21" t="s">
        <v>964</v>
      </c>
      <c r="F588" s="21"/>
      <c r="G588" s="21"/>
      <c r="H588" s="21"/>
      <c r="I588" s="1"/>
      <c r="U588" s="32"/>
      <c r="X588" s="1"/>
    </row>
    <row r="589" spans="2:36" ht="14.25" customHeight="1" thickBot="1">
      <c r="B589" s="395"/>
      <c r="C589" s="1"/>
      <c r="D589" s="26" t="s">
        <v>333</v>
      </c>
      <c r="E589" s="1213" t="s">
        <v>334</v>
      </c>
      <c r="F589" s="1214"/>
      <c r="G589" s="1214"/>
      <c r="H589" s="1212"/>
      <c r="I589" s="1213" t="s">
        <v>1015</v>
      </c>
      <c r="J589" s="1214"/>
      <c r="K589" s="1214"/>
      <c r="L589" s="1214"/>
      <c r="M589" s="1214"/>
      <c r="N589" s="1214"/>
      <c r="O589" s="1214"/>
      <c r="P589" s="1212"/>
      <c r="Q589" s="1213" t="s">
        <v>1016</v>
      </c>
      <c r="R589" s="1212"/>
      <c r="S589" s="26" t="s">
        <v>336</v>
      </c>
      <c r="T589" s="4"/>
      <c r="U589" s="366"/>
      <c r="V589" s="4"/>
      <c r="W589" s="4"/>
      <c r="X589" s="1"/>
    </row>
    <row r="590" spans="2:36" ht="14.25" thickBot="1">
      <c r="B590" s="395"/>
      <c r="C590" s="324" t="s">
        <v>1070</v>
      </c>
      <c r="D590" s="327" t="s">
        <v>751</v>
      </c>
      <c r="E590" s="1199" t="s">
        <v>1919</v>
      </c>
      <c r="F590" s="1200"/>
      <c r="G590" s="1200"/>
      <c r="H590" s="1201"/>
      <c r="I590" s="1199" t="s">
        <v>1920</v>
      </c>
      <c r="J590" s="1200"/>
      <c r="K590" s="1200"/>
      <c r="L590" s="1200"/>
      <c r="M590" s="1200"/>
      <c r="N590" s="1200"/>
      <c r="O590" s="1200"/>
      <c r="P590" s="1205"/>
      <c r="Q590" s="1243"/>
      <c r="R590" s="1244"/>
      <c r="S590" s="335" t="str">
        <f>$X590</f>
        <v>-</v>
      </c>
      <c r="T590" s="27"/>
      <c r="U590" s="369"/>
      <c r="V590" s="27"/>
      <c r="W590" s="27"/>
      <c r="X590" s="1" t="str">
        <f>IF($Y$2="熱供給施設","-",IF($Q590=Y590,AG590,IF($Q590=Z590,AH590,AI590)))</f>
        <v>-</v>
      </c>
      <c r="Y590" s="11" t="s">
        <v>1077</v>
      </c>
      <c r="Z590" s="11" t="s">
        <v>1078</v>
      </c>
      <c r="AA590" s="11" t="s">
        <v>1686</v>
      </c>
      <c r="AG590" s="24">
        <v>1</v>
      </c>
      <c r="AH590" s="24">
        <v>0</v>
      </c>
      <c r="AI590" s="24" t="s">
        <v>1027</v>
      </c>
    </row>
    <row r="591" spans="2:36" ht="14.25" customHeight="1" thickBot="1">
      <c r="B591" s="395"/>
      <c r="C591" s="324" t="s">
        <v>1070</v>
      </c>
      <c r="D591" s="327" t="s">
        <v>1921</v>
      </c>
      <c r="E591" s="1199" t="s">
        <v>1922</v>
      </c>
      <c r="F591" s="1200"/>
      <c r="G591" s="1200"/>
      <c r="H591" s="1201"/>
      <c r="I591" s="1199" t="s">
        <v>1923</v>
      </c>
      <c r="J591" s="1200"/>
      <c r="K591" s="1200"/>
      <c r="L591" s="1200"/>
      <c r="M591" s="1200"/>
      <c r="N591" s="1200"/>
      <c r="O591" s="1200"/>
      <c r="P591" s="1205"/>
      <c r="Q591" s="1243"/>
      <c r="R591" s="1244"/>
      <c r="S591" s="335" t="str">
        <f>$X591</f>
        <v>-</v>
      </c>
      <c r="T591" s="27"/>
      <c r="U591" s="369"/>
      <c r="V591" s="27"/>
      <c r="W591" s="27"/>
      <c r="X591" s="1" t="str">
        <f>IF($Y$2="熱供給施設","-",IF($Q591=Y591,AG591,IF($Q591=Z591,AH591,IF($Q591=AA591,AI591,AJ591))))</f>
        <v>-</v>
      </c>
      <c r="Y591" s="11" t="s">
        <v>1924</v>
      </c>
      <c r="Z591" s="11" t="s">
        <v>1077</v>
      </c>
      <c r="AA591" s="11" t="s">
        <v>1078</v>
      </c>
      <c r="AB591" s="11" t="s">
        <v>1686</v>
      </c>
      <c r="AG591" s="24">
        <v>1</v>
      </c>
      <c r="AH591" s="24">
        <f>$AH$2</f>
        <v>0.8</v>
      </c>
      <c r="AI591" s="24">
        <v>0</v>
      </c>
      <c r="AJ591" s="24" t="s">
        <v>1027</v>
      </c>
    </row>
    <row r="592" spans="2:36" ht="9" customHeight="1">
      <c r="B592" s="395"/>
      <c r="C592" s="1"/>
      <c r="U592" s="32"/>
      <c r="X592" s="1"/>
    </row>
    <row r="593" spans="2:38" ht="14.25" customHeight="1">
      <c r="B593" s="395"/>
      <c r="C593" s="1"/>
      <c r="D593" s="368" t="s">
        <v>1925</v>
      </c>
      <c r="E593" s="21" t="s">
        <v>162</v>
      </c>
      <c r="F593" s="21"/>
      <c r="G593" s="21"/>
      <c r="H593" s="21"/>
      <c r="U593" s="32"/>
      <c r="X593" s="1"/>
    </row>
    <row r="594" spans="2:38" ht="14.25" customHeight="1" thickBot="1">
      <c r="B594" s="395"/>
      <c r="C594" s="1"/>
      <c r="D594" s="26" t="s">
        <v>333</v>
      </c>
      <c r="E594" s="1213" t="s">
        <v>334</v>
      </c>
      <c r="F594" s="1214"/>
      <c r="G594" s="1214"/>
      <c r="H594" s="1212"/>
      <c r="I594" s="1213" t="s">
        <v>1015</v>
      </c>
      <c r="J594" s="1214"/>
      <c r="K594" s="1214"/>
      <c r="L594" s="1214"/>
      <c r="M594" s="1214"/>
      <c r="N594" s="1214"/>
      <c r="O594" s="1214"/>
      <c r="P594" s="1212"/>
      <c r="Q594" s="1213" t="s">
        <v>1016</v>
      </c>
      <c r="R594" s="1212"/>
      <c r="S594" s="26" t="s">
        <v>336</v>
      </c>
      <c r="T594" s="4"/>
      <c r="U594" s="366"/>
      <c r="V594" s="4"/>
      <c r="W594" s="4"/>
      <c r="X594" s="1"/>
    </row>
    <row r="595" spans="2:38" ht="24" customHeight="1" thickBot="1">
      <c r="B595" s="395"/>
      <c r="C595" s="324" t="s">
        <v>1070</v>
      </c>
      <c r="D595" s="327" t="s">
        <v>755</v>
      </c>
      <c r="E595" s="1199" t="s">
        <v>756</v>
      </c>
      <c r="F595" s="1200"/>
      <c r="G595" s="1200"/>
      <c r="H595" s="1201"/>
      <c r="I595" s="1199" t="s">
        <v>1926</v>
      </c>
      <c r="J595" s="1200"/>
      <c r="K595" s="1200"/>
      <c r="L595" s="1200"/>
      <c r="M595" s="1200"/>
      <c r="N595" s="1200"/>
      <c r="O595" s="1200"/>
      <c r="P595" s="1205"/>
      <c r="Q595" s="1243"/>
      <c r="R595" s="1244"/>
      <c r="S595" s="335">
        <f t="shared" ref="S595:S600" si="62">$X595</f>
        <v>0</v>
      </c>
      <c r="T595" s="27"/>
      <c r="U595" s="369"/>
      <c r="V595" s="27"/>
      <c r="W595" s="27"/>
      <c r="X595" s="1">
        <f>IF($Y$2="熱供給施設","-",IF($Q595=Y595,AG595,IF($Q595=Z595,AH595,AI595)))</f>
        <v>0</v>
      </c>
      <c r="Y595" s="11" t="s">
        <v>1756</v>
      </c>
      <c r="Z595" s="11" t="s">
        <v>1757</v>
      </c>
      <c r="AA595" s="877" t="s">
        <v>1758</v>
      </c>
      <c r="AC595" s="1"/>
      <c r="AD595" s="1"/>
      <c r="AG595" s="24">
        <v>1</v>
      </c>
      <c r="AH595" s="24">
        <v>0.5</v>
      </c>
      <c r="AI595" s="24">
        <v>0</v>
      </c>
    </row>
    <row r="596" spans="2:38" ht="14.25" customHeight="1" thickBot="1">
      <c r="B596" s="395"/>
      <c r="C596" s="324" t="s">
        <v>1070</v>
      </c>
      <c r="D596" s="327" t="s">
        <v>1927</v>
      </c>
      <c r="E596" s="1199" t="s">
        <v>758</v>
      </c>
      <c r="F596" s="1200"/>
      <c r="G596" s="1200"/>
      <c r="H596" s="1201"/>
      <c r="I596" s="1199" t="s">
        <v>1928</v>
      </c>
      <c r="J596" s="1200"/>
      <c r="K596" s="1200"/>
      <c r="L596" s="1200"/>
      <c r="M596" s="1200"/>
      <c r="N596" s="1200"/>
      <c r="O596" s="1200"/>
      <c r="P596" s="1205"/>
      <c r="Q596" s="1243"/>
      <c r="R596" s="1244"/>
      <c r="S596" s="335" t="str">
        <f t="shared" si="62"/>
        <v>-</v>
      </c>
      <c r="T596" s="27"/>
      <c r="U596" s="369"/>
      <c r="V596" s="27"/>
      <c r="W596" s="27"/>
      <c r="X596" s="1" t="str">
        <f>IF($Q596=Y596,AG596,IF($Q596=Z596,AH596,AI596))</f>
        <v>-</v>
      </c>
      <c r="Y596" s="11" t="s">
        <v>1077</v>
      </c>
      <c r="Z596" s="11" t="s">
        <v>1078</v>
      </c>
      <c r="AA596" s="11" t="s">
        <v>1929</v>
      </c>
      <c r="AG596" s="24">
        <v>1</v>
      </c>
      <c r="AH596" s="24">
        <v>0</v>
      </c>
      <c r="AI596" s="24" t="s">
        <v>1027</v>
      </c>
    </row>
    <row r="597" spans="2:38" ht="14.25" customHeight="1" thickBot="1">
      <c r="B597" s="395"/>
      <c r="C597" s="324" t="s">
        <v>1070</v>
      </c>
      <c r="D597" s="327" t="s">
        <v>759</v>
      </c>
      <c r="E597" s="1199" t="s">
        <v>760</v>
      </c>
      <c r="F597" s="1200"/>
      <c r="G597" s="1200"/>
      <c r="H597" s="1201"/>
      <c r="I597" s="1199" t="s">
        <v>1930</v>
      </c>
      <c r="J597" s="1200"/>
      <c r="K597" s="1200"/>
      <c r="L597" s="1200"/>
      <c r="M597" s="1200"/>
      <c r="N597" s="1200"/>
      <c r="O597" s="1200"/>
      <c r="P597" s="1205"/>
      <c r="Q597" s="1243"/>
      <c r="R597" s="1244"/>
      <c r="S597" s="335" t="str">
        <f t="shared" si="62"/>
        <v>-</v>
      </c>
      <c r="T597" s="27"/>
      <c r="U597" s="369"/>
      <c r="V597" s="27"/>
      <c r="W597" s="27"/>
      <c r="X597" s="1" t="str">
        <f>IF($Q597=Y597,AG597,IF($Q597=Z597,AH597,AI597))</f>
        <v>-</v>
      </c>
      <c r="Y597" s="11" t="s">
        <v>1077</v>
      </c>
      <c r="Z597" s="11" t="s">
        <v>1078</v>
      </c>
      <c r="AA597" s="11" t="s">
        <v>1929</v>
      </c>
      <c r="AG597" s="24">
        <v>1</v>
      </c>
      <c r="AH597" s="24">
        <v>0</v>
      </c>
      <c r="AI597" s="24" t="s">
        <v>1027</v>
      </c>
    </row>
    <row r="598" spans="2:38" ht="24" customHeight="1" thickBot="1">
      <c r="B598" s="395"/>
      <c r="C598" s="324" t="s">
        <v>1070</v>
      </c>
      <c r="D598" s="327" t="s">
        <v>761</v>
      </c>
      <c r="E598" s="1199" t="s">
        <v>762</v>
      </c>
      <c r="F598" s="1200"/>
      <c r="G598" s="1200"/>
      <c r="H598" s="1201"/>
      <c r="I598" s="1199" t="s">
        <v>1931</v>
      </c>
      <c r="J598" s="1200"/>
      <c r="K598" s="1200"/>
      <c r="L598" s="1200"/>
      <c r="M598" s="1200"/>
      <c r="N598" s="1200"/>
      <c r="O598" s="1200"/>
      <c r="P598" s="1205"/>
      <c r="Q598" s="1243"/>
      <c r="R598" s="1244"/>
      <c r="S598" s="335" t="str">
        <f t="shared" si="62"/>
        <v>-</v>
      </c>
      <c r="T598" s="27"/>
      <c r="U598" s="369"/>
      <c r="V598" s="27"/>
      <c r="W598" s="27"/>
      <c r="X598" s="1" t="str">
        <f>IF($Q598=Y598,AG598,IF($Q598=Z598,AH598,AI598))</f>
        <v>-</v>
      </c>
      <c r="Y598" s="11" t="s">
        <v>1077</v>
      </c>
      <c r="Z598" s="11" t="s">
        <v>1078</v>
      </c>
      <c r="AA598" s="11" t="s">
        <v>1929</v>
      </c>
      <c r="AG598" s="24">
        <v>1</v>
      </c>
      <c r="AH598" s="24">
        <v>0</v>
      </c>
      <c r="AI598" s="24" t="s">
        <v>1027</v>
      </c>
    </row>
    <row r="599" spans="2:38" ht="24" customHeight="1" thickBot="1">
      <c r="B599" s="395"/>
      <c r="C599" s="324" t="s">
        <v>1070</v>
      </c>
      <c r="D599" s="327" t="s">
        <v>763</v>
      </c>
      <c r="E599" s="1199" t="s">
        <v>764</v>
      </c>
      <c r="F599" s="1200"/>
      <c r="G599" s="1200"/>
      <c r="H599" s="1201"/>
      <c r="I599" s="1199" t="s">
        <v>1932</v>
      </c>
      <c r="J599" s="1200"/>
      <c r="K599" s="1200"/>
      <c r="L599" s="1200"/>
      <c r="M599" s="1200"/>
      <c r="N599" s="1200"/>
      <c r="O599" s="1200"/>
      <c r="P599" s="1205"/>
      <c r="Q599" s="1243"/>
      <c r="R599" s="1244"/>
      <c r="S599" s="335" t="str">
        <f t="shared" si="62"/>
        <v>-</v>
      </c>
      <c r="T599" s="27"/>
      <c r="U599" s="369"/>
      <c r="V599" s="27"/>
      <c r="W599" s="27"/>
      <c r="X599" s="1" t="str">
        <f>IF($Q599=Y599,AG599,IF($Q599=Z599,AH599,AI599))</f>
        <v>-</v>
      </c>
      <c r="Y599" s="11" t="s">
        <v>1077</v>
      </c>
      <c r="Z599" s="11" t="s">
        <v>1078</v>
      </c>
      <c r="AA599" s="11" t="s">
        <v>1929</v>
      </c>
      <c r="AG599" s="24">
        <v>1</v>
      </c>
      <c r="AH599" s="24">
        <v>0</v>
      </c>
      <c r="AI599" s="24" t="s">
        <v>1027</v>
      </c>
    </row>
    <row r="600" spans="2:38" ht="24" customHeight="1" thickBot="1">
      <c r="B600" s="397"/>
      <c r="C600" s="324" t="s">
        <v>1070</v>
      </c>
      <c r="D600" s="327" t="s">
        <v>765</v>
      </c>
      <c r="E600" s="1199" t="s">
        <v>766</v>
      </c>
      <c r="F600" s="1200"/>
      <c r="G600" s="1200"/>
      <c r="H600" s="1201"/>
      <c r="I600" s="1199" t="s">
        <v>1933</v>
      </c>
      <c r="J600" s="1200"/>
      <c r="K600" s="1200"/>
      <c r="L600" s="1200"/>
      <c r="M600" s="1200"/>
      <c r="N600" s="1200"/>
      <c r="O600" s="1200"/>
      <c r="P600" s="1205"/>
      <c r="Q600" s="1243"/>
      <c r="R600" s="1244"/>
      <c r="S600" s="335" t="str">
        <f t="shared" si="62"/>
        <v>-</v>
      </c>
      <c r="T600" s="27"/>
      <c r="U600" s="369"/>
      <c r="V600" s="27"/>
      <c r="W600" s="27"/>
      <c r="X600" s="1" t="str">
        <f>IF($Q600=Y600,AG600,IF($Q600=Z600,AH600,AI600))</f>
        <v>-</v>
      </c>
      <c r="Y600" s="11" t="s">
        <v>1077</v>
      </c>
      <c r="Z600" s="11" t="s">
        <v>1078</v>
      </c>
      <c r="AA600" s="11" t="s">
        <v>1934</v>
      </c>
      <c r="AB600" s="27"/>
      <c r="AC600" s="27"/>
      <c r="AG600" s="24">
        <v>1</v>
      </c>
      <c r="AH600" s="24">
        <v>0</v>
      </c>
      <c r="AI600" s="24" t="s">
        <v>1027</v>
      </c>
    </row>
    <row r="601" spans="2:38" ht="24" customHeight="1" thickBot="1">
      <c r="B601" s="395"/>
      <c r="C601" s="1" t="s">
        <v>1070</v>
      </c>
      <c r="D601" s="327" t="s">
        <v>767</v>
      </c>
      <c r="E601" s="1199" t="s">
        <v>1935</v>
      </c>
      <c r="F601" s="1200"/>
      <c r="G601" s="1200"/>
      <c r="H601" s="1201"/>
      <c r="I601" s="1303" t="s">
        <v>1936</v>
      </c>
      <c r="J601" s="1303"/>
      <c r="K601" s="1303"/>
      <c r="L601" s="1303"/>
      <c r="M601" s="1303"/>
      <c r="N601" s="1303"/>
      <c r="O601" s="1303"/>
      <c r="P601" s="1359"/>
      <c r="Q601" s="1243"/>
      <c r="R601" s="1244"/>
      <c r="S601" s="335" t="str">
        <f>$X601</f>
        <v>-</v>
      </c>
      <c r="T601" s="27"/>
      <c r="U601" s="369"/>
      <c r="V601" s="27"/>
      <c r="W601" s="27"/>
      <c r="X601" s="1" t="str">
        <f>IF($Y$2&lt;&gt;"情報通信施設","-",IF($Q601=Y601,AG601,IF($Q601=Z601,AH601,IF($Q601=AA601,AI601,IF($Q601=AB601,AJ601,IF($Q601=AC601,AK601,AL601))))))</f>
        <v>-</v>
      </c>
      <c r="Y601" s="11" t="s">
        <v>1937</v>
      </c>
      <c r="Z601" s="11" t="s">
        <v>1938</v>
      </c>
      <c r="AA601" s="11" t="s">
        <v>1939</v>
      </c>
      <c r="AB601" s="11" t="s">
        <v>1940</v>
      </c>
      <c r="AC601" s="11" t="s">
        <v>1941</v>
      </c>
      <c r="AD601" s="11" t="s">
        <v>1571</v>
      </c>
      <c r="AG601" s="24">
        <v>1</v>
      </c>
      <c r="AH601" s="24">
        <f>$AH$2</f>
        <v>0.8</v>
      </c>
      <c r="AI601" s="24">
        <v>0.5</v>
      </c>
      <c r="AJ601" s="24">
        <v>0.2</v>
      </c>
      <c r="AK601" s="24">
        <v>0</v>
      </c>
      <c r="AL601" s="24">
        <v>0</v>
      </c>
    </row>
    <row r="602" spans="2:38" ht="14.25" customHeight="1" thickBot="1">
      <c r="B602" s="395"/>
      <c r="C602" s="374" t="s">
        <v>1036</v>
      </c>
      <c r="D602" s="327" t="s">
        <v>2464</v>
      </c>
      <c r="E602" s="1199" t="s">
        <v>2465</v>
      </c>
      <c r="F602" s="1200"/>
      <c r="G602" s="1200"/>
      <c r="H602" s="1201"/>
      <c r="I602" s="1303" t="s">
        <v>2466</v>
      </c>
      <c r="J602" s="1303"/>
      <c r="K602" s="1303"/>
      <c r="L602" s="1303"/>
      <c r="M602" s="1303"/>
      <c r="N602" s="1303"/>
      <c r="O602" s="1303"/>
      <c r="P602" s="1359"/>
      <c r="Q602" s="1243"/>
      <c r="R602" s="1244"/>
      <c r="S602" s="335">
        <f t="shared" ref="S602" si="63">$X602</f>
        <v>0</v>
      </c>
      <c r="T602" s="27"/>
      <c r="U602" s="369"/>
      <c r="V602" s="27"/>
      <c r="W602" s="27"/>
      <c r="X602" s="1">
        <f>IF($Q602=Y602,AG602,AH602)</f>
        <v>0</v>
      </c>
      <c r="Y602" s="11" t="s">
        <v>2468</v>
      </c>
      <c r="Z602" s="11" t="s">
        <v>2467</v>
      </c>
      <c r="AE602" s="6"/>
      <c r="AG602" s="1120">
        <v>1</v>
      </c>
      <c r="AH602" s="1120">
        <v>0</v>
      </c>
    </row>
    <row r="603" spans="2:38" ht="9" customHeight="1">
      <c r="B603" s="395"/>
      <c r="C603" s="1"/>
      <c r="U603" s="32"/>
      <c r="X603" s="1"/>
    </row>
    <row r="604" spans="2:38" ht="9" customHeight="1">
      <c r="B604" s="395"/>
      <c r="C604" s="1"/>
      <c r="U604" s="32"/>
      <c r="X604" s="1"/>
    </row>
    <row r="605" spans="2:38" ht="14.25" customHeight="1">
      <c r="B605" s="395"/>
      <c r="C605" s="1"/>
      <c r="D605" s="368" t="s">
        <v>830</v>
      </c>
      <c r="E605" s="21" t="s">
        <v>1942</v>
      </c>
      <c r="F605" s="21"/>
      <c r="G605" s="21"/>
      <c r="H605" s="1"/>
      <c r="U605" s="32"/>
      <c r="X605" s="1"/>
    </row>
    <row r="606" spans="2:38" ht="14.25" customHeight="1">
      <c r="B606" s="395"/>
      <c r="C606" s="1"/>
      <c r="D606" s="368" t="s">
        <v>1288</v>
      </c>
      <c r="E606" s="21" t="s">
        <v>1289</v>
      </c>
      <c r="F606" s="21"/>
      <c r="G606" s="21"/>
      <c r="H606" s="21"/>
      <c r="U606" s="32"/>
      <c r="X606" s="1"/>
    </row>
    <row r="607" spans="2:38" ht="14.25" customHeight="1" thickBot="1">
      <c r="B607" s="395"/>
      <c r="C607" s="1"/>
      <c r="D607" s="26" t="s">
        <v>333</v>
      </c>
      <c r="E607" s="1213" t="s">
        <v>334</v>
      </c>
      <c r="F607" s="1214"/>
      <c r="G607" s="1214"/>
      <c r="H607" s="1212"/>
      <c r="I607" s="1213" t="s">
        <v>1015</v>
      </c>
      <c r="J607" s="1214"/>
      <c r="K607" s="1214"/>
      <c r="L607" s="1214"/>
      <c r="M607" s="1214"/>
      <c r="N607" s="1214"/>
      <c r="O607" s="1214"/>
      <c r="P607" s="1212"/>
      <c r="Q607" s="1213" t="s">
        <v>1016</v>
      </c>
      <c r="R607" s="1212"/>
      <c r="S607" s="26" t="s">
        <v>336</v>
      </c>
      <c r="T607" s="4"/>
      <c r="U607" s="366"/>
      <c r="V607" s="4"/>
      <c r="W607" s="4"/>
      <c r="X607" s="1"/>
    </row>
    <row r="608" spans="2:38" ht="36" customHeight="1" thickBot="1">
      <c r="B608" s="395"/>
      <c r="C608" s="324" t="s">
        <v>1017</v>
      </c>
      <c r="D608" s="326" t="s">
        <v>771</v>
      </c>
      <c r="E608" s="1199" t="s">
        <v>1943</v>
      </c>
      <c r="F608" s="1200"/>
      <c r="G608" s="1200"/>
      <c r="H608" s="1201"/>
      <c r="I608" s="1199" t="s">
        <v>1944</v>
      </c>
      <c r="J608" s="1200"/>
      <c r="K608" s="1200"/>
      <c r="L608" s="1200"/>
      <c r="M608" s="1200"/>
      <c r="N608" s="1200"/>
      <c r="O608" s="1200"/>
      <c r="P608" s="1205"/>
      <c r="Q608" s="1243"/>
      <c r="R608" s="1244"/>
      <c r="S608" s="335" t="str">
        <f t="shared" ref="S608:S613" si="64">$X608</f>
        <v>-</v>
      </c>
      <c r="T608" s="27"/>
      <c r="U608" s="369"/>
      <c r="V608" s="27"/>
      <c r="W608" s="27"/>
      <c r="X608" s="1" t="str">
        <f>IF($Q608=Y608,AG608,IF($Q608=Z608,AH608,IF($Q608=AA608,AI608,AJ608)))</f>
        <v>-</v>
      </c>
      <c r="Y608" s="11" t="s">
        <v>1077</v>
      </c>
      <c r="Z608" s="11" t="s">
        <v>1945</v>
      </c>
      <c r="AA608" s="11" t="s">
        <v>1078</v>
      </c>
      <c r="AB608" s="11" t="s">
        <v>1946</v>
      </c>
      <c r="AG608" s="24">
        <v>1</v>
      </c>
      <c r="AH608" s="24">
        <v>0.5</v>
      </c>
      <c r="AI608" s="24">
        <v>0</v>
      </c>
      <c r="AJ608" s="24" t="s">
        <v>1027</v>
      </c>
    </row>
    <row r="609" spans="2:36" ht="24" customHeight="1" thickBot="1">
      <c r="B609" s="395"/>
      <c r="C609" s="324" t="s">
        <v>1017</v>
      </c>
      <c r="D609" s="326" t="s">
        <v>773</v>
      </c>
      <c r="E609" s="1199" t="s">
        <v>1947</v>
      </c>
      <c r="F609" s="1200"/>
      <c r="G609" s="1200"/>
      <c r="H609" s="1201"/>
      <c r="I609" s="1199" t="s">
        <v>1948</v>
      </c>
      <c r="J609" s="1200"/>
      <c r="K609" s="1200"/>
      <c r="L609" s="1200"/>
      <c r="M609" s="1200"/>
      <c r="N609" s="1200"/>
      <c r="O609" s="1200"/>
      <c r="P609" s="1205"/>
      <c r="Q609" s="1243"/>
      <c r="R609" s="1244"/>
      <c r="S609" s="335" t="str">
        <f t="shared" si="64"/>
        <v>-</v>
      </c>
      <c r="T609" s="27"/>
      <c r="U609" s="369"/>
      <c r="V609" s="27"/>
      <c r="W609" s="27"/>
      <c r="X609" s="1" t="str">
        <f>IF($Q609=Y609,AG609,IF($Q609=Z609,AH609,IF($Q609=AA609,AI609,AJ609)))</f>
        <v>-</v>
      </c>
      <c r="Y609" s="11" t="s">
        <v>1077</v>
      </c>
      <c r="Z609" s="11" t="s">
        <v>1945</v>
      </c>
      <c r="AA609" s="11" t="s">
        <v>1078</v>
      </c>
      <c r="AB609" s="11" t="s">
        <v>1337</v>
      </c>
      <c r="AG609" s="24">
        <v>1</v>
      </c>
      <c r="AH609" s="24">
        <v>0.5</v>
      </c>
      <c r="AI609" s="24">
        <v>0</v>
      </c>
      <c r="AJ609" s="24" t="s">
        <v>1027</v>
      </c>
    </row>
    <row r="610" spans="2:36" ht="24" customHeight="1" thickBot="1">
      <c r="B610" s="395"/>
      <c r="C610" s="324" t="s">
        <v>1070</v>
      </c>
      <c r="D610" s="326" t="s">
        <v>1949</v>
      </c>
      <c r="E610" s="1199" t="s">
        <v>776</v>
      </c>
      <c r="F610" s="1200"/>
      <c r="G610" s="1200"/>
      <c r="H610" s="1201"/>
      <c r="I610" s="1199" t="s">
        <v>1950</v>
      </c>
      <c r="J610" s="1200"/>
      <c r="K610" s="1200"/>
      <c r="L610" s="1200"/>
      <c r="M610" s="1200"/>
      <c r="N610" s="1200"/>
      <c r="O610" s="1200"/>
      <c r="P610" s="1205"/>
      <c r="Q610" s="1243"/>
      <c r="R610" s="1244"/>
      <c r="S610" s="335" t="str">
        <f>$X610</f>
        <v>-</v>
      </c>
      <c r="T610" s="27"/>
      <c r="U610" s="369"/>
      <c r="V610" s="27"/>
      <c r="W610" s="27"/>
      <c r="X610" s="1" t="str">
        <f>IF($Q610=Y610,AG610,IF($Q610=Z610,AH610,AI610))</f>
        <v>-</v>
      </c>
      <c r="Y610" s="11" t="s">
        <v>1077</v>
      </c>
      <c r="Z610" s="11" t="s">
        <v>1078</v>
      </c>
      <c r="AA610" s="11" t="s">
        <v>1477</v>
      </c>
      <c r="AG610" s="24">
        <v>1</v>
      </c>
      <c r="AH610" s="24">
        <v>0</v>
      </c>
      <c r="AI610" s="24" t="s">
        <v>1027</v>
      </c>
    </row>
    <row r="611" spans="2:36" ht="14.25" customHeight="1" thickBot="1">
      <c r="B611" s="395"/>
      <c r="C611" s="324" t="s">
        <v>1070</v>
      </c>
      <c r="D611" s="326" t="s">
        <v>777</v>
      </c>
      <c r="E611" s="1199" t="s">
        <v>778</v>
      </c>
      <c r="F611" s="1200"/>
      <c r="G611" s="1200"/>
      <c r="H611" s="1201"/>
      <c r="I611" s="1199" t="s">
        <v>1951</v>
      </c>
      <c r="J611" s="1200"/>
      <c r="K611" s="1200"/>
      <c r="L611" s="1200"/>
      <c r="M611" s="1200"/>
      <c r="N611" s="1200"/>
      <c r="O611" s="1200"/>
      <c r="P611" s="1205"/>
      <c r="Q611" s="1243"/>
      <c r="R611" s="1244"/>
      <c r="S611" s="335" t="str">
        <f>$X611</f>
        <v>-</v>
      </c>
      <c r="T611" s="27"/>
      <c r="U611" s="369"/>
      <c r="V611" s="27"/>
      <c r="W611" s="27"/>
      <c r="X611" s="1" t="str">
        <f>IF($Q611=Y611,AG611,IF($Q611=Z611,AH611,AI611))</f>
        <v>-</v>
      </c>
      <c r="Y611" s="11" t="s">
        <v>1077</v>
      </c>
      <c r="Z611" s="11" t="s">
        <v>1078</v>
      </c>
      <c r="AA611" s="11" t="s">
        <v>1391</v>
      </c>
      <c r="AG611" s="24">
        <v>1</v>
      </c>
      <c r="AH611" s="24">
        <v>0</v>
      </c>
      <c r="AI611" s="24" t="s">
        <v>1027</v>
      </c>
    </row>
    <row r="612" spans="2:36" ht="24" customHeight="1" thickBot="1">
      <c r="B612" s="397"/>
      <c r="C612" s="324" t="s">
        <v>1070</v>
      </c>
      <c r="D612" s="326" t="s">
        <v>779</v>
      </c>
      <c r="E612" s="1199" t="s">
        <v>1952</v>
      </c>
      <c r="F612" s="1200"/>
      <c r="G612" s="1200"/>
      <c r="H612" s="1201"/>
      <c r="I612" s="1199" t="s">
        <v>1953</v>
      </c>
      <c r="J612" s="1200"/>
      <c r="K612" s="1200"/>
      <c r="L612" s="1200"/>
      <c r="M612" s="1200"/>
      <c r="N612" s="1200"/>
      <c r="O612" s="1200"/>
      <c r="P612" s="1205"/>
      <c r="Q612" s="1243"/>
      <c r="R612" s="1244"/>
      <c r="S612" s="335" t="str">
        <f t="shared" si="64"/>
        <v>-</v>
      </c>
      <c r="T612" s="27"/>
      <c r="U612" s="369"/>
      <c r="V612" s="27"/>
      <c r="W612" s="27"/>
      <c r="X612" s="1" t="str">
        <f>IF($Q612=Y612,AG612,IF($Q612=Z612,AH612,AI612))</f>
        <v>-</v>
      </c>
      <c r="Y612" s="11" t="s">
        <v>1077</v>
      </c>
      <c r="Z612" s="11" t="s">
        <v>1078</v>
      </c>
      <c r="AA612" s="11" t="s">
        <v>1954</v>
      </c>
      <c r="AG612" s="24">
        <v>1</v>
      </c>
      <c r="AH612" s="24">
        <v>0</v>
      </c>
      <c r="AI612" s="24" t="s">
        <v>1027</v>
      </c>
    </row>
    <row r="613" spans="2:36" ht="14.25" customHeight="1" thickBot="1">
      <c r="B613" s="395"/>
      <c r="C613" s="374" t="s">
        <v>1036</v>
      </c>
      <c r="D613" s="326" t="s">
        <v>781</v>
      </c>
      <c r="E613" s="1199" t="s">
        <v>1955</v>
      </c>
      <c r="F613" s="1200"/>
      <c r="G613" s="1200"/>
      <c r="H613" s="1201"/>
      <c r="I613" s="1199" t="s">
        <v>1956</v>
      </c>
      <c r="J613" s="1200"/>
      <c r="K613" s="1200"/>
      <c r="L613" s="1200"/>
      <c r="M613" s="1200"/>
      <c r="N613" s="1200"/>
      <c r="O613" s="1200"/>
      <c r="P613" s="1205"/>
      <c r="Q613" s="1243"/>
      <c r="R613" s="1244"/>
      <c r="S613" s="335">
        <f t="shared" si="64"/>
        <v>0</v>
      </c>
      <c r="T613" s="27"/>
      <c r="U613" s="369"/>
      <c r="V613" s="27"/>
      <c r="W613" s="27"/>
      <c r="X613" s="1">
        <f>IF($Q613=Y613,AG613,AH613)</f>
        <v>0</v>
      </c>
      <c r="Y613" s="11" t="s">
        <v>1077</v>
      </c>
      <c r="Z613" s="11" t="s">
        <v>1078</v>
      </c>
      <c r="AG613" s="24">
        <v>1</v>
      </c>
      <c r="AH613" s="24">
        <v>0</v>
      </c>
    </row>
    <row r="614" spans="2:36" ht="9" customHeight="1">
      <c r="B614" s="395"/>
      <c r="C614" s="1"/>
      <c r="U614" s="32"/>
      <c r="X614" s="1"/>
    </row>
    <row r="615" spans="2:36" ht="14.25" customHeight="1">
      <c r="B615" s="395"/>
      <c r="C615" s="1"/>
      <c r="D615" s="368" t="s">
        <v>1786</v>
      </c>
      <c r="E615" s="21" t="s">
        <v>1444</v>
      </c>
      <c r="F615" s="21"/>
      <c r="G615" s="21"/>
      <c r="H615" s="21"/>
      <c r="U615" s="32"/>
      <c r="X615" s="1"/>
    </row>
    <row r="616" spans="2:36" ht="14.25" customHeight="1" thickBot="1">
      <c r="B616" s="395"/>
      <c r="C616" s="1"/>
      <c r="D616" s="26" t="s">
        <v>333</v>
      </c>
      <c r="E616" s="1213" t="s">
        <v>334</v>
      </c>
      <c r="F616" s="1214"/>
      <c r="G616" s="1214"/>
      <c r="H616" s="1212"/>
      <c r="I616" s="1213" t="s">
        <v>1015</v>
      </c>
      <c r="J616" s="1214"/>
      <c r="K616" s="1214"/>
      <c r="L616" s="1214"/>
      <c r="M616" s="1214"/>
      <c r="N616" s="1214"/>
      <c r="O616" s="1214"/>
      <c r="P616" s="1212"/>
      <c r="Q616" s="1213" t="s">
        <v>1016</v>
      </c>
      <c r="R616" s="1212"/>
      <c r="S616" s="26" t="s">
        <v>336</v>
      </c>
      <c r="T616" s="4"/>
      <c r="U616" s="366"/>
      <c r="V616" s="4"/>
      <c r="W616" s="4"/>
      <c r="X616" s="1"/>
    </row>
    <row r="617" spans="2:36" ht="24" customHeight="1" thickBot="1">
      <c r="B617" s="395"/>
      <c r="C617" s="324" t="s">
        <v>1017</v>
      </c>
      <c r="D617" s="326" t="s">
        <v>784</v>
      </c>
      <c r="E617" s="1199" t="s">
        <v>785</v>
      </c>
      <c r="F617" s="1200"/>
      <c r="G617" s="1200"/>
      <c r="H617" s="1201"/>
      <c r="I617" s="1199" t="s">
        <v>1957</v>
      </c>
      <c r="J617" s="1200"/>
      <c r="K617" s="1200"/>
      <c r="L617" s="1200"/>
      <c r="M617" s="1200"/>
      <c r="N617" s="1200"/>
      <c r="O617" s="1200"/>
      <c r="P617" s="1205"/>
      <c r="Q617" s="1243"/>
      <c r="R617" s="1244"/>
      <c r="S617" s="335">
        <f t="shared" ref="S617:S622" si="65">$X617</f>
        <v>0</v>
      </c>
      <c r="T617" s="27"/>
      <c r="U617" s="369"/>
      <c r="V617" s="27"/>
      <c r="W617" s="27"/>
      <c r="X617" s="1">
        <f>IF($Q617=Y617,AG617,AH617)</f>
        <v>0</v>
      </c>
      <c r="Y617" s="11" t="s">
        <v>1077</v>
      </c>
      <c r="Z617" s="11" t="s">
        <v>1078</v>
      </c>
      <c r="AG617" s="24">
        <v>1</v>
      </c>
      <c r="AH617" s="24">
        <v>0</v>
      </c>
    </row>
    <row r="618" spans="2:36" ht="24" customHeight="1" thickBot="1">
      <c r="B618" s="395"/>
      <c r="C618" s="324" t="s">
        <v>1070</v>
      </c>
      <c r="D618" s="326" t="s">
        <v>1958</v>
      </c>
      <c r="E618" s="1199" t="s">
        <v>787</v>
      </c>
      <c r="F618" s="1200"/>
      <c r="G618" s="1200"/>
      <c r="H618" s="1201"/>
      <c r="I618" s="1199" t="s">
        <v>1959</v>
      </c>
      <c r="J618" s="1200"/>
      <c r="K618" s="1200"/>
      <c r="L618" s="1200"/>
      <c r="M618" s="1200"/>
      <c r="N618" s="1200"/>
      <c r="O618" s="1200"/>
      <c r="P618" s="1205"/>
      <c r="Q618" s="1243"/>
      <c r="R618" s="1244"/>
      <c r="S618" s="335" t="str">
        <f>$X618</f>
        <v>-</v>
      </c>
      <c r="T618" s="27"/>
      <c r="U618" s="369"/>
      <c r="V618" s="27"/>
      <c r="W618" s="27"/>
      <c r="X618" s="1" t="str">
        <f>IF($Q618=Y618,AG618,IF($Q618=Z618,AH618,AI618))</f>
        <v>-</v>
      </c>
      <c r="Y618" s="11" t="s">
        <v>1077</v>
      </c>
      <c r="Z618" s="11" t="s">
        <v>1078</v>
      </c>
      <c r="AA618" s="11" t="s">
        <v>1477</v>
      </c>
      <c r="AG618" s="24">
        <v>1</v>
      </c>
      <c r="AH618" s="24">
        <v>0</v>
      </c>
      <c r="AI618" s="24" t="s">
        <v>1027</v>
      </c>
    </row>
    <row r="619" spans="2:36" ht="24" customHeight="1" thickBot="1">
      <c r="B619" s="395"/>
      <c r="C619" s="324" t="s">
        <v>1070</v>
      </c>
      <c r="D619" s="326" t="s">
        <v>1960</v>
      </c>
      <c r="E619" s="1199" t="s">
        <v>1961</v>
      </c>
      <c r="F619" s="1200"/>
      <c r="G619" s="1200"/>
      <c r="H619" s="1201"/>
      <c r="I619" s="1199" t="s">
        <v>1962</v>
      </c>
      <c r="J619" s="1200"/>
      <c r="K619" s="1200"/>
      <c r="L619" s="1200"/>
      <c r="M619" s="1200"/>
      <c r="N619" s="1200"/>
      <c r="O619" s="1200"/>
      <c r="P619" s="1205"/>
      <c r="Q619" s="1243"/>
      <c r="R619" s="1244"/>
      <c r="S619" s="335">
        <f t="shared" si="65"/>
        <v>0</v>
      </c>
      <c r="T619" s="27"/>
      <c r="U619" s="369"/>
      <c r="V619" s="27"/>
      <c r="W619" s="27"/>
      <c r="X619" s="1">
        <f>IF($Q619=Y619,AG619,AH619)</f>
        <v>0</v>
      </c>
      <c r="Y619" s="11" t="s">
        <v>1077</v>
      </c>
      <c r="Z619" s="11" t="s">
        <v>1078</v>
      </c>
      <c r="AG619" s="24">
        <v>1</v>
      </c>
      <c r="AH619" s="24">
        <v>0</v>
      </c>
    </row>
    <row r="620" spans="2:36" ht="14.25" customHeight="1" thickBot="1">
      <c r="B620" s="395"/>
      <c r="C620" s="324" t="s">
        <v>1070</v>
      </c>
      <c r="D620" s="326" t="s">
        <v>790</v>
      </c>
      <c r="E620" s="1199" t="s">
        <v>791</v>
      </c>
      <c r="F620" s="1200"/>
      <c r="G620" s="1200"/>
      <c r="H620" s="1201"/>
      <c r="I620" s="1199" t="s">
        <v>1963</v>
      </c>
      <c r="J620" s="1200"/>
      <c r="K620" s="1200"/>
      <c r="L620" s="1200"/>
      <c r="M620" s="1200"/>
      <c r="N620" s="1200"/>
      <c r="O620" s="1200"/>
      <c r="P620" s="1205"/>
      <c r="Q620" s="1243"/>
      <c r="R620" s="1244"/>
      <c r="S620" s="335" t="str">
        <f t="shared" si="65"/>
        <v>-</v>
      </c>
      <c r="T620" s="27"/>
      <c r="U620" s="369"/>
      <c r="V620" s="27"/>
      <c r="W620" s="27"/>
      <c r="X620" s="1" t="str">
        <f>IF($Q620=Y620,AG620,IF($Q620=Z620,AH620,AI620))</f>
        <v>-</v>
      </c>
      <c r="Y620" s="11" t="s">
        <v>1077</v>
      </c>
      <c r="Z620" s="11" t="s">
        <v>1078</v>
      </c>
      <c r="AA620" s="11" t="s">
        <v>1458</v>
      </c>
      <c r="AD620" s="6"/>
      <c r="AG620" s="24">
        <v>1</v>
      </c>
      <c r="AH620" s="24">
        <v>0</v>
      </c>
      <c r="AI620" s="24" t="s">
        <v>1027</v>
      </c>
    </row>
    <row r="621" spans="2:36" ht="24" customHeight="1" thickBot="1">
      <c r="B621" s="395"/>
      <c r="C621" s="324" t="s">
        <v>1070</v>
      </c>
      <c r="D621" s="326" t="s">
        <v>792</v>
      </c>
      <c r="E621" s="1199" t="s">
        <v>793</v>
      </c>
      <c r="F621" s="1200"/>
      <c r="G621" s="1200"/>
      <c r="H621" s="1201"/>
      <c r="I621" s="1199" t="s">
        <v>1964</v>
      </c>
      <c r="J621" s="1200"/>
      <c r="K621" s="1200"/>
      <c r="L621" s="1200"/>
      <c r="M621" s="1200"/>
      <c r="N621" s="1200"/>
      <c r="O621" s="1200"/>
      <c r="P621" s="1205"/>
      <c r="Q621" s="1243"/>
      <c r="R621" s="1244"/>
      <c r="S621" s="335" t="str">
        <f t="shared" si="65"/>
        <v>-</v>
      </c>
      <c r="T621" s="27"/>
      <c r="U621" s="369"/>
      <c r="V621" s="27"/>
      <c r="W621" s="27"/>
      <c r="X621" s="1" t="str">
        <f>IF($Q621=Y621,AG621,IF($Q621=Z621,AH621,IF($Q621=AA621,AI621,AJ621)))</f>
        <v>-</v>
      </c>
      <c r="Y621" s="11" t="s">
        <v>1819</v>
      </c>
      <c r="Z621" s="11" t="s">
        <v>1965</v>
      </c>
      <c r="AA621" s="877" t="s">
        <v>1966</v>
      </c>
      <c r="AB621" s="11" t="s">
        <v>1967</v>
      </c>
      <c r="AG621" s="24">
        <v>1</v>
      </c>
      <c r="AH621" s="24">
        <v>0.5</v>
      </c>
      <c r="AI621" s="24">
        <v>0</v>
      </c>
      <c r="AJ621" s="24" t="s">
        <v>1027</v>
      </c>
    </row>
    <row r="622" spans="2:36" ht="24" customHeight="1" thickBot="1">
      <c r="B622" s="395"/>
      <c r="C622" s="374" t="s">
        <v>1036</v>
      </c>
      <c r="D622" s="326" t="s">
        <v>795</v>
      </c>
      <c r="E622" s="1199" t="s">
        <v>796</v>
      </c>
      <c r="F622" s="1200"/>
      <c r="G622" s="1200"/>
      <c r="H622" s="1201"/>
      <c r="I622" s="1199" t="s">
        <v>1968</v>
      </c>
      <c r="J622" s="1200"/>
      <c r="K622" s="1200"/>
      <c r="L622" s="1200"/>
      <c r="M622" s="1200"/>
      <c r="N622" s="1200"/>
      <c r="O622" s="1200"/>
      <c r="P622" s="1205"/>
      <c r="Q622" s="1243"/>
      <c r="R622" s="1244"/>
      <c r="S622" s="335">
        <f t="shared" si="65"/>
        <v>0</v>
      </c>
      <c r="T622" s="27"/>
      <c r="U622" s="369"/>
      <c r="V622" s="27"/>
      <c r="W622" s="27"/>
      <c r="X622" s="1">
        <f>IF($Q622=Y622,AG622,AH622)</f>
        <v>0</v>
      </c>
      <c r="Y622" s="11" t="s">
        <v>1077</v>
      </c>
      <c r="Z622" s="11" t="s">
        <v>1078</v>
      </c>
      <c r="AG622" s="24">
        <v>1</v>
      </c>
      <c r="AH622" s="24">
        <v>0</v>
      </c>
    </row>
    <row r="623" spans="2:36" ht="9" customHeight="1">
      <c r="B623" s="395"/>
      <c r="C623" s="1"/>
      <c r="U623" s="32"/>
      <c r="X623" s="1"/>
    </row>
    <row r="624" spans="2:36" ht="14.25" customHeight="1">
      <c r="B624" s="395"/>
      <c r="C624" s="1"/>
      <c r="D624" s="368" t="s">
        <v>1552</v>
      </c>
      <c r="E624" s="21" t="s">
        <v>1553</v>
      </c>
      <c r="F624" s="21"/>
      <c r="G624" s="21"/>
      <c r="H624" s="21"/>
      <c r="U624" s="32"/>
      <c r="X624" s="1"/>
    </row>
    <row r="625" spans="1:35" ht="14.25" customHeight="1" thickBot="1">
      <c r="B625" s="395"/>
      <c r="C625" s="1"/>
      <c r="D625" s="26" t="s">
        <v>333</v>
      </c>
      <c r="E625" s="1213" t="s">
        <v>334</v>
      </c>
      <c r="F625" s="1214"/>
      <c r="G625" s="1214"/>
      <c r="H625" s="1212"/>
      <c r="I625" s="1213" t="s">
        <v>1015</v>
      </c>
      <c r="J625" s="1214"/>
      <c r="K625" s="1214"/>
      <c r="L625" s="1214"/>
      <c r="M625" s="1214"/>
      <c r="N625" s="1214"/>
      <c r="O625" s="1214"/>
      <c r="P625" s="1212"/>
      <c r="Q625" s="1213" t="s">
        <v>1016</v>
      </c>
      <c r="R625" s="1212"/>
      <c r="S625" s="26" t="s">
        <v>336</v>
      </c>
      <c r="T625" s="4"/>
      <c r="U625" s="366"/>
      <c r="V625" s="4"/>
      <c r="W625" s="4"/>
      <c r="X625" s="1"/>
    </row>
    <row r="626" spans="1:35" ht="14.25" customHeight="1" thickBot="1">
      <c r="B626" s="395"/>
      <c r="C626" s="324" t="s">
        <v>1070</v>
      </c>
      <c r="D626" s="326" t="s">
        <v>797</v>
      </c>
      <c r="E626" s="1199" t="s">
        <v>798</v>
      </c>
      <c r="F626" s="1200"/>
      <c r="G626" s="1200"/>
      <c r="H626" s="1201"/>
      <c r="I626" s="1199" t="s">
        <v>1969</v>
      </c>
      <c r="J626" s="1200"/>
      <c r="K626" s="1200"/>
      <c r="L626" s="1200"/>
      <c r="M626" s="1200"/>
      <c r="N626" s="1200"/>
      <c r="O626" s="1200"/>
      <c r="P626" s="1205"/>
      <c r="Q626" s="1243"/>
      <c r="R626" s="1244"/>
      <c r="S626" s="335" t="str">
        <f>$X626</f>
        <v>-</v>
      </c>
      <c r="T626" s="27"/>
      <c r="U626" s="369"/>
      <c r="V626" s="27"/>
      <c r="W626" s="27"/>
      <c r="X626" s="1" t="str">
        <f>IF($Q626=Y626,AG626,IF($Q626=Z626,AH626,AI626))</f>
        <v>-</v>
      </c>
      <c r="Y626" s="11" t="s">
        <v>1077</v>
      </c>
      <c r="Z626" s="11" t="s">
        <v>1078</v>
      </c>
      <c r="AA626" s="11" t="s">
        <v>1970</v>
      </c>
      <c r="AG626" s="24">
        <v>1</v>
      </c>
      <c r="AH626" s="24">
        <v>0</v>
      </c>
      <c r="AI626" s="24" t="s">
        <v>1027</v>
      </c>
    </row>
    <row r="627" spans="1:35" ht="24" customHeight="1" thickBot="1">
      <c r="B627" s="395"/>
      <c r="C627" s="324" t="s">
        <v>1070</v>
      </c>
      <c r="D627" s="326" t="s">
        <v>799</v>
      </c>
      <c r="E627" s="1199" t="s">
        <v>1971</v>
      </c>
      <c r="F627" s="1200"/>
      <c r="G627" s="1200"/>
      <c r="H627" s="1201"/>
      <c r="I627" s="1199" t="s">
        <v>1972</v>
      </c>
      <c r="J627" s="1200"/>
      <c r="K627" s="1200"/>
      <c r="L627" s="1200"/>
      <c r="M627" s="1200"/>
      <c r="N627" s="1200"/>
      <c r="O627" s="1200"/>
      <c r="P627" s="1205"/>
      <c r="Q627" s="1243"/>
      <c r="R627" s="1244"/>
      <c r="S627" s="335">
        <f>$X627</f>
        <v>0</v>
      </c>
      <c r="T627" s="27"/>
      <c r="U627" s="369"/>
      <c r="V627" s="27"/>
      <c r="W627" s="27"/>
      <c r="X627" s="1">
        <f>IF($Q627=Y627,AG627,AH627)</f>
        <v>0</v>
      </c>
      <c r="Y627" s="11" t="s">
        <v>1077</v>
      </c>
      <c r="Z627" s="11" t="s">
        <v>1078</v>
      </c>
      <c r="AG627" s="24">
        <v>1</v>
      </c>
      <c r="AH627" s="24">
        <v>0</v>
      </c>
    </row>
    <row r="628" spans="1:35" ht="24" customHeight="1" thickBot="1">
      <c r="B628" s="395"/>
      <c r="C628" s="324" t="s">
        <v>1070</v>
      </c>
      <c r="D628" s="326" t="s">
        <v>1973</v>
      </c>
      <c r="E628" s="1199" t="s">
        <v>1974</v>
      </c>
      <c r="F628" s="1200"/>
      <c r="G628" s="1200"/>
      <c r="H628" s="1201"/>
      <c r="I628" s="1199" t="s">
        <v>1975</v>
      </c>
      <c r="J628" s="1200"/>
      <c r="K628" s="1200"/>
      <c r="L628" s="1200"/>
      <c r="M628" s="1200"/>
      <c r="N628" s="1200"/>
      <c r="O628" s="1200"/>
      <c r="P628" s="1205"/>
      <c r="Q628" s="1243"/>
      <c r="R628" s="1244"/>
      <c r="S628" s="335" t="str">
        <f>$X628</f>
        <v>-</v>
      </c>
      <c r="T628" s="27"/>
      <c r="U628" s="369"/>
      <c r="V628" s="27"/>
      <c r="W628" s="27"/>
      <c r="X628" s="1" t="str">
        <f>IF($Q628=Y628,AG628,IF($Q628=Z628,AH628,AI628))</f>
        <v>-</v>
      </c>
      <c r="Y628" s="11" t="s">
        <v>1077</v>
      </c>
      <c r="Z628" s="11" t="s">
        <v>1078</v>
      </c>
      <c r="AA628" s="11" t="s">
        <v>1477</v>
      </c>
      <c r="AG628" s="24">
        <v>1</v>
      </c>
      <c r="AH628" s="24">
        <v>0</v>
      </c>
      <c r="AI628" s="24" t="s">
        <v>1027</v>
      </c>
    </row>
    <row r="629" spans="1:35" ht="9" customHeight="1">
      <c r="B629" s="395"/>
      <c r="C629" s="1"/>
      <c r="U629" s="32"/>
      <c r="X629" s="1"/>
    </row>
    <row r="630" spans="1:35" ht="14.25" customHeight="1">
      <c r="B630" s="395"/>
      <c r="C630" s="1"/>
      <c r="D630" s="368" t="s">
        <v>1925</v>
      </c>
      <c r="E630" s="21" t="s">
        <v>197</v>
      </c>
      <c r="F630" s="21"/>
      <c r="G630" s="21"/>
      <c r="H630" s="21"/>
      <c r="U630" s="32"/>
      <c r="X630" s="1"/>
    </row>
    <row r="631" spans="1:35" ht="14.25" customHeight="1" thickBot="1">
      <c r="B631" s="395"/>
      <c r="C631" s="1"/>
      <c r="D631" s="26" t="s">
        <v>333</v>
      </c>
      <c r="E631" s="1213" t="s">
        <v>334</v>
      </c>
      <c r="F631" s="1214"/>
      <c r="G631" s="1214"/>
      <c r="H631" s="1212"/>
      <c r="I631" s="1213" t="s">
        <v>1015</v>
      </c>
      <c r="J631" s="1214"/>
      <c r="K631" s="1214"/>
      <c r="L631" s="1214"/>
      <c r="M631" s="1214"/>
      <c r="N631" s="1214"/>
      <c r="O631" s="1214"/>
      <c r="P631" s="1212"/>
      <c r="Q631" s="1213" t="s">
        <v>1016</v>
      </c>
      <c r="R631" s="1212"/>
      <c r="S631" s="26" t="s">
        <v>336</v>
      </c>
      <c r="T631" s="4"/>
      <c r="U631" s="366"/>
      <c r="V631" s="4"/>
      <c r="W631" s="4"/>
      <c r="X631" s="1"/>
    </row>
    <row r="632" spans="1:35" ht="14.25" customHeight="1" thickBot="1">
      <c r="B632" s="395"/>
      <c r="C632" s="324" t="s">
        <v>1070</v>
      </c>
      <c r="D632" s="326" t="s">
        <v>803</v>
      </c>
      <c r="E632" s="1199" t="s">
        <v>1976</v>
      </c>
      <c r="F632" s="1200"/>
      <c r="G632" s="1200"/>
      <c r="H632" s="1201"/>
      <c r="I632" s="1199" t="s">
        <v>1977</v>
      </c>
      <c r="J632" s="1200"/>
      <c r="K632" s="1200"/>
      <c r="L632" s="1200"/>
      <c r="M632" s="1200"/>
      <c r="N632" s="1200"/>
      <c r="O632" s="1200"/>
      <c r="P632" s="1205"/>
      <c r="Q632" s="1243"/>
      <c r="R632" s="1244"/>
      <c r="S632" s="335" t="str">
        <f>$X632</f>
        <v>-</v>
      </c>
      <c r="T632" s="27"/>
      <c r="U632" s="369"/>
      <c r="V632" s="27"/>
      <c r="W632" s="27"/>
      <c r="X632" s="1" t="str">
        <f>IF($Q632=Y632,AG632,IF($Q632=Z632,AH632,AI632))</f>
        <v>-</v>
      </c>
      <c r="Y632" s="11" t="s">
        <v>1077</v>
      </c>
      <c r="Z632" s="11" t="s">
        <v>1078</v>
      </c>
      <c r="AA632" s="11" t="s">
        <v>1978</v>
      </c>
      <c r="AB632" s="12"/>
      <c r="AG632" s="24">
        <v>1</v>
      </c>
      <c r="AH632" s="24">
        <v>0</v>
      </c>
      <c r="AI632" s="24" t="s">
        <v>1027</v>
      </c>
    </row>
    <row r="633" spans="1:35" ht="24" customHeight="1" thickBot="1">
      <c r="B633" s="395"/>
      <c r="C633" s="324" t="s">
        <v>1070</v>
      </c>
      <c r="D633" s="326" t="s">
        <v>1979</v>
      </c>
      <c r="E633" s="1199" t="s">
        <v>1980</v>
      </c>
      <c r="F633" s="1200"/>
      <c r="G633" s="1200"/>
      <c r="H633" s="1201"/>
      <c r="I633" s="1199" t="s">
        <v>1981</v>
      </c>
      <c r="J633" s="1200"/>
      <c r="K633" s="1200"/>
      <c r="L633" s="1200"/>
      <c r="M633" s="1200"/>
      <c r="N633" s="1200"/>
      <c r="O633" s="1200"/>
      <c r="P633" s="1205"/>
      <c r="Q633" s="1243"/>
      <c r="R633" s="1244"/>
      <c r="S633" s="335" t="str">
        <f>$X633</f>
        <v>-</v>
      </c>
      <c r="T633" s="27"/>
      <c r="U633" s="369"/>
      <c r="V633" s="27"/>
      <c r="W633" s="27"/>
      <c r="X633" s="1" t="str">
        <f>IF($Q633=Y633,AG633,IF($Q633=Z633,AH633,AI633))</f>
        <v>-</v>
      </c>
      <c r="Y633" s="11" t="s">
        <v>1077</v>
      </c>
      <c r="Z633" s="11" t="s">
        <v>1078</v>
      </c>
      <c r="AA633" s="11" t="s">
        <v>1982</v>
      </c>
      <c r="AB633" s="395"/>
      <c r="AG633" s="24">
        <v>1</v>
      </c>
      <c r="AH633" s="24">
        <v>0</v>
      </c>
      <c r="AI633" s="24" t="s">
        <v>1027</v>
      </c>
    </row>
    <row r="634" spans="1:35" ht="12" customHeight="1">
      <c r="B634" s="395"/>
      <c r="C634" s="324"/>
      <c r="D634" s="501"/>
      <c r="E634" s="245"/>
      <c r="F634" s="245"/>
      <c r="G634" s="245"/>
      <c r="H634" s="245"/>
      <c r="I634" s="245"/>
      <c r="J634" s="245"/>
      <c r="K634" s="245"/>
      <c r="L634" s="245"/>
      <c r="M634" s="245"/>
      <c r="N634" s="245"/>
      <c r="O634" s="245"/>
      <c r="P634" s="245"/>
      <c r="S634" s="27"/>
      <c r="T634" s="27"/>
      <c r="U634" s="369"/>
      <c r="V634" s="27"/>
      <c r="W634" s="27"/>
      <c r="X634" s="1"/>
      <c r="Y634" s="27"/>
      <c r="Z634" s="27"/>
      <c r="AA634" s="27"/>
      <c r="AG634" s="1"/>
      <c r="AH634" s="1"/>
      <c r="AI634" s="1"/>
    </row>
    <row r="635" spans="1:35" ht="3" customHeight="1">
      <c r="B635" s="396"/>
      <c r="C635" s="1100"/>
      <c r="D635" s="1110"/>
      <c r="E635" s="1099"/>
      <c r="F635" s="1099"/>
      <c r="G635" s="1099"/>
      <c r="H635" s="1099"/>
      <c r="I635" s="1099"/>
      <c r="J635" s="1099"/>
      <c r="K635" s="1099"/>
      <c r="L635" s="1099"/>
      <c r="M635" s="1099"/>
      <c r="N635" s="1099"/>
      <c r="O635" s="1099"/>
      <c r="P635" s="1099"/>
      <c r="Q635" s="1086"/>
      <c r="R635" s="1086"/>
      <c r="S635" s="1091"/>
      <c r="T635" s="1091"/>
      <c r="U635" s="375"/>
      <c r="V635" s="27"/>
      <c r="W635" s="27"/>
      <c r="X635" s="1"/>
      <c r="Y635" s="27"/>
      <c r="Z635" s="27"/>
      <c r="AA635" s="27"/>
      <c r="AG635" s="1"/>
      <c r="AH635" s="1"/>
      <c r="AI635" s="1"/>
    </row>
    <row r="636" spans="1:35" ht="14.25" customHeight="1">
      <c r="U636" s="403"/>
    </row>
    <row r="637" spans="1:35" ht="14.25" customHeight="1">
      <c r="A637" s="252" t="s">
        <v>1983</v>
      </c>
      <c r="B637" s="252"/>
      <c r="C637" s="252"/>
      <c r="F637" s="25"/>
      <c r="G637" s="25"/>
      <c r="H637" s="25"/>
    </row>
    <row r="638" spans="1:35" ht="3" customHeight="1">
      <c r="A638" s="252"/>
      <c r="B638" s="267"/>
      <c r="C638" s="448"/>
      <c r="D638" s="394"/>
      <c r="E638" s="394"/>
      <c r="F638" s="365"/>
      <c r="G638" s="365"/>
      <c r="H638" s="365"/>
      <c r="I638" s="394"/>
      <c r="J638" s="394"/>
      <c r="K638" s="394"/>
      <c r="L638" s="394"/>
      <c r="M638" s="394"/>
      <c r="N638" s="394"/>
      <c r="O638" s="394"/>
      <c r="P638" s="394"/>
      <c r="Q638" s="394"/>
      <c r="R638" s="394"/>
      <c r="S638" s="394"/>
      <c r="T638" s="394"/>
      <c r="U638" s="344"/>
    </row>
    <row r="639" spans="1:35" ht="12" customHeight="1">
      <c r="B639" s="395"/>
      <c r="C639" s="21" t="s">
        <v>1984</v>
      </c>
      <c r="U639" s="32"/>
      <c r="X639" s="1"/>
    </row>
    <row r="640" spans="1:35" ht="12" customHeight="1">
      <c r="B640" s="395"/>
      <c r="D640" s="368" t="s">
        <v>90</v>
      </c>
      <c r="E640" s="21" t="s">
        <v>1985</v>
      </c>
      <c r="F640" s="21"/>
      <c r="G640" s="1"/>
      <c r="H640" s="21"/>
      <c r="U640" s="32"/>
      <c r="X640" s="1"/>
    </row>
    <row r="641" spans="2:38" ht="13.5" customHeight="1">
      <c r="B641" s="395"/>
      <c r="C641" s="1"/>
      <c r="D641" s="26" t="s">
        <v>333</v>
      </c>
      <c r="E641" s="1213" t="s">
        <v>334</v>
      </c>
      <c r="F641" s="1214"/>
      <c r="G641" s="1214"/>
      <c r="H641" s="1212"/>
      <c r="I641" s="1213" t="s">
        <v>1015</v>
      </c>
      <c r="J641" s="1214"/>
      <c r="K641" s="1214"/>
      <c r="L641" s="1214"/>
      <c r="M641" s="1214"/>
      <c r="N641" s="1214"/>
      <c r="O641" s="1214"/>
      <c r="P641" s="1212"/>
      <c r="Q641" s="1213" t="s">
        <v>1016</v>
      </c>
      <c r="R641" s="1212"/>
      <c r="S641" s="26" t="s">
        <v>336</v>
      </c>
      <c r="T641" s="4"/>
      <c r="U641" s="366"/>
      <c r="V641" s="4"/>
      <c r="W641" s="4"/>
      <c r="X641" s="1"/>
    </row>
    <row r="642" spans="2:38">
      <c r="B642" s="395"/>
      <c r="C642" s="324" t="str">
        <f>IF($Y$2="熱供給施設","＋",IF(AJ656&gt;=20,"○","◎"))</f>
        <v>◎</v>
      </c>
      <c r="D642" s="328">
        <v>1.1000000000000001</v>
      </c>
      <c r="E642" s="1187" t="s">
        <v>1986</v>
      </c>
      <c r="F642" s="1188"/>
      <c r="G642" s="1188"/>
      <c r="H642" s="1210"/>
      <c r="I642" s="1187" t="s">
        <v>1987</v>
      </c>
      <c r="J642" s="1188"/>
      <c r="K642" s="1188"/>
      <c r="L642" s="1188"/>
      <c r="M642" s="1188"/>
      <c r="N642" s="1188"/>
      <c r="O642" s="1188"/>
      <c r="P642" s="1210"/>
      <c r="Q642" s="1367"/>
      <c r="R642" s="1368"/>
      <c r="S642" s="1256">
        <f>$X642</f>
        <v>0</v>
      </c>
      <c r="T642" s="27"/>
      <c r="U642" s="369"/>
      <c r="V642" s="27"/>
      <c r="W642" s="27"/>
      <c r="X642" s="1">
        <f>IF(X644="","-",IF(X644&gt;=Y642,1,IF(X644&lt;$Z$642,0,ROUND((1-0.8*($Y$642-X644)/($Y$642-$Z$642)),3))))</f>
        <v>0</v>
      </c>
      <c r="Y642" s="1013">
        <v>50</v>
      </c>
      <c r="Z642" s="1014">
        <v>10</v>
      </c>
    </row>
    <row r="643" spans="2:38" ht="14.25" customHeight="1" thickBot="1">
      <c r="B643" s="395"/>
      <c r="D643" s="852"/>
      <c r="E643" s="244"/>
      <c r="F643" s="245"/>
      <c r="G643" s="245"/>
      <c r="H643" s="246"/>
      <c r="I643" s="244"/>
      <c r="J643" s="245"/>
      <c r="K643" s="245"/>
      <c r="L643" s="245"/>
      <c r="M643" s="245"/>
      <c r="N643" s="245"/>
      <c r="O643" s="1329" t="s">
        <v>1988</v>
      </c>
      <c r="P643" s="1331"/>
      <c r="Q643" s="1329" t="s">
        <v>1989</v>
      </c>
      <c r="R643" s="1331"/>
      <c r="S643" s="1285"/>
      <c r="T643" s="27"/>
      <c r="U643" s="369"/>
      <c r="V643" s="27"/>
      <c r="W643" s="27"/>
      <c r="Y643" s="1"/>
      <c r="Z643" s="1"/>
      <c r="AA643" s="1"/>
      <c r="AB643" s="1"/>
      <c r="AC643" s="1"/>
    </row>
    <row r="644" spans="2:38" ht="14.25" thickBot="1">
      <c r="B644" s="395"/>
      <c r="D644" s="1070"/>
      <c r="E644" s="244"/>
      <c r="F644" s="245"/>
      <c r="G644" s="245"/>
      <c r="H644" s="246"/>
      <c r="I644" s="247"/>
      <c r="J644" s="1099"/>
      <c r="K644" s="1099"/>
      <c r="L644" s="1099"/>
      <c r="M644" s="1099"/>
      <c r="N644" s="796"/>
      <c r="O644" s="332"/>
      <c r="P644" s="334" t="s">
        <v>856</v>
      </c>
      <c r="Q644" s="235"/>
      <c r="R644" s="1017" t="s">
        <v>1990</v>
      </c>
      <c r="S644" s="1257"/>
      <c r="T644" s="27"/>
      <c r="U644" s="369"/>
      <c r="V644" s="27"/>
      <c r="W644" s="27"/>
      <c r="X644" s="791">
        <f>O644</f>
        <v>0</v>
      </c>
      <c r="Y644" t="s">
        <v>1991</v>
      </c>
      <c r="Z644" t="s">
        <v>1992</v>
      </c>
      <c r="AA644" t="s">
        <v>1993</v>
      </c>
    </row>
    <row r="645" spans="2:38" ht="14.25" thickBot="1">
      <c r="B645" s="395"/>
      <c r="C645" s="374" t="s">
        <v>1036</v>
      </c>
      <c r="D645" s="326">
        <v>1.2</v>
      </c>
      <c r="E645" s="1199" t="s">
        <v>810</v>
      </c>
      <c r="F645" s="1200"/>
      <c r="G645" s="1200"/>
      <c r="H645" s="1201"/>
      <c r="I645" s="1190" t="s">
        <v>1994</v>
      </c>
      <c r="J645" s="1191"/>
      <c r="K645" s="1191"/>
      <c r="L645" s="1191"/>
      <c r="M645" s="1191"/>
      <c r="N645" s="1191"/>
      <c r="O645" s="1191"/>
      <c r="P645" s="1211"/>
      <c r="Q645" s="1364"/>
      <c r="R645" s="1365"/>
      <c r="S645" s="879">
        <f>$X645</f>
        <v>0</v>
      </c>
      <c r="T645" s="27"/>
      <c r="U645" s="369"/>
      <c r="V645" s="27"/>
      <c r="W645" s="27"/>
      <c r="X645" s="1">
        <f>IF(X644="","-",IF(X644&gt;=Y645,1,IF(X644&lt;=$AA$645,0,IF(AND(X644&lt;Y645,X644&gt;Z645),ROUND((1-0.2*($Y$645-X644)/($Y$645-$Z$645)),3),IF(AND(X644&lt;=Z645,X644&gt;AA645),ROUND((0.8-0.8*($Z$645-X644)/($Z$645-$AA$645)),3),"-")))))</f>
        <v>0</v>
      </c>
      <c r="Y645" s="1013">
        <v>2000</v>
      </c>
      <c r="Z645" s="1023">
        <v>200</v>
      </c>
      <c r="AA645" s="1014">
        <v>50</v>
      </c>
      <c r="AE645" s="791"/>
    </row>
    <row r="646" spans="2:38" ht="14.25" thickBot="1">
      <c r="B646" s="395"/>
      <c r="C646" s="374" t="s">
        <v>1036</v>
      </c>
      <c r="D646" s="75">
        <v>1.3</v>
      </c>
      <c r="E646" s="1187" t="s">
        <v>1995</v>
      </c>
      <c r="F646" s="1188"/>
      <c r="G646" s="1188"/>
      <c r="H646" s="1210"/>
      <c r="I646" s="1339" t="s">
        <v>1996</v>
      </c>
      <c r="J646" s="1340"/>
      <c r="K646" s="1340"/>
      <c r="L646" s="1340"/>
      <c r="M646" s="1340"/>
      <c r="N646" s="1340"/>
      <c r="O646" s="1340"/>
      <c r="P646" s="1340"/>
      <c r="Q646" s="1227" t="str">
        <f>IF(SUM($X$649:$X$651)&gt;=100,Y646,IF(SUM($X$649:$X$651)&gt;=50,Z646,IF(SUM($X$649:$X$651)&gt;=30,AA646,IF(SUM($X$649:$X$651)&gt;=10,AB646,AC646))))</f>
        <v>電力換算で10kW未満採用又は採用無し</v>
      </c>
      <c r="R646" s="1228"/>
      <c r="S646" s="1315">
        <f t="shared" ref="S646:S651" si="66">$X646</f>
        <v>0</v>
      </c>
      <c r="T646" s="27"/>
      <c r="U646" s="369"/>
      <c r="V646" s="27"/>
      <c r="W646" s="27"/>
      <c r="X646" s="1">
        <f>IF($Q646=Y646,AG646,IF($Q646=Z646,AH646,IF($Q646=AA646,AI646,IF($Q646=AB646,AJ646,AK646))))</f>
        <v>0</v>
      </c>
      <c r="Y646" s="1066" t="s">
        <v>1126</v>
      </c>
      <c r="Z646" s="1066" t="s">
        <v>1127</v>
      </c>
      <c r="AA646" s="1066" t="s">
        <v>1997</v>
      </c>
      <c r="AB646" s="1066" t="s">
        <v>1998</v>
      </c>
      <c r="AC646" s="11" t="s">
        <v>1999</v>
      </c>
      <c r="AG646" s="24">
        <v>1</v>
      </c>
      <c r="AH646" s="24">
        <v>0.8</v>
      </c>
      <c r="AI646" s="24">
        <v>0.5</v>
      </c>
      <c r="AJ646" s="24">
        <f>$AJ$2</f>
        <v>0.2</v>
      </c>
      <c r="AK646" s="24">
        <v>0</v>
      </c>
    </row>
    <row r="647" spans="2:38">
      <c r="B647" s="395"/>
      <c r="D647" s="75"/>
      <c r="E647" s="244"/>
      <c r="F647" s="245"/>
      <c r="G647" s="245"/>
      <c r="H647" s="246"/>
      <c r="I647" s="1351"/>
      <c r="J647" s="1366"/>
      <c r="K647" s="1366"/>
      <c r="L647" s="1366"/>
      <c r="M647" s="1366"/>
      <c r="N647" s="1366"/>
      <c r="O647" s="1366"/>
      <c r="P647" s="1366"/>
      <c r="Q647" s="990" t="s">
        <v>1131</v>
      </c>
      <c r="R647" s="1022">
        <f>Z651</f>
        <v>0</v>
      </c>
      <c r="S647" s="1360"/>
      <c r="T647" s="27"/>
      <c r="U647" s="369"/>
      <c r="V647" s="27"/>
      <c r="W647" s="27"/>
      <c r="X647" s="1"/>
      <c r="Y647" s="1"/>
      <c r="Z647" s="1"/>
      <c r="AA647" s="1"/>
      <c r="AB647" s="1"/>
      <c r="AC647" s="1"/>
      <c r="AD647" s="1"/>
      <c r="AE647" s="1"/>
      <c r="AF647" s="1"/>
      <c r="AG647" s="1"/>
      <c r="AH647" s="1"/>
      <c r="AI647" s="1"/>
      <c r="AJ647" s="1"/>
      <c r="AK647" s="1"/>
      <c r="AL647" s="1"/>
    </row>
    <row r="648" spans="2:38" ht="24" customHeight="1" thickBot="1">
      <c r="B648" s="395"/>
      <c r="D648" s="75"/>
      <c r="E648" s="244"/>
      <c r="F648" s="245"/>
      <c r="G648" s="245"/>
      <c r="H648" s="246"/>
      <c r="I648" s="1351"/>
      <c r="J648" s="1352"/>
      <c r="K648" s="1362" t="s">
        <v>1132</v>
      </c>
      <c r="L648" s="1363"/>
      <c r="M648" s="1348" t="s">
        <v>1133</v>
      </c>
      <c r="N648" s="1349"/>
      <c r="O648" s="1329" t="s">
        <v>1134</v>
      </c>
      <c r="P648" s="1331"/>
      <c r="Q648" s="1329" t="s">
        <v>1135</v>
      </c>
      <c r="R648" s="1331"/>
      <c r="S648" s="1360">
        <f t="shared" si="66"/>
        <v>0</v>
      </c>
      <c r="T648" s="27"/>
      <c r="U648" s="369"/>
      <c r="V648" s="27"/>
      <c r="W648" s="27"/>
      <c r="X648" s="2"/>
      <c r="Y648" s="11" t="s">
        <v>2000</v>
      </c>
      <c r="Z648" s="11" t="s">
        <v>2001</v>
      </c>
      <c r="AA648" s="11" t="s">
        <v>2002</v>
      </c>
      <c r="AB648" s="11" t="s">
        <v>2003</v>
      </c>
      <c r="AC648" s="11" t="s">
        <v>2004</v>
      </c>
      <c r="AD648" s="11" t="s">
        <v>2005</v>
      </c>
      <c r="AE648" s="11" t="s">
        <v>2006</v>
      </c>
      <c r="AF648" s="11" t="s">
        <v>2007</v>
      </c>
      <c r="AG648" s="11" t="s">
        <v>2008</v>
      </c>
    </row>
    <row r="649" spans="2:38" ht="14.25" thickBot="1">
      <c r="B649" s="395"/>
      <c r="D649" s="75"/>
      <c r="E649" s="244"/>
      <c r="F649" s="245"/>
      <c r="G649" s="245"/>
      <c r="H649" s="246"/>
      <c r="I649" s="244"/>
      <c r="J649" s="245"/>
      <c r="K649" s="1281"/>
      <c r="L649" s="1282"/>
      <c r="M649" s="1281"/>
      <c r="N649" s="1282"/>
      <c r="O649" s="332"/>
      <c r="P649" s="334" t="str">
        <f>IF(M649="電力以外","MJ/h",IF(LEFT(M649,2)="電力","kW",""))</f>
        <v/>
      </c>
      <c r="Q649" s="235"/>
      <c r="R649" s="28" t="str">
        <f>IF(M649="電力以外","GJ/年",IF(LEFT(M649,2)="電力","MWh/年",""))</f>
        <v/>
      </c>
      <c r="S649" s="1360" t="str">
        <f t="shared" si="66"/>
        <v/>
      </c>
      <c r="T649" s="27"/>
      <c r="U649" s="369"/>
      <c r="V649" s="27"/>
      <c r="W649" s="27"/>
      <c r="X649" s="1" t="str">
        <f>IF(P649="kW",O649,IF(P649="MJ/h",ROUND(O649/$Z$650,0),""))</f>
        <v/>
      </c>
      <c r="Y649" s="11" t="s">
        <v>1146</v>
      </c>
      <c r="Z649" s="11" t="s">
        <v>1147</v>
      </c>
      <c r="AA649" s="11" t="s">
        <v>1148</v>
      </c>
      <c r="AB649" s="11" t="s">
        <v>1149</v>
      </c>
      <c r="AD649" s="27"/>
      <c r="AE649" s="27"/>
      <c r="AF649" s="27"/>
      <c r="AG649" s="27"/>
      <c r="AH649" s="27"/>
      <c r="AI649" s="27"/>
    </row>
    <row r="650" spans="2:38" ht="14.25" thickBot="1">
      <c r="B650" s="395"/>
      <c r="D650" s="307"/>
      <c r="E650" s="244"/>
      <c r="F650" s="245"/>
      <c r="G650" s="245"/>
      <c r="H650" s="246"/>
      <c r="I650" s="244"/>
      <c r="J650" s="245"/>
      <c r="K650" s="1281"/>
      <c r="L650" s="1282"/>
      <c r="M650" s="1281"/>
      <c r="N650" s="1282"/>
      <c r="O650" s="332"/>
      <c r="P650" s="334" t="str">
        <f t="shared" ref="P650:P651" si="67">IF(M650="電力以外","MJ/h",IF(LEFT(M650,2)="電力","kW",""))</f>
        <v/>
      </c>
      <c r="Q650" s="235"/>
      <c r="R650" s="28" t="str">
        <f t="shared" ref="R650:R651" si="68">IF(M650="電力以外","GJ/年",IF(LEFT(M650,2)="電力","MWh/年",""))</f>
        <v/>
      </c>
      <c r="S650" s="1360" t="str">
        <f t="shared" si="66"/>
        <v/>
      </c>
      <c r="T650" s="27"/>
      <c r="U650" s="369"/>
      <c r="V650" s="27"/>
      <c r="W650" s="27"/>
      <c r="X650" s="1" t="str">
        <f>IF(P650="kW",O650,IF(P650="MJ/h",ROUND(O650/$Z$650,0),""))</f>
        <v/>
      </c>
      <c r="Y650" s="11" t="s">
        <v>1150</v>
      </c>
      <c r="Z650" s="1067">
        <v>8.64</v>
      </c>
    </row>
    <row r="651" spans="2:38" ht="14.25" thickBot="1">
      <c r="B651" s="395"/>
      <c r="D651" s="308"/>
      <c r="E651" s="1190"/>
      <c r="F651" s="1191"/>
      <c r="G651" s="1191"/>
      <c r="H651" s="1211"/>
      <c r="I651" s="247"/>
      <c r="J651" s="1099"/>
      <c r="K651" s="1281"/>
      <c r="L651" s="1282"/>
      <c r="M651" s="1281"/>
      <c r="N651" s="1282"/>
      <c r="O651" s="332"/>
      <c r="P651" s="334" t="str">
        <f t="shared" si="67"/>
        <v/>
      </c>
      <c r="Q651" s="235"/>
      <c r="R651" s="28" t="str">
        <f t="shared" si="68"/>
        <v/>
      </c>
      <c r="S651" s="1361" t="str">
        <f t="shared" si="66"/>
        <v/>
      </c>
      <c r="T651" s="27"/>
      <c r="U651" s="369"/>
      <c r="V651" s="27"/>
      <c r="W651" s="27"/>
      <c r="X651" s="1" t="str">
        <f>IF(P651="kW",O651,IF(P651="MJ/h",ROUND(O651/$Z$650,0),""))</f>
        <v/>
      </c>
      <c r="Y651" s="27" t="s">
        <v>1131</v>
      </c>
      <c r="Z651" s="991">
        <f>ROUND(IF(メイン!$M$30=0,0,(Q644*$Z$650+IF(R649="MWh/年",Q649*$Z$650,Q649)+IF(R650="MWh/年",Q650*$Z$650,Q650)+IF(R651="MWh/年",Q651*$Z$650,Q651))/(メイン!$M$30+(Q644*$Z$650+IF(R649="MWh/年",Q649*$Z$650,Q649)+IF(R650="MWh/年",Q650*$Z$650,Q650)+IF(R651="MWh/年",Q651*$Z$650,Q651)))),5)</f>
        <v>0</v>
      </c>
    </row>
    <row r="652" spans="2:38" ht="9" customHeight="1">
      <c r="B652" s="395"/>
      <c r="C652" s="1"/>
      <c r="U652" s="32"/>
      <c r="X652" s="1"/>
    </row>
    <row r="653" spans="2:38" ht="12" customHeight="1">
      <c r="B653" s="395"/>
      <c r="D653" s="368" t="s">
        <v>830</v>
      </c>
      <c r="E653" s="21" t="s">
        <v>2009</v>
      </c>
      <c r="F653" s="21"/>
      <c r="G653" s="1"/>
      <c r="H653" s="21"/>
      <c r="U653" s="32"/>
      <c r="X653" s="1"/>
    </row>
    <row r="654" spans="2:38" ht="14.25" customHeight="1">
      <c r="B654" s="395"/>
      <c r="C654" s="1"/>
      <c r="D654" s="26" t="s">
        <v>333</v>
      </c>
      <c r="E654" s="1213" t="s">
        <v>334</v>
      </c>
      <c r="F654" s="1214"/>
      <c r="G654" s="1214"/>
      <c r="H654" s="1212"/>
      <c r="I654" s="1213" t="s">
        <v>1015</v>
      </c>
      <c r="J654" s="1214"/>
      <c r="K654" s="1214"/>
      <c r="L654" s="1214"/>
      <c r="M654" s="1214"/>
      <c r="N654" s="1214"/>
      <c r="O654" s="1214"/>
      <c r="P654" s="1212"/>
      <c r="Q654" s="1213" t="s">
        <v>1016</v>
      </c>
      <c r="R654" s="1212"/>
      <c r="S654" s="26" t="s">
        <v>336</v>
      </c>
      <c r="T654" s="4"/>
      <c r="U654" s="366"/>
      <c r="V654" s="4"/>
      <c r="W654" s="4"/>
      <c r="X654" s="1"/>
    </row>
    <row r="655" spans="2:38" ht="24" customHeight="1">
      <c r="B655" s="395"/>
      <c r="C655" s="374" t="s">
        <v>2010</v>
      </c>
      <c r="D655" s="74">
        <v>2.1</v>
      </c>
      <c r="E655" s="1187" t="s">
        <v>2011</v>
      </c>
      <c r="F655" s="1188"/>
      <c r="G655" s="1188"/>
      <c r="H655" s="1210"/>
      <c r="I655" s="1187" t="s">
        <v>2012</v>
      </c>
      <c r="J655" s="1188"/>
      <c r="K655" s="1188"/>
      <c r="L655" s="1188"/>
      <c r="M655" s="1188"/>
      <c r="N655" s="1188"/>
      <c r="O655" s="1188"/>
      <c r="P655" s="1210"/>
      <c r="Q655" s="1318"/>
      <c r="R655" s="1320"/>
      <c r="S655" s="1256">
        <f t="shared" ref="S655:S663" si="69">$X655</f>
        <v>0</v>
      </c>
      <c r="T655" s="27"/>
      <c r="U655" s="369"/>
      <c r="V655" s="27"/>
      <c r="W655" s="27"/>
      <c r="X655" s="1">
        <f>$AK$656</f>
        <v>0</v>
      </c>
      <c r="Z655" t="s">
        <v>2013</v>
      </c>
      <c r="AE655" t="s">
        <v>2014</v>
      </c>
      <c r="AF655" t="s">
        <v>2015</v>
      </c>
    </row>
    <row r="656" spans="2:38">
      <c r="B656" s="395"/>
      <c r="C656" s="1"/>
      <c r="D656" s="75"/>
      <c r="I656" s="244"/>
      <c r="N656" s="1362" t="s">
        <v>1132</v>
      </c>
      <c r="O656" s="1363"/>
      <c r="P656" s="1041" t="s">
        <v>2016</v>
      </c>
      <c r="Q656" s="1329" t="s">
        <v>2017</v>
      </c>
      <c r="R656" s="1331"/>
      <c r="S656" s="1285"/>
      <c r="T656" s="27"/>
      <c r="U656" s="369"/>
      <c r="V656" s="27"/>
      <c r="W656" s="27"/>
      <c r="X656" s="1"/>
      <c r="Y656" s="1071" t="s">
        <v>2018</v>
      </c>
      <c r="Z656" s="11" t="s">
        <v>2001</v>
      </c>
      <c r="AA656" s="11" t="s">
        <v>2002</v>
      </c>
      <c r="AB656" s="11" t="s">
        <v>2019</v>
      </c>
      <c r="AC656" s="11" t="s">
        <v>2006</v>
      </c>
      <c r="AD656" s="1"/>
      <c r="AE656" s="27"/>
      <c r="AF656" s="27"/>
      <c r="AG656" s="1"/>
      <c r="AI656" s="1" t="s">
        <v>2014</v>
      </c>
      <c r="AJ656">
        <f>SUM(AE657:AE662)</f>
        <v>0</v>
      </c>
      <c r="AK656">
        <f>IF(AJ656="","-",IF(AJ656&gt;=$Y$658,1,IF(AJ656&lt;$Z$658,0,ROUND(1-0.8*($Y$658-AJ656)/($Y$658-$Z$658),3))))</f>
        <v>0</v>
      </c>
    </row>
    <row r="657" spans="2:39" ht="14.25" customHeight="1" thickBot="1">
      <c r="B657" s="395"/>
      <c r="C657" s="1"/>
      <c r="D657" s="75"/>
      <c r="I657" s="244"/>
      <c r="N657" s="1281"/>
      <c r="O657" s="1282"/>
      <c r="P657" s="1042"/>
      <c r="Q657" s="235"/>
      <c r="R657" s="28" t="str">
        <f t="shared" ref="R657:R662" si="70">IF(N657&lt;&gt;"","MWh/年","")</f>
        <v/>
      </c>
      <c r="S657" s="1285"/>
      <c r="T657" s="27"/>
      <c r="U657" s="369"/>
      <c r="V657" s="27"/>
      <c r="W657" s="27"/>
      <c r="X657" s="1"/>
      <c r="Y657" s="27"/>
      <c r="Z657" s="27"/>
      <c r="AA657" s="27"/>
      <c r="AB657" s="27"/>
      <c r="AC657" s="27"/>
      <c r="AD657" s="1"/>
      <c r="AE657" s="1">
        <f>IF(Q657="",0,Q657)</f>
        <v>0</v>
      </c>
      <c r="AF657" s="1">
        <f t="shared" ref="AF657:AF662" si="71">IF(P657=$Y$660,AE657,0)</f>
        <v>0</v>
      </c>
      <c r="AG657" s="1"/>
      <c r="AI657" s="1" t="s">
        <v>2015</v>
      </c>
      <c r="AJ657">
        <f>SUM(AF657:AF662)</f>
        <v>0</v>
      </c>
      <c r="AK657">
        <f>IF(AJ657="","-",IF(AJ657&gt;=$Y$658,1,IF(AJ657&lt;$Z$658,0,ROUND(1-0.8*($Y$658-AJ657)/($Y$658-$Z$658),3))))</f>
        <v>0</v>
      </c>
    </row>
    <row r="658" spans="2:39" ht="14.25" customHeight="1" thickBot="1">
      <c r="B658" s="395"/>
      <c r="C658" s="1"/>
      <c r="D658" s="75"/>
      <c r="I658" s="244"/>
      <c r="N658" s="1281"/>
      <c r="O658" s="1282"/>
      <c r="P658" s="1042"/>
      <c r="Q658" s="235"/>
      <c r="R658" s="28" t="str">
        <f t="shared" si="70"/>
        <v/>
      </c>
      <c r="S658" s="1285"/>
      <c r="T658" s="27"/>
      <c r="U658" s="369"/>
      <c r="V658" s="27"/>
      <c r="W658" s="27"/>
      <c r="X658" s="1"/>
      <c r="Y658" s="1072">
        <v>500</v>
      </c>
      <c r="Z658" s="1073">
        <v>20</v>
      </c>
      <c r="AA658" s="27"/>
      <c r="AB658" s="27"/>
      <c r="AE658" s="1">
        <f t="shared" ref="AE658:AE662" si="72">IF(Q658="",0,Q658)</f>
        <v>0</v>
      </c>
      <c r="AF658" s="1">
        <f t="shared" si="71"/>
        <v>0</v>
      </c>
      <c r="AG658" s="1"/>
    </row>
    <row r="659" spans="2:39" ht="14.25" customHeight="1" thickBot="1">
      <c r="B659" s="395"/>
      <c r="C659" s="1"/>
      <c r="D659" s="75"/>
      <c r="I659" s="244"/>
      <c r="N659" s="1281"/>
      <c r="O659" s="1282"/>
      <c r="P659" s="1042"/>
      <c r="Q659" s="235"/>
      <c r="R659" s="28" t="str">
        <f t="shared" si="70"/>
        <v/>
      </c>
      <c r="S659" s="1285"/>
      <c r="T659" s="27"/>
      <c r="U659" s="369"/>
      <c r="V659" s="27"/>
      <c r="W659" s="27"/>
      <c r="X659" s="1"/>
      <c r="AB659" s="27"/>
      <c r="AE659" s="1">
        <f t="shared" si="72"/>
        <v>0</v>
      </c>
      <c r="AF659" s="1">
        <f t="shared" si="71"/>
        <v>0</v>
      </c>
      <c r="AG659" s="1"/>
      <c r="AK659" s="1"/>
      <c r="AL659" s="1"/>
      <c r="AM659" s="1"/>
    </row>
    <row r="660" spans="2:39" ht="14.25" customHeight="1" thickBot="1">
      <c r="B660" s="395"/>
      <c r="C660" s="1"/>
      <c r="D660" s="75"/>
      <c r="I660" s="244"/>
      <c r="N660" s="1281"/>
      <c r="O660" s="1282"/>
      <c r="P660" s="1042"/>
      <c r="Q660" s="235"/>
      <c r="R660" s="28" t="str">
        <f t="shared" si="70"/>
        <v/>
      </c>
      <c r="S660" s="1285"/>
      <c r="T660" s="27"/>
      <c r="U660" s="369"/>
      <c r="V660" s="27"/>
      <c r="W660" s="27"/>
      <c r="Y660" t="s">
        <v>1070</v>
      </c>
      <c r="AA660" s="27"/>
      <c r="AB660" s="27"/>
      <c r="AE660" s="1">
        <f t="shared" si="72"/>
        <v>0</v>
      </c>
      <c r="AF660" s="1">
        <f t="shared" si="71"/>
        <v>0</v>
      </c>
      <c r="AG660" s="1"/>
      <c r="AK660" s="1"/>
    </row>
    <row r="661" spans="2:39" ht="14.25" customHeight="1" thickBot="1">
      <c r="B661" s="395"/>
      <c r="C661" s="1"/>
      <c r="D661" s="75"/>
      <c r="I661" s="244"/>
      <c r="N661" s="1281"/>
      <c r="O661" s="1282"/>
      <c r="P661" s="1042"/>
      <c r="Q661" s="235"/>
      <c r="R661" s="28" t="str">
        <f t="shared" si="70"/>
        <v/>
      </c>
      <c r="S661" s="1285"/>
      <c r="T661" s="27"/>
      <c r="U661" s="369"/>
      <c r="V661" s="27"/>
      <c r="W661" s="27"/>
      <c r="X661" s="1"/>
      <c r="Y661" s="27"/>
      <c r="Z661" s="27"/>
      <c r="AA661" s="27"/>
      <c r="AB661" s="27"/>
      <c r="AE661" s="1">
        <f t="shared" si="72"/>
        <v>0</v>
      </c>
      <c r="AF661" s="1">
        <f t="shared" si="71"/>
        <v>0</v>
      </c>
      <c r="AG661" s="1"/>
      <c r="AK661" s="1"/>
    </row>
    <row r="662" spans="2:39" ht="14.25" customHeight="1" thickBot="1">
      <c r="B662" s="395"/>
      <c r="C662" s="1"/>
      <c r="D662" s="75"/>
      <c r="I662" s="247"/>
      <c r="J662" s="1086"/>
      <c r="K662" s="1086"/>
      <c r="L662" s="1086"/>
      <c r="M662" s="1074"/>
      <c r="N662" s="1377"/>
      <c r="O662" s="1282"/>
      <c r="P662" s="1042"/>
      <c r="Q662" s="235"/>
      <c r="R662" s="1017" t="str">
        <f t="shared" si="70"/>
        <v/>
      </c>
      <c r="S662" s="1257"/>
      <c r="T662" s="27"/>
      <c r="U662" s="369"/>
      <c r="V662" s="27"/>
      <c r="W662" s="27"/>
      <c r="X662" s="1"/>
      <c r="Y662" s="27"/>
      <c r="Z662" s="27"/>
      <c r="AA662" s="27"/>
      <c r="AB662" s="27"/>
      <c r="AC662" s="27"/>
      <c r="AD662" s="1"/>
      <c r="AE662" s="1">
        <f t="shared" si="72"/>
        <v>0</v>
      </c>
      <c r="AF662" s="1">
        <f t="shared" si="71"/>
        <v>0</v>
      </c>
      <c r="AG662" s="1"/>
      <c r="AK662" s="1"/>
    </row>
    <row r="663" spans="2:39" ht="24" customHeight="1">
      <c r="B663" s="395"/>
      <c r="C663" s="374" t="s">
        <v>1036</v>
      </c>
      <c r="D663" s="326">
        <v>2.2000000000000002</v>
      </c>
      <c r="E663" s="1199" t="s">
        <v>2020</v>
      </c>
      <c r="F663" s="1200"/>
      <c r="G663" s="1200"/>
      <c r="H663" s="1201"/>
      <c r="I663" s="1190" t="s">
        <v>2021</v>
      </c>
      <c r="J663" s="1191"/>
      <c r="K663" s="1191"/>
      <c r="L663" s="1191"/>
      <c r="M663" s="1191"/>
      <c r="N663" s="1191"/>
      <c r="O663" s="1191"/>
      <c r="P663" s="1211"/>
      <c r="Q663" s="1375"/>
      <c r="R663" s="1361"/>
      <c r="S663" s="335">
        <f t="shared" si="69"/>
        <v>0</v>
      </c>
      <c r="T663" s="27"/>
      <c r="U663" s="369"/>
      <c r="V663" s="27"/>
      <c r="W663" s="27"/>
      <c r="X663" s="1">
        <f>$AK$657</f>
        <v>0</v>
      </c>
    </row>
    <row r="664" spans="2:39" ht="9" customHeight="1">
      <c r="B664" s="395"/>
      <c r="C664" s="1"/>
      <c r="U664" s="32"/>
      <c r="X664" s="1"/>
    </row>
    <row r="665" spans="2:39" ht="12" customHeight="1">
      <c r="B665" s="395"/>
      <c r="D665" s="368" t="s">
        <v>2022</v>
      </c>
      <c r="E665" s="21" t="s">
        <v>2023</v>
      </c>
      <c r="F665" s="21"/>
      <c r="G665" s="1"/>
      <c r="H665" s="21"/>
      <c r="U665" s="32"/>
      <c r="X665" s="1"/>
    </row>
    <row r="666" spans="2:39" ht="14.25" customHeight="1" thickBot="1">
      <c r="B666" s="395"/>
      <c r="C666" s="1"/>
      <c r="D666" s="26" t="s">
        <v>333</v>
      </c>
      <c r="E666" s="1213" t="s">
        <v>334</v>
      </c>
      <c r="F666" s="1214"/>
      <c r="G666" s="1214"/>
      <c r="H666" s="1212"/>
      <c r="I666" s="1213" t="s">
        <v>1015</v>
      </c>
      <c r="J666" s="1214"/>
      <c r="K666" s="1214"/>
      <c r="L666" s="1214"/>
      <c r="M666" s="1214"/>
      <c r="N666" s="1214"/>
      <c r="O666" s="1214"/>
      <c r="P666" s="1212"/>
      <c r="Q666" s="1373" t="s">
        <v>1016</v>
      </c>
      <c r="R666" s="1374"/>
      <c r="S666" s="26" t="s">
        <v>336</v>
      </c>
      <c r="T666" s="4"/>
      <c r="U666" s="366"/>
      <c r="V666" s="4"/>
      <c r="W666" s="4"/>
      <c r="X666" s="1"/>
    </row>
    <row r="667" spans="2:39" ht="14.25" thickBot="1">
      <c r="B667" s="395"/>
      <c r="C667" s="318" t="s">
        <v>1070</v>
      </c>
      <c r="D667" s="326">
        <v>3.1</v>
      </c>
      <c r="E667" s="1199" t="s">
        <v>2024</v>
      </c>
      <c r="F667" s="1200"/>
      <c r="G667" s="1200"/>
      <c r="H667" s="1201"/>
      <c r="I667" s="1199" t="s">
        <v>2025</v>
      </c>
      <c r="J667" s="1200"/>
      <c r="K667" s="1200"/>
      <c r="L667" s="1200"/>
      <c r="M667" s="1200"/>
      <c r="N667" s="1200"/>
      <c r="O667" s="1200"/>
      <c r="P667" s="1205"/>
      <c r="Q667" s="1243"/>
      <c r="R667" s="1244"/>
      <c r="S667" s="335" t="str">
        <f t="shared" ref="S667" si="73">$X667</f>
        <v>-</v>
      </c>
      <c r="T667" s="27"/>
      <c r="U667" s="369"/>
      <c r="V667" s="27"/>
      <c r="W667" s="27"/>
      <c r="X667" s="1" t="str">
        <f>IF($Q667=Y667,AG667,IF($Q667=Z667,AH667,IF($Q667=AA667,AI667,IF($Q667=AB667,AJ667,IF($Q667=AC667,AK667,AL667)))))</f>
        <v>-</v>
      </c>
      <c r="Y667" s="11" t="s">
        <v>2026</v>
      </c>
      <c r="Z667" s="11" t="s">
        <v>2027</v>
      </c>
      <c r="AA667" s="877" t="s">
        <v>2028</v>
      </c>
      <c r="AB667" s="11" t="s">
        <v>2029</v>
      </c>
      <c r="AC667" s="11" t="s">
        <v>2030</v>
      </c>
      <c r="AD667" s="11" t="s">
        <v>2031</v>
      </c>
      <c r="AG667" s="24">
        <v>1</v>
      </c>
      <c r="AH667" s="24">
        <f>$AH$2</f>
        <v>0.8</v>
      </c>
      <c r="AI667" s="24">
        <v>0.5</v>
      </c>
      <c r="AJ667" s="24">
        <f>$AJ$2</f>
        <v>0.2</v>
      </c>
      <c r="AK667" s="24">
        <v>0</v>
      </c>
      <c r="AL667" s="24" t="s">
        <v>1027</v>
      </c>
    </row>
    <row r="668" spans="2:39" ht="24" customHeight="1" thickBot="1">
      <c r="B668" s="395"/>
      <c r="C668" s="374" t="s">
        <v>1036</v>
      </c>
      <c r="D668" s="326">
        <v>3.2</v>
      </c>
      <c r="E668" s="1199" t="s">
        <v>817</v>
      </c>
      <c r="F668" s="1200"/>
      <c r="G668" s="1200"/>
      <c r="H668" s="1201"/>
      <c r="I668" s="1199" t="s">
        <v>2032</v>
      </c>
      <c r="J668" s="1200"/>
      <c r="K668" s="1200"/>
      <c r="L668" s="1200"/>
      <c r="M668" s="1200"/>
      <c r="N668" s="1200"/>
      <c r="O668" s="1200"/>
      <c r="P668" s="1205"/>
      <c r="Q668" s="1243"/>
      <c r="R668" s="1244"/>
      <c r="S668" s="335">
        <f t="shared" ref="S668" si="74">$X668</f>
        <v>0</v>
      </c>
      <c r="T668" s="27"/>
      <c r="U668" s="369"/>
      <c r="V668" s="27"/>
      <c r="W668" s="27"/>
      <c r="X668" s="1">
        <f t="shared" ref="X668" si="75">IF($Q668=Y668,AG668,IF($Q668=Z668,AH668,IF($Q668=AA668,AI668,IF($Q668=AB668,AJ668,AK668))))</f>
        <v>0</v>
      </c>
      <c r="Y668" s="11" t="s">
        <v>2033</v>
      </c>
      <c r="Z668" s="11" t="s">
        <v>2034</v>
      </c>
      <c r="AA668" s="877" t="s">
        <v>2028</v>
      </c>
      <c r="AB668" s="11" t="s">
        <v>2029</v>
      </c>
      <c r="AC668" s="11" t="s">
        <v>2030</v>
      </c>
      <c r="AD668" s="4"/>
      <c r="AG668" s="24">
        <v>1</v>
      </c>
      <c r="AH668" s="24">
        <f t="shared" ref="AH668" si="76">$AH$2</f>
        <v>0.8</v>
      </c>
      <c r="AI668" s="24">
        <v>0.5</v>
      </c>
      <c r="AJ668" s="24">
        <f t="shared" ref="AJ668" si="77">$AJ$2</f>
        <v>0.2</v>
      </c>
      <c r="AK668" s="24">
        <v>0</v>
      </c>
      <c r="AL668" s="27"/>
    </row>
    <row r="669" spans="2:39" ht="9" customHeight="1">
      <c r="B669" s="395"/>
      <c r="C669" s="1"/>
      <c r="U669" s="32"/>
      <c r="X669" s="1"/>
    </row>
    <row r="670" spans="2:39" ht="12" customHeight="1">
      <c r="B670" s="395"/>
      <c r="D670" s="368" t="s">
        <v>369</v>
      </c>
      <c r="E670" s="21" t="s">
        <v>2035</v>
      </c>
      <c r="F670" s="21"/>
      <c r="G670" s="1"/>
      <c r="H670" s="21"/>
      <c r="U670" s="32"/>
      <c r="X670" s="1"/>
    </row>
    <row r="671" spans="2:39" ht="14.25" customHeight="1" thickBot="1">
      <c r="B671" s="395"/>
      <c r="C671" s="1"/>
      <c r="D671" s="26" t="s">
        <v>333</v>
      </c>
      <c r="E671" s="1213" t="s">
        <v>334</v>
      </c>
      <c r="F671" s="1214"/>
      <c r="G671" s="1214"/>
      <c r="H671" s="1212"/>
      <c r="I671" s="1213" t="s">
        <v>1015</v>
      </c>
      <c r="J671" s="1214"/>
      <c r="K671" s="1214"/>
      <c r="L671" s="1214"/>
      <c r="M671" s="1214"/>
      <c r="N671" s="1214"/>
      <c r="O671" s="1214"/>
      <c r="P671" s="1212"/>
      <c r="Q671" s="1373" t="s">
        <v>1016</v>
      </c>
      <c r="R671" s="1374"/>
      <c r="S671" s="26" t="s">
        <v>336</v>
      </c>
      <c r="T671" s="4"/>
      <c r="U671" s="366"/>
      <c r="V671" s="4"/>
      <c r="W671" s="4"/>
      <c r="X671" s="1"/>
    </row>
    <row r="672" spans="2:39" ht="14.25" thickBot="1">
      <c r="B672" s="395"/>
      <c r="C672" s="318" t="str">
        <f>IF($Y$2="熱供給施設","＋","○")</f>
        <v>○</v>
      </c>
      <c r="D672" s="74">
        <v>4.0999999999999996</v>
      </c>
      <c r="E672" s="1187" t="s">
        <v>2036</v>
      </c>
      <c r="F672" s="1188"/>
      <c r="G672" s="1188"/>
      <c r="H672" s="1210"/>
      <c r="I672" s="1187" t="s">
        <v>2037</v>
      </c>
      <c r="J672" s="1188"/>
      <c r="K672" s="1188"/>
      <c r="L672" s="1188"/>
      <c r="M672" s="1188"/>
      <c r="N672" s="1188"/>
      <c r="O672" s="1188"/>
      <c r="P672" s="1210"/>
      <c r="Q672" s="1376"/>
      <c r="R672" s="1342"/>
      <c r="S672" s="335" t="str">
        <f t="shared" ref="S672:S676" si="78">$X672</f>
        <v>-</v>
      </c>
      <c r="T672" s="27"/>
      <c r="U672" s="369"/>
      <c r="V672" s="27"/>
      <c r="W672" s="27"/>
      <c r="X672" s="1" t="str">
        <f>IF(OR(X673="-",X674="-"),"-",IF(SUMPRODUCT(X673:X674,AE673:AE674)&gt;1,1,IF(SUMPRODUCT(X673:X674,AE673:AE674)&lt;0,0,ROUND(SUMPRODUCT(X673:X674,AE673:AE674),3))))</f>
        <v>-</v>
      </c>
    </row>
    <row r="673" spans="2:38" ht="14.25" thickBot="1">
      <c r="B673" s="395"/>
      <c r="C673" s="1"/>
      <c r="D673" s="75"/>
      <c r="E673" s="244"/>
      <c r="F673" s="245"/>
      <c r="G673" s="245"/>
      <c r="H673" s="246"/>
      <c r="I673" s="381"/>
      <c r="J673" s="380"/>
      <c r="K673" s="416"/>
      <c r="M673" s="246"/>
      <c r="N673" s="1202" t="s">
        <v>2038</v>
      </c>
      <c r="O673" s="1203"/>
      <c r="P673" s="1204"/>
      <c r="Q673" s="1243"/>
      <c r="R673" s="1244"/>
      <c r="S673" s="335" t="str">
        <f t="shared" si="78"/>
        <v>-</v>
      </c>
      <c r="T673" s="27"/>
      <c r="U673" s="369"/>
      <c r="V673" s="27"/>
      <c r="W673" s="27"/>
      <c r="X673" s="1" t="str">
        <f>IF($Q673=Y673,AG673,IF($Q673=Z673,AH673,IF($Q673=AA673,AI673,IF($Q673=AB673,AJ673,IF($Q673=AC673,AK673,AL673)))))</f>
        <v>-</v>
      </c>
      <c r="Y673" s="11" t="s">
        <v>2039</v>
      </c>
      <c r="Z673" s="11" t="s">
        <v>2040</v>
      </c>
      <c r="AA673" s="877" t="s">
        <v>2041</v>
      </c>
      <c r="AB673" s="11" t="s">
        <v>2042</v>
      </c>
      <c r="AC673" s="11" t="s">
        <v>1051</v>
      </c>
      <c r="AD673" s="11" t="s">
        <v>2043</v>
      </c>
      <c r="AE673" s="24">
        <v>1</v>
      </c>
      <c r="AG673" s="24">
        <v>1</v>
      </c>
      <c r="AH673" s="24">
        <f>$AH$2</f>
        <v>0.8</v>
      </c>
      <c r="AI673" s="24">
        <v>0.5</v>
      </c>
      <c r="AJ673" s="24">
        <f>$AJ$2</f>
        <v>0.2</v>
      </c>
      <c r="AK673" s="24">
        <v>0</v>
      </c>
      <c r="AL673" s="24" t="s">
        <v>1027</v>
      </c>
    </row>
    <row r="674" spans="2:38" ht="14.25" thickBot="1">
      <c r="B674" s="395"/>
      <c r="C674" s="1"/>
      <c r="D674" s="75"/>
      <c r="E674" s="244"/>
      <c r="F674" s="245"/>
      <c r="G674" s="245"/>
      <c r="H674" s="246"/>
      <c r="I674" s="381"/>
      <c r="J674" s="380"/>
      <c r="K674" s="416"/>
      <c r="M674" s="246"/>
      <c r="N674" s="1202" t="s">
        <v>2044</v>
      </c>
      <c r="O674" s="1203"/>
      <c r="P674" s="1204"/>
      <c r="Q674" s="1243"/>
      <c r="R674" s="1244"/>
      <c r="S674" s="335" t="str">
        <f t="shared" si="78"/>
        <v>-</v>
      </c>
      <c r="T674" s="27"/>
      <c r="U674" s="369"/>
      <c r="V674" s="27"/>
      <c r="W674" s="27"/>
      <c r="X674" s="1" t="str">
        <f>IF($Q674=Y674,AG674,IF($Q674=Z674,AH674,IF($Q674=AA674,AI674,IF($Q674=AB674,AJ674,IF($Q674=AC674,AK674,AL674)))))</f>
        <v>-</v>
      </c>
      <c r="Y674" s="11" t="s">
        <v>2045</v>
      </c>
      <c r="Z674" s="11" t="s">
        <v>2046</v>
      </c>
      <c r="AA674" s="877" t="s">
        <v>2047</v>
      </c>
      <c r="AB674" s="11" t="s">
        <v>2048</v>
      </c>
      <c r="AC674" s="11" t="s">
        <v>2049</v>
      </c>
      <c r="AD674" s="11" t="s">
        <v>2043</v>
      </c>
      <c r="AE674" s="24">
        <v>0.4</v>
      </c>
      <c r="AG674" s="24">
        <v>1</v>
      </c>
      <c r="AH674" s="24">
        <f>$AH$2</f>
        <v>0.8</v>
      </c>
      <c r="AI674" s="24">
        <v>0.5</v>
      </c>
      <c r="AJ674" s="24">
        <f>$AJ$2</f>
        <v>0.2</v>
      </c>
      <c r="AK674" s="24">
        <v>0</v>
      </c>
      <c r="AL674" s="24" t="s">
        <v>1027</v>
      </c>
    </row>
    <row r="675" spans="2:38" ht="14.25" thickBot="1">
      <c r="B675" s="395"/>
      <c r="C675" s="374" t="s">
        <v>1036</v>
      </c>
      <c r="D675" s="326">
        <v>4.2</v>
      </c>
      <c r="E675" s="1199" t="s">
        <v>820</v>
      </c>
      <c r="F675" s="1200"/>
      <c r="G675" s="1200"/>
      <c r="H675" s="1201"/>
      <c r="I675" s="1199" t="s">
        <v>2050</v>
      </c>
      <c r="J675" s="1200"/>
      <c r="K675" s="1200"/>
      <c r="L675" s="1200"/>
      <c r="M675" s="1200"/>
      <c r="N675" s="1200"/>
      <c r="O675" s="1200"/>
      <c r="P675" s="1205"/>
      <c r="Q675" s="1243"/>
      <c r="R675" s="1244"/>
      <c r="S675" s="335">
        <f t="shared" si="78"/>
        <v>0</v>
      </c>
      <c r="T675" s="27"/>
      <c r="U675" s="369"/>
      <c r="V675" s="27"/>
      <c r="W675" s="27"/>
      <c r="X675" s="1">
        <f>IF($Q675=Y675,AG675,IF($Q675=Z675,AH675,AI675))</f>
        <v>0</v>
      </c>
      <c r="Y675" s="11" t="s">
        <v>2051</v>
      </c>
      <c r="Z675" s="11" t="s">
        <v>2052</v>
      </c>
      <c r="AA675" s="11" t="s">
        <v>1105</v>
      </c>
      <c r="AG675" s="24">
        <v>1</v>
      </c>
      <c r="AH675" s="24">
        <v>0.5</v>
      </c>
      <c r="AI675" s="24">
        <v>0</v>
      </c>
    </row>
    <row r="676" spans="2:38" ht="24" customHeight="1" thickBot="1">
      <c r="B676" s="395"/>
      <c r="C676" s="374" t="s">
        <v>1036</v>
      </c>
      <c r="D676" s="326">
        <v>4.3</v>
      </c>
      <c r="E676" s="1199" t="s">
        <v>821</v>
      </c>
      <c r="F676" s="1200"/>
      <c r="G676" s="1200"/>
      <c r="H676" s="1201"/>
      <c r="I676" s="1199" t="s">
        <v>2053</v>
      </c>
      <c r="J676" s="1200"/>
      <c r="K676" s="1200"/>
      <c r="L676" s="1200"/>
      <c r="M676" s="1200"/>
      <c r="N676" s="1200"/>
      <c r="O676" s="1200"/>
      <c r="P676" s="1205"/>
      <c r="Q676" s="1243"/>
      <c r="R676" s="1244"/>
      <c r="S676" s="335">
        <f t="shared" si="78"/>
        <v>0</v>
      </c>
      <c r="T676" s="27"/>
      <c r="U676" s="369"/>
      <c r="V676" s="27"/>
      <c r="W676" s="27"/>
      <c r="X676" s="1">
        <f>IF($Q676=Y676,AG676,IF($Q676=Z676,AH676,AI676))</f>
        <v>0</v>
      </c>
      <c r="Y676" s="11" t="s">
        <v>1077</v>
      </c>
      <c r="Z676" s="11" t="s">
        <v>2054</v>
      </c>
      <c r="AA676" s="877" t="s">
        <v>1814</v>
      </c>
      <c r="AG676" s="24">
        <v>1</v>
      </c>
      <c r="AH676" s="24">
        <v>0.5</v>
      </c>
      <c r="AI676" s="24">
        <v>0</v>
      </c>
    </row>
    <row r="677" spans="2:38">
      <c r="B677" s="395"/>
      <c r="U677" s="369"/>
    </row>
    <row r="678" spans="2:38" ht="14.25" customHeight="1">
      <c r="B678" s="395"/>
      <c r="C678" s="21" t="s">
        <v>2055</v>
      </c>
      <c r="U678" s="32"/>
      <c r="X678" s="1"/>
    </row>
    <row r="679" spans="2:38" ht="14.25" customHeight="1">
      <c r="B679" s="395"/>
      <c r="D679" s="368" t="s">
        <v>90</v>
      </c>
      <c r="E679" s="21" t="s">
        <v>823</v>
      </c>
      <c r="F679" s="21"/>
      <c r="G679" s="21"/>
      <c r="H679" s="21"/>
      <c r="I679" s="1"/>
      <c r="U679" s="32"/>
      <c r="X679" s="1"/>
    </row>
    <row r="680" spans="2:38" ht="14.25" customHeight="1" thickBot="1">
      <c r="B680" s="395"/>
      <c r="D680" s="26" t="s">
        <v>333</v>
      </c>
      <c r="E680" s="1213" t="s">
        <v>334</v>
      </c>
      <c r="F680" s="1214"/>
      <c r="G680" s="1214"/>
      <c r="H680" s="1212"/>
      <c r="I680" s="1213" t="s">
        <v>1015</v>
      </c>
      <c r="J680" s="1214"/>
      <c r="K680" s="1214"/>
      <c r="L680" s="1214"/>
      <c r="M680" s="1214"/>
      <c r="N680" s="1214"/>
      <c r="O680" s="1214"/>
      <c r="P680" s="1212"/>
      <c r="Q680" s="1373" t="s">
        <v>1016</v>
      </c>
      <c r="R680" s="1374"/>
      <c r="S680" s="26" t="s">
        <v>336</v>
      </c>
      <c r="T680" s="4"/>
      <c r="U680" s="366"/>
      <c r="V680" s="4"/>
      <c r="W680" s="4"/>
      <c r="X680" s="1"/>
    </row>
    <row r="681" spans="2:38" ht="36" customHeight="1" thickBot="1">
      <c r="B681" s="395"/>
      <c r="C681" s="324" t="s">
        <v>1017</v>
      </c>
      <c r="D681" s="331">
        <v>1.1000000000000001</v>
      </c>
      <c r="E681" s="1199" t="s">
        <v>2056</v>
      </c>
      <c r="F681" s="1200"/>
      <c r="G681" s="1200"/>
      <c r="H681" s="1201"/>
      <c r="I681" s="1199" t="s">
        <v>2057</v>
      </c>
      <c r="J681" s="1200"/>
      <c r="K681" s="1200"/>
      <c r="L681" s="1200"/>
      <c r="M681" s="1200"/>
      <c r="N681" s="1200"/>
      <c r="O681" s="1200"/>
      <c r="P681" s="1205"/>
      <c r="Q681" s="1243"/>
      <c r="R681" s="1244"/>
      <c r="S681" s="335">
        <f>$X681</f>
        <v>0</v>
      </c>
      <c r="T681" s="27"/>
      <c r="U681" s="369"/>
      <c r="V681" s="27"/>
      <c r="W681" s="27"/>
      <c r="X681" s="1">
        <f>IF($Q681=Y681,AG681,IF($Q681=Z681,AH681,AI681))</f>
        <v>0</v>
      </c>
      <c r="Y681" s="11" t="s">
        <v>2058</v>
      </c>
      <c r="Z681" s="11" t="s">
        <v>2059</v>
      </c>
      <c r="AA681" s="877" t="s">
        <v>1814</v>
      </c>
      <c r="AC681" s="1"/>
      <c r="AD681" s="1"/>
      <c r="AG681" s="24">
        <v>1</v>
      </c>
      <c r="AH681" s="24">
        <v>0.5</v>
      </c>
      <c r="AI681" s="24">
        <v>0</v>
      </c>
    </row>
    <row r="682" spans="2:38" ht="24" customHeight="1" thickBot="1">
      <c r="B682" s="395"/>
      <c r="C682" s="324" t="s">
        <v>2010</v>
      </c>
      <c r="D682" s="331">
        <v>1.2</v>
      </c>
      <c r="E682" s="1199" t="s">
        <v>2060</v>
      </c>
      <c r="F682" s="1200"/>
      <c r="G682" s="1200"/>
      <c r="H682" s="1201"/>
      <c r="I682" s="1199" t="s">
        <v>2061</v>
      </c>
      <c r="J682" s="1200"/>
      <c r="K682" s="1200"/>
      <c r="L682" s="1200"/>
      <c r="M682" s="1200"/>
      <c r="N682" s="1200"/>
      <c r="O682" s="1200"/>
      <c r="P682" s="1205"/>
      <c r="Q682" s="1243"/>
      <c r="R682" s="1244"/>
      <c r="S682" s="335">
        <f>$X682</f>
        <v>0</v>
      </c>
      <c r="T682" s="27"/>
      <c r="U682" s="369"/>
      <c r="V682" s="27"/>
      <c r="W682" s="27"/>
      <c r="X682" s="1">
        <f>IF($Q682=Y682,AG682,IF($Q682=Z682,AH682,AI682))</f>
        <v>0</v>
      </c>
      <c r="Y682" s="11" t="s">
        <v>2058</v>
      </c>
      <c r="Z682" s="11" t="s">
        <v>2059</v>
      </c>
      <c r="AA682" s="877" t="s">
        <v>1814</v>
      </c>
      <c r="AC682" s="1"/>
      <c r="AD682" s="1"/>
      <c r="AG682" s="24">
        <v>1</v>
      </c>
      <c r="AH682" s="24">
        <v>0.5</v>
      </c>
      <c r="AI682" s="24">
        <v>0</v>
      </c>
    </row>
    <row r="683" spans="2:38" ht="14.25" thickBot="1">
      <c r="B683" s="395"/>
      <c r="C683" s="324" t="s">
        <v>1017</v>
      </c>
      <c r="D683" s="326">
        <v>1.3</v>
      </c>
      <c r="E683" s="1199" t="s">
        <v>826</v>
      </c>
      <c r="F683" s="1200"/>
      <c r="G683" s="1200"/>
      <c r="H683" s="1201"/>
      <c r="I683" s="1199" t="s">
        <v>2062</v>
      </c>
      <c r="J683" s="1200"/>
      <c r="K683" s="1200"/>
      <c r="L683" s="1200"/>
      <c r="M683" s="1200"/>
      <c r="N683" s="1200"/>
      <c r="O683" s="1200"/>
      <c r="P683" s="1205"/>
      <c r="Q683" s="1371" t="str">
        <f t="shared" ref="Q683" si="79">AD683</f>
        <v/>
      </c>
      <c r="R683" s="1372"/>
      <c r="S683" s="335" t="str">
        <f t="shared" ref="S683:S684" si="80">$X683</f>
        <v>-</v>
      </c>
      <c r="T683" s="27"/>
      <c r="U683" s="369"/>
      <c r="V683" s="27"/>
      <c r="W683" s="27"/>
      <c r="X683" s="992" t="str">
        <f t="shared" ref="X683:X684" si="81">AB683</f>
        <v>-</v>
      </c>
      <c r="Y683" s="11" t="s">
        <v>2063</v>
      </c>
      <c r="Z683" s="921"/>
      <c r="AA683" s="1010"/>
      <c r="AB683" s="992" t="str">
        <f>IF(AC683="","-",IF(AC683&lt;AF683,0,IF(AC683&gt;=AE683,1,IF(AND(AC683&gt;=AF683,AC683&lt;AE683),ROUND(1-0.8*(AE683-AC683)/(AE683-AF683),3),"-"))))</f>
        <v>-</v>
      </c>
      <c r="AC683" s="992" t="str">
        <f>メイン!$AE$29</f>
        <v/>
      </c>
      <c r="AD683" s="206" t="str">
        <f>メイン!$AE$29</f>
        <v/>
      </c>
      <c r="AE683" s="1015">
        <v>0.75</v>
      </c>
      <c r="AF683" s="1016">
        <v>0.5</v>
      </c>
    </row>
    <row r="684" spans="2:38" ht="24" customHeight="1" thickBot="1">
      <c r="B684" s="395"/>
      <c r="C684" s="324" t="s">
        <v>2010</v>
      </c>
      <c r="D684" s="326">
        <v>1.4</v>
      </c>
      <c r="E684" s="1199" t="s">
        <v>2064</v>
      </c>
      <c r="F684" s="1200"/>
      <c r="G684" s="1200"/>
      <c r="H684" s="1201"/>
      <c r="I684" s="1199" t="s">
        <v>2065</v>
      </c>
      <c r="J684" s="1200"/>
      <c r="K684" s="1200"/>
      <c r="L684" s="1200"/>
      <c r="M684" s="1200"/>
      <c r="N684" s="1200"/>
      <c r="O684" s="1200"/>
      <c r="P684" s="1205"/>
      <c r="Q684" s="1371" t="str">
        <f t="shared" ref="Q684" si="82">$AD$684</f>
        <v/>
      </c>
      <c r="R684" s="1372"/>
      <c r="S684" s="335" t="str">
        <f t="shared" si="80"/>
        <v>-</v>
      </c>
      <c r="T684" s="27"/>
      <c r="U684" s="369"/>
      <c r="V684" s="27"/>
      <c r="W684" s="27"/>
      <c r="X684" s="992" t="str">
        <f t="shared" si="81"/>
        <v>-</v>
      </c>
      <c r="Y684" s="11" t="s">
        <v>2063</v>
      </c>
      <c r="Z684" s="921"/>
      <c r="AA684" s="1111"/>
      <c r="AB684" s="992" t="str">
        <f>IF(AC684="","-",IF(AC684&lt;AF684,0,IF(AC684&gt;=AE684,1,IF(AND(AC684&gt;=AF684,AC684&lt;AE684),ROUND(1-0.8*(AE684-AC684)/(AE684-AF684),3),"-"))))</f>
        <v>-</v>
      </c>
      <c r="AC684" s="992" t="str">
        <f>メイン!$AE$30</f>
        <v/>
      </c>
      <c r="AD684" s="206" t="str">
        <f>メイン!$AE$30</f>
        <v/>
      </c>
      <c r="AE684" s="1015">
        <v>0.5</v>
      </c>
      <c r="AF684" s="1016">
        <v>0.25</v>
      </c>
    </row>
    <row r="685" spans="2:38" ht="24" customHeight="1" thickBot="1">
      <c r="B685" s="395"/>
      <c r="C685" s="324" t="s">
        <v>2010</v>
      </c>
      <c r="D685" s="326">
        <v>1.5</v>
      </c>
      <c r="E685" s="1199" t="s">
        <v>2066</v>
      </c>
      <c r="F685" s="1200"/>
      <c r="G685" s="1200"/>
      <c r="H685" s="1201"/>
      <c r="I685" s="1199" t="s">
        <v>2067</v>
      </c>
      <c r="J685" s="1200"/>
      <c r="K685" s="1200"/>
      <c r="L685" s="1200"/>
      <c r="M685" s="1200"/>
      <c r="N685" s="1200"/>
      <c r="O685" s="1200"/>
      <c r="P685" s="1205"/>
      <c r="Q685" s="1243"/>
      <c r="R685" s="1244"/>
      <c r="S685" s="335">
        <f>$X685</f>
        <v>0</v>
      </c>
      <c r="T685" s="27"/>
      <c r="U685" s="369"/>
      <c r="V685" s="27"/>
      <c r="W685" s="27"/>
      <c r="X685" s="1">
        <f>IF($Q685=Y685,AG685,IF($Q685=Z685,AH685,IF($Q685=AA685,AI685,IF($Q685=AB685,AJ685,AK685))))</f>
        <v>0</v>
      </c>
      <c r="Y685" s="1075" t="s">
        <v>2068</v>
      </c>
      <c r="Z685" s="11" t="s">
        <v>2069</v>
      </c>
      <c r="AA685" s="11" t="s">
        <v>2070</v>
      </c>
      <c r="AB685" s="11" t="s">
        <v>2071</v>
      </c>
      <c r="AC685" s="11" t="s">
        <v>2072</v>
      </c>
      <c r="AD685" s="1"/>
      <c r="AG685" s="24">
        <v>1</v>
      </c>
      <c r="AH685" s="24">
        <f>$AH$2</f>
        <v>0.8</v>
      </c>
      <c r="AI685" s="24">
        <v>0.5</v>
      </c>
      <c r="AJ685" s="24">
        <f>$AJ$2</f>
        <v>0.2</v>
      </c>
      <c r="AK685" s="24">
        <v>0</v>
      </c>
    </row>
    <row r="686" spans="2:38" ht="36" customHeight="1" thickBot="1">
      <c r="B686" s="395"/>
      <c r="C686" s="324" t="s">
        <v>2010</v>
      </c>
      <c r="D686" s="326">
        <v>1.6</v>
      </c>
      <c r="E686" s="1199" t="s">
        <v>2073</v>
      </c>
      <c r="F686" s="1200"/>
      <c r="G686" s="1200"/>
      <c r="H686" s="1201"/>
      <c r="I686" s="1199" t="s">
        <v>2074</v>
      </c>
      <c r="J686" s="1200"/>
      <c r="K686" s="1200"/>
      <c r="L686" s="1200"/>
      <c r="M686" s="1200"/>
      <c r="N686" s="1200"/>
      <c r="O686" s="1200"/>
      <c r="P686" s="1205"/>
      <c r="Q686" s="1243"/>
      <c r="R686" s="1244"/>
      <c r="S686" s="335" t="str">
        <f t="shared" ref="S686" si="83">$X686</f>
        <v>-</v>
      </c>
      <c r="T686" s="27"/>
      <c r="U686" s="369"/>
      <c r="V686" s="27"/>
      <c r="W686" s="27"/>
      <c r="X686" s="1" t="str">
        <f>IF($Q686=Y686,AG686,IF($Q686=Z686,AH686,IF($Q686=AA686,AI686,IF($Q686=AB686,AJ686,IF($Q686=AC686,AK686,AL686)))))</f>
        <v>-</v>
      </c>
      <c r="Y686" s="11" t="s">
        <v>2075</v>
      </c>
      <c r="Z686" s="11" t="s">
        <v>2076</v>
      </c>
      <c r="AA686" s="11" t="s">
        <v>2077</v>
      </c>
      <c r="AB686" s="11" t="s">
        <v>2078</v>
      </c>
      <c r="AC686" s="11" t="s">
        <v>2079</v>
      </c>
      <c r="AD686" s="11" t="s">
        <v>2080</v>
      </c>
      <c r="AG686" s="24">
        <v>1</v>
      </c>
      <c r="AH686" s="24">
        <f>$AH$2</f>
        <v>0.8</v>
      </c>
      <c r="AI686" s="24">
        <v>0.5</v>
      </c>
      <c r="AJ686" s="24">
        <f>$AJ$2</f>
        <v>0.2</v>
      </c>
      <c r="AK686" s="24">
        <v>0</v>
      </c>
      <c r="AL686" s="24" t="s">
        <v>1027</v>
      </c>
    </row>
    <row r="687" spans="2:38" ht="9" customHeight="1">
      <c r="B687" s="395"/>
      <c r="C687" s="1"/>
      <c r="U687" s="32"/>
      <c r="X687" s="1"/>
    </row>
    <row r="688" spans="2:38" ht="12" customHeight="1">
      <c r="B688" s="395"/>
      <c r="D688" s="368" t="s">
        <v>830</v>
      </c>
      <c r="E688" s="21" t="s">
        <v>2081</v>
      </c>
      <c r="F688" s="21"/>
      <c r="G688" s="1"/>
      <c r="H688" s="21"/>
      <c r="U688" s="32"/>
      <c r="X688" s="1"/>
    </row>
    <row r="689" spans="2:36" ht="14.25" customHeight="1">
      <c r="B689" s="395"/>
      <c r="C689" s="1"/>
      <c r="D689" s="26" t="s">
        <v>333</v>
      </c>
      <c r="E689" s="1213" t="s">
        <v>334</v>
      </c>
      <c r="F689" s="1214"/>
      <c r="G689" s="1214"/>
      <c r="H689" s="1212"/>
      <c r="I689" s="1213" t="s">
        <v>1015</v>
      </c>
      <c r="J689" s="1214"/>
      <c r="K689" s="1214"/>
      <c r="L689" s="1214"/>
      <c r="M689" s="1214"/>
      <c r="N689" s="1214"/>
      <c r="O689" s="1214"/>
      <c r="P689" s="1212"/>
      <c r="Q689" s="1213" t="s">
        <v>1016</v>
      </c>
      <c r="R689" s="1212"/>
      <c r="S689" s="26" t="s">
        <v>336</v>
      </c>
      <c r="T689" s="4"/>
      <c r="U689" s="366"/>
      <c r="V689" s="4"/>
      <c r="W689" s="4"/>
      <c r="X689" s="1"/>
    </row>
    <row r="690" spans="2:36">
      <c r="B690" s="395"/>
      <c r="C690" s="324" t="s">
        <v>2010</v>
      </c>
      <c r="D690" s="74">
        <v>2.1</v>
      </c>
      <c r="E690" s="1187" t="s">
        <v>2082</v>
      </c>
      <c r="F690" s="1188"/>
      <c r="G690" s="1188"/>
      <c r="H690" s="1210"/>
      <c r="I690" s="1187" t="s">
        <v>2083</v>
      </c>
      <c r="J690" s="1188"/>
      <c r="K690" s="1188"/>
      <c r="L690" s="1188"/>
      <c r="M690" s="1188"/>
      <c r="N690" s="1188"/>
      <c r="O690" s="1188"/>
      <c r="P690" s="1210"/>
      <c r="Q690" s="1378"/>
      <c r="R690" s="1379"/>
      <c r="S690" s="335">
        <f t="shared" ref="S690" si="84">$X690</f>
        <v>0</v>
      </c>
      <c r="T690" s="27"/>
      <c r="U690" s="369"/>
      <c r="V690" s="27"/>
      <c r="W690" s="27"/>
      <c r="X690" s="1">
        <f>IF(SUMPRODUCT(X691:X696,AD691:AD696)&gt;1,1,IF(SUMPRODUCT(X691:X696,AD691:AD696)&lt;0,0,ROUND(SUMPRODUCT(X691:X696,AD691:AD696),3)))</f>
        <v>0</v>
      </c>
      <c r="Y690" s="1"/>
      <c r="Z690" s="1"/>
      <c r="AA690" s="1"/>
      <c r="AB690" s="1"/>
      <c r="AC690" s="1"/>
      <c r="AD690" t="s">
        <v>2084</v>
      </c>
      <c r="AE690" s="1" t="s">
        <v>2085</v>
      </c>
      <c r="AF690" s="1" t="s">
        <v>2086</v>
      </c>
    </row>
    <row r="691" spans="2:36">
      <c r="B691" s="395"/>
      <c r="C691" s="1"/>
      <c r="D691" s="307"/>
      <c r="E691" s="1221"/>
      <c r="F691" s="1222"/>
      <c r="G691" s="1222"/>
      <c r="H691" s="1277"/>
      <c r="I691" s="244"/>
      <c r="J691" s="380"/>
      <c r="K691" s="416"/>
      <c r="L691" s="380"/>
      <c r="M691" s="246"/>
      <c r="N691" s="1202" t="s">
        <v>2087</v>
      </c>
      <c r="O691" s="1203"/>
      <c r="P691" s="1204"/>
      <c r="Q691" s="1243"/>
      <c r="R691" s="1244"/>
      <c r="S691" s="335">
        <f t="shared" ref="S691:S692" si="85">$X691</f>
        <v>0</v>
      </c>
      <c r="T691" s="27"/>
      <c r="U691" s="369"/>
      <c r="V691" s="27"/>
      <c r="W691" s="27"/>
      <c r="X691" s="1">
        <f>IF($Q691=Y691,AG691,IF($Q691=Z691,AH691,IF($Q691=AA691,AI691,AJ691)))</f>
        <v>0</v>
      </c>
      <c r="Y691" s="11" t="s">
        <v>2088</v>
      </c>
      <c r="Z691" s="11" t="s">
        <v>2089</v>
      </c>
      <c r="AA691" s="877" t="s">
        <v>2090</v>
      </c>
      <c r="AB691" s="11" t="s">
        <v>1078</v>
      </c>
      <c r="AD691" s="24">
        <v>0.4</v>
      </c>
      <c r="AE691" s="24">
        <f t="shared" ref="AE691:AE696" si="86">AF691/SUM($AF$691:$AF$696)*1.5</f>
        <v>0.375</v>
      </c>
      <c r="AF691">
        <v>3</v>
      </c>
      <c r="AG691" s="24">
        <v>1</v>
      </c>
      <c r="AH691" s="24">
        <v>0.8</v>
      </c>
      <c r="AI691" s="24">
        <v>0.5</v>
      </c>
      <c r="AJ691" s="24">
        <v>0</v>
      </c>
    </row>
    <row r="692" spans="2:36">
      <c r="B692" s="395"/>
      <c r="C692" s="1"/>
      <c r="D692" s="307"/>
      <c r="E692" s="1221"/>
      <c r="F692" s="1222"/>
      <c r="G692" s="1222"/>
      <c r="H692" s="1277"/>
      <c r="I692" s="381"/>
      <c r="J692" s="803"/>
      <c r="K692" s="804"/>
      <c r="L692" s="803"/>
      <c r="M692" s="246"/>
      <c r="N692" s="1202" t="s">
        <v>2091</v>
      </c>
      <c r="O692" s="1203"/>
      <c r="P692" s="1204"/>
      <c r="Q692" s="1243"/>
      <c r="R692" s="1244"/>
      <c r="S692" s="335" t="str">
        <f t="shared" si="85"/>
        <v>－</v>
      </c>
      <c r="T692" s="27"/>
      <c r="U692" s="369"/>
      <c r="V692" s="27"/>
      <c r="W692" s="27"/>
      <c r="X692" s="1" t="str">
        <f>IF($Q692=Y692,AG692,IF($Q692=Z692,AH692,IF($Q692=AA692,AI692,AJ692)))</f>
        <v>－</v>
      </c>
      <c r="Y692" s="11" t="s">
        <v>2092</v>
      </c>
      <c r="Z692" s="11" t="s">
        <v>2093</v>
      </c>
      <c r="AA692" s="877" t="s">
        <v>2094</v>
      </c>
      <c r="AB692" s="11" t="s">
        <v>2095</v>
      </c>
      <c r="AD692" s="24">
        <v>0.3</v>
      </c>
      <c r="AE692" s="24">
        <f t="shared" si="86"/>
        <v>0.25</v>
      </c>
      <c r="AF692">
        <v>2</v>
      </c>
      <c r="AG692" s="24">
        <v>1</v>
      </c>
      <c r="AH692" s="24">
        <v>0.5</v>
      </c>
      <c r="AI692" s="24">
        <v>0</v>
      </c>
      <c r="AJ692" s="24" t="s">
        <v>853</v>
      </c>
    </row>
    <row r="693" spans="2:36">
      <c r="B693" s="395"/>
      <c r="C693" s="1"/>
      <c r="D693" s="307"/>
      <c r="E693" s="244"/>
      <c r="F693" s="245"/>
      <c r="G693" s="245"/>
      <c r="H693" s="246"/>
      <c r="I693" s="244"/>
      <c r="J693" s="380"/>
      <c r="K693" s="416"/>
      <c r="L693" s="380"/>
      <c r="M693" s="246"/>
      <c r="N693" s="1202" t="s">
        <v>2096</v>
      </c>
      <c r="O693" s="1203"/>
      <c r="P693" s="1204"/>
      <c r="Q693" s="1243"/>
      <c r="R693" s="1244"/>
      <c r="S693" s="335">
        <f>$X693</f>
        <v>0</v>
      </c>
      <c r="T693" s="27"/>
      <c r="U693" s="369"/>
      <c r="V693" s="27"/>
      <c r="W693" s="27"/>
      <c r="X693" s="1">
        <f>IF($Q693=Y693,AG693,AH693)</f>
        <v>0</v>
      </c>
      <c r="Y693" s="11" t="s">
        <v>1077</v>
      </c>
      <c r="Z693" s="11" t="s">
        <v>1814</v>
      </c>
      <c r="AA693" s="395"/>
      <c r="AD693" s="24">
        <v>0.4</v>
      </c>
      <c r="AE693" s="24">
        <f t="shared" si="86"/>
        <v>0.375</v>
      </c>
      <c r="AF693">
        <v>3</v>
      </c>
      <c r="AG693" s="24">
        <v>1</v>
      </c>
      <c r="AH693" s="24">
        <v>0</v>
      </c>
    </row>
    <row r="694" spans="2:36">
      <c r="B694" s="395"/>
      <c r="C694" s="1"/>
      <c r="D694" s="307"/>
      <c r="E694" s="244"/>
      <c r="F694" s="245"/>
      <c r="G694" s="245"/>
      <c r="H694" s="246"/>
      <c r="I694" s="244"/>
      <c r="J694" s="380"/>
      <c r="K694" s="416"/>
      <c r="L694" s="380"/>
      <c r="M694" s="246"/>
      <c r="N694" s="1202" t="s">
        <v>2097</v>
      </c>
      <c r="O694" s="1203"/>
      <c r="P694" s="1204"/>
      <c r="Q694" s="1243"/>
      <c r="R694" s="1244"/>
      <c r="S694" s="335">
        <f>$X694</f>
        <v>0</v>
      </c>
      <c r="T694" s="27"/>
      <c r="U694" s="369"/>
      <c r="V694" s="27"/>
      <c r="W694" s="27"/>
      <c r="X694" s="1">
        <f>IF($Q694=Y694,AG694,AH694)</f>
        <v>0</v>
      </c>
      <c r="Y694" s="11" t="s">
        <v>2098</v>
      </c>
      <c r="Z694" s="11" t="s">
        <v>1814</v>
      </c>
      <c r="AA694" s="395"/>
      <c r="AD694" s="24">
        <v>0.3</v>
      </c>
      <c r="AE694" s="24">
        <f t="shared" si="86"/>
        <v>0.25</v>
      </c>
      <c r="AF694">
        <v>2</v>
      </c>
      <c r="AG694" s="24">
        <v>1</v>
      </c>
      <c r="AH694" s="24">
        <v>0</v>
      </c>
    </row>
    <row r="695" spans="2:36">
      <c r="B695" s="395"/>
      <c r="C695" s="1"/>
      <c r="D695" s="307"/>
      <c r="E695" s="244"/>
      <c r="F695" s="245"/>
      <c r="G695" s="245"/>
      <c r="H695" s="246"/>
      <c r="I695" s="244"/>
      <c r="J695" s="380"/>
      <c r="K695" s="416"/>
      <c r="L695" s="380"/>
      <c r="M695" s="246"/>
      <c r="N695" s="1202" t="s">
        <v>2099</v>
      </c>
      <c r="O695" s="1203"/>
      <c r="P695" s="1204"/>
      <c r="Q695" s="1243"/>
      <c r="R695" s="1244"/>
      <c r="S695" s="335">
        <f>$X695</f>
        <v>0</v>
      </c>
      <c r="T695" s="27"/>
      <c r="U695" s="369"/>
      <c r="V695" s="27"/>
      <c r="W695" s="27"/>
      <c r="X695" s="1">
        <f>IF($Q695=Y695,AG695,AH695)</f>
        <v>0</v>
      </c>
      <c r="Y695" s="11" t="s">
        <v>2098</v>
      </c>
      <c r="Z695" s="11" t="s">
        <v>1814</v>
      </c>
      <c r="AA695" s="395"/>
      <c r="AD695" s="24">
        <v>0.1</v>
      </c>
      <c r="AE695" s="24">
        <f t="shared" si="86"/>
        <v>0.125</v>
      </c>
      <c r="AF695">
        <v>1</v>
      </c>
      <c r="AG695" s="24">
        <v>1</v>
      </c>
      <c r="AH695" s="24">
        <v>0</v>
      </c>
    </row>
    <row r="696" spans="2:36" ht="14.25" thickBot="1">
      <c r="B696" s="395"/>
      <c r="C696" s="1"/>
      <c r="D696" s="308"/>
      <c r="E696" s="1190"/>
      <c r="F696" s="1191"/>
      <c r="G696" s="1191"/>
      <c r="H696" s="1211"/>
      <c r="I696" s="383"/>
      <c r="J696" s="1108"/>
      <c r="K696" s="1105"/>
      <c r="L696" s="1108"/>
      <c r="M696" s="1099"/>
      <c r="N696" s="1202" t="s">
        <v>2100</v>
      </c>
      <c r="O696" s="1203"/>
      <c r="P696" s="1204"/>
      <c r="Q696" s="1243"/>
      <c r="R696" s="1244"/>
      <c r="S696" s="335">
        <f>$X696</f>
        <v>0</v>
      </c>
      <c r="T696" s="27"/>
      <c r="U696" s="369"/>
      <c r="V696" s="27"/>
      <c r="W696" s="27"/>
      <c r="X696" s="1">
        <f>IF($Q696=Y696,AG696,AH696)</f>
        <v>0</v>
      </c>
      <c r="Y696" s="11" t="s">
        <v>2098</v>
      </c>
      <c r="Z696" s="11" t="s">
        <v>1814</v>
      </c>
      <c r="AA696" s="395"/>
      <c r="AD696" s="24">
        <v>0.1</v>
      </c>
      <c r="AE696" s="24">
        <f t="shared" si="86"/>
        <v>0.125</v>
      </c>
      <c r="AF696">
        <v>1</v>
      </c>
      <c r="AG696" s="24">
        <v>1</v>
      </c>
      <c r="AH696" s="24">
        <v>0</v>
      </c>
    </row>
    <row r="697" spans="2:36" ht="13.5" hidden="1" customHeight="1"/>
    <row r="698" spans="2:36" ht="13.5" hidden="1" customHeight="1"/>
    <row r="699" spans="2:36" ht="9" customHeight="1">
      <c r="B699" s="395"/>
      <c r="C699" s="1"/>
      <c r="U699" s="32"/>
      <c r="X699" s="1"/>
    </row>
    <row r="700" spans="2:36" ht="12" customHeight="1">
      <c r="B700" s="395"/>
      <c r="D700" s="368" t="s">
        <v>2022</v>
      </c>
      <c r="E700" s="21" t="s">
        <v>2101</v>
      </c>
      <c r="F700" s="21"/>
      <c r="G700" s="1"/>
      <c r="H700" s="21"/>
      <c r="U700" s="32"/>
      <c r="X700" s="1"/>
    </row>
    <row r="701" spans="2:36" ht="14.25" customHeight="1" thickBot="1">
      <c r="B701" s="395"/>
      <c r="C701" s="1"/>
      <c r="D701" s="26" t="s">
        <v>333</v>
      </c>
      <c r="E701" s="1213" t="s">
        <v>334</v>
      </c>
      <c r="F701" s="1214"/>
      <c r="G701" s="1214"/>
      <c r="H701" s="1212"/>
      <c r="I701" s="1213" t="s">
        <v>1015</v>
      </c>
      <c r="J701" s="1214"/>
      <c r="K701" s="1214"/>
      <c r="L701" s="1214"/>
      <c r="M701" s="1214"/>
      <c r="N701" s="1214"/>
      <c r="O701" s="1214"/>
      <c r="P701" s="1212"/>
      <c r="Q701" s="1373" t="s">
        <v>1016</v>
      </c>
      <c r="R701" s="1374"/>
      <c r="S701" s="26" t="s">
        <v>336</v>
      </c>
      <c r="T701" s="4"/>
      <c r="U701" s="366"/>
      <c r="V701" s="4"/>
      <c r="W701" s="4"/>
      <c r="X701" s="1"/>
    </row>
    <row r="702" spans="2:36" ht="14.25" thickBot="1">
      <c r="B702" s="395"/>
      <c r="C702" s="318" t="str">
        <f>IF($Y$2="熱供給施設","＋",IF(OR($F$2="",$F$2&gt;$J$5),"○","＋"))</f>
        <v>○</v>
      </c>
      <c r="D702" s="74">
        <v>3.1</v>
      </c>
      <c r="E702" s="1187" t="s">
        <v>2102</v>
      </c>
      <c r="F702" s="1188"/>
      <c r="G702" s="1188"/>
      <c r="H702" s="1210"/>
      <c r="I702" s="1187" t="s">
        <v>2103</v>
      </c>
      <c r="J702" s="1188"/>
      <c r="K702" s="1188"/>
      <c r="L702" s="1188"/>
      <c r="M702" s="1188"/>
      <c r="N702" s="1188"/>
      <c r="O702" s="1188"/>
      <c r="P702" s="1210"/>
      <c r="Q702" s="1376"/>
      <c r="R702" s="1342"/>
      <c r="S702" s="335">
        <f t="shared" ref="S702:S705" si="87">$X702</f>
        <v>0</v>
      </c>
      <c r="T702" s="27"/>
      <c r="U702" s="369"/>
      <c r="V702" s="27"/>
      <c r="W702" s="27"/>
      <c r="X702" s="1">
        <f>IF(SUMPRODUCT(X703:X706,AD703:AD706)&gt;1,1,IF(SUMPRODUCT(X703:X706,AD703:AD706)&lt;0,0,ROUND(SUMPRODUCT(X703:X706,AD703:AD706),3)))</f>
        <v>0</v>
      </c>
    </row>
    <row r="703" spans="2:36" ht="14.25" thickBot="1">
      <c r="B703" s="395"/>
      <c r="C703" s="1"/>
      <c r="D703" s="75"/>
      <c r="E703" s="244"/>
      <c r="F703" s="245"/>
      <c r="G703" s="245"/>
      <c r="H703" s="246"/>
      <c r="I703" s="381"/>
      <c r="J703" s="380"/>
      <c r="K703" s="416"/>
      <c r="M703" s="246"/>
      <c r="N703" s="1202" t="s">
        <v>2104</v>
      </c>
      <c r="O703" s="1203"/>
      <c r="P703" s="1204"/>
      <c r="Q703" s="1243"/>
      <c r="R703" s="1244"/>
      <c r="S703" s="335">
        <f t="shared" si="87"/>
        <v>0</v>
      </c>
      <c r="T703" s="27"/>
      <c r="U703" s="369"/>
      <c r="V703" s="27"/>
      <c r="W703" s="27"/>
      <c r="X703" s="1">
        <f>IF($Q703=Y703,AG703,IF($Q703=Z703,AH703,IF($Q703=AA703,AI703,AJ703)))</f>
        <v>0</v>
      </c>
      <c r="Y703" s="11" t="s">
        <v>2105</v>
      </c>
      <c r="Z703" s="11" t="s">
        <v>2106</v>
      </c>
      <c r="AA703" s="877" t="s">
        <v>2107</v>
      </c>
      <c r="AB703" s="11" t="s">
        <v>1051</v>
      </c>
      <c r="AD703" s="24">
        <v>0.3</v>
      </c>
      <c r="AG703" s="24">
        <v>1</v>
      </c>
      <c r="AH703" s="24">
        <v>0.8</v>
      </c>
      <c r="AI703" s="24">
        <v>0.5</v>
      </c>
      <c r="AJ703" s="24">
        <v>0</v>
      </c>
    </row>
    <row r="704" spans="2:36" ht="14.25" thickBot="1">
      <c r="B704" s="395"/>
      <c r="C704" s="1"/>
      <c r="D704" s="75"/>
      <c r="E704" s="244"/>
      <c r="F704" s="245"/>
      <c r="G704" s="245"/>
      <c r="H704" s="246"/>
      <c r="I704" s="381"/>
      <c r="J704" s="380"/>
      <c r="K704" s="416"/>
      <c r="M704" s="246"/>
      <c r="N704" s="1202" t="s">
        <v>2108</v>
      </c>
      <c r="O704" s="1203"/>
      <c r="P704" s="1204"/>
      <c r="Q704" s="1243"/>
      <c r="R704" s="1244"/>
      <c r="S704" s="335">
        <f>$X704</f>
        <v>0</v>
      </c>
      <c r="T704" s="27"/>
      <c r="U704" s="369"/>
      <c r="V704" s="27"/>
      <c r="W704" s="27"/>
      <c r="X704" s="1">
        <f>IF($Q704=Y704,AG704,IF($Q704=Z704,AH704,AI704))</f>
        <v>0</v>
      </c>
      <c r="Y704" s="11" t="s">
        <v>2109</v>
      </c>
      <c r="Z704" s="877" t="s">
        <v>2107</v>
      </c>
      <c r="AA704" s="877" t="s">
        <v>1051</v>
      </c>
      <c r="AC704" s="1"/>
      <c r="AD704" s="24">
        <v>0.2</v>
      </c>
      <c r="AG704" s="24">
        <v>1</v>
      </c>
      <c r="AH704" s="24">
        <v>0.5</v>
      </c>
      <c r="AI704" s="24">
        <v>0</v>
      </c>
    </row>
    <row r="705" spans="2:36" ht="14.25" thickBot="1">
      <c r="B705" s="395"/>
      <c r="C705" s="1"/>
      <c r="D705" s="75"/>
      <c r="E705" s="244"/>
      <c r="F705" s="245"/>
      <c r="G705" s="245"/>
      <c r="H705" s="246"/>
      <c r="I705" s="381"/>
      <c r="J705" s="380"/>
      <c r="K705" s="416"/>
      <c r="M705" s="246"/>
      <c r="N705" s="1202" t="s">
        <v>2110</v>
      </c>
      <c r="O705" s="1203"/>
      <c r="P705" s="1204"/>
      <c r="Q705" s="1243"/>
      <c r="R705" s="1244"/>
      <c r="S705" s="335">
        <f t="shared" si="87"/>
        <v>0</v>
      </c>
      <c r="T705" s="27"/>
      <c r="U705" s="369"/>
      <c r="V705" s="27"/>
      <c r="W705" s="27"/>
      <c r="X705" s="1">
        <f>IF($Q705=Y705,AG705,IF($Q705=Z705,AH705,IF($Q705=AA705,AI705,AJ705)))</f>
        <v>0</v>
      </c>
      <c r="Y705" s="11" t="s">
        <v>2105</v>
      </c>
      <c r="Z705" s="11" t="s">
        <v>2106</v>
      </c>
      <c r="AA705" s="877" t="s">
        <v>2107</v>
      </c>
      <c r="AB705" s="11" t="s">
        <v>1051</v>
      </c>
      <c r="AD705" s="24">
        <v>0.3</v>
      </c>
      <c r="AG705" s="24">
        <v>1</v>
      </c>
      <c r="AH705" s="24">
        <v>0.8</v>
      </c>
      <c r="AI705" s="24">
        <v>0.5</v>
      </c>
      <c r="AJ705" s="24">
        <v>0</v>
      </c>
    </row>
    <row r="706" spans="2:36" ht="14.25" thickBot="1">
      <c r="B706" s="395"/>
      <c r="C706" s="1"/>
      <c r="D706" s="75"/>
      <c r="E706" s="244"/>
      <c r="F706" s="245"/>
      <c r="G706" s="245"/>
      <c r="H706" s="246"/>
      <c r="I706" s="381"/>
      <c r="J706" s="380"/>
      <c r="K706" s="416"/>
      <c r="M706" s="246"/>
      <c r="N706" s="1202" t="s">
        <v>2111</v>
      </c>
      <c r="O706" s="1203"/>
      <c r="P706" s="1204"/>
      <c r="Q706" s="1243"/>
      <c r="R706" s="1244"/>
      <c r="S706" s="335">
        <f>$X706</f>
        <v>0</v>
      </c>
      <c r="T706" s="27"/>
      <c r="U706" s="369"/>
      <c r="V706" s="27"/>
      <c r="W706" s="27"/>
      <c r="X706" s="1">
        <f>IF($Q706=Y706,AG706,IF($Q706=Z706,AH706,AI706))</f>
        <v>0</v>
      </c>
      <c r="Y706" s="11" t="s">
        <v>2109</v>
      </c>
      <c r="Z706" s="877" t="s">
        <v>2107</v>
      </c>
      <c r="AA706" s="877" t="s">
        <v>1051</v>
      </c>
      <c r="AC706" s="1"/>
      <c r="AD706" s="24">
        <v>0.2</v>
      </c>
      <c r="AG706" s="24">
        <v>1</v>
      </c>
      <c r="AH706" s="24">
        <v>0.5</v>
      </c>
      <c r="AI706" s="24">
        <v>0</v>
      </c>
    </row>
    <row r="707" spans="2:36" ht="24" customHeight="1" thickBot="1">
      <c r="B707" s="395"/>
      <c r="C707" s="374" t="s">
        <v>1036</v>
      </c>
      <c r="D707" s="326">
        <v>3.2</v>
      </c>
      <c r="E707" s="1199" t="s">
        <v>835</v>
      </c>
      <c r="F707" s="1200"/>
      <c r="G707" s="1200"/>
      <c r="H707" s="1201"/>
      <c r="I707" s="1199" t="s">
        <v>2112</v>
      </c>
      <c r="J707" s="1200"/>
      <c r="K707" s="1200"/>
      <c r="L707" s="1200"/>
      <c r="M707" s="1200"/>
      <c r="N707" s="1200"/>
      <c r="O707" s="1200"/>
      <c r="P707" s="1205"/>
      <c r="Q707" s="1243"/>
      <c r="R707" s="1244"/>
      <c r="S707" s="335">
        <f>$X707</f>
        <v>0</v>
      </c>
      <c r="T707" s="27"/>
      <c r="U707" s="369"/>
      <c r="V707" s="27"/>
      <c r="W707" s="27"/>
      <c r="X707" s="1">
        <f>IF($Q707=Y707,AG707,IF($Q707=Z707,AH707,AI707))</f>
        <v>0</v>
      </c>
      <c r="Y707" s="11" t="s">
        <v>1077</v>
      </c>
      <c r="Z707" s="11" t="s">
        <v>2113</v>
      </c>
      <c r="AA707" s="877" t="s">
        <v>1814</v>
      </c>
      <c r="AC707" s="1"/>
      <c r="AD707" s="1"/>
      <c r="AG707" s="24">
        <v>1</v>
      </c>
      <c r="AH707" s="24">
        <v>0.8</v>
      </c>
      <c r="AI707" s="24">
        <v>0</v>
      </c>
    </row>
    <row r="708" spans="2:36" ht="24" customHeight="1" thickBot="1">
      <c r="B708" s="395"/>
      <c r="C708" s="374" t="s">
        <v>1036</v>
      </c>
      <c r="D708" s="326">
        <v>3.3</v>
      </c>
      <c r="E708" s="1199" t="s">
        <v>2114</v>
      </c>
      <c r="F708" s="1200"/>
      <c r="G708" s="1200"/>
      <c r="H708" s="1201"/>
      <c r="I708" s="1199" t="s">
        <v>2115</v>
      </c>
      <c r="J708" s="1200"/>
      <c r="K708" s="1200"/>
      <c r="L708" s="1200"/>
      <c r="M708" s="1200"/>
      <c r="N708" s="1200"/>
      <c r="O708" s="1200"/>
      <c r="P708" s="1205"/>
      <c r="Q708" s="1243"/>
      <c r="R708" s="1244"/>
      <c r="S708" s="335">
        <f>$X708</f>
        <v>0</v>
      </c>
      <c r="T708" s="27"/>
      <c r="U708" s="369"/>
      <c r="V708" s="27"/>
      <c r="W708" s="27"/>
      <c r="X708" s="1">
        <f>IF($Q708=Y708,AG708,AH708)</f>
        <v>0</v>
      </c>
      <c r="Y708" s="11" t="s">
        <v>1046</v>
      </c>
      <c r="Z708" s="11" t="s">
        <v>2116</v>
      </c>
      <c r="AA708" s="395"/>
      <c r="AB708" s="6"/>
      <c r="AG708" s="24">
        <v>1</v>
      </c>
      <c r="AH708" s="24">
        <v>0</v>
      </c>
    </row>
    <row r="709" spans="2:36" ht="14.25" thickBot="1">
      <c r="B709" s="395"/>
      <c r="C709" s="374" t="s">
        <v>1036</v>
      </c>
      <c r="D709" s="326">
        <v>3.4</v>
      </c>
      <c r="E709" s="1199" t="s">
        <v>837</v>
      </c>
      <c r="F709" s="1200"/>
      <c r="G709" s="1200"/>
      <c r="H709" s="1201"/>
      <c r="I709" s="1199" t="s">
        <v>2117</v>
      </c>
      <c r="J709" s="1200"/>
      <c r="K709" s="1200"/>
      <c r="L709" s="1200"/>
      <c r="M709" s="1200"/>
      <c r="N709" s="1200"/>
      <c r="O709" s="1200"/>
      <c r="P709" s="1205"/>
      <c r="Q709" s="1243"/>
      <c r="R709" s="1244"/>
      <c r="S709" s="335">
        <f>$X709</f>
        <v>0</v>
      </c>
      <c r="T709" s="27"/>
      <c r="U709" s="369"/>
      <c r="V709" s="27"/>
      <c r="W709" s="27"/>
      <c r="X709" s="1">
        <f>IF($Q709=Y709,AG709,AH709)</f>
        <v>0</v>
      </c>
      <c r="Y709" s="11" t="s">
        <v>1038</v>
      </c>
      <c r="Z709" s="11" t="s">
        <v>2118</v>
      </c>
      <c r="AA709" s="395"/>
      <c r="AB709" s="6"/>
      <c r="AG709" s="24">
        <v>1</v>
      </c>
      <c r="AH709" s="24">
        <v>0</v>
      </c>
    </row>
    <row r="710" spans="2:36" ht="12" customHeight="1">
      <c r="B710" s="395"/>
      <c r="C710" s="324"/>
      <c r="D710" s="501"/>
      <c r="E710" s="245"/>
      <c r="F710" s="245"/>
      <c r="G710" s="245"/>
      <c r="H710" s="245"/>
      <c r="I710" s="245"/>
      <c r="J710" s="245"/>
      <c r="K710" s="245"/>
      <c r="L710" s="245"/>
      <c r="M710" s="245"/>
      <c r="N710" s="245"/>
      <c r="O710" s="245"/>
      <c r="P710" s="245"/>
      <c r="S710" s="27"/>
      <c r="T710" s="27"/>
      <c r="U710" s="369"/>
      <c r="V710" s="27"/>
      <c r="W710" s="27"/>
      <c r="X710" s="1"/>
      <c r="Y710" s="27"/>
      <c r="Z710" s="27"/>
      <c r="AA710" s="27"/>
      <c r="AG710" s="1"/>
      <c r="AH710" s="1"/>
      <c r="AI710" s="1"/>
    </row>
    <row r="711" spans="2:36" ht="3" customHeight="1">
      <c r="B711" s="396"/>
      <c r="C711" s="1100"/>
      <c r="D711" s="1110"/>
      <c r="E711" s="1099"/>
      <c r="F711" s="1099"/>
      <c r="G711" s="1099"/>
      <c r="H711" s="1099"/>
      <c r="I711" s="1099"/>
      <c r="J711" s="1099"/>
      <c r="K711" s="1099"/>
      <c r="L711" s="1099"/>
      <c r="M711" s="1099"/>
      <c r="N711" s="1099"/>
      <c r="O711" s="1099"/>
      <c r="P711" s="1099"/>
      <c r="Q711" s="1086"/>
      <c r="R711" s="1086"/>
      <c r="S711" s="1091"/>
      <c r="T711" s="1091"/>
      <c r="U711" s="375"/>
      <c r="V711" s="27"/>
      <c r="W711" s="27"/>
      <c r="X711" s="1"/>
      <c r="Y711" s="27"/>
      <c r="Z711" s="27"/>
      <c r="AA711" s="27"/>
      <c r="AG711" s="1"/>
      <c r="AH711" s="1"/>
      <c r="AI711" s="1"/>
    </row>
    <row r="712" spans="2:36"/>
    <row r="721"/>
  </sheetData>
  <sheetProtection algorithmName="SHA-512" hashValue="WfqufJh2KgaZeFQZ8wplVW/LyKkOnC/7DS+NXTenXWsisMjcJGIzSGjSb9oLUTgLYDZSfXSsopLyy9HNs5/zeQ==" saltValue="wgfCM70qyn7tZ3SxgEbbGA==" spinCount="100000" sheet="1" objects="1" scenarios="1" selectLockedCells="1"/>
  <mergeCells count="1321">
    <mergeCell ref="E602:H602"/>
    <mergeCell ref="I602:P602"/>
    <mergeCell ref="Q602:R602"/>
    <mergeCell ref="E692:H692"/>
    <mergeCell ref="N692:P692"/>
    <mergeCell ref="E708:H708"/>
    <mergeCell ref="I708:P708"/>
    <mergeCell ref="Q708:R708"/>
    <mergeCell ref="E685:H685"/>
    <mergeCell ref="I685:P685"/>
    <mergeCell ref="I666:P666"/>
    <mergeCell ref="Q666:R666"/>
    <mergeCell ref="Q685:R685"/>
    <mergeCell ref="N695:P695"/>
    <mergeCell ref="I671:P671"/>
    <mergeCell ref="E686:H686"/>
    <mergeCell ref="I686:P686"/>
    <mergeCell ref="Q686:R686"/>
    <mergeCell ref="N674:P674"/>
    <mergeCell ref="E667:H667"/>
    <mergeCell ref="Q674:R674"/>
    <mergeCell ref="N694:P694"/>
    <mergeCell ref="Q694:R694"/>
    <mergeCell ref="N693:P693"/>
    <mergeCell ref="Q693:R693"/>
    <mergeCell ref="I612:P612"/>
    <mergeCell ref="I628:P628"/>
    <mergeCell ref="I627:P627"/>
    <mergeCell ref="Q692:R692"/>
    <mergeCell ref="E702:H702"/>
    <mergeCell ref="I702:P702"/>
    <mergeCell ref="Q702:R702"/>
    <mergeCell ref="S655:S662"/>
    <mergeCell ref="E709:H709"/>
    <mergeCell ref="I709:P709"/>
    <mergeCell ref="Q709:R709"/>
    <mergeCell ref="E689:H689"/>
    <mergeCell ref="I689:P689"/>
    <mergeCell ref="Q689:R689"/>
    <mergeCell ref="E690:H691"/>
    <mergeCell ref="I690:P690"/>
    <mergeCell ref="Q690:R690"/>
    <mergeCell ref="N691:P691"/>
    <mergeCell ref="Q691:R691"/>
    <mergeCell ref="E696:H696"/>
    <mergeCell ref="N696:P696"/>
    <mergeCell ref="Q696:R696"/>
    <mergeCell ref="Q695:R695"/>
    <mergeCell ref="E701:H701"/>
    <mergeCell ref="I701:P701"/>
    <mergeCell ref="Q701:R701"/>
    <mergeCell ref="E707:H707"/>
    <mergeCell ref="N703:P703"/>
    <mergeCell ref="Q703:R703"/>
    <mergeCell ref="N706:P706"/>
    <mergeCell ref="I683:P683"/>
    <mergeCell ref="Q683:R683"/>
    <mergeCell ref="N673:P673"/>
    <mergeCell ref="Q704:R704"/>
    <mergeCell ref="Q705:R705"/>
    <mergeCell ref="N704:P704"/>
    <mergeCell ref="N705:P705"/>
    <mergeCell ref="I707:P707"/>
    <mergeCell ref="Q707:R707"/>
    <mergeCell ref="Q706:R706"/>
    <mergeCell ref="I619:P619"/>
    <mergeCell ref="E645:H645"/>
    <mergeCell ref="E681:H681"/>
    <mergeCell ref="I681:P681"/>
    <mergeCell ref="Q681:R681"/>
    <mergeCell ref="I667:P667"/>
    <mergeCell ref="Q667:R667"/>
    <mergeCell ref="E668:H668"/>
    <mergeCell ref="I668:P668"/>
    <mergeCell ref="E671:H671"/>
    <mergeCell ref="E683:H683"/>
    <mergeCell ref="E680:H680"/>
    <mergeCell ref="I682:P682"/>
    <mergeCell ref="Q682:R682"/>
    <mergeCell ref="Q668:R668"/>
    <mergeCell ref="Q656:R656"/>
    <mergeCell ref="N656:O656"/>
    <mergeCell ref="N657:O657"/>
    <mergeCell ref="N661:O661"/>
    <mergeCell ref="N662:O662"/>
    <mergeCell ref="E654:H654"/>
    <mergeCell ref="I654:P654"/>
    <mergeCell ref="E655:H655"/>
    <mergeCell ref="Q654:R654"/>
    <mergeCell ref="N658:O658"/>
    <mergeCell ref="N659:O659"/>
    <mergeCell ref="N660:O660"/>
    <mergeCell ref="Q673:R673"/>
    <mergeCell ref="E684:H684"/>
    <mergeCell ref="I676:P676"/>
    <mergeCell ref="I684:P684"/>
    <mergeCell ref="Q684:R684"/>
    <mergeCell ref="I655:P655"/>
    <mergeCell ref="Q655:R655"/>
    <mergeCell ref="E663:H663"/>
    <mergeCell ref="I663:P663"/>
    <mergeCell ref="Q671:R671"/>
    <mergeCell ref="E675:H675"/>
    <mergeCell ref="I675:P675"/>
    <mergeCell ref="Q675:R675"/>
    <mergeCell ref="E676:H676"/>
    <mergeCell ref="Q676:R676"/>
    <mergeCell ref="I680:P680"/>
    <mergeCell ref="Q680:R680"/>
    <mergeCell ref="E682:H682"/>
    <mergeCell ref="E672:H672"/>
    <mergeCell ref="E666:H666"/>
    <mergeCell ref="Q663:R663"/>
    <mergeCell ref="I672:P672"/>
    <mergeCell ref="Q672:R672"/>
    <mergeCell ref="E344:H344"/>
    <mergeCell ref="E340:H340"/>
    <mergeCell ref="N335:P335"/>
    <mergeCell ref="I586:P586"/>
    <mergeCell ref="Q581:R581"/>
    <mergeCell ref="Q583:R583"/>
    <mergeCell ref="Q582:R582"/>
    <mergeCell ref="I572:P572"/>
    <mergeCell ref="Q571:R571"/>
    <mergeCell ref="Q525:R525"/>
    <mergeCell ref="Q573:R573"/>
    <mergeCell ref="Q457:R457"/>
    <mergeCell ref="I457:P457"/>
    <mergeCell ref="Q481:R481"/>
    <mergeCell ref="I557:P557"/>
    <mergeCell ref="Q557:R557"/>
    <mergeCell ref="I558:P558"/>
    <mergeCell ref="Q558:R558"/>
    <mergeCell ref="E346:H346"/>
    <mergeCell ref="Q500:R500"/>
    <mergeCell ref="I517:P517"/>
    <mergeCell ref="Q578:R578"/>
    <mergeCell ref="I527:P527"/>
    <mergeCell ref="I528:P528"/>
    <mergeCell ref="Q574:R574"/>
    <mergeCell ref="I520:P520"/>
    <mergeCell ref="Q514:R514"/>
    <mergeCell ref="N516:P516"/>
    <mergeCell ref="N491:P491"/>
    <mergeCell ref="I559:P559"/>
    <mergeCell ref="Q486:R486"/>
    <mergeCell ref="Q528:R528"/>
    <mergeCell ref="E651:H651"/>
    <mergeCell ref="K651:L651"/>
    <mergeCell ref="M651:N651"/>
    <mergeCell ref="Q633:R633"/>
    <mergeCell ref="Q622:R622"/>
    <mergeCell ref="Q626:R626"/>
    <mergeCell ref="Q631:R631"/>
    <mergeCell ref="E641:H641"/>
    <mergeCell ref="I641:P641"/>
    <mergeCell ref="Q641:R641"/>
    <mergeCell ref="E642:H642"/>
    <mergeCell ref="Q646:R646"/>
    <mergeCell ref="E646:H646"/>
    <mergeCell ref="I646:P647"/>
    <mergeCell ref="I633:P633"/>
    <mergeCell ref="I632:P632"/>
    <mergeCell ref="I631:P631"/>
    <mergeCell ref="I626:P626"/>
    <mergeCell ref="I642:P642"/>
    <mergeCell ref="Q642:R642"/>
    <mergeCell ref="E633:H633"/>
    <mergeCell ref="E632:H632"/>
    <mergeCell ref="E626:H626"/>
    <mergeCell ref="E631:H631"/>
    <mergeCell ref="E628:H628"/>
    <mergeCell ref="Q643:R643"/>
    <mergeCell ref="Q627:R627"/>
    <mergeCell ref="Q625:R625"/>
    <mergeCell ref="I625:P625"/>
    <mergeCell ref="I622:P622"/>
    <mergeCell ref="S646:S651"/>
    <mergeCell ref="I648:J648"/>
    <mergeCell ref="K648:L648"/>
    <mergeCell ref="M648:N648"/>
    <mergeCell ref="O648:P648"/>
    <mergeCell ref="Q648:R648"/>
    <mergeCell ref="K649:L649"/>
    <mergeCell ref="M649:N649"/>
    <mergeCell ref="K650:L650"/>
    <mergeCell ref="M650:N650"/>
    <mergeCell ref="I645:P645"/>
    <mergeCell ref="Q645:R645"/>
    <mergeCell ref="Q586:R586"/>
    <mergeCell ref="Q584:R584"/>
    <mergeCell ref="Q600:R600"/>
    <mergeCell ref="Q590:R590"/>
    <mergeCell ref="S642:S644"/>
    <mergeCell ref="O643:P643"/>
    <mergeCell ref="Q632:R632"/>
    <mergeCell ref="Q628:R628"/>
    <mergeCell ref="Q617:R617"/>
    <mergeCell ref="Q610:R610"/>
    <mergeCell ref="I590:P590"/>
    <mergeCell ref="I599:P599"/>
    <mergeCell ref="Q589:R589"/>
    <mergeCell ref="Q620:R620"/>
    <mergeCell ref="Q621:R621"/>
    <mergeCell ref="Q611:R611"/>
    <mergeCell ref="I613:P613"/>
    <mergeCell ref="Q596:R596"/>
    <mergeCell ref="Q598:R598"/>
    <mergeCell ref="Q597:R597"/>
    <mergeCell ref="Q616:R616"/>
    <mergeCell ref="Q612:R612"/>
    <mergeCell ref="Q613:R613"/>
    <mergeCell ref="Q607:R607"/>
    <mergeCell ref="I621:P621"/>
    <mergeCell ref="I620:P620"/>
    <mergeCell ref="Q608:R608"/>
    <mergeCell ref="Q551:R551"/>
    <mergeCell ref="I552:P552"/>
    <mergeCell ref="I607:P607"/>
    <mergeCell ref="Q594:R594"/>
    <mergeCell ref="Q601:R601"/>
    <mergeCell ref="I600:P600"/>
    <mergeCell ref="I609:P609"/>
    <mergeCell ref="I529:P529"/>
    <mergeCell ref="Q529:R529"/>
    <mergeCell ref="I595:P595"/>
    <mergeCell ref="I594:P594"/>
    <mergeCell ref="I582:P582"/>
    <mergeCell ref="Q580:R580"/>
    <mergeCell ref="Q595:R595"/>
    <mergeCell ref="Q609:R609"/>
    <mergeCell ref="I581:P581"/>
    <mergeCell ref="Q570:R570"/>
    <mergeCell ref="I571:P571"/>
    <mergeCell ref="I549:P549"/>
    <mergeCell ref="Q619:R619"/>
    <mergeCell ref="I584:P584"/>
    <mergeCell ref="Q591:R591"/>
    <mergeCell ref="I597:P597"/>
    <mergeCell ref="Q618:R618"/>
    <mergeCell ref="Q572:R572"/>
    <mergeCell ref="I608:P608"/>
    <mergeCell ref="Q533:R533"/>
    <mergeCell ref="I578:P578"/>
    <mergeCell ref="Q543:R543"/>
    <mergeCell ref="Q569:R569"/>
    <mergeCell ref="Q568:R568"/>
    <mergeCell ref="Q556:R556"/>
    <mergeCell ref="Q575:R575"/>
    <mergeCell ref="Q559:R559"/>
    <mergeCell ref="Q566:R566"/>
    <mergeCell ref="Q567:R567"/>
    <mergeCell ref="Q577:R577"/>
    <mergeCell ref="Q536:R536"/>
    <mergeCell ref="Q540:R540"/>
    <mergeCell ref="Q541:R541"/>
    <mergeCell ref="Q537:R537"/>
    <mergeCell ref="Q544:R544"/>
    <mergeCell ref="Q542:R542"/>
    <mergeCell ref="Q546:R546"/>
    <mergeCell ref="Q550:R550"/>
    <mergeCell ref="Q548:R548"/>
    <mergeCell ref="Q539:R539"/>
    <mergeCell ref="Q547:R547"/>
    <mergeCell ref="Q534:R534"/>
    <mergeCell ref="Q545:R545"/>
    <mergeCell ref="I601:P601"/>
    <mergeCell ref="Q579:R579"/>
    <mergeCell ref="Q585:R585"/>
    <mergeCell ref="Q555:R555"/>
    <mergeCell ref="Q554:R554"/>
    <mergeCell ref="Q552:R552"/>
    <mergeCell ref="Q599:R599"/>
    <mergeCell ref="I577:P577"/>
    <mergeCell ref="I579:P579"/>
    <mergeCell ref="I519:P519"/>
    <mergeCell ref="Q519:R519"/>
    <mergeCell ref="Q309:R309"/>
    <mergeCell ref="N539:P539"/>
    <mergeCell ref="N542:P542"/>
    <mergeCell ref="I533:P533"/>
    <mergeCell ref="M337:M339"/>
    <mergeCell ref="Q337:R337"/>
    <mergeCell ref="Q321:R321"/>
    <mergeCell ref="I366:P366"/>
    <mergeCell ref="Q372:R372"/>
    <mergeCell ref="Q370:R370"/>
    <mergeCell ref="I363:P363"/>
    <mergeCell ref="Q363:R363"/>
    <mergeCell ref="I426:P426"/>
    <mergeCell ref="Q339:R339"/>
    <mergeCell ref="O405:Q405"/>
    <mergeCell ref="I419:P419"/>
    <mergeCell ref="Q341:R341"/>
    <mergeCell ref="Q343:R343"/>
    <mergeCell ref="Q344:R344"/>
    <mergeCell ref="M449:P449"/>
    <mergeCell ref="Q549:R549"/>
    <mergeCell ref="Q491:R491"/>
    <mergeCell ref="N496:P496"/>
    <mergeCell ref="I502:P502"/>
    <mergeCell ref="N498:P498"/>
    <mergeCell ref="I501:P501"/>
    <mergeCell ref="I500:P500"/>
    <mergeCell ref="Q523:R523"/>
    <mergeCell ref="Q538:R538"/>
    <mergeCell ref="N495:P495"/>
    <mergeCell ref="Q524:R524"/>
    <mergeCell ref="Q522:R522"/>
    <mergeCell ref="Q495:R495"/>
    <mergeCell ref="Q520:R520"/>
    <mergeCell ref="I524:P524"/>
    <mergeCell ref="I523:P523"/>
    <mergeCell ref="I522:P522"/>
    <mergeCell ref="Q521:R521"/>
    <mergeCell ref="Q518:R518"/>
    <mergeCell ref="Q511:R511"/>
    <mergeCell ref="I521:P521"/>
    <mergeCell ref="I511:P511"/>
    <mergeCell ref="I538:P538"/>
    <mergeCell ref="Q499:R499"/>
    <mergeCell ref="Q526:R526"/>
    <mergeCell ref="Q535:R535"/>
    <mergeCell ref="Q527:R527"/>
    <mergeCell ref="Q532:R532"/>
    <mergeCell ref="M115:P115"/>
    <mergeCell ref="E27:H27"/>
    <mergeCell ref="I27:P27"/>
    <mergeCell ref="L20:P20"/>
    <mergeCell ref="I49:P49"/>
    <mergeCell ref="I119:P119"/>
    <mergeCell ref="L95:M95"/>
    <mergeCell ref="L96:M96"/>
    <mergeCell ref="L98:M98"/>
    <mergeCell ref="N87:O87"/>
    <mergeCell ref="N36:P36"/>
    <mergeCell ref="I34:P34"/>
    <mergeCell ref="I32:P32"/>
    <mergeCell ref="N37:P37"/>
    <mergeCell ref="I33:P33"/>
    <mergeCell ref="I38:P38"/>
    <mergeCell ref="L92:M92"/>
    <mergeCell ref="E66:H68"/>
    <mergeCell ref="E65:H65"/>
    <mergeCell ref="M79:N79"/>
    <mergeCell ref="M80:N80"/>
    <mergeCell ref="L97:M97"/>
    <mergeCell ref="M81:N81"/>
    <mergeCell ref="E38:H38"/>
    <mergeCell ref="E39:H39"/>
    <mergeCell ref="E40:H40"/>
    <mergeCell ref="I28:P28"/>
    <mergeCell ref="I35:P35"/>
    <mergeCell ref="M116:P116"/>
    <mergeCell ref="E71:H71"/>
    <mergeCell ref="M105:N106"/>
    <mergeCell ref="I64:P64"/>
    <mergeCell ref="E311:H311"/>
    <mergeCell ref="E313:H313"/>
    <mergeCell ref="O298:P298"/>
    <mergeCell ref="Q17:R17"/>
    <mergeCell ref="Q19:R19"/>
    <mergeCell ref="Q47:R47"/>
    <mergeCell ref="Q36:R36"/>
    <mergeCell ref="Q35:R35"/>
    <mergeCell ref="Q38:R38"/>
    <mergeCell ref="K70:L70"/>
    <mergeCell ref="I65:P65"/>
    <mergeCell ref="Q18:R18"/>
    <mergeCell ref="E16:H16"/>
    <mergeCell ref="E17:H17"/>
    <mergeCell ref="E26:H26"/>
    <mergeCell ref="E20:H20"/>
    <mergeCell ref="E25:H25"/>
    <mergeCell ref="E18:H18"/>
    <mergeCell ref="E19:H19"/>
    <mergeCell ref="E21:H21"/>
    <mergeCell ref="E22:H22"/>
    <mergeCell ref="Q16:R16"/>
    <mergeCell ref="I16:P16"/>
    <mergeCell ref="Q34:R34"/>
    <mergeCell ref="Q40:R40"/>
    <mergeCell ref="Q64:R64"/>
    <mergeCell ref="I21:P21"/>
    <mergeCell ref="L19:P19"/>
    <mergeCell ref="I39:P39"/>
    <mergeCell ref="I43:P43"/>
    <mergeCell ref="L18:P18"/>
    <mergeCell ref="E46:H46"/>
    <mergeCell ref="E285:H285"/>
    <mergeCell ref="K163:L163"/>
    <mergeCell ref="K213:L213"/>
    <mergeCell ref="K162:L162"/>
    <mergeCell ref="E112:H112"/>
    <mergeCell ref="E117:H117"/>
    <mergeCell ref="K222:L222"/>
    <mergeCell ref="K205:L205"/>
    <mergeCell ref="E289:H289"/>
    <mergeCell ref="N283:P283"/>
    <mergeCell ref="K221:L221"/>
    <mergeCell ref="K225:L225"/>
    <mergeCell ref="I307:J307"/>
    <mergeCell ref="K264:L264"/>
    <mergeCell ref="E321:H321"/>
    <mergeCell ref="E322:H322"/>
    <mergeCell ref="I295:P295"/>
    <mergeCell ref="I312:P312"/>
    <mergeCell ref="I314:P314"/>
    <mergeCell ref="K241:L241"/>
    <mergeCell ref="K238:L238"/>
    <mergeCell ref="K233:L233"/>
    <mergeCell ref="E119:H119"/>
    <mergeCell ref="E145:H145"/>
    <mergeCell ref="K195:L195"/>
    <mergeCell ref="K196:L196"/>
    <mergeCell ref="K176:L176"/>
    <mergeCell ref="K161:L161"/>
    <mergeCell ref="K250:L250"/>
    <mergeCell ref="I286:P286"/>
    <mergeCell ref="K166:L166"/>
    <mergeCell ref="K200:L200"/>
    <mergeCell ref="Q25:R25"/>
    <mergeCell ref="I44:P44"/>
    <mergeCell ref="Q48:R48"/>
    <mergeCell ref="Q39:R39"/>
    <mergeCell ref="Q102:R102"/>
    <mergeCell ref="Q108:R108"/>
    <mergeCell ref="N95:O95"/>
    <mergeCell ref="Q101:R101"/>
    <mergeCell ref="Q100:R100"/>
    <mergeCell ref="K104:L111"/>
    <mergeCell ref="Q278:R278"/>
    <mergeCell ref="Q107:R107"/>
    <mergeCell ref="E76:H76"/>
    <mergeCell ref="K87:K88"/>
    <mergeCell ref="K251:L251"/>
    <mergeCell ref="K263:L263"/>
    <mergeCell ref="K228:L228"/>
    <mergeCell ref="E33:H33"/>
    <mergeCell ref="E50:H50"/>
    <mergeCell ref="I31:P31"/>
    <mergeCell ref="O107:P107"/>
    <mergeCell ref="O103:P103"/>
    <mergeCell ref="O105:P105"/>
    <mergeCell ref="K71:L71"/>
    <mergeCell ref="K170:L170"/>
    <mergeCell ref="N97:O97"/>
    <mergeCell ref="I145:P145"/>
    <mergeCell ref="L87:M88"/>
    <mergeCell ref="E146:H146"/>
    <mergeCell ref="E118:H118"/>
    <mergeCell ref="O101:P101"/>
    <mergeCell ref="K152:L152"/>
    <mergeCell ref="Q28:R28"/>
    <mergeCell ref="O104:P104"/>
    <mergeCell ref="Q26:R26"/>
    <mergeCell ref="Q103:R103"/>
    <mergeCell ref="O106:P106"/>
    <mergeCell ref="I112:P112"/>
    <mergeCell ref="O109:P109"/>
    <mergeCell ref="N96:O96"/>
    <mergeCell ref="Q75:R75"/>
    <mergeCell ref="Q50:R50"/>
    <mergeCell ref="E32:H32"/>
    <mergeCell ref="E55:H55"/>
    <mergeCell ref="Q33:R33"/>
    <mergeCell ref="E28:H28"/>
    <mergeCell ref="E31:H31"/>
    <mergeCell ref="Q51:R51"/>
    <mergeCell ref="I45:P45"/>
    <mergeCell ref="Q45:R45"/>
    <mergeCell ref="I46:P46"/>
    <mergeCell ref="I54:P54"/>
    <mergeCell ref="I50:P50"/>
    <mergeCell ref="I51:P51"/>
    <mergeCell ref="Q43:R43"/>
    <mergeCell ref="Q37:R37"/>
    <mergeCell ref="I40:P40"/>
    <mergeCell ref="K68:L68"/>
    <mergeCell ref="E35:H35"/>
    <mergeCell ref="E34:H34"/>
    <mergeCell ref="E49:H49"/>
    <mergeCell ref="E64:H64"/>
    <mergeCell ref="Q68:R68"/>
    <mergeCell ref="E72:H72"/>
    <mergeCell ref="M114:P114"/>
    <mergeCell ref="I63:P63"/>
    <mergeCell ref="Q104:R104"/>
    <mergeCell ref="K208:L208"/>
    <mergeCell ref="K234:L234"/>
    <mergeCell ref="I17:P17"/>
    <mergeCell ref="Q21:R21"/>
    <mergeCell ref="Q20:R20"/>
    <mergeCell ref="I55:P55"/>
    <mergeCell ref="Q54:R54"/>
    <mergeCell ref="Q49:R49"/>
    <mergeCell ref="L90:M90"/>
    <mergeCell ref="N90:O90"/>
    <mergeCell ref="N92:O92"/>
    <mergeCell ref="Q76:R76"/>
    <mergeCell ref="I310:P310"/>
    <mergeCell ref="K187:L187"/>
    <mergeCell ref="K223:L223"/>
    <mergeCell ref="Q32:R32"/>
    <mergeCell ref="K69:L69"/>
    <mergeCell ref="Q65:R65"/>
    <mergeCell ref="I47:P47"/>
    <mergeCell ref="I68:J68"/>
    <mergeCell ref="Q31:R31"/>
    <mergeCell ref="Q72:R72"/>
    <mergeCell ref="I118:P118"/>
    <mergeCell ref="N94:O94"/>
    <mergeCell ref="I25:P25"/>
    <mergeCell ref="Q27:R27"/>
    <mergeCell ref="I22:P22"/>
    <mergeCell ref="Q22:R22"/>
    <mergeCell ref="I26:P26"/>
    <mergeCell ref="K216:L216"/>
    <mergeCell ref="K236:L236"/>
    <mergeCell ref="K227:L227"/>
    <mergeCell ref="K206:L206"/>
    <mergeCell ref="K232:L232"/>
    <mergeCell ref="Q294:R294"/>
    <mergeCell ref="I306:J306"/>
    <mergeCell ref="I301:P301"/>
    <mergeCell ref="N328:P328"/>
    <mergeCell ref="N326:P326"/>
    <mergeCell ref="N275:P275"/>
    <mergeCell ref="I304:J304"/>
    <mergeCell ref="Q312:R312"/>
    <mergeCell ref="K267:L267"/>
    <mergeCell ref="K246:L246"/>
    <mergeCell ref="K242:L242"/>
    <mergeCell ref="I322:P322"/>
    <mergeCell ref="Q328:R328"/>
    <mergeCell ref="Q322:R322"/>
    <mergeCell ref="Q287:R287"/>
    <mergeCell ref="N272:P272"/>
    <mergeCell ref="N282:P282"/>
    <mergeCell ref="K262:L262"/>
    <mergeCell ref="I291:P291"/>
    <mergeCell ref="Q273:R273"/>
    <mergeCell ref="N281:P281"/>
    <mergeCell ref="Q281:R281"/>
    <mergeCell ref="N274:P274"/>
    <mergeCell ref="O302:P302"/>
    <mergeCell ref="Q284:R284"/>
    <mergeCell ref="Q292:R292"/>
    <mergeCell ref="Q323:R323"/>
    <mergeCell ref="E44:H44"/>
    <mergeCell ref="E43:H43"/>
    <mergeCell ref="E48:H48"/>
    <mergeCell ref="Q63:R63"/>
    <mergeCell ref="Q55:R55"/>
    <mergeCell ref="Q105:R105"/>
    <mergeCell ref="K100:L103"/>
    <mergeCell ref="O111:P111"/>
    <mergeCell ref="E75:H75"/>
    <mergeCell ref="Q66:R66"/>
    <mergeCell ref="N89:O89"/>
    <mergeCell ref="E45:H45"/>
    <mergeCell ref="Q44:R44"/>
    <mergeCell ref="I48:P48"/>
    <mergeCell ref="E63:H63"/>
    <mergeCell ref="L94:M94"/>
    <mergeCell ref="M113:P113"/>
    <mergeCell ref="Q46:R46"/>
    <mergeCell ref="E51:H51"/>
    <mergeCell ref="E47:H47"/>
    <mergeCell ref="E54:H54"/>
    <mergeCell ref="I66:P67"/>
    <mergeCell ref="M68:N68"/>
    <mergeCell ref="I72:P72"/>
    <mergeCell ref="L89:M89"/>
    <mergeCell ref="K256:L256"/>
    <mergeCell ref="K247:L247"/>
    <mergeCell ref="N341:P341"/>
    <mergeCell ref="Q293:R293"/>
    <mergeCell ref="Q285:R285"/>
    <mergeCell ref="Q327:R327"/>
    <mergeCell ref="I294:P294"/>
    <mergeCell ref="Q274:R274"/>
    <mergeCell ref="Q296:R296"/>
    <mergeCell ref="Q288:R288"/>
    <mergeCell ref="M297:N297"/>
    <mergeCell ref="Q282:R282"/>
    <mergeCell ref="Q283:R283"/>
    <mergeCell ref="Q289:R289"/>
    <mergeCell ref="N279:P279"/>
    <mergeCell ref="Q324:R324"/>
    <mergeCell ref="K252:L252"/>
    <mergeCell ref="I288:P288"/>
    <mergeCell ref="N273:P273"/>
    <mergeCell ref="I271:P271"/>
    <mergeCell ref="K259:L259"/>
    <mergeCell ref="E350:H350"/>
    <mergeCell ref="E352:H352"/>
    <mergeCell ref="E367:H367"/>
    <mergeCell ref="N424:P424"/>
    <mergeCell ref="N422:P422"/>
    <mergeCell ref="N431:P431"/>
    <mergeCell ref="E288:H288"/>
    <mergeCell ref="Q336:R336"/>
    <mergeCell ref="Q334:R334"/>
    <mergeCell ref="Q331:R331"/>
    <mergeCell ref="I330:P330"/>
    <mergeCell ref="N336:P336"/>
    <mergeCell ref="Q330:R330"/>
    <mergeCell ref="Q349:R349"/>
    <mergeCell ref="Q333:R333"/>
    <mergeCell ref="Q355:R355"/>
    <mergeCell ref="Q357:R357"/>
    <mergeCell ref="I362:P362"/>
    <mergeCell ref="I354:P354"/>
    <mergeCell ref="N342:P342"/>
    <mergeCell ref="Q329:R329"/>
    <mergeCell ref="E348:H348"/>
    <mergeCell ref="I308:P308"/>
    <mergeCell ref="Q332:R332"/>
    <mergeCell ref="E295:H295"/>
    <mergeCell ref="E308:H308"/>
    <mergeCell ref="E302:H304"/>
    <mergeCell ref="E292:H292"/>
    <mergeCell ref="E290:H290"/>
    <mergeCell ref="E296:H296"/>
    <mergeCell ref="E309:H309"/>
    <mergeCell ref="E310:H310"/>
    <mergeCell ref="E427:H427"/>
    <mergeCell ref="E386:H386"/>
    <mergeCell ref="E433:H433"/>
    <mergeCell ref="E424:H424"/>
    <mergeCell ref="I360:P360"/>
    <mergeCell ref="E366:H366"/>
    <mergeCell ref="E369:H369"/>
    <mergeCell ref="E368:H368"/>
    <mergeCell ref="I353:P353"/>
    <mergeCell ref="O410:Q410"/>
    <mergeCell ref="Q421:R421"/>
    <mergeCell ref="Q386:R386"/>
    <mergeCell ref="I386:P386"/>
    <mergeCell ref="I377:P377"/>
    <mergeCell ref="Q290:R290"/>
    <mergeCell ref="Q345:R345"/>
    <mergeCell ref="M299:N299"/>
    <mergeCell ref="Q291:R291"/>
    <mergeCell ref="Q340:R340"/>
    <mergeCell ref="E293:H293"/>
    <mergeCell ref="E301:H301"/>
    <mergeCell ref="E423:H423"/>
    <mergeCell ref="E330:H330"/>
    <mergeCell ref="Q352:R352"/>
    <mergeCell ref="O394:Q394"/>
    <mergeCell ref="K387:L388"/>
    <mergeCell ref="I365:P365"/>
    <mergeCell ref="I348:P348"/>
    <mergeCell ref="Q351:R351"/>
    <mergeCell ref="Q426:R426"/>
    <mergeCell ref="Q326:R326"/>
    <mergeCell ref="Q298:R298"/>
    <mergeCell ref="I425:P425"/>
    <mergeCell ref="I434:P434"/>
    <mergeCell ref="I432:P432"/>
    <mergeCell ref="E514:H514"/>
    <mergeCell ref="E533:H533"/>
    <mergeCell ref="E529:H529"/>
    <mergeCell ref="E526:H526"/>
    <mergeCell ref="E528:H528"/>
    <mergeCell ref="E517:H517"/>
    <mergeCell ref="E521:H521"/>
    <mergeCell ref="E502:H502"/>
    <mergeCell ref="E501:H501"/>
    <mergeCell ref="E525:H525"/>
    <mergeCell ref="E490:H491"/>
    <mergeCell ref="E523:H523"/>
    <mergeCell ref="I525:P525"/>
    <mergeCell ref="E480:H480"/>
    <mergeCell ref="E479:H479"/>
    <mergeCell ref="E476:H476"/>
    <mergeCell ref="E437:H437"/>
    <mergeCell ref="E494:H494"/>
    <mergeCell ref="E493:H493"/>
    <mergeCell ref="E527:H527"/>
    <mergeCell ref="N429:P429"/>
    <mergeCell ref="I459:P459"/>
    <mergeCell ref="E477:H477"/>
    <mergeCell ref="E472:H472"/>
    <mergeCell ref="E464:H464"/>
    <mergeCell ref="I447:P447"/>
    <mergeCell ref="N430:P430"/>
    <mergeCell ref="E448:H448"/>
    <mergeCell ref="E434:H434"/>
    <mergeCell ref="E620:H620"/>
    <mergeCell ref="I548:P548"/>
    <mergeCell ref="N543:P543"/>
    <mergeCell ref="Q512:R512"/>
    <mergeCell ref="Q516:R516"/>
    <mergeCell ref="Q515:R515"/>
    <mergeCell ref="Q513:R513"/>
    <mergeCell ref="E545:H545"/>
    <mergeCell ref="E512:H512"/>
    <mergeCell ref="E511:H511"/>
    <mergeCell ref="E513:H513"/>
    <mergeCell ref="E518:H518"/>
    <mergeCell ref="E520:H520"/>
    <mergeCell ref="E519:H519"/>
    <mergeCell ref="E524:H524"/>
    <mergeCell ref="E536:H536"/>
    <mergeCell ref="E537:H537"/>
    <mergeCell ref="E535:H535"/>
    <mergeCell ref="E546:H546"/>
    <mergeCell ref="E547:H547"/>
    <mergeCell ref="E534:H534"/>
    <mergeCell ref="I534:P534"/>
    <mergeCell ref="I526:P526"/>
    <mergeCell ref="I518:P518"/>
    <mergeCell ref="I514:P514"/>
    <mergeCell ref="E522:H522"/>
    <mergeCell ref="Q517:R517"/>
    <mergeCell ref="E532:H532"/>
    <mergeCell ref="I583:P583"/>
    <mergeCell ref="Q553:R553"/>
    <mergeCell ref="I598:P598"/>
    <mergeCell ref="I580:P580"/>
    <mergeCell ref="E585:H585"/>
    <mergeCell ref="E557:H557"/>
    <mergeCell ref="E558:H558"/>
    <mergeCell ref="E559:H559"/>
    <mergeCell ref="E582:H582"/>
    <mergeCell ref="E581:H581"/>
    <mergeCell ref="E619:H619"/>
    <mergeCell ref="E617:H617"/>
    <mergeCell ref="E627:H627"/>
    <mergeCell ref="E625:H625"/>
    <mergeCell ref="E610:H610"/>
    <mergeCell ref="E613:H613"/>
    <mergeCell ref="E621:H621"/>
    <mergeCell ref="E618:H618"/>
    <mergeCell ref="E622:H622"/>
    <mergeCell ref="E601:H601"/>
    <mergeCell ref="E586:H586"/>
    <mergeCell ref="E608:H608"/>
    <mergeCell ref="E616:H616"/>
    <mergeCell ref="E612:H612"/>
    <mergeCell ref="E600:H600"/>
    <mergeCell ref="E607:H607"/>
    <mergeCell ref="E591:H591"/>
    <mergeCell ref="E595:H595"/>
    <mergeCell ref="E589:H589"/>
    <mergeCell ref="E611:H611"/>
    <mergeCell ref="E609:H609"/>
    <mergeCell ref="E598:H598"/>
    <mergeCell ref="E599:H599"/>
    <mergeCell ref="E597:H597"/>
    <mergeCell ref="E590:H590"/>
    <mergeCell ref="E594:H594"/>
    <mergeCell ref="E552:H552"/>
    <mergeCell ref="E538:H538"/>
    <mergeCell ref="E573:H573"/>
    <mergeCell ref="E551:H551"/>
    <mergeCell ref="E549:H549"/>
    <mergeCell ref="E548:H548"/>
    <mergeCell ref="I617:P617"/>
    <mergeCell ref="I618:P618"/>
    <mergeCell ref="I616:P616"/>
    <mergeCell ref="I610:P610"/>
    <mergeCell ref="I611:P611"/>
    <mergeCell ref="E553:H553"/>
    <mergeCell ref="E555:H555"/>
    <mergeCell ref="I550:P550"/>
    <mergeCell ref="I555:P555"/>
    <mergeCell ref="E575:H575"/>
    <mergeCell ref="E584:H584"/>
    <mergeCell ref="E570:H570"/>
    <mergeCell ref="E572:H572"/>
    <mergeCell ref="I589:P589"/>
    <mergeCell ref="I573:P573"/>
    <mergeCell ref="I591:P591"/>
    <mergeCell ref="I596:P596"/>
    <mergeCell ref="E566:H566"/>
    <mergeCell ref="E596:H596"/>
    <mergeCell ref="E567:H567"/>
    <mergeCell ref="E571:H571"/>
    <mergeCell ref="I574:P574"/>
    <mergeCell ref="I570:P570"/>
    <mergeCell ref="I585:P585"/>
    <mergeCell ref="I554:P554"/>
    <mergeCell ref="E583:H583"/>
    <mergeCell ref="Q422:R422"/>
    <mergeCell ref="I364:P364"/>
    <mergeCell ref="Q431:R431"/>
    <mergeCell ref="I420:P420"/>
    <mergeCell ref="O400:Q400"/>
    <mergeCell ref="E447:H447"/>
    <mergeCell ref="E574:H574"/>
    <mergeCell ref="E580:H580"/>
    <mergeCell ref="N569:P569"/>
    <mergeCell ref="I566:P566"/>
    <mergeCell ref="I567:P567"/>
    <mergeCell ref="I575:P575"/>
    <mergeCell ref="I556:P556"/>
    <mergeCell ref="I551:P551"/>
    <mergeCell ref="I535:P535"/>
    <mergeCell ref="I536:P536"/>
    <mergeCell ref="I532:P532"/>
    <mergeCell ref="I547:P547"/>
    <mergeCell ref="I553:P553"/>
    <mergeCell ref="N541:P541"/>
    <mergeCell ref="I537:P537"/>
    <mergeCell ref="I545:P545"/>
    <mergeCell ref="N540:P540"/>
    <mergeCell ref="N544:P544"/>
    <mergeCell ref="I546:P546"/>
    <mergeCell ref="N568:P568"/>
    <mergeCell ref="E550:H550"/>
    <mergeCell ref="E554:H554"/>
    <mergeCell ref="E577:H577"/>
    <mergeCell ref="E579:H579"/>
    <mergeCell ref="E556:H556"/>
    <mergeCell ref="E578:H578"/>
    <mergeCell ref="E378:H378"/>
    <mergeCell ref="E360:H360"/>
    <mergeCell ref="E359:H359"/>
    <mergeCell ref="O387:Q388"/>
    <mergeCell ref="I433:P433"/>
    <mergeCell ref="Q371:R371"/>
    <mergeCell ref="I460:P460"/>
    <mergeCell ref="E362:H362"/>
    <mergeCell ref="E347:H347"/>
    <mergeCell ref="E463:H463"/>
    <mergeCell ref="I472:P472"/>
    <mergeCell ref="I375:P375"/>
    <mergeCell ref="E377:H377"/>
    <mergeCell ref="E419:H419"/>
    <mergeCell ref="E363:H363"/>
    <mergeCell ref="I346:P346"/>
    <mergeCell ref="E467:H467"/>
    <mergeCell ref="I468:P468"/>
    <mergeCell ref="E374:H374"/>
    <mergeCell ref="E425:H425"/>
    <mergeCell ref="O407:Q407"/>
    <mergeCell ref="E351:H351"/>
    <mergeCell ref="E426:H426"/>
    <mergeCell ref="E385:H385"/>
    <mergeCell ref="I349:P349"/>
    <mergeCell ref="E357:H357"/>
    <mergeCell ref="E356:H356"/>
    <mergeCell ref="E349:H349"/>
    <mergeCell ref="I351:P351"/>
    <mergeCell ref="M451:P451"/>
    <mergeCell ref="Q438:R438"/>
    <mergeCell ref="Q360:R360"/>
    <mergeCell ref="E312:H312"/>
    <mergeCell ref="E361:H361"/>
    <mergeCell ref="I357:P357"/>
    <mergeCell ref="Q353:R353"/>
    <mergeCell ref="Q359:R359"/>
    <mergeCell ref="N332:P332"/>
    <mergeCell ref="N325:P325"/>
    <mergeCell ref="I439:P439"/>
    <mergeCell ref="O416:Q416"/>
    <mergeCell ref="E371:H371"/>
    <mergeCell ref="E370:H370"/>
    <mergeCell ref="O411:Q411"/>
    <mergeCell ref="E440:H440"/>
    <mergeCell ref="I350:P350"/>
    <mergeCell ref="Q358:R358"/>
    <mergeCell ref="I436:P436"/>
    <mergeCell ref="I361:P361"/>
    <mergeCell ref="O401:Q401"/>
    <mergeCell ref="Q434:R434"/>
    <mergeCell ref="O390:Q390"/>
    <mergeCell ref="E418:H418"/>
    <mergeCell ref="O396:Q396"/>
    <mergeCell ref="E372:H372"/>
    <mergeCell ref="I358:P358"/>
    <mergeCell ref="I427:P427"/>
    <mergeCell ref="Q424:R424"/>
    <mergeCell ref="Q367:R367"/>
    <mergeCell ref="Q350:R350"/>
    <mergeCell ref="E355:H355"/>
    <mergeCell ref="E373:H373"/>
    <mergeCell ref="E439:H439"/>
    <mergeCell ref="Q369:R369"/>
    <mergeCell ref="Y135:Z135"/>
    <mergeCell ref="AB143:AC143"/>
    <mergeCell ref="Q279:R279"/>
    <mergeCell ref="K300:L300"/>
    <mergeCell ref="K155:L155"/>
    <mergeCell ref="Q272:R272"/>
    <mergeCell ref="N344:P344"/>
    <mergeCell ref="Y127:Y128"/>
    <mergeCell ref="K201:L201"/>
    <mergeCell ref="K194:L194"/>
    <mergeCell ref="E421:H421"/>
    <mergeCell ref="Q114:R114"/>
    <mergeCell ref="K249:L249"/>
    <mergeCell ref="K212:L212"/>
    <mergeCell ref="K240:L240"/>
    <mergeCell ref="K230:L230"/>
    <mergeCell ref="K217:L217"/>
    <mergeCell ref="K211:L211"/>
    <mergeCell ref="K207:L207"/>
    <mergeCell ref="K182:L182"/>
    <mergeCell ref="K185:L185"/>
    <mergeCell ref="K229:L229"/>
    <mergeCell ref="K254:L254"/>
    <mergeCell ref="E358:H358"/>
    <mergeCell ref="E364:H364"/>
    <mergeCell ref="K243:L243"/>
    <mergeCell ref="Q377:R377"/>
    <mergeCell ref="I370:P370"/>
    <mergeCell ref="I372:P372"/>
    <mergeCell ref="E353:H353"/>
    <mergeCell ref="I355:P355"/>
    <mergeCell ref="E365:H365"/>
    <mergeCell ref="Y126:Z126"/>
    <mergeCell ref="K210:L210"/>
    <mergeCell ref="K220:L220"/>
    <mergeCell ref="M107:N111"/>
    <mergeCell ref="K268:L268"/>
    <mergeCell ref="Y136:Y137"/>
    <mergeCell ref="Q146:R146"/>
    <mergeCell ref="Q145:R145"/>
    <mergeCell ref="K149:L149"/>
    <mergeCell ref="Y280:Z280"/>
    <mergeCell ref="AE301:AI301"/>
    <mergeCell ref="Q301:R301"/>
    <mergeCell ref="K209:L209"/>
    <mergeCell ref="K204:L204"/>
    <mergeCell ref="AB271:AC271"/>
    <mergeCell ref="N91:O91"/>
    <mergeCell ref="AB340:AC340"/>
    <mergeCell ref="Y340:Z340"/>
    <mergeCell ref="Y330:Z330"/>
    <mergeCell ref="Q314:R314"/>
    <mergeCell ref="AB330:AC330"/>
    <mergeCell ref="M331:M336"/>
    <mergeCell ref="Q313:R313"/>
    <mergeCell ref="N334:P334"/>
    <mergeCell ref="K186:L186"/>
    <mergeCell ref="K189:L189"/>
    <mergeCell ref="N277:P277"/>
    <mergeCell ref="I280:P280"/>
    <mergeCell ref="K224:L224"/>
    <mergeCell ref="Y129:Y130"/>
    <mergeCell ref="K215:L215"/>
    <mergeCell ref="K265:L265"/>
    <mergeCell ref="E345:H345"/>
    <mergeCell ref="Q432:R432"/>
    <mergeCell ref="E432:H432"/>
    <mergeCell ref="E287:H287"/>
    <mergeCell ref="E291:H291"/>
    <mergeCell ref="Q280:R280"/>
    <mergeCell ref="E278:H278"/>
    <mergeCell ref="K260:L260"/>
    <mergeCell ref="E284:H284"/>
    <mergeCell ref="M387:M388"/>
    <mergeCell ref="Q356:R356"/>
    <mergeCell ref="E420:H420"/>
    <mergeCell ref="Y322:Z322"/>
    <mergeCell ref="K190:L190"/>
    <mergeCell ref="K191:L191"/>
    <mergeCell ref="Y123:Y124"/>
    <mergeCell ref="M83:N83"/>
    <mergeCell ref="M84:N84"/>
    <mergeCell ref="M85:N85"/>
    <mergeCell ref="Q111:R111"/>
    <mergeCell ref="R87:R88"/>
    <mergeCell ref="K231:L231"/>
    <mergeCell ref="K239:L239"/>
    <mergeCell ref="K202:L202"/>
    <mergeCell ref="K244:L244"/>
    <mergeCell ref="K226:L226"/>
    <mergeCell ref="K261:L261"/>
    <mergeCell ref="Y138:Y139"/>
    <mergeCell ref="Y143:Z143"/>
    <mergeCell ref="Y271:Z271"/>
    <mergeCell ref="K193:L193"/>
    <mergeCell ref="K203:L203"/>
    <mergeCell ref="I455:P455"/>
    <mergeCell ref="Q454:R454"/>
    <mergeCell ref="O392:Q392"/>
    <mergeCell ref="I352:P352"/>
    <mergeCell ref="I146:P147"/>
    <mergeCell ref="E436:H436"/>
    <mergeCell ref="E438:H438"/>
    <mergeCell ref="I438:P438"/>
    <mergeCell ref="M450:P450"/>
    <mergeCell ref="O399:Q399"/>
    <mergeCell ref="Q455:R455"/>
    <mergeCell ref="E279:H279"/>
    <mergeCell ref="E286:H286"/>
    <mergeCell ref="E283:H283"/>
    <mergeCell ref="E280:H280"/>
    <mergeCell ref="I345:P345"/>
    <mergeCell ref="K171:L171"/>
    <mergeCell ref="K248:L248"/>
    <mergeCell ref="E354:H354"/>
    <mergeCell ref="Q436:R436"/>
    <mergeCell ref="I347:P347"/>
    <mergeCell ref="E375:H375"/>
    <mergeCell ref="Q311:R311"/>
    <mergeCell ref="I289:P289"/>
    <mergeCell ref="E314:H314"/>
    <mergeCell ref="E274:H274"/>
    <mergeCell ref="O299:P299"/>
    <mergeCell ref="Q338:R338"/>
    <mergeCell ref="N327:P327"/>
    <mergeCell ref="I293:P293"/>
    <mergeCell ref="Q271:R271"/>
    <mergeCell ref="K266:L266"/>
    <mergeCell ref="K245:L245"/>
    <mergeCell ref="K255:L255"/>
    <mergeCell ref="K253:L253"/>
    <mergeCell ref="P79:Q79"/>
    <mergeCell ref="K235:L235"/>
    <mergeCell ref="K237:L237"/>
    <mergeCell ref="K188:L188"/>
    <mergeCell ref="N278:P278"/>
    <mergeCell ref="Q112:R112"/>
    <mergeCell ref="P87:Q87"/>
    <mergeCell ref="O110:P110"/>
    <mergeCell ref="E276:H276"/>
    <mergeCell ref="E273:H273"/>
    <mergeCell ref="E277:H277"/>
    <mergeCell ref="I76:P76"/>
    <mergeCell ref="O108:P108"/>
    <mergeCell ref="K77:O77"/>
    <mergeCell ref="Q277:R277"/>
    <mergeCell ref="K257:L257"/>
    <mergeCell ref="K219:L219"/>
    <mergeCell ref="K214:L214"/>
    <mergeCell ref="E271:H271"/>
    <mergeCell ref="K270:L270"/>
    <mergeCell ref="K269:L269"/>
    <mergeCell ref="K154:L154"/>
    <mergeCell ref="K180:L180"/>
    <mergeCell ref="K218:L218"/>
    <mergeCell ref="E275:H275"/>
    <mergeCell ref="Q275:R275"/>
    <mergeCell ref="Q117:R117"/>
    <mergeCell ref="L91:M91"/>
    <mergeCell ref="N276:P276"/>
    <mergeCell ref="S66:S71"/>
    <mergeCell ref="N98:O98"/>
    <mergeCell ref="L93:M93"/>
    <mergeCell ref="R79:R80"/>
    <mergeCell ref="N93:O93"/>
    <mergeCell ref="O68:P68"/>
    <mergeCell ref="Q109:R109"/>
    <mergeCell ref="K173:L173"/>
    <mergeCell ref="K199:L199"/>
    <mergeCell ref="K172:L172"/>
    <mergeCell ref="K179:L179"/>
    <mergeCell ref="K198:L198"/>
    <mergeCell ref="K183:L183"/>
    <mergeCell ref="Q106:R106"/>
    <mergeCell ref="K157:L157"/>
    <mergeCell ref="K169:L169"/>
    <mergeCell ref="K150:L150"/>
    <mergeCell ref="K174:L174"/>
    <mergeCell ref="K184:L184"/>
    <mergeCell ref="K168:L168"/>
    <mergeCell ref="K175:L175"/>
    <mergeCell ref="K167:L167"/>
    <mergeCell ref="K181:L181"/>
    <mergeCell ref="K192:L192"/>
    <mergeCell ref="K153:L153"/>
    <mergeCell ref="I117:P117"/>
    <mergeCell ref="N88:O88"/>
    <mergeCell ref="M101:N104"/>
    <mergeCell ref="Q110:R110"/>
    <mergeCell ref="Q115:R115"/>
    <mergeCell ref="M82:N82"/>
    <mergeCell ref="Q116:R116"/>
    <mergeCell ref="E294:H294"/>
    <mergeCell ref="E376:H376"/>
    <mergeCell ref="Q361:R361"/>
    <mergeCell ref="Q348:R348"/>
    <mergeCell ref="R387:R388"/>
    <mergeCell ref="O389:Q389"/>
    <mergeCell ref="I374:P374"/>
    <mergeCell ref="M69:N69"/>
    <mergeCell ref="M70:N70"/>
    <mergeCell ref="M71:N71"/>
    <mergeCell ref="K177:L177"/>
    <mergeCell ref="K197:L197"/>
    <mergeCell ref="K178:L178"/>
    <mergeCell ref="K159:L159"/>
    <mergeCell ref="K156:L156"/>
    <mergeCell ref="Q113:R113"/>
    <mergeCell ref="Q118:R118"/>
    <mergeCell ref="Q119:R119"/>
    <mergeCell ref="K151:L151"/>
    <mergeCell ref="K160:L160"/>
    <mergeCell ref="K158:L158"/>
    <mergeCell ref="O102:P102"/>
    <mergeCell ref="I75:P75"/>
    <mergeCell ref="I385:P385"/>
    <mergeCell ref="Q368:R368"/>
    <mergeCell ref="Q346:R346"/>
    <mergeCell ref="I373:P373"/>
    <mergeCell ref="Q354:R354"/>
    <mergeCell ref="Q365:R365"/>
    <mergeCell ref="K165:L165"/>
    <mergeCell ref="K164:L164"/>
    <mergeCell ref="K258:L258"/>
    <mergeCell ref="E454:H454"/>
    <mergeCell ref="E489:H489"/>
    <mergeCell ref="E487:H487"/>
    <mergeCell ref="E466:H466"/>
    <mergeCell ref="E468:H468"/>
    <mergeCell ref="I464:P464"/>
    <mergeCell ref="E471:H471"/>
    <mergeCell ref="Q450:R450"/>
    <mergeCell ref="Q478:R478"/>
    <mergeCell ref="N489:P489"/>
    <mergeCell ref="K479:L479"/>
    <mergeCell ref="N484:P484"/>
    <mergeCell ref="I471:P471"/>
    <mergeCell ref="I467:P467"/>
    <mergeCell ref="N473:P473"/>
    <mergeCell ref="E459:H459"/>
    <mergeCell ref="I454:P454"/>
    <mergeCell ref="I458:P458"/>
    <mergeCell ref="N485:P485"/>
    <mergeCell ref="N487:P487"/>
    <mergeCell ref="Q466:R466"/>
    <mergeCell ref="E457:H457"/>
    <mergeCell ref="E465:H465"/>
    <mergeCell ref="E455:H455"/>
    <mergeCell ref="Q456:R456"/>
    <mergeCell ref="Q471:R471"/>
    <mergeCell ref="Q465:R465"/>
    <mergeCell ref="Q467:R467"/>
    <mergeCell ref="Q459:R459"/>
    <mergeCell ref="Q468:R468"/>
    <mergeCell ref="I463:P463"/>
    <mergeCell ref="Q453:R453"/>
    <mergeCell ref="E500:H500"/>
    <mergeCell ref="E515:H515"/>
    <mergeCell ref="I465:P465"/>
    <mergeCell ref="Q439:R439"/>
    <mergeCell ref="N499:P499"/>
    <mergeCell ref="E458:H458"/>
    <mergeCell ref="I515:P515"/>
    <mergeCell ref="I494:P494"/>
    <mergeCell ref="N481:P481"/>
    <mergeCell ref="I490:P490"/>
    <mergeCell ref="N486:P486"/>
    <mergeCell ref="N493:P493"/>
    <mergeCell ref="N478:P478"/>
    <mergeCell ref="Q483:R483"/>
    <mergeCell ref="Q428:R428"/>
    <mergeCell ref="N488:P488"/>
    <mergeCell ref="Q494:R494"/>
    <mergeCell ref="I466:P466"/>
    <mergeCell ref="Q430:R430"/>
    <mergeCell ref="E435:H435"/>
    <mergeCell ref="Q435:R435"/>
    <mergeCell ref="Q448:R448"/>
    <mergeCell ref="E456:H456"/>
    <mergeCell ref="E453:H453"/>
    <mergeCell ref="E485:H485"/>
    <mergeCell ref="E488:H488"/>
    <mergeCell ref="E486:H486"/>
    <mergeCell ref="E478:H478"/>
    <mergeCell ref="N428:P428"/>
    <mergeCell ref="Q440:R440"/>
    <mergeCell ref="Q451:R451"/>
    <mergeCell ref="E460:H460"/>
    <mergeCell ref="I440:P440"/>
    <mergeCell ref="N474:P474"/>
    <mergeCell ref="N479:P479"/>
    <mergeCell ref="O395:Q395"/>
    <mergeCell ref="Q437:R437"/>
    <mergeCell ref="I512:P512"/>
    <mergeCell ref="N492:P492"/>
    <mergeCell ref="N497:P497"/>
    <mergeCell ref="Q493:R493"/>
    <mergeCell ref="Q485:R485"/>
    <mergeCell ref="Q464:R464"/>
    <mergeCell ref="Q460:R460"/>
    <mergeCell ref="Q452:R452"/>
    <mergeCell ref="Q496:R496"/>
    <mergeCell ref="O409:Q409"/>
    <mergeCell ref="Q375:R375"/>
    <mergeCell ref="I376:P376"/>
    <mergeCell ref="Q423:R423"/>
    <mergeCell ref="O414:Q414"/>
    <mergeCell ref="N423:P423"/>
    <mergeCell ref="O413:Q413"/>
    <mergeCell ref="Q433:R433"/>
    <mergeCell ref="Q427:R427"/>
    <mergeCell ref="Q420:R420"/>
    <mergeCell ref="I421:P421"/>
    <mergeCell ref="O412:Q412"/>
    <mergeCell ref="N387:N388"/>
    <mergeCell ref="O402:Q402"/>
    <mergeCell ref="O403:Q403"/>
    <mergeCell ref="N482:P482"/>
    <mergeCell ref="Q447:R447"/>
    <mergeCell ref="Q429:R429"/>
    <mergeCell ref="Y421:Z421"/>
    <mergeCell ref="Q364:R364"/>
    <mergeCell ref="AB421:AC421"/>
    <mergeCell ref="Q374:R374"/>
    <mergeCell ref="O408:Q408"/>
    <mergeCell ref="O391:Q391"/>
    <mergeCell ref="O398:Q398"/>
    <mergeCell ref="J387:J388"/>
    <mergeCell ref="I437:P437"/>
    <mergeCell ref="I435:P435"/>
    <mergeCell ref="Q366:R366"/>
    <mergeCell ref="Q425:R425"/>
    <mergeCell ref="Y447:Z447"/>
    <mergeCell ref="K475:L475"/>
    <mergeCell ref="Q473:R473"/>
    <mergeCell ref="Q449:R449"/>
    <mergeCell ref="Q385:R385"/>
    <mergeCell ref="Q373:R373"/>
    <mergeCell ref="I371:P371"/>
    <mergeCell ref="O397:Q397"/>
    <mergeCell ref="N475:P475"/>
    <mergeCell ref="I378:P378"/>
    <mergeCell ref="Q378:R378"/>
    <mergeCell ref="Q475:R475"/>
    <mergeCell ref="Q474:R474"/>
    <mergeCell ref="O404:Q404"/>
    <mergeCell ref="O393:Q393"/>
    <mergeCell ref="I418:P418"/>
    <mergeCell ref="Q419:R419"/>
    <mergeCell ref="O415:Q415"/>
    <mergeCell ref="O417:Q417"/>
    <mergeCell ref="I448:P448"/>
    <mergeCell ref="AB280:AC280"/>
    <mergeCell ref="S515:S516"/>
    <mergeCell ref="K478:L478"/>
    <mergeCell ref="I480:P480"/>
    <mergeCell ref="K477:L477"/>
    <mergeCell ref="Q480:R480"/>
    <mergeCell ref="I456:P456"/>
    <mergeCell ref="M452:P452"/>
    <mergeCell ref="Q492:R492"/>
    <mergeCell ref="Q498:R498"/>
    <mergeCell ref="Q501:R501"/>
    <mergeCell ref="Q488:R488"/>
    <mergeCell ref="Q490:R490"/>
    <mergeCell ref="Q479:R479"/>
    <mergeCell ref="K476:L476"/>
    <mergeCell ref="Q482:R482"/>
    <mergeCell ref="Q477:R477"/>
    <mergeCell ref="Q476:R476"/>
    <mergeCell ref="Q489:R489"/>
    <mergeCell ref="Q487:R487"/>
    <mergeCell ref="Q472:R472"/>
    <mergeCell ref="Q458:R458"/>
    <mergeCell ref="Q484:R484"/>
    <mergeCell ref="N477:P477"/>
    <mergeCell ref="N483:P483"/>
    <mergeCell ref="I513:P513"/>
    <mergeCell ref="Q497:R497"/>
    <mergeCell ref="Q502:R502"/>
    <mergeCell ref="N476:P476"/>
    <mergeCell ref="I453:P453"/>
    <mergeCell ref="Q463:R463"/>
    <mergeCell ref="AB447:AC447"/>
    <mergeCell ref="AB322:AC322"/>
    <mergeCell ref="I340:P340"/>
    <mergeCell ref="N339:P339"/>
    <mergeCell ref="N337:P337"/>
    <mergeCell ref="Q325:R325"/>
    <mergeCell ref="I313:P313"/>
    <mergeCell ref="Q300:R300"/>
    <mergeCell ref="Q308:R308"/>
    <mergeCell ref="I302:J302"/>
    <mergeCell ref="O297:P297"/>
    <mergeCell ref="O300:P300"/>
    <mergeCell ref="Q297:R297"/>
    <mergeCell ref="Q310:R310"/>
    <mergeCell ref="I321:P321"/>
    <mergeCell ref="I309:P309"/>
    <mergeCell ref="Q299:R299"/>
    <mergeCell ref="N324:P324"/>
    <mergeCell ref="N323:P323"/>
    <mergeCell ref="I305:J305"/>
    <mergeCell ref="N331:P331"/>
    <mergeCell ref="K298:L298"/>
    <mergeCell ref="I303:J303"/>
    <mergeCell ref="N329:P329"/>
    <mergeCell ref="N333:P333"/>
    <mergeCell ref="Q335:R335"/>
    <mergeCell ref="S296:S297"/>
    <mergeCell ref="N338:P338"/>
    <mergeCell ref="I311:P311"/>
    <mergeCell ref="O406:Q406"/>
    <mergeCell ref="Q418:R418"/>
    <mergeCell ref="Q376:R376"/>
    <mergeCell ref="Q362:R362"/>
    <mergeCell ref="Q347:R347"/>
    <mergeCell ref="I356:P356"/>
    <mergeCell ref="M300:N300"/>
    <mergeCell ref="I296:P296"/>
    <mergeCell ref="L302:M302"/>
    <mergeCell ref="K297:L297"/>
    <mergeCell ref="K299:L299"/>
    <mergeCell ref="M298:N298"/>
    <mergeCell ref="Q276:R276"/>
    <mergeCell ref="I367:P367"/>
    <mergeCell ref="I369:P369"/>
    <mergeCell ref="I290:P290"/>
    <mergeCell ref="I287:P287"/>
    <mergeCell ref="Q286:R286"/>
    <mergeCell ref="I359:P359"/>
    <mergeCell ref="I368:P368"/>
    <mergeCell ref="I285:P285"/>
    <mergeCell ref="I284:P284"/>
    <mergeCell ref="Q295:R295"/>
    <mergeCell ref="I292:P292"/>
    <mergeCell ref="Q342:R342"/>
    <mergeCell ref="N343:P343"/>
  </mergeCells>
  <phoneticPr fontId="4"/>
  <dataValidations count="38">
    <dataValidation type="list" allowBlank="1" showInputMessage="1" showErrorMessage="1" sqref="Q352:R353 Q433:R433 Q356:R357 Q536:R536 Q348:R348 Q533:R533 Q667:R667 Q528:R528 Q673:R674 Q686:R686 Q601:R601" xr:uid="{789DDAD8-5CCC-464C-B031-E4D356A2D8CA}">
      <formula1>Y348:AD348</formula1>
    </dataValidation>
    <dataValidation type="list" allowBlank="1" showInputMessage="1" showErrorMessage="1" sqref="Q44:R44 Q47:R47 Q40:R40 Q115:R115 R116 R113:R114 Q117:R117 Q109:R109 Q119:R120 Q460:R460 Q439:R440 Q495:R501 Q481:R489 Q553:R556 Q365:R365 Q582:R582 Q622:R622 Q434:R434 Q613:R613 Q549:R549 Q436:R437 Q72:R72 Q617:R617 Q627:R627 Q309:R312 Q619:R619 Q314:R315 Q456:R456 Q369:R369 Q491:R493 Q50:R50 Q574:R574 Q377:R379 Q693:R696 Q708:R709 Q602:R602" xr:uid="{A35D7BAA-61F4-4DFB-BE59-C8FB9D61F32E}">
      <formula1>Y40:Z40</formula1>
    </dataValidation>
    <dataValidation type="list" allowBlank="1" showInputMessage="1" showErrorMessage="1" sqref="Q37 Q102:R102 Q420:R420 Q438:R438 Q64:R65 Q435:R435 R539:R542 Q363:R364 Q366:R366 Q368:R368 Q370:R370 Q546:R546 Q572:R573 Q542 R544 Q285 Q286:R286 Q118:R118 Q534:R535 Q685:R685 Q668:R668 Q557:R559" xr:uid="{6417A5CE-FC86-4E96-81DC-4C7C99CE6E38}">
      <formula1>Y37:AC37</formula1>
    </dataValidation>
    <dataValidation type="list" allowBlank="1" showInputMessage="1" showErrorMessage="1" sqref="Q45:R45 Q49 Q46 Q55:Q56 Q33:R33 Q36:R36 Q287:R287 Q291:R291 Q110:R110 Q101 Q103:Q106 Q626:R626 Q371:R371 Q360:R360 Q513:R514 Q578:R581 Q618:R618 Q583:R586 Q113:Q114 Q628:R628 Q454:R455 Q428:R431 Q590:R590 Q502:R502 Q457:R459 Q418:R418 Q543:R543 Q620:R620 Q632:R633 Q570:R571 Q116 Q547:R548 Q595:R600 Q610:R612 Q706:R707 Q519:R527 Q529:R529 Q675:R676 Q681:R682 Q704:R704" xr:uid="{4F50C8E3-B679-45AB-9662-A84AE6720162}">
      <formula1>Y33:AA33</formula1>
    </dataValidation>
    <dataValidation type="list" allowBlank="1" showInputMessage="1" showErrorMessage="1" sqref="Q284:R284" xr:uid="{64130261-08C2-499B-BADC-39928BD16E0A}">
      <formula1>Y284:AE284</formula1>
    </dataValidation>
    <dataValidation type="list" allowBlank="1" showInputMessage="1" showErrorMessage="1" sqref="Q48:R48 Q39:R39 Q111:R111 Q295:R295 Q358:R358 Q350:R350 Q346:R347 Q539:Q541 Q537:R537 Q591:R591 Q544 Q375:R375 Q512:R512 Q621:R621 Q568:R569 Q550:R552 Q517:R518 Q545:R545 Q608:R609 Q432:R432 Q425:R425 Q453:R453 Q692:R692 Q575:R575" xr:uid="{4F08B2A6-6E36-4C75-ADFD-6A3C1E6A81F9}">
      <formula1>Y39:AB39</formula1>
    </dataValidation>
    <dataValidation type="list" allowBlank="1" showInputMessage="1" showErrorMessage="1" sqref="R49 R55:R56 R46 R101 R103:R106" xr:uid="{A93D0B54-7B00-4937-AEDB-CDF9C7F2E722}">
      <formula1>AA46:AB46</formula1>
    </dataValidation>
    <dataValidation type="list" allowBlank="1" showInputMessage="1" showErrorMessage="1" sqref="Q107:R107" xr:uid="{403A9F0F-BD1C-4428-BED1-4B7D6FC25CD3}">
      <formula1>Y107:AF107</formula1>
    </dataValidation>
    <dataValidation type="list" allowBlank="1" showInputMessage="1" showErrorMessage="1" sqref="R37" xr:uid="{7B2D4E6C-C791-4A80-803C-5D84FE813D82}">
      <formula1>Z37:AI37</formula1>
    </dataValidation>
    <dataValidation type="list" allowBlank="1" showInputMessage="1" showErrorMessage="1" sqref="Q108" xr:uid="{86ABC646-D35F-436C-BE61-AEDD2F6B09D0}">
      <formula1>Y108:AJ108</formula1>
    </dataValidation>
    <dataValidation type="list" allowBlank="1" showInputMessage="1" showErrorMessage="1" sqref="R108" xr:uid="{A0634221-6E39-4AE9-815F-6F19D673DBAD}">
      <formula1>Z108:AL108</formula1>
    </dataValidation>
    <dataValidation type="list" allowBlank="1" showInputMessage="1" showErrorMessage="1" sqref="R285" xr:uid="{430DC3CF-5110-48AD-9F08-2DC4B6596529}">
      <formula1>Z285:AH285</formula1>
    </dataValidation>
    <dataValidation type="list" allowBlank="1" showInputMessage="1" showErrorMessage="1" sqref="M304:M306" xr:uid="{CF37F1FB-E922-4521-BAF2-F3D793C19C94}">
      <formula1>$Y$301:$AC$301</formula1>
    </dataValidation>
    <dataValidation type="list" allowBlank="1" showInputMessage="1" showErrorMessage="1" sqref="I304:J306" xr:uid="{3EAAEC4E-BBAA-47FE-AAEC-66506E258AB2}">
      <formula1>$Y$300:$AC$300</formula1>
    </dataValidation>
    <dataValidation type="list" allowBlank="1" showInputMessage="1" showErrorMessage="1" sqref="K298:L300" xr:uid="{CAADA598-50A4-428B-8CC5-C5FABC09B887}">
      <formula1>$Y$297:$AJ$297</formula1>
    </dataValidation>
    <dataValidation type="list" allowBlank="1" showInputMessage="1" showErrorMessage="1" sqref="Q100:R100 L89:M98" xr:uid="{29462032-2333-4BB8-A292-8E107EC85E8F}">
      <formula1>$Z$88:$AG$88</formula1>
    </dataValidation>
    <dataValidation type="list" allowBlank="1" showInputMessage="1" showErrorMessage="1" sqref="Q38:R38" xr:uid="{D7351310-878B-4881-872A-CE78EFC0FA3D}">
      <formula1>$Y$38:$AC$38</formula1>
    </dataValidation>
    <dataValidation type="list" allowBlank="1" showInputMessage="1" showErrorMessage="1" sqref="Q28:R28" xr:uid="{8095B54F-1DCC-469C-9B25-75543A64B0C5}">
      <formula1>$Y$28:$Z$28</formula1>
    </dataValidation>
    <dataValidation type="list" allowBlank="1" showInputMessage="1" showErrorMessage="1" sqref="Q32" xr:uid="{6806089D-7F66-469A-B166-FBBD17029072}">
      <formula1>$Y$32:$AA$32</formula1>
    </dataValidation>
    <dataValidation type="list" allowBlank="1" showInputMessage="1" showErrorMessage="1" sqref="Q27:R27" xr:uid="{77B0E6D5-8202-4262-A587-4193DB83426B}">
      <formula1>$Y$27:$AA$27</formula1>
    </dataValidation>
    <dataValidation type="list" allowBlank="1" showInputMessage="1" showErrorMessage="1" sqref="Q26:R26" xr:uid="{2519A329-6E42-4635-810C-798C36B75A8A}">
      <formula1>$Y$26:$AA$26</formula1>
    </dataValidation>
    <dataValidation type="list" allowBlank="1" showInputMessage="1" showErrorMessage="1" sqref="Q20:R20" xr:uid="{5DFE3F3B-40DC-44C1-826A-6B320D2DAA3C}">
      <formula1>$Y$20:$AB$20</formula1>
    </dataValidation>
    <dataValidation type="list" allowBlank="1" showInputMessage="1" showErrorMessage="1" sqref="Q21:R21" xr:uid="{A90D5466-45C5-4385-A8AB-A2976BEA1A02}">
      <formula1>$Y$21:$AC$21</formula1>
    </dataValidation>
    <dataValidation type="list" allowBlank="1" showInputMessage="1" showErrorMessage="1" sqref="Q18:R18" xr:uid="{052F0804-818C-448E-A21B-A78758EBECCA}">
      <formula1>$Y$18:$AA$18</formula1>
    </dataValidation>
    <dataValidation type="list" allowBlank="1" showInputMessage="1" showErrorMessage="1" sqref="Q19:R19" xr:uid="{3EE86195-3DDA-459C-911A-5619B4CE2A60}">
      <formula1>$Y$19:$AB$19</formula1>
    </dataValidation>
    <dataValidation type="list" allowBlank="1" showInputMessage="1" showErrorMessage="1" sqref="Q22:R22" xr:uid="{D8DCCEB5-FD05-48D2-91BA-9D490795E760}">
      <formula1>$Y$22:$Z$22</formula1>
    </dataValidation>
    <dataValidation type="list" allowBlank="1" showInputMessage="1" showErrorMessage="1" sqref="Q51:R51" xr:uid="{561A5123-78FE-4F53-99D0-F3DC03C03C3D}">
      <formula1>$Y$51:$AA$51</formula1>
    </dataValidation>
    <dataValidation type="list" allowBlank="1" showInputMessage="1" showErrorMessage="1" sqref="Q386:R386" xr:uid="{C2BD2922-3041-4C2A-91F3-32E15BD76D9A}">
      <formula1>$Y$384:$Z$384</formula1>
    </dataValidation>
    <dataValidation type="list" allowBlank="1" showInputMessage="1" showErrorMessage="1" sqref="N657:O662" xr:uid="{79D96AA0-694A-44DF-B8D5-63A3E755302D}">
      <formula1>$Y$656:$AD$656</formula1>
    </dataValidation>
    <dataValidation type="list" allowBlank="1" showInputMessage="1" showErrorMessage="1" sqref="K649:L651" xr:uid="{E7F01C98-7AB9-4622-9FD9-4772D1F7B866}">
      <formula1>$Y$648:$AH$648</formula1>
    </dataValidation>
    <dataValidation type="list" allowBlank="1" showInputMessage="1" showErrorMessage="1" sqref="K69:L71" xr:uid="{A1F82703-D3A4-493B-8A01-2052E87259A1}">
      <formula1>$Y$68:$AI$68</formula1>
    </dataValidation>
    <dataValidation type="list" allowBlank="1" showInputMessage="1" showErrorMessage="1" sqref="L61" xr:uid="{EE3652D8-ADC0-4592-9461-2C735CA7D4CF}">
      <formula1>$Y$61:$Z$61</formula1>
    </dataValidation>
    <dataValidation type="list" allowBlank="1" showInputMessage="1" showErrorMessage="1" sqref="Q691:R691" xr:uid="{B7C6CDD1-00A8-40E7-801C-1E69F7925E65}">
      <formula1>$Y$691:$AB$691</formula1>
    </dataValidation>
    <dataValidation type="list" allowBlank="1" showInputMessage="1" showErrorMessage="1" sqref="M69:N71" xr:uid="{CA739FF2-2BCF-47CA-A699-421F4972F2C4}">
      <formula1>$Y$69:$AC$69</formula1>
    </dataValidation>
    <dataValidation type="list" allowBlank="1" showInputMessage="1" showErrorMessage="1" sqref="M649:N651" xr:uid="{AEE0F1ED-1E4B-410E-8678-77071C31635B}">
      <formula1>$Y$649:$AC$649</formula1>
    </dataValidation>
    <dataValidation type="list" allowBlank="1" showInputMessage="1" showErrorMessage="1" sqref="Q703:R703" xr:uid="{D7573599-40B5-4CBE-B7C6-4550DC237DE6}">
      <formula1>$Y$703:$AB$703</formula1>
    </dataValidation>
    <dataValidation type="list" allowBlank="1" showInputMessage="1" showErrorMessage="1" sqref="Q705:R705" xr:uid="{AFB3D858-DA5B-4E41-B0AE-61BC6BD76F99}">
      <formula1>$Y$705:$AB$705</formula1>
    </dataValidation>
    <dataValidation type="list" allowBlank="1" showInputMessage="1" showErrorMessage="1" sqref="P657:P662" xr:uid="{5AD81016-3EA2-4516-8B8F-3723B34EDC2F}">
      <formula1>$Y$660:$Z$660</formula1>
    </dataValidation>
  </dataValidations>
  <printOptions horizontalCentered="1"/>
  <pageMargins left="0.39370078740157483" right="0" top="0.59055118110236227" bottom="0" header="0.51181102362204722" footer="0.11811023622047245"/>
  <pageSetup paperSize="9" scale="69" orientation="portrait" blackAndWhite="1" r:id="rId1"/>
  <headerFooter alignWithMargins="0"/>
  <rowBreaks count="8" manualBreakCount="8">
    <brk id="58" max="20" man="1"/>
    <brk id="140" max="16383" man="1"/>
    <brk id="317" max="16383" man="1"/>
    <brk id="381" max="16383" man="1"/>
    <brk id="443" max="16383" man="1"/>
    <brk id="505" max="16383" man="1"/>
    <brk id="562" max="16383" man="1"/>
    <brk id="636" max="20" man="1"/>
  </rowBreaks>
  <ignoredErrors>
    <ignoredError sqref="Y3 K307:L307 N307 P307:R307 N417 AA3 P389:Q389" unlockedFormula="1"/>
    <ignoredError sqref="X313 X289 X354 X358 Q337" formula="1"/>
  </ignoredError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ED1E9-0B53-4F0C-A8C1-EAEC8380335E}">
  <dimension ref="A1:AW140"/>
  <sheetViews>
    <sheetView showGridLines="0" topLeftCell="A10" zoomScale="115" zoomScaleNormal="115" zoomScaleSheetLayoutView="115" workbookViewId="0">
      <selection activeCell="M22" sqref="M22:N22"/>
    </sheetView>
  </sheetViews>
  <sheetFormatPr defaultColWidth="0" defaultRowHeight="13.5" customHeight="1" zeroHeight="1"/>
  <cols>
    <col min="1" max="1" width="1.625" customWidth="1"/>
    <col min="2" max="2" width="0.5" customWidth="1"/>
    <col min="3" max="3" width="2.125" customWidth="1"/>
    <col min="4" max="8" width="8.625" customWidth="1"/>
    <col min="9" max="18" width="7.625" customWidth="1"/>
    <col min="19" max="20" width="6.625" customWidth="1"/>
    <col min="21" max="21" width="1.625" customWidth="1"/>
    <col min="22" max="22" width="0.5" customWidth="1"/>
    <col min="23" max="23" width="1.625" customWidth="1"/>
    <col min="24" max="24" width="8.125" hidden="1" customWidth="1"/>
    <col min="25" max="25" width="5.625" hidden="1" customWidth="1"/>
    <col min="26" max="38" width="8.625" hidden="1" customWidth="1"/>
    <col min="39" max="39" width="11.875" hidden="1" customWidth="1"/>
    <col min="40" max="42" width="9" hidden="1" customWidth="1"/>
    <col min="43" max="16384" width="8.75" hidden="1"/>
  </cols>
  <sheetData>
    <row r="1" spans="1:49" hidden="1">
      <c r="E1">
        <v>1</v>
      </c>
      <c r="F1">
        <v>2</v>
      </c>
      <c r="G1">
        <v>3</v>
      </c>
      <c r="H1">
        <v>4</v>
      </c>
      <c r="I1">
        <v>5</v>
      </c>
      <c r="J1">
        <v>6</v>
      </c>
      <c r="K1">
        <v>7</v>
      </c>
      <c r="L1">
        <v>8</v>
      </c>
      <c r="M1">
        <v>9</v>
      </c>
      <c r="N1">
        <v>10</v>
      </c>
      <c r="O1">
        <v>11</v>
      </c>
      <c r="P1">
        <v>12</v>
      </c>
      <c r="Q1">
        <v>13</v>
      </c>
      <c r="R1">
        <v>14</v>
      </c>
      <c r="S1">
        <v>15</v>
      </c>
      <c r="T1">
        <v>16</v>
      </c>
      <c r="U1">
        <v>17</v>
      </c>
      <c r="V1">
        <v>18</v>
      </c>
      <c r="W1">
        <v>18</v>
      </c>
      <c r="X1">
        <v>19</v>
      </c>
      <c r="Y1">
        <v>20</v>
      </c>
      <c r="Z1">
        <v>21</v>
      </c>
      <c r="AA1">
        <v>22</v>
      </c>
      <c r="AB1">
        <v>23</v>
      </c>
      <c r="AC1">
        <v>24</v>
      </c>
      <c r="AD1">
        <v>25</v>
      </c>
      <c r="AE1">
        <v>26</v>
      </c>
      <c r="AF1">
        <v>27</v>
      </c>
      <c r="AG1">
        <v>28</v>
      </c>
      <c r="AH1">
        <v>29</v>
      </c>
      <c r="AI1">
        <v>30</v>
      </c>
      <c r="AJ1">
        <v>31</v>
      </c>
      <c r="AK1">
        <v>32</v>
      </c>
      <c r="AL1">
        <v>33</v>
      </c>
      <c r="AM1">
        <v>34</v>
      </c>
      <c r="AN1">
        <v>35</v>
      </c>
      <c r="AO1">
        <v>36</v>
      </c>
      <c r="AP1">
        <v>37</v>
      </c>
      <c r="AQ1">
        <v>38</v>
      </c>
      <c r="AR1">
        <v>39</v>
      </c>
      <c r="AS1">
        <v>40</v>
      </c>
      <c r="AT1">
        <v>41</v>
      </c>
      <c r="AU1">
        <v>42</v>
      </c>
      <c r="AV1">
        <v>43</v>
      </c>
      <c r="AW1">
        <v>44</v>
      </c>
    </row>
    <row r="2" spans="1:49" ht="13.5" hidden="1" customHeight="1">
      <c r="D2" s="1"/>
      <c r="E2" s="1"/>
      <c r="F2" s="1"/>
      <c r="G2" s="1"/>
      <c r="H2" s="1"/>
      <c r="I2" s="1"/>
      <c r="J2" s="1"/>
      <c r="K2" s="1"/>
      <c r="L2" s="1"/>
      <c r="M2" s="1"/>
      <c r="N2" s="1"/>
      <c r="O2" s="1"/>
      <c r="P2" s="1"/>
      <c r="Q2" s="1"/>
      <c r="R2" s="1"/>
      <c r="S2" s="1"/>
      <c r="T2" s="1"/>
      <c r="U2" s="1"/>
      <c r="V2" s="1"/>
      <c r="W2" s="1"/>
      <c r="X2" s="1"/>
      <c r="Y2" s="1"/>
      <c r="Z2" s="1"/>
      <c r="AA2" s="1"/>
      <c r="AB2" s="1"/>
      <c r="AC2" s="1"/>
      <c r="AG2" s="2" t="s">
        <v>1002</v>
      </c>
      <c r="AH2" s="24">
        <v>1</v>
      </c>
      <c r="AI2" s="236">
        <v>0.8</v>
      </c>
      <c r="AJ2" s="24">
        <v>0.5</v>
      </c>
      <c r="AK2" s="236">
        <v>0.2</v>
      </c>
      <c r="AL2" s="24">
        <v>0</v>
      </c>
    </row>
    <row r="3" spans="1:49" ht="14.25" hidden="1" customHeight="1">
      <c r="D3" s="1"/>
      <c r="E3" s="1"/>
      <c r="F3" s="1"/>
      <c r="G3" s="1"/>
      <c r="H3" s="1"/>
      <c r="I3" s="1"/>
      <c r="J3" s="1"/>
      <c r="K3" s="1"/>
      <c r="L3" s="1"/>
      <c r="M3" s="1"/>
      <c r="N3" s="1"/>
      <c r="O3" s="1"/>
      <c r="P3" s="1"/>
      <c r="Q3" s="1"/>
      <c r="R3" s="1"/>
      <c r="S3" s="1"/>
      <c r="T3" s="1"/>
      <c r="U3" s="1"/>
      <c r="V3" s="1"/>
      <c r="W3" s="1"/>
      <c r="X3" s="1"/>
      <c r="Y3" s="1"/>
      <c r="Z3" s="1"/>
      <c r="AA3" s="1"/>
      <c r="AB3" s="1"/>
      <c r="AC3" s="1"/>
    </row>
    <row r="4" spans="1:49" ht="14.25" hidden="1" customHeight="1">
      <c r="D4" s="1"/>
      <c r="E4" s="1"/>
      <c r="F4" s="1"/>
      <c r="G4" s="1"/>
      <c r="H4" s="1"/>
      <c r="I4" s="1"/>
      <c r="J4" s="1"/>
      <c r="K4" s="1"/>
      <c r="L4" s="1"/>
      <c r="M4" s="1"/>
      <c r="N4" s="1"/>
      <c r="O4" s="1"/>
      <c r="P4" s="1"/>
      <c r="Q4" s="1"/>
      <c r="R4" s="1"/>
      <c r="S4" s="1"/>
      <c r="T4" s="1"/>
      <c r="U4" s="1"/>
      <c r="V4" s="1"/>
      <c r="W4" s="1"/>
      <c r="X4" s="1"/>
      <c r="Y4" s="1"/>
      <c r="Z4" s="1"/>
      <c r="AA4" s="1"/>
      <c r="AB4" s="1"/>
      <c r="AC4" s="1"/>
    </row>
    <row r="5" spans="1:49" ht="13.5" hidden="1" customHeight="1">
      <c r="D5" s="1"/>
      <c r="E5" s="1"/>
      <c r="F5" s="1"/>
      <c r="G5" s="1"/>
      <c r="H5" s="2"/>
      <c r="I5" s="2"/>
      <c r="J5" s="2"/>
      <c r="K5" s="2"/>
      <c r="L5" s="2"/>
      <c r="M5" s="2"/>
      <c r="N5" s="2"/>
      <c r="O5" s="2"/>
      <c r="P5" s="2"/>
      <c r="Q5" s="2"/>
      <c r="R5" s="2"/>
      <c r="S5" s="1"/>
      <c r="T5" s="1"/>
      <c r="U5" s="1"/>
      <c r="V5" s="1"/>
      <c r="W5" s="1"/>
      <c r="X5" s="1"/>
      <c r="Z5" s="27"/>
    </row>
    <row r="6" spans="1:49" ht="14.25" hidden="1" customHeight="1">
      <c r="D6" s="1"/>
      <c r="E6" s="1"/>
      <c r="F6" s="1"/>
      <c r="G6" s="1"/>
      <c r="H6" s="25"/>
    </row>
    <row r="7" spans="1:49" ht="14.25" hidden="1" customHeight="1">
      <c r="D7" s="1"/>
      <c r="E7" s="1"/>
      <c r="F7" s="1"/>
      <c r="G7" s="1"/>
      <c r="H7" s="25"/>
      <c r="O7" t="s">
        <v>2119</v>
      </c>
    </row>
    <row r="8" spans="1:49" ht="14.25" hidden="1" customHeight="1">
      <c r="D8" s="1"/>
      <c r="E8" s="1"/>
      <c r="F8" s="1"/>
      <c r="G8" s="1"/>
      <c r="H8" s="25"/>
      <c r="O8" t="s">
        <v>2120</v>
      </c>
      <c r="R8" t="s">
        <v>2121</v>
      </c>
    </row>
    <row r="9" spans="1:49" ht="13.5" hidden="1" customHeight="1">
      <c r="B9" s="25"/>
      <c r="C9" s="25"/>
      <c r="D9" s="25"/>
      <c r="E9" s="25"/>
      <c r="F9" s="25"/>
      <c r="G9" s="25"/>
      <c r="H9" s="25"/>
    </row>
    <row r="10" spans="1:49" ht="14.25" customHeight="1">
      <c r="A10" s="252" t="s">
        <v>2122</v>
      </c>
      <c r="B10" s="252"/>
      <c r="F10" s="25"/>
      <c r="G10" s="25"/>
      <c r="H10" s="25"/>
    </row>
    <row r="11" spans="1:49" ht="3" customHeight="1">
      <c r="B11" s="393"/>
      <c r="C11" s="378"/>
      <c r="D11" s="320"/>
      <c r="E11" s="365"/>
      <c r="F11" s="365"/>
      <c r="G11" s="365"/>
      <c r="H11" s="365"/>
      <c r="I11" s="394"/>
      <c r="J11" s="394"/>
      <c r="K11" s="394"/>
      <c r="L11" s="394"/>
      <c r="M11" s="394"/>
      <c r="N11" s="394"/>
      <c r="O11" s="394"/>
      <c r="P11" s="394"/>
      <c r="Q11" s="394"/>
      <c r="R11" s="394"/>
      <c r="S11" s="394"/>
      <c r="T11" s="394"/>
      <c r="U11" s="394"/>
      <c r="V11" s="344"/>
    </row>
    <row r="12" spans="1:49" ht="14.25" customHeight="1">
      <c r="B12" s="395"/>
      <c r="C12" s="430" t="s">
        <v>2123</v>
      </c>
      <c r="D12" s="4"/>
      <c r="E12" s="25"/>
      <c r="F12" s="25"/>
      <c r="G12" s="25"/>
      <c r="H12" s="25"/>
      <c r="V12" s="32"/>
      <c r="Z12" s="21" t="s">
        <v>1011</v>
      </c>
      <c r="AB12" t="s">
        <v>310</v>
      </c>
      <c r="AC12">
        <f>IF(取組状況入力!L61=取組状況入力!Y61,1,0)</f>
        <v>0</v>
      </c>
      <c r="AD12" t="s">
        <v>2124</v>
      </c>
      <c r="AE12">
        <f>評価結果!$H$4</f>
        <v>45</v>
      </c>
    </row>
    <row r="13" spans="1:49" ht="14.25" customHeight="1">
      <c r="B13" s="395"/>
      <c r="C13" s="1"/>
      <c r="D13" s="432"/>
      <c r="E13" s="245"/>
      <c r="F13" s="245"/>
      <c r="G13" s="245"/>
      <c r="H13" s="245"/>
      <c r="I13" s="245"/>
      <c r="J13" s="245"/>
      <c r="K13" s="245"/>
      <c r="L13" s="245"/>
      <c r="M13" s="245"/>
      <c r="N13" s="245"/>
      <c r="O13" s="245"/>
      <c r="P13" s="245"/>
      <c r="Q13" s="245"/>
      <c r="R13" s="245"/>
      <c r="S13" s="245"/>
      <c r="T13" s="245"/>
      <c r="U13" s="27"/>
      <c r="V13" s="369"/>
      <c r="W13" s="27"/>
      <c r="X13" s="27"/>
      <c r="Y13" s="1"/>
      <c r="AD13" t="s">
        <v>2125</v>
      </c>
      <c r="AE13" t="str">
        <f>IF(AC12=1,SUM(AF16,AF30,AU42),"-")</f>
        <v>-</v>
      </c>
    </row>
    <row r="14" spans="1:49" ht="14.25" customHeight="1">
      <c r="B14" s="395"/>
      <c r="C14" s="1"/>
      <c r="D14" s="368" t="s">
        <v>90</v>
      </c>
      <c r="E14" s="21" t="s">
        <v>391</v>
      </c>
      <c r="F14" s="21"/>
      <c r="G14" s="21"/>
      <c r="H14" s="21"/>
      <c r="I14" s="1"/>
      <c r="V14" s="32"/>
    </row>
    <row r="15" spans="1:49" ht="14.25" customHeight="1">
      <c r="B15" s="395"/>
      <c r="C15" s="1"/>
      <c r="D15" s="26" t="s">
        <v>333</v>
      </c>
      <c r="E15" s="1213" t="s">
        <v>334</v>
      </c>
      <c r="F15" s="1214"/>
      <c r="G15" s="1214"/>
      <c r="H15" s="1212"/>
      <c r="I15" s="1213" t="s">
        <v>1015</v>
      </c>
      <c r="J15" s="1214"/>
      <c r="K15" s="1214"/>
      <c r="L15" s="1214"/>
      <c r="M15" s="1214"/>
      <c r="N15" s="1214"/>
      <c r="O15" s="1214"/>
      <c r="P15" s="1212"/>
      <c r="Q15" s="1213" t="s">
        <v>1016</v>
      </c>
      <c r="R15" s="1212"/>
      <c r="S15" s="26" t="s">
        <v>336</v>
      </c>
      <c r="T15" s="26" t="s">
        <v>338</v>
      </c>
      <c r="V15" s="366"/>
      <c r="W15" s="4"/>
      <c r="X15" s="4"/>
      <c r="Y15" s="4"/>
      <c r="AD15" t="s">
        <v>2126</v>
      </c>
      <c r="AE15" t="s">
        <v>2127</v>
      </c>
      <c r="AF15" t="s">
        <v>338</v>
      </c>
    </row>
    <row r="16" spans="1:49" ht="14.25" customHeight="1">
      <c r="B16" s="395"/>
      <c r="C16" s="1"/>
      <c r="D16" s="74">
        <v>1</v>
      </c>
      <c r="E16" s="1187" t="s">
        <v>1156</v>
      </c>
      <c r="F16" s="1188"/>
      <c r="G16" s="1188"/>
      <c r="H16" s="1210"/>
      <c r="I16" s="248" t="s">
        <v>2128</v>
      </c>
      <c r="J16" s="394"/>
      <c r="K16" s="394"/>
      <c r="L16" s="394"/>
      <c r="M16" s="394"/>
      <c r="N16" s="394"/>
      <c r="O16" s="394"/>
      <c r="P16" s="344"/>
      <c r="Q16" s="393"/>
      <c r="R16" s="344"/>
      <c r="S16" s="1012" t="str">
        <f>$Z16</f>
        <v>-</v>
      </c>
      <c r="T16" s="879" t="str">
        <f>$AF$16</f>
        <v>-</v>
      </c>
      <c r="V16" s="366"/>
      <c r="W16" s="4"/>
      <c r="X16" s="4"/>
      <c r="Y16" t="str">
        <f>IF(R19="","-",R19)</f>
        <v>-</v>
      </c>
      <c r="Z16" s="1" t="str">
        <f>IF(R19="","-",IF(Y16&gt;=AA16,1,IF(Y16&lt;=AB16,0,ROUND(1-((AA16-Y16)/(AA16-AB16)),3))))</f>
        <v>-</v>
      </c>
      <c r="AA16" s="126">
        <v>0.24</v>
      </c>
      <c r="AB16" s="385">
        <v>4.0000000000000008E-2</v>
      </c>
      <c r="AD16">
        <v>0.05</v>
      </c>
      <c r="AE16">
        <f>$AE$12*AD16</f>
        <v>2.25</v>
      </c>
      <c r="AF16" t="str">
        <f>IF(S16="-","-",ROUND(S16*AE16,3))</f>
        <v>-</v>
      </c>
    </row>
    <row r="17" spans="2:38" ht="14.25" customHeight="1">
      <c r="B17" s="395"/>
      <c r="C17" s="1"/>
      <c r="D17" s="75" t="s">
        <v>2129</v>
      </c>
      <c r="E17" s="245"/>
      <c r="F17" s="245"/>
      <c r="G17" s="245"/>
      <c r="H17" s="245"/>
      <c r="I17" s="12"/>
      <c r="J17" s="1" t="s">
        <v>2130</v>
      </c>
      <c r="P17" s="32"/>
      <c r="Q17" s="395"/>
      <c r="R17" s="32"/>
      <c r="S17" s="1026"/>
      <c r="T17" s="1026"/>
      <c r="V17" s="366"/>
      <c r="W17" s="4"/>
      <c r="X17" s="4"/>
      <c r="Z17" s="1" t="s">
        <v>2131</v>
      </c>
      <c r="AA17">
        <v>1</v>
      </c>
      <c r="AB17">
        <v>0</v>
      </c>
    </row>
    <row r="18" spans="2:38" ht="14.25" customHeight="1">
      <c r="B18" s="395"/>
      <c r="C18" s="1"/>
      <c r="D18" s="75"/>
      <c r="E18" s="245"/>
      <c r="F18" s="245"/>
      <c r="G18" s="245"/>
      <c r="H18" s="245"/>
      <c r="I18" s="12"/>
      <c r="J18" s="1040" t="s">
        <v>2132</v>
      </c>
      <c r="K18" s="1086"/>
      <c r="L18" s="1086"/>
      <c r="M18" s="1086"/>
      <c r="N18" s="1086"/>
      <c r="O18" s="1086"/>
      <c r="P18" s="34"/>
      <c r="Q18" s="396"/>
      <c r="R18" s="34"/>
      <c r="S18" s="1026"/>
      <c r="T18" s="1026"/>
      <c r="V18" s="366"/>
      <c r="W18" s="4"/>
      <c r="X18" s="4"/>
      <c r="Z18" s="1"/>
      <c r="AA18" s="441"/>
      <c r="AB18" s="442"/>
    </row>
    <row r="19" spans="2:38" ht="14.25" customHeight="1">
      <c r="B19" s="395"/>
      <c r="C19" s="1"/>
      <c r="D19" s="852"/>
      <c r="I19" s="12"/>
      <c r="J19" s="12" t="s">
        <v>2133</v>
      </c>
      <c r="K19" s="31"/>
      <c r="L19" s="31"/>
      <c r="M19" s="31"/>
      <c r="N19" s="1099"/>
      <c r="O19" s="412"/>
      <c r="P19" s="1019"/>
      <c r="Q19" s="990" t="s">
        <v>2134</v>
      </c>
      <c r="R19" s="1008" t="str">
        <f>IF(AA23="",AA22,AA23)</f>
        <v/>
      </c>
      <c r="S19" s="1026"/>
      <c r="T19" s="1026"/>
      <c r="V19" s="32"/>
      <c r="Y19" s="1"/>
    </row>
    <row r="20" spans="2:38" ht="14.25" customHeight="1">
      <c r="B20" s="395"/>
      <c r="C20" s="1"/>
      <c r="D20" s="75"/>
      <c r="E20" s="244"/>
      <c r="F20" s="245"/>
      <c r="G20" s="245"/>
      <c r="H20" s="246"/>
      <c r="J20" s="1351" t="s">
        <v>2135</v>
      </c>
      <c r="K20" s="1366"/>
      <c r="L20" s="1366"/>
      <c r="M20" s="1316" t="s">
        <v>1162</v>
      </c>
      <c r="N20" s="1317"/>
      <c r="O20" s="223" t="s">
        <v>1163</v>
      </c>
      <c r="P20" s="1298" t="s">
        <v>1164</v>
      </c>
      <c r="Q20" s="1299"/>
      <c r="R20" s="1384" t="s">
        <v>2136</v>
      </c>
      <c r="S20" s="369"/>
      <c r="T20" s="118"/>
      <c r="V20" s="369"/>
      <c r="W20" s="27"/>
      <c r="X20" s="27"/>
      <c r="AD20" t="s">
        <v>2137</v>
      </c>
    </row>
    <row r="21" spans="2:38" ht="14.25" customHeight="1" thickBot="1">
      <c r="B21" s="395"/>
      <c r="C21" s="1"/>
      <c r="D21" s="75"/>
      <c r="E21" s="244"/>
      <c r="F21" s="245"/>
      <c r="G21" s="245"/>
      <c r="H21" s="246"/>
      <c r="J21" s="1351"/>
      <c r="K21" s="1366"/>
      <c r="L21" s="1366"/>
      <c r="M21" s="1294" t="s">
        <v>1166</v>
      </c>
      <c r="N21" s="1295"/>
      <c r="O21" s="1027"/>
      <c r="P21" s="187" t="s">
        <v>1167</v>
      </c>
      <c r="Q21" s="519" t="s">
        <v>2150</v>
      </c>
      <c r="R21" s="1153"/>
      <c r="S21" s="317"/>
      <c r="T21" s="317"/>
      <c r="V21" s="32"/>
      <c r="Y21" s="1"/>
      <c r="AA21" s="1"/>
      <c r="AB21" s="1"/>
      <c r="AC21" s="1"/>
      <c r="AD21" s="1" t="s">
        <v>2138</v>
      </c>
      <c r="AE21" s="1"/>
      <c r="AF21" s="1"/>
      <c r="AG21" s="1"/>
      <c r="AH21" s="1"/>
      <c r="AI21" s="1"/>
      <c r="AJ21" s="1"/>
      <c r="AK21" s="1"/>
    </row>
    <row r="22" spans="2:38" ht="14.25" customHeight="1" thickBot="1">
      <c r="B22" s="395"/>
      <c r="C22" s="1"/>
      <c r="D22" s="75"/>
      <c r="E22" s="244"/>
      <c r="F22" s="245"/>
      <c r="G22" s="245"/>
      <c r="H22" s="246"/>
      <c r="J22" s="1351"/>
      <c r="K22" s="1366"/>
      <c r="L22" s="1366"/>
      <c r="M22" s="1286"/>
      <c r="N22" s="1287"/>
      <c r="O22" s="1028"/>
      <c r="P22" s="235"/>
      <c r="Q22" s="235"/>
      <c r="R22" s="1008" t="str">
        <f t="shared" ref="R22:R26" si="0">IF(O22&lt;&gt;0,1-O22,IF(Q22="","",1-Q22/P22))</f>
        <v/>
      </c>
      <c r="S22" s="118"/>
      <c r="T22" s="118"/>
      <c r="V22" s="32"/>
      <c r="Y22" s="1"/>
      <c r="Z22" t="s">
        <v>1168</v>
      </c>
      <c r="AA22" s="1" t="str">
        <f>IF(R22="","",R22)</f>
        <v/>
      </c>
      <c r="AB22" s="1"/>
      <c r="AC22" s="1"/>
      <c r="AD22" s="1" t="s">
        <v>2139</v>
      </c>
      <c r="AE22" s="1"/>
      <c r="AF22" s="1"/>
      <c r="AG22" s="1"/>
    </row>
    <row r="23" spans="2:38" ht="14.25" customHeight="1" thickBot="1">
      <c r="B23" s="395"/>
      <c r="C23" s="1"/>
      <c r="D23" s="75"/>
      <c r="E23" s="244"/>
      <c r="F23" s="245"/>
      <c r="G23" s="245"/>
      <c r="H23" s="246"/>
      <c r="J23" s="1351"/>
      <c r="K23" s="1366"/>
      <c r="L23" s="1366"/>
      <c r="M23" s="1286"/>
      <c r="N23" s="1287"/>
      <c r="O23" s="1028"/>
      <c r="P23" s="235"/>
      <c r="Q23" s="235"/>
      <c r="R23" s="1008" t="str">
        <f t="shared" si="0"/>
        <v/>
      </c>
      <c r="S23" s="118"/>
      <c r="T23" s="118"/>
      <c r="V23" s="32"/>
      <c r="Y23" s="1"/>
      <c r="Z23" t="s">
        <v>1170</v>
      </c>
      <c r="AA23" s="1" t="str">
        <f>IF(AND(M22="",M23="",M24="",M25="",M26=""),"",IF(SUM(R22:R26)=0,0,IF(SUM(M22:M26)=0,0,ROUND(SUMPRODUCT(R22:R26,M22:M26)/SUM(M22:M26),3))))</f>
        <v/>
      </c>
      <c r="AB23" s="1"/>
      <c r="AC23" s="1"/>
      <c r="AD23" s="1"/>
      <c r="AE23" s="1"/>
      <c r="AF23" s="1"/>
      <c r="AG23" s="1"/>
    </row>
    <row r="24" spans="2:38" ht="14.25" customHeight="1" thickBot="1">
      <c r="B24" s="395"/>
      <c r="C24" s="1"/>
      <c r="D24" s="75"/>
      <c r="E24" s="244"/>
      <c r="F24" s="245"/>
      <c r="G24" s="245"/>
      <c r="H24" s="246"/>
      <c r="J24" s="1351"/>
      <c r="K24" s="1366"/>
      <c r="L24" s="1366"/>
      <c r="M24" s="1286"/>
      <c r="N24" s="1287"/>
      <c r="O24" s="1028"/>
      <c r="P24" s="235"/>
      <c r="Q24" s="235"/>
      <c r="R24" s="1008" t="str">
        <f t="shared" si="0"/>
        <v/>
      </c>
      <c r="S24" s="118"/>
      <c r="T24" s="118"/>
      <c r="V24" s="32"/>
      <c r="Z24" s="1"/>
      <c r="AA24" s="1"/>
      <c r="AB24" s="1"/>
      <c r="AC24" s="1"/>
      <c r="AD24" s="1"/>
      <c r="AE24" s="1"/>
      <c r="AF24" s="1"/>
      <c r="AG24" s="1"/>
    </row>
    <row r="25" spans="2:38" ht="14.25" customHeight="1" thickBot="1">
      <c r="B25" s="395"/>
      <c r="C25" s="1"/>
      <c r="D25" s="75"/>
      <c r="E25" s="244"/>
      <c r="F25" s="245"/>
      <c r="G25" s="245"/>
      <c r="H25" s="246"/>
      <c r="J25" s="1351"/>
      <c r="K25" s="1366"/>
      <c r="L25" s="1366"/>
      <c r="M25" s="1286"/>
      <c r="N25" s="1287"/>
      <c r="O25" s="1028"/>
      <c r="P25" s="235"/>
      <c r="Q25" s="235"/>
      <c r="R25" s="1008" t="str">
        <f t="shared" si="0"/>
        <v/>
      </c>
      <c r="S25" s="118"/>
      <c r="T25" s="118"/>
      <c r="V25" s="32"/>
      <c r="AC25" s="1"/>
      <c r="AD25" s="1"/>
      <c r="AE25" s="1"/>
      <c r="AF25" s="1"/>
      <c r="AG25" s="1"/>
    </row>
    <row r="26" spans="2:38" ht="14.25" customHeight="1" thickBot="1">
      <c r="B26" s="395"/>
      <c r="C26" s="1"/>
      <c r="D26" s="309"/>
      <c r="E26" s="247"/>
      <c r="F26" s="1099"/>
      <c r="G26" s="1099"/>
      <c r="H26" s="304"/>
      <c r="I26" s="1086"/>
      <c r="J26" s="1382"/>
      <c r="K26" s="1383"/>
      <c r="L26" s="1383"/>
      <c r="M26" s="1286"/>
      <c r="N26" s="1287"/>
      <c r="O26" s="1028"/>
      <c r="P26" s="235"/>
      <c r="Q26" s="235"/>
      <c r="R26" s="1008" t="str">
        <f t="shared" si="0"/>
        <v/>
      </c>
      <c r="S26" s="119"/>
      <c r="T26" s="119"/>
      <c r="V26" s="32"/>
      <c r="AC26" s="1"/>
      <c r="AD26" s="1"/>
      <c r="AE26" s="1"/>
      <c r="AF26" s="1"/>
      <c r="AG26" s="1"/>
    </row>
    <row r="27" spans="2:38" ht="14.25" customHeight="1">
      <c r="B27" s="395"/>
      <c r="C27" s="1"/>
      <c r="D27" s="501"/>
      <c r="E27" s="245"/>
      <c r="F27" s="245"/>
      <c r="G27" s="245"/>
      <c r="H27" s="245"/>
      <c r="K27" s="31"/>
      <c r="L27" s="31"/>
      <c r="M27" s="31"/>
      <c r="N27" s="31"/>
      <c r="O27" s="31"/>
      <c r="P27" s="31"/>
      <c r="Q27" s="31"/>
      <c r="R27" s="1009"/>
      <c r="U27" s="27"/>
      <c r="V27" s="369"/>
      <c r="W27" s="27"/>
      <c r="X27" s="27"/>
      <c r="Z27" s="441"/>
      <c r="AA27" s="442"/>
      <c r="AB27" s="1"/>
      <c r="AC27" s="4"/>
      <c r="AL27" s="1"/>
    </row>
    <row r="28" spans="2:38" ht="14.25" customHeight="1">
      <c r="B28" s="395"/>
      <c r="C28" s="1"/>
      <c r="D28" s="368" t="s">
        <v>830</v>
      </c>
      <c r="E28" s="21" t="s">
        <v>2140</v>
      </c>
      <c r="F28" s="21"/>
      <c r="G28" s="21"/>
      <c r="H28" s="21"/>
      <c r="I28" s="1"/>
      <c r="V28" s="32"/>
      <c r="AE28">
        <f>$AE$12*AD30</f>
        <v>38.25</v>
      </c>
      <c r="AJ28" s="989" t="s">
        <v>2141</v>
      </c>
    </row>
    <row r="29" spans="2:38" ht="14.25" customHeight="1">
      <c r="B29" s="395"/>
      <c r="C29" s="1"/>
      <c r="D29" s="26" t="s">
        <v>333</v>
      </c>
      <c r="E29" s="1213" t="s">
        <v>334</v>
      </c>
      <c r="F29" s="1214"/>
      <c r="G29" s="1214"/>
      <c r="H29" s="1212"/>
      <c r="I29" s="1213" t="s">
        <v>1015</v>
      </c>
      <c r="J29" s="1214"/>
      <c r="K29" s="1214"/>
      <c r="L29" s="1214"/>
      <c r="M29" s="1214"/>
      <c r="N29" s="1214"/>
      <c r="O29" s="1214"/>
      <c r="P29" s="1212"/>
      <c r="Q29" s="1213" t="s">
        <v>1016</v>
      </c>
      <c r="R29" s="1212"/>
      <c r="S29" s="26" t="s">
        <v>336</v>
      </c>
      <c r="T29" s="26" t="s">
        <v>338</v>
      </c>
      <c r="V29" s="366"/>
      <c r="W29" s="4"/>
      <c r="X29" s="4"/>
      <c r="Z29" s="4"/>
      <c r="AD29" t="s">
        <v>2126</v>
      </c>
      <c r="AE29" t="s">
        <v>2127</v>
      </c>
    </row>
    <row r="30" spans="2:38" ht="14.25" customHeight="1">
      <c r="B30" s="395"/>
      <c r="C30" s="1"/>
      <c r="D30" s="74">
        <v>1</v>
      </c>
      <c r="E30" s="1187" t="s">
        <v>2140</v>
      </c>
      <c r="F30" s="1188"/>
      <c r="G30" s="1188"/>
      <c r="H30" s="1210"/>
      <c r="I30" s="248" t="s">
        <v>2142</v>
      </c>
      <c r="J30" s="4"/>
      <c r="K30" s="320"/>
      <c r="L30" s="320"/>
      <c r="M30" s="320"/>
      <c r="N30" s="320"/>
      <c r="O30" s="320"/>
      <c r="P30" s="320"/>
      <c r="Q30" s="1029"/>
      <c r="R30" s="1030"/>
      <c r="S30" s="1012" t="str">
        <f>$Z30</f>
        <v>-</v>
      </c>
      <c r="T30" s="879" t="str">
        <f>$AF$30</f>
        <v>-</v>
      </c>
      <c r="V30" s="366"/>
      <c r="W30" s="4"/>
      <c r="X30" s="4"/>
      <c r="Y30" t="str">
        <f>IF(R33="","-",R33)</f>
        <v>-</v>
      </c>
      <c r="Z30" s="1" t="str" cm="1">
        <f t="array" ref="Z30">_xlfn.IFS(Y30="-","-",Y30&lt;AB30,0,Y30&gt;=AA30,AA31,AND(Y30&gt;=AB30,Y30&lt;AA30),AB31+(AA31-AB31)*(Y30-AB30)/(AA30-AB30))</f>
        <v>-</v>
      </c>
      <c r="AA30" s="126">
        <v>0.75</v>
      </c>
      <c r="AB30" s="385">
        <f>$AJ$83</f>
        <v>0.4</v>
      </c>
      <c r="AD30">
        <v>0.85</v>
      </c>
      <c r="AE30">
        <f>$AE$12*AD30*0.95</f>
        <v>36.337499999999999</v>
      </c>
      <c r="AF30" t="str">
        <f>IF(S30="-","-",ROUND(S30*AE30,3))</f>
        <v>-</v>
      </c>
    </row>
    <row r="31" spans="2:38" ht="14.25" customHeight="1">
      <c r="B31" s="395"/>
      <c r="C31" s="1"/>
      <c r="D31" s="75"/>
      <c r="E31" s="245"/>
      <c r="F31" s="245"/>
      <c r="G31" s="245"/>
      <c r="H31" s="245"/>
      <c r="I31" s="12"/>
      <c r="J31" s="1" t="s">
        <v>2143</v>
      </c>
      <c r="K31" s="4"/>
      <c r="L31" s="4"/>
      <c r="M31" s="4"/>
      <c r="N31" s="4"/>
      <c r="O31" s="4"/>
      <c r="P31" s="4"/>
      <c r="Q31" s="399"/>
      <c r="R31" s="366"/>
      <c r="S31" s="1026"/>
      <c r="T31" s="1026"/>
      <c r="V31" s="366"/>
      <c r="W31" s="4"/>
      <c r="X31" s="4"/>
      <c r="Z31" s="1" t="s">
        <v>2131</v>
      </c>
      <c r="AA31">
        <v>1</v>
      </c>
      <c r="AB31">
        <v>0.8</v>
      </c>
    </row>
    <row r="32" spans="2:38" ht="14.25" customHeight="1">
      <c r="B32" s="395"/>
      <c r="C32" s="1"/>
      <c r="D32" s="75"/>
      <c r="E32" s="245"/>
      <c r="F32" s="245"/>
      <c r="G32" s="245"/>
      <c r="H32" s="245"/>
      <c r="I32" s="12"/>
      <c r="J32" s="1040" t="s">
        <v>2144</v>
      </c>
      <c r="K32" s="1097"/>
      <c r="L32" s="1097"/>
      <c r="M32" s="1097"/>
      <c r="N32" s="1097"/>
      <c r="O32" s="1097"/>
      <c r="P32" s="1097"/>
      <c r="Q32" s="1031"/>
      <c r="R32" s="1032"/>
      <c r="S32" s="1026"/>
      <c r="T32" s="1026"/>
      <c r="V32" s="366"/>
      <c r="W32" s="4"/>
      <c r="X32" s="4"/>
      <c r="Z32" s="1"/>
      <c r="AA32" s="441"/>
      <c r="AB32" s="442"/>
    </row>
    <row r="33" spans="2:47" ht="14.25" customHeight="1">
      <c r="B33" s="395"/>
      <c r="C33" s="1"/>
      <c r="D33" s="852"/>
      <c r="I33" s="12"/>
      <c r="J33" s="12" t="s">
        <v>2133</v>
      </c>
      <c r="K33" s="250"/>
      <c r="L33" s="250"/>
      <c r="M33" s="250"/>
      <c r="N33" s="412"/>
      <c r="O33" s="412"/>
      <c r="P33" s="412"/>
      <c r="Q33" s="990" t="s">
        <v>2145</v>
      </c>
      <c r="R33" s="1008" t="str">
        <f>IF(AND(AA37="",AA38=""),AA36,IF(AA37="",AA38,AA37))</f>
        <v/>
      </c>
      <c r="S33" s="852"/>
      <c r="T33" s="852"/>
      <c r="V33" s="32"/>
    </row>
    <row r="34" spans="2:47" ht="14.25" customHeight="1">
      <c r="B34" s="395"/>
      <c r="C34" s="1"/>
      <c r="D34" s="75"/>
      <c r="E34" s="244"/>
      <c r="F34" s="245"/>
      <c r="G34" s="245"/>
      <c r="H34" s="246"/>
      <c r="J34" s="1351" t="s">
        <v>2146</v>
      </c>
      <c r="K34" s="1366"/>
      <c r="L34" s="1366"/>
      <c r="M34" s="1316" t="s">
        <v>1162</v>
      </c>
      <c r="N34" s="1317"/>
      <c r="O34" s="223" t="s">
        <v>2147</v>
      </c>
      <c r="P34" s="1296" t="s">
        <v>2148</v>
      </c>
      <c r="Q34" s="1297"/>
      <c r="R34" s="1290" t="s">
        <v>2149</v>
      </c>
      <c r="S34" s="369"/>
      <c r="T34" s="118"/>
      <c r="V34" s="369"/>
      <c r="W34" s="27"/>
      <c r="X34" s="27"/>
      <c r="AC34" s="1"/>
    </row>
    <row r="35" spans="2:47" ht="14.25" customHeight="1" thickBot="1">
      <c r="B35" s="395"/>
      <c r="C35" s="1"/>
      <c r="D35" s="75"/>
      <c r="E35" s="244"/>
      <c r="F35" s="245"/>
      <c r="G35" s="245"/>
      <c r="H35" s="246"/>
      <c r="J35" s="1351"/>
      <c r="K35" s="1366"/>
      <c r="L35" s="1366"/>
      <c r="M35" s="1294" t="s">
        <v>1166</v>
      </c>
      <c r="N35" s="1295"/>
      <c r="O35" s="1027"/>
      <c r="P35" s="187" t="s">
        <v>1167</v>
      </c>
      <c r="Q35" s="519" t="s">
        <v>2150</v>
      </c>
      <c r="R35" s="1153"/>
      <c r="S35" s="317"/>
      <c r="T35" s="317"/>
      <c r="V35" s="32"/>
      <c r="Y35" s="1"/>
      <c r="Z35" s="1"/>
      <c r="AA35" s="1"/>
      <c r="AB35" s="1"/>
      <c r="AC35" s="1"/>
      <c r="AD35" s="1"/>
      <c r="AE35" s="1"/>
      <c r="AF35" s="1"/>
      <c r="AG35" s="1"/>
    </row>
    <row r="36" spans="2:47" ht="14.25" customHeight="1" thickBot="1">
      <c r="B36" s="395"/>
      <c r="C36" s="1"/>
      <c r="D36" s="75"/>
      <c r="E36" s="244"/>
      <c r="F36" s="245"/>
      <c r="G36" s="245"/>
      <c r="H36" s="246"/>
      <c r="J36" s="1351"/>
      <c r="K36" s="1366"/>
      <c r="L36" s="1366"/>
      <c r="M36" s="1286"/>
      <c r="N36" s="1287"/>
      <c r="O36" s="1028"/>
      <c r="P36" s="235"/>
      <c r="Q36" s="235"/>
      <c r="R36" s="1008" t="str">
        <f t="shared" ref="R36:R40" si="1">IF(O36&lt;&gt;0,1-O36,IF(Q36="","",1-Q36/P36))</f>
        <v/>
      </c>
      <c r="S36" s="118"/>
      <c r="T36" s="118"/>
      <c r="V36" s="32"/>
      <c r="Y36" s="1"/>
      <c r="Z36" t="s">
        <v>1168</v>
      </c>
      <c r="AA36" s="1" t="str">
        <f>IF(R36="","",R36)</f>
        <v/>
      </c>
      <c r="AB36" s="1"/>
      <c r="AC36" s="1"/>
      <c r="AD36" s="1" t="s">
        <v>2151</v>
      </c>
      <c r="AE36" s="1"/>
      <c r="AF36" s="1"/>
      <c r="AG36" s="1"/>
    </row>
    <row r="37" spans="2:47" ht="14.25" customHeight="1" thickBot="1">
      <c r="B37" s="395"/>
      <c r="C37" s="1"/>
      <c r="D37" s="75"/>
      <c r="E37" s="244"/>
      <c r="F37" s="245"/>
      <c r="G37" s="245"/>
      <c r="H37" s="246"/>
      <c r="J37" s="1351"/>
      <c r="K37" s="1366"/>
      <c r="L37" s="1366"/>
      <c r="M37" s="1286"/>
      <c r="N37" s="1287"/>
      <c r="O37" s="1028"/>
      <c r="P37" s="235"/>
      <c r="Q37" s="235"/>
      <c r="R37" s="1008" t="str">
        <f t="shared" si="1"/>
        <v/>
      </c>
      <c r="S37" s="118"/>
      <c r="T37" s="118"/>
      <c r="V37" s="32"/>
      <c r="Y37" s="1"/>
      <c r="Z37" t="s">
        <v>1170</v>
      </c>
      <c r="AA37" s="1" t="str">
        <f>IF(AND(P36="",P37="",P38="",P39="",P40=""),"",IF(AND(O36="",O37="",O38="",O39="",O40=""),ROUND(1-SUM(Q36:Q40)/SUM(P36:P40),3),""))</f>
        <v/>
      </c>
      <c r="AB37" s="1"/>
      <c r="AC37" s="1"/>
      <c r="AD37" s="1" t="s">
        <v>2152</v>
      </c>
      <c r="AE37" s="1"/>
      <c r="AF37" s="1"/>
      <c r="AG37" s="1"/>
    </row>
    <row r="38" spans="2:47" ht="14.25" customHeight="1" thickBot="1">
      <c r="B38" s="395"/>
      <c r="C38" s="1"/>
      <c r="D38" s="75"/>
      <c r="E38" s="244"/>
      <c r="F38" s="245"/>
      <c r="G38" s="245"/>
      <c r="H38" s="246"/>
      <c r="J38" s="1351"/>
      <c r="K38" s="1366"/>
      <c r="L38" s="1366"/>
      <c r="M38" s="1286"/>
      <c r="N38" s="1287"/>
      <c r="O38" s="1028"/>
      <c r="P38" s="235"/>
      <c r="Q38" s="235"/>
      <c r="R38" s="1008" t="str">
        <f t="shared" si="1"/>
        <v/>
      </c>
      <c r="S38" s="118"/>
      <c r="T38" s="118"/>
      <c r="V38" s="32"/>
      <c r="Z38" t="s">
        <v>2153</v>
      </c>
      <c r="AA38" s="1" t="str">
        <f>IF(AND(M36="",M37="",M38="",M39="",M40=""),"",ROUND(SUMPRODUCT(M36:M40,R36:R40)/SUM(M36:M40),3))</f>
        <v/>
      </c>
      <c r="AB38" s="1"/>
      <c r="AC38" s="1"/>
      <c r="AD38" s="1"/>
      <c r="AE38" s="1"/>
      <c r="AF38" s="1"/>
      <c r="AG38" s="1"/>
    </row>
    <row r="39" spans="2:47" ht="14.25" customHeight="1" thickBot="1">
      <c r="B39" s="395"/>
      <c r="C39" s="1"/>
      <c r="D39" s="75"/>
      <c r="E39" s="244"/>
      <c r="F39" s="245"/>
      <c r="G39" s="245"/>
      <c r="H39" s="246"/>
      <c r="J39" s="1351"/>
      <c r="K39" s="1366"/>
      <c r="L39" s="1366"/>
      <c r="M39" s="1286"/>
      <c r="N39" s="1287"/>
      <c r="O39" s="1028"/>
      <c r="P39" s="235"/>
      <c r="Q39" s="235"/>
      <c r="R39" s="1008" t="str">
        <f t="shared" si="1"/>
        <v/>
      </c>
      <c r="S39" s="118"/>
      <c r="T39" s="118"/>
      <c r="V39" s="32"/>
      <c r="AC39" s="1"/>
      <c r="AD39" s="1"/>
      <c r="AE39" s="1"/>
      <c r="AF39" s="1"/>
      <c r="AG39" s="1"/>
    </row>
    <row r="40" spans="2:47" ht="14.25" customHeight="1" thickBot="1">
      <c r="B40" s="395"/>
      <c r="C40" s="1"/>
      <c r="D40" s="309"/>
      <c r="E40" s="247"/>
      <c r="F40" s="1099"/>
      <c r="G40" s="1099"/>
      <c r="H40" s="304"/>
      <c r="I40" s="1086"/>
      <c r="J40" s="1382"/>
      <c r="K40" s="1383"/>
      <c r="L40" s="1383"/>
      <c r="M40" s="1286"/>
      <c r="N40" s="1287"/>
      <c r="O40" s="1028"/>
      <c r="P40" s="235"/>
      <c r="Q40" s="235"/>
      <c r="R40" s="1008" t="str">
        <f t="shared" si="1"/>
        <v/>
      </c>
      <c r="S40" s="119"/>
      <c r="T40" s="119"/>
      <c r="V40" s="32"/>
      <c r="AC40" s="1"/>
      <c r="AD40" s="1"/>
      <c r="AE40" s="1"/>
      <c r="AF40" s="1"/>
      <c r="AG40" s="1"/>
    </row>
    <row r="41" spans="2:47" ht="14.25" customHeight="1">
      <c r="B41" s="395"/>
      <c r="C41" s="1"/>
      <c r="D41" s="501"/>
      <c r="E41" s="245"/>
      <c r="F41" s="245"/>
      <c r="G41" s="245"/>
      <c r="H41" s="245"/>
      <c r="K41" s="245"/>
      <c r="L41" s="245"/>
      <c r="M41" s="245"/>
      <c r="N41" s="1009"/>
      <c r="O41" s="1009"/>
      <c r="P41" s="1009"/>
      <c r="Q41" s="1009"/>
      <c r="R41" s="1009"/>
      <c r="S41" s="27"/>
      <c r="T41" s="27"/>
      <c r="V41" s="32"/>
      <c r="AC41" s="1"/>
      <c r="AD41" s="1"/>
      <c r="AE41" s="1"/>
      <c r="AF41" s="1"/>
      <c r="AG41" s="1"/>
      <c r="AR41" t="s">
        <v>2126</v>
      </c>
      <c r="AS41" t="s">
        <v>2127</v>
      </c>
      <c r="AT41" t="s">
        <v>2154</v>
      </c>
      <c r="AU41" t="s">
        <v>338</v>
      </c>
    </row>
    <row r="42" spans="2:47" ht="14.25" customHeight="1">
      <c r="B42" s="395"/>
      <c r="C42" s="1"/>
      <c r="D42" s="368" t="s">
        <v>2022</v>
      </c>
      <c r="E42" s="21" t="s">
        <v>2155</v>
      </c>
      <c r="F42" s="21"/>
      <c r="G42" s="21"/>
      <c r="H42" s="21"/>
      <c r="I42" s="1"/>
      <c r="U42" s="27"/>
      <c r="V42" s="369"/>
      <c r="W42" s="27"/>
      <c r="X42" s="27"/>
      <c r="Z42" s="4"/>
      <c r="AA42" s="4"/>
      <c r="AB42" s="1"/>
      <c r="AC42" s="4"/>
      <c r="AJ42" s="1"/>
      <c r="AK42" s="1"/>
      <c r="AL42" s="1"/>
      <c r="AR42">
        <v>0.1</v>
      </c>
      <c r="AS42">
        <f>$AE$12*AR42</f>
        <v>4.5</v>
      </c>
      <c r="AT42">
        <f>SUMIF(AT44:AT56,"&gt;0",AT44:AT56)</f>
        <v>0</v>
      </c>
      <c r="AU42">
        <f>ROUND(AS42*AT42,3)</f>
        <v>0</v>
      </c>
    </row>
    <row r="43" spans="2:47" ht="14.25" customHeight="1" thickBot="1">
      <c r="B43" s="395"/>
      <c r="C43" s="1"/>
      <c r="D43" s="26" t="s">
        <v>333</v>
      </c>
      <c r="E43" s="1213" t="s">
        <v>334</v>
      </c>
      <c r="F43" s="1214"/>
      <c r="G43" s="1214"/>
      <c r="H43" s="1212"/>
      <c r="I43" s="1213" t="s">
        <v>1015</v>
      </c>
      <c r="J43" s="1214"/>
      <c r="K43" s="1214"/>
      <c r="L43" s="1214"/>
      <c r="M43" s="1214"/>
      <c r="N43" s="1214"/>
      <c r="O43" s="1214"/>
      <c r="P43" s="1212"/>
      <c r="Q43" s="1213" t="s">
        <v>1016</v>
      </c>
      <c r="R43" s="1212"/>
      <c r="S43" s="26" t="s">
        <v>336</v>
      </c>
      <c r="T43" s="26" t="s">
        <v>338</v>
      </c>
      <c r="U43" s="27"/>
      <c r="V43" s="369"/>
      <c r="W43" s="27"/>
      <c r="X43" s="27"/>
      <c r="Z43" s="441"/>
      <c r="AA43" s="442"/>
      <c r="AB43" s="1"/>
      <c r="AC43" s="4"/>
      <c r="AE43" s="989" t="s">
        <v>2156</v>
      </c>
      <c r="AJ43" s="1"/>
      <c r="AK43" s="1"/>
      <c r="AL43" s="1"/>
      <c r="AS43" t="s">
        <v>2157</v>
      </c>
      <c r="AT43" t="s">
        <v>2158</v>
      </c>
    </row>
    <row r="44" spans="2:47" ht="24" customHeight="1" thickBot="1">
      <c r="B44" s="395"/>
      <c r="C44" s="1"/>
      <c r="D44" s="1024" t="s">
        <v>2159</v>
      </c>
      <c r="E44" s="1199" t="s">
        <v>1115</v>
      </c>
      <c r="F44" s="1200"/>
      <c r="G44" s="1200"/>
      <c r="H44" s="1201"/>
      <c r="I44" s="1303" t="s">
        <v>1116</v>
      </c>
      <c r="J44" s="1303"/>
      <c r="K44" s="1303"/>
      <c r="L44" s="1303"/>
      <c r="M44" s="1303"/>
      <c r="N44" s="1303"/>
      <c r="O44" s="1303"/>
      <c r="P44" s="1303"/>
      <c r="Q44" s="1243"/>
      <c r="R44" s="1244"/>
      <c r="S44" s="335">
        <f t="shared" ref="S44:S56" si="2">$Y44</f>
        <v>0</v>
      </c>
      <c r="T44" s="879">
        <f>$AU$42</f>
        <v>0</v>
      </c>
      <c r="U44" s="27"/>
      <c r="V44" s="369"/>
      <c r="W44" s="27"/>
      <c r="X44" s="27"/>
      <c r="Y44" s="1">
        <f>IF($Q44=Z44,AH44,AI44)</f>
        <v>0</v>
      </c>
      <c r="Z44" s="11" t="s">
        <v>1155</v>
      </c>
      <c r="AA44" s="11" t="s">
        <v>1051</v>
      </c>
      <c r="AH44" s="24">
        <v>1</v>
      </c>
      <c r="AI44" s="24">
        <v>0</v>
      </c>
      <c r="AN44" t="s">
        <v>2160</v>
      </c>
      <c r="AR44">
        <v>1.1000000000000001</v>
      </c>
      <c r="AS44">
        <v>0.09</v>
      </c>
      <c r="AT44">
        <f>S44*AS44</f>
        <v>0</v>
      </c>
    </row>
    <row r="45" spans="2:47" ht="24" customHeight="1" thickBot="1">
      <c r="B45" s="395"/>
      <c r="C45" s="1"/>
      <c r="D45" s="1024" t="s">
        <v>2161</v>
      </c>
      <c r="E45" s="1199" t="s">
        <v>1120</v>
      </c>
      <c r="F45" s="1200"/>
      <c r="G45" s="1200"/>
      <c r="H45" s="1201"/>
      <c r="I45" s="1303" t="s">
        <v>1121</v>
      </c>
      <c r="J45" s="1303"/>
      <c r="K45" s="1303"/>
      <c r="L45" s="1303"/>
      <c r="M45" s="1303"/>
      <c r="N45" s="1303"/>
      <c r="O45" s="1303"/>
      <c r="P45" s="1303"/>
      <c r="Q45" s="1243"/>
      <c r="R45" s="1244"/>
      <c r="S45" s="335">
        <f t="shared" si="2"/>
        <v>0</v>
      </c>
      <c r="T45" s="118"/>
      <c r="U45" s="27"/>
      <c r="V45" s="369"/>
      <c r="W45" s="27"/>
      <c r="X45" s="27"/>
      <c r="Y45" s="1">
        <f>IF($Q45=Z45,AH45,AI45)</f>
        <v>0</v>
      </c>
      <c r="Z45" s="11" t="s">
        <v>1155</v>
      </c>
      <c r="AA45" s="11" t="s">
        <v>1051</v>
      </c>
      <c r="AH45" s="24">
        <v>1</v>
      </c>
      <c r="AI45" s="24">
        <v>0</v>
      </c>
      <c r="AN45" t="s">
        <v>2160</v>
      </c>
      <c r="AR45">
        <v>1.2</v>
      </c>
      <c r="AS45">
        <v>0.17</v>
      </c>
      <c r="AT45">
        <f t="shared" ref="AT45:AT56" si="3">S45*AS45</f>
        <v>0</v>
      </c>
    </row>
    <row r="46" spans="2:47" ht="24" customHeight="1" thickBot="1">
      <c r="B46" s="395"/>
      <c r="C46" s="1"/>
      <c r="D46" s="1024" t="s">
        <v>2162</v>
      </c>
      <c r="E46" s="1199" t="s">
        <v>1153</v>
      </c>
      <c r="F46" s="1200"/>
      <c r="G46" s="1200"/>
      <c r="H46" s="1201"/>
      <c r="I46" s="1303" t="s">
        <v>1154</v>
      </c>
      <c r="J46" s="1303"/>
      <c r="K46" s="1303"/>
      <c r="L46" s="1303"/>
      <c r="M46" s="1303"/>
      <c r="N46" s="1303"/>
      <c r="O46" s="1303"/>
      <c r="P46" s="1303"/>
      <c r="Q46" s="1243"/>
      <c r="R46" s="1244"/>
      <c r="S46" s="335">
        <f t="shared" si="2"/>
        <v>0</v>
      </c>
      <c r="T46" s="118"/>
      <c r="U46" s="27"/>
      <c r="V46" s="369"/>
      <c r="W46" s="27"/>
      <c r="X46" s="27"/>
      <c r="Y46" s="1">
        <f>IF($Q46=Z46,AH46,AI46)</f>
        <v>0</v>
      </c>
      <c r="Z46" s="11" t="s">
        <v>1155</v>
      </c>
      <c r="AA46" s="11" t="s">
        <v>1051</v>
      </c>
      <c r="AH46" s="24">
        <v>1</v>
      </c>
      <c r="AI46" s="24">
        <v>0</v>
      </c>
      <c r="AN46" t="s">
        <v>2163</v>
      </c>
      <c r="AR46">
        <v>1.5</v>
      </c>
      <c r="AS46">
        <v>0.01</v>
      </c>
      <c r="AT46">
        <f t="shared" si="3"/>
        <v>0</v>
      </c>
    </row>
    <row r="47" spans="2:47" ht="23.25" customHeight="1" thickBot="1">
      <c r="B47" s="395"/>
      <c r="C47" s="1"/>
      <c r="D47" s="1025" t="s">
        <v>2164</v>
      </c>
      <c r="E47" s="1199" t="s">
        <v>429</v>
      </c>
      <c r="F47" s="1200"/>
      <c r="G47" s="1200"/>
      <c r="H47" s="1201"/>
      <c r="I47" s="1199" t="s">
        <v>1385</v>
      </c>
      <c r="J47" s="1200"/>
      <c r="K47" s="1200"/>
      <c r="L47" s="1200"/>
      <c r="M47" s="1200"/>
      <c r="N47" s="1200"/>
      <c r="O47" s="1200"/>
      <c r="P47" s="1205"/>
      <c r="Q47" s="1243"/>
      <c r="R47" s="1244"/>
      <c r="S47" s="335">
        <f t="shared" si="2"/>
        <v>0</v>
      </c>
      <c r="T47" s="118"/>
      <c r="U47" s="27"/>
      <c r="V47" s="369"/>
      <c r="W47" s="27"/>
      <c r="X47" s="27"/>
      <c r="Y47" s="1">
        <f>IF($Q47=Z47,AH47,IF($Q47=AA47,AI47,IF($Q47=AB47,AJ47,AK47)))</f>
        <v>0</v>
      </c>
      <c r="Z47" s="11" t="s">
        <v>1375</v>
      </c>
      <c r="AA47" s="11" t="s">
        <v>1376</v>
      </c>
      <c r="AB47" s="11" t="s">
        <v>2165</v>
      </c>
      <c r="AC47" s="11" t="s">
        <v>2166</v>
      </c>
      <c r="AF47" s="1"/>
      <c r="AH47" s="24">
        <v>1</v>
      </c>
      <c r="AI47" s="24">
        <f>$AI$2</f>
        <v>0.8</v>
      </c>
      <c r="AJ47" s="24">
        <v>0.5</v>
      </c>
      <c r="AK47" s="24">
        <v>0</v>
      </c>
      <c r="AN47" t="s">
        <v>2167</v>
      </c>
      <c r="AR47" t="s">
        <v>428</v>
      </c>
      <c r="AS47">
        <v>0.04</v>
      </c>
      <c r="AT47">
        <f t="shared" si="3"/>
        <v>0</v>
      </c>
    </row>
    <row r="48" spans="2:47" ht="23.25" customHeight="1" thickBot="1">
      <c r="B48" s="395"/>
      <c r="C48" s="1"/>
      <c r="D48" s="1025" t="s">
        <v>2168</v>
      </c>
      <c r="E48" s="1199" t="s">
        <v>911</v>
      </c>
      <c r="F48" s="1200"/>
      <c r="G48" s="1200"/>
      <c r="H48" s="1201"/>
      <c r="I48" s="1199" t="s">
        <v>1387</v>
      </c>
      <c r="J48" s="1200"/>
      <c r="K48" s="1200"/>
      <c r="L48" s="1200"/>
      <c r="M48" s="1200"/>
      <c r="N48" s="1200"/>
      <c r="O48" s="1200"/>
      <c r="P48" s="1205"/>
      <c r="Q48" s="1243"/>
      <c r="R48" s="1244"/>
      <c r="S48" s="335">
        <f t="shared" si="2"/>
        <v>0</v>
      </c>
      <c r="T48" s="118"/>
      <c r="U48" s="27"/>
      <c r="V48" s="369"/>
      <c r="W48" s="27"/>
      <c r="X48" s="27"/>
      <c r="Y48" s="1">
        <f>IF($Q48=Z48,AH48,IF($Q48=AA48,AI48,IF($Q48=AB48,AJ48,AK48)))</f>
        <v>0</v>
      </c>
      <c r="Z48" s="11" t="s">
        <v>1375</v>
      </c>
      <c r="AA48" s="11" t="s">
        <v>1376</v>
      </c>
      <c r="AB48" s="11" t="s">
        <v>2165</v>
      </c>
      <c r="AC48" s="11" t="s">
        <v>2166</v>
      </c>
      <c r="AF48" s="1"/>
      <c r="AH48" s="24">
        <v>1</v>
      </c>
      <c r="AI48" s="24">
        <f>$AI$2</f>
        <v>0.8</v>
      </c>
      <c r="AJ48" s="24">
        <v>0.5</v>
      </c>
      <c r="AK48" s="24">
        <v>0</v>
      </c>
      <c r="AN48" t="s">
        <v>2169</v>
      </c>
      <c r="AR48" t="s">
        <v>431</v>
      </c>
      <c r="AS48">
        <v>0.05</v>
      </c>
      <c r="AT48">
        <f t="shared" si="3"/>
        <v>0</v>
      </c>
    </row>
    <row r="49" spans="2:46" ht="24" customHeight="1" thickBot="1">
      <c r="B49" s="395"/>
      <c r="C49" s="1"/>
      <c r="D49" s="1025" t="s">
        <v>2170</v>
      </c>
      <c r="E49" s="1199" t="s">
        <v>434</v>
      </c>
      <c r="F49" s="1200"/>
      <c r="G49" s="1200"/>
      <c r="H49" s="1201"/>
      <c r="I49" s="1199" t="s">
        <v>1389</v>
      </c>
      <c r="J49" s="1200"/>
      <c r="K49" s="1200"/>
      <c r="L49" s="1200"/>
      <c r="M49" s="1200"/>
      <c r="N49" s="1200"/>
      <c r="O49" s="1200"/>
      <c r="P49" s="1205"/>
      <c r="Q49" s="1243"/>
      <c r="R49" s="1244"/>
      <c r="S49" s="335">
        <f t="shared" si="2"/>
        <v>0</v>
      </c>
      <c r="T49" s="118"/>
      <c r="U49" s="27"/>
      <c r="V49" s="369"/>
      <c r="W49" s="27"/>
      <c r="X49" s="27"/>
      <c r="Y49" s="1">
        <f>IF($Q49=Z49,AH49,IF($Q49=AA49,AI49,IF($Q49=AB49,AJ49,AK49)))</f>
        <v>0</v>
      </c>
      <c r="Z49" s="11" t="s">
        <v>1375</v>
      </c>
      <c r="AA49" s="11" t="s">
        <v>1376</v>
      </c>
      <c r="AB49" s="11" t="s">
        <v>2165</v>
      </c>
      <c r="AC49" s="11" t="s">
        <v>2166</v>
      </c>
      <c r="AF49" s="1"/>
      <c r="AH49" s="24">
        <v>1</v>
      </c>
      <c r="AI49" s="24">
        <f>$AI$2</f>
        <v>0.8</v>
      </c>
      <c r="AJ49" s="24">
        <v>0.5</v>
      </c>
      <c r="AK49" s="24">
        <v>0</v>
      </c>
      <c r="AN49" t="s">
        <v>2171</v>
      </c>
      <c r="AR49" t="s">
        <v>433</v>
      </c>
      <c r="AS49">
        <v>0.03</v>
      </c>
      <c r="AT49">
        <f t="shared" si="3"/>
        <v>0</v>
      </c>
    </row>
    <row r="50" spans="2:46" ht="23.25" customHeight="1" thickBot="1">
      <c r="B50" s="395"/>
      <c r="C50" s="318"/>
      <c r="D50" s="1025" t="s">
        <v>2172</v>
      </c>
      <c r="E50" s="1199" t="s">
        <v>443</v>
      </c>
      <c r="F50" s="1200"/>
      <c r="G50" s="1200"/>
      <c r="H50" s="1201"/>
      <c r="I50" s="1199" t="s">
        <v>1427</v>
      </c>
      <c r="J50" s="1200"/>
      <c r="K50" s="1200"/>
      <c r="L50" s="1191"/>
      <c r="M50" s="1200"/>
      <c r="N50" s="1200"/>
      <c r="O50" s="1191"/>
      <c r="P50" s="1192"/>
      <c r="Q50" s="1243"/>
      <c r="R50" s="1244"/>
      <c r="S50" s="335">
        <f t="shared" si="2"/>
        <v>0</v>
      </c>
      <c r="T50" s="118"/>
      <c r="U50" s="27"/>
      <c r="V50" s="369"/>
      <c r="W50" s="27"/>
      <c r="X50" s="27"/>
      <c r="Y50" s="1">
        <f>IF($Q50=Z50,AH50,IF($Q50=AA50,AI50,IF($Q50=AB50,AJ50,AK50)))</f>
        <v>0</v>
      </c>
      <c r="Z50" s="11" t="s">
        <v>1375</v>
      </c>
      <c r="AA50" s="11" t="s">
        <v>1376</v>
      </c>
      <c r="AB50" s="11" t="s">
        <v>2165</v>
      </c>
      <c r="AC50" s="11" t="s">
        <v>2166</v>
      </c>
      <c r="AF50" s="1"/>
      <c r="AH50" s="24">
        <v>1</v>
      </c>
      <c r="AI50" s="24">
        <f>$AI$2</f>
        <v>0.8</v>
      </c>
      <c r="AJ50" s="24">
        <v>0.5</v>
      </c>
      <c r="AK50" s="24">
        <v>0</v>
      </c>
      <c r="AN50" t="s">
        <v>2173</v>
      </c>
      <c r="AR50" t="s">
        <v>442</v>
      </c>
      <c r="AS50">
        <v>0.02</v>
      </c>
      <c r="AT50">
        <f t="shared" si="3"/>
        <v>0</v>
      </c>
    </row>
    <row r="51" spans="2:46" ht="23.25" customHeight="1" thickBot="1">
      <c r="B51" s="395"/>
      <c r="C51" s="318"/>
      <c r="D51" s="1025" t="s">
        <v>2174</v>
      </c>
      <c r="E51" s="1199" t="s">
        <v>445</v>
      </c>
      <c r="F51" s="1200"/>
      <c r="G51" s="1200"/>
      <c r="H51" s="1201"/>
      <c r="I51" s="1199" t="s">
        <v>1428</v>
      </c>
      <c r="J51" s="1200"/>
      <c r="K51" s="1200"/>
      <c r="L51" s="1200"/>
      <c r="M51" s="1200"/>
      <c r="N51" s="1200"/>
      <c r="O51" s="1200"/>
      <c r="P51" s="1205"/>
      <c r="Q51" s="1243"/>
      <c r="R51" s="1244"/>
      <c r="S51" s="335">
        <f t="shared" si="2"/>
        <v>0</v>
      </c>
      <c r="T51" s="118"/>
      <c r="U51" s="27"/>
      <c r="V51" s="369"/>
      <c r="W51" s="27"/>
      <c r="X51" s="27"/>
      <c r="Y51" s="1">
        <f>IF($Q51=Z51,AH51,AI51)</f>
        <v>0</v>
      </c>
      <c r="Z51" s="11" t="s">
        <v>1245</v>
      </c>
      <c r="AA51" s="11" t="s">
        <v>1051</v>
      </c>
      <c r="AB51" s="27"/>
      <c r="AH51" s="24">
        <v>1</v>
      </c>
      <c r="AI51" s="24">
        <v>0</v>
      </c>
      <c r="AN51" t="s">
        <v>2163</v>
      </c>
      <c r="AR51" t="s">
        <v>444</v>
      </c>
      <c r="AS51">
        <v>0.02</v>
      </c>
      <c r="AT51">
        <f t="shared" si="3"/>
        <v>0</v>
      </c>
    </row>
    <row r="52" spans="2:46" ht="24" customHeight="1" thickBot="1">
      <c r="B52" s="395"/>
      <c r="C52" s="318"/>
      <c r="D52" s="1025" t="s">
        <v>2175</v>
      </c>
      <c r="E52" s="1199" t="s">
        <v>1434</v>
      </c>
      <c r="F52" s="1200"/>
      <c r="G52" s="1200"/>
      <c r="H52" s="1201"/>
      <c r="I52" s="1199" t="s">
        <v>1435</v>
      </c>
      <c r="J52" s="1200"/>
      <c r="K52" s="1200"/>
      <c r="L52" s="1200"/>
      <c r="M52" s="1200"/>
      <c r="N52" s="1200"/>
      <c r="O52" s="1200"/>
      <c r="P52" s="1205"/>
      <c r="Q52" s="1243"/>
      <c r="R52" s="1244"/>
      <c r="S52" s="335">
        <f t="shared" si="2"/>
        <v>0</v>
      </c>
      <c r="T52" s="118"/>
      <c r="U52" s="27"/>
      <c r="V52" s="369"/>
      <c r="W52" s="27"/>
      <c r="X52" s="27"/>
      <c r="Y52" s="1">
        <f>IF($Q52=Z52,AH52,IF($Q52=AA52,AI52,IF($Q52=AB52,AJ52,AK52)))</f>
        <v>0</v>
      </c>
      <c r="Z52" s="11" t="s">
        <v>1375</v>
      </c>
      <c r="AA52" s="11" t="s">
        <v>1376</v>
      </c>
      <c r="AB52" s="11" t="s">
        <v>2165</v>
      </c>
      <c r="AC52" s="11" t="s">
        <v>2166</v>
      </c>
      <c r="AF52" s="1"/>
      <c r="AH52" s="24">
        <v>1</v>
      </c>
      <c r="AI52" s="24">
        <f>$AI$2</f>
        <v>0.8</v>
      </c>
      <c r="AJ52" s="24">
        <v>0.5</v>
      </c>
      <c r="AK52" s="24">
        <v>0</v>
      </c>
      <c r="AN52" t="s">
        <v>2171</v>
      </c>
      <c r="AR52" t="s">
        <v>453</v>
      </c>
      <c r="AS52">
        <v>0.01</v>
      </c>
      <c r="AT52">
        <f t="shared" si="3"/>
        <v>0</v>
      </c>
    </row>
    <row r="53" spans="2:46" ht="24" customHeight="1" thickBot="1">
      <c r="B53" s="395"/>
      <c r="C53" s="1"/>
      <c r="D53" s="1024" t="s">
        <v>2176</v>
      </c>
      <c r="E53" s="1199" t="s">
        <v>1505</v>
      </c>
      <c r="F53" s="1200"/>
      <c r="G53" s="1200"/>
      <c r="H53" s="1201"/>
      <c r="I53" s="1199" t="s">
        <v>1506</v>
      </c>
      <c r="J53" s="1200"/>
      <c r="K53" s="1200"/>
      <c r="L53" s="1200"/>
      <c r="M53" s="1200"/>
      <c r="N53" s="1200"/>
      <c r="O53" s="1200"/>
      <c r="P53" s="1205"/>
      <c r="Q53" s="1243"/>
      <c r="R53" s="1244"/>
      <c r="S53" s="335">
        <f t="shared" si="2"/>
        <v>0</v>
      </c>
      <c r="T53" s="118"/>
      <c r="U53" s="27"/>
      <c r="V53" s="369"/>
      <c r="W53" s="27"/>
      <c r="X53" s="27"/>
      <c r="Y53" s="1">
        <f>IF($Q53=Z53,AH53,IF($Q53=AA53,AI53,IF($Q53=AB53,AJ53,AK53)))</f>
        <v>0</v>
      </c>
      <c r="Z53" s="11" t="s">
        <v>1375</v>
      </c>
      <c r="AA53" s="11" t="s">
        <v>1376</v>
      </c>
      <c r="AB53" s="11" t="s">
        <v>2165</v>
      </c>
      <c r="AC53" s="11" t="s">
        <v>2166</v>
      </c>
      <c r="AF53" s="1"/>
      <c r="AH53" s="24">
        <v>1</v>
      </c>
      <c r="AI53" s="24">
        <f>$AI$2</f>
        <v>0.8</v>
      </c>
      <c r="AJ53" s="24">
        <v>0.5</v>
      </c>
      <c r="AK53" s="24">
        <v>0</v>
      </c>
      <c r="AN53" t="s">
        <v>2160</v>
      </c>
      <c r="AR53" t="s">
        <v>490</v>
      </c>
      <c r="AS53">
        <v>0.3</v>
      </c>
      <c r="AT53">
        <f t="shared" si="3"/>
        <v>0</v>
      </c>
    </row>
    <row r="54" spans="2:46" ht="24" customHeight="1" thickBot="1">
      <c r="B54" s="395"/>
      <c r="C54" s="318"/>
      <c r="D54" s="1024" t="s">
        <v>2177</v>
      </c>
      <c r="E54" s="1199" t="s">
        <v>1527</v>
      </c>
      <c r="F54" s="1200"/>
      <c r="G54" s="1200"/>
      <c r="H54" s="1201"/>
      <c r="I54" s="1199" t="s">
        <v>1528</v>
      </c>
      <c r="J54" s="1200"/>
      <c r="K54" s="1200"/>
      <c r="L54" s="1200"/>
      <c r="M54" s="1200"/>
      <c r="N54" s="1200"/>
      <c r="O54" s="1200"/>
      <c r="P54" s="1205"/>
      <c r="Q54" s="1243"/>
      <c r="R54" s="1244"/>
      <c r="S54" s="335">
        <f t="shared" si="2"/>
        <v>0</v>
      </c>
      <c r="T54" s="118"/>
      <c r="U54" s="27"/>
      <c r="V54" s="369"/>
      <c r="W54" s="27"/>
      <c r="X54" s="27"/>
      <c r="Y54" s="1">
        <f>IF($Q54=Z54,AH54,IF($Q54=AA54,AI54,IF($Q54=AB54,AJ54,AK54)))</f>
        <v>0</v>
      </c>
      <c r="Z54" s="11" t="s">
        <v>1375</v>
      </c>
      <c r="AA54" s="11" t="s">
        <v>1376</v>
      </c>
      <c r="AB54" s="11" t="s">
        <v>2165</v>
      </c>
      <c r="AC54" s="11" t="s">
        <v>2166</v>
      </c>
      <c r="AF54" s="1"/>
      <c r="AH54" s="24">
        <v>1</v>
      </c>
      <c r="AI54" s="24">
        <f>$AI$2</f>
        <v>0.8</v>
      </c>
      <c r="AJ54" s="24">
        <v>0.5</v>
      </c>
      <c r="AK54" s="24">
        <v>0</v>
      </c>
      <c r="AN54" t="s">
        <v>2160</v>
      </c>
      <c r="AR54" t="s">
        <v>521</v>
      </c>
      <c r="AS54">
        <v>0.09</v>
      </c>
      <c r="AT54">
        <f t="shared" si="3"/>
        <v>0</v>
      </c>
    </row>
    <row r="55" spans="2:46" ht="24" customHeight="1" thickBot="1">
      <c r="B55" s="395"/>
      <c r="C55" s="318"/>
      <c r="D55" s="1024" t="s">
        <v>2178</v>
      </c>
      <c r="E55" s="1199" t="s">
        <v>557</v>
      </c>
      <c r="F55" s="1200"/>
      <c r="G55" s="1200"/>
      <c r="H55" s="1201"/>
      <c r="I55" s="1199" t="s">
        <v>1617</v>
      </c>
      <c r="J55" s="1200"/>
      <c r="K55" s="1200"/>
      <c r="L55" s="1200"/>
      <c r="M55" s="1200"/>
      <c r="N55" s="1200"/>
      <c r="O55" s="1200"/>
      <c r="P55" s="1205"/>
      <c r="Q55" s="1243"/>
      <c r="R55" s="1244"/>
      <c r="S55" s="335">
        <f t="shared" si="2"/>
        <v>0</v>
      </c>
      <c r="T55" s="118"/>
      <c r="U55" s="27"/>
      <c r="V55" s="369"/>
      <c r="W55" s="27"/>
      <c r="X55" s="27"/>
      <c r="Y55" s="1">
        <f>IF($Q55=Z55,AH55,IF($Q55=AA55,AI55,IF($Q55=AB55,AJ55,AK55)))</f>
        <v>0</v>
      </c>
      <c r="Z55" s="11" t="s">
        <v>1618</v>
      </c>
      <c r="AA55" s="11" t="s">
        <v>1619</v>
      </c>
      <c r="AB55" s="11" t="s">
        <v>1620</v>
      </c>
      <c r="AC55" s="11" t="s">
        <v>1051</v>
      </c>
      <c r="AF55" s="1"/>
      <c r="AH55" s="24">
        <v>1</v>
      </c>
      <c r="AI55" s="24">
        <f>$AI$2</f>
        <v>0.8</v>
      </c>
      <c r="AJ55" s="24">
        <v>0.5</v>
      </c>
      <c r="AK55" s="24">
        <v>0</v>
      </c>
      <c r="AR55" t="s">
        <v>556</v>
      </c>
      <c r="AS55">
        <v>0.12</v>
      </c>
      <c r="AT55">
        <f t="shared" si="3"/>
        <v>0</v>
      </c>
    </row>
    <row r="56" spans="2:46" ht="24" customHeight="1" thickBot="1">
      <c r="B56" s="395"/>
      <c r="C56" s="1"/>
      <c r="D56" s="1024" t="s">
        <v>2179</v>
      </c>
      <c r="E56" s="1199" t="s">
        <v>559</v>
      </c>
      <c r="F56" s="1200"/>
      <c r="G56" s="1200"/>
      <c r="H56" s="1201"/>
      <c r="I56" s="1199" t="s">
        <v>2180</v>
      </c>
      <c r="J56" s="1200"/>
      <c r="K56" s="1200"/>
      <c r="L56" s="1200"/>
      <c r="M56" s="1200"/>
      <c r="N56" s="1200"/>
      <c r="O56" s="1200"/>
      <c r="P56" s="1205"/>
      <c r="Q56" s="1243"/>
      <c r="R56" s="1244"/>
      <c r="S56" s="335">
        <f t="shared" si="2"/>
        <v>0</v>
      </c>
      <c r="T56" s="119"/>
      <c r="U56" s="27"/>
      <c r="V56" s="369"/>
      <c r="W56" s="27"/>
      <c r="X56" s="27"/>
      <c r="Y56" s="1">
        <f>IF($Q56=Z56,AH56,AI56)</f>
        <v>0</v>
      </c>
      <c r="Z56" s="11" t="s">
        <v>1245</v>
      </c>
      <c r="AA56" s="11" t="s">
        <v>1051</v>
      </c>
      <c r="AB56" s="27"/>
      <c r="AH56" s="24">
        <v>1</v>
      </c>
      <c r="AI56" s="24">
        <v>0</v>
      </c>
      <c r="AR56" t="s">
        <v>558</v>
      </c>
      <c r="AS56">
        <v>0.05</v>
      </c>
      <c r="AT56">
        <f t="shared" si="3"/>
        <v>0</v>
      </c>
    </row>
    <row r="57" spans="2:46" ht="12" customHeight="1">
      <c r="B57" s="395"/>
      <c r="C57" s="1"/>
      <c r="D57" s="501"/>
      <c r="E57" s="245"/>
      <c r="F57" s="245"/>
      <c r="G57" s="245"/>
      <c r="H57" s="245"/>
      <c r="I57" s="804"/>
      <c r="J57" s="380"/>
      <c r="K57" s="416"/>
      <c r="M57" s="245"/>
      <c r="N57" s="306"/>
      <c r="O57" s="306"/>
      <c r="P57" s="306"/>
      <c r="Q57" s="306"/>
      <c r="R57" s="306"/>
      <c r="S57" s="27"/>
      <c r="T57" s="27"/>
      <c r="U57" s="27"/>
      <c r="V57" s="369"/>
      <c r="W57" s="27"/>
      <c r="X57" s="27"/>
      <c r="Y57" s="1"/>
      <c r="Z57" s="27"/>
      <c r="AA57" s="27"/>
      <c r="AB57" s="27"/>
      <c r="AC57" s="27"/>
      <c r="AD57" s="27"/>
      <c r="AE57" s="27"/>
      <c r="AH57" s="1"/>
      <c r="AI57" s="1"/>
      <c r="AJ57" s="1"/>
      <c r="AK57" s="1"/>
      <c r="AL57" s="1"/>
      <c r="AM57" s="1"/>
      <c r="AO57" s="1"/>
      <c r="AP57" s="206"/>
    </row>
    <row r="58" spans="2:46" ht="3" customHeight="1">
      <c r="B58" s="396"/>
      <c r="C58" s="1040"/>
      <c r="D58" s="1097"/>
      <c r="E58" s="1104"/>
      <c r="F58" s="1104"/>
      <c r="G58" s="1104"/>
      <c r="H58" s="1104"/>
      <c r="I58" s="1104"/>
      <c r="J58" s="1104"/>
      <c r="K58" s="1104"/>
      <c r="L58" s="1104"/>
      <c r="M58" s="1104"/>
      <c r="N58" s="1104"/>
      <c r="O58" s="1104"/>
      <c r="P58" s="1104"/>
      <c r="Q58" s="1086"/>
      <c r="R58" s="1086"/>
      <c r="S58" s="1086"/>
      <c r="T58" s="1086"/>
      <c r="U58" s="1086"/>
      <c r="V58" s="34"/>
      <c r="Y58" s="1"/>
      <c r="Z58" s="27"/>
      <c r="AA58" s="27"/>
    </row>
    <row r="59" spans="2:46" ht="3" customHeight="1">
      <c r="C59" s="324"/>
      <c r="D59" s="501"/>
      <c r="E59" s="245"/>
      <c r="F59" s="245"/>
      <c r="G59" s="245"/>
      <c r="H59" s="245"/>
      <c r="I59" s="245"/>
      <c r="J59" s="245"/>
      <c r="K59" s="245"/>
      <c r="L59" s="245"/>
      <c r="M59" s="245"/>
      <c r="N59" s="245"/>
      <c r="O59" s="245"/>
      <c r="P59" s="245"/>
      <c r="S59" s="27"/>
      <c r="T59" s="27"/>
      <c r="U59" s="27"/>
      <c r="V59" s="27"/>
      <c r="W59" s="27"/>
      <c r="X59" s="27"/>
      <c r="Y59" s="1"/>
      <c r="Z59" s="27"/>
      <c r="AA59" s="27"/>
      <c r="AB59" s="27"/>
      <c r="AH59" s="1"/>
      <c r="AI59" s="1"/>
      <c r="AJ59" s="1"/>
    </row>
    <row r="60" spans="2:46"/>
    <row r="61" spans="2:46" hidden="1"/>
    <row r="62" spans="2:46" hidden="1"/>
    <row r="63" spans="2:46" hidden="1"/>
    <row r="64" spans="2:46" hidden="1"/>
    <row r="65" spans="34:37" hidden="1"/>
    <row r="66" spans="34:37" hidden="1"/>
    <row r="67" spans="34:37" hidden="1"/>
    <row r="68" spans="34:37" hidden="1">
      <c r="AH68" s="165" t="s">
        <v>183</v>
      </c>
      <c r="AI68" s="265" t="s">
        <v>2181</v>
      </c>
      <c r="AJ68" s="1020" t="s">
        <v>2182</v>
      </c>
    </row>
    <row r="69" spans="34:37" hidden="1">
      <c r="AH69" s="13" t="s">
        <v>204</v>
      </c>
      <c r="AI69" s="233">
        <f>メイン!P35</f>
        <v>0</v>
      </c>
      <c r="AJ69" s="385">
        <v>0.4</v>
      </c>
    </row>
    <row r="70" spans="34:37" hidden="1">
      <c r="AH70" s="13" t="s">
        <v>206</v>
      </c>
      <c r="AI70" s="233">
        <f>メイン!P36</f>
        <v>0</v>
      </c>
      <c r="AJ70" s="385">
        <v>0.3</v>
      </c>
    </row>
    <row r="71" spans="34:37" hidden="1">
      <c r="AH71" s="13" t="s">
        <v>208</v>
      </c>
      <c r="AI71" s="233">
        <f>メイン!P37</f>
        <v>0</v>
      </c>
      <c r="AJ71" s="385">
        <v>0.3</v>
      </c>
    </row>
    <row r="72" spans="34:37" hidden="1">
      <c r="AH72" s="13" t="s">
        <v>156</v>
      </c>
      <c r="AI72" s="233">
        <f>メイン!P38</f>
        <v>0</v>
      </c>
      <c r="AJ72" s="385">
        <v>0.3</v>
      </c>
    </row>
    <row r="73" spans="34:37" hidden="1">
      <c r="AH73" s="13" t="s">
        <v>157</v>
      </c>
      <c r="AI73" s="233">
        <f>メイン!P39</f>
        <v>0</v>
      </c>
      <c r="AJ73" s="385">
        <v>0.4</v>
      </c>
    </row>
    <row r="74" spans="34:37" hidden="1">
      <c r="AH74" s="13" t="s">
        <v>158</v>
      </c>
      <c r="AI74" s="233">
        <f>メイン!P40</f>
        <v>0</v>
      </c>
      <c r="AJ74" s="385">
        <v>0.3</v>
      </c>
    </row>
    <row r="75" spans="34:37" hidden="1">
      <c r="AH75" s="13" t="s">
        <v>213</v>
      </c>
      <c r="AI75" s="233">
        <f>メイン!P41</f>
        <v>0</v>
      </c>
      <c r="AJ75" s="1021" t="s">
        <v>1027</v>
      </c>
    </row>
    <row r="76" spans="34:37" hidden="1">
      <c r="AH76" s="13" t="s">
        <v>215</v>
      </c>
      <c r="AI76" s="233">
        <f>メイン!P42</f>
        <v>0</v>
      </c>
      <c r="AJ76" s="385">
        <v>0.3</v>
      </c>
    </row>
    <row r="77" spans="34:37" hidden="1">
      <c r="AH77" s="13" t="s">
        <v>161</v>
      </c>
      <c r="AI77" s="233">
        <f>メイン!P43</f>
        <v>0</v>
      </c>
      <c r="AJ77" s="385">
        <v>0.4</v>
      </c>
      <c r="AK77" t="s">
        <v>2183</v>
      </c>
    </row>
    <row r="78" spans="34:37" hidden="1">
      <c r="AH78" s="13" t="s">
        <v>218</v>
      </c>
      <c r="AI78" s="233">
        <f>メイン!P44</f>
        <v>0</v>
      </c>
      <c r="AJ78" s="1021" t="s">
        <v>1027</v>
      </c>
    </row>
    <row r="79" spans="34:37" hidden="1">
      <c r="AH79" s="13" t="s">
        <v>220</v>
      </c>
      <c r="AI79" s="233">
        <f>メイン!P45</f>
        <v>0</v>
      </c>
      <c r="AJ79" s="1021" t="s">
        <v>1027</v>
      </c>
    </row>
    <row r="80" spans="34:37" hidden="1">
      <c r="AH80" s="13" t="s">
        <v>222</v>
      </c>
      <c r="AI80" s="233">
        <f>メイン!P46</f>
        <v>0</v>
      </c>
      <c r="AJ80" s="1021" t="s">
        <v>1027</v>
      </c>
    </row>
    <row r="81" spans="34:36" hidden="1">
      <c r="AH81" s="13" t="s">
        <v>224</v>
      </c>
      <c r="AI81" s="233">
        <f>メイン!P47</f>
        <v>0</v>
      </c>
      <c r="AJ81" s="1021" t="s">
        <v>1027</v>
      </c>
    </row>
    <row r="82" spans="34:36" hidden="1">
      <c r="AH82" s="13" t="s">
        <v>226</v>
      </c>
      <c r="AI82" s="233">
        <f>メイン!P48</f>
        <v>0</v>
      </c>
      <c r="AJ82" s="1021" t="s">
        <v>1027</v>
      </c>
    </row>
    <row r="83" spans="34:36" hidden="1">
      <c r="AH83" s="1380" t="s">
        <v>2184</v>
      </c>
      <c r="AI83" s="1381"/>
      <c r="AJ83" s="385">
        <f>IF(SUM(AI69:AI74,AI76)=0,0.4,(SUMPRODUCT(AI69:AI74,AJ69:AJ74)+SUMPRODUCT(AI76,AJ76))/SUM(AI69:AI74,AI76))</f>
        <v>0.4</v>
      </c>
    </row>
    <row r="84" spans="34:36" hidden="1"/>
    <row r="85" spans="34:36" hidden="1"/>
    <row r="86" spans="34:36" hidden="1"/>
    <row r="87" spans="34:36" hidden="1"/>
    <row r="88" spans="34:36" hidden="1"/>
    <row r="89" spans="34:36" hidden="1"/>
    <row r="90" spans="34:36" hidden="1"/>
    <row r="91" spans="34:36" hidden="1"/>
    <row r="92" spans="34:36" hidden="1"/>
    <row r="93" spans="34:36" hidden="1"/>
    <row r="94" spans="34:36" hidden="1"/>
    <row r="95" spans="34:36" hidden="1"/>
    <row r="96" spans="34:36" hidden="1"/>
    <row r="97" hidden="1"/>
    <row r="98" hidden="1"/>
    <row r="99" hidden="1"/>
    <row r="100" hidden="1"/>
    <row r="101" hidden="1"/>
    <row r="102" hidden="1"/>
    <row r="103" hidden="1"/>
    <row r="104" hidden="1"/>
    <row r="105" hidden="1"/>
    <row r="106" hidden="1"/>
    <row r="107" hidden="1"/>
    <row r="108" hidden="1"/>
    <row r="109" hidden="1"/>
    <row r="110" hidden="1"/>
    <row r="111"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sheetData>
  <sheetProtection algorithmName="SHA-512" hashValue="PGIG3mOe06Uuwo5TJsBBznWcdsr6pwkYYK7ITuLF8cQFFlf45xakAUngsoVY6UFq17jGZUMem40BCllgAxCYLQ==" saltValue="BK6DsjwX1SYBMwIpHo3iUg==" spinCount="100000" sheet="1" objects="1" scenarios="1" selectLockedCells="1"/>
  <mergeCells count="71">
    <mergeCell ref="Q43:R43"/>
    <mergeCell ref="Q29:R29"/>
    <mergeCell ref="M34:N34"/>
    <mergeCell ref="J34:L40"/>
    <mergeCell ref="M23:N23"/>
    <mergeCell ref="M24:N24"/>
    <mergeCell ref="M25:N25"/>
    <mergeCell ref="M26:N26"/>
    <mergeCell ref="J20:L26"/>
    <mergeCell ref="M20:N20"/>
    <mergeCell ref="P20:Q20"/>
    <mergeCell ref="R20:R21"/>
    <mergeCell ref="M21:N21"/>
    <mergeCell ref="M22:N22"/>
    <mergeCell ref="P34:Q34"/>
    <mergeCell ref="R34:R35"/>
    <mergeCell ref="AH83:AI83"/>
    <mergeCell ref="E56:H56"/>
    <mergeCell ref="I56:P56"/>
    <mergeCell ref="Q56:R56"/>
    <mergeCell ref="I55:P55"/>
    <mergeCell ref="Q55:R55"/>
    <mergeCell ref="E54:H54"/>
    <mergeCell ref="I54:P54"/>
    <mergeCell ref="Q54:R54"/>
    <mergeCell ref="E55:H55"/>
    <mergeCell ref="E50:H50"/>
    <mergeCell ref="I50:P50"/>
    <mergeCell ref="Q50:R50"/>
    <mergeCell ref="E51:H51"/>
    <mergeCell ref="I51:P51"/>
    <mergeCell ref="Q51:R51"/>
    <mergeCell ref="E52:H52"/>
    <mergeCell ref="I52:P52"/>
    <mergeCell ref="Q52:R52"/>
    <mergeCell ref="E53:H53"/>
    <mergeCell ref="I53:P53"/>
    <mergeCell ref="Q53:R53"/>
    <mergeCell ref="E48:H48"/>
    <mergeCell ref="I48:P48"/>
    <mergeCell ref="Q48:R48"/>
    <mergeCell ref="E49:H49"/>
    <mergeCell ref="I49:P49"/>
    <mergeCell ref="Q49:R49"/>
    <mergeCell ref="E46:H46"/>
    <mergeCell ref="I46:P46"/>
    <mergeCell ref="Q46:R46"/>
    <mergeCell ref="E47:H47"/>
    <mergeCell ref="I47:P47"/>
    <mergeCell ref="Q47:R47"/>
    <mergeCell ref="E44:H44"/>
    <mergeCell ref="I44:P44"/>
    <mergeCell ref="Q44:R44"/>
    <mergeCell ref="E45:H45"/>
    <mergeCell ref="I45:P45"/>
    <mergeCell ref="Q45:R45"/>
    <mergeCell ref="E43:H43"/>
    <mergeCell ref="I43:P43"/>
    <mergeCell ref="M36:N36"/>
    <mergeCell ref="M37:N37"/>
    <mergeCell ref="M38:N38"/>
    <mergeCell ref="M39:N39"/>
    <mergeCell ref="M40:N40"/>
    <mergeCell ref="Q15:R15"/>
    <mergeCell ref="E16:H16"/>
    <mergeCell ref="E30:H30"/>
    <mergeCell ref="M35:N35"/>
    <mergeCell ref="E29:H29"/>
    <mergeCell ref="I29:P29"/>
    <mergeCell ref="E15:H15"/>
    <mergeCell ref="I15:P15"/>
  </mergeCells>
  <phoneticPr fontId="4"/>
  <dataValidations count="9">
    <dataValidation type="list" allowBlank="1" showInputMessage="1" showErrorMessage="1" sqref="Q44:R46 Q51:R51 Q56:R56" xr:uid="{F0DABCAA-2032-4D85-9593-B07C7277C61F}">
      <formula1>Z44:AA44</formula1>
    </dataValidation>
    <dataValidation type="list" allowBlank="1" showInputMessage="1" showErrorMessage="1" sqref="Q47:R47" xr:uid="{49B41AF8-20E5-4A82-8D54-469895283D49}">
      <formula1>$Z$47:$AC$47</formula1>
    </dataValidation>
    <dataValidation type="list" allowBlank="1" showInputMessage="1" showErrorMessage="1" sqref="Q55:R55" xr:uid="{612FAF7E-F0AA-4476-BC42-AAB7B924FBE7}">
      <formula1>$Z$55:$AC$55</formula1>
    </dataValidation>
    <dataValidation type="list" allowBlank="1" showInputMessage="1" showErrorMessage="1" sqref="Q48:R48" xr:uid="{7A96B5C9-F8B1-4B2F-AC35-190A06AC9A1A}">
      <formula1>$Z$48:$AC$48</formula1>
    </dataValidation>
    <dataValidation type="list" allowBlank="1" showInputMessage="1" showErrorMessage="1" sqref="Q49:R49" xr:uid="{1B7201D0-F124-4FCD-AD62-21DC8ACB00CA}">
      <formula1>$Z$49:$AC$49</formula1>
    </dataValidation>
    <dataValidation type="list" allowBlank="1" showInputMessage="1" showErrorMessage="1" sqref="Q50:R50" xr:uid="{6210EB50-AD08-4FDA-8FC2-E8EB1EC1F826}">
      <formula1>$Z$50:$AC$50</formula1>
    </dataValidation>
    <dataValidation type="list" allowBlank="1" showInputMessage="1" showErrorMessage="1" sqref="Q52:R52" xr:uid="{8BECAB7E-13A1-4467-8545-27078472B81E}">
      <formula1>$Z$52:$AC$52</formula1>
    </dataValidation>
    <dataValidation type="list" allowBlank="1" showInputMessage="1" showErrorMessage="1" sqref="Q53:R53" xr:uid="{C0040D55-A742-48ED-8E7E-DE2805B471F1}">
      <formula1>$Z$53:$AC$53</formula1>
    </dataValidation>
    <dataValidation type="list" allowBlank="1" showInputMessage="1" showErrorMessage="1" sqref="Q54:R54" xr:uid="{309DD36A-184A-4F4B-BC8F-AC74FD4F8AC5}">
      <formula1>$Z$54:$AC$54</formula1>
    </dataValidation>
  </dataValidations>
  <printOptions horizontalCentered="1"/>
  <pageMargins left="0.39370078740157483" right="0" top="0.59055118110236227" bottom="0" header="0.51181102362204722" footer="0.11811023622047245"/>
  <pageSetup paperSize="9" scale="69"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dimension ref="A1:M266"/>
  <sheetViews>
    <sheetView showGridLines="0" zoomScale="115" zoomScaleNormal="115" zoomScaleSheetLayoutView="100" workbookViewId="0">
      <selection activeCell="B3" sqref="B3"/>
    </sheetView>
  </sheetViews>
  <sheetFormatPr defaultColWidth="0" defaultRowHeight="13.5" zeroHeight="1"/>
  <cols>
    <col min="1" max="1" width="1.625" customWidth="1"/>
    <col min="2" max="2" width="8.125" customWidth="1"/>
    <col min="3" max="3" width="3.125" customWidth="1"/>
    <col min="4" max="4" width="22.625" customWidth="1"/>
    <col min="5" max="6" width="4.125" style="1" customWidth="1"/>
    <col min="7" max="7" width="45.625" style="1" customWidth="1"/>
    <col min="8" max="9" width="6.625" customWidth="1"/>
    <col min="10" max="11" width="6.625" style="1" customWidth="1"/>
    <col min="12" max="12" width="6.625" customWidth="1"/>
    <col min="13" max="13" width="7.625" customWidth="1"/>
    <col min="14" max="14" width="1.625" customWidth="1"/>
  </cols>
  <sheetData>
    <row r="1" spans="1:13"/>
    <row r="2" spans="1:13" ht="15">
      <c r="A2" s="38"/>
      <c r="B2" s="389" t="s">
        <v>2185</v>
      </c>
      <c r="C2" s="7"/>
      <c r="D2" s="7"/>
      <c r="H2" s="4"/>
      <c r="I2" s="4"/>
      <c r="J2" s="4"/>
      <c r="K2" s="4"/>
      <c r="L2" s="4"/>
    </row>
    <row r="3" spans="1:13" ht="24" customHeight="1">
      <c r="D3" s="1048"/>
      <c r="G3" s="1386" t="s">
        <v>2186</v>
      </c>
      <c r="H3" s="1387"/>
      <c r="I3" s="1387"/>
      <c r="J3" s="1387"/>
      <c r="K3" s="1387"/>
      <c r="L3" s="1387"/>
      <c r="M3" s="1387"/>
    </row>
    <row r="4" spans="1:13" ht="45">
      <c r="B4" s="1171" t="s">
        <v>2187</v>
      </c>
      <c r="C4" s="1172"/>
      <c r="D4" s="1173"/>
      <c r="E4" s="9" t="s">
        <v>332</v>
      </c>
      <c r="F4" s="9" t="s">
        <v>2188</v>
      </c>
      <c r="G4" s="223" t="s">
        <v>334</v>
      </c>
      <c r="H4" s="226" t="s">
        <v>341</v>
      </c>
      <c r="I4" s="226" t="s">
        <v>342</v>
      </c>
      <c r="J4" s="187" t="s">
        <v>343</v>
      </c>
      <c r="K4" s="187" t="s">
        <v>344</v>
      </c>
      <c r="L4" s="223" t="s">
        <v>346</v>
      </c>
      <c r="M4" s="9" t="s">
        <v>2157</v>
      </c>
    </row>
    <row r="5" spans="1:13" ht="1.5" customHeight="1">
      <c r="B5" s="228"/>
      <c r="C5" s="229"/>
      <c r="D5" s="230"/>
      <c r="E5" s="16"/>
      <c r="F5" s="16"/>
      <c r="G5" s="229"/>
      <c r="H5" s="227"/>
      <c r="I5" s="227"/>
      <c r="J5" s="200"/>
      <c r="K5" s="200"/>
      <c r="L5" s="200"/>
      <c r="M5" s="16"/>
    </row>
    <row r="6" spans="1:13" ht="15.4" customHeight="1">
      <c r="B6" s="1169" t="s">
        <v>37</v>
      </c>
      <c r="C6" s="48" t="s">
        <v>90</v>
      </c>
      <c r="D6" s="46" t="s">
        <v>352</v>
      </c>
      <c r="E6" s="131" t="str">
        <f ca="1">評価結果!G17</f>
        <v>◎</v>
      </c>
      <c r="F6" s="132">
        <f>評価結果!H17</f>
        <v>1.1000000000000001</v>
      </c>
      <c r="G6" s="122" t="str">
        <f>評価結果!I17</f>
        <v>CO2削減推進会議等の設置及び開催</v>
      </c>
      <c r="H6" s="118">
        <f>評価結果!S17</f>
        <v>0.1</v>
      </c>
      <c r="I6" s="124">
        <f>評価結果!T17</f>
        <v>0.6</v>
      </c>
      <c r="J6" s="124">
        <f>評価結果!U17</f>
        <v>1</v>
      </c>
      <c r="K6" s="124">
        <f>評価結果!V17</f>
        <v>1</v>
      </c>
      <c r="L6" s="241">
        <f ca="1">評価結果!X17</f>
        <v>10.928961748633878</v>
      </c>
      <c r="M6" s="271">
        <f ca="1">評価結果!L17</f>
        <v>0.65573770491803263</v>
      </c>
    </row>
    <row r="7" spans="1:13" ht="15.4" customHeight="1">
      <c r="B7" s="1169"/>
      <c r="C7" s="45"/>
      <c r="D7" s="46"/>
      <c r="E7" s="55" t="str">
        <f ca="1">評価結果!G18</f>
        <v>◎</v>
      </c>
      <c r="F7" s="56">
        <f>評価結果!H18</f>
        <v>1.2</v>
      </c>
      <c r="G7" s="57" t="str">
        <f>評価結果!I18</f>
        <v>PDCA管理サイクルの実施体制の整備</v>
      </c>
      <c r="H7" s="118"/>
      <c r="I7" s="60">
        <f>評価結果!T18</f>
        <v>0.4</v>
      </c>
      <c r="J7" s="60">
        <f>評価結果!U18</f>
        <v>1</v>
      </c>
      <c r="K7" s="60">
        <f>評価結果!V18</f>
        <v>1</v>
      </c>
      <c r="L7" s="271">
        <f ca="1">評価結果!X18</f>
        <v>10.928961748633878</v>
      </c>
      <c r="M7" s="271">
        <f ca="1">評価結果!L18</f>
        <v>0.43715846994535518</v>
      </c>
    </row>
    <row r="8" spans="1:13" ht="15.4" customHeight="1">
      <c r="B8" s="1169"/>
      <c r="C8" s="36"/>
      <c r="D8" s="47"/>
      <c r="E8" s="931" t="str">
        <f ca="1">評価結果!G19</f>
        <v>＋</v>
      </c>
      <c r="F8" s="925">
        <f>評価結果!H19</f>
        <v>1.3</v>
      </c>
      <c r="G8" s="36" t="str">
        <f>評価結果!I19</f>
        <v>環境認証の取得</v>
      </c>
      <c r="H8" s="119"/>
      <c r="I8" s="119">
        <f>評価結果!T19</f>
        <v>0.1</v>
      </c>
      <c r="J8" s="119">
        <f>評価結果!U19</f>
        <v>1</v>
      </c>
      <c r="K8" s="119">
        <f>評価結果!V19</f>
        <v>1</v>
      </c>
      <c r="L8" s="272">
        <f ca="1">評価結果!X19</f>
        <v>8.7431693989071029</v>
      </c>
      <c r="M8" s="272">
        <f ca="1">評価結果!L19</f>
        <v>8.7431693989071052E-2</v>
      </c>
    </row>
    <row r="9" spans="1:13" ht="15.4" customHeight="1">
      <c r="B9" s="1169"/>
      <c r="C9" s="43" t="s">
        <v>92</v>
      </c>
      <c r="D9" s="44" t="s">
        <v>357</v>
      </c>
      <c r="E9" s="49" t="str">
        <f ca="1">評価結果!G20</f>
        <v>◎</v>
      </c>
      <c r="F9" s="50">
        <f>評価結果!H20</f>
        <v>2.1</v>
      </c>
      <c r="G9" s="51" t="str">
        <f>評価結果!I20</f>
        <v>図面・改修履歴等の整備</v>
      </c>
      <c r="H9" s="186">
        <f>評価結果!S20</f>
        <v>0.1</v>
      </c>
      <c r="I9" s="54">
        <f>評価結果!T20</f>
        <v>0.3</v>
      </c>
      <c r="J9" s="124">
        <f>評価結果!U20</f>
        <v>1</v>
      </c>
      <c r="K9" s="124">
        <f>評価結果!V20</f>
        <v>1</v>
      </c>
      <c r="L9" s="241">
        <f ca="1">評価結果!X20</f>
        <v>10.928961748633878</v>
      </c>
      <c r="M9" s="241">
        <f ca="1">評価結果!L20</f>
        <v>0.32786885245901631</v>
      </c>
    </row>
    <row r="10" spans="1:13" ht="15.4" customHeight="1">
      <c r="B10" s="1169"/>
      <c r="C10" s="45"/>
      <c r="D10" s="46"/>
      <c r="E10" s="55" t="str">
        <f ca="1">評価結果!G21</f>
        <v>◎</v>
      </c>
      <c r="F10" s="56">
        <f>評価結果!H21</f>
        <v>2.2000000000000002</v>
      </c>
      <c r="G10" s="57" t="str">
        <f>評価結果!I21</f>
        <v>設備台帳等の整備</v>
      </c>
      <c r="H10" s="118"/>
      <c r="I10" s="60">
        <f>評価結果!T21</f>
        <v>0.3</v>
      </c>
      <c r="J10" s="124">
        <f>評価結果!U21</f>
        <v>1</v>
      </c>
      <c r="K10" s="124">
        <f>評価結果!V21</f>
        <v>1</v>
      </c>
      <c r="L10" s="241">
        <f ca="1">評価結果!X21</f>
        <v>10.928961748633878</v>
      </c>
      <c r="M10" s="271">
        <f ca="1">評価結果!L21</f>
        <v>0.32786885245901631</v>
      </c>
    </row>
    <row r="11" spans="1:13" ht="15.4" customHeight="1">
      <c r="B11" s="1169"/>
      <c r="C11" s="45"/>
      <c r="D11" s="46"/>
      <c r="E11" s="61" t="str">
        <f ca="1">評価結果!G22</f>
        <v>◎</v>
      </c>
      <c r="F11" s="62">
        <f>評価結果!H22</f>
        <v>2.2999999999999998</v>
      </c>
      <c r="G11" s="63" t="str">
        <f>評価結果!I22</f>
        <v>管理標準等の整備</v>
      </c>
      <c r="H11" s="119"/>
      <c r="I11" s="66">
        <f>評価結果!T22</f>
        <v>0.4</v>
      </c>
      <c r="J11" s="119">
        <f>評価結果!U22</f>
        <v>1</v>
      </c>
      <c r="K11" s="119">
        <f>評価結果!V22</f>
        <v>1</v>
      </c>
      <c r="L11" s="272">
        <f ca="1">評価結果!X22</f>
        <v>10.928961748633878</v>
      </c>
      <c r="M11" s="222">
        <f ca="1">評価結果!L22</f>
        <v>0.43715846994535518</v>
      </c>
    </row>
    <row r="12" spans="1:13" ht="15.4" customHeight="1">
      <c r="B12" s="1169"/>
      <c r="C12" s="43" t="s">
        <v>94</v>
      </c>
      <c r="D12" s="1174" t="s">
        <v>361</v>
      </c>
      <c r="E12" s="131" t="str">
        <f ca="1">評価結果!G23</f>
        <v>◎</v>
      </c>
      <c r="F12" s="132">
        <f>評価結果!H23</f>
        <v>3.1</v>
      </c>
      <c r="G12" s="122" t="str">
        <f>評価結果!I23</f>
        <v>ビルエネルギーマネジメントシステム（BEMS）等の導入</v>
      </c>
      <c r="H12" s="118">
        <f>評価結果!S23</f>
        <v>0.2</v>
      </c>
      <c r="I12" s="124">
        <f>評価結果!T23</f>
        <v>0.25</v>
      </c>
      <c r="J12" s="124">
        <f>評価結果!U23</f>
        <v>1</v>
      </c>
      <c r="K12" s="124">
        <f>評価結果!V23</f>
        <v>1</v>
      </c>
      <c r="L12" s="241">
        <f ca="1">評価結果!X23</f>
        <v>10.928961748633878</v>
      </c>
      <c r="M12" s="241">
        <f ca="1">評価結果!L23</f>
        <v>0.54644808743169393</v>
      </c>
    </row>
    <row r="13" spans="1:13" ht="15.4" customHeight="1">
      <c r="B13" s="1169"/>
      <c r="C13" s="48"/>
      <c r="D13" s="1175"/>
      <c r="E13" s="55" t="str">
        <f ca="1">評価結果!G24</f>
        <v>◎</v>
      </c>
      <c r="F13" s="56">
        <f>評価結果!H24</f>
        <v>3.2</v>
      </c>
      <c r="G13" s="57" t="str">
        <f>評価結果!I24</f>
        <v>電力負荷状況・発電状況等の把握に必要な計測・計量設備の導入</v>
      </c>
      <c r="H13" s="118"/>
      <c r="I13" s="60">
        <f>評価結果!T24</f>
        <v>0.1</v>
      </c>
      <c r="J13" s="124">
        <f>評価結果!U24</f>
        <v>1</v>
      </c>
      <c r="K13" s="124">
        <f>評価結果!V24</f>
        <v>1</v>
      </c>
      <c r="L13" s="241">
        <f ca="1">評価結果!X24</f>
        <v>10.928961748633878</v>
      </c>
      <c r="M13" s="271">
        <f ca="1">評価結果!L24</f>
        <v>0.21857923497267759</v>
      </c>
    </row>
    <row r="14" spans="1:13" ht="15.4" customHeight="1">
      <c r="B14" s="1169"/>
      <c r="C14" s="45"/>
      <c r="D14" s="46"/>
      <c r="E14" s="55" t="str">
        <f ca="1">評価結果!G25</f>
        <v>◎</v>
      </c>
      <c r="F14" s="56">
        <f>評価結果!H25</f>
        <v>3.3</v>
      </c>
      <c r="G14" s="57" t="str">
        <f>評価結果!I25</f>
        <v>エネルギー消費先別の使用量把握に必要な計測・計量設備の導入</v>
      </c>
      <c r="H14" s="118"/>
      <c r="I14" s="60">
        <f>評価結果!T25</f>
        <v>0.2</v>
      </c>
      <c r="J14" s="124">
        <f>評価結果!U25</f>
        <v>1</v>
      </c>
      <c r="K14" s="124">
        <f>評価結果!V25</f>
        <v>1</v>
      </c>
      <c r="L14" s="241">
        <f ca="1">評価結果!X25</f>
        <v>10.928961748633878</v>
      </c>
      <c r="M14" s="271">
        <f ca="1">評価結果!L25</f>
        <v>0.43715846994535518</v>
      </c>
    </row>
    <row r="15" spans="1:13" ht="15.4" customHeight="1">
      <c r="B15" s="1169"/>
      <c r="C15" s="45"/>
      <c r="D15" s="46"/>
      <c r="E15" s="55" t="str">
        <f ca="1">評価結果!G26</f>
        <v>◎</v>
      </c>
      <c r="F15" s="56">
        <f>評価結果!H26</f>
        <v>3.4</v>
      </c>
      <c r="G15" s="57" t="str">
        <f>評価結果!I26</f>
        <v>系統別の使用量把握に必要な計測・計量設備の導入</v>
      </c>
      <c r="H15" s="118"/>
      <c r="I15" s="60">
        <f>評価結果!T26</f>
        <v>0.15</v>
      </c>
      <c r="J15" s="124">
        <f>評価結果!U26</f>
        <v>1</v>
      </c>
      <c r="K15" s="124">
        <f>評価結果!V26</f>
        <v>1</v>
      </c>
      <c r="L15" s="241">
        <f ca="1">評価結果!X26</f>
        <v>10.928961748633878</v>
      </c>
      <c r="M15" s="271">
        <f ca="1">評価結果!L26</f>
        <v>0.32786885245901631</v>
      </c>
    </row>
    <row r="16" spans="1:13" ht="15.4" customHeight="1">
      <c r="B16" s="1169"/>
      <c r="C16" s="45"/>
      <c r="D16" s="46"/>
      <c r="E16" s="60" t="str">
        <f ca="1">評価結果!G27</f>
        <v>○</v>
      </c>
      <c r="F16" s="56">
        <f>評価結果!H27</f>
        <v>3.5</v>
      </c>
      <c r="G16" s="57" t="str">
        <f>評価結果!I27</f>
        <v>エネルギー供給設備の分析に必要な計測・計量設備の導入</v>
      </c>
      <c r="H16" s="118"/>
      <c r="I16" s="60">
        <f>評価結果!T27</f>
        <v>0.15</v>
      </c>
      <c r="J16" s="124">
        <f>評価結果!U27</f>
        <v>1</v>
      </c>
      <c r="K16" s="124">
        <f>評価結果!V27</f>
        <v>1</v>
      </c>
      <c r="L16" s="241" t="str">
        <f>評価結果!X27</f>
        <v/>
      </c>
      <c r="M16" s="271" t="str">
        <f>評価結果!L27</f>
        <v>-</v>
      </c>
    </row>
    <row r="17" spans="2:13" ht="15.4" customHeight="1">
      <c r="B17" s="1169"/>
      <c r="C17" s="45"/>
      <c r="D17" s="46"/>
      <c r="E17" s="60" t="str">
        <f ca="1">評価結果!G28</f>
        <v>○</v>
      </c>
      <c r="F17" s="56">
        <f>評価結果!H28</f>
        <v>3.6</v>
      </c>
      <c r="G17" s="57" t="str">
        <f>評価結果!I28</f>
        <v>代表階又は代表エリアの使用量把握に必要な計測・計量設備の導入</v>
      </c>
      <c r="H17" s="118"/>
      <c r="I17" s="60">
        <f>評価結果!T28</f>
        <v>0.15</v>
      </c>
      <c r="J17" s="124">
        <f>評価結果!U28</f>
        <v>1</v>
      </c>
      <c r="K17" s="124">
        <f>評価結果!V28</f>
        <v>1</v>
      </c>
      <c r="L17" s="241">
        <f ca="1">評価結果!X28</f>
        <v>10.928961748633878</v>
      </c>
      <c r="M17" s="271">
        <f ca="1">評価結果!L28</f>
        <v>0.32786885245901631</v>
      </c>
    </row>
    <row r="18" spans="2:13" ht="15.4" customHeight="1">
      <c r="B18" s="1169"/>
      <c r="C18" s="36"/>
      <c r="D18" s="47"/>
      <c r="E18" s="67" t="str">
        <f ca="1">評価結果!G29</f>
        <v>＋</v>
      </c>
      <c r="F18" s="56">
        <f>評価結果!H29</f>
        <v>3.7</v>
      </c>
      <c r="G18" s="63" t="str">
        <f>評価結果!I29</f>
        <v>空調の使用量に応じた課金体系の導入</v>
      </c>
      <c r="H18" s="119"/>
      <c r="I18" s="66">
        <f>評価結果!T29</f>
        <v>0.2</v>
      </c>
      <c r="J18" s="66">
        <f>評価結果!U29</f>
        <v>1</v>
      </c>
      <c r="K18" s="66">
        <f>評価結果!V29</f>
        <v>1</v>
      </c>
      <c r="L18" s="222">
        <f ca="1">評価結果!X29</f>
        <v>8.7431693989071029</v>
      </c>
      <c r="M18" s="222">
        <f ca="1">評価結果!L29</f>
        <v>0.34972677595628421</v>
      </c>
    </row>
    <row r="19" spans="2:13" ht="15.4" customHeight="1">
      <c r="B19" s="1169"/>
      <c r="C19" s="43" t="s">
        <v>369</v>
      </c>
      <c r="D19" s="1174" t="s">
        <v>370</v>
      </c>
      <c r="E19" s="49" t="str">
        <f ca="1">評価結果!G30</f>
        <v>◎</v>
      </c>
      <c r="F19" s="50">
        <f>評価結果!H30</f>
        <v>4.0999999999999996</v>
      </c>
      <c r="G19" s="51" t="str">
        <f>評価結果!I30</f>
        <v>エネルギー消費特性の把握、エネルギー消費原単位の算出及び管理</v>
      </c>
      <c r="H19" s="186">
        <f>評価結果!S30</f>
        <v>0.55000000000000004</v>
      </c>
      <c r="I19" s="54">
        <f>評価結果!T30</f>
        <v>0.04</v>
      </c>
      <c r="J19" s="124">
        <f>評価結果!U30</f>
        <v>1</v>
      </c>
      <c r="K19" s="124">
        <f>評価結果!V30</f>
        <v>1</v>
      </c>
      <c r="L19" s="241">
        <f ca="1">評価結果!X30</f>
        <v>10.928961748633878</v>
      </c>
      <c r="M19" s="241">
        <f ca="1">評価結果!L30</f>
        <v>0.24043715846994534</v>
      </c>
    </row>
    <row r="20" spans="2:13" ht="15.4" customHeight="1">
      <c r="B20" s="1169"/>
      <c r="C20" s="48"/>
      <c r="D20" s="1175"/>
      <c r="E20" s="55" t="str">
        <f ca="1">評価結果!G31</f>
        <v>◎</v>
      </c>
      <c r="F20" s="56">
        <f>評価結果!H31</f>
        <v>4.2</v>
      </c>
      <c r="G20" s="57" t="str">
        <f>評価結果!I31</f>
        <v>CO2排出量の管理</v>
      </c>
      <c r="H20" s="118"/>
      <c r="I20" s="60">
        <f>評価結果!T31</f>
        <v>0.02</v>
      </c>
      <c r="J20" s="124">
        <f>評価結果!U31</f>
        <v>1</v>
      </c>
      <c r="K20" s="124">
        <f>評価結果!V31</f>
        <v>1</v>
      </c>
      <c r="L20" s="241">
        <f ca="1">評価結果!X31</f>
        <v>10.928961748633878</v>
      </c>
      <c r="M20" s="271">
        <f ca="1">評価結果!L31</f>
        <v>0.12021857923497267</v>
      </c>
    </row>
    <row r="21" spans="2:13" ht="15.4" customHeight="1">
      <c r="B21" s="1169"/>
      <c r="C21" s="48"/>
      <c r="D21" s="46"/>
      <c r="E21" s="55" t="str">
        <f ca="1">評価結果!G32</f>
        <v>◎</v>
      </c>
      <c r="F21" s="56">
        <f>評価結果!H32</f>
        <v>4.3</v>
      </c>
      <c r="G21" s="57" t="str">
        <f>評価結果!I32</f>
        <v>CO2削減目標の設定、CO2削減対策計画の立案及び実績の集約・評価の実施</v>
      </c>
      <c r="H21" s="118"/>
      <c r="I21" s="60">
        <f>評価結果!T32</f>
        <v>0.2</v>
      </c>
      <c r="J21" s="124">
        <f>評価結果!U32</f>
        <v>1</v>
      </c>
      <c r="K21" s="124">
        <f>評価結果!V32</f>
        <v>1</v>
      </c>
      <c r="L21" s="241">
        <f ca="1">評価結果!X32</f>
        <v>10.928961748633878</v>
      </c>
      <c r="M21" s="271">
        <f ca="1">評価結果!L32</f>
        <v>1.2021857923497268</v>
      </c>
    </row>
    <row r="22" spans="2:13" ht="15.4" customHeight="1">
      <c r="B22" s="1169"/>
      <c r="C22" s="48"/>
      <c r="D22" s="46"/>
      <c r="E22" s="55" t="str">
        <f ca="1">評価結果!G33</f>
        <v>◎</v>
      </c>
      <c r="F22" s="56">
        <f>評価結果!H33</f>
        <v>4.4000000000000004</v>
      </c>
      <c r="G22" s="57" t="str">
        <f>評価結果!I33</f>
        <v>CO2削減対策の啓発活動の実施</v>
      </c>
      <c r="H22" s="118"/>
      <c r="I22" s="60">
        <f>評価結果!T33</f>
        <v>0.04</v>
      </c>
      <c r="J22" s="124">
        <f>評価結果!U33</f>
        <v>1</v>
      </c>
      <c r="K22" s="124">
        <f>評価結果!V33</f>
        <v>1</v>
      </c>
      <c r="L22" s="241">
        <f ca="1">評価結果!X33</f>
        <v>10.928961748633878</v>
      </c>
      <c r="M22" s="271">
        <f ca="1">評価結果!L33</f>
        <v>0.24043715846994534</v>
      </c>
    </row>
    <row r="23" spans="2:13" ht="15.4" customHeight="1">
      <c r="B23" s="1169"/>
      <c r="C23" s="48"/>
      <c r="D23" s="46"/>
      <c r="E23" s="55" t="str">
        <f ca="1">評価結果!G34</f>
        <v>○</v>
      </c>
      <c r="F23" s="56">
        <f>評価結果!H34</f>
        <v>4.5</v>
      </c>
      <c r="G23" s="57" t="str">
        <f>評価結果!I34</f>
        <v>エネルギー供給設備の運転解析の実施</v>
      </c>
      <c r="H23" s="118"/>
      <c r="I23" s="60">
        <f>評価結果!T34</f>
        <v>0.1</v>
      </c>
      <c r="J23" s="124">
        <f>評価結果!U34</f>
        <v>1</v>
      </c>
      <c r="K23" s="124">
        <f>評価結果!V34</f>
        <v>1</v>
      </c>
      <c r="L23" s="241" t="str">
        <f>評価結果!X34</f>
        <v/>
      </c>
      <c r="M23" s="271" t="str">
        <f>評価結果!L34</f>
        <v>-</v>
      </c>
    </row>
    <row r="24" spans="2:13" ht="15.4" customHeight="1">
      <c r="B24" s="1169"/>
      <c r="C24" s="48"/>
      <c r="D24" s="46"/>
      <c r="E24" s="55" t="str">
        <f ca="1">評価結果!G35</f>
        <v>◎</v>
      </c>
      <c r="F24" s="56">
        <f>評価結果!H35</f>
        <v>4.5999999999999996</v>
      </c>
      <c r="G24" s="57" t="str">
        <f>評価結果!I35</f>
        <v>改善策の立案・実施及び効果検証の実施</v>
      </c>
      <c r="H24" s="118"/>
      <c r="I24" s="60">
        <f>評価結果!T35</f>
        <v>0.2</v>
      </c>
      <c r="J24" s="124">
        <f>評価結果!U35</f>
        <v>1</v>
      </c>
      <c r="K24" s="124">
        <f>評価結果!V35</f>
        <v>1</v>
      </c>
      <c r="L24" s="241">
        <f ca="1">評価結果!X35</f>
        <v>10.928961748633878</v>
      </c>
      <c r="M24" s="271">
        <f ca="1">評価結果!L35</f>
        <v>1.2021857923497268</v>
      </c>
    </row>
    <row r="25" spans="2:13" ht="15.4" customHeight="1">
      <c r="B25" s="1169"/>
      <c r="C25" s="48"/>
      <c r="D25" s="46"/>
      <c r="E25" s="55" t="str">
        <f ca="1">評価結果!G36</f>
        <v>○</v>
      </c>
      <c r="F25" s="56">
        <f>評価結果!H36</f>
        <v>4.7</v>
      </c>
      <c r="G25" s="57" t="str">
        <f>評価結果!I36</f>
        <v>コミッショニング（性能検証）の実施</v>
      </c>
      <c r="H25" s="118"/>
      <c r="I25" s="60">
        <f>評価結果!T36</f>
        <v>0.35</v>
      </c>
      <c r="J25" s="124">
        <f>評価結果!U36</f>
        <v>1</v>
      </c>
      <c r="K25" s="124">
        <f>評価結果!V36</f>
        <v>1</v>
      </c>
      <c r="L25" s="241">
        <f ca="1">評価結果!X36</f>
        <v>10.928961748633878</v>
      </c>
      <c r="M25" s="271">
        <f ca="1">評価結果!L36</f>
        <v>2.1038251366120213</v>
      </c>
    </row>
    <row r="26" spans="2:13" ht="15.4" customHeight="1">
      <c r="B26" s="1169"/>
      <c r="C26" s="48"/>
      <c r="D26" s="46"/>
      <c r="E26" s="55" t="str">
        <f ca="1">評価結果!G37</f>
        <v>○</v>
      </c>
      <c r="F26" s="56">
        <f>評価結果!H37</f>
        <v>4.8</v>
      </c>
      <c r="G26" s="57" t="str">
        <f>評価結果!I37</f>
        <v>利用者等への環境・エネルギー情報提供システムの導入</v>
      </c>
      <c r="H26" s="118"/>
      <c r="I26" s="60">
        <f>評価結果!T37</f>
        <v>0.05</v>
      </c>
      <c r="J26" s="124">
        <f>評価結果!U37</f>
        <v>1</v>
      </c>
      <c r="K26" s="124">
        <f>評価結果!V37</f>
        <v>1</v>
      </c>
      <c r="L26" s="241">
        <f ca="1">評価結果!X37</f>
        <v>10.928961748633878</v>
      </c>
      <c r="M26" s="271">
        <f ca="1">評価結果!L37</f>
        <v>0.30054644808743169</v>
      </c>
    </row>
    <row r="27" spans="2:13" ht="15.4" customHeight="1">
      <c r="B27" s="1169"/>
      <c r="C27" s="43" t="s">
        <v>379</v>
      </c>
      <c r="D27" s="44" t="s">
        <v>380</v>
      </c>
      <c r="E27" s="49" t="str">
        <f ca="1">評価結果!G38</f>
        <v>◎</v>
      </c>
      <c r="F27" s="50">
        <f>評価結果!H38</f>
        <v>5.0999999999999996</v>
      </c>
      <c r="G27" s="51" t="str">
        <f>評価結果!I38</f>
        <v>保守・点検計画の策定及び実施</v>
      </c>
      <c r="H27" s="186">
        <f>評価結果!S38</f>
        <v>0.05</v>
      </c>
      <c r="I27" s="54">
        <f>評価結果!T38</f>
        <v>1</v>
      </c>
      <c r="J27" s="124">
        <f>評価結果!U38</f>
        <v>1</v>
      </c>
      <c r="K27" s="124">
        <f>評価結果!V38</f>
        <v>1</v>
      </c>
      <c r="L27" s="241">
        <f ca="1">評価結果!X38</f>
        <v>10.928961748633878</v>
      </c>
      <c r="M27" s="241">
        <f ca="1">評価結果!L38</f>
        <v>0.54644808743169393</v>
      </c>
    </row>
    <row r="28" spans="2:13" ht="15.4" customHeight="1">
      <c r="B28" s="1168" t="s">
        <v>42</v>
      </c>
      <c r="C28" s="43" t="s">
        <v>90</v>
      </c>
      <c r="D28" s="44" t="s">
        <v>382</v>
      </c>
      <c r="E28" s="54" t="str">
        <f ca="1">評価結果!G39</f>
        <v>○</v>
      </c>
      <c r="F28" s="53">
        <f>評価結果!H39</f>
        <v>1.1000000000000001</v>
      </c>
      <c r="G28" s="51" t="str">
        <f>評価結果!I39</f>
        <v>自然採光を利用したシステムの導入</v>
      </c>
      <c r="H28" s="110">
        <f>評価結果!S39</f>
        <v>0</v>
      </c>
      <c r="I28" s="54">
        <f>評価結果!T39</f>
        <v>0.04</v>
      </c>
      <c r="J28" s="54">
        <f>評価結果!U39</f>
        <v>1</v>
      </c>
      <c r="K28" s="54">
        <f>評価結果!V39</f>
        <v>1</v>
      </c>
      <c r="L28" s="214">
        <f ca="1">評価結果!X39</f>
        <v>0</v>
      </c>
      <c r="M28" s="214">
        <f ca="1">評価結果!L39</f>
        <v>0</v>
      </c>
    </row>
    <row r="29" spans="2:13" ht="15.4" customHeight="1">
      <c r="B29" s="1169"/>
      <c r="C29" s="42"/>
      <c r="D29" s="46"/>
      <c r="E29" s="60" t="str">
        <f ca="1">評価結果!G40</f>
        <v>○</v>
      </c>
      <c r="F29" s="59">
        <f>評価結果!H40</f>
        <v>1.2</v>
      </c>
      <c r="G29" s="57" t="str">
        <f>評価結果!I40</f>
        <v>自然通風を利用したシステムの導入</v>
      </c>
      <c r="H29" s="111">
        <f>評価結果!S40</f>
        <v>0</v>
      </c>
      <c r="I29" s="60">
        <f>評価結果!T40</f>
        <v>3.3000000000000002E-2</v>
      </c>
      <c r="J29" s="60">
        <f>評価結果!U40</f>
        <v>1</v>
      </c>
      <c r="K29" s="60">
        <f>評価結果!V40</f>
        <v>1</v>
      </c>
      <c r="L29" s="241">
        <f ca="1">評価結果!X40</f>
        <v>0</v>
      </c>
      <c r="M29" s="271">
        <f ca="1">評価結果!L40</f>
        <v>0</v>
      </c>
    </row>
    <row r="30" spans="2:13" ht="15.4" customHeight="1">
      <c r="B30" s="1169"/>
      <c r="C30" s="42"/>
      <c r="D30" s="46"/>
      <c r="E30" s="60" t="str">
        <f ca="1">評価結果!G41</f>
        <v>＋</v>
      </c>
      <c r="F30" s="59">
        <f>評価結果!H41</f>
        <v>1.4</v>
      </c>
      <c r="G30" s="57" t="str">
        <f>評価結果!I41</f>
        <v>未利用エネルギーシステムの導入</v>
      </c>
      <c r="H30" s="111">
        <f>評価結果!S41</f>
        <v>1</v>
      </c>
      <c r="I30" s="60">
        <f>評価結果!T41</f>
        <v>1.4E-2</v>
      </c>
      <c r="J30" s="60">
        <f>評価結果!U41</f>
        <v>1</v>
      </c>
      <c r="K30" s="60">
        <f>評価結果!V41</f>
        <v>1</v>
      </c>
      <c r="L30" s="241">
        <f ca="1">評価結果!X41</f>
        <v>0</v>
      </c>
      <c r="M30" s="271">
        <f ca="1">評価結果!L41</f>
        <v>0</v>
      </c>
    </row>
    <row r="31" spans="2:13" ht="15.4" customHeight="1">
      <c r="B31" s="1169"/>
      <c r="C31" s="42"/>
      <c r="D31" s="46"/>
      <c r="E31" s="66" t="str">
        <f ca="1">評価結果!G42</f>
        <v>＋</v>
      </c>
      <c r="F31" s="65">
        <f>評価結果!H42</f>
        <v>1.5</v>
      </c>
      <c r="G31" s="63" t="str">
        <f>評価結果!I42</f>
        <v>年間を通して安定した地中温度を利用したシステムの導入</v>
      </c>
      <c r="H31" s="112">
        <f>評価結果!S42</f>
        <v>0</v>
      </c>
      <c r="I31" s="66">
        <f>評価結果!T42</f>
        <v>2E-3</v>
      </c>
      <c r="J31" s="66">
        <f>評価結果!U42</f>
        <v>1</v>
      </c>
      <c r="K31" s="66">
        <f>評価結果!V42</f>
        <v>1</v>
      </c>
      <c r="L31" s="222">
        <f ca="1">評価結果!X42</f>
        <v>0</v>
      </c>
      <c r="M31" s="222">
        <f ca="1">評価結果!L42</f>
        <v>0</v>
      </c>
    </row>
    <row r="32" spans="2:13" ht="15.4" customHeight="1">
      <c r="B32" s="1169"/>
      <c r="C32" s="43" t="s">
        <v>92</v>
      </c>
      <c r="D32" s="44" t="s">
        <v>391</v>
      </c>
      <c r="E32" s="124" t="str">
        <f ca="1">評価結果!G43</f>
        <v>○</v>
      </c>
      <c r="F32" s="132">
        <f>評価結果!H43</f>
        <v>2.1</v>
      </c>
      <c r="G32" s="122" t="str">
        <f>評価結果!I43</f>
        <v>高性能な建物外皮の導入</v>
      </c>
      <c r="H32" s="133">
        <f>評価結果!S43</f>
        <v>0</v>
      </c>
      <c r="I32" s="124">
        <f>評価結果!T43</f>
        <v>0.67999999999999994</v>
      </c>
      <c r="J32" s="124">
        <f>評価結果!U43</f>
        <v>1</v>
      </c>
      <c r="K32" s="124">
        <f>評価結果!V43</f>
        <v>1</v>
      </c>
      <c r="L32" s="241">
        <f ca="1">評価結果!X43</f>
        <v>0</v>
      </c>
      <c r="M32" s="241">
        <f ca="1">評価結果!L43</f>
        <v>0</v>
      </c>
    </row>
    <row r="33" spans="2:13" ht="15.4" customHeight="1">
      <c r="B33" s="1169"/>
      <c r="C33" s="42"/>
      <c r="D33" s="46"/>
      <c r="E33" s="60" t="str">
        <f ca="1">評価結果!G44</f>
        <v>○</v>
      </c>
      <c r="F33" s="56">
        <f>評価結果!H44</f>
        <v>2.2000000000000002</v>
      </c>
      <c r="G33" s="57" t="str">
        <f>評価結果!I44</f>
        <v>風除室、回転扉等による隙間風対策の導入</v>
      </c>
      <c r="H33" s="111">
        <f>評価結果!S44</f>
        <v>0</v>
      </c>
      <c r="I33" s="60">
        <f>評価結果!T44</f>
        <v>0.04</v>
      </c>
      <c r="J33" s="60">
        <f>評価結果!U44</f>
        <v>1</v>
      </c>
      <c r="K33" s="60">
        <f>評価結果!V44</f>
        <v>1</v>
      </c>
      <c r="L33" s="241">
        <f ca="1">評価結果!X44</f>
        <v>0</v>
      </c>
      <c r="M33" s="271">
        <f ca="1">評価結果!L44</f>
        <v>0</v>
      </c>
    </row>
    <row r="34" spans="2:13" ht="15.4" customHeight="1">
      <c r="B34" s="1169"/>
      <c r="C34" s="42"/>
      <c r="D34" s="46"/>
      <c r="E34" s="60" t="str">
        <f ca="1">評価結果!G45</f>
        <v>○</v>
      </c>
      <c r="F34" s="132">
        <f>評価結果!H45</f>
        <v>2.2999999999999998</v>
      </c>
      <c r="G34" s="57" t="str">
        <f>評価結果!I45</f>
        <v>屋上緑化の導入</v>
      </c>
      <c r="H34" s="111">
        <f>評価結果!S45</f>
        <v>0</v>
      </c>
      <c r="I34" s="60">
        <f>評価結果!T45</f>
        <v>0.02</v>
      </c>
      <c r="J34" s="60">
        <f>評価結果!U45</f>
        <v>1</v>
      </c>
      <c r="K34" s="60">
        <f>評価結果!V45</f>
        <v>1</v>
      </c>
      <c r="L34" s="241">
        <f ca="1">評価結果!X45</f>
        <v>0</v>
      </c>
      <c r="M34" s="271">
        <f ca="1">評価結果!L45</f>
        <v>0</v>
      </c>
    </row>
    <row r="35" spans="2:13" ht="15.4" customHeight="1">
      <c r="B35" s="1169"/>
      <c r="C35" s="42"/>
      <c r="D35" s="46"/>
      <c r="E35" s="60" t="str">
        <f ca="1">評価結果!G46</f>
        <v>＋</v>
      </c>
      <c r="F35" s="56">
        <f>評価結果!H46</f>
        <v>2.4</v>
      </c>
      <c r="G35" s="57" t="str">
        <f>評価結果!I46</f>
        <v>ブラインドの日射制御及びｽｹｼﾞｭｰﾙ制御の導入</v>
      </c>
      <c r="H35" s="111">
        <f>評価結果!S46</f>
        <v>0</v>
      </c>
      <c r="I35" s="60">
        <f>評価結果!T46</f>
        <v>8.0000000000000002E-3</v>
      </c>
      <c r="J35" s="60">
        <f>評価結果!U46</f>
        <v>1</v>
      </c>
      <c r="K35" s="60">
        <f>評価結果!V46</f>
        <v>1</v>
      </c>
      <c r="L35" s="241">
        <f ca="1">評価結果!X46</f>
        <v>0</v>
      </c>
      <c r="M35" s="271">
        <f ca="1">評価結果!L46</f>
        <v>0</v>
      </c>
    </row>
    <row r="36" spans="2:13" ht="15.4" customHeight="1">
      <c r="B36" s="1169"/>
      <c r="C36" s="42"/>
      <c r="D36" s="47"/>
      <c r="E36" s="60" t="str">
        <f ca="1">評価結果!G47</f>
        <v>＋</v>
      </c>
      <c r="F36" s="132">
        <f>評価結果!H47</f>
        <v>2.5</v>
      </c>
      <c r="G36" s="57" t="str">
        <f>評価結果!I47</f>
        <v>壁面緑化の導入</v>
      </c>
      <c r="H36" s="111">
        <f>評価結果!S47</f>
        <v>0</v>
      </c>
      <c r="I36" s="60">
        <f>評価結果!T47</f>
        <v>1.4999999999999999E-2</v>
      </c>
      <c r="J36" s="66">
        <f>評価結果!U47</f>
        <v>1</v>
      </c>
      <c r="K36" s="66">
        <f>評価結果!V47</f>
        <v>1</v>
      </c>
      <c r="L36" s="222">
        <f ca="1">評価結果!X47</f>
        <v>0</v>
      </c>
      <c r="M36" s="222">
        <f ca="1">評価結果!L47</f>
        <v>0</v>
      </c>
    </row>
    <row r="37" spans="2:13" ht="15.4" customHeight="1">
      <c r="B37" s="1169"/>
      <c r="C37" s="1165" t="s">
        <v>399</v>
      </c>
      <c r="D37" s="46" t="s">
        <v>99</v>
      </c>
      <c r="E37" s="54" t="str">
        <f ca="1">評価結果!G48</f>
        <v>◎</v>
      </c>
      <c r="F37" s="68" t="str">
        <f>評価結果!H48</f>
        <v>3a.1</v>
      </c>
      <c r="G37" s="51" t="str">
        <f>評価結果!I48</f>
        <v>高効率熱源機器の導入</v>
      </c>
      <c r="H37" s="110">
        <f>評価結果!S48</f>
        <v>0</v>
      </c>
      <c r="I37" s="54">
        <f>評価結果!T48</f>
        <v>0.28199999999999997</v>
      </c>
      <c r="J37" s="124">
        <f>評価結果!U48</f>
        <v>1</v>
      </c>
      <c r="K37" s="124">
        <f>評価結果!V48</f>
        <v>0</v>
      </c>
      <c r="L37" s="241" t="str">
        <f>評価結果!X48</f>
        <v/>
      </c>
      <c r="M37" s="241" t="str">
        <f>評価結果!L48</f>
        <v>-</v>
      </c>
    </row>
    <row r="38" spans="2:13" ht="15.4" customHeight="1">
      <c r="B38" s="1169"/>
      <c r="C38" s="1166"/>
      <c r="D38" s="46"/>
      <c r="E38" s="60" t="str">
        <f ca="1">評価結果!G49</f>
        <v>＋</v>
      </c>
      <c r="F38" s="69" t="str">
        <f>評価結果!H49</f>
        <v>3a.2</v>
      </c>
      <c r="G38" s="57" t="str">
        <f>評価結果!I49</f>
        <v>高効率冷却塔の導入</v>
      </c>
      <c r="H38" s="111">
        <f>評価結果!S49</f>
        <v>0</v>
      </c>
      <c r="I38" s="60">
        <f>評価結果!T49</f>
        <v>9.7000000000000003E-2</v>
      </c>
      <c r="J38" s="60">
        <f>評価結果!U49</f>
        <v>1</v>
      </c>
      <c r="K38" s="60">
        <f>評価結果!V49</f>
        <v>0</v>
      </c>
      <c r="L38" s="241">
        <f ca="1">評価結果!X49</f>
        <v>0</v>
      </c>
      <c r="M38" s="271">
        <f ca="1">評価結果!L49</f>
        <v>0</v>
      </c>
    </row>
    <row r="39" spans="2:13" ht="15.4" customHeight="1">
      <c r="B39" s="1169"/>
      <c r="C39" s="1166"/>
      <c r="D39" s="46"/>
      <c r="E39" s="60" t="str">
        <f ca="1">評価結果!G50</f>
        <v>＋</v>
      </c>
      <c r="F39" s="69" t="str">
        <f>評価結果!H50</f>
        <v>3a.3</v>
      </c>
      <c r="G39" s="57" t="str">
        <f>評価結果!I50</f>
        <v>高効率空調用ポンプの導入</v>
      </c>
      <c r="H39" s="111">
        <f>評価結果!S50</f>
        <v>0</v>
      </c>
      <c r="I39" s="60">
        <f>評価結果!T50</f>
        <v>0.14299999999999999</v>
      </c>
      <c r="J39" s="60">
        <f>評価結果!U50</f>
        <v>1</v>
      </c>
      <c r="K39" s="60">
        <f>評価結果!V50</f>
        <v>0</v>
      </c>
      <c r="L39" s="241">
        <f ca="1">評価結果!X50</f>
        <v>0</v>
      </c>
      <c r="M39" s="271">
        <f ca="1">評価結果!L50</f>
        <v>0</v>
      </c>
    </row>
    <row r="40" spans="2:13" ht="15.4" customHeight="1">
      <c r="B40" s="1169"/>
      <c r="C40" s="1166"/>
      <c r="D40" s="46"/>
      <c r="E40" s="60" t="str">
        <f ca="1">評価結果!G51</f>
        <v>◎</v>
      </c>
      <c r="F40" s="69" t="str">
        <f>評価結果!H51</f>
        <v>3a.5</v>
      </c>
      <c r="G40" s="57" t="str">
        <f>評価結果!I51</f>
        <v>大温度差送水システムの導入</v>
      </c>
      <c r="H40" s="111">
        <f>評価結果!S51</f>
        <v>0</v>
      </c>
      <c r="I40" s="60">
        <f>評価結果!T51</f>
        <v>0.24</v>
      </c>
      <c r="J40" s="60">
        <f>評価結果!U51</f>
        <v>1</v>
      </c>
      <c r="K40" s="60">
        <f>評価結果!V51</f>
        <v>0</v>
      </c>
      <c r="L40" s="241" t="str">
        <f>評価結果!X51</f>
        <v/>
      </c>
      <c r="M40" s="271" t="str">
        <f>評価結果!L51</f>
        <v>-</v>
      </c>
    </row>
    <row r="41" spans="2:13" ht="15.4" customHeight="1">
      <c r="B41" s="1169"/>
      <c r="C41" s="1166"/>
      <c r="D41" s="46"/>
      <c r="E41" s="60" t="str">
        <f ca="1">評価結果!G52</f>
        <v>◎</v>
      </c>
      <c r="F41" s="69" t="str">
        <f>評価結果!H52</f>
        <v>3a.6</v>
      </c>
      <c r="G41" s="57" t="str">
        <f>評価結果!I52</f>
        <v>水搬送経路の密閉化</v>
      </c>
      <c r="H41" s="111">
        <f>評価結果!S52</f>
        <v>0</v>
      </c>
      <c r="I41" s="60">
        <f>評価結果!T52</f>
        <v>0.16</v>
      </c>
      <c r="J41" s="60">
        <f>評価結果!U52</f>
        <v>1</v>
      </c>
      <c r="K41" s="60">
        <f>評価結果!V52</f>
        <v>0</v>
      </c>
      <c r="L41" s="241" t="str">
        <f>評価結果!X52</f>
        <v/>
      </c>
      <c r="M41" s="271" t="str">
        <f>評価結果!L52</f>
        <v>-</v>
      </c>
    </row>
    <row r="42" spans="2:13" ht="15.4" customHeight="1">
      <c r="B42" s="1169"/>
      <c r="C42" s="1166"/>
      <c r="D42" s="46"/>
      <c r="E42" s="60" t="str">
        <f ca="1">評価結果!G53</f>
        <v>◎</v>
      </c>
      <c r="F42" s="69" t="str">
        <f>評価結果!H53</f>
        <v>3a.7</v>
      </c>
      <c r="G42" s="57" t="str">
        <f>評価結果!I53</f>
        <v>蒸気弁・フランジ部の断熱</v>
      </c>
      <c r="H42" s="111">
        <f>評価結果!S53</f>
        <v>0</v>
      </c>
      <c r="I42" s="60">
        <f>評価結果!T53</f>
        <v>7.0000000000000001E-3</v>
      </c>
      <c r="J42" s="60">
        <f>評価結果!U53</f>
        <v>1</v>
      </c>
      <c r="K42" s="60">
        <f>評価結果!V53</f>
        <v>0</v>
      </c>
      <c r="L42" s="241" t="str">
        <f>評価結果!X53</f>
        <v/>
      </c>
      <c r="M42" s="271" t="str">
        <f>評価結果!L53</f>
        <v>-</v>
      </c>
    </row>
    <row r="43" spans="2:13" ht="15.4" customHeight="1">
      <c r="B43" s="1169"/>
      <c r="C43" s="1166"/>
      <c r="D43" s="46"/>
      <c r="E43" s="60" t="str">
        <f ca="1">評価結果!G54</f>
        <v>◎</v>
      </c>
      <c r="F43" s="69" t="str">
        <f>評価結果!H54</f>
        <v>3a.8</v>
      </c>
      <c r="G43" s="57" t="str">
        <f>評価結果!I54</f>
        <v>熱源の台数制御の導入</v>
      </c>
      <c r="H43" s="111">
        <f>評価結果!S54</f>
        <v>0</v>
      </c>
      <c r="I43" s="60">
        <f>評価結果!T54</f>
        <v>1.4999999999999999E-2</v>
      </c>
      <c r="J43" s="60">
        <f>評価結果!U54</f>
        <v>1</v>
      </c>
      <c r="K43" s="60">
        <f>評価結果!V54</f>
        <v>0</v>
      </c>
      <c r="L43" s="241" t="str">
        <f>評価結果!X54</f>
        <v/>
      </c>
      <c r="M43" s="271" t="str">
        <f>評価結果!L54</f>
        <v>-</v>
      </c>
    </row>
    <row r="44" spans="2:13" ht="15.4" customHeight="1">
      <c r="B44" s="1169"/>
      <c r="C44" s="1166"/>
      <c r="D44" s="46"/>
      <c r="E44" s="60" t="str">
        <f ca="1">評価結果!G55</f>
        <v>◎</v>
      </c>
      <c r="F44" s="69" t="str">
        <f>評価結果!H55</f>
        <v>3a.9</v>
      </c>
      <c r="G44" s="57" t="str">
        <f>評価結果!I55</f>
        <v>冷却塔ファン等の台数制御又は発停制御の導入</v>
      </c>
      <c r="H44" s="111">
        <f>評価結果!S55</f>
        <v>0</v>
      </c>
      <c r="I44" s="60">
        <f>評価結果!T55</f>
        <v>0.03</v>
      </c>
      <c r="J44" s="60">
        <f>評価結果!U55</f>
        <v>1</v>
      </c>
      <c r="K44" s="60">
        <f>評価結果!V55</f>
        <v>0</v>
      </c>
      <c r="L44" s="241" t="str">
        <f>評価結果!X55</f>
        <v/>
      </c>
      <c r="M44" s="271" t="str">
        <f>評価結果!L55</f>
        <v>-</v>
      </c>
    </row>
    <row r="45" spans="2:13" ht="15.4" customHeight="1">
      <c r="B45" s="1169"/>
      <c r="C45" s="1166"/>
      <c r="D45" s="46"/>
      <c r="E45" s="60" t="str">
        <f ca="1">評価結果!G56</f>
        <v>◎</v>
      </c>
      <c r="F45" s="69" t="str">
        <f>評価結果!H56</f>
        <v>3a.10</v>
      </c>
      <c r="G45" s="57" t="str">
        <f>評価結果!I56</f>
        <v>空調2次ポンプ変流量制御の導入</v>
      </c>
      <c r="H45" s="111">
        <f>評価結果!S56</f>
        <v>0</v>
      </c>
      <c r="I45" s="60">
        <f>評価結果!T56</f>
        <v>0.18</v>
      </c>
      <c r="J45" s="60">
        <f>評価結果!U56</f>
        <v>1</v>
      </c>
      <c r="K45" s="60">
        <f>評価結果!V56</f>
        <v>0</v>
      </c>
      <c r="L45" s="241" t="str">
        <f>評価結果!X56</f>
        <v/>
      </c>
      <c r="M45" s="271" t="str">
        <f>評価結果!L56</f>
        <v>-</v>
      </c>
    </row>
    <row r="46" spans="2:13" ht="15.4" customHeight="1">
      <c r="B46" s="1169"/>
      <c r="C46" s="1166"/>
      <c r="D46" s="46"/>
      <c r="E46" s="60" t="str">
        <f ca="1">評価結果!G57</f>
        <v>○</v>
      </c>
      <c r="F46" s="69" t="str">
        <f>評価結果!H57</f>
        <v>3a.11</v>
      </c>
      <c r="G46" s="57" t="str">
        <f>評価結果!I57</f>
        <v>空調2次ポンプの適正容量分割又は小容量ポンプの導入</v>
      </c>
      <c r="H46" s="111">
        <f>評価結果!S57</f>
        <v>0</v>
      </c>
      <c r="I46" s="60">
        <f>評価結果!T57</f>
        <v>0.11</v>
      </c>
      <c r="J46" s="60">
        <f>評価結果!U57</f>
        <v>1</v>
      </c>
      <c r="K46" s="60">
        <f>評価結果!V57</f>
        <v>0</v>
      </c>
      <c r="L46" s="241" t="str">
        <f>評価結果!X57</f>
        <v/>
      </c>
      <c r="M46" s="271" t="str">
        <f>評価結果!L57</f>
        <v>-</v>
      </c>
    </row>
    <row r="47" spans="2:13" ht="15.4" customHeight="1">
      <c r="B47" s="1169"/>
      <c r="C47" s="1166"/>
      <c r="D47" s="46"/>
      <c r="E47" s="60" t="str">
        <f ca="1">評価結果!G58</f>
        <v>○</v>
      </c>
      <c r="F47" s="69" t="str">
        <f>評価結果!H58</f>
        <v>3a.12</v>
      </c>
      <c r="G47" s="57" t="str">
        <f>評価結果!I58</f>
        <v>熱源機器出口設定温度の遠方制御の導入</v>
      </c>
      <c r="H47" s="111">
        <f>評価結果!S58</f>
        <v>0</v>
      </c>
      <c r="I47" s="60">
        <f>評価結果!T58</f>
        <v>6.0000000000000001E-3</v>
      </c>
      <c r="J47" s="60">
        <f>評価結果!U58</f>
        <v>1</v>
      </c>
      <c r="K47" s="60">
        <f>評価結果!V58</f>
        <v>0</v>
      </c>
      <c r="L47" s="241" t="str">
        <f>評価結果!X58</f>
        <v/>
      </c>
      <c r="M47" s="271" t="str">
        <f>評価結果!L58</f>
        <v>-</v>
      </c>
    </row>
    <row r="48" spans="2:13" ht="15.4" customHeight="1">
      <c r="B48" s="1169"/>
      <c r="C48" s="1166"/>
      <c r="D48" s="46"/>
      <c r="E48" s="60" t="str">
        <f ca="1">評価結果!G59</f>
        <v>○</v>
      </c>
      <c r="F48" s="69" t="str">
        <f>評価結果!H59</f>
        <v>3a.13</v>
      </c>
      <c r="G48" s="57" t="str">
        <f>評価結果!I59</f>
        <v>空調1次ポンプ変流量制御の導入</v>
      </c>
      <c r="H48" s="111">
        <f>評価結果!S59</f>
        <v>0</v>
      </c>
      <c r="I48" s="60">
        <f>評価結果!T59</f>
        <v>8.7999999999999995E-2</v>
      </c>
      <c r="J48" s="60">
        <f>評価結果!U59</f>
        <v>1</v>
      </c>
      <c r="K48" s="60">
        <f>評価結果!V59</f>
        <v>0</v>
      </c>
      <c r="L48" s="241" t="str">
        <f>評価結果!X59</f>
        <v/>
      </c>
      <c r="M48" s="271" t="str">
        <f>評価結果!L59</f>
        <v>-</v>
      </c>
    </row>
    <row r="49" spans="2:13" ht="15.4" customHeight="1">
      <c r="B49" s="1169"/>
      <c r="C49" s="1166"/>
      <c r="D49" s="46"/>
      <c r="E49" s="60" t="str">
        <f ca="1">評価結果!G60</f>
        <v>○</v>
      </c>
      <c r="F49" s="69" t="str">
        <f>評価結果!H60</f>
        <v>3a.14</v>
      </c>
      <c r="G49" s="57" t="str">
        <f>評価結果!I60</f>
        <v>冷却水ポンプ変流量制御の導入</v>
      </c>
      <c r="H49" s="111">
        <f>評価結果!S60</f>
        <v>0</v>
      </c>
      <c r="I49" s="60">
        <f>評価結果!T60</f>
        <v>0.1</v>
      </c>
      <c r="J49" s="60">
        <f>評価結果!U60</f>
        <v>1</v>
      </c>
      <c r="K49" s="60">
        <f>評価結果!V60</f>
        <v>0</v>
      </c>
      <c r="L49" s="241" t="str">
        <f>評価結果!X60</f>
        <v/>
      </c>
      <c r="M49" s="271" t="str">
        <f>評価結果!L60</f>
        <v>-</v>
      </c>
    </row>
    <row r="50" spans="2:13" ht="15.4" customHeight="1">
      <c r="B50" s="1169"/>
      <c r="C50" s="1166"/>
      <c r="D50" s="46"/>
      <c r="E50" s="60" t="str">
        <f ca="1">評価結果!G61</f>
        <v>○</v>
      </c>
      <c r="F50" s="69" t="str">
        <f>評価結果!H61</f>
        <v>3a.15</v>
      </c>
      <c r="G50" s="57" t="str">
        <f>評価結果!I61</f>
        <v>空調2次ポンプの末端差圧制御の導入</v>
      </c>
      <c r="H50" s="111">
        <f>評価結果!S61</f>
        <v>0</v>
      </c>
      <c r="I50" s="60">
        <f>評価結果!T61</f>
        <v>0.1</v>
      </c>
      <c r="J50" s="60">
        <f>評価結果!U61</f>
        <v>1</v>
      </c>
      <c r="K50" s="60">
        <f>評価結果!V61</f>
        <v>0</v>
      </c>
      <c r="L50" s="241" t="str">
        <f>評価結果!X61</f>
        <v/>
      </c>
      <c r="M50" s="271" t="str">
        <f>評価結果!L61</f>
        <v>-</v>
      </c>
    </row>
    <row r="51" spans="2:13" ht="15.4" customHeight="1">
      <c r="B51" s="1169"/>
      <c r="C51" s="1166"/>
      <c r="D51" s="46"/>
      <c r="E51" s="60" t="str">
        <f ca="1">評価結果!G62</f>
        <v>○</v>
      </c>
      <c r="F51" s="69" t="str">
        <f>評価結果!H62</f>
        <v>3a.16</v>
      </c>
      <c r="G51" s="57" t="str">
        <f>評価結果!I62</f>
        <v>熱交換器の断熱</v>
      </c>
      <c r="H51" s="111">
        <f>評価結果!S62</f>
        <v>0</v>
      </c>
      <c r="I51" s="60">
        <f>評価結果!T62</f>
        <v>7.0000000000000001E-3</v>
      </c>
      <c r="J51" s="60">
        <f>評価結果!U62</f>
        <v>1</v>
      </c>
      <c r="K51" s="60">
        <f>評価結果!V62</f>
        <v>0</v>
      </c>
      <c r="L51" s="241" t="str">
        <f>評価結果!X62</f>
        <v/>
      </c>
      <c r="M51" s="271" t="str">
        <f>評価結果!L62</f>
        <v>-</v>
      </c>
    </row>
    <row r="52" spans="2:13" ht="15.4" customHeight="1">
      <c r="B52" s="1169"/>
      <c r="C52" s="1166"/>
      <c r="D52" s="46"/>
      <c r="E52" s="60" t="str">
        <f ca="1">評価結果!G63</f>
        <v>＋</v>
      </c>
      <c r="F52" s="69" t="str">
        <f>評価結果!H63</f>
        <v>3a.17</v>
      </c>
      <c r="G52" s="57" t="str">
        <f>評価結果!I63</f>
        <v>蓄熱システムの導入</v>
      </c>
      <c r="H52" s="111">
        <f>評価結果!S63</f>
        <v>0</v>
      </c>
      <c r="I52" s="60">
        <f>評価結果!T63</f>
        <v>0.05</v>
      </c>
      <c r="J52" s="60">
        <f>評価結果!U63</f>
        <v>1</v>
      </c>
      <c r="K52" s="60">
        <f>評価結果!V63</f>
        <v>1</v>
      </c>
      <c r="L52" s="241">
        <f ca="1">評価結果!X63</f>
        <v>0</v>
      </c>
      <c r="M52" s="271">
        <f ca="1">評価結果!L63</f>
        <v>0</v>
      </c>
    </row>
    <row r="53" spans="2:13" ht="15.4" customHeight="1">
      <c r="B53" s="1169"/>
      <c r="C53" s="1166"/>
      <c r="D53" s="46"/>
      <c r="E53" s="60" t="str">
        <f ca="1">評価結果!G64</f>
        <v>＋</v>
      </c>
      <c r="F53" s="69" t="str">
        <f>評価結果!H64</f>
        <v>3a.18</v>
      </c>
      <c r="G53" s="57" t="str">
        <f>評価結果!I64</f>
        <v>高効率コージェネレーションの導入</v>
      </c>
      <c r="H53" s="111">
        <f>評価結果!S64</f>
        <v>0</v>
      </c>
      <c r="I53" s="60">
        <f>評価結果!T64</f>
        <v>0.05</v>
      </c>
      <c r="J53" s="60">
        <f>評価結果!U64</f>
        <v>1</v>
      </c>
      <c r="K53" s="60">
        <f>評価結果!V64</f>
        <v>1</v>
      </c>
      <c r="L53" s="241">
        <f ca="1">評価結果!X64</f>
        <v>0</v>
      </c>
      <c r="M53" s="271">
        <f ca="1">評価結果!L64</f>
        <v>0</v>
      </c>
    </row>
    <row r="54" spans="2:13" ht="15.4" customHeight="1">
      <c r="B54" s="1169"/>
      <c r="C54" s="1166"/>
      <c r="D54" s="46"/>
      <c r="E54" s="60" t="str">
        <f ca="1">評価結果!G65</f>
        <v>＋</v>
      </c>
      <c r="F54" s="69" t="str">
        <f>評価結果!H65</f>
        <v>3a.19</v>
      </c>
      <c r="G54" s="57" t="str">
        <f>評価結果!I65</f>
        <v>冷却塔ファンインバータ制御の導入</v>
      </c>
      <c r="H54" s="111">
        <f>評価結果!S65</f>
        <v>0</v>
      </c>
      <c r="I54" s="60">
        <f>評価結果!T65</f>
        <v>0.03</v>
      </c>
      <c r="J54" s="60">
        <f>評価結果!U65</f>
        <v>1</v>
      </c>
      <c r="K54" s="60">
        <f>評価結果!V65</f>
        <v>0</v>
      </c>
      <c r="L54" s="241">
        <f ca="1">評価結果!X65</f>
        <v>0</v>
      </c>
      <c r="M54" s="271">
        <f ca="1">評価結果!L65</f>
        <v>0</v>
      </c>
    </row>
    <row r="55" spans="2:13" ht="15.4" customHeight="1">
      <c r="B55" s="1169"/>
      <c r="C55" s="1166"/>
      <c r="D55" s="46"/>
      <c r="E55" s="60" t="str">
        <f ca="1">評価結果!G66</f>
        <v>＋</v>
      </c>
      <c r="F55" s="69" t="str">
        <f>評価結果!H66</f>
        <v>3a.20</v>
      </c>
      <c r="G55" s="57" t="str">
        <f>評価結果!I66</f>
        <v>フリークーリングシステムの導入</v>
      </c>
      <c r="H55" s="111">
        <f>評価結果!S66</f>
        <v>0</v>
      </c>
      <c r="I55" s="60">
        <f>評価結果!T66</f>
        <v>6.0000000000000001E-3</v>
      </c>
      <c r="J55" s="60">
        <f>評価結果!U66</f>
        <v>1</v>
      </c>
      <c r="K55" s="60">
        <f>評価結果!V66</f>
        <v>1</v>
      </c>
      <c r="L55" s="241">
        <f ca="1">評価結果!X66</f>
        <v>0</v>
      </c>
      <c r="M55" s="271">
        <f ca="1">評価結果!L66</f>
        <v>0</v>
      </c>
    </row>
    <row r="56" spans="2:13" ht="15.4" customHeight="1">
      <c r="B56" s="1169"/>
      <c r="C56" s="1166"/>
      <c r="D56" s="46"/>
      <c r="E56" s="60" t="str">
        <f ca="1">評価結果!G67</f>
        <v>＋</v>
      </c>
      <c r="F56" s="69" t="str">
        <f>評価結果!H67</f>
        <v>3a.22</v>
      </c>
      <c r="G56" s="57" t="str">
        <f>評価結果!I67</f>
        <v>配管摩擦低減剤（DR剤）の導入</v>
      </c>
      <c r="H56" s="111">
        <f>評価結果!S67</f>
        <v>0</v>
      </c>
      <c r="I56" s="60">
        <f>評価結果!T67</f>
        <v>0.15</v>
      </c>
      <c r="J56" s="60">
        <f>評価結果!U67</f>
        <v>1</v>
      </c>
      <c r="K56" s="60">
        <f>評価結果!V67</f>
        <v>0</v>
      </c>
      <c r="L56" s="241">
        <f ca="1">評価結果!X67</f>
        <v>0</v>
      </c>
      <c r="M56" s="271">
        <f ca="1">評価結果!L67</f>
        <v>0</v>
      </c>
    </row>
    <row r="57" spans="2:13" ht="15.4" customHeight="1">
      <c r="B57" s="1169"/>
      <c r="C57" s="1166"/>
      <c r="D57" s="46"/>
      <c r="E57" s="60" t="str">
        <f ca="1">評価結果!G68</f>
        <v>＋</v>
      </c>
      <c r="F57" s="69" t="str">
        <f>評価結果!H68</f>
        <v>3a.23</v>
      </c>
      <c r="G57" s="57" t="str">
        <f>評価結果!I68</f>
        <v>中温冷水利用システムの導入</v>
      </c>
      <c r="H57" s="111">
        <f>評価結果!S68</f>
        <v>0</v>
      </c>
      <c r="I57" s="60">
        <f>評価結果!T68</f>
        <v>0.02</v>
      </c>
      <c r="J57" s="60">
        <f>評価結果!U68</f>
        <v>1</v>
      </c>
      <c r="K57" s="60">
        <f>評価結果!V68</f>
        <v>0</v>
      </c>
      <c r="L57" s="241">
        <f ca="1">評価結果!X68</f>
        <v>0</v>
      </c>
      <c r="M57" s="271">
        <f ca="1">評価結果!L68</f>
        <v>0</v>
      </c>
    </row>
    <row r="58" spans="2:13" ht="15.4" customHeight="1">
      <c r="B58" s="1169"/>
      <c r="C58" s="1166"/>
      <c r="D58" s="46"/>
      <c r="E58" s="60" t="str">
        <f ca="1">評価結果!G69</f>
        <v>＋</v>
      </c>
      <c r="F58" s="69" t="str">
        <f>評価結果!H69</f>
        <v>3a.24</v>
      </c>
      <c r="G58" s="57" t="str">
        <f>評価結果!I69</f>
        <v>統合熱源制御システムの導入</v>
      </c>
      <c r="H58" s="111">
        <f>評価結果!S69</f>
        <v>0</v>
      </c>
      <c r="I58" s="60">
        <f>評価結果!T69</f>
        <v>0.04</v>
      </c>
      <c r="J58" s="60">
        <f>評価結果!U69</f>
        <v>1</v>
      </c>
      <c r="K58" s="60">
        <f>評価結果!V69</f>
        <v>0</v>
      </c>
      <c r="L58" s="241">
        <f ca="1">評価結果!X69</f>
        <v>0</v>
      </c>
      <c r="M58" s="271">
        <f ca="1">評価結果!L69</f>
        <v>0</v>
      </c>
    </row>
    <row r="59" spans="2:13" ht="15.4" customHeight="1">
      <c r="B59" s="1169"/>
      <c r="C59" s="1166"/>
      <c r="D59" s="46"/>
      <c r="E59" s="60" t="str">
        <f ca="1">評価結果!G70</f>
        <v>＋</v>
      </c>
      <c r="F59" s="69" t="str">
        <f>評価結果!H70</f>
        <v>3a.25</v>
      </c>
      <c r="G59" s="57" t="str">
        <f>評価結果!I70</f>
        <v>空調2次ポンプの送水圧力設定制御の導入</v>
      </c>
      <c r="H59" s="111">
        <f>評価結果!S70</f>
        <v>0</v>
      </c>
      <c r="I59" s="60">
        <f>評価結果!T70</f>
        <v>0.05</v>
      </c>
      <c r="J59" s="60">
        <f>評価結果!U70</f>
        <v>1</v>
      </c>
      <c r="K59" s="60">
        <f>評価結果!V70</f>
        <v>0</v>
      </c>
      <c r="L59" s="241">
        <f ca="1">評価結果!X70</f>
        <v>0</v>
      </c>
      <c r="M59" s="271">
        <f ca="1">評価結果!L70</f>
        <v>0</v>
      </c>
    </row>
    <row r="60" spans="2:13" ht="15.4" customHeight="1">
      <c r="B60" s="1170"/>
      <c r="C60" s="1167"/>
      <c r="D60" s="47"/>
      <c r="E60" s="66" t="str">
        <f ca="1">評価結果!G71</f>
        <v>＋</v>
      </c>
      <c r="F60" s="221" t="str">
        <f>評価結果!H71</f>
        <v>3a.26</v>
      </c>
      <c r="G60" s="63" t="str">
        <f>評価結果!I71</f>
        <v>エネルギーの面的利用の導入</v>
      </c>
      <c r="H60" s="112">
        <f>評価結果!S71</f>
        <v>0</v>
      </c>
      <c r="I60" s="66">
        <f>評価結果!T71</f>
        <v>0.02</v>
      </c>
      <c r="J60" s="66">
        <f>評価結果!U71</f>
        <v>1</v>
      </c>
      <c r="K60" s="66">
        <f>評価結果!V71</f>
        <v>0</v>
      </c>
      <c r="L60" s="222">
        <f ca="1">評価結果!X71</f>
        <v>0</v>
      </c>
      <c r="M60" s="222">
        <f ca="1">評価結果!L71</f>
        <v>0</v>
      </c>
    </row>
    <row r="61" spans="2:13" ht="15.4" customHeight="1">
      <c r="B61" s="1168" t="s">
        <v>42</v>
      </c>
      <c r="C61" s="1165" t="s">
        <v>399</v>
      </c>
      <c r="D61" s="130" t="s">
        <v>101</v>
      </c>
      <c r="E61" s="54" t="str">
        <f ca="1">評価結果!G79</f>
        <v>＋</v>
      </c>
      <c r="F61" s="50" t="str">
        <f>評価結果!H79</f>
        <v>3b.1</v>
      </c>
      <c r="G61" s="51" t="str">
        <f>評価結果!I79</f>
        <v>高効率空調機の導入</v>
      </c>
      <c r="H61" s="110">
        <f>評価結果!S79</f>
        <v>0</v>
      </c>
      <c r="I61" s="54">
        <f>評価結果!T79</f>
        <v>0.16500000000000001</v>
      </c>
      <c r="J61" s="54">
        <f>評価結果!U79</f>
        <v>1</v>
      </c>
      <c r="K61" s="54">
        <f>評価結果!V79</f>
        <v>0</v>
      </c>
      <c r="L61" s="214">
        <f ca="1">評価結果!X79</f>
        <v>0</v>
      </c>
      <c r="M61" s="214">
        <f ca="1">評価結果!L79</f>
        <v>0</v>
      </c>
    </row>
    <row r="62" spans="2:13" ht="15.4" customHeight="1">
      <c r="B62" s="1169"/>
      <c r="C62" s="1166"/>
      <c r="D62" s="3"/>
      <c r="E62" s="60" t="str">
        <f ca="1">評価結果!G80</f>
        <v>○</v>
      </c>
      <c r="F62" s="56" t="str">
        <f>評価結果!H80</f>
        <v>3b.2</v>
      </c>
      <c r="G62" s="57" t="str">
        <f>評価結果!I80</f>
        <v>高効率パッケージ形空調機の導入</v>
      </c>
      <c r="H62" s="111">
        <f>評価結果!S80</f>
        <v>0</v>
      </c>
      <c r="I62" s="60">
        <f>評価結果!T80</f>
        <v>0.3</v>
      </c>
      <c r="J62" s="60">
        <f>評価結果!U80</f>
        <v>1</v>
      </c>
      <c r="K62" s="60">
        <f>評価結果!V80</f>
        <v>0</v>
      </c>
      <c r="L62" s="241" t="str">
        <f>評価結果!X80</f>
        <v/>
      </c>
      <c r="M62" s="271" t="str">
        <f>評価結果!L80</f>
        <v>-</v>
      </c>
    </row>
    <row r="63" spans="2:13" ht="15.4" customHeight="1">
      <c r="B63" s="1169"/>
      <c r="C63" s="1166"/>
      <c r="D63" s="3"/>
      <c r="E63" s="60" t="str">
        <f ca="1">評価結果!G81</f>
        <v>＋</v>
      </c>
      <c r="F63" s="56" t="str">
        <f>評価結果!H81</f>
        <v>3b.3</v>
      </c>
      <c r="G63" s="57" t="str">
        <f>評価結果!I81</f>
        <v>高効率ファンの導入</v>
      </c>
      <c r="H63" s="111">
        <f>評価結果!S81</f>
        <v>0</v>
      </c>
      <c r="I63" s="60">
        <f>評価結果!T81</f>
        <v>0.12</v>
      </c>
      <c r="J63" s="60">
        <f>評価結果!U81</f>
        <v>1</v>
      </c>
      <c r="K63" s="60">
        <f>評価結果!V81</f>
        <v>1</v>
      </c>
      <c r="L63" s="241">
        <f ca="1">評価結果!X81</f>
        <v>0</v>
      </c>
      <c r="M63" s="271">
        <f ca="1">評価結果!L81</f>
        <v>0</v>
      </c>
    </row>
    <row r="64" spans="2:13" ht="15.4" customHeight="1">
      <c r="B64" s="1169"/>
      <c r="C64" s="1166"/>
      <c r="D64" s="46"/>
      <c r="E64" s="60" t="str">
        <f ca="1">評価結果!G82</f>
        <v>◎</v>
      </c>
      <c r="F64" s="56" t="str">
        <f>評価結果!H82</f>
        <v>3b.4</v>
      </c>
      <c r="G64" s="57" t="str">
        <f>評価結果!I82</f>
        <v>ウォーミングアップ時の外気遮断制御の導入</v>
      </c>
      <c r="H64" s="111">
        <f>評価結果!S82</f>
        <v>0</v>
      </c>
      <c r="I64" s="60">
        <f>評価結果!T82</f>
        <v>0.06</v>
      </c>
      <c r="J64" s="60">
        <f>評価結果!U82</f>
        <v>1</v>
      </c>
      <c r="K64" s="60">
        <f>評価結果!V82</f>
        <v>1</v>
      </c>
      <c r="L64" s="241" t="str">
        <f>評価結果!X82</f>
        <v/>
      </c>
      <c r="M64" s="271" t="str">
        <f>評価結果!L82</f>
        <v>-</v>
      </c>
    </row>
    <row r="65" spans="2:13" ht="15.4" customHeight="1">
      <c r="B65" s="1169"/>
      <c r="C65" s="1166"/>
      <c r="D65" s="46"/>
      <c r="E65" s="60" t="str">
        <f ca="1">評価結果!G83</f>
        <v>○</v>
      </c>
      <c r="F65" s="56" t="str">
        <f>評価結果!H83</f>
        <v>3b.5</v>
      </c>
      <c r="G65" s="57" t="str">
        <f>評価結果!I83</f>
        <v>エレベーター機械室の温度制御の導入</v>
      </c>
      <c r="H65" s="111">
        <f>評価結果!S83</f>
        <v>0</v>
      </c>
      <c r="I65" s="60">
        <f>評価結果!T83</f>
        <v>1.6E-2</v>
      </c>
      <c r="J65" s="60">
        <f>評価結果!U83</f>
        <v>1</v>
      </c>
      <c r="K65" s="60">
        <f>評価結果!V83</f>
        <v>1</v>
      </c>
      <c r="L65" s="241" t="str">
        <f>評価結果!X83</f>
        <v/>
      </c>
      <c r="M65" s="271" t="str">
        <f>評価結果!L83</f>
        <v>-</v>
      </c>
    </row>
    <row r="66" spans="2:13" ht="15.4" customHeight="1">
      <c r="B66" s="1169"/>
      <c r="C66" s="1166"/>
      <c r="D66" s="3"/>
      <c r="E66" s="60" t="str">
        <f ca="1">評価結果!G84</f>
        <v>○</v>
      </c>
      <c r="F66" s="56" t="str">
        <f>評価結果!H84</f>
        <v>3b.6</v>
      </c>
      <c r="G66" s="57" t="str">
        <f>評価結果!I84</f>
        <v>電気室の温度制御の導入</v>
      </c>
      <c r="H66" s="111">
        <f>評価結果!S84</f>
        <v>0</v>
      </c>
      <c r="I66" s="60">
        <f>評価結果!T84</f>
        <v>4.8000000000000001E-2</v>
      </c>
      <c r="J66" s="60">
        <f>評価結果!U84</f>
        <v>1</v>
      </c>
      <c r="K66" s="60">
        <f>評価結果!V84</f>
        <v>1</v>
      </c>
      <c r="L66" s="241" t="str">
        <f>評価結果!X84</f>
        <v/>
      </c>
      <c r="M66" s="271" t="str">
        <f>評価結果!L84</f>
        <v>-</v>
      </c>
    </row>
    <row r="67" spans="2:13" ht="15.4" customHeight="1">
      <c r="B67" s="1169"/>
      <c r="C67" s="1166"/>
      <c r="D67" s="3"/>
      <c r="E67" s="60" t="str">
        <f ca="1">評価結果!G85</f>
        <v>○</v>
      </c>
      <c r="F67" s="56" t="str">
        <f>評価結果!H85</f>
        <v>3b.7</v>
      </c>
      <c r="G67" s="57" t="str">
        <f>評価結果!I85</f>
        <v>電算室の冷気と暖気が混合しない設備の導入</v>
      </c>
      <c r="H67" s="111">
        <f>評価結果!S85</f>
        <v>0</v>
      </c>
      <c r="I67" s="60">
        <f>評価結果!T85</f>
        <v>0.03</v>
      </c>
      <c r="J67" s="60">
        <f>評価結果!U85</f>
        <v>1</v>
      </c>
      <c r="K67" s="60">
        <f>評価結果!V85</f>
        <v>0</v>
      </c>
      <c r="L67" s="241" t="str">
        <f>評価結果!X85</f>
        <v/>
      </c>
      <c r="M67" s="271" t="str">
        <f>評価結果!L85</f>
        <v>-</v>
      </c>
    </row>
    <row r="68" spans="2:13" ht="15.4" customHeight="1">
      <c r="B68" s="1169"/>
      <c r="C68" s="1166"/>
      <c r="D68" s="46"/>
      <c r="E68" s="60" t="str">
        <f ca="1">評価結果!G86</f>
        <v>○</v>
      </c>
      <c r="F68" s="56" t="str">
        <f>評価結果!H86</f>
        <v>3b.8</v>
      </c>
      <c r="G68" s="57" t="str">
        <f>評価結果!I86</f>
        <v>空調機の変風量システムの導入</v>
      </c>
      <c r="H68" s="111">
        <f>評価結果!S86</f>
        <v>0</v>
      </c>
      <c r="I68" s="60">
        <f>評価結果!T86</f>
        <v>0.26</v>
      </c>
      <c r="J68" s="60">
        <f>評価結果!U86</f>
        <v>1</v>
      </c>
      <c r="K68" s="60">
        <f>評価結果!V86</f>
        <v>0</v>
      </c>
      <c r="L68" s="241" t="str">
        <f>評価結果!X86</f>
        <v/>
      </c>
      <c r="M68" s="271" t="str">
        <f>評価結果!L86</f>
        <v>-</v>
      </c>
    </row>
    <row r="69" spans="2:13" ht="15.4" customHeight="1">
      <c r="B69" s="1169"/>
      <c r="C69" s="1166"/>
      <c r="D69" s="46"/>
      <c r="E69" s="60" t="str">
        <f ca="1">評価結果!G87</f>
        <v>○</v>
      </c>
      <c r="F69" s="56" t="str">
        <f>評価結果!H87</f>
        <v>3b.9</v>
      </c>
      <c r="G69" s="57" t="str">
        <f>評価結果!I87</f>
        <v>大空間の居住域空調又は局所空調システムの導入</v>
      </c>
      <c r="H69" s="111">
        <f>評価結果!S87</f>
        <v>0</v>
      </c>
      <c r="I69" s="60">
        <f>評価結果!T87</f>
        <v>0.01</v>
      </c>
      <c r="J69" s="60">
        <f>評価結果!U87</f>
        <v>1</v>
      </c>
      <c r="K69" s="60">
        <f>評価結果!V87</f>
        <v>1</v>
      </c>
      <c r="L69" s="241" t="str">
        <f>評価結果!X87</f>
        <v/>
      </c>
      <c r="M69" s="271" t="str">
        <f>評価結果!L87</f>
        <v>-</v>
      </c>
    </row>
    <row r="70" spans="2:13" ht="15.4" customHeight="1">
      <c r="B70" s="1169"/>
      <c r="C70" s="1166"/>
      <c r="D70" s="46"/>
      <c r="E70" s="60" t="str">
        <f ca="1">評価結果!G88</f>
        <v>○</v>
      </c>
      <c r="F70" s="56" t="str">
        <f>評価結果!H88</f>
        <v>3b.10</v>
      </c>
      <c r="G70" s="57" t="str">
        <f>評価結果!I88</f>
        <v>空調機の気化式加湿器の導入</v>
      </c>
      <c r="H70" s="111">
        <f>評価結果!S88</f>
        <v>0</v>
      </c>
      <c r="I70" s="60">
        <f>評価結果!T88</f>
        <v>0.03</v>
      </c>
      <c r="J70" s="60">
        <f>評価結果!U88</f>
        <v>1</v>
      </c>
      <c r="K70" s="60">
        <f>評価結果!V88</f>
        <v>1</v>
      </c>
      <c r="L70" s="241" t="str">
        <f>評価結果!X88</f>
        <v/>
      </c>
      <c r="M70" s="271" t="str">
        <f>評価結果!L88</f>
        <v>-</v>
      </c>
    </row>
    <row r="71" spans="2:13" ht="15.4" customHeight="1">
      <c r="B71" s="1169"/>
      <c r="C71" s="1166"/>
      <c r="D71" s="46"/>
      <c r="E71" s="60" t="str">
        <f ca="1">評価結果!G89</f>
        <v>○</v>
      </c>
      <c r="F71" s="56" t="str">
        <f>評価結果!H89</f>
        <v>3b.11</v>
      </c>
      <c r="G71" s="57" t="str">
        <f>評価結果!I89</f>
        <v>空調温度制御の不感帯の設定</v>
      </c>
      <c r="H71" s="111">
        <f>評価結果!S89</f>
        <v>0</v>
      </c>
      <c r="I71" s="60">
        <f>評価結果!T89</f>
        <v>0.02</v>
      </c>
      <c r="J71" s="60">
        <f>評価結果!U89</f>
        <v>1</v>
      </c>
      <c r="K71" s="60">
        <f>評価結果!V89</f>
        <v>0</v>
      </c>
      <c r="L71" s="241" t="str">
        <f>評価結果!X89</f>
        <v/>
      </c>
      <c r="M71" s="271" t="str">
        <f>評価結果!L89</f>
        <v>-</v>
      </c>
    </row>
    <row r="72" spans="2:13" ht="15.4" customHeight="1">
      <c r="B72" s="1169"/>
      <c r="C72" s="1166"/>
      <c r="D72" s="46"/>
      <c r="E72" s="60" t="str">
        <f ca="1">評価結果!G90</f>
        <v>○</v>
      </c>
      <c r="F72" s="56" t="str">
        <f>評価結果!H90</f>
        <v>3b.12</v>
      </c>
      <c r="G72" s="57" t="str">
        <f>評価結果!I90</f>
        <v>外気冷房システムの導入</v>
      </c>
      <c r="H72" s="111">
        <f>評価結果!S90</f>
        <v>0</v>
      </c>
      <c r="I72" s="60">
        <f>評価結果!T90</f>
        <v>3.1E-2</v>
      </c>
      <c r="J72" s="60">
        <f>評価結果!U90</f>
        <v>1</v>
      </c>
      <c r="K72" s="60">
        <f>評価結果!V90</f>
        <v>0</v>
      </c>
      <c r="L72" s="241" t="str">
        <f>評価結果!X90</f>
        <v/>
      </c>
      <c r="M72" s="271" t="str">
        <f>評価結果!L90</f>
        <v>-</v>
      </c>
    </row>
    <row r="73" spans="2:13" ht="15.4" customHeight="1">
      <c r="B73" s="1169"/>
      <c r="C73" s="1166"/>
      <c r="D73" s="46"/>
      <c r="E73" s="60" t="str">
        <f ca="1">評価結果!G91</f>
        <v>○</v>
      </c>
      <c r="F73" s="56" t="str">
        <f>評価結果!H91</f>
        <v>3b.13</v>
      </c>
      <c r="G73" s="57" t="str">
        <f>評価結果!I91</f>
        <v>CO2濃度による外気量制御の導入</v>
      </c>
      <c r="H73" s="111">
        <f>評価結果!S91</f>
        <v>0</v>
      </c>
      <c r="I73" s="60">
        <f>評価結果!T91</f>
        <v>0.189</v>
      </c>
      <c r="J73" s="60">
        <f>評価結果!U91</f>
        <v>1</v>
      </c>
      <c r="K73" s="60">
        <f>評価結果!V91</f>
        <v>1</v>
      </c>
      <c r="L73" s="241" t="str">
        <f>評価結果!X91</f>
        <v/>
      </c>
      <c r="M73" s="271" t="str">
        <f>評価結果!L91</f>
        <v>-</v>
      </c>
    </row>
    <row r="74" spans="2:13" ht="15.4" customHeight="1">
      <c r="B74" s="1169"/>
      <c r="C74" s="1166"/>
      <c r="D74" s="46"/>
      <c r="E74" s="60" t="str">
        <f ca="1">評価結果!G92</f>
        <v>○</v>
      </c>
      <c r="F74" s="56" t="str">
        <f>評価結果!H92</f>
        <v>3b.14</v>
      </c>
      <c r="G74" s="57" t="str">
        <f>評価結果!I92</f>
        <v>ファンコイルユニットの比例制御の導入</v>
      </c>
      <c r="H74" s="111">
        <f>評価結果!S92</f>
        <v>0</v>
      </c>
      <c r="I74" s="60">
        <f>評価結果!T92</f>
        <v>0.4</v>
      </c>
      <c r="J74" s="60">
        <f>評価結果!U92</f>
        <v>1</v>
      </c>
      <c r="K74" s="60">
        <f>評価結果!V92</f>
        <v>0</v>
      </c>
      <c r="L74" s="241" t="str">
        <f>評価結果!X92</f>
        <v/>
      </c>
      <c r="M74" s="271" t="str">
        <f>評価結果!L92</f>
        <v>-</v>
      </c>
    </row>
    <row r="75" spans="2:13" ht="15.4" customHeight="1">
      <c r="B75" s="1169"/>
      <c r="C75" s="1166"/>
      <c r="D75" s="46"/>
      <c r="E75" s="60" t="str">
        <f ca="1">評価結果!G93</f>
        <v>○</v>
      </c>
      <c r="F75" s="56" t="str">
        <f>評価結果!H93</f>
        <v>3b.15</v>
      </c>
      <c r="G75" s="57" t="str">
        <f>評価結果!I93</f>
        <v>空調のセキュリティー連動制御の導入</v>
      </c>
      <c r="H75" s="111">
        <f>評価結果!S93</f>
        <v>0</v>
      </c>
      <c r="I75" s="60">
        <f>評価結果!T93</f>
        <v>0.01</v>
      </c>
      <c r="J75" s="60">
        <f>評価結果!U93</f>
        <v>1</v>
      </c>
      <c r="K75" s="60">
        <f>評価結果!V93</f>
        <v>0</v>
      </c>
      <c r="L75" s="241" t="str">
        <f>評価結果!X93</f>
        <v/>
      </c>
      <c r="M75" s="271" t="str">
        <f>評価結果!L93</f>
        <v>-</v>
      </c>
    </row>
    <row r="76" spans="2:13" ht="15.4" customHeight="1">
      <c r="B76" s="1169"/>
      <c r="C76" s="1166"/>
      <c r="D76" s="46"/>
      <c r="E76" s="60" t="str">
        <f ca="1">評価結果!G94</f>
        <v>○</v>
      </c>
      <c r="F76" s="56" t="str">
        <f>評価結果!H94</f>
        <v>3b.16</v>
      </c>
      <c r="G76" s="57" t="str">
        <f>評価結果!I94</f>
        <v>空調の最適起動制御の導入</v>
      </c>
      <c r="H76" s="111">
        <f>評価結果!S94</f>
        <v>0</v>
      </c>
      <c r="I76" s="60">
        <f>評価結果!T94</f>
        <v>0.01</v>
      </c>
      <c r="J76" s="60">
        <f>評価結果!U94</f>
        <v>1</v>
      </c>
      <c r="K76" s="60">
        <f>評価結果!V94</f>
        <v>1</v>
      </c>
      <c r="L76" s="241" t="str">
        <f>評価結果!X94</f>
        <v/>
      </c>
      <c r="M76" s="271" t="str">
        <f>評価結果!L94</f>
        <v>-</v>
      </c>
    </row>
    <row r="77" spans="2:13" ht="15.4" customHeight="1">
      <c r="B77" s="1169"/>
      <c r="C77" s="1166"/>
      <c r="D77" s="46"/>
      <c r="E77" s="60" t="str">
        <f ca="1">評価結果!G95</f>
        <v>○</v>
      </c>
      <c r="F77" s="56" t="str">
        <f>評価結果!H95</f>
        <v>3b.17</v>
      </c>
      <c r="G77" s="57" t="str">
        <f>評価結果!I95</f>
        <v>非使用室の空調発停制御の導入</v>
      </c>
      <c r="H77" s="111">
        <f>評価結果!S95</f>
        <v>0</v>
      </c>
      <c r="I77" s="60">
        <f>評価結果!T95</f>
        <v>5.0000000000000001E-3</v>
      </c>
      <c r="J77" s="60">
        <f>評価結果!U95</f>
        <v>1</v>
      </c>
      <c r="K77" s="60">
        <f>評価結果!V95</f>
        <v>1</v>
      </c>
      <c r="L77" s="241" t="str">
        <f>評価結果!X95</f>
        <v/>
      </c>
      <c r="M77" s="271" t="str">
        <f>評価結果!L95</f>
        <v>-</v>
      </c>
    </row>
    <row r="78" spans="2:13">
      <c r="B78" s="1169"/>
      <c r="C78" s="1166"/>
      <c r="D78" s="46"/>
      <c r="E78" s="60" t="str">
        <f ca="1">評価結果!G96</f>
        <v>○</v>
      </c>
      <c r="F78" s="56" t="str">
        <f>評価結果!H96</f>
        <v>3b.18</v>
      </c>
      <c r="G78" s="57" t="str">
        <f>評価結果!I96</f>
        <v>駐車場ファンのCO又はCO2濃度制御の導入</v>
      </c>
      <c r="H78" s="111">
        <f>評価結果!S96</f>
        <v>0</v>
      </c>
      <c r="I78" s="60">
        <f>評価結果!T96</f>
        <v>0.2</v>
      </c>
      <c r="J78" s="60">
        <f>評価結果!U96</f>
        <v>1</v>
      </c>
      <c r="K78" s="60">
        <f>評価結果!V96</f>
        <v>0</v>
      </c>
      <c r="L78" s="241" t="str">
        <f>評価結果!X96</f>
        <v/>
      </c>
      <c r="M78" s="271" t="str">
        <f>評価結果!L96</f>
        <v>-</v>
      </c>
    </row>
    <row r="79" spans="2:13" ht="15.4" customHeight="1">
      <c r="B79" s="1169"/>
      <c r="C79" s="1166"/>
      <c r="D79" s="46"/>
      <c r="E79" s="60" t="str">
        <f ca="1">評価結果!G97</f>
        <v>○</v>
      </c>
      <c r="F79" s="56" t="str">
        <f>評価結果!H97</f>
        <v>3b.19</v>
      </c>
      <c r="G79" s="57" t="str">
        <f>評価結果!I97</f>
        <v>熱源機械室ファンの燃焼機器等連動停止制御の導入</v>
      </c>
      <c r="H79" s="111">
        <f>評価結果!S97</f>
        <v>0</v>
      </c>
      <c r="I79" s="60">
        <f>評価結果!T97</f>
        <v>0.01</v>
      </c>
      <c r="J79" s="60">
        <f>評価結果!U97</f>
        <v>1</v>
      </c>
      <c r="K79" s="60">
        <f>評価結果!V97</f>
        <v>1</v>
      </c>
      <c r="L79" s="241" t="str">
        <f>評価結果!X97</f>
        <v/>
      </c>
      <c r="M79" s="271" t="str">
        <f>評価結果!L97</f>
        <v>-</v>
      </c>
    </row>
    <row r="80" spans="2:13" ht="15.4" customHeight="1">
      <c r="B80" s="1169"/>
      <c r="C80" s="1166"/>
      <c r="D80" s="3"/>
      <c r="E80" s="60" t="str">
        <f ca="1">評価結果!G98</f>
        <v>＋</v>
      </c>
      <c r="F80" s="56" t="str">
        <f>評価結果!H98</f>
        <v>3b.20</v>
      </c>
      <c r="G80" s="57" t="str">
        <f>評価結果!I98</f>
        <v>全熱交換器の導入</v>
      </c>
      <c r="H80" s="111">
        <f>評価結果!S98</f>
        <v>0</v>
      </c>
      <c r="I80" s="60">
        <f>評価結果!T98</f>
        <v>0.18</v>
      </c>
      <c r="J80" s="60">
        <f>評価結果!U98</f>
        <v>1</v>
      </c>
      <c r="K80" s="60">
        <f>評価結果!V98</f>
        <v>1</v>
      </c>
      <c r="L80" s="241">
        <f ca="1">評価結果!X98</f>
        <v>0</v>
      </c>
      <c r="M80" s="271">
        <f ca="1">評価結果!L98</f>
        <v>0</v>
      </c>
    </row>
    <row r="81" spans="2:13" ht="15.4" customHeight="1">
      <c r="B81" s="1169"/>
      <c r="C81" s="1166"/>
      <c r="D81" s="3"/>
      <c r="E81" s="60" t="str">
        <f ca="1">評価結果!G99</f>
        <v>＋</v>
      </c>
      <c r="F81" s="56" t="str">
        <f>評価結果!H99</f>
        <v>3b.21</v>
      </c>
      <c r="G81" s="57" t="str">
        <f>評価結果!I99</f>
        <v>大温度差送風空調システムの導入</v>
      </c>
      <c r="H81" s="111">
        <f>評価結果!S99</f>
        <v>0</v>
      </c>
      <c r="I81" s="60">
        <f>評価結果!T99</f>
        <v>4.8000000000000001E-2</v>
      </c>
      <c r="J81" s="60">
        <f>評価結果!U99</f>
        <v>1</v>
      </c>
      <c r="K81" s="60">
        <f>評価結果!V99</f>
        <v>0</v>
      </c>
      <c r="L81" s="241">
        <f ca="1">評価結果!X99</f>
        <v>0</v>
      </c>
      <c r="M81" s="271">
        <f ca="1">評価結果!L99</f>
        <v>0</v>
      </c>
    </row>
    <row r="82" spans="2:13" ht="15.4" customHeight="1">
      <c r="B82" s="1169"/>
      <c r="C82" s="1166"/>
      <c r="D82" s="3"/>
      <c r="E82" s="60" t="str">
        <f ca="1">評価結果!G100</f>
        <v>＋</v>
      </c>
      <c r="F82" s="56" t="str">
        <f>評価結果!H100</f>
        <v>3b.22</v>
      </c>
      <c r="G82" s="57" t="str">
        <f>評価結果!I100</f>
        <v>床吹出空調システムの導入</v>
      </c>
      <c r="H82" s="111">
        <f>評価結果!S100</f>
        <v>0</v>
      </c>
      <c r="I82" s="60">
        <f>評価結果!T100</f>
        <v>0.11</v>
      </c>
      <c r="J82" s="60">
        <f>評価結果!U100</f>
        <v>1</v>
      </c>
      <c r="K82" s="60">
        <f>評価結果!V100</f>
        <v>0</v>
      </c>
      <c r="L82" s="241">
        <f ca="1">評価結果!X100</f>
        <v>0</v>
      </c>
      <c r="M82" s="271">
        <f ca="1">評価結果!L100</f>
        <v>0</v>
      </c>
    </row>
    <row r="83" spans="2:13" ht="15.4" customHeight="1">
      <c r="B83" s="1169"/>
      <c r="C83" s="1166"/>
      <c r="D83" s="3"/>
      <c r="E83" s="60" t="str">
        <f ca="1">評価結果!G101</f>
        <v>＋</v>
      </c>
      <c r="F83" s="56" t="str">
        <f>評価結果!H101</f>
        <v>3b.23</v>
      </c>
      <c r="G83" s="57" t="str">
        <f>評価結果!I101</f>
        <v>放射冷暖房空調システムの導入</v>
      </c>
      <c r="H83" s="111">
        <f>評価結果!S101</f>
        <v>0</v>
      </c>
      <c r="I83" s="60">
        <f>評価結果!T101</f>
        <v>5.0999999999999997E-2</v>
      </c>
      <c r="J83" s="60">
        <f>評価結果!U101</f>
        <v>1</v>
      </c>
      <c r="K83" s="60">
        <f>評価結果!V101</f>
        <v>1</v>
      </c>
      <c r="L83" s="241">
        <f ca="1">評価結果!X101</f>
        <v>0</v>
      </c>
      <c r="M83" s="271">
        <f ca="1">評価結果!L101</f>
        <v>0</v>
      </c>
    </row>
    <row r="84" spans="2:13" ht="15.4" customHeight="1">
      <c r="B84" s="1169"/>
      <c r="C84" s="1166"/>
      <c r="D84" s="3"/>
      <c r="E84" s="60" t="str">
        <f ca="1">評価結果!G102</f>
        <v>＋</v>
      </c>
      <c r="F84" s="56" t="str">
        <f>評価結果!H102</f>
        <v>3b.24</v>
      </c>
      <c r="G84" s="57" t="str">
        <f>評価結果!I102</f>
        <v>冷却除湿再熱方式以外の除湿システムの導入</v>
      </c>
      <c r="H84" s="111">
        <f>評価結果!S102</f>
        <v>0</v>
      </c>
      <c r="I84" s="60">
        <f>評価結果!T102</f>
        <v>7.0000000000000001E-3</v>
      </c>
      <c r="J84" s="60">
        <f>評価結果!U102</f>
        <v>1</v>
      </c>
      <c r="K84" s="60">
        <f>評価結果!V102</f>
        <v>1</v>
      </c>
      <c r="L84" s="241">
        <f ca="1">評価結果!X102</f>
        <v>0</v>
      </c>
      <c r="M84" s="271">
        <f ca="1">評価結果!L102</f>
        <v>0</v>
      </c>
    </row>
    <row r="85" spans="2:13" ht="15.4" customHeight="1">
      <c r="B85" s="1169"/>
      <c r="C85" s="1166"/>
      <c r="D85" s="3"/>
      <c r="E85" s="60" t="str">
        <f ca="1">評価結果!G103</f>
        <v>＋</v>
      </c>
      <c r="F85" s="56" t="str">
        <f>評価結果!H103</f>
        <v>3b.25</v>
      </c>
      <c r="G85" s="57" t="str">
        <f>評価結果!I103</f>
        <v>潜熱・顕熱分離方式省エネ空調システムの導入</v>
      </c>
      <c r="H85" s="111">
        <f>評価結果!S103</f>
        <v>0</v>
      </c>
      <c r="I85" s="60">
        <f>評価結果!T103</f>
        <v>3.2000000000000001E-2</v>
      </c>
      <c r="J85" s="60">
        <f>評価結果!U103</f>
        <v>1</v>
      </c>
      <c r="K85" s="60">
        <f>評価結果!V103</f>
        <v>1</v>
      </c>
      <c r="L85" s="241">
        <f ca="1">評価結果!X103</f>
        <v>0</v>
      </c>
      <c r="M85" s="271">
        <f ca="1">評価結果!L103</f>
        <v>0</v>
      </c>
    </row>
    <row r="86" spans="2:13" ht="15.4" customHeight="1">
      <c r="B86" s="1169"/>
      <c r="C86" s="1166"/>
      <c r="D86" s="3"/>
      <c r="E86" s="60" t="str">
        <f ca="1">評価結果!G104</f>
        <v>＋</v>
      </c>
      <c r="F86" s="56" t="str">
        <f>評価結果!H104</f>
        <v>3b.26</v>
      </c>
      <c r="G86" s="57" t="str">
        <f>評価結果!I104</f>
        <v>デシカント空調システムの導入</v>
      </c>
      <c r="H86" s="111">
        <f>評価結果!S104</f>
        <v>0</v>
      </c>
      <c r="I86" s="60">
        <f>評価結果!T104</f>
        <v>0.12</v>
      </c>
      <c r="J86" s="60">
        <f>評価結果!U104</f>
        <v>1</v>
      </c>
      <c r="K86" s="60">
        <f>評価結果!V104</f>
        <v>0</v>
      </c>
      <c r="L86" s="241">
        <f ca="1">評価結果!X104</f>
        <v>0</v>
      </c>
      <c r="M86" s="271">
        <f ca="1">評価結果!L104</f>
        <v>0</v>
      </c>
    </row>
    <row r="87" spans="2:13" ht="15.4" customHeight="1">
      <c r="B87" s="1169"/>
      <c r="C87" s="1166"/>
      <c r="D87" s="46"/>
      <c r="E87" s="60" t="str">
        <f ca="1">評価結果!G105</f>
        <v>＋</v>
      </c>
      <c r="F87" s="56" t="str">
        <f>評価結果!H105</f>
        <v>3b.27</v>
      </c>
      <c r="G87" s="57" t="str">
        <f>評価結果!I105</f>
        <v>ハイブリッド空調システムの導入</v>
      </c>
      <c r="H87" s="111">
        <f>評価結果!S105</f>
        <v>0</v>
      </c>
      <c r="I87" s="60">
        <f>評価結果!T105</f>
        <v>2.1999999999999999E-2</v>
      </c>
      <c r="J87" s="60">
        <f>評価結果!U105</f>
        <v>1</v>
      </c>
      <c r="K87" s="60">
        <f>評価結果!V105</f>
        <v>0</v>
      </c>
      <c r="L87" s="241">
        <f ca="1">評価結果!X105</f>
        <v>0</v>
      </c>
      <c r="M87" s="271">
        <f ca="1">評価結果!L105</f>
        <v>0</v>
      </c>
    </row>
    <row r="88" spans="2:13" ht="15.4" customHeight="1">
      <c r="B88" s="1169"/>
      <c r="C88" s="1166"/>
      <c r="D88" s="46"/>
      <c r="E88" s="60" t="str">
        <f ca="1">評価結果!G106</f>
        <v>＋</v>
      </c>
      <c r="F88" s="56" t="str">
        <f>評価結果!H106</f>
        <v>3b.28</v>
      </c>
      <c r="G88" s="57" t="str">
        <f>評価結果!I106</f>
        <v>置換換気システムの導入</v>
      </c>
      <c r="H88" s="111">
        <f>評価結果!S106</f>
        <v>0</v>
      </c>
      <c r="I88" s="60">
        <f>評価結果!T106</f>
        <v>0.08</v>
      </c>
      <c r="J88" s="60">
        <f>評価結果!U106</f>
        <v>1</v>
      </c>
      <c r="K88" s="60">
        <f>評価結果!V106</f>
        <v>1</v>
      </c>
      <c r="L88" s="241">
        <f ca="1">評価結果!X106</f>
        <v>0</v>
      </c>
      <c r="M88" s="271">
        <f ca="1">評価結果!L106</f>
        <v>0</v>
      </c>
    </row>
    <row r="89" spans="2:13" ht="15.4" customHeight="1">
      <c r="B89" s="1169"/>
      <c r="C89" s="1166"/>
      <c r="D89" s="46"/>
      <c r="E89" s="60" t="str">
        <f ca="1">評価結果!G107</f>
        <v>＋</v>
      </c>
      <c r="F89" s="56" t="str">
        <f>評価結果!H107</f>
        <v>3b.29</v>
      </c>
      <c r="G89" s="57" t="str">
        <f>評価結果!I107</f>
        <v>電算室の局所冷房設備の導入</v>
      </c>
      <c r="H89" s="111">
        <f>評価結果!S107</f>
        <v>0</v>
      </c>
      <c r="I89" s="60">
        <f>評価結果!T107</f>
        <v>0.03</v>
      </c>
      <c r="J89" s="60">
        <f>評価結果!U107</f>
        <v>1</v>
      </c>
      <c r="K89" s="60">
        <f>評価結果!V107</f>
        <v>0</v>
      </c>
      <c r="L89" s="241">
        <f ca="1">評価結果!X107</f>
        <v>0</v>
      </c>
      <c r="M89" s="271">
        <f ca="1">評価結果!L107</f>
        <v>0</v>
      </c>
    </row>
    <row r="90" spans="2:13" ht="15.4" customHeight="1">
      <c r="B90" s="1169"/>
      <c r="C90" s="1166"/>
      <c r="D90" s="46"/>
      <c r="E90" s="60" t="str">
        <f ca="1">評価結果!G108</f>
        <v>＋</v>
      </c>
      <c r="F90" s="56" t="str">
        <f>評価結果!H108</f>
        <v>3b.30</v>
      </c>
      <c r="G90" s="57" t="str">
        <f>評価結果!I108</f>
        <v>高効率厨房換気システムの導入</v>
      </c>
      <c r="H90" s="111">
        <f>評価結果!S108</f>
        <v>0</v>
      </c>
      <c r="I90" s="60">
        <f>評価結果!T108</f>
        <v>0.16</v>
      </c>
      <c r="J90" s="60">
        <f>評価結果!U108</f>
        <v>1</v>
      </c>
      <c r="K90" s="60">
        <f>評価結果!V108</f>
        <v>0</v>
      </c>
      <c r="L90" s="241">
        <f ca="1">評価結果!X108</f>
        <v>0</v>
      </c>
      <c r="M90" s="271">
        <f ca="1">評価結果!L108</f>
        <v>0</v>
      </c>
    </row>
    <row r="91" spans="2:13" ht="15.4" customHeight="1">
      <c r="B91" s="1169"/>
      <c r="C91" s="1166"/>
      <c r="D91" s="46"/>
      <c r="E91" s="60" t="str">
        <f ca="1">評価結果!G109</f>
        <v>＋</v>
      </c>
      <c r="F91" s="56" t="str">
        <f>評価結果!H109</f>
        <v>3b.31</v>
      </c>
      <c r="G91" s="57" t="str">
        <f>評価結果!I109</f>
        <v>空調機の間欠運転制御の導入</v>
      </c>
      <c r="H91" s="111">
        <f>評価結果!S109</f>
        <v>0</v>
      </c>
      <c r="I91" s="60">
        <f>評価結果!T109</f>
        <v>0.1</v>
      </c>
      <c r="J91" s="60">
        <f>評価結果!U109</f>
        <v>1</v>
      </c>
      <c r="K91" s="60">
        <f>評価結果!V109</f>
        <v>0</v>
      </c>
      <c r="L91" s="241">
        <f ca="1">評価結果!X109</f>
        <v>0</v>
      </c>
      <c r="M91" s="271">
        <f ca="1">評価結果!L109</f>
        <v>0</v>
      </c>
    </row>
    <row r="92" spans="2:13" ht="15.4" customHeight="1">
      <c r="B92" s="1169"/>
      <c r="C92" s="1166"/>
      <c r="D92" s="3"/>
      <c r="E92" s="60" t="str">
        <f ca="1">評価結果!G110</f>
        <v>＋</v>
      </c>
      <c r="F92" s="56" t="str">
        <f>評価結果!H110</f>
        <v>3b.32</v>
      </c>
      <c r="G92" s="57" t="str">
        <f>評価結果!I110</f>
        <v>厨房外調機・ファンの風量モード切換制御の導入</v>
      </c>
      <c r="H92" s="111">
        <f>評価結果!S110</f>
        <v>0</v>
      </c>
      <c r="I92" s="60">
        <f>評価結果!T110</f>
        <v>7.5999999999999998E-2</v>
      </c>
      <c r="J92" s="60">
        <f>評価結果!U110</f>
        <v>1</v>
      </c>
      <c r="K92" s="60">
        <f>評価結果!V110</f>
        <v>0</v>
      </c>
      <c r="L92" s="241">
        <f ca="1">評価結果!X110</f>
        <v>0</v>
      </c>
      <c r="M92" s="271">
        <f ca="1">評価結果!L110</f>
        <v>0</v>
      </c>
    </row>
    <row r="93" spans="2:13" ht="15.4" customHeight="1">
      <c r="B93" s="1169"/>
      <c r="C93" s="1166"/>
      <c r="D93" s="3"/>
      <c r="E93" s="60" t="str">
        <f ca="1">評価結果!G111</f>
        <v>＋</v>
      </c>
      <c r="F93" s="56" t="str">
        <f>評価結果!H111</f>
        <v>3b.33</v>
      </c>
      <c r="G93" s="57" t="str">
        <f>評価結果!I111</f>
        <v>厨房外調機の換気モード切換制御の導入</v>
      </c>
      <c r="H93" s="111">
        <f>評価結果!S111</f>
        <v>0</v>
      </c>
      <c r="I93" s="60">
        <f>評価結果!T111</f>
        <v>0.02</v>
      </c>
      <c r="J93" s="60">
        <f>評価結果!U111</f>
        <v>1</v>
      </c>
      <c r="K93" s="60">
        <f>評価結果!V111</f>
        <v>0</v>
      </c>
      <c r="L93" s="241">
        <f ca="1">評価結果!X111</f>
        <v>0</v>
      </c>
      <c r="M93" s="271">
        <f ca="1">評価結果!L111</f>
        <v>0</v>
      </c>
    </row>
    <row r="94" spans="2:13" ht="15.4" customHeight="1">
      <c r="B94" s="1169"/>
      <c r="C94" s="1166"/>
      <c r="D94" s="3"/>
      <c r="E94" s="60" t="str">
        <f ca="1">評価結果!G112</f>
        <v>＋</v>
      </c>
      <c r="F94" s="56" t="str">
        <f>評価結果!H112</f>
        <v>3b.34</v>
      </c>
      <c r="G94" s="57" t="str">
        <f>評価結果!I112</f>
        <v>人感センサーによる換気制御の導入</v>
      </c>
      <c r="H94" s="111">
        <f>評価結果!S112</f>
        <v>0</v>
      </c>
      <c r="I94" s="60">
        <f>評価結果!T112</f>
        <v>1.6E-2</v>
      </c>
      <c r="J94" s="60">
        <f>評価結果!U112</f>
        <v>1</v>
      </c>
      <c r="K94" s="60">
        <f>評価結果!V112</f>
        <v>1</v>
      </c>
      <c r="L94" s="241">
        <f ca="1">評価結果!X112</f>
        <v>0</v>
      </c>
      <c r="M94" s="271">
        <f ca="1">評価結果!L112</f>
        <v>0</v>
      </c>
    </row>
    <row r="95" spans="2:13" ht="15.4" customHeight="1">
      <c r="B95" s="1169"/>
      <c r="C95" s="1166"/>
      <c r="D95" s="3"/>
      <c r="E95" s="60" t="str">
        <f ca="1">評価結果!G113</f>
        <v>＋</v>
      </c>
      <c r="F95" s="56" t="str">
        <f>評価結果!H113</f>
        <v>3b.35</v>
      </c>
      <c r="G95" s="57" t="str">
        <f>評価結果!I113</f>
        <v>ファンの手動調整用インバータの導入</v>
      </c>
      <c r="H95" s="111">
        <f>評価結果!S113</f>
        <v>0</v>
      </c>
      <c r="I95" s="60">
        <f>評価結果!T113</f>
        <v>0.2</v>
      </c>
      <c r="J95" s="60">
        <f>評価結果!U113</f>
        <v>1</v>
      </c>
      <c r="K95" s="60">
        <f>評価結果!V113</f>
        <v>1</v>
      </c>
      <c r="L95" s="241">
        <f ca="1">評価結果!X113</f>
        <v>0</v>
      </c>
      <c r="M95" s="271">
        <f ca="1">評価結果!L113</f>
        <v>0</v>
      </c>
    </row>
    <row r="96" spans="2:13" ht="15.4" customHeight="1">
      <c r="B96" s="1169"/>
      <c r="C96" s="1166"/>
      <c r="D96" s="188"/>
      <c r="E96" s="782" t="str">
        <f ca="1">評価結果!G114</f>
        <v>＋</v>
      </c>
      <c r="F96" s="1001" t="str">
        <f>評価結果!H114</f>
        <v>3b.36</v>
      </c>
      <c r="G96" s="207" t="str">
        <f>評価結果!I114</f>
        <v>気流感創出ファン・サーキュレーションファンの導入</v>
      </c>
      <c r="H96" s="213">
        <f>評価結果!S114</f>
        <v>0</v>
      </c>
      <c r="I96" s="782">
        <f>評価結果!T114</f>
        <v>0.01</v>
      </c>
      <c r="J96" s="782">
        <f>評価結果!U114</f>
        <v>1</v>
      </c>
      <c r="K96" s="782">
        <f>評価結果!V114</f>
        <v>1</v>
      </c>
      <c r="L96" s="781">
        <f ca="1">評価結果!X114</f>
        <v>0</v>
      </c>
      <c r="M96" s="781">
        <f ca="1">評価結果!L114</f>
        <v>0</v>
      </c>
    </row>
    <row r="97" spans="2:13" ht="15.4" customHeight="1">
      <c r="B97" s="1169"/>
      <c r="C97" s="1166"/>
      <c r="D97" s="20"/>
      <c r="E97" s="66" t="str">
        <f ca="1">評価結果!G115</f>
        <v>＋</v>
      </c>
      <c r="F97" s="62" t="str">
        <f>評価結果!H115</f>
        <v>3b.37</v>
      </c>
      <c r="G97" s="63" t="str">
        <f>評価結果!I115</f>
        <v>厨房排気の熱回収システムの導入</v>
      </c>
      <c r="H97" s="112">
        <f>評価結果!S115</f>
        <v>0</v>
      </c>
      <c r="I97" s="66">
        <f>評価結果!T115</f>
        <v>0.15</v>
      </c>
      <c r="J97" s="66">
        <f>評価結果!U115</f>
        <v>1</v>
      </c>
      <c r="K97" s="66">
        <f>評価結果!V115</f>
        <v>0</v>
      </c>
      <c r="L97" s="222">
        <f ca="1">評価結果!X115</f>
        <v>0</v>
      </c>
      <c r="M97" s="222">
        <f ca="1">評価結果!L115</f>
        <v>0</v>
      </c>
    </row>
    <row r="98" spans="2:13" ht="15.4" customHeight="1">
      <c r="B98" s="1169"/>
      <c r="C98" s="1166"/>
      <c r="D98" s="46" t="s">
        <v>73</v>
      </c>
      <c r="E98" s="124" t="str">
        <f ca="1">評価結果!G116</f>
        <v>◎</v>
      </c>
      <c r="F98" s="132" t="str">
        <f>評価結果!H116</f>
        <v>3c.1</v>
      </c>
      <c r="G98" s="122" t="str">
        <f>評価結果!I116</f>
        <v>高効率照明器具の導入</v>
      </c>
      <c r="H98" s="133">
        <f>評価結果!S116</f>
        <v>0</v>
      </c>
      <c r="I98" s="124">
        <f>評価結果!T116</f>
        <v>0.188</v>
      </c>
      <c r="J98" s="124">
        <f>評価結果!U116</f>
        <v>1</v>
      </c>
      <c r="K98" s="124">
        <f>評価結果!V116</f>
        <v>1</v>
      </c>
      <c r="L98" s="241">
        <f ca="1">評価結果!X116</f>
        <v>0</v>
      </c>
      <c r="M98" s="241">
        <f ca="1">評価結果!L116</f>
        <v>0</v>
      </c>
    </row>
    <row r="99" spans="2:13" ht="15.4" customHeight="1">
      <c r="B99" s="1169"/>
      <c r="C99" s="1166"/>
      <c r="D99" s="46"/>
      <c r="E99" s="60" t="str">
        <f ca="1">評価結果!G117</f>
        <v>◎</v>
      </c>
      <c r="F99" s="56" t="str">
        <f>評価結果!H117</f>
        <v>3c.2</v>
      </c>
      <c r="G99" s="71" t="str">
        <f>評価結果!I117</f>
        <v>高輝度型誘導灯・蓄光型誘導灯の導入</v>
      </c>
      <c r="H99" s="111">
        <f>評価結果!S117</f>
        <v>0</v>
      </c>
      <c r="I99" s="60">
        <f>評価結果!T117</f>
        <v>1.7999999999999999E-2</v>
      </c>
      <c r="J99" s="60">
        <f>評価結果!U117</f>
        <v>1</v>
      </c>
      <c r="K99" s="60">
        <f>評価結果!V117</f>
        <v>1</v>
      </c>
      <c r="L99" s="241">
        <f ca="1">評価結果!X117</f>
        <v>0</v>
      </c>
      <c r="M99" s="271">
        <f ca="1">評価結果!L117</f>
        <v>0</v>
      </c>
    </row>
    <row r="100" spans="2:13" ht="15.4" customHeight="1">
      <c r="B100" s="1169"/>
      <c r="C100" s="1166"/>
      <c r="D100" s="46"/>
      <c r="E100" s="60" t="str">
        <f ca="1">評価結果!G118</f>
        <v>◎</v>
      </c>
      <c r="F100" s="56" t="str">
        <f>評価結果!H118</f>
        <v>3c.3</v>
      </c>
      <c r="G100" s="71" t="str">
        <f>評価結果!I118</f>
        <v>照明の初期照度補正制御の導入</v>
      </c>
      <c r="H100" s="111">
        <f>評価結果!S118</f>
        <v>0</v>
      </c>
      <c r="I100" s="60">
        <f>評価結果!T118</f>
        <v>0.105</v>
      </c>
      <c r="J100" s="60">
        <f>評価結果!U118</f>
        <v>1</v>
      </c>
      <c r="K100" s="60">
        <f>評価結果!V118</f>
        <v>0</v>
      </c>
      <c r="L100" s="241">
        <f ca="1">評価結果!X118</f>
        <v>0</v>
      </c>
      <c r="M100" s="271">
        <f ca="1">評価結果!L118</f>
        <v>0</v>
      </c>
    </row>
    <row r="101" spans="2:13" ht="15.4" customHeight="1">
      <c r="B101" s="1169"/>
      <c r="C101" s="1166"/>
      <c r="D101" s="46"/>
      <c r="E101" s="60" t="str">
        <f ca="1">評価結果!G119</f>
        <v>◎</v>
      </c>
      <c r="F101" s="56" t="str">
        <f>評価結果!H119</f>
        <v>3c.4</v>
      </c>
      <c r="G101" s="71" t="str">
        <f>評価結果!I119</f>
        <v>照明のゾーニング制御の導入</v>
      </c>
      <c r="H101" s="111">
        <f>評価結果!S119</f>
        <v>0</v>
      </c>
      <c r="I101" s="60">
        <f>評価結果!T119</f>
        <v>0.05</v>
      </c>
      <c r="J101" s="60">
        <f>評価結果!U119</f>
        <v>1</v>
      </c>
      <c r="K101" s="60">
        <f>評価結果!V119</f>
        <v>1</v>
      </c>
      <c r="L101" s="241">
        <f ca="1">評価結果!X119</f>
        <v>0</v>
      </c>
      <c r="M101" s="271">
        <f ca="1">評価結果!L119</f>
        <v>0</v>
      </c>
    </row>
    <row r="102" spans="2:13" ht="15.4" customHeight="1">
      <c r="B102" s="1169"/>
      <c r="C102" s="1166"/>
      <c r="D102" s="46"/>
      <c r="E102" s="60" t="str">
        <f ca="1">評価結果!G120</f>
        <v>○</v>
      </c>
      <c r="F102" s="56" t="str">
        <f>評価結果!H120</f>
        <v>3c.5</v>
      </c>
      <c r="G102" s="71" t="str">
        <f>評価結果!I120</f>
        <v>高効率変圧器の導入</v>
      </c>
      <c r="H102" s="111">
        <f>評価結果!S120</f>
        <v>0</v>
      </c>
      <c r="I102" s="60">
        <f>評価結果!T120</f>
        <v>8.5000000000000006E-2</v>
      </c>
      <c r="J102" s="60">
        <f>評価結果!U120</f>
        <v>1</v>
      </c>
      <c r="K102" s="60">
        <f>評価結果!V120</f>
        <v>1</v>
      </c>
      <c r="L102" s="241" t="str">
        <f>評価結果!X120</f>
        <v/>
      </c>
      <c r="M102" s="271" t="str">
        <f>評価結果!L120</f>
        <v>-</v>
      </c>
    </row>
    <row r="103" spans="2:13" ht="15.4" customHeight="1">
      <c r="B103" s="1169"/>
      <c r="C103" s="1166"/>
      <c r="D103" s="3"/>
      <c r="E103" s="60" t="str">
        <f ca="1">評価結果!G121</f>
        <v>○</v>
      </c>
      <c r="F103" s="56" t="str">
        <f>評価結果!H121</f>
        <v>3c.7</v>
      </c>
      <c r="G103" s="71" t="str">
        <f>評価結果!I121</f>
        <v>高効率UPSの導入</v>
      </c>
      <c r="H103" s="111">
        <f>評価結果!S121</f>
        <v>0</v>
      </c>
      <c r="I103" s="60">
        <f>評価結果!T121</f>
        <v>1.4999999999999999E-2</v>
      </c>
      <c r="J103" s="60">
        <f>評価結果!U121</f>
        <v>1</v>
      </c>
      <c r="K103" s="60">
        <f>評価結果!V121</f>
        <v>0</v>
      </c>
      <c r="L103" s="241" t="str">
        <f>評価結果!X121</f>
        <v/>
      </c>
      <c r="M103" s="271" t="str">
        <f>評価結果!L121</f>
        <v>-</v>
      </c>
    </row>
    <row r="104" spans="2:13" ht="15.4" customHeight="1">
      <c r="B104" s="1169"/>
      <c r="C104" s="1166"/>
      <c r="D104" s="46"/>
      <c r="E104" s="60" t="str">
        <f ca="1">評価結果!G122</f>
        <v>○</v>
      </c>
      <c r="F104" s="56" t="str">
        <f>評価結果!H122</f>
        <v>3c.8</v>
      </c>
      <c r="G104" s="71" t="str">
        <f>評価結果!I122</f>
        <v>照明の昼光利用照明制御の導入</v>
      </c>
      <c r="H104" s="111">
        <f>評価結果!S122</f>
        <v>0</v>
      </c>
      <c r="I104" s="60">
        <f>評価結果!T122</f>
        <v>7.0000000000000007E-2</v>
      </c>
      <c r="J104" s="60">
        <f>評価結果!U122</f>
        <v>1</v>
      </c>
      <c r="K104" s="60">
        <f>評価結果!V122</f>
        <v>0</v>
      </c>
      <c r="L104" s="241" t="str">
        <f>評価結果!X122</f>
        <v/>
      </c>
      <c r="M104" s="271" t="str">
        <f>評価結果!L122</f>
        <v>-</v>
      </c>
    </row>
    <row r="105" spans="2:13" ht="15.4" customHeight="1">
      <c r="B105" s="1169"/>
      <c r="C105" s="1166"/>
      <c r="D105" s="46"/>
      <c r="E105" s="60" t="str">
        <f ca="1">評価結果!G123</f>
        <v>○</v>
      </c>
      <c r="F105" s="56" t="str">
        <f>評価結果!H123</f>
        <v>3c.9</v>
      </c>
      <c r="G105" s="71" t="str">
        <f>評価結果!I123</f>
        <v>照明の人感センサーによる在室検知制御の導入</v>
      </c>
      <c r="H105" s="111">
        <f>評価結果!S123</f>
        <v>0</v>
      </c>
      <c r="I105" s="60">
        <f>評価結果!T123</f>
        <v>0.03</v>
      </c>
      <c r="J105" s="60">
        <f>評価結果!U123</f>
        <v>1</v>
      </c>
      <c r="K105" s="60">
        <f>評価結果!V123</f>
        <v>1</v>
      </c>
      <c r="L105" s="241">
        <f ca="1">評価結果!X123</f>
        <v>0</v>
      </c>
      <c r="M105" s="271">
        <f ca="1">評価結果!L123</f>
        <v>0</v>
      </c>
    </row>
    <row r="106" spans="2:13" ht="15.4" customHeight="1">
      <c r="B106" s="1169"/>
      <c r="C106" s="1166"/>
      <c r="D106" s="46"/>
      <c r="E106" s="60" t="str">
        <f ca="1">評価結果!G124</f>
        <v>○</v>
      </c>
      <c r="F106" s="56" t="str">
        <f>評価結果!H124</f>
        <v>3c.10</v>
      </c>
      <c r="G106" s="71" t="str">
        <f>評価結果!I124</f>
        <v>照明のタイムスケジュール制御の導入</v>
      </c>
      <c r="H106" s="111">
        <f>評価結果!S124</f>
        <v>0</v>
      </c>
      <c r="I106" s="60">
        <f>評価結果!T124</f>
        <v>2.5000000000000001E-2</v>
      </c>
      <c r="J106" s="60">
        <f>評価結果!U124</f>
        <v>1</v>
      </c>
      <c r="K106" s="60">
        <f>評価結果!V124</f>
        <v>1</v>
      </c>
      <c r="L106" s="241">
        <f ca="1">評価結果!X124</f>
        <v>0</v>
      </c>
      <c r="M106" s="271">
        <f ca="1">評価結果!L124</f>
        <v>0</v>
      </c>
    </row>
    <row r="107" spans="2:13" ht="15.4" customHeight="1">
      <c r="B107" s="1169"/>
      <c r="C107" s="1166"/>
      <c r="D107" s="46"/>
      <c r="E107" s="60" t="str">
        <f ca="1">評価結果!G125</f>
        <v>○</v>
      </c>
      <c r="F107" s="56" t="str">
        <f>評価結果!H125</f>
        <v>3c.11</v>
      </c>
      <c r="G107" s="71" t="str">
        <f>評価結果!I125</f>
        <v>照明のセキュリティー連動制御の導入</v>
      </c>
      <c r="H107" s="111">
        <f>評価結果!S125</f>
        <v>0</v>
      </c>
      <c r="I107" s="60">
        <f>評価結果!T125</f>
        <v>0.02</v>
      </c>
      <c r="J107" s="60">
        <f>評価結果!U125</f>
        <v>1</v>
      </c>
      <c r="K107" s="60">
        <f>評価結果!V125</f>
        <v>0</v>
      </c>
      <c r="L107" s="241" t="str">
        <f>評価結果!X125</f>
        <v/>
      </c>
      <c r="M107" s="271" t="str">
        <f>評価結果!L125</f>
        <v>-</v>
      </c>
    </row>
    <row r="108" spans="2:13" ht="15.4" customHeight="1">
      <c r="B108" s="1169"/>
      <c r="C108" s="1166"/>
      <c r="D108" s="46"/>
      <c r="E108" s="60" t="str">
        <f ca="1">評価結果!G126</f>
        <v>○</v>
      </c>
      <c r="F108" s="56" t="str">
        <f>評価結果!H126</f>
        <v>3c.12</v>
      </c>
      <c r="G108" s="71" t="str">
        <f>評価結果!I126</f>
        <v>デマンド制御システムの導入</v>
      </c>
      <c r="H108" s="111">
        <f>評価結果!S126</f>
        <v>0</v>
      </c>
      <c r="I108" s="60">
        <f>評価結果!T126</f>
        <v>5.7000000000000002E-2</v>
      </c>
      <c r="J108" s="60">
        <f>評価結果!U126</f>
        <v>1</v>
      </c>
      <c r="K108" s="60">
        <f>評価結果!V126</f>
        <v>1</v>
      </c>
      <c r="L108" s="241">
        <f ca="1">評価結果!X126</f>
        <v>0</v>
      </c>
      <c r="M108" s="271">
        <f ca="1">評価結果!L126</f>
        <v>0</v>
      </c>
    </row>
    <row r="109" spans="2:13" ht="15.4" customHeight="1">
      <c r="B109" s="1169"/>
      <c r="C109" s="1166"/>
      <c r="D109" s="46"/>
      <c r="E109" s="60" t="str">
        <f ca="1">評価結果!G127</f>
        <v>＋</v>
      </c>
      <c r="F109" s="56" t="str">
        <f>評価結果!H127</f>
        <v>3c.13</v>
      </c>
      <c r="G109" s="71" t="str">
        <f>評価結果!I127</f>
        <v>タスク＆アンビエント照明システムの導入</v>
      </c>
      <c r="H109" s="111">
        <f>評価結果!S127</f>
        <v>0</v>
      </c>
      <c r="I109" s="60">
        <f>評価結果!T127</f>
        <v>0.25</v>
      </c>
      <c r="J109" s="60">
        <f>評価結果!U127</f>
        <v>1</v>
      </c>
      <c r="K109" s="60">
        <f>評価結果!V127</f>
        <v>0</v>
      </c>
      <c r="L109" s="241">
        <f ca="1">評価結果!X127</f>
        <v>0</v>
      </c>
      <c r="M109" s="271">
        <f ca="1">評価結果!L127</f>
        <v>0</v>
      </c>
    </row>
    <row r="110" spans="2:13" ht="15.4" customHeight="1">
      <c r="B110" s="1169"/>
      <c r="C110" s="1166"/>
      <c r="D110" s="46"/>
      <c r="E110" s="60" t="str">
        <f ca="1">評価結果!G128</f>
        <v>＋</v>
      </c>
      <c r="F110" s="56" t="str">
        <f>評価結果!H128</f>
        <v>3c.14</v>
      </c>
      <c r="G110" s="71" t="str">
        <f>評価結果!I128</f>
        <v>高効率給電設備の導入</v>
      </c>
      <c r="H110" s="111">
        <f>評価結果!S128</f>
        <v>0</v>
      </c>
      <c r="I110" s="60">
        <f>評価結果!T128</f>
        <v>0.15</v>
      </c>
      <c r="J110" s="60">
        <f>評価結果!U128</f>
        <v>1</v>
      </c>
      <c r="K110" s="60">
        <f>評価結果!V128</f>
        <v>1</v>
      </c>
      <c r="L110" s="241">
        <f ca="1">評価結果!X128</f>
        <v>0</v>
      </c>
      <c r="M110" s="271">
        <f ca="1">評価結果!L128</f>
        <v>0</v>
      </c>
    </row>
    <row r="111" spans="2:13" ht="15.4" customHeight="1">
      <c r="B111" s="1169"/>
      <c r="C111" s="1166"/>
      <c r="D111" s="46"/>
      <c r="E111" s="60" t="str">
        <f ca="1">評価結果!G129</f>
        <v>＋</v>
      </c>
      <c r="F111" s="56" t="str">
        <f>評価結果!H129</f>
        <v>3c.15</v>
      </c>
      <c r="G111" s="71" t="str">
        <f>評価結果!I129</f>
        <v>照明の明るさ感知による自動点滅制御の導入</v>
      </c>
      <c r="H111" s="111">
        <f>評価結果!S129</f>
        <v>0</v>
      </c>
      <c r="I111" s="60">
        <f>評価結果!T129</f>
        <v>8.0000000000000002E-3</v>
      </c>
      <c r="J111" s="60">
        <f>評価結果!U129</f>
        <v>1</v>
      </c>
      <c r="K111" s="60">
        <f>評価結果!V129</f>
        <v>1</v>
      </c>
      <c r="L111" s="241">
        <f ca="1">評価結果!X129</f>
        <v>0</v>
      </c>
      <c r="M111" s="271">
        <f ca="1">評価結果!L129</f>
        <v>0</v>
      </c>
    </row>
    <row r="112" spans="2:13" ht="15.4" customHeight="1">
      <c r="B112" s="1169"/>
      <c r="C112" s="1166"/>
      <c r="D112" s="46"/>
      <c r="E112" s="60" t="str">
        <f ca="1">評価結果!G130</f>
        <v>＋</v>
      </c>
      <c r="F112" s="56" t="str">
        <f>評価結果!H130</f>
        <v>3c.16</v>
      </c>
      <c r="G112" s="71" t="str">
        <f>評価結果!I130</f>
        <v>照明の局所制御の導入</v>
      </c>
      <c r="H112" s="111">
        <f>評価結果!S130</f>
        <v>0</v>
      </c>
      <c r="I112" s="60">
        <f>評価結果!T130</f>
        <v>0.04</v>
      </c>
      <c r="J112" s="60">
        <f>評価結果!U130</f>
        <v>1</v>
      </c>
      <c r="K112" s="60">
        <f>評価結果!V130</f>
        <v>1</v>
      </c>
      <c r="L112" s="241">
        <f ca="1">評価結果!X130</f>
        <v>0</v>
      </c>
      <c r="M112" s="271">
        <f ca="1">評価結果!L130</f>
        <v>0</v>
      </c>
    </row>
    <row r="113" spans="2:13" ht="15.4" customHeight="1">
      <c r="B113" s="1169"/>
      <c r="C113" s="1166"/>
      <c r="D113" s="188"/>
      <c r="E113" s="60" t="str">
        <f ca="1">評価結果!G131</f>
        <v>＋</v>
      </c>
      <c r="F113" s="56" t="str">
        <f>評価結果!H131</f>
        <v>3c.17</v>
      </c>
      <c r="G113" s="71" t="str">
        <f>評価結果!I131</f>
        <v>誘導灯の消灯制御の導入</v>
      </c>
      <c r="H113" s="111">
        <f>評価結果!S131</f>
        <v>0</v>
      </c>
      <c r="I113" s="60">
        <f>評価結果!T131</f>
        <v>0.01</v>
      </c>
      <c r="J113" s="60">
        <f>評価結果!U131</f>
        <v>1</v>
      </c>
      <c r="K113" s="60">
        <f>評価結果!V131</f>
        <v>1</v>
      </c>
      <c r="L113" s="241">
        <f ca="1">評価結果!X131</f>
        <v>0</v>
      </c>
      <c r="M113" s="271">
        <f ca="1">評価結果!L131</f>
        <v>0</v>
      </c>
    </row>
    <row r="114" spans="2:13" ht="15.4" customHeight="1">
      <c r="B114" s="1169"/>
      <c r="C114" s="1166"/>
      <c r="D114" s="20"/>
      <c r="E114" s="60" t="str">
        <f ca="1">評価結果!G132</f>
        <v>＋</v>
      </c>
      <c r="F114" s="56" t="str">
        <f>評価結果!H132</f>
        <v>3c.18</v>
      </c>
      <c r="G114" s="71" t="str">
        <f>評価結果!I132</f>
        <v>事務室のセンサーによる照明制御単位の細分化</v>
      </c>
      <c r="H114" s="111">
        <f>評価結果!S132</f>
        <v>0</v>
      </c>
      <c r="I114" s="60">
        <f>評価結果!T132</f>
        <v>0.03</v>
      </c>
      <c r="J114" s="66">
        <f>評価結果!U132</f>
        <v>1</v>
      </c>
      <c r="K114" s="66">
        <f>評価結果!V132</f>
        <v>0</v>
      </c>
      <c r="L114" s="222">
        <f ca="1">評価結果!X132</f>
        <v>0</v>
      </c>
      <c r="M114" s="222">
        <f ca="1">評価結果!L132</f>
        <v>0</v>
      </c>
    </row>
    <row r="115" spans="2:13" ht="15.4" customHeight="1">
      <c r="B115" s="1169"/>
      <c r="C115" s="1166"/>
      <c r="D115" s="3" t="s">
        <v>75</v>
      </c>
      <c r="E115" s="54" t="str">
        <f ca="1">評価結果!G133</f>
        <v>○</v>
      </c>
      <c r="F115" s="50" t="str">
        <f>評価結果!H133</f>
        <v>3d.1</v>
      </c>
      <c r="G115" s="51" t="str">
        <f>評価結果!I133</f>
        <v>高効率給水ポンプの導入</v>
      </c>
      <c r="H115" s="110">
        <f>評価結果!S133</f>
        <v>0</v>
      </c>
      <c r="I115" s="54">
        <f>評価結果!T133</f>
        <v>0.1</v>
      </c>
      <c r="J115" s="124">
        <f>評価結果!U133</f>
        <v>1</v>
      </c>
      <c r="K115" s="124">
        <f>評価結果!V133</f>
        <v>1</v>
      </c>
      <c r="L115" s="241" t="str">
        <f>評価結果!X133</f>
        <v/>
      </c>
      <c r="M115" s="241" t="str">
        <f>評価結果!L133</f>
        <v>-</v>
      </c>
    </row>
    <row r="116" spans="2:13" ht="15.4" customHeight="1">
      <c r="B116" s="1169"/>
      <c r="C116" s="1166"/>
      <c r="D116" s="3"/>
      <c r="E116" s="60" t="str">
        <f ca="1">評価結果!G134</f>
        <v>○</v>
      </c>
      <c r="F116" s="56" t="str">
        <f>評価結果!H134</f>
        <v>3d.2</v>
      </c>
      <c r="G116" s="57" t="str">
        <f>評価結果!I134</f>
        <v>大便器の節水器具の導入</v>
      </c>
      <c r="H116" s="111">
        <f>評価結果!S134</f>
        <v>0</v>
      </c>
      <c r="I116" s="60">
        <f>評価結果!T134</f>
        <v>0.22</v>
      </c>
      <c r="J116" s="60">
        <f>評価結果!U134</f>
        <v>1</v>
      </c>
      <c r="K116" s="60">
        <f>評価結果!V134</f>
        <v>1</v>
      </c>
      <c r="L116" s="241">
        <f ca="1">評価結果!X134</f>
        <v>0</v>
      </c>
      <c r="M116" s="271">
        <f ca="1">評価結果!L134</f>
        <v>0</v>
      </c>
    </row>
    <row r="117" spans="2:13" ht="15.4" customHeight="1">
      <c r="B117" s="1169"/>
      <c r="C117" s="1166"/>
      <c r="D117" s="3"/>
      <c r="E117" s="60" t="str">
        <f ca="1">評価結果!G135</f>
        <v>○</v>
      </c>
      <c r="F117" s="56" t="str">
        <f>評価結果!H135</f>
        <v>3d.4</v>
      </c>
      <c r="G117" s="57" t="str">
        <f>評価結果!I135</f>
        <v>洗面器の自動水栓の導入</v>
      </c>
      <c r="H117" s="111">
        <f>評価結果!S135</f>
        <v>0</v>
      </c>
      <c r="I117" s="60">
        <f>評価結果!T135</f>
        <v>0.03</v>
      </c>
      <c r="J117" s="60">
        <f>評価結果!U135</f>
        <v>1</v>
      </c>
      <c r="K117" s="60">
        <f>評価結果!V135</f>
        <v>1</v>
      </c>
      <c r="L117" s="241">
        <f ca="1">評価結果!X135</f>
        <v>0</v>
      </c>
      <c r="M117" s="271">
        <f ca="1">評価結果!L135</f>
        <v>0</v>
      </c>
    </row>
    <row r="118" spans="2:13" ht="15.4" customHeight="1">
      <c r="B118" s="1169"/>
      <c r="C118" s="1166"/>
      <c r="D118" s="3"/>
      <c r="E118" s="60" t="str">
        <f ca="1">評価結果!G136</f>
        <v>○</v>
      </c>
      <c r="F118" s="56" t="str">
        <f>評価結果!H136</f>
        <v>3d.6</v>
      </c>
      <c r="G118" s="57" t="str">
        <f>評価結果!I136</f>
        <v>便所洗面・湯沸室への局所給湯システムの導入</v>
      </c>
      <c r="H118" s="111">
        <f>評価結果!S136</f>
        <v>0</v>
      </c>
      <c r="I118" s="60">
        <f>評価結果!T136</f>
        <v>0.03</v>
      </c>
      <c r="J118" s="60">
        <f>評価結果!U136</f>
        <v>1</v>
      </c>
      <c r="K118" s="60">
        <f>評価結果!V136</f>
        <v>1</v>
      </c>
      <c r="L118" s="241" t="str">
        <f>評価結果!X136</f>
        <v/>
      </c>
      <c r="M118" s="271" t="str">
        <f>評価結果!L136</f>
        <v>-</v>
      </c>
    </row>
    <row r="119" spans="2:13" ht="15.4" customHeight="1">
      <c r="B119" s="1169"/>
      <c r="C119" s="1166"/>
      <c r="D119" s="3"/>
      <c r="E119" s="60" t="str">
        <f ca="1">評価結果!G137</f>
        <v>＋</v>
      </c>
      <c r="F119" s="56" t="str">
        <f>評価結果!H137</f>
        <v>3d.7</v>
      </c>
      <c r="G119" s="57" t="str">
        <f>評価結果!I137</f>
        <v>排水再利用システム等の導入</v>
      </c>
      <c r="H119" s="111">
        <f>評価結果!S137</f>
        <v>0</v>
      </c>
      <c r="I119" s="60">
        <f>評価結果!T137</f>
        <v>5.2000000000000005E-2</v>
      </c>
      <c r="J119" s="60">
        <f>評価結果!U137</f>
        <v>1</v>
      </c>
      <c r="K119" s="60">
        <f>評価結果!V137</f>
        <v>1</v>
      </c>
      <c r="L119" s="241">
        <f ca="1">評価結果!X137</f>
        <v>0</v>
      </c>
      <c r="M119" s="271">
        <f ca="1">評価結果!L137</f>
        <v>0</v>
      </c>
    </row>
    <row r="120" spans="2:13" ht="15.4" customHeight="1">
      <c r="B120" s="1169"/>
      <c r="C120" s="1166"/>
      <c r="D120" s="3"/>
      <c r="E120" s="60" t="str">
        <f ca="1">評価結果!G138</f>
        <v>＋</v>
      </c>
      <c r="F120" s="56" t="str">
        <f>評価結果!H138</f>
        <v>3d.8</v>
      </c>
      <c r="G120" s="57" t="str">
        <f>評価結果!I138</f>
        <v>高効率給湯ヒートポンプユニットの導入</v>
      </c>
      <c r="H120" s="111">
        <f>評価結果!S138</f>
        <v>0</v>
      </c>
      <c r="I120" s="60">
        <f>評価結果!T138</f>
        <v>0.29199999999999998</v>
      </c>
      <c r="J120" s="60">
        <f>評価結果!U138</f>
        <v>1</v>
      </c>
      <c r="K120" s="60">
        <f>評価結果!V138</f>
        <v>1</v>
      </c>
      <c r="L120" s="241">
        <f ca="1">評価結果!X138</f>
        <v>0</v>
      </c>
      <c r="M120" s="271">
        <f ca="1">評価結果!L138</f>
        <v>0</v>
      </c>
    </row>
    <row r="121" spans="2:13" ht="15.4" customHeight="1">
      <c r="B121" s="1169"/>
      <c r="C121" s="1166"/>
      <c r="D121" s="3"/>
      <c r="E121" s="60" t="str">
        <f ca="1">評価結果!G139</f>
        <v>＋</v>
      </c>
      <c r="F121" s="56" t="str">
        <f>評価結果!H139</f>
        <v>3d.9</v>
      </c>
      <c r="G121" s="57" t="str">
        <f>評価結果!I139</f>
        <v>自然冷媒ヒートポンプ給湯器の導入</v>
      </c>
      <c r="H121" s="111">
        <f>評価結果!S139</f>
        <v>0</v>
      </c>
      <c r="I121" s="60">
        <f>評価結果!T139</f>
        <v>0.16700000000000001</v>
      </c>
      <c r="J121" s="60">
        <f>評価結果!U139</f>
        <v>1</v>
      </c>
      <c r="K121" s="60">
        <f>評価結果!V139</f>
        <v>1</v>
      </c>
      <c r="L121" s="241">
        <f ca="1">評価結果!X139</f>
        <v>0</v>
      </c>
      <c r="M121" s="271">
        <f ca="1">評価結果!L139</f>
        <v>0</v>
      </c>
    </row>
    <row r="122" spans="2:13" ht="15.4" customHeight="1">
      <c r="B122" s="1169"/>
      <c r="C122" s="1166"/>
      <c r="D122" s="3"/>
      <c r="E122" s="60" t="str">
        <f ca="1">評価結果!G140</f>
        <v>＋</v>
      </c>
      <c r="F122" s="56" t="str">
        <f>評価結果!H140</f>
        <v>3d.10</v>
      </c>
      <c r="G122" s="57" t="str">
        <f>評価結果!I140</f>
        <v>潜熱回収給湯器の導入</v>
      </c>
      <c r="H122" s="111">
        <f>評価結果!S140</f>
        <v>0</v>
      </c>
      <c r="I122" s="60">
        <f>評価結果!T140</f>
        <v>0.1</v>
      </c>
      <c r="J122" s="60">
        <f>評価結果!U140</f>
        <v>1</v>
      </c>
      <c r="K122" s="60">
        <f>評価結果!V140</f>
        <v>1</v>
      </c>
      <c r="L122" s="241">
        <f ca="1">評価結果!X140</f>
        <v>0</v>
      </c>
      <c r="M122" s="271">
        <f ca="1">評価結果!L140</f>
        <v>0</v>
      </c>
    </row>
    <row r="123" spans="2:13" ht="15.4" customHeight="1">
      <c r="B123" s="1170"/>
      <c r="C123" s="1167"/>
      <c r="D123" s="47"/>
      <c r="E123" s="66" t="str">
        <f ca="1">評価結果!G141</f>
        <v>＋</v>
      </c>
      <c r="F123" s="62" t="str">
        <f>評価結果!H141</f>
        <v>3d.11</v>
      </c>
      <c r="G123" s="64" t="str">
        <f>評価結果!I141</f>
        <v>水道本管圧力利用システムの導入</v>
      </c>
      <c r="H123" s="112">
        <f>評価結果!S141</f>
        <v>0</v>
      </c>
      <c r="I123" s="66">
        <f>評価結果!T141</f>
        <v>0.1</v>
      </c>
      <c r="J123" s="66">
        <f>評価結果!U141</f>
        <v>1</v>
      </c>
      <c r="K123" s="66">
        <f>評価結果!V141</f>
        <v>1</v>
      </c>
      <c r="L123" s="222">
        <f ca="1">評価結果!X141</f>
        <v>0</v>
      </c>
      <c r="M123" s="222">
        <f ca="1">評価結果!L141</f>
        <v>0</v>
      </c>
    </row>
    <row r="124" spans="2:13" ht="15.4" customHeight="1">
      <c r="B124" s="1168" t="s">
        <v>42</v>
      </c>
      <c r="C124" s="1165" t="s">
        <v>399</v>
      </c>
      <c r="D124" s="46" t="s">
        <v>105</v>
      </c>
      <c r="E124" s="124" t="str">
        <f ca="1">評価結果!G149</f>
        <v>◎</v>
      </c>
      <c r="F124" s="224" t="str">
        <f>評価結果!H149</f>
        <v>3e.1</v>
      </c>
      <c r="G124" s="122" t="str">
        <f>評価結果!I149</f>
        <v>エレベーターの可変電圧可変周波数制御方式の導入</v>
      </c>
      <c r="H124" s="133">
        <f>評価結果!S149</f>
        <v>0</v>
      </c>
      <c r="I124" s="124">
        <f>評価結果!T149</f>
        <v>0.5</v>
      </c>
      <c r="J124" s="124">
        <f>評価結果!U149</f>
        <v>1</v>
      </c>
      <c r="K124" s="124">
        <f>評価結果!V149</f>
        <v>1</v>
      </c>
      <c r="L124" s="241" t="str">
        <f>評価結果!X149</f>
        <v/>
      </c>
      <c r="M124" s="241" t="str">
        <f>評価結果!L149</f>
        <v>-</v>
      </c>
    </row>
    <row r="125" spans="2:13" ht="15.4" customHeight="1">
      <c r="B125" s="1169"/>
      <c r="C125" s="1166"/>
      <c r="D125" s="46"/>
      <c r="E125" s="60" t="str">
        <f ca="1">評価結果!G150</f>
        <v>◎</v>
      </c>
      <c r="F125" s="70" t="str">
        <f>評価結果!H150</f>
        <v>3e.2</v>
      </c>
      <c r="G125" s="57" t="str">
        <f>評価結果!I150</f>
        <v>エレベーターの群管理制御の導入</v>
      </c>
      <c r="H125" s="111">
        <f>評価結果!S150</f>
        <v>0</v>
      </c>
      <c r="I125" s="60">
        <f>評価結果!T150</f>
        <v>0.1</v>
      </c>
      <c r="J125" s="60">
        <f>評価結果!U150</f>
        <v>1</v>
      </c>
      <c r="K125" s="60">
        <f>評価結果!V150</f>
        <v>1</v>
      </c>
      <c r="L125" s="241" t="str">
        <f>評価結果!X150</f>
        <v/>
      </c>
      <c r="M125" s="271" t="str">
        <f>評価結果!L150</f>
        <v>-</v>
      </c>
    </row>
    <row r="126" spans="2:13" ht="15.4" customHeight="1">
      <c r="B126" s="1169"/>
      <c r="C126" s="1166"/>
      <c r="D126" s="46"/>
      <c r="E126" s="60" t="str">
        <f ca="1">評価結果!G151</f>
        <v>○</v>
      </c>
      <c r="F126" s="70" t="str">
        <f>評価結果!H151</f>
        <v>3e.3</v>
      </c>
      <c r="G126" s="57" t="str">
        <f>評価結果!I151</f>
        <v>エレベーターかご内の照明、ファン等の不使用時停止制御の導入</v>
      </c>
      <c r="H126" s="111">
        <f>評価結果!S151</f>
        <v>0</v>
      </c>
      <c r="I126" s="60">
        <f>評価結果!T151</f>
        <v>0.02</v>
      </c>
      <c r="J126" s="60">
        <f>評価結果!U151</f>
        <v>1</v>
      </c>
      <c r="K126" s="60">
        <f>評価結果!V151</f>
        <v>1</v>
      </c>
      <c r="L126" s="241" t="str">
        <f>評価結果!X151</f>
        <v/>
      </c>
      <c r="M126" s="271" t="str">
        <f>評価結果!L151</f>
        <v>-</v>
      </c>
    </row>
    <row r="127" spans="2:13" ht="15.4" customHeight="1">
      <c r="B127" s="1169"/>
      <c r="C127" s="1166"/>
      <c r="D127" s="46"/>
      <c r="E127" s="60" t="str">
        <f ca="1">評価結果!G152</f>
        <v>＋</v>
      </c>
      <c r="F127" s="70" t="str">
        <f>評価結果!H152</f>
        <v>3e.4</v>
      </c>
      <c r="G127" s="57" t="str">
        <f>評価結果!I152</f>
        <v>エレベーターの電力回生制御の導入</v>
      </c>
      <c r="H127" s="111">
        <f>評価結果!S152</f>
        <v>0</v>
      </c>
      <c r="I127" s="60">
        <f>評価結果!T152</f>
        <v>0.111</v>
      </c>
      <c r="J127" s="60">
        <f>評価結果!U152</f>
        <v>1</v>
      </c>
      <c r="K127" s="60">
        <f>評価結果!V152</f>
        <v>1</v>
      </c>
      <c r="L127" s="241">
        <f ca="1">評価結果!X152</f>
        <v>0</v>
      </c>
      <c r="M127" s="271">
        <f ca="1">評価結果!L152</f>
        <v>0</v>
      </c>
    </row>
    <row r="128" spans="2:13" ht="15.4" customHeight="1">
      <c r="B128" s="1169"/>
      <c r="C128" s="1166"/>
      <c r="D128" s="47"/>
      <c r="E128" s="66" t="str">
        <f ca="1">評価結果!G153</f>
        <v>＋</v>
      </c>
      <c r="F128" s="70" t="str">
        <f>評価結果!H153</f>
        <v>3e.5</v>
      </c>
      <c r="G128" s="63" t="str">
        <f>評価結果!I153</f>
        <v>エスカレーターの自動運転方式又は微速運転方式の導入</v>
      </c>
      <c r="H128" s="112">
        <f>評価結果!S153</f>
        <v>0</v>
      </c>
      <c r="I128" s="66">
        <f>評価結果!T153</f>
        <v>1.2E-2</v>
      </c>
      <c r="J128" s="66">
        <f>評価結果!U153</f>
        <v>1</v>
      </c>
      <c r="K128" s="66">
        <f>評価結果!V153</f>
        <v>1</v>
      </c>
      <c r="L128" s="222">
        <f ca="1">評価結果!X153</f>
        <v>0</v>
      </c>
      <c r="M128" s="222">
        <f ca="1">評価結果!L153</f>
        <v>0</v>
      </c>
    </row>
    <row r="129" spans="2:13" ht="15.4" customHeight="1">
      <c r="B129" s="1169"/>
      <c r="C129" s="1166"/>
      <c r="D129" s="46" t="s">
        <v>107</v>
      </c>
      <c r="E129" s="60" t="str">
        <f ca="1">評価結果!G154</f>
        <v>＋</v>
      </c>
      <c r="F129" s="69" t="str">
        <f>評価結果!H154</f>
        <v>3f.3</v>
      </c>
      <c r="G129" s="57" t="str">
        <f>評価結果!I154</f>
        <v>高効率冷凍・冷蔵設備の導入</v>
      </c>
      <c r="H129" s="111">
        <f>評価結果!S154</f>
        <v>0</v>
      </c>
      <c r="I129" s="60">
        <f>評価結果!T154</f>
        <v>0.38400000000000001</v>
      </c>
      <c r="J129" s="60">
        <f>評価結果!U154</f>
        <v>1</v>
      </c>
      <c r="K129" s="60">
        <f>評価結果!V154</f>
        <v>0</v>
      </c>
      <c r="L129" s="241" t="str">
        <f>評価結果!X154</f>
        <v/>
      </c>
      <c r="M129" s="271" t="str">
        <f>評価結果!L154</f>
        <v>-</v>
      </c>
    </row>
    <row r="130" spans="2:13" ht="15.4" customHeight="1">
      <c r="B130" s="1169"/>
      <c r="C130" s="1166"/>
      <c r="D130" s="46"/>
      <c r="E130" s="60" t="str">
        <f ca="1">評価結果!G155</f>
        <v>＋</v>
      </c>
      <c r="F130" s="69" t="str">
        <f>評価結果!H155</f>
        <v>3f.4</v>
      </c>
      <c r="G130" s="57" t="str">
        <f>評価結果!I155</f>
        <v>高効率エアコンプレッサーの導入</v>
      </c>
      <c r="H130" s="111">
        <f>評価結果!S155</f>
        <v>0</v>
      </c>
      <c r="I130" s="60">
        <f>評価結果!T155</f>
        <v>0.01</v>
      </c>
      <c r="J130" s="60">
        <f>評価結果!U155</f>
        <v>1</v>
      </c>
      <c r="K130" s="60">
        <f>評価結果!V155</f>
        <v>1</v>
      </c>
      <c r="L130" s="241">
        <f ca="1">評価結果!X155</f>
        <v>0</v>
      </c>
      <c r="M130" s="271">
        <f ca="1">評価結果!L155</f>
        <v>0</v>
      </c>
    </row>
    <row r="131" spans="2:13" ht="15.4" customHeight="1">
      <c r="B131" s="1169"/>
      <c r="C131" s="1166"/>
      <c r="D131" s="46"/>
      <c r="E131" s="60" t="str">
        <f ca="1">評価結果!G156</f>
        <v>＋</v>
      </c>
      <c r="F131" s="69" t="str">
        <f>評価結果!H156</f>
        <v>3f.5</v>
      </c>
      <c r="G131" s="57" t="str">
        <f>評価結果!I156</f>
        <v>高効率ブロワ・その他設備に係る高効率ポンプの導入</v>
      </c>
      <c r="H131" s="111">
        <f>評価結果!S156</f>
        <v>0</v>
      </c>
      <c r="I131" s="60">
        <f>評価結果!T156</f>
        <v>0.01</v>
      </c>
      <c r="J131" s="60">
        <f>評価結果!U156</f>
        <v>1</v>
      </c>
      <c r="K131" s="60">
        <f>評価結果!V156</f>
        <v>1</v>
      </c>
      <c r="L131" s="241">
        <f ca="1">評価結果!X156</f>
        <v>0</v>
      </c>
      <c r="M131" s="271">
        <f ca="1">評価結果!L156</f>
        <v>0</v>
      </c>
    </row>
    <row r="132" spans="2:13" ht="15.4" customHeight="1">
      <c r="B132" s="1169"/>
      <c r="C132" s="1166"/>
      <c r="D132" s="46"/>
      <c r="E132" s="60" t="str">
        <f ca="1">評価結果!G157</f>
        <v>＋</v>
      </c>
      <c r="F132" s="69" t="str">
        <f>評価結果!H157</f>
        <v>3f.6</v>
      </c>
      <c r="G132" s="57" t="str">
        <f>評価結果!I157</f>
        <v>高効率クリーンルームの導入</v>
      </c>
      <c r="H132" s="111">
        <f>評価結果!S157</f>
        <v>0</v>
      </c>
      <c r="I132" s="60">
        <f>評価結果!T157</f>
        <v>0.158</v>
      </c>
      <c r="J132" s="60">
        <f>評価結果!U157</f>
        <v>1</v>
      </c>
      <c r="K132" s="60">
        <f>評価結果!V157</f>
        <v>0</v>
      </c>
      <c r="L132" s="241">
        <f ca="1">評価結果!X157</f>
        <v>0</v>
      </c>
      <c r="M132" s="271">
        <f ca="1">評価結果!L157</f>
        <v>0</v>
      </c>
    </row>
    <row r="133" spans="2:13" ht="15.4" customHeight="1">
      <c r="B133" s="1169"/>
      <c r="C133" s="1166"/>
      <c r="D133" s="46"/>
      <c r="E133" s="60" t="str">
        <f ca="1">評価結果!G158</f>
        <v>＋</v>
      </c>
      <c r="F133" s="69" t="str">
        <f>評価結果!H158</f>
        <v>3f.7</v>
      </c>
      <c r="G133" s="57" t="str">
        <f>評価結果!I158</f>
        <v>高効率厨房機器の導入</v>
      </c>
      <c r="H133" s="111">
        <f>評価結果!S158</f>
        <v>0</v>
      </c>
      <c r="I133" s="60">
        <f>評価結果!T158</f>
        <v>0.1</v>
      </c>
      <c r="J133" s="60">
        <f>評価結果!U158</f>
        <v>1</v>
      </c>
      <c r="K133" s="60">
        <f>評価結果!V158</f>
        <v>0</v>
      </c>
      <c r="L133" s="241">
        <f ca="1">評価結果!X158</f>
        <v>0</v>
      </c>
      <c r="M133" s="271">
        <f ca="1">評価結果!L158</f>
        <v>0</v>
      </c>
    </row>
    <row r="134" spans="2:13" ht="15.4" customHeight="1">
      <c r="B134" s="1169"/>
      <c r="C134" s="1166"/>
      <c r="D134" s="46"/>
      <c r="E134" s="60" t="str">
        <f ca="1">評価結果!G159</f>
        <v>＋</v>
      </c>
      <c r="F134" s="69" t="str">
        <f>評価結果!H159</f>
        <v>3f.8</v>
      </c>
      <c r="G134" s="57" t="str">
        <f>評価結果!I159</f>
        <v>ブロワ・その他設備に係るポンプのインバータ制御の導入</v>
      </c>
      <c r="H134" s="111">
        <f>評価結果!S159</f>
        <v>0</v>
      </c>
      <c r="I134" s="60">
        <f>評価結果!T159</f>
        <v>0.01</v>
      </c>
      <c r="J134" s="60">
        <f>評価結果!U159</f>
        <v>1</v>
      </c>
      <c r="K134" s="60">
        <f>評価結果!V159</f>
        <v>1</v>
      </c>
      <c r="L134" s="241">
        <f ca="1">評価結果!X159</f>
        <v>0</v>
      </c>
      <c r="M134" s="271">
        <f ca="1">評価結果!L159</f>
        <v>0</v>
      </c>
    </row>
    <row r="135" spans="2:13" ht="15.4" customHeight="1">
      <c r="B135" s="1170"/>
      <c r="C135" s="1167"/>
      <c r="D135" s="47"/>
      <c r="E135" s="66" t="str">
        <f ca="1">評価結果!G160</f>
        <v>＋</v>
      </c>
      <c r="F135" s="221" t="str">
        <f>評価結果!H160</f>
        <v>3f.9</v>
      </c>
      <c r="G135" s="63" t="str">
        <f>評価結果!I160</f>
        <v>ドラフトチャンバーの換気量可変制御システムの導入</v>
      </c>
      <c r="H135" s="112">
        <f>評価結果!S160</f>
        <v>0</v>
      </c>
      <c r="I135" s="66">
        <f>評価結果!T160</f>
        <v>0.05</v>
      </c>
      <c r="J135" s="66">
        <f>評価結果!U160</f>
        <v>1</v>
      </c>
      <c r="K135" s="66">
        <f>評価結果!V160</f>
        <v>1</v>
      </c>
      <c r="L135" s="222">
        <f ca="1">評価結果!X160</f>
        <v>0</v>
      </c>
      <c r="M135" s="222">
        <f ca="1">評価結果!L160</f>
        <v>0</v>
      </c>
    </row>
    <row r="136" spans="2:13" ht="15.4" customHeight="1">
      <c r="B136" s="1168" t="s">
        <v>635</v>
      </c>
      <c r="C136" s="1165" t="s">
        <v>636</v>
      </c>
      <c r="D136" s="44" t="s">
        <v>69</v>
      </c>
      <c r="E136" s="49" t="str">
        <f ca="1">評価結果!G161</f>
        <v>◎</v>
      </c>
      <c r="F136" s="73" t="str">
        <f>評価結果!H161</f>
        <v>1a.1</v>
      </c>
      <c r="G136" s="51" t="str">
        <f>評価結果!I161</f>
        <v>燃焼機器の空気比の管理</v>
      </c>
      <c r="H136" s="110">
        <f>評価結果!S161</f>
        <v>0</v>
      </c>
      <c r="I136" s="54">
        <f>評価結果!T161</f>
        <v>0.02</v>
      </c>
      <c r="J136" s="54">
        <f>評価結果!U161</f>
        <v>1</v>
      </c>
      <c r="K136" s="54">
        <f>評価結果!V161</f>
        <v>0</v>
      </c>
      <c r="L136" s="214" t="str">
        <f>評価結果!X161</f>
        <v/>
      </c>
      <c r="M136" s="214" t="str">
        <f>評価結果!L161</f>
        <v>-</v>
      </c>
    </row>
    <row r="137" spans="2:13" ht="15.4" customHeight="1">
      <c r="B137" s="1169"/>
      <c r="C137" s="1166"/>
      <c r="D137" s="46"/>
      <c r="E137" s="55" t="str">
        <f ca="1">評価結果!G162</f>
        <v>◎</v>
      </c>
      <c r="F137" s="72" t="str">
        <f>評価結果!H162</f>
        <v>1a.2</v>
      </c>
      <c r="G137" s="57" t="str">
        <f>評価結果!I162</f>
        <v>蒸気ボイラーの設定圧力の適正化</v>
      </c>
      <c r="H137" s="111">
        <f>評価結果!S162</f>
        <v>0</v>
      </c>
      <c r="I137" s="60">
        <f>評価結果!T162</f>
        <v>7.0000000000000001E-3</v>
      </c>
      <c r="J137" s="60">
        <f>評価結果!U162</f>
        <v>1</v>
      </c>
      <c r="K137" s="60">
        <f>評価結果!V162</f>
        <v>0</v>
      </c>
      <c r="L137" s="241" t="str">
        <f>評価結果!X162</f>
        <v/>
      </c>
      <c r="M137" s="271" t="str">
        <f>評価結果!L162</f>
        <v>-</v>
      </c>
    </row>
    <row r="138" spans="2:13" ht="15.4" customHeight="1">
      <c r="B138" s="1169"/>
      <c r="C138" s="1166"/>
      <c r="D138" s="46"/>
      <c r="E138" s="55" t="str">
        <f ca="1">評価結果!G163</f>
        <v>◎</v>
      </c>
      <c r="F138" s="72" t="str">
        <f>評価結果!H163</f>
        <v>1a.3</v>
      </c>
      <c r="G138" s="57" t="str">
        <f>評価結果!I163</f>
        <v>冷凍機の冷却水温度設定値の調整</v>
      </c>
      <c r="H138" s="111">
        <f>評価結果!S163</f>
        <v>0</v>
      </c>
      <c r="I138" s="60">
        <f>評価結果!T163</f>
        <v>1.6E-2</v>
      </c>
      <c r="J138" s="60">
        <f>評価結果!U163</f>
        <v>1</v>
      </c>
      <c r="K138" s="60">
        <f>評価結果!V163</f>
        <v>0</v>
      </c>
      <c r="L138" s="241" t="str">
        <f>評価結果!X163</f>
        <v/>
      </c>
      <c r="M138" s="271" t="str">
        <f>評価結果!L163</f>
        <v>-</v>
      </c>
    </row>
    <row r="139" spans="2:13" ht="15.4" customHeight="1">
      <c r="B139" s="1169"/>
      <c r="C139" s="1166"/>
      <c r="D139" s="46"/>
      <c r="E139" s="55" t="str">
        <f ca="1">評価結果!G164</f>
        <v>＋</v>
      </c>
      <c r="F139" s="72" t="str">
        <f>評価結果!H164</f>
        <v>1a.4</v>
      </c>
      <c r="G139" s="57" t="str">
        <f>評価結果!I164</f>
        <v>熱のエネルギー効率の実績</v>
      </c>
      <c r="H139" s="111">
        <f>評価結果!S164</f>
        <v>0</v>
      </c>
      <c r="I139" s="60">
        <f>評価結果!T164</f>
        <v>0.03</v>
      </c>
      <c r="J139" s="60">
        <f>評価結果!U164</f>
        <v>1</v>
      </c>
      <c r="K139" s="60">
        <f>評価結果!V164</f>
        <v>0</v>
      </c>
      <c r="L139" s="241">
        <f ca="1">評価結果!X164</f>
        <v>0</v>
      </c>
      <c r="M139" s="271">
        <f ca="1">評価結果!L164</f>
        <v>0</v>
      </c>
    </row>
    <row r="140" spans="2:13" ht="15.4" customHeight="1">
      <c r="B140" s="1169"/>
      <c r="C140" s="1166"/>
      <c r="D140" s="46"/>
      <c r="E140" s="55" t="str">
        <f ca="1">評価結果!G165</f>
        <v>○</v>
      </c>
      <c r="F140" s="72" t="str">
        <f>評価結果!H165</f>
        <v>1a.5</v>
      </c>
      <c r="G140" s="57" t="str">
        <f>評価結果!I165</f>
        <v>部分負荷時の熱源運転の適正化</v>
      </c>
      <c r="H140" s="111">
        <f>評価結果!S165</f>
        <v>0</v>
      </c>
      <c r="I140" s="60">
        <f>評価結果!T165</f>
        <v>0.03</v>
      </c>
      <c r="J140" s="60">
        <f>評価結果!U165</f>
        <v>1</v>
      </c>
      <c r="K140" s="60">
        <f>評価結果!V165</f>
        <v>0</v>
      </c>
      <c r="L140" s="241" t="str">
        <f>評価結果!X165</f>
        <v/>
      </c>
      <c r="M140" s="271" t="str">
        <f>評価結果!L165</f>
        <v>-</v>
      </c>
    </row>
    <row r="141" spans="2:13" ht="15.4" customHeight="1">
      <c r="B141" s="1169"/>
      <c r="C141" s="1166"/>
      <c r="D141" s="46"/>
      <c r="E141" s="55" t="str">
        <f ca="1">評価結果!G166</f>
        <v>○</v>
      </c>
      <c r="F141" s="72" t="str">
        <f>評価結果!H166</f>
        <v>1a.6</v>
      </c>
      <c r="G141" s="57" t="str">
        <f>評価結果!I166</f>
        <v>部分負荷時の空調用ポンプ運転の適正化</v>
      </c>
      <c r="H141" s="111">
        <f>評価結果!S166</f>
        <v>0</v>
      </c>
      <c r="I141" s="60">
        <f>評価結果!T166</f>
        <v>0.12</v>
      </c>
      <c r="J141" s="60">
        <f>評価結果!U166</f>
        <v>1</v>
      </c>
      <c r="K141" s="60">
        <f>評価結果!V166</f>
        <v>0</v>
      </c>
      <c r="L141" s="241" t="str">
        <f>評価結果!X166</f>
        <v/>
      </c>
      <c r="M141" s="271" t="str">
        <f>評価結果!L166</f>
        <v>-</v>
      </c>
    </row>
    <row r="142" spans="2:13" ht="15.4" customHeight="1">
      <c r="B142" s="1169"/>
      <c r="C142" s="1166"/>
      <c r="D142" s="46"/>
      <c r="E142" s="55" t="str">
        <f ca="1">評価結果!G167</f>
        <v>○</v>
      </c>
      <c r="F142" s="72" t="str">
        <f>評価結果!H167</f>
        <v>1a.7</v>
      </c>
      <c r="G142" s="57" t="str">
        <f>評価結果!I167</f>
        <v>蒸気ボイラーの給水水質・ブロー量の管理</v>
      </c>
      <c r="H142" s="111">
        <f>評価結果!S167</f>
        <v>0</v>
      </c>
      <c r="I142" s="60">
        <f>評価結果!T167</f>
        <v>7.0000000000000001E-3</v>
      </c>
      <c r="J142" s="60">
        <f>評価結果!U167</f>
        <v>1</v>
      </c>
      <c r="K142" s="60">
        <f>評価結果!V167</f>
        <v>0</v>
      </c>
      <c r="L142" s="241" t="str">
        <f>評価結果!X167</f>
        <v/>
      </c>
      <c r="M142" s="271" t="str">
        <f>評価結果!L167</f>
        <v>-</v>
      </c>
    </row>
    <row r="143" spans="2:13" ht="15.4" customHeight="1">
      <c r="B143" s="1169"/>
      <c r="C143" s="1166"/>
      <c r="D143" s="46"/>
      <c r="E143" s="55" t="str">
        <f ca="1">評価結果!G168</f>
        <v>○</v>
      </c>
      <c r="F143" s="72" t="str">
        <f>評価結果!H168</f>
        <v>1a.8</v>
      </c>
      <c r="G143" s="57" t="str">
        <f>評価結果!I168</f>
        <v>熱源機器の冷温水出口温度設定値の調整</v>
      </c>
      <c r="H143" s="111">
        <f>評価結果!S168</f>
        <v>0</v>
      </c>
      <c r="I143" s="60">
        <f>評価結果!T168</f>
        <v>1.4999999999999999E-2</v>
      </c>
      <c r="J143" s="60">
        <f>評価結果!U168</f>
        <v>1</v>
      </c>
      <c r="K143" s="60">
        <f>評価結果!V168</f>
        <v>0</v>
      </c>
      <c r="L143" s="241" t="str">
        <f>評価結果!X168</f>
        <v/>
      </c>
      <c r="M143" s="271" t="str">
        <f>評価結果!L168</f>
        <v>-</v>
      </c>
    </row>
    <row r="144" spans="2:13" ht="15.4" customHeight="1">
      <c r="B144" s="1169"/>
      <c r="C144" s="1166"/>
      <c r="D144" s="46"/>
      <c r="E144" s="55" t="str">
        <f ca="1">評価結果!G169</f>
        <v>○</v>
      </c>
      <c r="F144" s="72" t="str">
        <f>評価結果!H169</f>
        <v>1a.9</v>
      </c>
      <c r="G144" s="57" t="str">
        <f>評価結果!I169</f>
        <v>蓄熱槽の管理</v>
      </c>
      <c r="H144" s="111">
        <f>評価結果!S169</f>
        <v>0</v>
      </c>
      <c r="I144" s="60">
        <f>評価結果!T169</f>
        <v>2.1000000000000001E-2</v>
      </c>
      <c r="J144" s="60">
        <f>評価結果!U169</f>
        <v>1</v>
      </c>
      <c r="K144" s="60">
        <f>評価結果!V169</f>
        <v>1</v>
      </c>
      <c r="L144" s="241" t="str">
        <f>評価結果!X169</f>
        <v/>
      </c>
      <c r="M144" s="271" t="str">
        <f>評価結果!L169</f>
        <v>-</v>
      </c>
    </row>
    <row r="145" spans="2:13" ht="15.4" customHeight="1">
      <c r="B145" s="1169"/>
      <c r="C145" s="1166"/>
      <c r="D145" s="46"/>
      <c r="E145" s="55" t="str">
        <f ca="1">評価結果!G170</f>
        <v>○</v>
      </c>
      <c r="F145" s="72" t="str">
        <f>評価結果!H170</f>
        <v>1a.10</v>
      </c>
      <c r="G145" s="57" t="str">
        <f>評価結果!I170</f>
        <v>コージェネレーションの運転の適正化</v>
      </c>
      <c r="H145" s="111">
        <f>評価結果!S170</f>
        <v>0</v>
      </c>
      <c r="I145" s="60">
        <f>評価結果!T170</f>
        <v>2.1000000000000001E-2</v>
      </c>
      <c r="J145" s="60">
        <f>評価結果!U170</f>
        <v>1</v>
      </c>
      <c r="K145" s="60">
        <f>評価結果!V170</f>
        <v>1</v>
      </c>
      <c r="L145" s="241" t="str">
        <f>評価結果!X170</f>
        <v/>
      </c>
      <c r="M145" s="271" t="str">
        <f>評価結果!L170</f>
        <v>-</v>
      </c>
    </row>
    <row r="146" spans="2:13" ht="15.4" customHeight="1">
      <c r="B146" s="1169"/>
      <c r="C146" s="1166"/>
      <c r="D146" s="46"/>
      <c r="E146" s="55" t="str">
        <f ca="1">評価結果!G171</f>
        <v>○</v>
      </c>
      <c r="F146" s="72" t="str">
        <f>評価結果!H171</f>
        <v>1a.12</v>
      </c>
      <c r="G146" s="57" t="str">
        <f>評価結果!I171</f>
        <v>ミキシングロス防止のためのバルブ開度の確認</v>
      </c>
      <c r="H146" s="111">
        <f>評価結果!S171</f>
        <v>0</v>
      </c>
      <c r="I146" s="60">
        <f>評価結果!T171</f>
        <v>5.0000000000000001E-3</v>
      </c>
      <c r="J146" s="60">
        <f>評価結果!U171</f>
        <v>1</v>
      </c>
      <c r="K146" s="60">
        <f>評価結果!V171</f>
        <v>0</v>
      </c>
      <c r="L146" s="241" t="str">
        <f>評価結果!X171</f>
        <v/>
      </c>
      <c r="M146" s="271" t="str">
        <f>評価結果!L171</f>
        <v>-</v>
      </c>
    </row>
    <row r="147" spans="2:13" ht="15.4" customHeight="1">
      <c r="B147" s="1169"/>
      <c r="C147" s="1166"/>
      <c r="D147" s="46"/>
      <c r="E147" s="55" t="str">
        <f ca="1">評価結果!G172</f>
        <v>○</v>
      </c>
      <c r="F147" s="72" t="str">
        <f>評価結果!H172</f>
        <v>1a.13</v>
      </c>
      <c r="G147" s="57" t="str">
        <f>評価結果!I172</f>
        <v>インバータ制御系統のバルブの開度調整</v>
      </c>
      <c r="H147" s="111">
        <f>評価結果!S172</f>
        <v>0</v>
      </c>
      <c r="I147" s="60">
        <f>評価結果!T172</f>
        <v>0.05</v>
      </c>
      <c r="J147" s="60">
        <f>評価結果!U172</f>
        <v>1</v>
      </c>
      <c r="K147" s="60">
        <f>評価結果!V172</f>
        <v>0</v>
      </c>
      <c r="L147" s="241" t="str">
        <f>評価結果!X172</f>
        <v/>
      </c>
      <c r="M147" s="271" t="str">
        <f>評価結果!L172</f>
        <v>-</v>
      </c>
    </row>
    <row r="148" spans="2:13" ht="15.4" customHeight="1">
      <c r="B148" s="1169"/>
      <c r="C148" s="1166"/>
      <c r="D148" s="46"/>
      <c r="E148" s="55" t="str">
        <f ca="1">評価結果!G173</f>
        <v>○</v>
      </c>
      <c r="F148" s="72" t="str">
        <f>評価結果!H173</f>
        <v>1a.14</v>
      </c>
      <c r="G148" s="57" t="str">
        <f>評価結果!I173</f>
        <v>熱源不要期間の熱源機器等停止</v>
      </c>
      <c r="H148" s="111">
        <f>評価結果!S173</f>
        <v>0</v>
      </c>
      <c r="I148" s="60">
        <f>評価結果!T173</f>
        <v>0.01</v>
      </c>
      <c r="J148" s="60">
        <f>評価結果!U173</f>
        <v>1</v>
      </c>
      <c r="K148" s="60">
        <f>評価結果!V173</f>
        <v>0</v>
      </c>
      <c r="L148" s="241" t="str">
        <f>評価結果!X173</f>
        <v/>
      </c>
      <c r="M148" s="271" t="str">
        <f>評価結果!L173</f>
        <v>-</v>
      </c>
    </row>
    <row r="149" spans="2:13" ht="15.4" customHeight="1">
      <c r="B149" s="1169"/>
      <c r="C149" s="1166"/>
      <c r="D149" s="46"/>
      <c r="E149" s="55" t="str">
        <f ca="1">評価結果!G174</f>
        <v>○</v>
      </c>
      <c r="F149" s="72" t="str">
        <f>評価結果!H174</f>
        <v>1a.15</v>
      </c>
      <c r="G149" s="57" t="str">
        <f>評価結果!I174</f>
        <v>空調開始時の熱源起動時間の適正化</v>
      </c>
      <c r="H149" s="111">
        <f>評価結果!S174</f>
        <v>0</v>
      </c>
      <c r="I149" s="60">
        <f>評価結果!T174</f>
        <v>0.01</v>
      </c>
      <c r="J149" s="60">
        <f>評価結果!U174</f>
        <v>1</v>
      </c>
      <c r="K149" s="60">
        <f>評価結果!V174</f>
        <v>0</v>
      </c>
      <c r="L149" s="241" t="str">
        <f>評価結果!X174</f>
        <v/>
      </c>
      <c r="M149" s="271" t="str">
        <f>評価結果!L174</f>
        <v>-</v>
      </c>
    </row>
    <row r="150" spans="2:13" ht="15.4" customHeight="1">
      <c r="B150" s="1169"/>
      <c r="C150" s="1166"/>
      <c r="D150" s="46"/>
      <c r="E150" s="211" t="str">
        <f ca="1">評価結果!G175</f>
        <v>○</v>
      </c>
      <c r="F150" s="1002" t="str">
        <f>評価結果!H175</f>
        <v>1a.16</v>
      </c>
      <c r="G150" s="207" t="str">
        <f>評価結果!I175</f>
        <v>空調停止時の熱源運転時間の短縮</v>
      </c>
      <c r="H150" s="213">
        <f>評価結果!S175</f>
        <v>0</v>
      </c>
      <c r="I150" s="782">
        <f>評価結果!T175</f>
        <v>0.04</v>
      </c>
      <c r="J150" s="782">
        <f>評価結果!U175</f>
        <v>1</v>
      </c>
      <c r="K150" s="782">
        <f>評価結果!V175</f>
        <v>0</v>
      </c>
      <c r="L150" s="781" t="str">
        <f>評価結果!X175</f>
        <v/>
      </c>
      <c r="M150" s="781" t="str">
        <f>評価結果!L175</f>
        <v>-</v>
      </c>
    </row>
    <row r="151" spans="2:13" ht="15.4" customHeight="1">
      <c r="B151" s="1169"/>
      <c r="C151" s="1166"/>
      <c r="D151" s="188"/>
      <c r="E151" s="55" t="str">
        <f ca="1">評価結果!G176</f>
        <v>○</v>
      </c>
      <c r="F151" s="72" t="str">
        <f>評価結果!H176</f>
        <v>1a.17</v>
      </c>
      <c r="G151" s="57" t="str">
        <f>評価結果!I176</f>
        <v>空調2次ポンプ変流量制御のインバータ周波数下限値の調整</v>
      </c>
      <c r="H151" s="111">
        <f>評価結果!S176</f>
        <v>0</v>
      </c>
      <c r="I151" s="60">
        <f>評価結果!T176</f>
        <v>0.06</v>
      </c>
      <c r="J151" s="60">
        <f>評価結果!U176</f>
        <v>1</v>
      </c>
      <c r="K151" s="60">
        <f>評価結果!V176</f>
        <v>0</v>
      </c>
      <c r="L151" s="271" t="str">
        <f>評価結果!X176</f>
        <v/>
      </c>
      <c r="M151" s="271" t="str">
        <f>評価結果!L176</f>
        <v>-</v>
      </c>
    </row>
    <row r="152" spans="2:13" ht="15.4" customHeight="1">
      <c r="B152" s="1169"/>
      <c r="C152" s="1166"/>
      <c r="D152" s="36"/>
      <c r="E152" s="61" t="str">
        <f ca="1">評価結果!G177</f>
        <v>○</v>
      </c>
      <c r="F152" s="321" t="str">
        <f>評価結果!H177</f>
        <v>1a.18</v>
      </c>
      <c r="G152" s="63" t="str">
        <f>評価結果!I177</f>
        <v>再生可能エネルギー等熱利用システムのバックアップ運転の適正化</v>
      </c>
      <c r="H152" s="112">
        <f>評価結果!S177</f>
        <v>0</v>
      </c>
      <c r="I152" s="66">
        <f>評価結果!T177</f>
        <v>0.01</v>
      </c>
      <c r="J152" s="66">
        <f>評価結果!U177</f>
        <v>1</v>
      </c>
      <c r="K152" s="66">
        <f>評価結果!V177</f>
        <v>0</v>
      </c>
      <c r="L152" s="222" t="str">
        <f>評価結果!X177</f>
        <v/>
      </c>
      <c r="M152" s="222" t="str">
        <f>評価結果!L177</f>
        <v>-</v>
      </c>
    </row>
    <row r="153" spans="2:13" ht="15.4" customHeight="1">
      <c r="B153" s="1169"/>
      <c r="C153" s="1166"/>
      <c r="D153" s="3" t="s">
        <v>71</v>
      </c>
      <c r="E153" s="131" t="str">
        <f ca="1">評価結果!G178</f>
        <v>◎</v>
      </c>
      <c r="F153" s="124" t="str">
        <f>評価結果!H178</f>
        <v>1b.1</v>
      </c>
      <c r="G153" s="122" t="str">
        <f>評価結果!I178</f>
        <v>室使用開始時の空調起動時間の適正化</v>
      </c>
      <c r="H153" s="133">
        <f>評価結果!S178</f>
        <v>0</v>
      </c>
      <c r="I153" s="124">
        <f>評価結果!T178</f>
        <v>1.2999999999999999E-2</v>
      </c>
      <c r="J153" s="124">
        <f>評価結果!U178</f>
        <v>1</v>
      </c>
      <c r="K153" s="124">
        <f>評価結果!V178</f>
        <v>1</v>
      </c>
      <c r="L153" s="241" t="str">
        <f>評価結果!X178</f>
        <v/>
      </c>
      <c r="M153" s="241" t="str">
        <f>評価結果!L178</f>
        <v>-</v>
      </c>
    </row>
    <row r="154" spans="2:13" ht="15.4" customHeight="1">
      <c r="B154" s="1169"/>
      <c r="C154" s="1166"/>
      <c r="D154" s="46"/>
      <c r="E154" s="55" t="str">
        <f ca="1">評価結果!G179</f>
        <v>◎</v>
      </c>
      <c r="F154" s="60" t="str">
        <f>評価結果!H179</f>
        <v>1b.2</v>
      </c>
      <c r="G154" s="57" t="str">
        <f>評価結果!I179</f>
        <v>CO2濃度・外気温湿度による外気取入量の調整</v>
      </c>
      <c r="H154" s="111">
        <f>評価結果!S179</f>
        <v>0</v>
      </c>
      <c r="I154" s="60">
        <f>評価結果!T179</f>
        <v>1.4999999999999999E-2</v>
      </c>
      <c r="J154" s="60">
        <f>評価結果!U179</f>
        <v>1</v>
      </c>
      <c r="K154" s="60">
        <f>評価結果!V179</f>
        <v>1</v>
      </c>
      <c r="L154" s="271">
        <f ca="1">評価結果!X179</f>
        <v>0</v>
      </c>
      <c r="M154" s="271">
        <f ca="1">評価結果!L179</f>
        <v>0</v>
      </c>
    </row>
    <row r="155" spans="2:13" ht="15.4" customHeight="1">
      <c r="B155" s="1169"/>
      <c r="C155" s="1166"/>
      <c r="D155" s="46"/>
      <c r="E155" s="55" t="str">
        <f ca="1">評価結果!G180</f>
        <v>◎</v>
      </c>
      <c r="F155" s="60" t="str">
        <f>評価結果!H180</f>
        <v>1b.3</v>
      </c>
      <c r="G155" s="57" t="str">
        <f>評価結果!I180</f>
        <v>居室の室内温度の適正化</v>
      </c>
      <c r="H155" s="111">
        <f>評価結果!S180</f>
        <v>0</v>
      </c>
      <c r="I155" s="60">
        <f>評価結果!T180</f>
        <v>1.4999999999999999E-2</v>
      </c>
      <c r="J155" s="60">
        <f>評価結果!U180</f>
        <v>1</v>
      </c>
      <c r="K155" s="60">
        <f>評価結果!V180</f>
        <v>1</v>
      </c>
      <c r="L155" s="271">
        <f ca="1">評価結果!X180</f>
        <v>0</v>
      </c>
      <c r="M155" s="271">
        <f ca="1">評価結果!L180</f>
        <v>0</v>
      </c>
    </row>
    <row r="156" spans="2:13" ht="15.4" customHeight="1">
      <c r="B156" s="1169"/>
      <c r="C156" s="1166"/>
      <c r="D156" s="46"/>
      <c r="E156" s="55" t="str">
        <f ca="1">評価結果!G181</f>
        <v>◎</v>
      </c>
      <c r="F156" s="60" t="str">
        <f>評価結果!H181</f>
        <v>1b.4</v>
      </c>
      <c r="G156" s="57" t="str">
        <f>評価結果!I181</f>
        <v>ファンの間欠運転の実施</v>
      </c>
      <c r="H156" s="111">
        <f>評価結果!S181</f>
        <v>0</v>
      </c>
      <c r="I156" s="60">
        <f>評価結果!T181</f>
        <v>0.05</v>
      </c>
      <c r="J156" s="60">
        <f>評価結果!U181</f>
        <v>1</v>
      </c>
      <c r="K156" s="60">
        <f>評価結果!V181</f>
        <v>1</v>
      </c>
      <c r="L156" s="271" t="str">
        <f>評価結果!X181</f>
        <v/>
      </c>
      <c r="M156" s="271" t="str">
        <f>評価結果!L181</f>
        <v>-</v>
      </c>
    </row>
    <row r="157" spans="2:13" ht="15.4" customHeight="1">
      <c r="B157" s="1169"/>
      <c r="C157" s="1166"/>
      <c r="D157" s="46"/>
      <c r="E157" s="55" t="str">
        <f ca="1">評価結果!G182</f>
        <v>○</v>
      </c>
      <c r="F157" s="60" t="str">
        <f>評価結果!H182</f>
        <v>1b.5</v>
      </c>
      <c r="G157" s="57" t="str">
        <f>評価結果!I182</f>
        <v>電算室の空調機運転の適正化</v>
      </c>
      <c r="H157" s="111">
        <f>評価結果!S182</f>
        <v>0</v>
      </c>
      <c r="I157" s="60">
        <f>評価結果!T182</f>
        <v>0.03</v>
      </c>
      <c r="J157" s="60">
        <f>評価結果!U182</f>
        <v>1</v>
      </c>
      <c r="K157" s="60">
        <f>評価結果!V182</f>
        <v>0</v>
      </c>
      <c r="L157" s="271" t="str">
        <f>評価結果!X182</f>
        <v/>
      </c>
      <c r="M157" s="271" t="str">
        <f>評価結果!L182</f>
        <v>-</v>
      </c>
    </row>
    <row r="158" spans="2:13" ht="15.4" customHeight="1">
      <c r="B158" s="1169"/>
      <c r="C158" s="1166"/>
      <c r="D158" s="46"/>
      <c r="E158" s="60" t="str">
        <f ca="1">評価結果!G183</f>
        <v>○</v>
      </c>
      <c r="F158" s="60" t="str">
        <f>評価結果!H183</f>
        <v>1b.6</v>
      </c>
      <c r="G158" s="57" t="str">
        <f>評価結果!I183</f>
        <v>空調運転時間の短縮</v>
      </c>
      <c r="H158" s="111">
        <f>評価結果!S183</f>
        <v>0</v>
      </c>
      <c r="I158" s="60">
        <f>評価結果!T183</f>
        <v>1.2999999999999999E-2</v>
      </c>
      <c r="J158" s="60">
        <f>評価結果!U183</f>
        <v>1</v>
      </c>
      <c r="K158" s="60">
        <f>評価結果!V183</f>
        <v>1</v>
      </c>
      <c r="L158" s="241">
        <f ca="1">評価結果!X183</f>
        <v>0</v>
      </c>
      <c r="M158" s="271">
        <f ca="1">評価結果!L183</f>
        <v>0</v>
      </c>
    </row>
    <row r="159" spans="2:13" ht="15.4" customHeight="1">
      <c r="B159" s="1169"/>
      <c r="C159" s="1166"/>
      <c r="D159" s="46"/>
      <c r="E159" s="60" t="str">
        <f ca="1">評価結果!G184</f>
        <v>○</v>
      </c>
      <c r="F159" s="60" t="str">
        <f>評価結果!H184</f>
        <v>1b.7</v>
      </c>
      <c r="G159" s="57" t="str">
        <f>評価結果!I184</f>
        <v>冬季におけるペリメータ設定温度の適正化</v>
      </c>
      <c r="H159" s="111">
        <f>評価結果!S184</f>
        <v>0</v>
      </c>
      <c r="I159" s="60">
        <f>評価結果!T184</f>
        <v>0.05</v>
      </c>
      <c r="J159" s="60">
        <f>評価結果!U184</f>
        <v>1</v>
      </c>
      <c r="K159" s="60">
        <f>評価結果!V184</f>
        <v>1</v>
      </c>
      <c r="L159" s="241" t="str">
        <f>評価結果!X184</f>
        <v/>
      </c>
      <c r="M159" s="271" t="str">
        <f>評価結果!L184</f>
        <v>-</v>
      </c>
    </row>
    <row r="160" spans="2:13" ht="15.4" customHeight="1">
      <c r="B160" s="1169"/>
      <c r="C160" s="1166"/>
      <c r="D160" s="46"/>
      <c r="E160" s="60" t="str">
        <f ca="1">評価結果!G185</f>
        <v>○</v>
      </c>
      <c r="F160" s="60" t="str">
        <f>評価結果!H185</f>
        <v>1b.8</v>
      </c>
      <c r="G160" s="57" t="str">
        <f>評価結果!I185</f>
        <v>クールビズ・ウォームビズによる空調設定温度の緩和</v>
      </c>
      <c r="H160" s="111">
        <f>評価結果!S185</f>
        <v>0</v>
      </c>
      <c r="I160" s="60">
        <f>評価結果!T185</f>
        <v>2.3E-2</v>
      </c>
      <c r="J160" s="60">
        <f>評価結果!U185</f>
        <v>1</v>
      </c>
      <c r="K160" s="60">
        <f>評価結果!V185</f>
        <v>0</v>
      </c>
      <c r="L160" s="241">
        <f ca="1">評価結果!X185</f>
        <v>0</v>
      </c>
      <c r="M160" s="271">
        <f ca="1">評価結果!L185</f>
        <v>0</v>
      </c>
    </row>
    <row r="161" spans="2:13" ht="15.4" customHeight="1">
      <c r="B161" s="1169"/>
      <c r="C161" s="1166"/>
      <c r="D161" s="46"/>
      <c r="E161" s="60" t="str">
        <f ca="1">評価結果!G186</f>
        <v>○</v>
      </c>
      <c r="F161" s="60" t="str">
        <f>評価結果!H186</f>
        <v>1b.9</v>
      </c>
      <c r="G161" s="57" t="str">
        <f>評価結果!I186</f>
        <v>居室以外の室内温度の緩和</v>
      </c>
      <c r="H161" s="111">
        <f>評価結果!S186</f>
        <v>0</v>
      </c>
      <c r="I161" s="60">
        <f>評価結果!T186</f>
        <v>5.0000000000000001E-3</v>
      </c>
      <c r="J161" s="60">
        <f>評価結果!U186</f>
        <v>1</v>
      </c>
      <c r="K161" s="60">
        <f>評価結果!V186</f>
        <v>1</v>
      </c>
      <c r="L161" s="241">
        <f ca="1">評価結果!X186</f>
        <v>0</v>
      </c>
      <c r="M161" s="271">
        <f ca="1">評価結果!L186</f>
        <v>0</v>
      </c>
    </row>
    <row r="162" spans="2:13" ht="15.4" customHeight="1">
      <c r="B162" s="1169"/>
      <c r="C162" s="1166"/>
      <c r="D162" s="46"/>
      <c r="E162" s="60" t="str">
        <f ca="1">評価結果!G187</f>
        <v>○</v>
      </c>
      <c r="F162" s="60" t="str">
        <f>評価結果!H187</f>
        <v>1b.10</v>
      </c>
      <c r="G162" s="57" t="str">
        <f>評価結果!I187</f>
        <v>冷却除湿再熱の停止</v>
      </c>
      <c r="H162" s="111">
        <f>評価結果!S187</f>
        <v>0</v>
      </c>
      <c r="I162" s="60">
        <f>評価結果!T187</f>
        <v>0.01</v>
      </c>
      <c r="J162" s="60">
        <f>評価結果!U187</f>
        <v>1</v>
      </c>
      <c r="K162" s="60">
        <f>評価結果!V187</f>
        <v>1</v>
      </c>
      <c r="L162" s="241" t="str">
        <f>評価結果!X187</f>
        <v/>
      </c>
      <c r="M162" s="271" t="str">
        <f>評価結果!L187</f>
        <v>-</v>
      </c>
    </row>
    <row r="163" spans="2:13" ht="15.4" customHeight="1">
      <c r="B163" s="1169"/>
      <c r="C163" s="1166"/>
      <c r="D163" s="46"/>
      <c r="E163" s="60" t="str">
        <f ca="1">評価結果!G188</f>
        <v>○</v>
      </c>
      <c r="F163" s="60" t="str">
        <f>評価結果!H188</f>
        <v>1b.11</v>
      </c>
      <c r="G163" s="57" t="str">
        <f>評価結果!I188</f>
        <v>建物全体の給排気バランスの管理</v>
      </c>
      <c r="H163" s="111">
        <f>評価結果!S188</f>
        <v>0</v>
      </c>
      <c r="I163" s="60">
        <f>評価結果!T188</f>
        <v>5.0000000000000001E-3</v>
      </c>
      <c r="J163" s="60">
        <f>評価結果!U188</f>
        <v>1</v>
      </c>
      <c r="K163" s="60">
        <f>評価結果!V188</f>
        <v>1</v>
      </c>
      <c r="L163" s="241">
        <f ca="1">評価結果!X188</f>
        <v>0</v>
      </c>
      <c r="M163" s="271">
        <f ca="1">評価結果!L188</f>
        <v>0</v>
      </c>
    </row>
    <row r="164" spans="2:13" ht="15.4" customHeight="1">
      <c r="B164" s="1169"/>
      <c r="C164" s="1166"/>
      <c r="D164" s="46"/>
      <c r="E164" s="60" t="str">
        <f ca="1">評価結果!G189</f>
        <v>○</v>
      </c>
      <c r="F164" s="60" t="str">
        <f>評価結果!H189</f>
        <v>1b.12</v>
      </c>
      <c r="G164" s="57" t="str">
        <f>評価結果!I189</f>
        <v>エレベーター機械室・電気室の室内設定温度の適正化</v>
      </c>
      <c r="H164" s="111">
        <f>評価結果!S189</f>
        <v>0</v>
      </c>
      <c r="I164" s="60">
        <f>評価結果!T189</f>
        <v>3.5000000000000003E-2</v>
      </c>
      <c r="J164" s="60">
        <f>評価結果!U189</f>
        <v>1</v>
      </c>
      <c r="K164" s="60">
        <f>評価結果!V189</f>
        <v>1</v>
      </c>
      <c r="L164" s="241" t="str">
        <f>評価結果!X189</f>
        <v/>
      </c>
      <c r="M164" s="271" t="str">
        <f>評価結果!L189</f>
        <v>-</v>
      </c>
    </row>
    <row r="165" spans="2:13" ht="15.4" customHeight="1">
      <c r="B165" s="1169"/>
      <c r="C165" s="1166"/>
      <c r="D165" s="46"/>
      <c r="E165" s="60" t="str">
        <f ca="1">評価結果!G190</f>
        <v>○</v>
      </c>
      <c r="F165" s="60" t="str">
        <f>評価結果!H190</f>
        <v>1b.13</v>
      </c>
      <c r="G165" s="57" t="str">
        <f>評価結果!I190</f>
        <v>エレベーター機械室・電気室のファンの夏季停止</v>
      </c>
      <c r="H165" s="111">
        <f>評価結果!S190</f>
        <v>0</v>
      </c>
      <c r="I165" s="60">
        <f>評価結果!T190</f>
        <v>4.4999999999999998E-2</v>
      </c>
      <c r="J165" s="60">
        <f>評価結果!U190</f>
        <v>1</v>
      </c>
      <c r="K165" s="60">
        <f>評価結果!V190</f>
        <v>1</v>
      </c>
      <c r="L165" s="241" t="str">
        <f>評価結果!X190</f>
        <v/>
      </c>
      <c r="M165" s="271" t="str">
        <f>評価結果!L190</f>
        <v>-</v>
      </c>
    </row>
    <row r="166" spans="2:13" ht="15.4" customHeight="1">
      <c r="B166" s="1169"/>
      <c r="C166" s="1166"/>
      <c r="D166" s="46"/>
      <c r="E166" s="60" t="str">
        <f ca="1">評価結果!G191</f>
        <v>○</v>
      </c>
      <c r="F166" s="60" t="str">
        <f>評価結果!H191</f>
        <v>1b.14</v>
      </c>
      <c r="G166" s="57" t="str">
        <f>評価結果!I191</f>
        <v>エレベーター機械室・電気室の空調機の給気・還気設定温度の適正化</v>
      </c>
      <c r="H166" s="111">
        <f>評価結果!S191</f>
        <v>0</v>
      </c>
      <c r="I166" s="60">
        <f>評価結果!T191</f>
        <v>1.4999999999999999E-2</v>
      </c>
      <c r="J166" s="60">
        <f>評価結果!U191</f>
        <v>1</v>
      </c>
      <c r="K166" s="60">
        <f>評価結果!V191</f>
        <v>1</v>
      </c>
      <c r="L166" s="241" t="str">
        <f>評価結果!X191</f>
        <v/>
      </c>
      <c r="M166" s="271" t="str">
        <f>評価結果!L191</f>
        <v>-</v>
      </c>
    </row>
    <row r="167" spans="2:13" ht="15.4" customHeight="1">
      <c r="B167" s="1169"/>
      <c r="C167" s="1166"/>
      <c r="D167" s="46"/>
      <c r="E167" s="60" t="str">
        <f ca="1">評価結果!G192</f>
        <v>＋</v>
      </c>
      <c r="F167" s="60" t="str">
        <f>評価結果!H192</f>
        <v>1b.15</v>
      </c>
      <c r="G167" s="57" t="str">
        <f>評価結果!I192</f>
        <v>冬季冷房になる室の設定温度の適正化</v>
      </c>
      <c r="H167" s="111">
        <f>評価結果!S192</f>
        <v>0</v>
      </c>
      <c r="I167" s="60">
        <f>評価結果!T192</f>
        <v>4.0000000000000001E-3</v>
      </c>
      <c r="J167" s="60">
        <f>評価結果!U192</f>
        <v>1</v>
      </c>
      <c r="K167" s="60">
        <f>評価結果!V192</f>
        <v>1</v>
      </c>
      <c r="L167" s="241">
        <f ca="1">評価結果!X192</f>
        <v>0</v>
      </c>
      <c r="M167" s="271">
        <f ca="1">評価結果!L192</f>
        <v>0</v>
      </c>
    </row>
    <row r="168" spans="2:13" ht="15.4" customHeight="1">
      <c r="B168" s="1169"/>
      <c r="C168" s="1166"/>
      <c r="D168" s="46"/>
      <c r="E168" s="60" t="str">
        <f ca="1">評価結果!G193</f>
        <v>＋</v>
      </c>
      <c r="F168" s="60" t="str">
        <f>評価結果!H193</f>
        <v>1b.16</v>
      </c>
      <c r="G168" s="57" t="str">
        <f>評価結果!I193</f>
        <v>ファンのプーリーダウンの実施</v>
      </c>
      <c r="H168" s="111">
        <f>評価結果!S193</f>
        <v>0</v>
      </c>
      <c r="I168" s="60">
        <f>評価結果!T193</f>
        <v>1.4999999999999999E-2</v>
      </c>
      <c r="J168" s="60">
        <f>評価結果!U193</f>
        <v>1</v>
      </c>
      <c r="K168" s="60">
        <f>評価結果!V193</f>
        <v>1</v>
      </c>
      <c r="L168" s="241">
        <f ca="1">評価結果!X193</f>
        <v>0</v>
      </c>
      <c r="M168" s="271">
        <f ca="1">評価結果!L193</f>
        <v>0</v>
      </c>
    </row>
    <row r="169" spans="2:13" ht="15.4" customHeight="1">
      <c r="B169" s="1169"/>
      <c r="C169" s="1166"/>
      <c r="D169" s="46"/>
      <c r="E169" s="60" t="str">
        <f ca="1">評価結果!G194</f>
        <v>＋</v>
      </c>
      <c r="F169" s="60" t="str">
        <f>評価結果!H194</f>
        <v>1b.17</v>
      </c>
      <c r="G169" s="57" t="str">
        <f>評価結果!I194</f>
        <v>地下駐車場のスロープ等からの自然給気</v>
      </c>
      <c r="H169" s="111">
        <f>評価結果!S194</f>
        <v>0</v>
      </c>
      <c r="I169" s="60">
        <f>評価結果!T194</f>
        <v>7.4999999999999997E-2</v>
      </c>
      <c r="J169" s="60">
        <f>評価結果!U194</f>
        <v>1</v>
      </c>
      <c r="K169" s="60">
        <f>評価結果!V194</f>
        <v>0</v>
      </c>
      <c r="L169" s="241">
        <f ca="1">評価結果!X194</f>
        <v>0</v>
      </c>
      <c r="M169" s="271">
        <f ca="1">評価結果!L194</f>
        <v>0</v>
      </c>
    </row>
    <row r="170" spans="2:13" ht="15.4" customHeight="1">
      <c r="B170" s="1169"/>
      <c r="C170" s="1166"/>
      <c r="D170" s="46"/>
      <c r="E170" s="782" t="str">
        <f ca="1">評価結果!G195</f>
        <v>＋</v>
      </c>
      <c r="F170" s="782" t="str">
        <f>評価結果!H195</f>
        <v>1b.18</v>
      </c>
      <c r="G170" s="207" t="str">
        <f>評価結果!I195</f>
        <v>パッケージ形空調機の省エネチューニングの実施</v>
      </c>
      <c r="H170" s="213">
        <f>評価結果!S195</f>
        <v>0</v>
      </c>
      <c r="I170" s="782">
        <f>評価結果!T195</f>
        <v>0.05</v>
      </c>
      <c r="J170" s="782">
        <f>評価結果!U195</f>
        <v>1</v>
      </c>
      <c r="K170" s="782">
        <f>評価結果!V195</f>
        <v>0</v>
      </c>
      <c r="L170" s="781">
        <f ca="1">評価結果!X195</f>
        <v>0</v>
      </c>
      <c r="M170" s="781">
        <f ca="1">評価結果!L195</f>
        <v>0</v>
      </c>
    </row>
    <row r="171" spans="2:13" ht="15.4" customHeight="1">
      <c r="B171" s="1169"/>
      <c r="C171" s="1166"/>
      <c r="D171" s="188"/>
      <c r="E171" s="60" t="str">
        <f ca="1">評価結果!G196</f>
        <v>＋</v>
      </c>
      <c r="F171" s="59" t="str">
        <f>評価結果!H196</f>
        <v>1b.19</v>
      </c>
      <c r="G171" s="57" t="str">
        <f>評価結果!I196</f>
        <v>変風量システムの最小風量設定値の調整</v>
      </c>
      <c r="H171" s="111">
        <f>評価結果!S196</f>
        <v>0</v>
      </c>
      <c r="I171" s="60">
        <f>評価結果!T196</f>
        <v>0.06</v>
      </c>
      <c r="J171" s="60">
        <f>評価結果!U196</f>
        <v>1</v>
      </c>
      <c r="K171" s="60">
        <f>評価結果!V196</f>
        <v>0</v>
      </c>
      <c r="L171" s="271">
        <f ca="1">評価結果!X196</f>
        <v>0</v>
      </c>
      <c r="M171" s="271">
        <f ca="1">評価結果!L196</f>
        <v>0</v>
      </c>
    </row>
    <row r="172" spans="2:13" ht="15.4" customHeight="1">
      <c r="B172" s="1169"/>
      <c r="C172" s="1166"/>
      <c r="D172" s="46"/>
      <c r="E172" s="60" t="str">
        <f ca="1">評価結果!G197</f>
        <v>＋</v>
      </c>
      <c r="F172" s="59" t="str">
        <f>評価結果!H197</f>
        <v>1b.20</v>
      </c>
      <c r="G172" s="57" t="str">
        <f>評価結果!I197</f>
        <v>変風量システムのインバータ周波数下限値の調整</v>
      </c>
      <c r="H172" s="111">
        <f>評価結果!S197</f>
        <v>0</v>
      </c>
      <c r="I172" s="60">
        <f>評価結果!T197</f>
        <v>0.06</v>
      </c>
      <c r="J172" s="60">
        <f>評価結果!U197</f>
        <v>1</v>
      </c>
      <c r="K172" s="60">
        <f>評価結果!V197</f>
        <v>0</v>
      </c>
      <c r="L172" s="271">
        <f ca="1">評価結果!X197</f>
        <v>0</v>
      </c>
      <c r="M172" s="271">
        <f ca="1">評価結果!L197</f>
        <v>0</v>
      </c>
    </row>
    <row r="173" spans="2:13" ht="15.4" customHeight="1">
      <c r="B173" s="1169"/>
      <c r="C173" s="1166"/>
      <c r="D173" s="20"/>
      <c r="E173" s="66" t="str">
        <f ca="1">評価結果!G198</f>
        <v>＋</v>
      </c>
      <c r="F173" s="65" t="str">
        <f>評価結果!H198</f>
        <v>1b.21</v>
      </c>
      <c r="G173" s="63" t="str">
        <f>評価結果!I198</f>
        <v>厨房外調機の換気モード切換制御による換気モード運転の適正化</v>
      </c>
      <c r="H173" s="112">
        <f>評価結果!S198</f>
        <v>0</v>
      </c>
      <c r="I173" s="66">
        <f>評価結果!T198</f>
        <v>0.02</v>
      </c>
      <c r="J173" s="66">
        <f>評価結果!U198</f>
        <v>1</v>
      </c>
      <c r="K173" s="66">
        <f>評価結果!V198</f>
        <v>0</v>
      </c>
      <c r="L173" s="222">
        <f ca="1">評価結果!X198</f>
        <v>0</v>
      </c>
      <c r="M173" s="222">
        <f ca="1">評価結果!L198</f>
        <v>0</v>
      </c>
    </row>
    <row r="174" spans="2:13" ht="15.4" customHeight="1">
      <c r="B174" s="1169"/>
      <c r="C174" s="1166"/>
      <c r="D174" s="46" t="s">
        <v>73</v>
      </c>
      <c r="E174" s="131" t="str">
        <f ca="1">評価結果!G199</f>
        <v>◎</v>
      </c>
      <c r="F174" s="127" t="str">
        <f>評価結果!H199</f>
        <v>1c.1</v>
      </c>
      <c r="G174" s="122" t="str">
        <f>評価結果!I199</f>
        <v>居室以外の照度条件の緩和</v>
      </c>
      <c r="H174" s="133">
        <f>評価結果!S199</f>
        <v>0</v>
      </c>
      <c r="I174" s="124">
        <f>評価結果!T199</f>
        <v>0.06</v>
      </c>
      <c r="J174" s="124">
        <f>評価結果!U199</f>
        <v>1</v>
      </c>
      <c r="K174" s="124">
        <f>評価結果!V199</f>
        <v>1</v>
      </c>
      <c r="L174" s="241">
        <f ca="1">評価結果!X199</f>
        <v>0</v>
      </c>
      <c r="M174" s="241">
        <f ca="1">評価結果!L199</f>
        <v>0</v>
      </c>
    </row>
    <row r="175" spans="2:13" ht="15.4" customHeight="1">
      <c r="B175" s="1169"/>
      <c r="C175" s="1166"/>
      <c r="D175" s="46"/>
      <c r="E175" s="55" t="str">
        <f ca="1">評価結果!G200</f>
        <v>○</v>
      </c>
      <c r="F175" s="59" t="str">
        <f>評価結果!H200</f>
        <v>1c.2</v>
      </c>
      <c r="G175" s="57" t="str">
        <f>評価結果!I200</f>
        <v>清掃等の日常メンテナンス作業時の照明点灯時間・照度条件の適正化</v>
      </c>
      <c r="H175" s="111">
        <f>評価結果!S200</f>
        <v>0</v>
      </c>
      <c r="I175" s="60">
        <f>評価結果!T200</f>
        <v>0.01</v>
      </c>
      <c r="J175" s="60">
        <f>評価結果!U200</f>
        <v>1</v>
      </c>
      <c r="K175" s="60">
        <f>評価結果!V200</f>
        <v>1</v>
      </c>
      <c r="L175" s="241">
        <f ca="1">評価結果!X200</f>
        <v>0</v>
      </c>
      <c r="M175" s="271">
        <f ca="1">評価結果!L200</f>
        <v>0</v>
      </c>
    </row>
    <row r="176" spans="2:13" ht="15.4" customHeight="1">
      <c r="B176" s="1169"/>
      <c r="C176" s="1166"/>
      <c r="D176" s="46"/>
      <c r="E176" s="55" t="str">
        <f ca="1">評価結果!G201</f>
        <v>○</v>
      </c>
      <c r="F176" s="59" t="str">
        <f>評価結果!H201</f>
        <v>1c.3</v>
      </c>
      <c r="G176" s="207" t="str">
        <f>評価結果!I201</f>
        <v>不要期間・不要時間帯の変圧器の遮断</v>
      </c>
      <c r="H176" s="111">
        <f>評価結果!S201</f>
        <v>0</v>
      </c>
      <c r="I176" s="60">
        <f>評価結果!T201</f>
        <v>0.01</v>
      </c>
      <c r="J176" s="60">
        <f>評価結果!U201</f>
        <v>1</v>
      </c>
      <c r="K176" s="60">
        <f>評価結果!V201</f>
        <v>1</v>
      </c>
      <c r="L176" s="241" t="str">
        <f>評価結果!X201</f>
        <v/>
      </c>
      <c r="M176" s="271" t="str">
        <f>評価結果!L201</f>
        <v>-</v>
      </c>
    </row>
    <row r="177" spans="2:13" ht="15.4" customHeight="1">
      <c r="B177" s="1169"/>
      <c r="C177" s="1166"/>
      <c r="D177" s="46"/>
      <c r="E177" s="55" t="str">
        <f ca="1">評価結果!G202</f>
        <v>○</v>
      </c>
      <c r="F177" s="59" t="str">
        <f>評価結果!H202</f>
        <v>1c.4</v>
      </c>
      <c r="G177" s="207" t="str">
        <f>評価結果!I202</f>
        <v>事務室の室内照度の適正化</v>
      </c>
      <c r="H177" s="111">
        <f>評価結果!S202</f>
        <v>0</v>
      </c>
      <c r="I177" s="60">
        <f>評価結果!T202</f>
        <v>0.03</v>
      </c>
      <c r="J177" s="60">
        <f>評価結果!U202</f>
        <v>1</v>
      </c>
      <c r="K177" s="60">
        <f>評価結果!V202</f>
        <v>0</v>
      </c>
      <c r="L177" s="241">
        <f ca="1">評価結果!X202</f>
        <v>0</v>
      </c>
      <c r="M177" s="271">
        <f ca="1">評価結果!L202</f>
        <v>0</v>
      </c>
    </row>
    <row r="178" spans="2:13" ht="15.4" customHeight="1">
      <c r="B178" s="1169"/>
      <c r="C178" s="1166"/>
      <c r="D178" s="46"/>
      <c r="E178" s="55" t="str">
        <f ca="1">評価結果!G203</f>
        <v>＋</v>
      </c>
      <c r="F178" s="59" t="str">
        <f>評価結果!H203</f>
        <v>1c.5</v>
      </c>
      <c r="G178" s="207" t="str">
        <f>評価結果!I203</f>
        <v>事務室の照度条件の緩和</v>
      </c>
      <c r="H178" s="111">
        <f>評価結果!S203</f>
        <v>0</v>
      </c>
      <c r="I178" s="60">
        <f>評価結果!T203</f>
        <v>0.05</v>
      </c>
      <c r="J178" s="60">
        <f>評価結果!U203</f>
        <v>1</v>
      </c>
      <c r="K178" s="60">
        <f>評価結果!V203</f>
        <v>0</v>
      </c>
      <c r="L178" s="241">
        <f ca="1">評価結果!X203</f>
        <v>0</v>
      </c>
      <c r="M178" s="271">
        <f ca="1">評価結果!L203</f>
        <v>0</v>
      </c>
    </row>
    <row r="179" spans="2:13" ht="15.4" customHeight="1">
      <c r="B179" s="1169"/>
      <c r="C179" s="1166"/>
      <c r="D179" s="46"/>
      <c r="E179" s="55" t="str">
        <f ca="1">評価結果!G204</f>
        <v>＋</v>
      </c>
      <c r="F179" s="59" t="str">
        <f>評価結果!H204</f>
        <v>1c.6</v>
      </c>
      <c r="G179" s="207" t="str">
        <f>評価結果!I204</f>
        <v>時間外等の照明点灯エリアの集約化</v>
      </c>
      <c r="H179" s="111">
        <f>評価結果!S204</f>
        <v>0</v>
      </c>
      <c r="I179" s="60">
        <f>評価結果!T204</f>
        <v>0.01</v>
      </c>
      <c r="J179" s="60">
        <f>評価結果!U204</f>
        <v>1</v>
      </c>
      <c r="K179" s="60">
        <f>評価結果!V204</f>
        <v>1</v>
      </c>
      <c r="L179" s="241">
        <f ca="1">評価結果!X204</f>
        <v>0</v>
      </c>
      <c r="M179" s="271">
        <f ca="1">評価結果!L204</f>
        <v>0</v>
      </c>
    </row>
    <row r="180" spans="2:13" ht="15.4" customHeight="1">
      <c r="B180" s="1169"/>
      <c r="C180" s="1166"/>
      <c r="D180" s="47"/>
      <c r="E180" s="61" t="str">
        <f ca="1">評価結果!G205</f>
        <v>＋</v>
      </c>
      <c r="F180" s="65" t="str">
        <f>評価結果!H205</f>
        <v>1c.7</v>
      </c>
      <c r="G180" s="63" t="str">
        <f>評価結果!I205</f>
        <v>人感センサーのタイマー設定時間の適正化</v>
      </c>
      <c r="H180" s="112">
        <f>評価結果!S205</f>
        <v>0</v>
      </c>
      <c r="I180" s="66">
        <f>評価結果!T205</f>
        <v>0.01</v>
      </c>
      <c r="J180" s="66">
        <f>評価結果!U205</f>
        <v>1</v>
      </c>
      <c r="K180" s="66">
        <f>評価結果!V205</f>
        <v>1</v>
      </c>
      <c r="L180" s="222">
        <f ca="1">評価結果!X205</f>
        <v>0</v>
      </c>
      <c r="M180" s="222">
        <f ca="1">評価結果!L205</f>
        <v>0</v>
      </c>
    </row>
    <row r="181" spans="2:13" ht="15.4" customHeight="1">
      <c r="B181" s="1169"/>
      <c r="C181" s="1166"/>
      <c r="D181" s="3" t="s">
        <v>75</v>
      </c>
      <c r="E181" s="49" t="str">
        <f ca="1">評価結果!G206</f>
        <v>◎</v>
      </c>
      <c r="F181" s="73" t="str">
        <f>評価結果!H206</f>
        <v>1d.1</v>
      </c>
      <c r="G181" s="51" t="str">
        <f>評価結果!I206</f>
        <v>給水圧力の管理</v>
      </c>
      <c r="H181" s="110">
        <f>評価結果!S206</f>
        <v>0</v>
      </c>
      <c r="I181" s="54">
        <f>評価結果!T206</f>
        <v>0.08</v>
      </c>
      <c r="J181" s="124">
        <f>評価結果!U206</f>
        <v>1</v>
      </c>
      <c r="K181" s="124">
        <f>評価結果!V206</f>
        <v>1</v>
      </c>
      <c r="L181" s="241" t="str">
        <f>評価結果!X206</f>
        <v/>
      </c>
      <c r="M181" s="241" t="str">
        <f>評価結果!L206</f>
        <v>-</v>
      </c>
    </row>
    <row r="182" spans="2:13" ht="15.4" customHeight="1">
      <c r="B182" s="1169"/>
      <c r="C182" s="1166"/>
      <c r="D182" s="46"/>
      <c r="E182" s="55" t="str">
        <f ca="1">評価結果!G207</f>
        <v>◎</v>
      </c>
      <c r="F182" s="72" t="str">
        <f>評価結果!H207</f>
        <v>1d.2</v>
      </c>
      <c r="G182" s="57" t="str">
        <f>評価結果!I207</f>
        <v>貯湯温度設定の緩和</v>
      </c>
      <c r="H182" s="111">
        <f>評価結果!S207</f>
        <v>0</v>
      </c>
      <c r="I182" s="60">
        <f>評価結果!T207</f>
        <v>0.05</v>
      </c>
      <c r="J182" s="60">
        <f>評価結果!U207</f>
        <v>1</v>
      </c>
      <c r="K182" s="60">
        <f>評価結果!V207</f>
        <v>1</v>
      </c>
      <c r="L182" s="241" t="str">
        <f>評価結果!X207</f>
        <v/>
      </c>
      <c r="M182" s="271" t="str">
        <f>評価結果!L207</f>
        <v>-</v>
      </c>
    </row>
    <row r="183" spans="2:13" ht="15.4" customHeight="1">
      <c r="B183" s="1169"/>
      <c r="C183" s="1166"/>
      <c r="D183" s="46"/>
      <c r="E183" s="55" t="str">
        <f ca="1">評価結果!G208</f>
        <v>○</v>
      </c>
      <c r="F183" s="72" t="str">
        <f>評価結果!H208</f>
        <v>1d.3</v>
      </c>
      <c r="G183" s="57" t="str">
        <f>評価結果!I208</f>
        <v>揚水ポンプのバルブの開度調整</v>
      </c>
      <c r="H183" s="111">
        <f>評価結果!S208</f>
        <v>0</v>
      </c>
      <c r="I183" s="60">
        <f>評価結果!T208</f>
        <v>0.05</v>
      </c>
      <c r="J183" s="60">
        <f>評価結果!U208</f>
        <v>1</v>
      </c>
      <c r="K183" s="60">
        <f>評価結果!V208</f>
        <v>1</v>
      </c>
      <c r="L183" s="241" t="str">
        <f>評価結果!X208</f>
        <v/>
      </c>
      <c r="M183" s="271" t="str">
        <f>評価結果!L208</f>
        <v>-</v>
      </c>
    </row>
    <row r="184" spans="2:13" ht="15.4" customHeight="1">
      <c r="B184" s="1169"/>
      <c r="C184" s="1166"/>
      <c r="D184" s="46"/>
      <c r="E184" s="55" t="str">
        <f ca="1">評価結果!G209</f>
        <v>○</v>
      </c>
      <c r="F184" s="72" t="str">
        <f>評価結果!H209</f>
        <v>1d.4</v>
      </c>
      <c r="G184" s="57" t="str">
        <f>評価結果!I209</f>
        <v>洗浄便座暖房の夏季停止</v>
      </c>
      <c r="H184" s="111">
        <f>評価結果!S209</f>
        <v>0</v>
      </c>
      <c r="I184" s="60">
        <f>評価結果!T209</f>
        <v>0.2</v>
      </c>
      <c r="J184" s="60">
        <f>評価結果!U209</f>
        <v>1</v>
      </c>
      <c r="K184" s="60">
        <f>評価結果!V209</f>
        <v>1</v>
      </c>
      <c r="L184" s="241" t="str">
        <f>評価結果!X209</f>
        <v/>
      </c>
      <c r="M184" s="271" t="str">
        <f>評価結果!L209</f>
        <v>-</v>
      </c>
    </row>
    <row r="185" spans="2:13" ht="15.4" customHeight="1">
      <c r="B185" s="1169"/>
      <c r="C185" s="1166"/>
      <c r="D185" s="46"/>
      <c r="E185" s="55" t="str">
        <f ca="1">評価結果!G210</f>
        <v>○</v>
      </c>
      <c r="F185" s="72" t="str">
        <f>評価結果!H210</f>
        <v>1d.5</v>
      </c>
      <c r="G185" s="57" t="str">
        <f>評価結果!I210</f>
        <v>給水・給湯バルブの調整</v>
      </c>
      <c r="H185" s="111">
        <f>評価結果!S210</f>
        <v>0</v>
      </c>
      <c r="I185" s="60">
        <f>評価結果!T210</f>
        <v>0.05</v>
      </c>
      <c r="J185" s="60">
        <f>評価結果!U210</f>
        <v>1</v>
      </c>
      <c r="K185" s="60">
        <f>評価結果!V210</f>
        <v>1</v>
      </c>
      <c r="L185" s="241">
        <f ca="1">評価結果!X210</f>
        <v>0</v>
      </c>
      <c r="M185" s="271">
        <f ca="1">評価結果!L210</f>
        <v>0</v>
      </c>
    </row>
    <row r="186" spans="2:13" ht="15.4" customHeight="1">
      <c r="B186" s="1169"/>
      <c r="C186" s="1166"/>
      <c r="D186" s="46"/>
      <c r="E186" s="55" t="str">
        <f ca="1">評価結果!G211</f>
        <v>○</v>
      </c>
      <c r="F186" s="72" t="str">
        <f>評価結果!H211</f>
        <v>1d.6</v>
      </c>
      <c r="G186" s="57" t="str">
        <f>評価結果!I211</f>
        <v>給湯温度設定の緩和</v>
      </c>
      <c r="H186" s="111">
        <f>評価結果!S211</f>
        <v>0</v>
      </c>
      <c r="I186" s="60">
        <f>評価結果!T211</f>
        <v>0.05</v>
      </c>
      <c r="J186" s="60">
        <f>評価結果!U211</f>
        <v>1</v>
      </c>
      <c r="K186" s="60">
        <f>評価結果!V211</f>
        <v>1</v>
      </c>
      <c r="L186" s="241" t="str">
        <f>評価結果!X211</f>
        <v/>
      </c>
      <c r="M186" s="271" t="str">
        <f>評価結果!L211</f>
        <v>-</v>
      </c>
    </row>
    <row r="187" spans="2:13" ht="15.4" customHeight="1">
      <c r="B187" s="1169"/>
      <c r="C187" s="1166"/>
      <c r="D187" s="46"/>
      <c r="E187" s="55" t="str">
        <f ca="1">評価結果!G212</f>
        <v>○</v>
      </c>
      <c r="F187" s="72" t="str">
        <f>評価結果!H212</f>
        <v>1d.7</v>
      </c>
      <c r="G187" s="57" t="str">
        <f>評価結果!I212</f>
        <v>貯湯式電気温水器の夜間・休日の電源停止</v>
      </c>
      <c r="H187" s="111">
        <f>評価結果!S212</f>
        <v>0</v>
      </c>
      <c r="I187" s="60">
        <f>評価結果!T212</f>
        <v>0.05</v>
      </c>
      <c r="J187" s="60">
        <f>評価結果!U212</f>
        <v>1</v>
      </c>
      <c r="K187" s="60">
        <f>評価結果!V212</f>
        <v>1</v>
      </c>
      <c r="L187" s="241" t="str">
        <f>評価結果!X212</f>
        <v/>
      </c>
      <c r="M187" s="271" t="str">
        <f>評価結果!L212</f>
        <v>-</v>
      </c>
    </row>
    <row r="188" spans="2:13" ht="15.4" customHeight="1">
      <c r="B188" s="1169"/>
      <c r="C188" s="1166"/>
      <c r="D188" s="46"/>
      <c r="E188" s="55" t="str">
        <f ca="1">評価結果!G213</f>
        <v>○</v>
      </c>
      <c r="F188" s="72" t="str">
        <f>評価結果!H213</f>
        <v>1d.8</v>
      </c>
      <c r="G188" s="57" t="str">
        <f>評価結果!I213</f>
        <v>便所洗面給湯の給湯中止又は給湯期間の短縮</v>
      </c>
      <c r="H188" s="111">
        <f>評価結果!S213</f>
        <v>0</v>
      </c>
      <c r="I188" s="60">
        <f>評価結果!T213</f>
        <v>0.1</v>
      </c>
      <c r="J188" s="60">
        <f>評価結果!U213</f>
        <v>1</v>
      </c>
      <c r="K188" s="60">
        <f>評価結果!V213</f>
        <v>1</v>
      </c>
      <c r="L188" s="241">
        <f ca="1">評価結果!X213</f>
        <v>0</v>
      </c>
      <c r="M188" s="271">
        <f ca="1">評価結果!L213</f>
        <v>0</v>
      </c>
    </row>
    <row r="189" spans="2:13" ht="15.4" customHeight="1">
      <c r="B189" s="1170"/>
      <c r="C189" s="1167"/>
      <c r="D189" s="47"/>
      <c r="E189" s="61" t="str">
        <f ca="1">評価結果!G214</f>
        <v>○</v>
      </c>
      <c r="F189" s="321" t="str">
        <f>評価結果!H214</f>
        <v>1d.9</v>
      </c>
      <c r="G189" s="63" t="str">
        <f>評価結果!I214</f>
        <v>給湯不要時間帯の給湯循環ポンプの停止</v>
      </c>
      <c r="H189" s="112">
        <f>評価結果!S214</f>
        <v>0</v>
      </c>
      <c r="I189" s="66">
        <f>評価結果!T214</f>
        <v>0.05</v>
      </c>
      <c r="J189" s="66">
        <f>評価結果!U214</f>
        <v>1</v>
      </c>
      <c r="K189" s="66">
        <f>評価結果!V214</f>
        <v>1</v>
      </c>
      <c r="L189" s="222" t="str">
        <f>評価結果!X214</f>
        <v/>
      </c>
      <c r="M189" s="222" t="str">
        <f>評価結果!L214</f>
        <v>-</v>
      </c>
    </row>
    <row r="190" spans="2:13" ht="15.4" customHeight="1">
      <c r="B190" s="1168" t="s">
        <v>749</v>
      </c>
      <c r="C190" s="1165" t="s">
        <v>750</v>
      </c>
      <c r="D190" s="46" t="s">
        <v>77</v>
      </c>
      <c r="E190" s="49" t="str">
        <f ca="1">評価結果!G222</f>
        <v>○</v>
      </c>
      <c r="F190" s="49" t="str">
        <f>評価結果!H222</f>
        <v>1e.1</v>
      </c>
      <c r="G190" s="52" t="str">
        <f>評価結果!I222</f>
        <v>夜間・休日等のエレベーターの運転台数の削減</v>
      </c>
      <c r="H190" s="133">
        <f>評価結果!S222</f>
        <v>0</v>
      </c>
      <c r="I190" s="124">
        <f>評価結果!T222</f>
        <v>0.01</v>
      </c>
      <c r="J190" s="124">
        <f>評価結果!U222</f>
        <v>1</v>
      </c>
      <c r="K190" s="124">
        <f>評価結果!V222</f>
        <v>1</v>
      </c>
      <c r="L190" s="241" t="str">
        <f>評価結果!X222</f>
        <v/>
      </c>
      <c r="M190" s="241" t="str">
        <f>評価結果!L222</f>
        <v>-</v>
      </c>
    </row>
    <row r="191" spans="2:13" ht="15.4" customHeight="1">
      <c r="B191" s="1169"/>
      <c r="C191" s="1166"/>
      <c r="D191" s="47"/>
      <c r="E191" s="61" t="str">
        <f ca="1">評価結果!G223</f>
        <v>○</v>
      </c>
      <c r="F191" s="61" t="str">
        <f>評価結果!H223</f>
        <v>1e.2</v>
      </c>
      <c r="G191" s="63" t="str">
        <f>評価結果!I223</f>
        <v>エレベーターかご内の空調設定温度の緩和</v>
      </c>
      <c r="H191" s="112">
        <f>評価結果!S223</f>
        <v>0</v>
      </c>
      <c r="I191" s="66">
        <f>評価結果!T223</f>
        <v>0.01</v>
      </c>
      <c r="J191" s="66">
        <f>評価結果!U223</f>
        <v>1</v>
      </c>
      <c r="K191" s="66">
        <f>評価結果!V223</f>
        <v>1</v>
      </c>
      <c r="L191" s="222" t="str">
        <f>評価結果!X223</f>
        <v/>
      </c>
      <c r="M191" s="222" t="str">
        <f>評価結果!L223</f>
        <v>-</v>
      </c>
    </row>
    <row r="192" spans="2:13" ht="15.4" customHeight="1">
      <c r="B192" s="1169"/>
      <c r="C192" s="1166"/>
      <c r="D192" s="46" t="s">
        <v>79</v>
      </c>
      <c r="E192" s="60" t="str">
        <f ca="1">評価結果!G224</f>
        <v>○</v>
      </c>
      <c r="F192" s="59" t="str">
        <f>評価結果!H224</f>
        <v>1f.1</v>
      </c>
      <c r="G192" s="57" t="str">
        <f>評価結果!I224</f>
        <v>外部に面する出入口の開閉の管理</v>
      </c>
      <c r="H192" s="111">
        <f>評価結果!S224</f>
        <v>0</v>
      </c>
      <c r="I192" s="60">
        <f>評価結果!T224</f>
        <v>5.0000000000000001E-3</v>
      </c>
      <c r="J192" s="124">
        <f>評価結果!U224</f>
        <v>1</v>
      </c>
      <c r="K192" s="124">
        <f>評価結果!V224</f>
        <v>1</v>
      </c>
      <c r="L192" s="241">
        <f ca="1">評価結果!X224</f>
        <v>0</v>
      </c>
      <c r="M192" s="241">
        <f ca="1">評価結果!L224</f>
        <v>0</v>
      </c>
    </row>
    <row r="193" spans="2:13" ht="15.4" customHeight="1">
      <c r="B193" s="1169"/>
      <c r="C193" s="1166"/>
      <c r="D193" s="46"/>
      <c r="E193" s="60" t="str">
        <f ca="1">評価結果!G225</f>
        <v>○</v>
      </c>
      <c r="F193" s="59" t="str">
        <f>評価結果!H225</f>
        <v>1f.2</v>
      </c>
      <c r="G193" s="57" t="str">
        <f>評価結果!I225</f>
        <v>非稼働エリアのエア供給弁の閉止</v>
      </c>
      <c r="H193" s="111">
        <f>評価結果!S225</f>
        <v>0</v>
      </c>
      <c r="I193" s="60">
        <f>評価結果!T225</f>
        <v>0.01</v>
      </c>
      <c r="J193" s="124">
        <f>評価結果!U225</f>
        <v>1</v>
      </c>
      <c r="K193" s="124">
        <f>評価結果!V225</f>
        <v>1</v>
      </c>
      <c r="L193" s="241" t="str">
        <f>評価結果!X225</f>
        <v/>
      </c>
      <c r="M193" s="241" t="str">
        <f>評価結果!L225</f>
        <v>-</v>
      </c>
    </row>
    <row r="194" spans="2:13" ht="15.4" customHeight="1">
      <c r="B194" s="1169"/>
      <c r="C194" s="1166"/>
      <c r="D194" s="46"/>
      <c r="E194" s="60" t="str">
        <f ca="1">評価結果!G226</f>
        <v>○</v>
      </c>
      <c r="F194" s="59" t="str">
        <f>評価結果!H226</f>
        <v>1f.3</v>
      </c>
      <c r="G194" s="57" t="str">
        <f>評価結果!I226</f>
        <v>非使用時間帯のエアコンプレッサーの停止</v>
      </c>
      <c r="H194" s="111">
        <f>評価結果!S226</f>
        <v>0</v>
      </c>
      <c r="I194" s="60">
        <f>評価結果!T226</f>
        <v>0.01</v>
      </c>
      <c r="J194" s="124">
        <f>評価結果!U226</f>
        <v>1</v>
      </c>
      <c r="K194" s="124">
        <f>評価結果!V226</f>
        <v>1</v>
      </c>
      <c r="L194" s="241" t="str">
        <f>評価結果!X226</f>
        <v/>
      </c>
      <c r="M194" s="241" t="str">
        <f>評価結果!L226</f>
        <v>-</v>
      </c>
    </row>
    <row r="195" spans="2:13" ht="15.4" customHeight="1">
      <c r="B195" s="1169"/>
      <c r="C195" s="1166"/>
      <c r="D195" s="46"/>
      <c r="E195" s="60" t="str">
        <f ca="1">評価結果!G226</f>
        <v>○</v>
      </c>
      <c r="F195" s="59" t="str">
        <f>評価結果!H227</f>
        <v>1f.4</v>
      </c>
      <c r="G195" s="57" t="str">
        <f>評価結果!I227</f>
        <v>エアコンプレッサーの設定圧力の適正化</v>
      </c>
      <c r="H195" s="111">
        <f>評価結果!S227</f>
        <v>0</v>
      </c>
      <c r="I195" s="60">
        <f>評価結果!T227</f>
        <v>0.01</v>
      </c>
      <c r="J195" s="124">
        <f>評価結果!U227</f>
        <v>1</v>
      </c>
      <c r="K195" s="124">
        <f>評価結果!V227</f>
        <v>1</v>
      </c>
      <c r="L195" s="241" t="str">
        <f>評価結果!X227</f>
        <v/>
      </c>
      <c r="M195" s="241" t="str">
        <f>評価結果!L227</f>
        <v>-</v>
      </c>
    </row>
    <row r="196" spans="2:13" ht="15.4" customHeight="1">
      <c r="B196" s="1169"/>
      <c r="C196" s="1166"/>
      <c r="D196" s="46"/>
      <c r="E196" s="60" t="str">
        <f ca="1">評価結果!G228</f>
        <v>○</v>
      </c>
      <c r="F196" s="59" t="str">
        <f>評価結果!H228</f>
        <v>1f.5</v>
      </c>
      <c r="G196" s="57" t="str">
        <f>評価結果!I228</f>
        <v>エアコンプレッサー吸入空気温度の管理</v>
      </c>
      <c r="H196" s="111">
        <f>評価結果!S228</f>
        <v>0</v>
      </c>
      <c r="I196" s="60">
        <f>評価結果!T228</f>
        <v>0.01</v>
      </c>
      <c r="J196" s="60">
        <f>評価結果!U228</f>
        <v>1</v>
      </c>
      <c r="K196" s="60">
        <f>評価結果!V228</f>
        <v>1</v>
      </c>
      <c r="L196" s="241" t="str">
        <f>評価結果!X228</f>
        <v/>
      </c>
      <c r="M196" s="271" t="str">
        <f>評価結果!L228</f>
        <v>-</v>
      </c>
    </row>
    <row r="197" spans="2:13" ht="15.4" customHeight="1">
      <c r="B197" s="1169"/>
      <c r="C197" s="1166"/>
      <c r="D197" s="188"/>
      <c r="E197" s="60" t="str">
        <f ca="1">評価結果!G229</f>
        <v>○</v>
      </c>
      <c r="F197" s="59" t="str">
        <f>評価結果!H229</f>
        <v>1f.6</v>
      </c>
      <c r="G197" s="57" t="str">
        <f>評価結果!I229</f>
        <v>冷凍・冷蔵設備冷却器の除霜（デフロスト）の実施</v>
      </c>
      <c r="H197" s="111">
        <f>評価結果!S229</f>
        <v>0</v>
      </c>
      <c r="I197" s="60">
        <f>評価結果!T229</f>
        <v>0.01</v>
      </c>
      <c r="J197" s="60">
        <f>評価結果!U229</f>
        <v>1</v>
      </c>
      <c r="K197" s="60">
        <f>評価結果!V229</f>
        <v>0</v>
      </c>
      <c r="L197" s="241" t="str">
        <f>評価結果!X229</f>
        <v/>
      </c>
      <c r="M197" s="271" t="str">
        <f>評価結果!L229</f>
        <v>-</v>
      </c>
    </row>
    <row r="198" spans="2:13" ht="15.4" customHeight="1">
      <c r="B198" s="1169"/>
      <c r="C198" s="1167"/>
      <c r="D198" s="20"/>
      <c r="E198" s="66" t="str">
        <f ca="1">評価結果!G230</f>
        <v>○</v>
      </c>
      <c r="F198" s="65" t="str">
        <f>評価結果!H230</f>
        <v>1f.7</v>
      </c>
      <c r="G198" s="63" t="str">
        <f>評価結果!I230</f>
        <v>情報通信施設のPUEの実績</v>
      </c>
      <c r="H198" s="112">
        <f>評価結果!S230</f>
        <v>0</v>
      </c>
      <c r="I198" s="66">
        <f>評価結果!T230</f>
        <v>8.0000000000000002E-3</v>
      </c>
      <c r="J198" s="66">
        <f>評価結果!U230</f>
        <v>1</v>
      </c>
      <c r="K198" s="66">
        <f>評価結果!V230</f>
        <v>1</v>
      </c>
      <c r="L198" s="272" t="str">
        <f>評価結果!X230</f>
        <v/>
      </c>
      <c r="M198" s="222" t="str">
        <f>評価結果!L230</f>
        <v>-</v>
      </c>
    </row>
    <row r="199" spans="2:13" ht="15.4" customHeight="1">
      <c r="B199" s="1169"/>
      <c r="C199" s="1165" t="s">
        <v>770</v>
      </c>
      <c r="D199" s="46" t="s">
        <v>69</v>
      </c>
      <c r="E199" s="131" t="str">
        <f ca="1">評価結果!G232</f>
        <v>◎</v>
      </c>
      <c r="F199" s="132" t="str">
        <f>評価結果!H232</f>
        <v>2a.1</v>
      </c>
      <c r="G199" s="122" t="str">
        <f>評価結果!I232</f>
        <v>熱源機器の点検・清掃</v>
      </c>
      <c r="H199" s="133">
        <f>評価結果!S232</f>
        <v>0</v>
      </c>
      <c r="I199" s="124">
        <f>評価結果!T232</f>
        <v>1.2E-2</v>
      </c>
      <c r="J199" s="124">
        <f>評価結果!U232</f>
        <v>1</v>
      </c>
      <c r="K199" s="124">
        <f>評価結果!V232</f>
        <v>0</v>
      </c>
      <c r="L199" s="241" t="str">
        <f>評価結果!X232</f>
        <v/>
      </c>
      <c r="M199" s="241" t="str">
        <f>評価結果!L232</f>
        <v>-</v>
      </c>
    </row>
    <row r="200" spans="2:13" ht="15.4" customHeight="1">
      <c r="B200" s="1169"/>
      <c r="C200" s="1166"/>
      <c r="D200" s="46"/>
      <c r="E200" s="131" t="str">
        <f ca="1">評価結果!G233</f>
        <v>◎</v>
      </c>
      <c r="F200" s="132" t="str">
        <f>評価結果!H233</f>
        <v>2a.2</v>
      </c>
      <c r="G200" s="122" t="str">
        <f>評価結果!I233</f>
        <v>冷却水の適正な水質管理及び冷却塔の充填材の清掃</v>
      </c>
      <c r="H200" s="133">
        <f>評価結果!S233</f>
        <v>0</v>
      </c>
      <c r="I200" s="124">
        <f>評価結果!T233</f>
        <v>8.0000000000000002E-3</v>
      </c>
      <c r="J200" s="124">
        <f>評価結果!U233</f>
        <v>1</v>
      </c>
      <c r="K200" s="124">
        <f>評価結果!V233</f>
        <v>0</v>
      </c>
      <c r="L200" s="241" t="str">
        <f>評価結果!X233</f>
        <v/>
      </c>
      <c r="M200" s="241" t="str">
        <f>評価結果!L233</f>
        <v>-</v>
      </c>
    </row>
    <row r="201" spans="2:13" ht="15.4" customHeight="1">
      <c r="B201" s="1169"/>
      <c r="C201" s="1166"/>
      <c r="D201" s="46"/>
      <c r="E201" s="131" t="str">
        <f ca="1">評価結果!G234</f>
        <v>○</v>
      </c>
      <c r="F201" s="132" t="str">
        <f>評価結果!H234</f>
        <v>2a.3</v>
      </c>
      <c r="G201" s="122" t="str">
        <f>評価結果!I234</f>
        <v>熱源用制御機器の点検及び制御バルブ等の作動チェック</v>
      </c>
      <c r="H201" s="133">
        <f>評価結果!S234</f>
        <v>0</v>
      </c>
      <c r="I201" s="124">
        <f>評価結果!T234</f>
        <v>4.0000000000000001E-3</v>
      </c>
      <c r="J201" s="124">
        <f>評価結果!U234</f>
        <v>1</v>
      </c>
      <c r="K201" s="124">
        <f>評価結果!V234</f>
        <v>0</v>
      </c>
      <c r="L201" s="241" t="str">
        <f>評価結果!X234</f>
        <v/>
      </c>
      <c r="M201" s="241" t="str">
        <f>評価結果!L234</f>
        <v>-</v>
      </c>
    </row>
    <row r="202" spans="2:13" ht="15.4" customHeight="1">
      <c r="B202" s="1169"/>
      <c r="C202" s="1166"/>
      <c r="D202" s="46"/>
      <c r="E202" s="131" t="str">
        <f ca="1">評価結果!G235</f>
        <v>○</v>
      </c>
      <c r="F202" s="132" t="str">
        <f>評価結果!H235</f>
        <v>2a.4</v>
      </c>
      <c r="G202" s="122" t="str">
        <f>評価結果!I235</f>
        <v>熱交換器の清掃</v>
      </c>
      <c r="H202" s="133">
        <f>評価結果!S235</f>
        <v>0</v>
      </c>
      <c r="I202" s="124">
        <f>評価結果!T235</f>
        <v>4.0000000000000001E-3</v>
      </c>
      <c r="J202" s="124">
        <f>評価結果!U235</f>
        <v>1</v>
      </c>
      <c r="K202" s="124">
        <f>評価結果!V235</f>
        <v>0</v>
      </c>
      <c r="L202" s="241" t="str">
        <f>評価結果!X235</f>
        <v/>
      </c>
      <c r="M202" s="241" t="str">
        <f>評価結果!L235</f>
        <v>-</v>
      </c>
    </row>
    <row r="203" spans="2:13" ht="15.4" customHeight="1">
      <c r="B203" s="1169"/>
      <c r="C203" s="1166"/>
      <c r="D203" s="46"/>
      <c r="E203" s="131" t="str">
        <f ca="1">評価結果!G236</f>
        <v>○</v>
      </c>
      <c r="F203" s="132" t="str">
        <f>評価結果!H236</f>
        <v>2a.5</v>
      </c>
      <c r="G203" s="122" t="str">
        <f>評価結果!I236</f>
        <v>蒸気配管・バルブ・スチームトラップからの漏れ点検</v>
      </c>
      <c r="H203" s="133">
        <f>評価結果!S236</f>
        <v>0</v>
      </c>
      <c r="I203" s="124">
        <f>評価結果!T236</f>
        <v>4.0000000000000001E-3</v>
      </c>
      <c r="J203" s="124">
        <f>評価結果!U236</f>
        <v>1</v>
      </c>
      <c r="K203" s="124">
        <f>評価結果!V236</f>
        <v>0</v>
      </c>
      <c r="L203" s="241" t="str">
        <f>評価結果!X236</f>
        <v/>
      </c>
      <c r="M203" s="241" t="str">
        <f>評価結果!L236</f>
        <v>-</v>
      </c>
    </row>
    <row r="204" spans="2:13" ht="15.4" customHeight="1">
      <c r="B204" s="1169"/>
      <c r="C204" s="1166"/>
      <c r="D204" s="47"/>
      <c r="E204" s="61" t="str">
        <f ca="1">評価結果!G237</f>
        <v>＋</v>
      </c>
      <c r="F204" s="62" t="str">
        <f>評価結果!H237</f>
        <v>2a.6</v>
      </c>
      <c r="G204" s="63" t="str">
        <f>評価結果!I237</f>
        <v>熱源機器のメーカーによる遠隔監視</v>
      </c>
      <c r="H204" s="112">
        <f>評価結果!S237</f>
        <v>0</v>
      </c>
      <c r="I204" s="66">
        <f>評価結果!T237</f>
        <v>2E-3</v>
      </c>
      <c r="J204" s="66">
        <f>評価結果!U237</f>
        <v>1</v>
      </c>
      <c r="K204" s="66">
        <f>評価結果!V237</f>
        <v>0</v>
      </c>
      <c r="L204" s="222">
        <f ca="1">評価結果!X237</f>
        <v>0</v>
      </c>
      <c r="M204" s="222">
        <f ca="1">評価結果!L237</f>
        <v>0</v>
      </c>
    </row>
    <row r="205" spans="2:13" ht="15.4" customHeight="1">
      <c r="B205" s="1169"/>
      <c r="C205" s="1166"/>
      <c r="D205" s="3" t="s">
        <v>71</v>
      </c>
      <c r="E205" s="131" t="str">
        <f ca="1">評価結果!G238</f>
        <v>◎</v>
      </c>
      <c r="F205" s="132" t="str">
        <f>評価結果!H238</f>
        <v>2b.1</v>
      </c>
      <c r="G205" s="122" t="str">
        <f>評価結果!I238</f>
        <v>空調機・ファンコイルユニット等のフィルターの清浄</v>
      </c>
      <c r="H205" s="133">
        <f>評価結果!S238</f>
        <v>0</v>
      </c>
      <c r="I205" s="124">
        <f>評価結果!T238</f>
        <v>8.0000000000000002E-3</v>
      </c>
      <c r="J205" s="124">
        <f>評価結果!U238</f>
        <v>1</v>
      </c>
      <c r="K205" s="124">
        <f>評価結果!V238</f>
        <v>1</v>
      </c>
      <c r="L205" s="241">
        <f ca="1">評価結果!X238</f>
        <v>0</v>
      </c>
      <c r="M205" s="241">
        <f ca="1">評価結果!L238</f>
        <v>0</v>
      </c>
    </row>
    <row r="206" spans="2:13" ht="15.4" customHeight="1">
      <c r="B206" s="1169"/>
      <c r="C206" s="1166"/>
      <c r="D206" s="46"/>
      <c r="E206" s="131" t="str">
        <f ca="1">評価結果!G239</f>
        <v>○</v>
      </c>
      <c r="F206" s="132" t="str">
        <f>評価結果!H239</f>
        <v>2b.2</v>
      </c>
      <c r="G206" s="122" t="str">
        <f>評価結果!I239</f>
        <v>センサー類の精度チェック及び制御ダンパ等の作動チェック</v>
      </c>
      <c r="H206" s="133">
        <f>評価結果!S239</f>
        <v>0</v>
      </c>
      <c r="I206" s="124">
        <f>評価結果!T239</f>
        <v>2E-3</v>
      </c>
      <c r="J206" s="124">
        <f>評価結果!U239</f>
        <v>1</v>
      </c>
      <c r="K206" s="124">
        <f>評価結果!V239</f>
        <v>1</v>
      </c>
      <c r="L206" s="241" t="str">
        <f>評価結果!X239</f>
        <v/>
      </c>
      <c r="M206" s="241" t="str">
        <f>評価結果!L239</f>
        <v>-</v>
      </c>
    </row>
    <row r="207" spans="2:13" ht="15.4" customHeight="1">
      <c r="B207" s="1169"/>
      <c r="C207" s="1166"/>
      <c r="D207" s="46"/>
      <c r="E207" s="55" t="str">
        <f ca="1">評価結果!G240</f>
        <v>○</v>
      </c>
      <c r="F207" s="56" t="str">
        <f>評価結果!H240</f>
        <v>2b.3</v>
      </c>
      <c r="G207" s="57" t="str">
        <f>評価結果!I240</f>
        <v>空調機・ファンコイルユニット等のコイルフィンの清浄</v>
      </c>
      <c r="H207" s="111">
        <f>評価結果!S240</f>
        <v>0</v>
      </c>
      <c r="I207" s="60">
        <f>評価結果!T240</f>
        <v>2E-3</v>
      </c>
      <c r="J207" s="60">
        <f>評価結果!U240</f>
        <v>1</v>
      </c>
      <c r="K207" s="60">
        <f>評価結果!V240</f>
        <v>1</v>
      </c>
      <c r="L207" s="241">
        <f ca="1">評価結果!X240</f>
        <v>0</v>
      </c>
      <c r="M207" s="271">
        <f ca="1">評価結果!L240</f>
        <v>0</v>
      </c>
    </row>
    <row r="208" spans="2:13" ht="15.4" customHeight="1">
      <c r="B208" s="1169"/>
      <c r="C208" s="1166"/>
      <c r="D208" s="46"/>
      <c r="E208" s="55" t="str">
        <f ca="1">評価結果!G241</f>
        <v>○</v>
      </c>
      <c r="F208" s="56" t="str">
        <f>評価結果!H241</f>
        <v>2b.4</v>
      </c>
      <c r="G208" s="57" t="str">
        <f>評価結果!I241</f>
        <v>パッケージ屋外機のフィンコイル洗浄</v>
      </c>
      <c r="H208" s="111">
        <f>評価結果!S241</f>
        <v>0</v>
      </c>
      <c r="I208" s="60">
        <f>評価結果!T241</f>
        <v>2E-3</v>
      </c>
      <c r="J208" s="60">
        <f>評価結果!U241</f>
        <v>1</v>
      </c>
      <c r="K208" s="60">
        <f>評価結果!V241</f>
        <v>0</v>
      </c>
      <c r="L208" s="241" t="str">
        <f>評価結果!X241</f>
        <v/>
      </c>
      <c r="M208" s="271" t="str">
        <f>評価結果!L241</f>
        <v>-</v>
      </c>
    </row>
    <row r="209" spans="2:13" ht="15.4" customHeight="1">
      <c r="B209" s="1169"/>
      <c r="C209" s="1166"/>
      <c r="D209" s="46"/>
      <c r="E209" s="55" t="str">
        <f ca="1">評価結果!G242</f>
        <v>○</v>
      </c>
      <c r="F209" s="56" t="str">
        <f>評価結果!H242</f>
        <v>2b.5</v>
      </c>
      <c r="G209" s="57" t="str">
        <f>評価結果!I242</f>
        <v>省エネファンベルトへの交換</v>
      </c>
      <c r="H209" s="111">
        <f>評価結果!S242</f>
        <v>0</v>
      </c>
      <c r="I209" s="60">
        <f>評価結果!T242</f>
        <v>2.7E-2</v>
      </c>
      <c r="J209" s="60">
        <f>評価結果!U242</f>
        <v>1</v>
      </c>
      <c r="K209" s="60">
        <f>評価結果!V242</f>
        <v>1</v>
      </c>
      <c r="L209" s="241" t="str">
        <f>評価結果!X242</f>
        <v/>
      </c>
      <c r="M209" s="271" t="str">
        <f>評価結果!L242</f>
        <v>-</v>
      </c>
    </row>
    <row r="210" spans="2:13" ht="15.4" customHeight="1">
      <c r="B210" s="1169"/>
      <c r="C210" s="1166"/>
      <c r="D210" s="47"/>
      <c r="E210" s="61" t="str">
        <f ca="1">評価結果!G243</f>
        <v>＋</v>
      </c>
      <c r="F210" s="62" t="str">
        <f>評価結果!H243</f>
        <v>2b.6</v>
      </c>
      <c r="G210" s="63" t="str">
        <f>評価結果!I243</f>
        <v>パッケージ形空調機のメーカーによる遠隔監視</v>
      </c>
      <c r="H210" s="112">
        <f>評価結果!S243</f>
        <v>0</v>
      </c>
      <c r="I210" s="66">
        <f>評価結果!T243</f>
        <v>2E-3</v>
      </c>
      <c r="J210" s="66">
        <f>評価結果!U243</f>
        <v>1</v>
      </c>
      <c r="K210" s="66">
        <f>評価結果!V243</f>
        <v>0</v>
      </c>
      <c r="L210" s="222">
        <f ca="1">評価結果!X243</f>
        <v>0</v>
      </c>
      <c r="M210" s="222">
        <f ca="1">評価結果!L243</f>
        <v>0</v>
      </c>
    </row>
    <row r="211" spans="2:13" ht="15.4" customHeight="1">
      <c r="B211" s="1169"/>
      <c r="C211" s="1166"/>
      <c r="D211" s="189" t="s">
        <v>73</v>
      </c>
      <c r="E211" s="55" t="str">
        <f ca="1">評価結果!G244</f>
        <v>○</v>
      </c>
      <c r="F211" s="56" t="str">
        <f>評価結果!H244</f>
        <v>2c.1</v>
      </c>
      <c r="G211" s="57" t="str">
        <f>評価結果!I244</f>
        <v>照明用制御設備の作動チェック</v>
      </c>
      <c r="H211" s="111">
        <f>評価結果!S244</f>
        <v>0</v>
      </c>
      <c r="I211" s="60">
        <f>評価結果!T244</f>
        <v>4.0000000000000001E-3</v>
      </c>
      <c r="J211" s="60">
        <f>評価結果!U244</f>
        <v>1</v>
      </c>
      <c r="K211" s="60">
        <f>評価結果!V244</f>
        <v>1</v>
      </c>
      <c r="L211" s="241" t="str">
        <f>評価結果!X244</f>
        <v/>
      </c>
      <c r="M211" s="271" t="str">
        <f>評価結果!L244</f>
        <v>-</v>
      </c>
    </row>
    <row r="212" spans="2:13" ht="15.4" customHeight="1">
      <c r="B212" s="1169"/>
      <c r="C212" s="1166"/>
      <c r="D212" s="188"/>
      <c r="E212" s="131" t="str">
        <f ca="1">評価結果!G245</f>
        <v>○</v>
      </c>
      <c r="F212" s="132" t="str">
        <f>評価結果!H245</f>
        <v>2c.2</v>
      </c>
      <c r="G212" s="122" t="str">
        <f>評価結果!I245</f>
        <v>照明器具の清掃及び定期的なランプ交換</v>
      </c>
      <c r="H212" s="133">
        <f>評価結果!S245</f>
        <v>0</v>
      </c>
      <c r="I212" s="124">
        <f>評価結果!T245</f>
        <v>4.0000000000000001E-3</v>
      </c>
      <c r="J212" s="124">
        <f>評価結果!U245</f>
        <v>1</v>
      </c>
      <c r="K212" s="124">
        <f>評価結果!V245</f>
        <v>1</v>
      </c>
      <c r="L212" s="241">
        <f ca="1">評価結果!X245</f>
        <v>0</v>
      </c>
      <c r="M212" s="241">
        <f ca="1">評価結果!L245</f>
        <v>0</v>
      </c>
    </row>
    <row r="213" spans="2:13" ht="15.4" customHeight="1">
      <c r="B213" s="1169"/>
      <c r="C213" s="1166"/>
      <c r="D213" s="20"/>
      <c r="E213" s="61" t="str">
        <f ca="1">評価結果!G246</f>
        <v>○</v>
      </c>
      <c r="F213" s="62" t="str">
        <f>評価結果!H246</f>
        <v>2c.3</v>
      </c>
      <c r="G213" s="64" t="str">
        <f>評価結果!I246</f>
        <v>ランプ交換時の初期照度補正リセットの実施</v>
      </c>
      <c r="H213" s="111">
        <f>評価結果!S246</f>
        <v>0</v>
      </c>
      <c r="I213" s="60">
        <f>評価結果!T246</f>
        <v>2E-3</v>
      </c>
      <c r="J213" s="66">
        <f>評価結果!U246</f>
        <v>1</v>
      </c>
      <c r="K213" s="66">
        <f>評価結果!V246</f>
        <v>1</v>
      </c>
      <c r="L213" s="222" t="str">
        <f>評価結果!X246</f>
        <v/>
      </c>
      <c r="M213" s="222" t="str">
        <f>評価結果!L246</f>
        <v>-</v>
      </c>
    </row>
    <row r="214" spans="2:13" ht="15.4" customHeight="1">
      <c r="B214" s="1169"/>
      <c r="C214" s="1166"/>
      <c r="D214" s="189" t="s">
        <v>79</v>
      </c>
      <c r="E214" s="131" t="str">
        <f ca="1">評価結果!G247</f>
        <v>○</v>
      </c>
      <c r="F214" s="132" t="str">
        <f>評価結果!H247</f>
        <v>2f.1</v>
      </c>
      <c r="G214" s="122" t="str">
        <f>評価結果!I247</f>
        <v>冷凍・冷蔵庫の保温管理</v>
      </c>
      <c r="H214" s="110">
        <f>評価結果!S247</f>
        <v>0</v>
      </c>
      <c r="I214" s="54">
        <f>評価結果!T247</f>
        <v>2E-3</v>
      </c>
      <c r="J214" s="124">
        <f>評価結果!U247</f>
        <v>1</v>
      </c>
      <c r="K214" s="124">
        <f>評価結果!V247</f>
        <v>0</v>
      </c>
      <c r="L214" s="241" t="str">
        <f>評価結果!X247</f>
        <v/>
      </c>
      <c r="M214" s="241" t="str">
        <f>評価結果!L247</f>
        <v>-</v>
      </c>
    </row>
    <row r="215" spans="2:13" ht="15.4" customHeight="1">
      <c r="B215" s="1170"/>
      <c r="C215" s="1167"/>
      <c r="D215" s="20"/>
      <c r="E215" s="61" t="str">
        <f ca="1">評価結果!G248</f>
        <v>○</v>
      </c>
      <c r="F215" s="62" t="str">
        <f>評価結果!H248</f>
        <v>2f.2</v>
      </c>
      <c r="G215" s="63" t="str">
        <f>評価結果!I248</f>
        <v>ｴｱ配管･ﾊﾞﾙﾌﾞからの漏れ点検及びｴｱｺﾝﾌﾟﾚｯｻｰ吸込みﾌｨﾙﾀｰの清掃</v>
      </c>
      <c r="H215" s="112">
        <f>評価結果!S248</f>
        <v>0</v>
      </c>
      <c r="I215" s="66">
        <f>評価結果!T248</f>
        <v>4.0000000000000001E-3</v>
      </c>
      <c r="J215" s="66">
        <f>評価結果!U248</f>
        <v>1</v>
      </c>
      <c r="K215" s="66">
        <f>評価結果!V248</f>
        <v>1</v>
      </c>
      <c r="L215" s="222" t="str">
        <f>評価結果!X248</f>
        <v/>
      </c>
      <c r="M215" s="222" t="str">
        <f>評価結果!L248</f>
        <v>-</v>
      </c>
    </row>
    <row r="216" spans="2:13" ht="15.6" customHeight="1">
      <c r="B216" s="1385" t="s">
        <v>314</v>
      </c>
      <c r="C216" s="43" t="s">
        <v>90</v>
      </c>
      <c r="D216" s="1174" t="s">
        <v>808</v>
      </c>
      <c r="E216" s="49" t="str">
        <f ca="1">評価結果!G249</f>
        <v>◎</v>
      </c>
      <c r="F216" s="50">
        <f>評価結果!H249</f>
        <v>1.1000000000000001</v>
      </c>
      <c r="G216" s="51" t="str">
        <f>評価結果!I249</f>
        <v>太陽光発電システムの導入</v>
      </c>
      <c r="H216" s="110">
        <f>評価結果!S249</f>
        <v>0.33</v>
      </c>
      <c r="I216" s="54">
        <f>評価結果!T249</f>
        <v>1</v>
      </c>
      <c r="J216" s="54">
        <f>評価結果!U249</f>
        <v>1</v>
      </c>
      <c r="K216" s="54">
        <f>評価結果!V249</f>
        <v>1</v>
      </c>
      <c r="L216" s="214">
        <f ca="1">評価結果!X249</f>
        <v>15.15151515151515</v>
      </c>
      <c r="M216" s="214">
        <f ca="1">評価結果!L249</f>
        <v>5</v>
      </c>
    </row>
    <row r="217" spans="2:13" ht="15.6" customHeight="1">
      <c r="B217" s="1385"/>
      <c r="C217" s="48"/>
      <c r="D217" s="1175"/>
      <c r="E217" s="1081" t="str">
        <f ca="1">評価結果!G250</f>
        <v>＋</v>
      </c>
      <c r="F217" s="1078">
        <f>評価結果!H250</f>
        <v>1.2</v>
      </c>
      <c r="G217" s="45" t="str">
        <f>評価結果!I250</f>
        <v>大規模太陽光発電システムの導入</v>
      </c>
      <c r="H217" s="1082">
        <f>評価結果!S250</f>
        <v>0</v>
      </c>
      <c r="I217" s="118">
        <f>評価結果!T250</f>
        <v>2</v>
      </c>
      <c r="J217" s="118">
        <f>評価結果!U250</f>
        <v>1</v>
      </c>
      <c r="K217" s="118">
        <f>評価結果!V250</f>
        <v>1</v>
      </c>
      <c r="L217" s="134">
        <f ca="1">評価結果!X250</f>
        <v>12.121212121212121</v>
      </c>
      <c r="M217" s="134">
        <f ca="1">評価結果!L250</f>
        <v>8</v>
      </c>
    </row>
    <row r="218" spans="2:13" ht="15.6" customHeight="1">
      <c r="B218" s="1385"/>
      <c r="C218" s="36"/>
      <c r="D218" s="1184"/>
      <c r="E218" s="61" t="str">
        <f ca="1">評価結果!G251</f>
        <v>＋</v>
      </c>
      <c r="F218" s="62">
        <f>評価結果!H251</f>
        <v>1.3</v>
      </c>
      <c r="G218" s="63" t="str">
        <f>評価結果!I251</f>
        <v>再生可能エネルギーシステムの導入</v>
      </c>
      <c r="H218" s="112">
        <f>評価結果!S251</f>
        <v>0</v>
      </c>
      <c r="I218" s="66">
        <f>評価結果!T251</f>
        <v>0.4</v>
      </c>
      <c r="J218" s="66">
        <f>評価結果!U251</f>
        <v>1</v>
      </c>
      <c r="K218" s="66">
        <f>評価結果!V251</f>
        <v>1</v>
      </c>
      <c r="L218" s="222">
        <f ca="1">評価結果!X251</f>
        <v>12.121212121212121</v>
      </c>
      <c r="M218" s="222">
        <f ca="1">評価結果!L251</f>
        <v>1.6</v>
      </c>
    </row>
    <row r="219" spans="2:13" ht="15.6" customHeight="1">
      <c r="B219" s="1385"/>
      <c r="C219" s="43" t="s">
        <v>830</v>
      </c>
      <c r="D219" s="1210" t="s">
        <v>812</v>
      </c>
      <c r="E219" s="49" t="str">
        <f ca="1">評価結果!G252</f>
        <v>○</v>
      </c>
      <c r="F219" s="50">
        <f>評価結果!H252</f>
        <v>2.1</v>
      </c>
      <c r="G219" s="51" t="str">
        <f>評価結果!I252</f>
        <v>オフサイトの再生可能エネルギー発電設備の導入</v>
      </c>
      <c r="H219" s="110">
        <f>評価結果!S252</f>
        <v>0.33</v>
      </c>
      <c r="I219" s="54">
        <f>評価結果!T252</f>
        <v>1</v>
      </c>
      <c r="J219" s="54">
        <f>評価結果!U252</f>
        <v>1</v>
      </c>
      <c r="K219" s="54">
        <f>評価結果!V252</f>
        <v>1</v>
      </c>
      <c r="L219" s="214">
        <f ca="1">評価結果!X252</f>
        <v>15.15151515151515</v>
      </c>
      <c r="M219" s="214">
        <f ca="1">評価結果!L252</f>
        <v>5</v>
      </c>
    </row>
    <row r="220" spans="2:13" ht="15.6" customHeight="1">
      <c r="B220" s="1385"/>
      <c r="C220" s="396"/>
      <c r="D220" s="1211"/>
      <c r="E220" s="61" t="str">
        <f ca="1">評価結果!G253</f>
        <v>＋</v>
      </c>
      <c r="F220" s="62">
        <f>評価結果!H253</f>
        <v>2.2000000000000002</v>
      </c>
      <c r="G220" s="63" t="str">
        <f>評価結果!I253</f>
        <v>追加性等のあるオフサイトの再生可能エネルギー発電設備の導入</v>
      </c>
      <c r="H220" s="112">
        <f>評価結果!S253</f>
        <v>0</v>
      </c>
      <c r="I220" s="66">
        <f>評価結果!T253</f>
        <v>2</v>
      </c>
      <c r="J220" s="66">
        <f>評価結果!U253</f>
        <v>1</v>
      </c>
      <c r="K220" s="66">
        <f>評価結果!V253</f>
        <v>1</v>
      </c>
      <c r="L220" s="222">
        <f ca="1">評価結果!X253</f>
        <v>12.121212121212121</v>
      </c>
      <c r="M220" s="222">
        <f ca="1">評価結果!L253</f>
        <v>8</v>
      </c>
    </row>
    <row r="221" spans="2:13" ht="15.6" customHeight="1">
      <c r="B221" s="1385"/>
      <c r="C221" s="43" t="s">
        <v>2022</v>
      </c>
      <c r="D221" s="1210" t="s">
        <v>815</v>
      </c>
      <c r="E221" s="49" t="str">
        <f ca="1">評価結果!G254</f>
        <v>○</v>
      </c>
      <c r="F221" s="50">
        <f>評価結果!H254</f>
        <v>3.1</v>
      </c>
      <c r="G221" s="51" t="str">
        <f>評価結果!I254</f>
        <v>再生可能エネルギー電気の購入</v>
      </c>
      <c r="H221" s="110">
        <f>評価結果!S254</f>
        <v>0.24</v>
      </c>
      <c r="I221" s="54">
        <f>評価結果!T254</f>
        <v>1</v>
      </c>
      <c r="J221" s="54">
        <f>評価結果!U254</f>
        <v>1</v>
      </c>
      <c r="K221" s="54">
        <f>評価結果!V254</f>
        <v>1</v>
      </c>
      <c r="L221" s="214" t="str">
        <f>評価結果!X254</f>
        <v/>
      </c>
      <c r="M221" s="214" t="str">
        <f>評価結果!L254</f>
        <v>-</v>
      </c>
    </row>
    <row r="222" spans="2:13" ht="15.6" customHeight="1">
      <c r="B222" s="1385"/>
      <c r="C222" s="396"/>
      <c r="D222" s="1211"/>
      <c r="E222" s="61" t="str">
        <f ca="1">評価結果!G255</f>
        <v>＋</v>
      </c>
      <c r="F222" s="62">
        <f>評価結果!H255</f>
        <v>3.2</v>
      </c>
      <c r="G222" s="63" t="str">
        <f>評価結果!I255</f>
        <v>追加性等のある再生可能エネルギー電気の購入</v>
      </c>
      <c r="H222" s="112">
        <f>評価結果!S255</f>
        <v>0</v>
      </c>
      <c r="I222" s="66">
        <f>評価結果!T255</f>
        <v>1</v>
      </c>
      <c r="J222" s="66">
        <f>評価結果!U255</f>
        <v>1</v>
      </c>
      <c r="K222" s="66">
        <f>評価結果!V255</f>
        <v>1</v>
      </c>
      <c r="L222" s="222">
        <f ca="1">評価結果!X255</f>
        <v>12.121212121212121</v>
      </c>
      <c r="M222" s="222">
        <f ca="1">評価結果!L255</f>
        <v>2.9090909090909092</v>
      </c>
    </row>
    <row r="223" spans="2:13" ht="15.6" customHeight="1">
      <c r="B223" s="1385"/>
      <c r="C223" s="43" t="s">
        <v>369</v>
      </c>
      <c r="D223" s="346" t="s">
        <v>818</v>
      </c>
      <c r="E223" s="49" t="str">
        <f ca="1">評価結果!G256</f>
        <v>○</v>
      </c>
      <c r="F223" s="50">
        <f>評価結果!H256</f>
        <v>4.0999999999999996</v>
      </c>
      <c r="G223" s="51" t="str">
        <f>評価結果!I256</f>
        <v>駐車場のZEV充電設備の整備</v>
      </c>
      <c r="H223" s="110">
        <f>評価結果!S256</f>
        <v>0.1</v>
      </c>
      <c r="I223" s="54">
        <f>評価結果!T256</f>
        <v>1</v>
      </c>
      <c r="J223" s="54">
        <f>評価結果!U256</f>
        <v>1</v>
      </c>
      <c r="K223" s="54">
        <f>評価結果!V256</f>
        <v>1</v>
      </c>
      <c r="L223" s="214" t="str">
        <f>評価結果!X256</f>
        <v/>
      </c>
      <c r="M223" s="214" t="str">
        <f>評価結果!L256</f>
        <v>-</v>
      </c>
    </row>
    <row r="224" spans="2:13" ht="15.6" customHeight="1">
      <c r="B224" s="1385"/>
      <c r="C224" s="395"/>
      <c r="D224" s="317"/>
      <c r="E224" s="55" t="str">
        <f ca="1">評価結果!G257</f>
        <v>＋</v>
      </c>
      <c r="F224" s="56">
        <f>評価結果!H257</f>
        <v>4.2</v>
      </c>
      <c r="G224" s="57" t="str">
        <f>評価結果!I257</f>
        <v>デマンドレスポンスに対応した設備の導入</v>
      </c>
      <c r="H224" s="111">
        <f>評価結果!S257</f>
        <v>0</v>
      </c>
      <c r="I224" s="60">
        <f>評価結果!T257</f>
        <v>1</v>
      </c>
      <c r="J224" s="60">
        <f>評価結果!U257</f>
        <v>1</v>
      </c>
      <c r="K224" s="60">
        <f>評価結果!V257</f>
        <v>1</v>
      </c>
      <c r="L224" s="271">
        <f ca="1">評価結果!X257</f>
        <v>12.121212121212121</v>
      </c>
      <c r="M224" s="271">
        <f ca="1">評価結果!L257</f>
        <v>1.2121212121212122</v>
      </c>
    </row>
    <row r="225" spans="2:13" ht="15.6" customHeight="1">
      <c r="B225" s="1385"/>
      <c r="C225" s="396"/>
      <c r="D225" s="120"/>
      <c r="E225" s="61" t="str">
        <f ca="1">評価結果!G258</f>
        <v>＋</v>
      </c>
      <c r="F225" s="62">
        <f>評価結果!H258</f>
        <v>4.3</v>
      </c>
      <c r="G225" s="63" t="str">
        <f>評価結果!I258</f>
        <v>小売電気事業者等とのデマンドレスポンス契約</v>
      </c>
      <c r="H225" s="112">
        <f>評価結果!S258</f>
        <v>0</v>
      </c>
      <c r="I225" s="66">
        <f>評価結果!T258</f>
        <v>1</v>
      </c>
      <c r="J225" s="66">
        <f>評価結果!U258</f>
        <v>1</v>
      </c>
      <c r="K225" s="66">
        <f>評価結果!V258</f>
        <v>1</v>
      </c>
      <c r="L225" s="222">
        <f ca="1">評価結果!X258</f>
        <v>12.121212121212121</v>
      </c>
      <c r="M225" s="222">
        <f ca="1">評価結果!L258</f>
        <v>1.2121212121212122</v>
      </c>
    </row>
    <row r="226" spans="2:13" ht="15.6" customHeight="1">
      <c r="B226" s="1385" t="s">
        <v>2189</v>
      </c>
      <c r="C226" s="43" t="s">
        <v>90</v>
      </c>
      <c r="D226" s="1210" t="s">
        <v>823</v>
      </c>
      <c r="E226" s="49" t="str">
        <f ca="1">評価結果!G259</f>
        <v>◎</v>
      </c>
      <c r="F226" s="50">
        <f>評価結果!H259</f>
        <v>1.1000000000000001</v>
      </c>
      <c r="G226" s="51" t="str">
        <f>評価結果!I259</f>
        <v>ゼロエミッション化へのロードマップの策定</v>
      </c>
      <c r="H226" s="110">
        <f>評価結果!S259</f>
        <v>0.9</v>
      </c>
      <c r="I226" s="54">
        <f>評価結果!T259</f>
        <v>0.25</v>
      </c>
      <c r="J226" s="54">
        <f>評価結果!U259</f>
        <v>1</v>
      </c>
      <c r="K226" s="54">
        <f>評価結果!V259</f>
        <v>1</v>
      </c>
      <c r="L226" s="214">
        <f ca="1">評価結果!X259</f>
        <v>17.6056338028169</v>
      </c>
      <c r="M226" s="214">
        <f ca="1">評価結果!L259</f>
        <v>3.9612676056338025</v>
      </c>
    </row>
    <row r="227" spans="2:13" ht="15.6" customHeight="1">
      <c r="B227" s="1385"/>
      <c r="C227" s="395"/>
      <c r="D227" s="1277"/>
      <c r="E227" s="55" t="str">
        <f ca="1">評価結果!G260</f>
        <v>○</v>
      </c>
      <c r="F227" s="56">
        <f>評価結果!H260</f>
        <v>1.2</v>
      </c>
      <c r="G227" s="57" t="str">
        <f>評価結果!I260</f>
        <v>ZEB（ネット・ゼロ・エネルギー・ビル）化へのロードマップの策定</v>
      </c>
      <c r="H227" s="111">
        <f>評価結果!S260</f>
        <v>0</v>
      </c>
      <c r="I227" s="60">
        <f>評価結果!T260</f>
        <v>0.12</v>
      </c>
      <c r="J227" s="60">
        <f>評価結果!U260</f>
        <v>1</v>
      </c>
      <c r="K227" s="60">
        <f>評価結果!V260</f>
        <v>1</v>
      </c>
      <c r="L227" s="271">
        <f ca="1">評価結果!X260</f>
        <v>17.6056338028169</v>
      </c>
      <c r="M227" s="271">
        <f ca="1">評価結果!L260</f>
        <v>1.9014084507042253</v>
      </c>
    </row>
    <row r="228" spans="2:13" ht="15.6" customHeight="1">
      <c r="B228" s="1385"/>
      <c r="C228" s="395"/>
      <c r="D228" s="317"/>
      <c r="E228" s="55" t="str">
        <f ca="1">評価結果!G261</f>
        <v>◎</v>
      </c>
      <c r="F228" s="56">
        <f>評価結果!H261</f>
        <v>1.3</v>
      </c>
      <c r="G228" s="57" t="str">
        <f>評価結果!I261</f>
        <v>CO2排出量の削減実績</v>
      </c>
      <c r="H228" s="111">
        <f>評価結果!S261</f>
        <v>0</v>
      </c>
      <c r="I228" s="60">
        <f>評価結果!T261</f>
        <v>0.25</v>
      </c>
      <c r="J228" s="60">
        <f>評価結果!U261</f>
        <v>1</v>
      </c>
      <c r="K228" s="60">
        <f>評価結果!V261</f>
        <v>1</v>
      </c>
      <c r="L228" s="271" t="str">
        <f>評価結果!X261</f>
        <v/>
      </c>
      <c r="M228" s="271" t="str">
        <f>評価結果!L261</f>
        <v>-</v>
      </c>
    </row>
    <row r="229" spans="2:13" ht="15.6" customHeight="1">
      <c r="B229" s="1385"/>
      <c r="C229" s="395"/>
      <c r="D229" s="317"/>
      <c r="E229" s="55" t="str">
        <f ca="1">評価結果!G262</f>
        <v>○</v>
      </c>
      <c r="F229" s="56">
        <f>評価結果!H262</f>
        <v>1.4</v>
      </c>
      <c r="G229" s="57" t="str">
        <f>評価結果!I262</f>
        <v>一次エネルギー消費量の削減実績</v>
      </c>
      <c r="H229" s="111">
        <f>評価結果!S262</f>
        <v>0</v>
      </c>
      <c r="I229" s="60">
        <f>評価結果!T262</f>
        <v>0.15</v>
      </c>
      <c r="J229" s="60">
        <f>評価結果!U262</f>
        <v>1</v>
      </c>
      <c r="K229" s="60">
        <f>評価結果!V262</f>
        <v>1</v>
      </c>
      <c r="L229" s="271" t="str">
        <f>評価結果!X262</f>
        <v/>
      </c>
      <c r="M229" s="271" t="str">
        <f>評価結果!L262</f>
        <v>-</v>
      </c>
    </row>
    <row r="230" spans="2:13" ht="15.6" customHeight="1">
      <c r="B230" s="1385"/>
      <c r="C230" s="395"/>
      <c r="D230" s="317"/>
      <c r="E230" s="55" t="str">
        <f ca="1">評価結果!G263</f>
        <v>○</v>
      </c>
      <c r="F230" s="56">
        <f>評価結果!H263</f>
        <v>1.5</v>
      </c>
      <c r="G230" s="57" t="str">
        <f>評価結果!I263</f>
        <v>再生可能エネルギー電気の利用割合</v>
      </c>
      <c r="H230" s="111">
        <f>評価結果!S263</f>
        <v>0</v>
      </c>
      <c r="I230" s="60">
        <f>評価結果!T263</f>
        <v>0.15</v>
      </c>
      <c r="J230" s="60">
        <f>評価結果!U263</f>
        <v>1</v>
      </c>
      <c r="K230" s="60">
        <f>評価結果!V263</f>
        <v>1</v>
      </c>
      <c r="L230" s="271">
        <f ca="1">評価結果!X263</f>
        <v>17.6056338028169</v>
      </c>
      <c r="M230" s="271">
        <f ca="1">評価結果!L263</f>
        <v>2.3767605633802815</v>
      </c>
    </row>
    <row r="231" spans="2:13" ht="15.6" customHeight="1">
      <c r="B231" s="1385"/>
      <c r="C231" s="396"/>
      <c r="D231" s="120"/>
      <c r="E231" s="931" t="str">
        <f ca="1">評価結果!G264</f>
        <v>○</v>
      </c>
      <c r="F231" s="925">
        <f>評価結果!H264</f>
        <v>1.6</v>
      </c>
      <c r="G231" s="36" t="str">
        <f>評価結果!I264</f>
        <v>特定温室効果ガス以外の温室効果ガス排出量の削減実績</v>
      </c>
      <c r="H231" s="932">
        <f>評価結果!S264</f>
        <v>0</v>
      </c>
      <c r="I231" s="119">
        <f>評価結果!T264</f>
        <v>0.08</v>
      </c>
      <c r="J231" s="119">
        <f>評価結果!U264</f>
        <v>1</v>
      </c>
      <c r="K231" s="119">
        <f>評価結果!V264</f>
        <v>1</v>
      </c>
      <c r="L231" s="272" t="str">
        <f>評価結果!X264</f>
        <v/>
      </c>
      <c r="M231" s="272" t="str">
        <f>評価結果!L264</f>
        <v>-</v>
      </c>
    </row>
    <row r="232" spans="2:13" ht="15.6" customHeight="1">
      <c r="B232" s="1385"/>
      <c r="C232" s="43" t="s">
        <v>830</v>
      </c>
      <c r="D232" s="242" t="s">
        <v>831</v>
      </c>
      <c r="E232" s="61" t="str">
        <f ca="1">評価結果!G265</f>
        <v>○</v>
      </c>
      <c r="F232" s="62">
        <f>評価結果!H265</f>
        <v>2.1</v>
      </c>
      <c r="G232" s="63" t="str">
        <f>評価結果!I265</f>
        <v>気候変動への適応</v>
      </c>
      <c r="H232" s="112">
        <f>評価結果!S265</f>
        <v>0.05</v>
      </c>
      <c r="I232" s="66">
        <f>評価結果!T265</f>
        <v>1</v>
      </c>
      <c r="J232" s="66">
        <f>評価結果!U265</f>
        <v>1</v>
      </c>
      <c r="K232" s="66">
        <f>評価結果!V265</f>
        <v>1</v>
      </c>
      <c r="L232" s="222">
        <f ca="1">評価結果!X265</f>
        <v>17.6056338028169</v>
      </c>
      <c r="M232" s="222">
        <f ca="1">評価結果!L265</f>
        <v>0.88028169014084501</v>
      </c>
    </row>
    <row r="233" spans="2:13" ht="15.6" customHeight="1">
      <c r="B233" s="1385"/>
      <c r="C233" s="43" t="s">
        <v>2022</v>
      </c>
      <c r="D233" s="1076" t="s">
        <v>833</v>
      </c>
      <c r="E233" s="49" t="str">
        <f ca="1">評価結果!G266</f>
        <v>○</v>
      </c>
      <c r="F233" s="50">
        <f>評価結果!H266</f>
        <v>3.1</v>
      </c>
      <c r="G233" s="51" t="str">
        <f>評価結果!I266</f>
        <v>持続可能な低炭素資材等の導入</v>
      </c>
      <c r="H233" s="110">
        <f>評価結果!S266</f>
        <v>0.05</v>
      </c>
      <c r="I233" s="54">
        <f>評価結果!T266</f>
        <v>1</v>
      </c>
      <c r="J233" s="54">
        <f>評価結果!U266</f>
        <v>1</v>
      </c>
      <c r="K233" s="54">
        <f>評価結果!V266</f>
        <v>1</v>
      </c>
      <c r="L233" s="214">
        <f ca="1">評価結果!X266</f>
        <v>17.6056338028169</v>
      </c>
      <c r="M233" s="214">
        <f ca="1">評価結果!L266</f>
        <v>0.88028169014084501</v>
      </c>
    </row>
    <row r="234" spans="2:13" ht="15.6" customHeight="1">
      <c r="B234" s="1385"/>
      <c r="C234" s="395"/>
      <c r="D234" s="522"/>
      <c r="E234" s="55" t="str">
        <f ca="1">評価結果!G267</f>
        <v>＋</v>
      </c>
      <c r="F234" s="56">
        <f>評価結果!H267</f>
        <v>3.2</v>
      </c>
      <c r="G234" s="57" t="str">
        <f>評価結果!I267</f>
        <v>建設時のCO2排出量の把握と低減</v>
      </c>
      <c r="H234" s="111">
        <f>評価結果!S267</f>
        <v>0</v>
      </c>
      <c r="I234" s="60">
        <f>評価結果!T267</f>
        <v>0.5</v>
      </c>
      <c r="J234" s="60">
        <f>評価結果!U267</f>
        <v>1</v>
      </c>
      <c r="K234" s="60">
        <f>評価結果!V267</f>
        <v>1</v>
      </c>
      <c r="L234" s="271">
        <f ca="1">評価結果!X267</f>
        <v>14.08450704225352</v>
      </c>
      <c r="M234" s="271">
        <f ca="1">評価結果!L267</f>
        <v>0.352112676056338</v>
      </c>
    </row>
    <row r="235" spans="2:13" ht="15.6" customHeight="1">
      <c r="B235" s="1385"/>
      <c r="C235" s="395"/>
      <c r="D235" s="317"/>
      <c r="E235" s="55" t="str">
        <f ca="1">評価結果!G268</f>
        <v>＋</v>
      </c>
      <c r="F235" s="56">
        <f>評価結果!H268</f>
        <v>3.3</v>
      </c>
      <c r="G235" s="57" t="str">
        <f>評価結果!I268</f>
        <v>テナント工事に伴うCO2排出量を低減させる貸方基準書等の整備</v>
      </c>
      <c r="H235" s="111">
        <f>評価結果!S268</f>
        <v>0</v>
      </c>
      <c r="I235" s="60">
        <f>評価結果!T268</f>
        <v>0.5</v>
      </c>
      <c r="J235" s="60">
        <f>評価結果!U268</f>
        <v>1</v>
      </c>
      <c r="K235" s="60">
        <f>評価結果!V268</f>
        <v>1</v>
      </c>
      <c r="L235" s="271">
        <f ca="1">評価結果!X268</f>
        <v>14.08450704225352</v>
      </c>
      <c r="M235" s="271">
        <f ca="1">評価結果!L268</f>
        <v>0.352112676056338</v>
      </c>
    </row>
    <row r="236" spans="2:13" ht="15.6" customHeight="1">
      <c r="B236" s="1385"/>
      <c r="C236" s="396"/>
      <c r="D236" s="120"/>
      <c r="E236" s="61" t="str">
        <f ca="1">評価結果!G269</f>
        <v>＋</v>
      </c>
      <c r="F236" s="62">
        <f>評価結果!H269</f>
        <v>3.4</v>
      </c>
      <c r="G236" s="63" t="str">
        <f>評価結果!I269</f>
        <v>ウェルネスに関する環境認証の取得</v>
      </c>
      <c r="H236" s="112">
        <f>評価結果!S269</f>
        <v>0</v>
      </c>
      <c r="I236" s="66">
        <f>評価結果!T269</f>
        <v>0.2</v>
      </c>
      <c r="J236" s="66">
        <f>評価結果!U269</f>
        <v>1</v>
      </c>
      <c r="K236" s="66">
        <f>評価結果!V269</f>
        <v>1</v>
      </c>
      <c r="L236" s="222">
        <f ca="1">評価結果!X269</f>
        <v>14.08450704225352</v>
      </c>
      <c r="M236" s="222">
        <f ca="1">評価結果!L269</f>
        <v>0.14084507042253522</v>
      </c>
    </row>
    <row r="237" spans="2:13">
      <c r="E237"/>
      <c r="F237"/>
      <c r="G237"/>
      <c r="J237"/>
      <c r="K237"/>
    </row>
    <row r="238" spans="2:13" hidden="1">
      <c r="E238"/>
      <c r="F238"/>
      <c r="G238"/>
      <c r="J238"/>
      <c r="K238"/>
    </row>
    <row r="239" spans="2:13" hidden="1">
      <c r="E239"/>
      <c r="F239"/>
      <c r="G239"/>
      <c r="J239"/>
      <c r="K239"/>
    </row>
    <row r="240" spans="2:13" hidden="1">
      <c r="E240"/>
      <c r="F240"/>
      <c r="G240"/>
      <c r="J240"/>
      <c r="K240"/>
    </row>
    <row r="241" customFormat="1" hidden="1"/>
    <row r="242" customFormat="1" hidden="1"/>
    <row r="243" customFormat="1" hidden="1"/>
    <row r="244" customFormat="1" hidden="1"/>
    <row r="245" customFormat="1" hidden="1"/>
    <row r="246" customFormat="1" hidden="1"/>
    <row r="247" customFormat="1" hidden="1"/>
    <row r="248" customFormat="1" hidden="1"/>
    <row r="249" customFormat="1" hidden="1"/>
    <row r="250" customFormat="1" hidden="1"/>
    <row r="251" customFormat="1" hidden="1"/>
    <row r="252" customFormat="1" hidden="1"/>
    <row r="253" customFormat="1" hidden="1"/>
    <row r="254" customFormat="1" hidden="1"/>
    <row r="255" customFormat="1" hidden="1"/>
    <row r="256" customFormat="1" hidden="1"/>
    <row r="257" customFormat="1" hidden="1"/>
    <row r="258" customFormat="1" hidden="1"/>
    <row r="259" customFormat="1" hidden="1"/>
    <row r="260" customFormat="1" hidden="1"/>
    <row r="261" customFormat="1" hidden="1"/>
    <row r="262" customFormat="1" hidden="1"/>
    <row r="263" customFormat="1" hidden="1"/>
    <row r="264" customFormat="1" hidden="1"/>
    <row r="265" customFormat="1" hidden="1"/>
    <row r="266" customFormat="1" hidden="1"/>
  </sheetData>
  <sheetProtection algorithmName="SHA-512" hashValue="ymw1fNyqTez78MJLFTPjlCThrUMwVnlEY1urv5IjwfVnOEFWV5ggNNVHbFjrJjPFn8PWR4Eh7fUdlUnQaI86sA==" saltValue="vZgeJP8FKZLwIATWohr7+A==" spinCount="100000" sheet="1" objects="1" scenarios="1" selectLockedCells="1"/>
  <mergeCells count="22">
    <mergeCell ref="C61:C123"/>
    <mergeCell ref="B61:B123"/>
    <mergeCell ref="C199:C215"/>
    <mergeCell ref="C124:C135"/>
    <mergeCell ref="B124:B135"/>
    <mergeCell ref="C136:C189"/>
    <mergeCell ref="B136:B189"/>
    <mergeCell ref="B190:B215"/>
    <mergeCell ref="C190:C198"/>
    <mergeCell ref="G3:M3"/>
    <mergeCell ref="D19:D20"/>
    <mergeCell ref="B6:B27"/>
    <mergeCell ref="B28:B60"/>
    <mergeCell ref="C37:C60"/>
    <mergeCell ref="D12:D13"/>
    <mergeCell ref="B4:D4"/>
    <mergeCell ref="B216:B225"/>
    <mergeCell ref="B226:B236"/>
    <mergeCell ref="D216:D218"/>
    <mergeCell ref="D219:D220"/>
    <mergeCell ref="D221:D222"/>
    <mergeCell ref="D226:D227"/>
  </mergeCells>
  <phoneticPr fontId="4"/>
  <printOptions horizontalCentered="1"/>
  <pageMargins left="0.39370078740157483" right="0.19685039370078741" top="0.78740157480314965" bottom="0" header="0.51181102362204722" footer="0.19685039370078741"/>
  <pageSetup paperSize="9" scale="75" orientation="portrait" blackAndWhite="1" r:id="rId1"/>
  <headerFooter alignWithMargins="0"/>
  <rowBreaks count="3" manualBreakCount="3">
    <brk id="60" max="12" man="1"/>
    <brk id="123" max="12" man="1"/>
    <brk id="189" max="12" man="1"/>
  </rowBreaks>
  <ignoredErrors>
    <ignoredError sqref="C32 C27:C28 C19 C12 C9 C6"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dimension ref="A1:J262"/>
  <sheetViews>
    <sheetView showGridLines="0" zoomScale="115" zoomScaleNormal="115" zoomScaleSheetLayoutView="75" workbookViewId="0">
      <selection activeCell="G8" sqref="G8"/>
    </sheetView>
  </sheetViews>
  <sheetFormatPr defaultColWidth="0" defaultRowHeight="13.5" zeroHeight="1"/>
  <cols>
    <col min="1" max="1" width="1.625" customWidth="1"/>
    <col min="2" max="2" width="5.625" customWidth="1"/>
    <col min="3" max="3" width="3.125" customWidth="1"/>
    <col min="4" max="4" width="22.625" customWidth="1"/>
    <col min="5" max="5" width="4.125" style="1" customWidth="1"/>
    <col min="6" max="6" width="45.625" style="1" customWidth="1"/>
    <col min="7" max="8" width="5.625" style="1" customWidth="1"/>
    <col min="9" max="10" width="7.625" customWidth="1"/>
    <col min="11" max="11" width="1.625" customWidth="1"/>
  </cols>
  <sheetData>
    <row r="1" spans="1:10"/>
    <row r="2" spans="1:10">
      <c r="C2" s="1077"/>
      <c r="D2" t="s">
        <v>2190</v>
      </c>
      <c r="F2"/>
    </row>
    <row r="3" spans="1:10">
      <c r="I3" s="5"/>
      <c r="J3" s="1048"/>
    </row>
    <row r="4" spans="1:10" ht="15">
      <c r="A4" s="38"/>
      <c r="B4" s="389" t="s">
        <v>2191</v>
      </c>
      <c r="C4" s="7"/>
      <c r="D4" s="7"/>
    </row>
    <row r="5" spans="1:10" ht="24" customHeight="1">
      <c r="D5" s="1048"/>
      <c r="F5" s="1386" t="s">
        <v>2192</v>
      </c>
      <c r="G5" s="1387"/>
      <c r="H5" s="1387"/>
      <c r="I5" s="1387"/>
      <c r="J5" s="1387"/>
    </row>
    <row r="6" spans="1:10" ht="36" customHeight="1">
      <c r="B6" s="1171" t="s">
        <v>2187</v>
      </c>
      <c r="C6" s="1172"/>
      <c r="D6" s="1173"/>
      <c r="E6" s="9" t="s">
        <v>2188</v>
      </c>
      <c r="F6" s="223" t="s">
        <v>334</v>
      </c>
      <c r="G6" s="9" t="s">
        <v>2193</v>
      </c>
      <c r="H6" s="9" t="s">
        <v>335</v>
      </c>
      <c r="I6" s="9" t="s">
        <v>338</v>
      </c>
      <c r="J6" s="9" t="s">
        <v>2194</v>
      </c>
    </row>
    <row r="7" spans="1:10" ht="1.5" customHeight="1">
      <c r="B7" s="228"/>
      <c r="C7" s="229"/>
      <c r="D7" s="230"/>
      <c r="E7" s="16"/>
      <c r="F7" s="229"/>
      <c r="G7" s="16"/>
      <c r="H7" s="15"/>
      <c r="I7" s="15"/>
      <c r="J7" s="16"/>
    </row>
    <row r="8" spans="1:10" ht="15.4" customHeight="1">
      <c r="B8" s="1169" t="s">
        <v>37</v>
      </c>
      <c r="C8" s="48" t="s">
        <v>90</v>
      </c>
      <c r="D8" s="46" t="s">
        <v>352</v>
      </c>
      <c r="E8" s="132">
        <f>評価結果!H17</f>
        <v>1.1000000000000001</v>
      </c>
      <c r="F8" s="122" t="str">
        <f>評価結果!I17</f>
        <v>CO2削減推進会議等の設置及び開催</v>
      </c>
      <c r="G8" s="280" t="str">
        <f ca="1">評価結果!G17</f>
        <v>◎</v>
      </c>
      <c r="H8" s="337" t="str">
        <f ca="1">評価結果!J17</f>
        <v>×</v>
      </c>
      <c r="I8" s="281">
        <f ca="1">評価結果!M17</f>
        <v>0</v>
      </c>
      <c r="J8" s="282">
        <f ca="1">評価結果!AC17</f>
        <v>0.65573770491803263</v>
      </c>
    </row>
    <row r="9" spans="1:10" ht="15.4" customHeight="1">
      <c r="B9" s="1169"/>
      <c r="C9" s="45"/>
      <c r="D9" s="46"/>
      <c r="E9" s="56">
        <f>評価結果!H18</f>
        <v>1.2</v>
      </c>
      <c r="F9" s="57" t="str">
        <f>評価結果!I18</f>
        <v>PDCA管理サイクルの実施体制の整備</v>
      </c>
      <c r="G9" s="283" t="str">
        <f ca="1">評価結果!G18</f>
        <v>◎</v>
      </c>
      <c r="H9" s="338" t="str">
        <f ca="1">評価結果!J18</f>
        <v>×</v>
      </c>
      <c r="I9" s="284">
        <f ca="1">評価結果!M18</f>
        <v>0</v>
      </c>
      <c r="J9" s="285">
        <f ca="1">評価結果!AC18</f>
        <v>0.43715846994535518</v>
      </c>
    </row>
    <row r="10" spans="1:10" ht="15.4" customHeight="1">
      <c r="B10" s="1169"/>
      <c r="C10" s="36"/>
      <c r="D10" s="47"/>
      <c r="E10" s="925">
        <f>評価結果!H19</f>
        <v>1.3</v>
      </c>
      <c r="F10" s="36" t="str">
        <f>評価結果!I19</f>
        <v>環境認証の取得</v>
      </c>
      <c r="G10" s="950" t="str">
        <f ca="1">評価結果!G19</f>
        <v>＋</v>
      </c>
      <c r="H10" s="929" t="str">
        <f ca="1">評価結果!J19</f>
        <v/>
      </c>
      <c r="I10" s="410">
        <f ca="1">評価結果!M19</f>
        <v>0</v>
      </c>
      <c r="J10" s="788" t="str">
        <f ca="1">評価結果!AC19</f>
        <v/>
      </c>
    </row>
    <row r="11" spans="1:10" ht="15.4" customHeight="1">
      <c r="B11" s="1169"/>
      <c r="C11" s="43" t="s">
        <v>92</v>
      </c>
      <c r="D11" s="44" t="s">
        <v>357</v>
      </c>
      <c r="E11" s="50">
        <f>評価結果!H20</f>
        <v>2.1</v>
      </c>
      <c r="F11" s="51" t="str">
        <f>評価結果!I20</f>
        <v>図面・改修履歴等の整備</v>
      </c>
      <c r="G11" s="289" t="str">
        <f ca="1">評価結果!G20</f>
        <v>◎</v>
      </c>
      <c r="H11" s="340" t="str">
        <f ca="1">評価結果!J20</f>
        <v>×</v>
      </c>
      <c r="I11" s="290">
        <f ca="1">評価結果!M20</f>
        <v>0</v>
      </c>
      <c r="J11" s="282">
        <f ca="1">評価結果!AC20</f>
        <v>0.32786885245901631</v>
      </c>
    </row>
    <row r="12" spans="1:10" ht="15.4" customHeight="1">
      <c r="B12" s="1169"/>
      <c r="C12" s="45"/>
      <c r="D12" s="46"/>
      <c r="E12" s="56">
        <f>評価結果!H21</f>
        <v>2.2000000000000002</v>
      </c>
      <c r="F12" s="57" t="str">
        <f>評価結果!I21</f>
        <v>設備台帳等の整備</v>
      </c>
      <c r="G12" s="283" t="str">
        <f ca="1">評価結果!G21</f>
        <v>◎</v>
      </c>
      <c r="H12" s="338" t="str">
        <f ca="1">評価結果!J21</f>
        <v>×</v>
      </c>
      <c r="I12" s="284">
        <f ca="1">評価結果!M21</f>
        <v>0</v>
      </c>
      <c r="J12" s="285">
        <f ca="1">評価結果!AC21</f>
        <v>0.32786885245901631</v>
      </c>
    </row>
    <row r="13" spans="1:10" ht="15.4" customHeight="1">
      <c r="B13" s="1169"/>
      <c r="C13" s="45"/>
      <c r="D13" s="46"/>
      <c r="E13" s="62">
        <f>評価結果!H22</f>
        <v>2.2999999999999998</v>
      </c>
      <c r="F13" s="63" t="str">
        <f>評価結果!I22</f>
        <v>管理標準等の整備</v>
      </c>
      <c r="G13" s="286" t="str">
        <f ca="1">評価結果!G22</f>
        <v>◎</v>
      </c>
      <c r="H13" s="339" t="str">
        <f ca="1">評価結果!J22</f>
        <v>×</v>
      </c>
      <c r="I13" s="288">
        <f ca="1">評価結果!M22</f>
        <v>0</v>
      </c>
      <c r="J13" s="285">
        <f ca="1">評価結果!AC22</f>
        <v>0.43715846994535518</v>
      </c>
    </row>
    <row r="14" spans="1:10" ht="15.4" customHeight="1">
      <c r="B14" s="1169"/>
      <c r="C14" s="43" t="s">
        <v>94</v>
      </c>
      <c r="D14" s="1174" t="s">
        <v>361</v>
      </c>
      <c r="E14" s="132">
        <f>評価結果!H23</f>
        <v>3.1</v>
      </c>
      <c r="F14" s="122" t="str">
        <f>評価結果!I23</f>
        <v>ビルエネルギーマネジメントシステム（BEMS）等の導入</v>
      </c>
      <c r="G14" s="280" t="str">
        <f ca="1">評価結果!G23</f>
        <v>◎</v>
      </c>
      <c r="H14" s="337" t="str">
        <f ca="1">評価結果!J23</f>
        <v>×</v>
      </c>
      <c r="I14" s="281">
        <f ca="1">評価結果!M23</f>
        <v>0</v>
      </c>
      <c r="J14" s="282">
        <f ca="1">評価結果!AC23</f>
        <v>0.54644808743169393</v>
      </c>
    </row>
    <row r="15" spans="1:10" ht="15.4" customHeight="1">
      <c r="B15" s="1169"/>
      <c r="C15" s="48"/>
      <c r="D15" s="1175"/>
      <c r="E15" s="56">
        <f>評価結果!H24</f>
        <v>3.2</v>
      </c>
      <c r="F15" s="57" t="str">
        <f>評価結果!I24</f>
        <v>電力負荷状況・発電状況等の把握に必要な計測・計量設備の導入</v>
      </c>
      <c r="G15" s="283" t="str">
        <f ca="1">評価結果!G24</f>
        <v>◎</v>
      </c>
      <c r="H15" s="338" t="str">
        <f ca="1">評価結果!J24</f>
        <v>×</v>
      </c>
      <c r="I15" s="284">
        <f ca="1">評価結果!M24</f>
        <v>0</v>
      </c>
      <c r="J15" s="285">
        <f ca="1">評価結果!AC24</f>
        <v>0.21857923497267759</v>
      </c>
    </row>
    <row r="16" spans="1:10" ht="15.4" customHeight="1">
      <c r="B16" s="1169"/>
      <c r="C16" s="45"/>
      <c r="D16" s="46"/>
      <c r="E16" s="56">
        <f>評価結果!H25</f>
        <v>3.3</v>
      </c>
      <c r="F16" s="57" t="str">
        <f>評価結果!I25</f>
        <v>エネルギー消費先別の使用量把握に必要な計測・計量設備の導入</v>
      </c>
      <c r="G16" s="283" t="str">
        <f ca="1">評価結果!G25</f>
        <v>◎</v>
      </c>
      <c r="H16" s="338" t="str">
        <f ca="1">評価結果!J25</f>
        <v>×</v>
      </c>
      <c r="I16" s="284">
        <f ca="1">評価結果!M25</f>
        <v>0</v>
      </c>
      <c r="J16" s="285">
        <f ca="1">評価結果!AC25</f>
        <v>0.43715846994535518</v>
      </c>
    </row>
    <row r="17" spans="2:10" ht="15.4" customHeight="1">
      <c r="B17" s="1169"/>
      <c r="C17" s="45"/>
      <c r="D17" s="46"/>
      <c r="E17" s="56">
        <f>評価結果!H26</f>
        <v>3.4</v>
      </c>
      <c r="F17" s="57" t="str">
        <f>評価結果!I26</f>
        <v>系統別の使用量把握に必要な計測・計量設備の導入</v>
      </c>
      <c r="G17" s="283" t="str">
        <f ca="1">評価結果!G26</f>
        <v>◎</v>
      </c>
      <c r="H17" s="338" t="str">
        <f ca="1">評価結果!J26</f>
        <v>×</v>
      </c>
      <c r="I17" s="284">
        <f ca="1">評価結果!M26</f>
        <v>0</v>
      </c>
      <c r="J17" s="285">
        <f ca="1">評価結果!AC26</f>
        <v>0.32786885245901631</v>
      </c>
    </row>
    <row r="18" spans="2:10" ht="15.4" customHeight="1">
      <c r="B18" s="1169"/>
      <c r="C18" s="45"/>
      <c r="D18" s="46"/>
      <c r="E18" s="56">
        <f>評価結果!H27</f>
        <v>3.5</v>
      </c>
      <c r="F18" s="57" t="str">
        <f>評価結果!I27</f>
        <v>エネルギー供給設備の分析に必要な計測・計量設備の導入</v>
      </c>
      <c r="G18" s="291" t="str">
        <f ca="1">評価結果!G27</f>
        <v>○</v>
      </c>
      <c r="H18" s="299" t="str">
        <f ca="1">評価結果!J27</f>
        <v/>
      </c>
      <c r="I18" s="284" t="str">
        <f>評価結果!M27</f>
        <v>-</v>
      </c>
      <c r="J18" s="285" t="str">
        <f>評価結果!AC27</f>
        <v/>
      </c>
    </row>
    <row r="19" spans="2:10" ht="15.4" customHeight="1">
      <c r="B19" s="1169"/>
      <c r="C19" s="45"/>
      <c r="D19" s="46"/>
      <c r="E19" s="56">
        <f>評価結果!H28</f>
        <v>3.6</v>
      </c>
      <c r="F19" s="57" t="str">
        <f>評価結果!I28</f>
        <v>代表階又は代表エリアの使用量把握に必要な計測・計量設備の導入</v>
      </c>
      <c r="G19" s="291" t="str">
        <f ca="1">評価結果!G28</f>
        <v>○</v>
      </c>
      <c r="H19" s="299" t="str">
        <f ca="1">評価結果!J28</f>
        <v/>
      </c>
      <c r="I19" s="284">
        <f ca="1">評価結果!M28</f>
        <v>0</v>
      </c>
      <c r="J19" s="285">
        <f ca="1">評価結果!AC28</f>
        <v>0.32786885245901631</v>
      </c>
    </row>
    <row r="20" spans="2:10" ht="15.4" customHeight="1">
      <c r="B20" s="1169"/>
      <c r="C20" s="36"/>
      <c r="D20" s="47"/>
      <c r="E20" s="56">
        <f>評価結果!H29</f>
        <v>3.7</v>
      </c>
      <c r="F20" s="63" t="str">
        <f>評価結果!I29</f>
        <v>空調の使用量に応じた課金体系の導入</v>
      </c>
      <c r="G20" s="292" t="str">
        <f ca="1">評価結果!G29</f>
        <v>＋</v>
      </c>
      <c r="H20" s="341" t="str">
        <f ca="1">評価結果!J29</f>
        <v/>
      </c>
      <c r="I20" s="287">
        <f ca="1">評価結果!M29</f>
        <v>0</v>
      </c>
      <c r="J20" s="288" t="str">
        <f ca="1">評価結果!AC29</f>
        <v/>
      </c>
    </row>
    <row r="21" spans="2:10" ht="15.4" customHeight="1">
      <c r="B21" s="1169"/>
      <c r="C21" s="43" t="s">
        <v>369</v>
      </c>
      <c r="D21" s="1174" t="s">
        <v>370</v>
      </c>
      <c r="E21" s="50">
        <f>評価結果!H30</f>
        <v>4.0999999999999996</v>
      </c>
      <c r="F21" s="51" t="str">
        <f>評価結果!I30</f>
        <v>エネルギー消費特性の把握、エネルギー消費原単位の算出及び管理</v>
      </c>
      <c r="G21" s="289" t="str">
        <f ca="1">評価結果!G30</f>
        <v>◎</v>
      </c>
      <c r="H21" s="340" t="str">
        <f ca="1">評価結果!J30</f>
        <v>×</v>
      </c>
      <c r="I21" s="290">
        <f ca="1">評価結果!M30</f>
        <v>0</v>
      </c>
      <c r="J21" s="282">
        <f ca="1">評価結果!AC30</f>
        <v>0.24043715846994534</v>
      </c>
    </row>
    <row r="22" spans="2:10" ht="15.4" customHeight="1">
      <c r="B22" s="1169"/>
      <c r="C22" s="48"/>
      <c r="D22" s="1175"/>
      <c r="E22" s="56">
        <f>評価結果!H31</f>
        <v>4.2</v>
      </c>
      <c r="F22" s="57" t="str">
        <f>評価結果!I31</f>
        <v>CO2排出量の管理</v>
      </c>
      <c r="G22" s="283" t="str">
        <f ca="1">評価結果!G31</f>
        <v>◎</v>
      </c>
      <c r="H22" s="338" t="str">
        <f ca="1">評価結果!J31</f>
        <v>×</v>
      </c>
      <c r="I22" s="284">
        <f ca="1">評価結果!M31</f>
        <v>0</v>
      </c>
      <c r="J22" s="285">
        <f ca="1">評価結果!AC31</f>
        <v>0.12021857923497267</v>
      </c>
    </row>
    <row r="23" spans="2:10" ht="15.4" customHeight="1">
      <c r="B23" s="1169"/>
      <c r="C23" s="48"/>
      <c r="D23" s="46"/>
      <c r="E23" s="56">
        <f>評価結果!H32</f>
        <v>4.3</v>
      </c>
      <c r="F23" s="57" t="str">
        <f>評価結果!I32</f>
        <v>CO2削減目標の設定、CO2削減対策計画の立案及び実績の集約・評価の実施</v>
      </c>
      <c r="G23" s="283" t="str">
        <f ca="1">評価結果!G32</f>
        <v>◎</v>
      </c>
      <c r="H23" s="338" t="str">
        <f ca="1">評価結果!J32</f>
        <v>×</v>
      </c>
      <c r="I23" s="284">
        <f ca="1">評価結果!M32</f>
        <v>0</v>
      </c>
      <c r="J23" s="285">
        <f ca="1">評価結果!AC32</f>
        <v>1.2021857923497268</v>
      </c>
    </row>
    <row r="24" spans="2:10" ht="15.4" customHeight="1">
      <c r="B24" s="1169"/>
      <c r="C24" s="48"/>
      <c r="D24" s="46"/>
      <c r="E24" s="56">
        <f>評価結果!H33</f>
        <v>4.4000000000000004</v>
      </c>
      <c r="F24" s="57" t="str">
        <f>評価結果!I33</f>
        <v>CO2削減対策の啓発活動の実施</v>
      </c>
      <c r="G24" s="283" t="str">
        <f ca="1">評価結果!G33</f>
        <v>◎</v>
      </c>
      <c r="H24" s="338" t="str">
        <f ca="1">評価結果!J33</f>
        <v>×</v>
      </c>
      <c r="I24" s="284">
        <f ca="1">評価結果!M33</f>
        <v>0</v>
      </c>
      <c r="J24" s="285">
        <f ca="1">評価結果!AC33</f>
        <v>0.24043715846994534</v>
      </c>
    </row>
    <row r="25" spans="2:10" ht="15.4" customHeight="1">
      <c r="B25" s="1169"/>
      <c r="C25" s="48"/>
      <c r="D25" s="46"/>
      <c r="E25" s="56">
        <f>評価結果!H34</f>
        <v>4.5</v>
      </c>
      <c r="F25" s="57" t="str">
        <f>評価結果!I34</f>
        <v>エネルギー供給設備の運転解析の実施</v>
      </c>
      <c r="G25" s="283" t="str">
        <f ca="1">評価結果!G34</f>
        <v>○</v>
      </c>
      <c r="H25" s="338" t="str">
        <f ca="1">評価結果!J34</f>
        <v/>
      </c>
      <c r="I25" s="284" t="str">
        <f>評価結果!M34</f>
        <v>-</v>
      </c>
      <c r="J25" s="285" t="str">
        <f>評価結果!AC34</f>
        <v/>
      </c>
    </row>
    <row r="26" spans="2:10" ht="15.4" customHeight="1">
      <c r="B26" s="1169"/>
      <c r="C26" s="48"/>
      <c r="D26" s="46"/>
      <c r="E26" s="56">
        <f>評価結果!H35</f>
        <v>4.5999999999999996</v>
      </c>
      <c r="F26" s="57" t="str">
        <f>評価結果!I35</f>
        <v>改善策の立案・実施及び効果検証の実施</v>
      </c>
      <c r="G26" s="283" t="str">
        <f ca="1">評価結果!G35</f>
        <v>◎</v>
      </c>
      <c r="H26" s="338" t="str">
        <f ca="1">評価結果!J35</f>
        <v>×</v>
      </c>
      <c r="I26" s="284">
        <f ca="1">評価結果!M35</f>
        <v>0</v>
      </c>
      <c r="J26" s="285">
        <f ca="1">評価結果!AC35</f>
        <v>1.2021857923497268</v>
      </c>
    </row>
    <row r="27" spans="2:10" ht="15.4" customHeight="1">
      <c r="B27" s="1169"/>
      <c r="C27" s="48"/>
      <c r="D27" s="46"/>
      <c r="E27" s="56">
        <f>評価結果!H36</f>
        <v>4.7</v>
      </c>
      <c r="F27" s="57" t="str">
        <f>評価結果!I36</f>
        <v>コミッショニング（性能検証）の実施</v>
      </c>
      <c r="G27" s="283" t="str">
        <f ca="1">評価結果!G36</f>
        <v>○</v>
      </c>
      <c r="H27" s="338" t="str">
        <f ca="1">評価結果!J36</f>
        <v/>
      </c>
      <c r="I27" s="284">
        <f ca="1">評価結果!M36</f>
        <v>0</v>
      </c>
      <c r="J27" s="285">
        <f ca="1">評価結果!AC36</f>
        <v>2.1038251366120213</v>
      </c>
    </row>
    <row r="28" spans="2:10" ht="15.4" customHeight="1">
      <c r="B28" s="1169"/>
      <c r="C28" s="48"/>
      <c r="D28" s="46"/>
      <c r="E28" s="56">
        <f>評価結果!H37</f>
        <v>4.8</v>
      </c>
      <c r="F28" s="57" t="str">
        <f>評価結果!I37</f>
        <v>利用者等への環境・エネルギー情報提供システムの導入</v>
      </c>
      <c r="G28" s="283" t="str">
        <f ca="1">評価結果!G37</f>
        <v>○</v>
      </c>
      <c r="H28" s="338" t="str">
        <f ca="1">評価結果!J37</f>
        <v/>
      </c>
      <c r="I28" s="284">
        <f ca="1">評価結果!M37</f>
        <v>0</v>
      </c>
      <c r="J28" s="285">
        <f ca="1">評価結果!AC37</f>
        <v>0.30054644808743169</v>
      </c>
    </row>
    <row r="29" spans="2:10" ht="15.4" customHeight="1">
      <c r="B29" s="1169"/>
      <c r="C29" s="43" t="s">
        <v>379</v>
      </c>
      <c r="D29" s="44" t="s">
        <v>380</v>
      </c>
      <c r="E29" s="50">
        <f>評価結果!H38</f>
        <v>5.0999999999999996</v>
      </c>
      <c r="F29" s="51" t="str">
        <f>評価結果!I38</f>
        <v>保守・点検計画の策定及び実施</v>
      </c>
      <c r="G29" s="289" t="str">
        <f ca="1">評価結果!G38</f>
        <v>◎</v>
      </c>
      <c r="H29" s="289" t="str">
        <f ca="1">評価結果!J38</f>
        <v>×</v>
      </c>
      <c r="I29" s="282">
        <f ca="1">評価結果!M38</f>
        <v>0</v>
      </c>
      <c r="J29" s="282">
        <f ca="1">評価結果!AC38</f>
        <v>0.54644808743169393</v>
      </c>
    </row>
    <row r="30" spans="2:10" ht="15.4" customHeight="1">
      <c r="B30" s="1168" t="s">
        <v>42</v>
      </c>
      <c r="C30" s="43" t="s">
        <v>90</v>
      </c>
      <c r="D30" s="44" t="s">
        <v>382</v>
      </c>
      <c r="E30" s="53">
        <f>評価結果!H39</f>
        <v>1.1000000000000001</v>
      </c>
      <c r="F30" s="51" t="str">
        <f>評価結果!I39</f>
        <v>自然採光を利用したシステムの導入</v>
      </c>
      <c r="G30" s="297" t="str">
        <f ca="1">評価結果!G39</f>
        <v>○</v>
      </c>
      <c r="H30" s="301" t="str">
        <f ca="1">評価結果!J39</f>
        <v/>
      </c>
      <c r="I30" s="290">
        <f ca="1">評価結果!M39</f>
        <v>0</v>
      </c>
      <c r="J30" s="282">
        <f ca="1">評価結果!AC39</f>
        <v>0</v>
      </c>
    </row>
    <row r="31" spans="2:10" ht="15.4" customHeight="1">
      <c r="B31" s="1169"/>
      <c r="C31" s="42"/>
      <c r="D31" s="46"/>
      <c r="E31" s="59">
        <f>評価結果!H40</f>
        <v>1.2</v>
      </c>
      <c r="F31" s="57" t="str">
        <f>評価結果!I40</f>
        <v>自然通風を利用したシステムの導入</v>
      </c>
      <c r="G31" s="291" t="str">
        <f ca="1">評価結果!G40</f>
        <v>○</v>
      </c>
      <c r="H31" s="299" t="str">
        <f ca="1">評価結果!J40</f>
        <v/>
      </c>
      <c r="I31" s="284">
        <f ca="1">評価結果!M40</f>
        <v>0</v>
      </c>
      <c r="J31" s="285">
        <f ca="1">評価結果!AC40</f>
        <v>0</v>
      </c>
    </row>
    <row r="32" spans="2:10" ht="15.4" customHeight="1">
      <c r="B32" s="1169"/>
      <c r="C32" s="42"/>
      <c r="D32" s="46"/>
      <c r="E32" s="59">
        <f>評価結果!H41</f>
        <v>1.4</v>
      </c>
      <c r="F32" s="57" t="str">
        <f>評価結果!I41</f>
        <v>未利用エネルギーシステムの導入</v>
      </c>
      <c r="G32" s="291" t="str">
        <f ca="1">評価結果!G41</f>
        <v>＋</v>
      </c>
      <c r="H32" s="299" t="str">
        <f ca="1">評価結果!J41</f>
        <v/>
      </c>
      <c r="I32" s="284">
        <f ca="1">評価結果!M41</f>
        <v>0</v>
      </c>
      <c r="J32" s="285" t="str">
        <f ca="1">評価結果!AC41</f>
        <v/>
      </c>
    </row>
    <row r="33" spans="2:10" ht="15.4" customHeight="1">
      <c r="B33" s="1169"/>
      <c r="C33" s="42"/>
      <c r="D33" s="46"/>
      <c r="E33" s="65">
        <f>評価結果!H42</f>
        <v>1.5</v>
      </c>
      <c r="F33" s="63" t="str">
        <f>評価結果!I42</f>
        <v>年間を通して安定した地中温度を利用したシステムの導入</v>
      </c>
      <c r="G33" s="295" t="str">
        <f ca="1">評価結果!G42</f>
        <v>＋</v>
      </c>
      <c r="H33" s="300" t="str">
        <f ca="1">評価結果!J42</f>
        <v/>
      </c>
      <c r="I33" s="287">
        <f ca="1">評価結果!M42</f>
        <v>0</v>
      </c>
      <c r="J33" s="288" t="str">
        <f ca="1">評価結果!AC42</f>
        <v/>
      </c>
    </row>
    <row r="34" spans="2:10" ht="15.4" customHeight="1">
      <c r="B34" s="1169"/>
      <c r="C34" s="43" t="s">
        <v>92</v>
      </c>
      <c r="D34" s="44" t="s">
        <v>391</v>
      </c>
      <c r="E34" s="132">
        <f>評価結果!H43</f>
        <v>2.1</v>
      </c>
      <c r="F34" s="122" t="str">
        <f>評価結果!I43</f>
        <v>高性能な建物外皮の導入</v>
      </c>
      <c r="G34" s="294" t="str">
        <f ca="1">評価結果!G43</f>
        <v>○</v>
      </c>
      <c r="H34" s="298" t="str">
        <f ca="1">評価結果!J43</f>
        <v/>
      </c>
      <c r="I34" s="281">
        <f ca="1">評価結果!M43</f>
        <v>0</v>
      </c>
      <c r="J34" s="296">
        <f ca="1">評価結果!AC43</f>
        <v>0</v>
      </c>
    </row>
    <row r="35" spans="2:10" ht="15.4" customHeight="1">
      <c r="B35" s="1169"/>
      <c r="C35" s="42"/>
      <c r="D35" s="46"/>
      <c r="E35" s="56">
        <f>評価結果!H44</f>
        <v>2.2000000000000002</v>
      </c>
      <c r="F35" s="57" t="str">
        <f>評価結果!I44</f>
        <v>風除室、回転扉等による隙間風対策の導入</v>
      </c>
      <c r="G35" s="291" t="str">
        <f ca="1">評価結果!G44</f>
        <v>○</v>
      </c>
      <c r="H35" s="299" t="str">
        <f ca="1">評価結果!J44</f>
        <v/>
      </c>
      <c r="I35" s="284">
        <f ca="1">評価結果!M44</f>
        <v>0</v>
      </c>
      <c r="J35" s="285">
        <f ca="1">評価結果!AC44</f>
        <v>0</v>
      </c>
    </row>
    <row r="36" spans="2:10" ht="15.4" customHeight="1">
      <c r="B36" s="1169"/>
      <c r="C36" s="42"/>
      <c r="D36" s="46"/>
      <c r="E36" s="132">
        <f>評価結果!H45</f>
        <v>2.2999999999999998</v>
      </c>
      <c r="F36" s="57" t="str">
        <f>評価結果!I45</f>
        <v>屋上緑化の導入</v>
      </c>
      <c r="G36" s="291" t="str">
        <f ca="1">評価結果!G45</f>
        <v>○</v>
      </c>
      <c r="H36" s="299" t="str">
        <f ca="1">評価結果!J45</f>
        <v/>
      </c>
      <c r="I36" s="284">
        <f ca="1">評価結果!M45</f>
        <v>0</v>
      </c>
      <c r="J36" s="285">
        <f ca="1">評価結果!AC45</f>
        <v>0</v>
      </c>
    </row>
    <row r="37" spans="2:10" ht="15.4" customHeight="1">
      <c r="B37" s="1169"/>
      <c r="C37" s="42"/>
      <c r="D37" s="46"/>
      <c r="E37" s="56">
        <f>評価結果!H46</f>
        <v>2.4</v>
      </c>
      <c r="F37" s="57" t="str">
        <f>評価結果!I46</f>
        <v>ブラインドの日射制御及びｽｹｼﾞｭｰﾙ制御の導入</v>
      </c>
      <c r="G37" s="291" t="str">
        <f ca="1">評価結果!G46</f>
        <v>＋</v>
      </c>
      <c r="H37" s="299" t="str">
        <f ca="1">評価結果!J46</f>
        <v/>
      </c>
      <c r="I37" s="284">
        <f ca="1">評価結果!M46</f>
        <v>0</v>
      </c>
      <c r="J37" s="285" t="str">
        <f ca="1">評価結果!AC46</f>
        <v/>
      </c>
    </row>
    <row r="38" spans="2:10" ht="15.4" customHeight="1">
      <c r="B38" s="1169"/>
      <c r="C38" s="42"/>
      <c r="D38" s="47"/>
      <c r="E38" s="132">
        <f>評価結果!H47</f>
        <v>2.5</v>
      </c>
      <c r="F38" s="57" t="str">
        <f>評価結果!I47</f>
        <v>壁面緑化の導入</v>
      </c>
      <c r="G38" s="291" t="str">
        <f ca="1">評価結果!G47</f>
        <v>＋</v>
      </c>
      <c r="H38" s="299" t="str">
        <f ca="1">評価結果!J47</f>
        <v/>
      </c>
      <c r="I38" s="284">
        <f ca="1">評価結果!M47</f>
        <v>0</v>
      </c>
      <c r="J38" s="285" t="str">
        <f ca="1">評価結果!AC47</f>
        <v/>
      </c>
    </row>
    <row r="39" spans="2:10" ht="15.4" customHeight="1">
      <c r="B39" s="1169"/>
      <c r="C39" s="1165" t="s">
        <v>399</v>
      </c>
      <c r="D39" s="46" t="s">
        <v>99</v>
      </c>
      <c r="E39" s="68" t="str">
        <f>評価結果!H48</f>
        <v>3a.1</v>
      </c>
      <c r="F39" s="51" t="str">
        <f>評価結果!I48</f>
        <v>高効率熱源機器の導入</v>
      </c>
      <c r="G39" s="297" t="str">
        <f ca="1">評価結果!G48</f>
        <v>◎</v>
      </c>
      <c r="H39" s="301" t="str">
        <f>評価結果!J48</f>
        <v/>
      </c>
      <c r="I39" s="290" t="str">
        <f>評価結果!M48</f>
        <v>-</v>
      </c>
      <c r="J39" s="282" t="str">
        <f>評価結果!AC48</f>
        <v/>
      </c>
    </row>
    <row r="40" spans="2:10" ht="15.4" customHeight="1">
      <c r="B40" s="1169"/>
      <c r="C40" s="1166"/>
      <c r="D40" s="46"/>
      <c r="E40" s="69" t="str">
        <f>評価結果!H49</f>
        <v>3a.2</v>
      </c>
      <c r="F40" s="57" t="str">
        <f>評価結果!I49</f>
        <v>高効率冷却塔の導入</v>
      </c>
      <c r="G40" s="291" t="str">
        <f ca="1">評価結果!G49</f>
        <v>＋</v>
      </c>
      <c r="H40" s="299" t="str">
        <f ca="1">評価結果!J49</f>
        <v/>
      </c>
      <c r="I40" s="284">
        <f ca="1">評価結果!M49</f>
        <v>0</v>
      </c>
      <c r="J40" s="285" t="str">
        <f ca="1">評価結果!AC49</f>
        <v/>
      </c>
    </row>
    <row r="41" spans="2:10" ht="15.4" customHeight="1">
      <c r="B41" s="1169"/>
      <c r="C41" s="1166"/>
      <c r="D41" s="46"/>
      <c r="E41" s="69" t="str">
        <f>評価結果!H50</f>
        <v>3a.3</v>
      </c>
      <c r="F41" s="57" t="str">
        <f>評価結果!I50</f>
        <v>高効率空調用ポンプの導入</v>
      </c>
      <c r="G41" s="291" t="str">
        <f ca="1">評価結果!G50</f>
        <v>＋</v>
      </c>
      <c r="H41" s="299" t="str">
        <f ca="1">評価結果!J50</f>
        <v/>
      </c>
      <c r="I41" s="284">
        <f ca="1">評価結果!M50</f>
        <v>0</v>
      </c>
      <c r="J41" s="285" t="str">
        <f ca="1">評価結果!AC50</f>
        <v/>
      </c>
    </row>
    <row r="42" spans="2:10" ht="15.4" customHeight="1">
      <c r="B42" s="1169"/>
      <c r="C42" s="1166"/>
      <c r="D42" s="46"/>
      <c r="E42" s="69" t="str">
        <f>評価結果!H51</f>
        <v>3a.5</v>
      </c>
      <c r="F42" s="57" t="str">
        <f>評価結果!I51</f>
        <v>大温度差送水システムの導入</v>
      </c>
      <c r="G42" s="291" t="str">
        <f ca="1">評価結果!G51</f>
        <v>◎</v>
      </c>
      <c r="H42" s="299" t="str">
        <f ca="1">評価結果!J51</f>
        <v/>
      </c>
      <c r="I42" s="284" t="str">
        <f>評価結果!M51</f>
        <v>-</v>
      </c>
      <c r="J42" s="285" t="str">
        <f>評価結果!AC51</f>
        <v/>
      </c>
    </row>
    <row r="43" spans="2:10" ht="15.4" customHeight="1">
      <c r="B43" s="1169"/>
      <c r="C43" s="1166"/>
      <c r="D43" s="46"/>
      <c r="E43" s="69" t="str">
        <f>評価結果!H52</f>
        <v>3a.6</v>
      </c>
      <c r="F43" s="57" t="str">
        <f>評価結果!I52</f>
        <v>水搬送経路の密閉化</v>
      </c>
      <c r="G43" s="291" t="str">
        <f ca="1">評価結果!G52</f>
        <v>◎</v>
      </c>
      <c r="H43" s="299" t="str">
        <f ca="1">評価結果!J52</f>
        <v/>
      </c>
      <c r="I43" s="284" t="str">
        <f>評価結果!M52</f>
        <v>-</v>
      </c>
      <c r="J43" s="285" t="str">
        <f>評価結果!AC52</f>
        <v/>
      </c>
    </row>
    <row r="44" spans="2:10" ht="15.4" customHeight="1">
      <c r="B44" s="1169"/>
      <c r="C44" s="1166"/>
      <c r="D44" s="46"/>
      <c r="E44" s="69" t="str">
        <f>評価結果!H53</f>
        <v>3a.7</v>
      </c>
      <c r="F44" s="57" t="str">
        <f>評価結果!I53</f>
        <v>蒸気弁・フランジ部の断熱</v>
      </c>
      <c r="G44" s="291" t="str">
        <f ca="1">評価結果!G53</f>
        <v>◎</v>
      </c>
      <c r="H44" s="299" t="str">
        <f ca="1">評価結果!J53</f>
        <v/>
      </c>
      <c r="I44" s="284" t="str">
        <f>評価結果!M53</f>
        <v>-</v>
      </c>
      <c r="J44" s="285" t="str">
        <f>評価結果!AC53</f>
        <v/>
      </c>
    </row>
    <row r="45" spans="2:10" ht="15.4" customHeight="1">
      <c r="B45" s="1169"/>
      <c r="C45" s="1166"/>
      <c r="D45" s="46"/>
      <c r="E45" s="69" t="str">
        <f>評価結果!H54</f>
        <v>3a.8</v>
      </c>
      <c r="F45" s="57" t="str">
        <f>評価結果!I54</f>
        <v>熱源の台数制御の導入</v>
      </c>
      <c r="G45" s="291" t="str">
        <f ca="1">評価結果!G54</f>
        <v>◎</v>
      </c>
      <c r="H45" s="299" t="str">
        <f ca="1">評価結果!J54</f>
        <v/>
      </c>
      <c r="I45" s="284" t="str">
        <f>評価結果!M54</f>
        <v>-</v>
      </c>
      <c r="J45" s="285" t="str">
        <f>評価結果!AC54</f>
        <v/>
      </c>
    </row>
    <row r="46" spans="2:10" ht="15.4" customHeight="1">
      <c r="B46" s="1169"/>
      <c r="C46" s="1166"/>
      <c r="D46" s="46"/>
      <c r="E46" s="69" t="str">
        <f>評価結果!H55</f>
        <v>3a.9</v>
      </c>
      <c r="F46" s="57" t="str">
        <f>評価結果!I55</f>
        <v>冷却塔ファン等の台数制御又は発停制御の導入</v>
      </c>
      <c r="G46" s="291" t="str">
        <f ca="1">評価結果!G55</f>
        <v>◎</v>
      </c>
      <c r="H46" s="299" t="str">
        <f ca="1">評価結果!J55</f>
        <v/>
      </c>
      <c r="I46" s="284" t="str">
        <f>評価結果!M55</f>
        <v>-</v>
      </c>
      <c r="J46" s="285" t="str">
        <f>評価結果!AC55</f>
        <v/>
      </c>
    </row>
    <row r="47" spans="2:10" ht="15.4" customHeight="1">
      <c r="B47" s="1169"/>
      <c r="C47" s="1166"/>
      <c r="D47" s="46"/>
      <c r="E47" s="69" t="str">
        <f>評価結果!H56</f>
        <v>3a.10</v>
      </c>
      <c r="F47" s="57" t="str">
        <f>評価結果!I56</f>
        <v>空調2次ポンプ変流量制御の導入</v>
      </c>
      <c r="G47" s="291" t="str">
        <f ca="1">評価結果!G56</f>
        <v>◎</v>
      </c>
      <c r="H47" s="299" t="str">
        <f ca="1">評価結果!J56</f>
        <v/>
      </c>
      <c r="I47" s="284" t="str">
        <f>評価結果!M56</f>
        <v>-</v>
      </c>
      <c r="J47" s="285" t="str">
        <f>評価結果!AC56</f>
        <v/>
      </c>
    </row>
    <row r="48" spans="2:10" ht="15.4" customHeight="1">
      <c r="B48" s="1169"/>
      <c r="C48" s="1166"/>
      <c r="D48" s="46"/>
      <c r="E48" s="69" t="str">
        <f>評価結果!H57</f>
        <v>3a.11</v>
      </c>
      <c r="F48" s="57" t="str">
        <f>評価結果!I57</f>
        <v>空調2次ポンプの適正容量分割又は小容量ポンプの導入</v>
      </c>
      <c r="G48" s="291" t="str">
        <f ca="1">評価結果!G57</f>
        <v>○</v>
      </c>
      <c r="H48" s="299" t="str">
        <f ca="1">評価結果!J57</f>
        <v/>
      </c>
      <c r="I48" s="284" t="str">
        <f>評価結果!M57</f>
        <v>-</v>
      </c>
      <c r="J48" s="285" t="str">
        <f>評価結果!AC57</f>
        <v/>
      </c>
    </row>
    <row r="49" spans="2:10" ht="15.4" customHeight="1">
      <c r="B49" s="1169"/>
      <c r="C49" s="1166"/>
      <c r="D49" s="46"/>
      <c r="E49" s="69" t="str">
        <f>評価結果!H58</f>
        <v>3a.12</v>
      </c>
      <c r="F49" s="57" t="str">
        <f>評価結果!I58</f>
        <v>熱源機器出口設定温度の遠方制御の導入</v>
      </c>
      <c r="G49" s="291" t="str">
        <f ca="1">評価結果!G58</f>
        <v>○</v>
      </c>
      <c r="H49" s="299" t="str">
        <f ca="1">評価結果!J58</f>
        <v/>
      </c>
      <c r="I49" s="284" t="str">
        <f>評価結果!M58</f>
        <v>-</v>
      </c>
      <c r="J49" s="285" t="str">
        <f>評価結果!AC58</f>
        <v/>
      </c>
    </row>
    <row r="50" spans="2:10" ht="15.4" customHeight="1">
      <c r="B50" s="1169"/>
      <c r="C50" s="1166"/>
      <c r="D50" s="46"/>
      <c r="E50" s="69" t="str">
        <f>評価結果!H59</f>
        <v>3a.13</v>
      </c>
      <c r="F50" s="57" t="str">
        <f>評価結果!I59</f>
        <v>空調1次ポンプ変流量制御の導入</v>
      </c>
      <c r="G50" s="291" t="str">
        <f ca="1">評価結果!G59</f>
        <v>○</v>
      </c>
      <c r="H50" s="299" t="str">
        <f ca="1">評価結果!J59</f>
        <v/>
      </c>
      <c r="I50" s="284" t="str">
        <f>評価結果!M59</f>
        <v>-</v>
      </c>
      <c r="J50" s="285" t="str">
        <f>評価結果!AC59</f>
        <v/>
      </c>
    </row>
    <row r="51" spans="2:10" ht="15.4" customHeight="1">
      <c r="B51" s="1169"/>
      <c r="C51" s="1166"/>
      <c r="D51" s="46"/>
      <c r="E51" s="69" t="str">
        <f>評価結果!H60</f>
        <v>3a.14</v>
      </c>
      <c r="F51" s="57" t="str">
        <f>評価結果!I60</f>
        <v>冷却水ポンプ変流量制御の導入</v>
      </c>
      <c r="G51" s="291" t="str">
        <f ca="1">評価結果!G60</f>
        <v>○</v>
      </c>
      <c r="H51" s="299" t="str">
        <f ca="1">評価結果!J60</f>
        <v/>
      </c>
      <c r="I51" s="284" t="str">
        <f>評価結果!M60</f>
        <v>-</v>
      </c>
      <c r="J51" s="285" t="str">
        <f>評価結果!AC60</f>
        <v/>
      </c>
    </row>
    <row r="52" spans="2:10" ht="15.4" customHeight="1">
      <c r="B52" s="1169"/>
      <c r="C52" s="1166"/>
      <c r="D52" s="46"/>
      <c r="E52" s="69" t="str">
        <f>評価結果!H61</f>
        <v>3a.15</v>
      </c>
      <c r="F52" s="57" t="str">
        <f>評価結果!I61</f>
        <v>空調2次ポンプの末端差圧制御の導入</v>
      </c>
      <c r="G52" s="291" t="str">
        <f ca="1">評価結果!G61</f>
        <v>○</v>
      </c>
      <c r="H52" s="299" t="str">
        <f ca="1">評価結果!J61</f>
        <v/>
      </c>
      <c r="I52" s="284" t="str">
        <f>評価結果!M61</f>
        <v>-</v>
      </c>
      <c r="J52" s="285" t="str">
        <f>評価結果!AC61</f>
        <v/>
      </c>
    </row>
    <row r="53" spans="2:10" ht="15.4" customHeight="1">
      <c r="B53" s="1169"/>
      <c r="C53" s="1166"/>
      <c r="D53" s="46"/>
      <c r="E53" s="69" t="str">
        <f>評価結果!H62</f>
        <v>3a.16</v>
      </c>
      <c r="F53" s="57" t="str">
        <f>評価結果!I62</f>
        <v>熱交換器の断熱</v>
      </c>
      <c r="G53" s="291" t="str">
        <f ca="1">評価結果!G62</f>
        <v>○</v>
      </c>
      <c r="H53" s="299" t="str">
        <f ca="1">評価結果!J62</f>
        <v/>
      </c>
      <c r="I53" s="284" t="str">
        <f>評価結果!M62</f>
        <v>-</v>
      </c>
      <c r="J53" s="285" t="str">
        <f>評価結果!AC62</f>
        <v/>
      </c>
    </row>
    <row r="54" spans="2:10" ht="15.4" customHeight="1">
      <c r="B54" s="1169"/>
      <c r="C54" s="1166"/>
      <c r="D54" s="46"/>
      <c r="E54" s="69" t="str">
        <f>評価結果!H63</f>
        <v>3a.17</v>
      </c>
      <c r="F54" s="57" t="str">
        <f>評価結果!I63</f>
        <v>蓄熱システムの導入</v>
      </c>
      <c r="G54" s="291" t="str">
        <f ca="1">評価結果!G63</f>
        <v>＋</v>
      </c>
      <c r="H54" s="299" t="str">
        <f ca="1">評価結果!J63</f>
        <v/>
      </c>
      <c r="I54" s="284">
        <f ca="1">評価結果!M63</f>
        <v>0</v>
      </c>
      <c r="J54" s="285" t="str">
        <f ca="1">評価結果!AC63</f>
        <v/>
      </c>
    </row>
    <row r="55" spans="2:10" ht="15.4" customHeight="1">
      <c r="B55" s="1169"/>
      <c r="C55" s="1166"/>
      <c r="D55" s="46"/>
      <c r="E55" s="69" t="str">
        <f>評価結果!H64</f>
        <v>3a.18</v>
      </c>
      <c r="F55" s="57" t="str">
        <f>評価結果!I64</f>
        <v>高効率コージェネレーションの導入</v>
      </c>
      <c r="G55" s="291" t="str">
        <f ca="1">評価結果!G64</f>
        <v>＋</v>
      </c>
      <c r="H55" s="299" t="str">
        <f ca="1">評価結果!J64</f>
        <v/>
      </c>
      <c r="I55" s="284">
        <f ca="1">評価結果!M64</f>
        <v>0</v>
      </c>
      <c r="J55" s="285" t="str">
        <f ca="1">評価結果!AC64</f>
        <v/>
      </c>
    </row>
    <row r="56" spans="2:10" ht="15.4" customHeight="1">
      <c r="B56" s="1169"/>
      <c r="C56" s="1166"/>
      <c r="D56" s="46"/>
      <c r="E56" s="69" t="str">
        <f>評価結果!H65</f>
        <v>3a.19</v>
      </c>
      <c r="F56" s="57" t="str">
        <f>評価結果!I65</f>
        <v>冷却塔ファンインバータ制御の導入</v>
      </c>
      <c r="G56" s="291" t="str">
        <f ca="1">評価結果!G65</f>
        <v>＋</v>
      </c>
      <c r="H56" s="299" t="str">
        <f ca="1">評価結果!J65</f>
        <v/>
      </c>
      <c r="I56" s="284">
        <f ca="1">評価結果!M65</f>
        <v>0</v>
      </c>
      <c r="J56" s="285" t="str">
        <f ca="1">評価結果!AC65</f>
        <v/>
      </c>
    </row>
    <row r="57" spans="2:10" ht="15.4" customHeight="1">
      <c r="B57" s="1169"/>
      <c r="C57" s="1166"/>
      <c r="D57" s="46"/>
      <c r="E57" s="69" t="str">
        <f>評価結果!H66</f>
        <v>3a.20</v>
      </c>
      <c r="F57" s="57" t="str">
        <f>評価結果!I66</f>
        <v>フリークーリングシステムの導入</v>
      </c>
      <c r="G57" s="291" t="str">
        <f ca="1">評価結果!G66</f>
        <v>＋</v>
      </c>
      <c r="H57" s="299" t="str">
        <f ca="1">評価結果!J66</f>
        <v/>
      </c>
      <c r="I57" s="284">
        <f ca="1">評価結果!M66</f>
        <v>0</v>
      </c>
      <c r="J57" s="285" t="str">
        <f ca="1">評価結果!AC66</f>
        <v/>
      </c>
    </row>
    <row r="58" spans="2:10" ht="15.4" customHeight="1">
      <c r="B58" s="1169"/>
      <c r="C58" s="1166"/>
      <c r="D58" s="46"/>
      <c r="E58" s="69" t="str">
        <f>評価結果!H67</f>
        <v>3a.22</v>
      </c>
      <c r="F58" s="57" t="str">
        <f>評価結果!I67</f>
        <v>配管摩擦低減剤（DR剤）の導入</v>
      </c>
      <c r="G58" s="291" t="str">
        <f ca="1">評価結果!G67</f>
        <v>＋</v>
      </c>
      <c r="H58" s="299" t="str">
        <f ca="1">評価結果!J67</f>
        <v/>
      </c>
      <c r="I58" s="284">
        <f ca="1">評価結果!M67</f>
        <v>0</v>
      </c>
      <c r="J58" s="285" t="str">
        <f ca="1">評価結果!AC67</f>
        <v/>
      </c>
    </row>
    <row r="59" spans="2:10" ht="15.4" customHeight="1">
      <c r="B59" s="1169"/>
      <c r="C59" s="1166"/>
      <c r="D59" s="46"/>
      <c r="E59" s="69" t="str">
        <f>評価結果!H68</f>
        <v>3a.23</v>
      </c>
      <c r="F59" s="57" t="str">
        <f>評価結果!I68</f>
        <v>中温冷水利用システムの導入</v>
      </c>
      <c r="G59" s="291" t="str">
        <f ca="1">評価結果!G68</f>
        <v>＋</v>
      </c>
      <c r="H59" s="299" t="str">
        <f ca="1">評価結果!J68</f>
        <v/>
      </c>
      <c r="I59" s="284">
        <f ca="1">評価結果!M68</f>
        <v>0</v>
      </c>
      <c r="J59" s="285" t="str">
        <f ca="1">評価結果!AC68</f>
        <v/>
      </c>
    </row>
    <row r="60" spans="2:10" ht="15.4" customHeight="1">
      <c r="B60" s="1169"/>
      <c r="C60" s="1166"/>
      <c r="D60" s="46"/>
      <c r="E60" s="69" t="str">
        <f>評価結果!H69</f>
        <v>3a.24</v>
      </c>
      <c r="F60" s="57" t="str">
        <f>評価結果!I69</f>
        <v>統合熱源制御システムの導入</v>
      </c>
      <c r="G60" s="291" t="str">
        <f ca="1">評価結果!G69</f>
        <v>＋</v>
      </c>
      <c r="H60" s="299" t="str">
        <f ca="1">評価結果!J69</f>
        <v/>
      </c>
      <c r="I60" s="284">
        <f ca="1">評価結果!M69</f>
        <v>0</v>
      </c>
      <c r="J60" s="285" t="str">
        <f ca="1">評価結果!AC69</f>
        <v/>
      </c>
    </row>
    <row r="61" spans="2:10" ht="15.4" customHeight="1">
      <c r="B61" s="1169"/>
      <c r="C61" s="1166"/>
      <c r="D61" s="46"/>
      <c r="E61" s="69" t="str">
        <f>評価結果!H70</f>
        <v>3a.25</v>
      </c>
      <c r="F61" s="57" t="str">
        <f>評価結果!I70</f>
        <v>空調2次ポンプの送水圧力設定制御の導入</v>
      </c>
      <c r="G61" s="291" t="str">
        <f ca="1">評価結果!G70</f>
        <v>＋</v>
      </c>
      <c r="H61" s="299" t="str">
        <f ca="1">評価結果!J70</f>
        <v/>
      </c>
      <c r="I61" s="284">
        <f ca="1">評価結果!M70</f>
        <v>0</v>
      </c>
      <c r="J61" s="285" t="str">
        <f ca="1">評価結果!AC70</f>
        <v/>
      </c>
    </row>
    <row r="62" spans="2:10" ht="15.4" customHeight="1">
      <c r="B62" s="1170"/>
      <c r="C62" s="1167"/>
      <c r="D62" s="47"/>
      <c r="E62" s="221" t="str">
        <f>評価結果!H71</f>
        <v>3a.26</v>
      </c>
      <c r="F62" s="63" t="str">
        <f>評価結果!I71</f>
        <v>エネルギーの面的利用の導入</v>
      </c>
      <c r="G62" s="295" t="str">
        <f ca="1">評価結果!G71</f>
        <v>＋</v>
      </c>
      <c r="H62" s="300" t="str">
        <f ca="1">評価結果!J71</f>
        <v/>
      </c>
      <c r="I62" s="287">
        <f ca="1">評価結果!M71</f>
        <v>0</v>
      </c>
      <c r="J62" s="288" t="str">
        <f ca="1">評価結果!AC71</f>
        <v/>
      </c>
    </row>
    <row r="63" spans="2:10" ht="15.4" customHeight="1">
      <c r="B63" s="1168" t="s">
        <v>42</v>
      </c>
      <c r="C63" s="1165" t="s">
        <v>399</v>
      </c>
      <c r="D63" s="130" t="s">
        <v>101</v>
      </c>
      <c r="E63" s="50" t="str">
        <f>評価結果!H79</f>
        <v>3b.1</v>
      </c>
      <c r="F63" s="51" t="str">
        <f>評価結果!I79</f>
        <v>高効率空調機の導入</v>
      </c>
      <c r="G63" s="297" t="str">
        <f ca="1">評価結果!G79</f>
        <v>＋</v>
      </c>
      <c r="H63" s="301" t="str">
        <f ca="1">評価結果!J79</f>
        <v/>
      </c>
      <c r="I63" s="290">
        <f ca="1">評価結果!M79</f>
        <v>0</v>
      </c>
      <c r="J63" s="282" t="str">
        <f ca="1">評価結果!AC79</f>
        <v/>
      </c>
    </row>
    <row r="64" spans="2:10" ht="15.4" customHeight="1">
      <c r="B64" s="1169"/>
      <c r="C64" s="1166"/>
      <c r="D64" s="3"/>
      <c r="E64" s="56" t="str">
        <f>評価結果!H80</f>
        <v>3b.2</v>
      </c>
      <c r="F64" s="57" t="str">
        <f>評価結果!I80</f>
        <v>高効率パッケージ形空調機の導入</v>
      </c>
      <c r="G64" s="291" t="str">
        <f ca="1">評価結果!G80</f>
        <v>○</v>
      </c>
      <c r="H64" s="299" t="str">
        <f ca="1">評価結果!J80</f>
        <v/>
      </c>
      <c r="I64" s="284" t="str">
        <f>評価結果!M80</f>
        <v>-</v>
      </c>
      <c r="J64" s="285" t="str">
        <f>評価結果!AC80</f>
        <v/>
      </c>
    </row>
    <row r="65" spans="2:10" ht="15.4" customHeight="1">
      <c r="B65" s="1169"/>
      <c r="C65" s="1166"/>
      <c r="D65" s="3"/>
      <c r="E65" s="56" t="str">
        <f>評価結果!H81</f>
        <v>3b.3</v>
      </c>
      <c r="F65" s="57" t="str">
        <f>評価結果!I81</f>
        <v>高効率ファンの導入</v>
      </c>
      <c r="G65" s="291" t="str">
        <f ca="1">評価結果!G81</f>
        <v>＋</v>
      </c>
      <c r="H65" s="299" t="str">
        <f ca="1">評価結果!J81</f>
        <v/>
      </c>
      <c r="I65" s="284">
        <f ca="1">評価結果!M81</f>
        <v>0</v>
      </c>
      <c r="J65" s="285" t="str">
        <f ca="1">評価結果!AC81</f>
        <v/>
      </c>
    </row>
    <row r="66" spans="2:10" ht="15.4" customHeight="1">
      <c r="B66" s="1169"/>
      <c r="C66" s="1166"/>
      <c r="D66" s="46"/>
      <c r="E66" s="56" t="str">
        <f>評価結果!H82</f>
        <v>3b.4</v>
      </c>
      <c r="F66" s="57" t="str">
        <f>評価結果!I82</f>
        <v>ウォーミングアップ時の外気遮断制御の導入</v>
      </c>
      <c r="G66" s="291" t="str">
        <f ca="1">評価結果!G82</f>
        <v>◎</v>
      </c>
      <c r="H66" s="299" t="str">
        <f ca="1">評価結果!J82</f>
        <v/>
      </c>
      <c r="I66" s="284" t="str">
        <f>評価結果!M82</f>
        <v>-</v>
      </c>
      <c r="J66" s="285" t="str">
        <f>評価結果!AC82</f>
        <v/>
      </c>
    </row>
    <row r="67" spans="2:10" ht="15.4" customHeight="1">
      <c r="B67" s="1169"/>
      <c r="C67" s="1166"/>
      <c r="D67" s="46"/>
      <c r="E67" s="56" t="str">
        <f>評価結果!H83</f>
        <v>3b.5</v>
      </c>
      <c r="F67" s="57" t="str">
        <f>評価結果!I83</f>
        <v>エレベーター機械室の温度制御の導入</v>
      </c>
      <c r="G67" s="291" t="str">
        <f ca="1">評価結果!G83</f>
        <v>○</v>
      </c>
      <c r="H67" s="299" t="str">
        <f ca="1">評価結果!J83</f>
        <v/>
      </c>
      <c r="I67" s="284" t="str">
        <f>評価結果!M83</f>
        <v>-</v>
      </c>
      <c r="J67" s="285" t="str">
        <f>評価結果!AC83</f>
        <v/>
      </c>
    </row>
    <row r="68" spans="2:10" ht="15.4" customHeight="1">
      <c r="B68" s="1169"/>
      <c r="C68" s="1166"/>
      <c r="D68" s="46"/>
      <c r="E68" s="56" t="str">
        <f>評価結果!H84</f>
        <v>3b.6</v>
      </c>
      <c r="F68" s="57" t="str">
        <f>評価結果!I84</f>
        <v>電気室の温度制御の導入</v>
      </c>
      <c r="G68" s="291" t="str">
        <f ca="1">評価結果!G84</f>
        <v>○</v>
      </c>
      <c r="H68" s="299" t="str">
        <f ca="1">評価結果!J84</f>
        <v/>
      </c>
      <c r="I68" s="284" t="str">
        <f>評価結果!M84</f>
        <v>-</v>
      </c>
      <c r="J68" s="285" t="str">
        <f>評価結果!AC84</f>
        <v/>
      </c>
    </row>
    <row r="69" spans="2:10" ht="15.4" customHeight="1">
      <c r="B69" s="1169"/>
      <c r="C69" s="1166"/>
      <c r="D69" s="3"/>
      <c r="E69" s="56" t="str">
        <f>評価結果!H85</f>
        <v>3b.7</v>
      </c>
      <c r="F69" s="57" t="str">
        <f>評価結果!I85</f>
        <v>電算室の冷気と暖気が混合しない設備の導入</v>
      </c>
      <c r="G69" s="291" t="str">
        <f ca="1">評価結果!G85</f>
        <v>○</v>
      </c>
      <c r="H69" s="299" t="str">
        <f ca="1">評価結果!J85</f>
        <v/>
      </c>
      <c r="I69" s="284" t="str">
        <f>評価結果!M85</f>
        <v>-</v>
      </c>
      <c r="J69" s="285" t="str">
        <f>評価結果!AC85</f>
        <v/>
      </c>
    </row>
    <row r="70" spans="2:10" ht="15.4" customHeight="1">
      <c r="B70" s="1169"/>
      <c r="C70" s="1166"/>
      <c r="D70" s="3"/>
      <c r="E70" s="56" t="str">
        <f>評価結果!H86</f>
        <v>3b.8</v>
      </c>
      <c r="F70" s="57" t="str">
        <f>評価結果!I86</f>
        <v>空調機の変風量システムの導入</v>
      </c>
      <c r="G70" s="291" t="str">
        <f ca="1">評価結果!G86</f>
        <v>○</v>
      </c>
      <c r="H70" s="299" t="str">
        <f ca="1">評価結果!J86</f>
        <v/>
      </c>
      <c r="I70" s="284" t="str">
        <f>評価結果!M86</f>
        <v>-</v>
      </c>
      <c r="J70" s="285" t="str">
        <f>評価結果!AC86</f>
        <v/>
      </c>
    </row>
    <row r="71" spans="2:10" ht="15.4" customHeight="1">
      <c r="B71" s="1169"/>
      <c r="C71" s="1166"/>
      <c r="D71" s="46"/>
      <c r="E71" s="56" t="str">
        <f>評価結果!H87</f>
        <v>3b.9</v>
      </c>
      <c r="F71" s="57" t="str">
        <f>評価結果!I87</f>
        <v>大空間の居住域空調又は局所空調システムの導入</v>
      </c>
      <c r="G71" s="291" t="str">
        <f ca="1">評価結果!G87</f>
        <v>○</v>
      </c>
      <c r="H71" s="299" t="str">
        <f ca="1">評価結果!J87</f>
        <v/>
      </c>
      <c r="I71" s="284" t="str">
        <f>評価結果!M87</f>
        <v>-</v>
      </c>
      <c r="J71" s="285" t="str">
        <f>評価結果!AC87</f>
        <v/>
      </c>
    </row>
    <row r="72" spans="2:10" ht="15.4" customHeight="1">
      <c r="B72" s="1169"/>
      <c r="C72" s="1166"/>
      <c r="D72" s="46"/>
      <c r="E72" s="56" t="str">
        <f>評価結果!H88</f>
        <v>3b.10</v>
      </c>
      <c r="F72" s="57" t="str">
        <f>評価結果!I88</f>
        <v>空調機の気化式加湿器の導入</v>
      </c>
      <c r="G72" s="291" t="str">
        <f ca="1">評価結果!G88</f>
        <v>○</v>
      </c>
      <c r="H72" s="299" t="str">
        <f ca="1">評価結果!J88</f>
        <v/>
      </c>
      <c r="I72" s="284" t="str">
        <f>評価結果!M88</f>
        <v>-</v>
      </c>
      <c r="J72" s="285" t="str">
        <f>評価結果!AC88</f>
        <v/>
      </c>
    </row>
    <row r="73" spans="2:10" ht="15.4" customHeight="1">
      <c r="B73" s="1169"/>
      <c r="C73" s="1166"/>
      <c r="D73" s="46"/>
      <c r="E73" s="56" t="str">
        <f>評価結果!H89</f>
        <v>3b.11</v>
      </c>
      <c r="F73" s="57" t="str">
        <f>評価結果!I89</f>
        <v>空調温度制御の不感帯の設定</v>
      </c>
      <c r="G73" s="291" t="str">
        <f ca="1">評価結果!G89</f>
        <v>○</v>
      </c>
      <c r="H73" s="299" t="str">
        <f ca="1">評価結果!J89</f>
        <v/>
      </c>
      <c r="I73" s="284" t="str">
        <f>評価結果!M89</f>
        <v>-</v>
      </c>
      <c r="J73" s="285" t="str">
        <f>評価結果!AC89</f>
        <v/>
      </c>
    </row>
    <row r="74" spans="2:10" ht="15.4" customHeight="1">
      <c r="B74" s="1169"/>
      <c r="C74" s="1166"/>
      <c r="D74" s="46"/>
      <c r="E74" s="56" t="str">
        <f>評価結果!H90</f>
        <v>3b.12</v>
      </c>
      <c r="F74" s="57" t="str">
        <f>評価結果!I90</f>
        <v>外気冷房システムの導入</v>
      </c>
      <c r="G74" s="291" t="str">
        <f ca="1">評価結果!G90</f>
        <v>○</v>
      </c>
      <c r="H74" s="299" t="str">
        <f ca="1">評価結果!J90</f>
        <v/>
      </c>
      <c r="I74" s="284" t="str">
        <f>評価結果!M90</f>
        <v>-</v>
      </c>
      <c r="J74" s="285" t="str">
        <f>評価結果!AC90</f>
        <v/>
      </c>
    </row>
    <row r="75" spans="2:10" ht="15.4" customHeight="1">
      <c r="B75" s="1169"/>
      <c r="C75" s="1166"/>
      <c r="D75" s="46"/>
      <c r="E75" s="56" t="str">
        <f>評価結果!H91</f>
        <v>3b.13</v>
      </c>
      <c r="F75" s="57" t="str">
        <f>評価結果!I91</f>
        <v>CO2濃度による外気量制御の導入</v>
      </c>
      <c r="G75" s="291" t="str">
        <f ca="1">評価結果!G91</f>
        <v>○</v>
      </c>
      <c r="H75" s="299" t="str">
        <f ca="1">評価結果!J91</f>
        <v/>
      </c>
      <c r="I75" s="284" t="str">
        <f>評価結果!M91</f>
        <v>-</v>
      </c>
      <c r="J75" s="285" t="str">
        <f>評価結果!AC91</f>
        <v/>
      </c>
    </row>
    <row r="76" spans="2:10" ht="15.4" customHeight="1">
      <c r="B76" s="1169"/>
      <c r="C76" s="1166"/>
      <c r="D76" s="46"/>
      <c r="E76" s="56" t="str">
        <f>評価結果!H92</f>
        <v>3b.14</v>
      </c>
      <c r="F76" s="57" t="str">
        <f>評価結果!I92</f>
        <v>ファンコイルユニットの比例制御の導入</v>
      </c>
      <c r="G76" s="291" t="str">
        <f ca="1">評価結果!G92</f>
        <v>○</v>
      </c>
      <c r="H76" s="299" t="str">
        <f ca="1">評価結果!J92</f>
        <v/>
      </c>
      <c r="I76" s="284" t="str">
        <f>評価結果!M92</f>
        <v>-</v>
      </c>
      <c r="J76" s="285" t="str">
        <f>評価結果!AC92</f>
        <v/>
      </c>
    </row>
    <row r="77" spans="2:10" ht="15.4" customHeight="1">
      <c r="B77" s="1169"/>
      <c r="C77" s="1166"/>
      <c r="D77" s="46"/>
      <c r="E77" s="56" t="str">
        <f>評価結果!H93</f>
        <v>3b.15</v>
      </c>
      <c r="F77" s="57" t="str">
        <f>評価結果!I93</f>
        <v>空調のセキュリティー連動制御の導入</v>
      </c>
      <c r="G77" s="291" t="str">
        <f ca="1">評価結果!G93</f>
        <v>○</v>
      </c>
      <c r="H77" s="299" t="str">
        <f ca="1">評価結果!J93</f>
        <v/>
      </c>
      <c r="I77" s="284" t="str">
        <f>評価結果!M93</f>
        <v>-</v>
      </c>
      <c r="J77" s="285" t="str">
        <f>評価結果!AC93</f>
        <v/>
      </c>
    </row>
    <row r="78" spans="2:10" ht="15.4" customHeight="1">
      <c r="B78" s="1169"/>
      <c r="C78" s="1166"/>
      <c r="D78" s="46"/>
      <c r="E78" s="56" t="str">
        <f>評価結果!H94</f>
        <v>3b.16</v>
      </c>
      <c r="F78" s="57" t="str">
        <f>評価結果!I94</f>
        <v>空調の最適起動制御の導入</v>
      </c>
      <c r="G78" s="291" t="str">
        <f ca="1">評価結果!G94</f>
        <v>○</v>
      </c>
      <c r="H78" s="299" t="str">
        <f ca="1">評価結果!J94</f>
        <v/>
      </c>
      <c r="I78" s="284" t="str">
        <f>評価結果!M94</f>
        <v>-</v>
      </c>
      <c r="J78" s="285" t="str">
        <f>評価結果!AC94</f>
        <v/>
      </c>
    </row>
    <row r="79" spans="2:10" ht="15.4" customHeight="1">
      <c r="B79" s="1169"/>
      <c r="C79" s="1166"/>
      <c r="D79" s="46"/>
      <c r="E79" s="56" t="str">
        <f>評価結果!H95</f>
        <v>3b.17</v>
      </c>
      <c r="F79" s="57" t="str">
        <f>評価結果!I95</f>
        <v>非使用室の空調発停制御の導入</v>
      </c>
      <c r="G79" s="291" t="str">
        <f ca="1">評価結果!G95</f>
        <v>○</v>
      </c>
      <c r="H79" s="299" t="str">
        <f ca="1">評価結果!J95</f>
        <v/>
      </c>
      <c r="I79" s="284" t="str">
        <f>評価結果!M95</f>
        <v>-</v>
      </c>
      <c r="J79" s="285" t="str">
        <f>評価結果!AC95</f>
        <v/>
      </c>
    </row>
    <row r="80" spans="2:10" ht="15.4" customHeight="1">
      <c r="B80" s="1169"/>
      <c r="C80" s="1166"/>
      <c r="D80" s="46"/>
      <c r="E80" s="56" t="str">
        <f>評価結果!H96</f>
        <v>3b.18</v>
      </c>
      <c r="F80" s="57" t="str">
        <f>評価結果!I96</f>
        <v>駐車場ファンのCO又はCO2濃度制御の導入</v>
      </c>
      <c r="G80" s="291" t="str">
        <f ca="1">評価結果!G96</f>
        <v>○</v>
      </c>
      <c r="H80" s="299" t="str">
        <f ca="1">評価結果!J96</f>
        <v/>
      </c>
      <c r="I80" s="284" t="str">
        <f>評価結果!M96</f>
        <v>-</v>
      </c>
      <c r="J80" s="285" t="str">
        <f>評価結果!AC96</f>
        <v/>
      </c>
    </row>
    <row r="81" spans="2:10">
      <c r="B81" s="1169"/>
      <c r="C81" s="1166"/>
      <c r="D81" s="46"/>
      <c r="E81" s="56" t="str">
        <f>評価結果!H97</f>
        <v>3b.19</v>
      </c>
      <c r="F81" s="57" t="str">
        <f>評価結果!I97</f>
        <v>熱源機械室ファンの燃焼機器等連動停止制御の導入</v>
      </c>
      <c r="G81" s="291" t="str">
        <f ca="1">評価結果!G97</f>
        <v>○</v>
      </c>
      <c r="H81" s="299" t="str">
        <f ca="1">評価結果!J97</f>
        <v/>
      </c>
      <c r="I81" s="284" t="str">
        <f>評価結果!M97</f>
        <v>-</v>
      </c>
      <c r="J81" s="285" t="str">
        <f>評価結果!AC97</f>
        <v/>
      </c>
    </row>
    <row r="82" spans="2:10" ht="15.4" customHeight="1">
      <c r="B82" s="1169"/>
      <c r="C82" s="1166"/>
      <c r="D82" s="46"/>
      <c r="E82" s="56" t="str">
        <f>評価結果!H98</f>
        <v>3b.20</v>
      </c>
      <c r="F82" s="57" t="str">
        <f>評価結果!I98</f>
        <v>全熱交換器の導入</v>
      </c>
      <c r="G82" s="291" t="str">
        <f ca="1">評価結果!G98</f>
        <v>＋</v>
      </c>
      <c r="H82" s="299" t="str">
        <f ca="1">評価結果!J98</f>
        <v/>
      </c>
      <c r="I82" s="284">
        <f ca="1">評価結果!M98</f>
        <v>0</v>
      </c>
      <c r="J82" s="285" t="str">
        <f ca="1">評価結果!AC98</f>
        <v/>
      </c>
    </row>
    <row r="83" spans="2:10" ht="15.4" customHeight="1">
      <c r="B83" s="1169"/>
      <c r="C83" s="1166"/>
      <c r="D83" s="3"/>
      <c r="E83" s="56" t="str">
        <f>評価結果!H99</f>
        <v>3b.21</v>
      </c>
      <c r="F83" s="57" t="str">
        <f>評価結果!I99</f>
        <v>大温度差送風空調システムの導入</v>
      </c>
      <c r="G83" s="291" t="str">
        <f ca="1">評価結果!G99</f>
        <v>＋</v>
      </c>
      <c r="H83" s="299" t="str">
        <f ca="1">評価結果!J99</f>
        <v/>
      </c>
      <c r="I83" s="284">
        <f ca="1">評価結果!M99</f>
        <v>0</v>
      </c>
      <c r="J83" s="285" t="str">
        <f ca="1">評価結果!AC99</f>
        <v/>
      </c>
    </row>
    <row r="84" spans="2:10" ht="15.4" customHeight="1">
      <c r="B84" s="1169"/>
      <c r="C84" s="1166"/>
      <c r="D84" s="3"/>
      <c r="E84" s="56" t="str">
        <f>評価結果!H100</f>
        <v>3b.22</v>
      </c>
      <c r="F84" s="57" t="str">
        <f>評価結果!I100</f>
        <v>床吹出空調システムの導入</v>
      </c>
      <c r="G84" s="291" t="str">
        <f ca="1">評価結果!G100</f>
        <v>＋</v>
      </c>
      <c r="H84" s="299" t="str">
        <f ca="1">評価結果!J100</f>
        <v/>
      </c>
      <c r="I84" s="284">
        <f ca="1">評価結果!M100</f>
        <v>0</v>
      </c>
      <c r="J84" s="285" t="str">
        <f ca="1">評価結果!AC100</f>
        <v/>
      </c>
    </row>
    <row r="85" spans="2:10" ht="15.4" customHeight="1">
      <c r="B85" s="1169"/>
      <c r="C85" s="1166"/>
      <c r="D85" s="3"/>
      <c r="E85" s="56" t="str">
        <f>評価結果!H101</f>
        <v>3b.23</v>
      </c>
      <c r="F85" s="57" t="str">
        <f>評価結果!I101</f>
        <v>放射冷暖房空調システムの導入</v>
      </c>
      <c r="G85" s="291" t="str">
        <f ca="1">評価結果!G101</f>
        <v>＋</v>
      </c>
      <c r="H85" s="299" t="str">
        <f ca="1">評価結果!J101</f>
        <v/>
      </c>
      <c r="I85" s="284">
        <f ca="1">評価結果!M101</f>
        <v>0</v>
      </c>
      <c r="J85" s="285" t="str">
        <f ca="1">評価結果!AC101</f>
        <v/>
      </c>
    </row>
    <row r="86" spans="2:10" ht="15.4" customHeight="1">
      <c r="B86" s="1169"/>
      <c r="C86" s="1166"/>
      <c r="D86" s="3"/>
      <c r="E86" s="56" t="str">
        <f>評価結果!H102</f>
        <v>3b.24</v>
      </c>
      <c r="F86" s="57" t="str">
        <f>評価結果!I102</f>
        <v>冷却除湿再熱方式以外の除湿システムの導入</v>
      </c>
      <c r="G86" s="291" t="str">
        <f ca="1">評価結果!G102</f>
        <v>＋</v>
      </c>
      <c r="H86" s="299" t="str">
        <f ca="1">評価結果!J102</f>
        <v/>
      </c>
      <c r="I86" s="284">
        <f ca="1">評価結果!M102</f>
        <v>0</v>
      </c>
      <c r="J86" s="285" t="str">
        <f ca="1">評価結果!AC102</f>
        <v/>
      </c>
    </row>
    <row r="87" spans="2:10" ht="15.4" customHeight="1">
      <c r="B87" s="1169"/>
      <c r="C87" s="1166"/>
      <c r="D87" s="3"/>
      <c r="E87" s="56" t="str">
        <f>評価結果!H103</f>
        <v>3b.25</v>
      </c>
      <c r="F87" s="57" t="str">
        <f>評価結果!I103</f>
        <v>潜熱・顕熱分離方式省エネ空調システムの導入</v>
      </c>
      <c r="G87" s="291" t="str">
        <f ca="1">評価結果!G103</f>
        <v>＋</v>
      </c>
      <c r="H87" s="299" t="str">
        <f ca="1">評価結果!J103</f>
        <v/>
      </c>
      <c r="I87" s="284">
        <f ca="1">評価結果!M103</f>
        <v>0</v>
      </c>
      <c r="J87" s="285" t="str">
        <f ca="1">評価結果!AC103</f>
        <v/>
      </c>
    </row>
    <row r="88" spans="2:10" ht="15.4" customHeight="1">
      <c r="B88" s="1169"/>
      <c r="C88" s="1166"/>
      <c r="D88" s="3"/>
      <c r="E88" s="56" t="str">
        <f>評価結果!H104</f>
        <v>3b.26</v>
      </c>
      <c r="F88" s="57" t="str">
        <f>評価結果!I104</f>
        <v>デシカント空調システムの導入</v>
      </c>
      <c r="G88" s="291" t="str">
        <f ca="1">評価結果!G104</f>
        <v>＋</v>
      </c>
      <c r="H88" s="299" t="str">
        <f ca="1">評価結果!J104</f>
        <v/>
      </c>
      <c r="I88" s="284">
        <f ca="1">評価結果!M104</f>
        <v>0</v>
      </c>
      <c r="J88" s="285" t="str">
        <f ca="1">評価結果!AC104</f>
        <v/>
      </c>
    </row>
    <row r="89" spans="2:10" ht="15.4" customHeight="1">
      <c r="B89" s="1169"/>
      <c r="C89" s="1166"/>
      <c r="D89" s="3"/>
      <c r="E89" s="56" t="str">
        <f>評価結果!H105</f>
        <v>3b.27</v>
      </c>
      <c r="F89" s="57" t="str">
        <f>評価結果!I105</f>
        <v>ハイブリッド空調システムの導入</v>
      </c>
      <c r="G89" s="291" t="str">
        <f ca="1">評価結果!G105</f>
        <v>＋</v>
      </c>
      <c r="H89" s="299" t="str">
        <f ca="1">評価結果!J105</f>
        <v/>
      </c>
      <c r="I89" s="284">
        <f ca="1">評価結果!M105</f>
        <v>0</v>
      </c>
      <c r="J89" s="285" t="str">
        <f ca="1">評価結果!AC105</f>
        <v/>
      </c>
    </row>
    <row r="90" spans="2:10" ht="15.4" customHeight="1">
      <c r="B90" s="1169"/>
      <c r="C90" s="1166"/>
      <c r="D90" s="46"/>
      <c r="E90" s="56" t="str">
        <f>評価結果!H106</f>
        <v>3b.28</v>
      </c>
      <c r="F90" s="57" t="str">
        <f>評価結果!I106</f>
        <v>置換換気システムの導入</v>
      </c>
      <c r="G90" s="291" t="str">
        <f ca="1">評価結果!G106</f>
        <v>＋</v>
      </c>
      <c r="H90" s="299" t="str">
        <f ca="1">評価結果!J106</f>
        <v/>
      </c>
      <c r="I90" s="284">
        <f ca="1">評価結果!M106</f>
        <v>0</v>
      </c>
      <c r="J90" s="285" t="str">
        <f ca="1">評価結果!AC106</f>
        <v/>
      </c>
    </row>
    <row r="91" spans="2:10" ht="15.4" customHeight="1">
      <c r="B91" s="1169"/>
      <c r="C91" s="1166"/>
      <c r="D91" s="46"/>
      <c r="E91" s="56" t="str">
        <f>評価結果!H107</f>
        <v>3b.29</v>
      </c>
      <c r="F91" s="57" t="str">
        <f>評価結果!I107</f>
        <v>電算室の局所冷房設備の導入</v>
      </c>
      <c r="G91" s="291" t="str">
        <f ca="1">評価結果!G107</f>
        <v>＋</v>
      </c>
      <c r="H91" s="299" t="str">
        <f ca="1">評価結果!J107</f>
        <v/>
      </c>
      <c r="I91" s="284">
        <f ca="1">評価結果!M107</f>
        <v>0</v>
      </c>
      <c r="J91" s="285" t="str">
        <f ca="1">評価結果!AC107</f>
        <v/>
      </c>
    </row>
    <row r="92" spans="2:10" ht="15.4" customHeight="1">
      <c r="B92" s="1169"/>
      <c r="C92" s="1166"/>
      <c r="D92" s="46"/>
      <c r="E92" s="56" t="str">
        <f>評価結果!H108</f>
        <v>3b.30</v>
      </c>
      <c r="F92" s="57" t="str">
        <f>評価結果!I108</f>
        <v>高効率厨房換気システムの導入</v>
      </c>
      <c r="G92" s="291" t="str">
        <f ca="1">評価結果!G108</f>
        <v>＋</v>
      </c>
      <c r="H92" s="299" t="str">
        <f ca="1">評価結果!J108</f>
        <v/>
      </c>
      <c r="I92" s="284">
        <f ca="1">評価結果!M108</f>
        <v>0</v>
      </c>
      <c r="J92" s="285" t="str">
        <f ca="1">評価結果!AC108</f>
        <v/>
      </c>
    </row>
    <row r="93" spans="2:10" ht="15.4" customHeight="1">
      <c r="B93" s="1169"/>
      <c r="C93" s="1166"/>
      <c r="D93" s="46"/>
      <c r="E93" s="56" t="str">
        <f>評価結果!H109</f>
        <v>3b.31</v>
      </c>
      <c r="F93" s="57" t="str">
        <f>評価結果!I109</f>
        <v>空調機の間欠運転制御の導入</v>
      </c>
      <c r="G93" s="291" t="str">
        <f ca="1">評価結果!G109</f>
        <v>＋</v>
      </c>
      <c r="H93" s="299" t="str">
        <f ca="1">評価結果!J109</f>
        <v/>
      </c>
      <c r="I93" s="284">
        <f ca="1">評価結果!M109</f>
        <v>0</v>
      </c>
      <c r="J93" s="285" t="str">
        <f ca="1">評価結果!AC109</f>
        <v/>
      </c>
    </row>
    <row r="94" spans="2:10" ht="15.4" customHeight="1">
      <c r="B94" s="1169"/>
      <c r="C94" s="1166"/>
      <c r="D94" s="46"/>
      <c r="E94" s="56" t="str">
        <f>評価結果!H110</f>
        <v>3b.32</v>
      </c>
      <c r="F94" s="57" t="str">
        <f>評価結果!I110</f>
        <v>厨房外調機・ファンの風量モード切換制御の導入</v>
      </c>
      <c r="G94" s="291" t="str">
        <f ca="1">評価結果!G110</f>
        <v>＋</v>
      </c>
      <c r="H94" s="299" t="str">
        <f ca="1">評価結果!J110</f>
        <v/>
      </c>
      <c r="I94" s="284">
        <f ca="1">評価結果!M110</f>
        <v>0</v>
      </c>
      <c r="J94" s="285" t="str">
        <f ca="1">評価結果!AC110</f>
        <v/>
      </c>
    </row>
    <row r="95" spans="2:10" ht="15.4" customHeight="1">
      <c r="B95" s="1169"/>
      <c r="C95" s="1166"/>
      <c r="D95" s="3"/>
      <c r="E95" s="56" t="str">
        <f>評価結果!H111</f>
        <v>3b.33</v>
      </c>
      <c r="F95" s="57" t="str">
        <f>評価結果!I111</f>
        <v>厨房外調機の換気モード切換制御の導入</v>
      </c>
      <c r="G95" s="291" t="str">
        <f ca="1">評価結果!G111</f>
        <v>＋</v>
      </c>
      <c r="H95" s="299" t="str">
        <f ca="1">評価結果!J111</f>
        <v/>
      </c>
      <c r="I95" s="284">
        <f ca="1">評価結果!M111</f>
        <v>0</v>
      </c>
      <c r="J95" s="285" t="str">
        <f ca="1">評価結果!AC111</f>
        <v/>
      </c>
    </row>
    <row r="96" spans="2:10" ht="15.4" customHeight="1">
      <c r="B96" s="1169"/>
      <c r="C96" s="1166"/>
      <c r="D96" s="3"/>
      <c r="E96" s="56" t="str">
        <f>評価結果!H112</f>
        <v>3b.34</v>
      </c>
      <c r="F96" s="57" t="str">
        <f>評価結果!I112</f>
        <v>人感センサーによる換気制御の導入</v>
      </c>
      <c r="G96" s="291" t="str">
        <f ca="1">評価結果!G112</f>
        <v>＋</v>
      </c>
      <c r="H96" s="299" t="str">
        <f ca="1">評価結果!J112</f>
        <v/>
      </c>
      <c r="I96" s="284">
        <f ca="1">評価結果!M112</f>
        <v>0</v>
      </c>
      <c r="J96" s="285" t="str">
        <f ca="1">評価結果!AC112</f>
        <v/>
      </c>
    </row>
    <row r="97" spans="2:10" ht="15.4" customHeight="1">
      <c r="B97" s="1169"/>
      <c r="C97" s="1166"/>
      <c r="D97" s="3"/>
      <c r="E97" s="56" t="str">
        <f>評価結果!H113</f>
        <v>3b.35</v>
      </c>
      <c r="F97" s="57" t="str">
        <f>評価結果!I113</f>
        <v>ファンの手動調整用インバータの導入</v>
      </c>
      <c r="G97" s="291" t="str">
        <f ca="1">評価結果!G113</f>
        <v>＋</v>
      </c>
      <c r="H97" s="299" t="str">
        <f ca="1">評価結果!J113</f>
        <v/>
      </c>
      <c r="I97" s="284">
        <f ca="1">評価結果!M113</f>
        <v>0</v>
      </c>
      <c r="J97" s="285" t="str">
        <f ca="1">評価結果!AC113</f>
        <v/>
      </c>
    </row>
    <row r="98" spans="2:10" ht="15.4" customHeight="1">
      <c r="B98" s="1169"/>
      <c r="C98" s="1166"/>
      <c r="D98" s="188"/>
      <c r="E98" s="56" t="str">
        <f>評価結果!H114</f>
        <v>3b.36</v>
      </c>
      <c r="F98" s="57" t="str">
        <f>評価結果!I114</f>
        <v>気流感創出ファン・サーキュレーションファンの導入</v>
      </c>
      <c r="G98" s="291" t="str">
        <f ca="1">評価結果!G114</f>
        <v>＋</v>
      </c>
      <c r="H98" s="299" t="str">
        <f ca="1">評価結果!J114</f>
        <v/>
      </c>
      <c r="I98" s="284">
        <f ca="1">評価結果!M114</f>
        <v>0</v>
      </c>
      <c r="J98" s="285" t="str">
        <f ca="1">評価結果!AC114</f>
        <v/>
      </c>
    </row>
    <row r="99" spans="2:10" ht="15.4" customHeight="1">
      <c r="B99" s="1169"/>
      <c r="C99" s="1166"/>
      <c r="D99" s="20"/>
      <c r="E99" s="132" t="str">
        <f>評価結果!H115</f>
        <v>3b.37</v>
      </c>
      <c r="F99" s="122" t="str">
        <f>評価結果!I115</f>
        <v>厨房排気の熱回収システムの導入</v>
      </c>
      <c r="G99" s="294" t="str">
        <f ca="1">評価結果!G115</f>
        <v>＋</v>
      </c>
      <c r="H99" s="298" t="str">
        <f ca="1">評価結果!J115</f>
        <v/>
      </c>
      <c r="I99" s="281">
        <f ca="1">評価結果!M115</f>
        <v>0</v>
      </c>
      <c r="J99" s="296" t="str">
        <f ca="1">評価結果!AC115</f>
        <v/>
      </c>
    </row>
    <row r="100" spans="2:10" ht="15.4" customHeight="1">
      <c r="B100" s="1169"/>
      <c r="C100" s="1166"/>
      <c r="D100" s="46" t="s">
        <v>73</v>
      </c>
      <c r="E100" s="50" t="str">
        <f>評価結果!H116</f>
        <v>3c.1</v>
      </c>
      <c r="F100" s="51" t="str">
        <f>評価結果!I116</f>
        <v>高効率照明器具の導入</v>
      </c>
      <c r="G100" s="297" t="str">
        <f ca="1">評価結果!G116</f>
        <v>◎</v>
      </c>
      <c r="H100" s="301" t="str">
        <f>評価結果!J116</f>
        <v>×</v>
      </c>
      <c r="I100" s="290">
        <f ca="1">評価結果!M116</f>
        <v>0</v>
      </c>
      <c r="J100" s="282">
        <f ca="1">評価結果!AC116</f>
        <v>0</v>
      </c>
    </row>
    <row r="101" spans="2:10" ht="15.4" customHeight="1">
      <c r="B101" s="1169"/>
      <c r="C101" s="1166"/>
      <c r="D101" s="46"/>
      <c r="E101" s="56" t="str">
        <f>評価結果!H117</f>
        <v>3c.2</v>
      </c>
      <c r="F101" s="71" t="str">
        <f>評価結果!I117</f>
        <v>高輝度型誘導灯・蓄光型誘導灯の導入</v>
      </c>
      <c r="G101" s="291" t="str">
        <f ca="1">評価結果!G117</f>
        <v>◎</v>
      </c>
      <c r="H101" s="299" t="str">
        <f ca="1">評価結果!J117</f>
        <v>×</v>
      </c>
      <c r="I101" s="284">
        <f ca="1">評価結果!M117</f>
        <v>0</v>
      </c>
      <c r="J101" s="285">
        <f ca="1">評価結果!AC117</f>
        <v>0</v>
      </c>
    </row>
    <row r="102" spans="2:10" ht="15.4" customHeight="1">
      <c r="B102" s="1169"/>
      <c r="C102" s="1166"/>
      <c r="D102" s="46"/>
      <c r="E102" s="56" t="str">
        <f>評価結果!H118</f>
        <v>3c.3</v>
      </c>
      <c r="F102" s="71" t="str">
        <f>評価結果!I118</f>
        <v>照明の初期照度補正制御の導入</v>
      </c>
      <c r="G102" s="291" t="str">
        <f ca="1">評価結果!G118</f>
        <v>◎</v>
      </c>
      <c r="H102" s="299" t="str">
        <f ca="1">評価結果!J118</f>
        <v>×</v>
      </c>
      <c r="I102" s="284">
        <f ca="1">評価結果!M118</f>
        <v>0</v>
      </c>
      <c r="J102" s="285">
        <f ca="1">評価結果!AC118</f>
        <v>0</v>
      </c>
    </row>
    <row r="103" spans="2:10" ht="15.4" customHeight="1">
      <c r="B103" s="1169"/>
      <c r="C103" s="1166"/>
      <c r="D103" s="46"/>
      <c r="E103" s="56" t="str">
        <f>評価結果!H119</f>
        <v>3c.4</v>
      </c>
      <c r="F103" s="71" t="str">
        <f>評価結果!I119</f>
        <v>照明のゾーニング制御の導入</v>
      </c>
      <c r="G103" s="291" t="str">
        <f ca="1">評価結果!G119</f>
        <v>◎</v>
      </c>
      <c r="H103" s="299" t="str">
        <f ca="1">評価結果!J119</f>
        <v>×</v>
      </c>
      <c r="I103" s="284">
        <f ca="1">評価結果!M119</f>
        <v>0</v>
      </c>
      <c r="J103" s="285">
        <f ca="1">評価結果!AC119</f>
        <v>0</v>
      </c>
    </row>
    <row r="104" spans="2:10" ht="15.4" customHeight="1">
      <c r="B104" s="1169"/>
      <c r="C104" s="1166"/>
      <c r="D104" s="46"/>
      <c r="E104" s="56" t="str">
        <f>評価結果!H120</f>
        <v>3c.5</v>
      </c>
      <c r="F104" s="71" t="str">
        <f>評価結果!I120</f>
        <v>高効率変圧器の導入</v>
      </c>
      <c r="G104" s="291" t="str">
        <f ca="1">評価結果!G120</f>
        <v>○</v>
      </c>
      <c r="H104" s="299" t="str">
        <f ca="1">評価結果!J120</f>
        <v/>
      </c>
      <c r="I104" s="284" t="str">
        <f>評価結果!M120</f>
        <v>-</v>
      </c>
      <c r="J104" s="285" t="str">
        <f>評価結果!AC120</f>
        <v/>
      </c>
    </row>
    <row r="105" spans="2:10" ht="15.4" customHeight="1">
      <c r="B105" s="1169"/>
      <c r="C105" s="1166"/>
      <c r="D105" s="3"/>
      <c r="E105" s="56" t="str">
        <f>評価結果!H121</f>
        <v>3c.7</v>
      </c>
      <c r="F105" s="71" t="str">
        <f>評価結果!I121</f>
        <v>高効率UPSの導入</v>
      </c>
      <c r="G105" s="291" t="str">
        <f ca="1">評価結果!G121</f>
        <v>○</v>
      </c>
      <c r="H105" s="299" t="str">
        <f ca="1">評価結果!J121</f>
        <v/>
      </c>
      <c r="I105" s="284" t="str">
        <f>評価結果!M121</f>
        <v>-</v>
      </c>
      <c r="J105" s="285" t="str">
        <f>評価結果!AC121</f>
        <v/>
      </c>
    </row>
    <row r="106" spans="2:10" ht="15.4" customHeight="1">
      <c r="B106" s="1169"/>
      <c r="C106" s="1166"/>
      <c r="D106" s="3"/>
      <c r="E106" s="56" t="str">
        <f>評価結果!H122</f>
        <v>3c.8</v>
      </c>
      <c r="F106" s="71" t="str">
        <f>評価結果!I122</f>
        <v>照明の昼光利用照明制御の導入</v>
      </c>
      <c r="G106" s="291" t="str">
        <f ca="1">評価結果!G122</f>
        <v>○</v>
      </c>
      <c r="H106" s="299" t="str">
        <f ca="1">評価結果!J122</f>
        <v/>
      </c>
      <c r="I106" s="284" t="str">
        <f>評価結果!M122</f>
        <v>-</v>
      </c>
      <c r="J106" s="285" t="str">
        <f>評価結果!AC122</f>
        <v/>
      </c>
    </row>
    <row r="107" spans="2:10" ht="15.4" customHeight="1">
      <c r="B107" s="1169"/>
      <c r="C107" s="1166"/>
      <c r="D107" s="46"/>
      <c r="E107" s="56" t="str">
        <f>評価結果!H123</f>
        <v>3c.9</v>
      </c>
      <c r="F107" s="71" t="str">
        <f>評価結果!I123</f>
        <v>照明の人感センサーによる在室検知制御の導入</v>
      </c>
      <c r="G107" s="291" t="str">
        <f ca="1">評価結果!G123</f>
        <v>○</v>
      </c>
      <c r="H107" s="299" t="str">
        <f ca="1">評価結果!J123</f>
        <v/>
      </c>
      <c r="I107" s="284">
        <f ca="1">評価結果!M123</f>
        <v>0</v>
      </c>
      <c r="J107" s="285">
        <f ca="1">評価結果!AC123</f>
        <v>0</v>
      </c>
    </row>
    <row r="108" spans="2:10" ht="15.4" customHeight="1">
      <c r="B108" s="1169"/>
      <c r="C108" s="1166"/>
      <c r="D108" s="46"/>
      <c r="E108" s="56" t="str">
        <f>評価結果!H124</f>
        <v>3c.10</v>
      </c>
      <c r="F108" s="71" t="str">
        <f>評価結果!I124</f>
        <v>照明のタイムスケジュール制御の導入</v>
      </c>
      <c r="G108" s="291" t="str">
        <f ca="1">評価結果!G124</f>
        <v>○</v>
      </c>
      <c r="H108" s="299" t="str">
        <f ca="1">評価結果!J124</f>
        <v/>
      </c>
      <c r="I108" s="284">
        <f ca="1">評価結果!M124</f>
        <v>0</v>
      </c>
      <c r="J108" s="285">
        <f ca="1">評価結果!AC124</f>
        <v>0</v>
      </c>
    </row>
    <row r="109" spans="2:10" ht="15.4" customHeight="1">
      <c r="B109" s="1169"/>
      <c r="C109" s="1166"/>
      <c r="D109" s="46"/>
      <c r="E109" s="56" t="str">
        <f>評価結果!H125</f>
        <v>3c.11</v>
      </c>
      <c r="F109" s="71" t="str">
        <f>評価結果!I125</f>
        <v>照明のセキュリティー連動制御の導入</v>
      </c>
      <c r="G109" s="291" t="str">
        <f ca="1">評価結果!G125</f>
        <v>○</v>
      </c>
      <c r="H109" s="299" t="str">
        <f ca="1">評価結果!J125</f>
        <v/>
      </c>
      <c r="I109" s="284" t="str">
        <f>評価結果!M125</f>
        <v>-</v>
      </c>
      <c r="J109" s="285" t="str">
        <f>評価結果!AC125</f>
        <v/>
      </c>
    </row>
    <row r="110" spans="2:10" ht="15.4" customHeight="1">
      <c r="B110" s="1169"/>
      <c r="C110" s="1166"/>
      <c r="D110" s="46"/>
      <c r="E110" s="56" t="str">
        <f>評価結果!H126</f>
        <v>3c.12</v>
      </c>
      <c r="F110" s="71" t="str">
        <f>評価結果!I126</f>
        <v>デマンド制御システムの導入</v>
      </c>
      <c r="G110" s="291" t="str">
        <f ca="1">評価結果!G126</f>
        <v>○</v>
      </c>
      <c r="H110" s="299" t="str">
        <f ca="1">評価結果!J126</f>
        <v/>
      </c>
      <c r="I110" s="284">
        <f ca="1">評価結果!M126</f>
        <v>0</v>
      </c>
      <c r="J110" s="285">
        <f ca="1">評価結果!AC126</f>
        <v>0</v>
      </c>
    </row>
    <row r="111" spans="2:10" ht="15.4" customHeight="1">
      <c r="B111" s="1169"/>
      <c r="C111" s="1166"/>
      <c r="D111" s="46"/>
      <c r="E111" s="56" t="str">
        <f>評価結果!H127</f>
        <v>3c.13</v>
      </c>
      <c r="F111" s="71" t="str">
        <f>評価結果!I127</f>
        <v>タスク＆アンビエント照明システムの導入</v>
      </c>
      <c r="G111" s="291" t="str">
        <f ca="1">評価結果!G127</f>
        <v>＋</v>
      </c>
      <c r="H111" s="299" t="str">
        <f ca="1">評価結果!J127</f>
        <v/>
      </c>
      <c r="I111" s="284">
        <f ca="1">評価結果!M127</f>
        <v>0</v>
      </c>
      <c r="J111" s="285" t="str">
        <f ca="1">評価結果!AC127</f>
        <v/>
      </c>
    </row>
    <row r="112" spans="2:10" ht="15.4" customHeight="1">
      <c r="B112" s="1169"/>
      <c r="C112" s="1166"/>
      <c r="D112" s="46"/>
      <c r="E112" s="56" t="str">
        <f>評価結果!H128</f>
        <v>3c.14</v>
      </c>
      <c r="F112" s="71" t="str">
        <f>評価結果!I128</f>
        <v>高効率給電設備の導入</v>
      </c>
      <c r="G112" s="291" t="str">
        <f ca="1">評価結果!G128</f>
        <v>＋</v>
      </c>
      <c r="H112" s="299" t="str">
        <f ca="1">評価結果!J128</f>
        <v/>
      </c>
      <c r="I112" s="284">
        <f ca="1">評価結果!M128</f>
        <v>0</v>
      </c>
      <c r="J112" s="285" t="str">
        <f ca="1">評価結果!AC128</f>
        <v/>
      </c>
    </row>
    <row r="113" spans="2:10" ht="15.4" customHeight="1">
      <c r="B113" s="1169"/>
      <c r="C113" s="1166"/>
      <c r="D113" s="46"/>
      <c r="E113" s="56" t="str">
        <f>評価結果!H129</f>
        <v>3c.15</v>
      </c>
      <c r="F113" s="71" t="str">
        <f>評価結果!I129</f>
        <v>照明の明るさ感知による自動点滅制御の導入</v>
      </c>
      <c r="G113" s="291" t="str">
        <f ca="1">評価結果!G129</f>
        <v>＋</v>
      </c>
      <c r="H113" s="299" t="str">
        <f ca="1">評価結果!J129</f>
        <v/>
      </c>
      <c r="I113" s="284">
        <f ca="1">評価結果!M129</f>
        <v>0</v>
      </c>
      <c r="J113" s="285" t="str">
        <f ca="1">評価結果!AC129</f>
        <v/>
      </c>
    </row>
    <row r="114" spans="2:10" ht="15.4" customHeight="1">
      <c r="B114" s="1169"/>
      <c r="C114" s="1166"/>
      <c r="D114" s="46"/>
      <c r="E114" s="56" t="str">
        <f>評価結果!H130</f>
        <v>3c.16</v>
      </c>
      <c r="F114" s="71" t="str">
        <f>評価結果!I130</f>
        <v>照明の局所制御の導入</v>
      </c>
      <c r="G114" s="291" t="str">
        <f ca="1">評価結果!G130</f>
        <v>＋</v>
      </c>
      <c r="H114" s="299" t="str">
        <f ca="1">評価結果!J130</f>
        <v/>
      </c>
      <c r="I114" s="284">
        <f ca="1">評価結果!M130</f>
        <v>0</v>
      </c>
      <c r="J114" s="285" t="str">
        <f ca="1">評価結果!AC130</f>
        <v/>
      </c>
    </row>
    <row r="115" spans="2:10" ht="15.4" customHeight="1">
      <c r="B115" s="1169"/>
      <c r="C115" s="1166"/>
      <c r="D115" s="46"/>
      <c r="E115" s="56" t="str">
        <f>評価結果!H131</f>
        <v>3c.17</v>
      </c>
      <c r="F115" s="71" t="str">
        <f>評価結果!I131</f>
        <v>誘導灯の消灯制御の導入</v>
      </c>
      <c r="G115" s="291" t="str">
        <f ca="1">評価結果!G131</f>
        <v>＋</v>
      </c>
      <c r="H115" s="299" t="str">
        <f ca="1">評価結果!J131</f>
        <v/>
      </c>
      <c r="I115" s="284">
        <f ca="1">評価結果!M131</f>
        <v>0</v>
      </c>
      <c r="J115" s="285" t="str">
        <f ca="1">評価結果!AC131</f>
        <v/>
      </c>
    </row>
    <row r="116" spans="2:10" ht="15.4" customHeight="1">
      <c r="B116" s="1169"/>
      <c r="C116" s="1166"/>
      <c r="D116" s="20"/>
      <c r="E116" s="56" t="str">
        <f>評価結果!H132</f>
        <v>3c.18</v>
      </c>
      <c r="F116" s="71" t="str">
        <f>評価結果!I132</f>
        <v>事務室のセンサーによる照明制御単位の細分化</v>
      </c>
      <c r="G116" s="291" t="str">
        <f ca="1">評価結果!G132</f>
        <v>＋</v>
      </c>
      <c r="H116" s="299" t="str">
        <f ca="1">評価結果!J132</f>
        <v/>
      </c>
      <c r="I116" s="284">
        <f ca="1">評価結果!M132</f>
        <v>0</v>
      </c>
      <c r="J116" s="285" t="str">
        <f ca="1">評価結果!AC132</f>
        <v/>
      </c>
    </row>
    <row r="117" spans="2:10" ht="15.4" customHeight="1">
      <c r="B117" s="1169"/>
      <c r="C117" s="1166"/>
      <c r="D117" s="3" t="s">
        <v>75</v>
      </c>
      <c r="E117" s="50" t="str">
        <f>評価結果!H133</f>
        <v>3d.1</v>
      </c>
      <c r="F117" s="51" t="str">
        <f>評価結果!I133</f>
        <v>高効率給水ポンプの導入</v>
      </c>
      <c r="G117" s="297" t="str">
        <f ca="1">評価結果!G133</f>
        <v>○</v>
      </c>
      <c r="H117" s="301" t="str">
        <f ca="1">評価結果!J133</f>
        <v/>
      </c>
      <c r="I117" s="290" t="str">
        <f>評価結果!M133</f>
        <v>-</v>
      </c>
      <c r="J117" s="282" t="str">
        <f>評価結果!AC133</f>
        <v/>
      </c>
    </row>
    <row r="118" spans="2:10" ht="15.4" customHeight="1">
      <c r="B118" s="1169"/>
      <c r="C118" s="1166"/>
      <c r="D118" s="3"/>
      <c r="E118" s="56" t="str">
        <f>評価結果!H134</f>
        <v>3d.2</v>
      </c>
      <c r="F118" s="57" t="str">
        <f>評価結果!I134</f>
        <v>大便器の節水器具の導入</v>
      </c>
      <c r="G118" s="291" t="str">
        <f ca="1">評価結果!G134</f>
        <v>○</v>
      </c>
      <c r="H118" s="299" t="str">
        <f ca="1">評価結果!J134</f>
        <v/>
      </c>
      <c r="I118" s="284">
        <f ca="1">評価結果!M134</f>
        <v>0</v>
      </c>
      <c r="J118" s="285">
        <f ca="1">評価結果!AC134</f>
        <v>0</v>
      </c>
    </row>
    <row r="119" spans="2:10" ht="15.4" customHeight="1">
      <c r="B119" s="1169"/>
      <c r="C119" s="1166"/>
      <c r="D119" s="3"/>
      <c r="E119" s="56" t="str">
        <f>評価結果!H135</f>
        <v>3d.4</v>
      </c>
      <c r="F119" s="57" t="str">
        <f>評価結果!I135</f>
        <v>洗面器の自動水栓の導入</v>
      </c>
      <c r="G119" s="291" t="str">
        <f ca="1">評価結果!G135</f>
        <v>○</v>
      </c>
      <c r="H119" s="299" t="str">
        <f ca="1">評価結果!J135</f>
        <v/>
      </c>
      <c r="I119" s="284">
        <f ca="1">評価結果!M135</f>
        <v>0</v>
      </c>
      <c r="J119" s="285">
        <f ca="1">評価結果!AC135</f>
        <v>0</v>
      </c>
    </row>
    <row r="120" spans="2:10" ht="15.4" customHeight="1">
      <c r="B120" s="1169"/>
      <c r="C120" s="1166"/>
      <c r="D120" s="3"/>
      <c r="E120" s="56" t="str">
        <f>評価結果!H136</f>
        <v>3d.6</v>
      </c>
      <c r="F120" s="57" t="str">
        <f>評価結果!I136</f>
        <v>便所洗面・湯沸室への局所給湯システムの導入</v>
      </c>
      <c r="G120" s="291" t="str">
        <f ca="1">評価結果!G136</f>
        <v>○</v>
      </c>
      <c r="H120" s="299" t="str">
        <f ca="1">評価結果!J136</f>
        <v/>
      </c>
      <c r="I120" s="284" t="str">
        <f>評価結果!M136</f>
        <v>-</v>
      </c>
      <c r="J120" s="285" t="str">
        <f>評価結果!AC136</f>
        <v/>
      </c>
    </row>
    <row r="121" spans="2:10" ht="15.4" customHeight="1">
      <c r="B121" s="1169"/>
      <c r="C121" s="1166"/>
      <c r="D121" s="3"/>
      <c r="E121" s="56" t="str">
        <f>評価結果!H137</f>
        <v>3d.7</v>
      </c>
      <c r="F121" s="57" t="str">
        <f>評価結果!I137</f>
        <v>排水再利用システム等の導入</v>
      </c>
      <c r="G121" s="291" t="str">
        <f ca="1">評価結果!G137</f>
        <v>＋</v>
      </c>
      <c r="H121" s="299" t="str">
        <f ca="1">評価結果!J137</f>
        <v/>
      </c>
      <c r="I121" s="284">
        <f ca="1">評価結果!M137</f>
        <v>0</v>
      </c>
      <c r="J121" s="285" t="str">
        <f ca="1">評価結果!AC137</f>
        <v/>
      </c>
    </row>
    <row r="122" spans="2:10" ht="15.4" customHeight="1">
      <c r="B122" s="1169"/>
      <c r="C122" s="1166"/>
      <c r="D122" s="3"/>
      <c r="E122" s="56" t="str">
        <f>評価結果!H138</f>
        <v>3d.8</v>
      </c>
      <c r="F122" s="57" t="str">
        <f>評価結果!I138</f>
        <v>高効率給湯ヒートポンプユニットの導入</v>
      </c>
      <c r="G122" s="291" t="str">
        <f ca="1">評価結果!G138</f>
        <v>＋</v>
      </c>
      <c r="H122" s="299" t="str">
        <f ca="1">評価結果!J138</f>
        <v/>
      </c>
      <c r="I122" s="284">
        <f ca="1">評価結果!M138</f>
        <v>0</v>
      </c>
      <c r="J122" s="285" t="str">
        <f ca="1">評価結果!AC138</f>
        <v/>
      </c>
    </row>
    <row r="123" spans="2:10" ht="15.4" customHeight="1">
      <c r="B123" s="1169"/>
      <c r="C123" s="1166"/>
      <c r="D123" s="3"/>
      <c r="E123" s="56" t="str">
        <f>評価結果!H139</f>
        <v>3d.9</v>
      </c>
      <c r="F123" s="57" t="str">
        <f>評価結果!I139</f>
        <v>自然冷媒ヒートポンプ給湯器の導入</v>
      </c>
      <c r="G123" s="291" t="str">
        <f ca="1">評価結果!G139</f>
        <v>＋</v>
      </c>
      <c r="H123" s="299" t="str">
        <f ca="1">評価結果!J139</f>
        <v/>
      </c>
      <c r="I123" s="284">
        <f ca="1">評価結果!M139</f>
        <v>0</v>
      </c>
      <c r="J123" s="285" t="str">
        <f ca="1">評価結果!AC139</f>
        <v/>
      </c>
    </row>
    <row r="124" spans="2:10" ht="15.4" customHeight="1">
      <c r="B124" s="1169"/>
      <c r="C124" s="1166"/>
      <c r="D124" s="3"/>
      <c r="E124" s="56" t="str">
        <f>評価結果!H140</f>
        <v>3d.10</v>
      </c>
      <c r="F124" s="57" t="str">
        <f>評価結果!I140</f>
        <v>潜熱回収給湯器の導入</v>
      </c>
      <c r="G124" s="291" t="str">
        <f ca="1">評価結果!G140</f>
        <v>＋</v>
      </c>
      <c r="H124" s="299" t="str">
        <f ca="1">評価結果!J140</f>
        <v/>
      </c>
      <c r="I124" s="284">
        <f ca="1">評価結果!M140</f>
        <v>0</v>
      </c>
      <c r="J124" s="285" t="str">
        <f ca="1">評価結果!AC140</f>
        <v/>
      </c>
    </row>
    <row r="125" spans="2:10" ht="15.4" customHeight="1">
      <c r="B125" s="1170"/>
      <c r="C125" s="1167"/>
      <c r="D125" s="47"/>
      <c r="E125" s="62" t="str">
        <f>評価結果!H141</f>
        <v>3d.11</v>
      </c>
      <c r="F125" s="64" t="str">
        <f>評価結果!I141</f>
        <v>水道本管圧力利用システムの導入</v>
      </c>
      <c r="G125" s="295" t="str">
        <f ca="1">評価結果!G141</f>
        <v>＋</v>
      </c>
      <c r="H125" s="300" t="str">
        <f ca="1">評価結果!J141</f>
        <v/>
      </c>
      <c r="I125" s="287">
        <f ca="1">評価結果!M141</f>
        <v>0</v>
      </c>
      <c r="J125" s="288" t="str">
        <f ca="1">評価結果!AC141</f>
        <v/>
      </c>
    </row>
    <row r="126" spans="2:10" ht="15.4" customHeight="1">
      <c r="B126" s="1168" t="s">
        <v>42</v>
      </c>
      <c r="C126" s="1165" t="s">
        <v>399</v>
      </c>
      <c r="D126" s="46" t="s">
        <v>105</v>
      </c>
      <c r="E126" s="224" t="str">
        <f>評価結果!H149</f>
        <v>3e.1</v>
      </c>
      <c r="F126" s="122" t="str">
        <f>評価結果!I149</f>
        <v>エレベーターの可変電圧可変周波数制御方式の導入</v>
      </c>
      <c r="G126" s="294" t="str">
        <f ca="1">評価結果!G149</f>
        <v>◎</v>
      </c>
      <c r="H126" s="298" t="str">
        <f ca="1">評価結果!J149</f>
        <v/>
      </c>
      <c r="I126" s="281" t="str">
        <f>評価結果!M149</f>
        <v>-</v>
      </c>
      <c r="J126" s="296" t="str">
        <f>評価結果!AC149</f>
        <v/>
      </c>
    </row>
    <row r="127" spans="2:10" ht="15.4" customHeight="1">
      <c r="B127" s="1169"/>
      <c r="C127" s="1166"/>
      <c r="D127" s="46"/>
      <c r="E127" s="70" t="str">
        <f>評価結果!H150</f>
        <v>3e.2</v>
      </c>
      <c r="F127" s="57" t="str">
        <f>評価結果!I150</f>
        <v>エレベーターの群管理制御の導入</v>
      </c>
      <c r="G127" s="291" t="str">
        <f ca="1">評価結果!G150</f>
        <v>◎</v>
      </c>
      <c r="H127" s="299" t="str">
        <f ca="1">評価結果!J150</f>
        <v/>
      </c>
      <c r="I127" s="284" t="str">
        <f>評価結果!M150</f>
        <v>-</v>
      </c>
      <c r="J127" s="285" t="str">
        <f>評価結果!AC150</f>
        <v/>
      </c>
    </row>
    <row r="128" spans="2:10" ht="15.4" customHeight="1">
      <c r="B128" s="1169"/>
      <c r="C128" s="1166"/>
      <c r="D128" s="46"/>
      <c r="E128" s="70" t="str">
        <f>評価結果!H151</f>
        <v>3e.3</v>
      </c>
      <c r="F128" s="57" t="str">
        <f>評価結果!I151</f>
        <v>エレベーターかご内の照明、ファン等の不使用時停止制御の導入</v>
      </c>
      <c r="G128" s="291" t="str">
        <f ca="1">評価結果!G151</f>
        <v>○</v>
      </c>
      <c r="H128" s="299" t="str">
        <f ca="1">評価結果!J151</f>
        <v/>
      </c>
      <c r="I128" s="284" t="str">
        <f>評価結果!M151</f>
        <v>-</v>
      </c>
      <c r="J128" s="285" t="str">
        <f>評価結果!AC151</f>
        <v/>
      </c>
    </row>
    <row r="129" spans="2:10" ht="15.4" customHeight="1">
      <c r="B129" s="1169"/>
      <c r="C129" s="1166"/>
      <c r="D129" s="46"/>
      <c r="E129" s="70" t="str">
        <f>評価結果!H152</f>
        <v>3e.4</v>
      </c>
      <c r="F129" s="57" t="str">
        <f>評価結果!I152</f>
        <v>エレベーターの電力回生制御の導入</v>
      </c>
      <c r="G129" s="291" t="str">
        <f ca="1">評価結果!G152</f>
        <v>＋</v>
      </c>
      <c r="H129" s="299" t="str">
        <f ca="1">評価結果!J152</f>
        <v/>
      </c>
      <c r="I129" s="284">
        <f ca="1">評価結果!M152</f>
        <v>0</v>
      </c>
      <c r="J129" s="285" t="str">
        <f ca="1">評価結果!AC152</f>
        <v/>
      </c>
    </row>
    <row r="130" spans="2:10" ht="15.4" customHeight="1">
      <c r="B130" s="1169"/>
      <c r="C130" s="1166"/>
      <c r="D130" s="47"/>
      <c r="E130" s="221" t="str">
        <f>評価結果!H153</f>
        <v>3e.5</v>
      </c>
      <c r="F130" s="63" t="str">
        <f>評価結果!I153</f>
        <v>エスカレーターの自動運転方式又は微速運転方式の導入</v>
      </c>
      <c r="G130" s="295" t="str">
        <f ca="1">評価結果!G153</f>
        <v>＋</v>
      </c>
      <c r="H130" s="300" t="str">
        <f ca="1">評価結果!J153</f>
        <v/>
      </c>
      <c r="I130" s="287">
        <f ca="1">評価結果!M153</f>
        <v>0</v>
      </c>
      <c r="J130" s="288" t="str">
        <f ca="1">評価結果!AC153</f>
        <v/>
      </c>
    </row>
    <row r="131" spans="2:10" ht="15.4" customHeight="1">
      <c r="B131" s="1169"/>
      <c r="C131" s="1166"/>
      <c r="D131" s="46" t="s">
        <v>107</v>
      </c>
      <c r="E131" s="1003" t="str">
        <f>評価結果!H154</f>
        <v>3f.3</v>
      </c>
      <c r="F131" s="57" t="str">
        <f>評価結果!I154</f>
        <v>高効率冷凍・冷蔵設備の導入</v>
      </c>
      <c r="G131" s="291" t="str">
        <f ca="1">評価結果!G154</f>
        <v>＋</v>
      </c>
      <c r="H131" s="299" t="str">
        <f ca="1">評価結果!J154</f>
        <v/>
      </c>
      <c r="I131" s="284" t="str">
        <f>評価結果!M154</f>
        <v>-</v>
      </c>
      <c r="J131" s="285" t="str">
        <f>評価結果!AC154</f>
        <v/>
      </c>
    </row>
    <row r="132" spans="2:10" ht="15.4" customHeight="1">
      <c r="B132" s="1169"/>
      <c r="C132" s="1166"/>
      <c r="D132" s="46"/>
      <c r="E132" s="69" t="str">
        <f>評価結果!H155</f>
        <v>3f.4</v>
      </c>
      <c r="F132" s="57" t="str">
        <f>評価結果!I155</f>
        <v>高効率エアコンプレッサーの導入</v>
      </c>
      <c r="G132" s="291" t="str">
        <f ca="1">評価結果!G155</f>
        <v>＋</v>
      </c>
      <c r="H132" s="299" t="str">
        <f ca="1">評価結果!J155</f>
        <v/>
      </c>
      <c r="I132" s="284">
        <f ca="1">評価結果!M155</f>
        <v>0</v>
      </c>
      <c r="J132" s="285" t="str">
        <f ca="1">評価結果!AC155</f>
        <v/>
      </c>
    </row>
    <row r="133" spans="2:10" ht="15.4" customHeight="1">
      <c r="B133" s="1169"/>
      <c r="C133" s="1166"/>
      <c r="D133" s="46"/>
      <c r="E133" s="69" t="str">
        <f>評価結果!H156</f>
        <v>3f.5</v>
      </c>
      <c r="F133" s="57" t="str">
        <f>評価結果!I156</f>
        <v>高効率ブロワ・その他設備に係る高効率ポンプの導入</v>
      </c>
      <c r="G133" s="291" t="str">
        <f ca="1">評価結果!G156</f>
        <v>＋</v>
      </c>
      <c r="H133" s="299" t="str">
        <f ca="1">評価結果!J156</f>
        <v/>
      </c>
      <c r="I133" s="284">
        <f ca="1">評価結果!M156</f>
        <v>0</v>
      </c>
      <c r="J133" s="285" t="str">
        <f ca="1">評価結果!AC156</f>
        <v/>
      </c>
    </row>
    <row r="134" spans="2:10" ht="15.4" customHeight="1">
      <c r="B134" s="1169"/>
      <c r="C134" s="1166"/>
      <c r="D134" s="46"/>
      <c r="E134" s="69" t="str">
        <f>評価結果!H157</f>
        <v>3f.6</v>
      </c>
      <c r="F134" s="57" t="str">
        <f>評価結果!I157</f>
        <v>高効率クリーンルームの導入</v>
      </c>
      <c r="G134" s="291" t="str">
        <f ca="1">評価結果!G157</f>
        <v>＋</v>
      </c>
      <c r="H134" s="299" t="str">
        <f ca="1">評価結果!J157</f>
        <v/>
      </c>
      <c r="I134" s="284">
        <f ca="1">評価結果!M157</f>
        <v>0</v>
      </c>
      <c r="J134" s="285" t="str">
        <f ca="1">評価結果!AC157</f>
        <v/>
      </c>
    </row>
    <row r="135" spans="2:10" ht="15.4" customHeight="1">
      <c r="B135" s="1169"/>
      <c r="C135" s="1166"/>
      <c r="D135" s="46"/>
      <c r="E135" s="69" t="str">
        <f>評価結果!H158</f>
        <v>3f.7</v>
      </c>
      <c r="F135" s="57" t="str">
        <f>評価結果!I158</f>
        <v>高効率厨房機器の導入</v>
      </c>
      <c r="G135" s="291" t="str">
        <f ca="1">評価結果!G158</f>
        <v>＋</v>
      </c>
      <c r="H135" s="299" t="str">
        <f ca="1">評価結果!J158</f>
        <v/>
      </c>
      <c r="I135" s="284">
        <f ca="1">評価結果!M158</f>
        <v>0</v>
      </c>
      <c r="J135" s="285" t="str">
        <f ca="1">評価結果!AC158</f>
        <v/>
      </c>
    </row>
    <row r="136" spans="2:10" ht="15.4" customHeight="1">
      <c r="B136" s="1169"/>
      <c r="C136" s="1166"/>
      <c r="D136" s="46"/>
      <c r="E136" s="69" t="str">
        <f>評価結果!H159</f>
        <v>3f.8</v>
      </c>
      <c r="F136" s="57" t="str">
        <f>評価結果!I159</f>
        <v>ブロワ・その他設備に係るポンプのインバータ制御の導入</v>
      </c>
      <c r="G136" s="291" t="str">
        <f ca="1">評価結果!G159</f>
        <v>＋</v>
      </c>
      <c r="H136" s="299" t="str">
        <f ca="1">評価結果!J159</f>
        <v/>
      </c>
      <c r="I136" s="284">
        <f ca="1">評価結果!M159</f>
        <v>0</v>
      </c>
      <c r="J136" s="285" t="str">
        <f ca="1">評価結果!AC159</f>
        <v/>
      </c>
    </row>
    <row r="137" spans="2:10" ht="15.4" customHeight="1">
      <c r="B137" s="1170"/>
      <c r="C137" s="1167"/>
      <c r="D137" s="47"/>
      <c r="E137" s="221" t="str">
        <f>評価結果!H160</f>
        <v>3f.9</v>
      </c>
      <c r="F137" s="63" t="str">
        <f>評価結果!I160</f>
        <v>ドラフトチャンバーの換気量可変制御システムの導入</v>
      </c>
      <c r="G137" s="295" t="str">
        <f ca="1">評価結果!G160</f>
        <v>＋</v>
      </c>
      <c r="H137" s="300" t="str">
        <f ca="1">評価結果!J160</f>
        <v/>
      </c>
      <c r="I137" s="287">
        <f ca="1">評価結果!M160</f>
        <v>0</v>
      </c>
      <c r="J137" s="288" t="str">
        <f ca="1">評価結果!AC160</f>
        <v/>
      </c>
    </row>
    <row r="138" spans="2:10" ht="15.4" customHeight="1">
      <c r="B138" s="1168" t="s">
        <v>635</v>
      </c>
      <c r="C138" s="1165" t="s">
        <v>636</v>
      </c>
      <c r="D138" s="44" t="s">
        <v>69</v>
      </c>
      <c r="E138" s="73" t="str">
        <f>評価結果!H161</f>
        <v>1a.1</v>
      </c>
      <c r="F138" s="51" t="str">
        <f>評価結果!I161</f>
        <v>燃焼機器の空気比の管理</v>
      </c>
      <c r="G138" s="289" t="str">
        <f ca="1">評価結果!G161</f>
        <v>◎</v>
      </c>
      <c r="H138" s="340" t="str">
        <f ca="1">評価結果!J161</f>
        <v/>
      </c>
      <c r="I138" s="290" t="str">
        <f>評価結果!M161</f>
        <v>-</v>
      </c>
      <c r="J138" s="282" t="str">
        <f>評価結果!AC161</f>
        <v/>
      </c>
    </row>
    <row r="139" spans="2:10" ht="15.4" customHeight="1">
      <c r="B139" s="1169"/>
      <c r="C139" s="1166"/>
      <c r="D139" s="46"/>
      <c r="E139" s="72" t="str">
        <f>評価結果!H162</f>
        <v>1a.2</v>
      </c>
      <c r="F139" s="57" t="str">
        <f>評価結果!I162</f>
        <v>蒸気ボイラーの設定圧力の適正化</v>
      </c>
      <c r="G139" s="283" t="str">
        <f ca="1">評価結果!G162</f>
        <v>◎</v>
      </c>
      <c r="H139" s="338" t="str">
        <f ca="1">評価結果!J162</f>
        <v/>
      </c>
      <c r="I139" s="284" t="str">
        <f>評価結果!M162</f>
        <v>-</v>
      </c>
      <c r="J139" s="285" t="str">
        <f>評価結果!AC162</f>
        <v/>
      </c>
    </row>
    <row r="140" spans="2:10" ht="15.4" customHeight="1">
      <c r="B140" s="1169"/>
      <c r="C140" s="1166"/>
      <c r="D140" s="46"/>
      <c r="E140" s="72" t="str">
        <f>評価結果!H163</f>
        <v>1a.3</v>
      </c>
      <c r="F140" s="57" t="str">
        <f>評価結果!I163</f>
        <v>冷凍機の冷却水温度設定値の調整</v>
      </c>
      <c r="G140" s="283" t="str">
        <f ca="1">評価結果!G163</f>
        <v>◎</v>
      </c>
      <c r="H140" s="338" t="str">
        <f ca="1">評価結果!J163</f>
        <v/>
      </c>
      <c r="I140" s="284" t="str">
        <f>評価結果!M163</f>
        <v>-</v>
      </c>
      <c r="J140" s="285" t="str">
        <f>評価結果!AC163</f>
        <v/>
      </c>
    </row>
    <row r="141" spans="2:10" ht="15.4" customHeight="1">
      <c r="B141" s="1169"/>
      <c r="C141" s="1166"/>
      <c r="D141" s="46"/>
      <c r="E141" s="72" t="str">
        <f>評価結果!H164</f>
        <v>1a.4</v>
      </c>
      <c r="F141" s="57" t="str">
        <f>評価結果!I164</f>
        <v>熱のエネルギー効率の実績</v>
      </c>
      <c r="G141" s="283" t="str">
        <f ca="1">評価結果!G164</f>
        <v>＋</v>
      </c>
      <c r="H141" s="338" t="str">
        <f ca="1">評価結果!J164</f>
        <v/>
      </c>
      <c r="I141" s="284">
        <f ca="1">評価結果!M164</f>
        <v>0</v>
      </c>
      <c r="J141" s="285" t="str">
        <f ca="1">評価結果!AC164</f>
        <v/>
      </c>
    </row>
    <row r="142" spans="2:10" ht="15.4" customHeight="1">
      <c r="B142" s="1169"/>
      <c r="C142" s="1166"/>
      <c r="D142" s="46"/>
      <c r="E142" s="72" t="str">
        <f>評価結果!H165</f>
        <v>1a.5</v>
      </c>
      <c r="F142" s="57" t="str">
        <f>評価結果!I165</f>
        <v>部分負荷時の熱源運転の適正化</v>
      </c>
      <c r="G142" s="283" t="str">
        <f ca="1">評価結果!G165</f>
        <v>○</v>
      </c>
      <c r="H142" s="338" t="str">
        <f ca="1">評価結果!J165</f>
        <v/>
      </c>
      <c r="I142" s="284" t="str">
        <f>評価結果!M165</f>
        <v>-</v>
      </c>
      <c r="J142" s="285" t="str">
        <f>評価結果!AC165</f>
        <v/>
      </c>
    </row>
    <row r="143" spans="2:10" ht="15.4" customHeight="1">
      <c r="B143" s="1169"/>
      <c r="C143" s="1166"/>
      <c r="D143" s="46"/>
      <c r="E143" s="72" t="str">
        <f>評価結果!H166</f>
        <v>1a.6</v>
      </c>
      <c r="F143" s="57" t="str">
        <f>評価結果!I166</f>
        <v>部分負荷時の空調用ポンプ運転の適正化</v>
      </c>
      <c r="G143" s="283" t="str">
        <f ca="1">評価結果!G166</f>
        <v>○</v>
      </c>
      <c r="H143" s="338" t="str">
        <f ca="1">評価結果!J166</f>
        <v/>
      </c>
      <c r="I143" s="284" t="str">
        <f>評価結果!M166</f>
        <v>-</v>
      </c>
      <c r="J143" s="285" t="str">
        <f>評価結果!AC166</f>
        <v/>
      </c>
    </row>
    <row r="144" spans="2:10" ht="15.4" customHeight="1">
      <c r="B144" s="1169"/>
      <c r="C144" s="1166"/>
      <c r="D144" s="46"/>
      <c r="E144" s="72" t="str">
        <f>評価結果!H167</f>
        <v>1a.7</v>
      </c>
      <c r="F144" s="57" t="str">
        <f>評価結果!I167</f>
        <v>蒸気ボイラーの給水水質・ブロー量の管理</v>
      </c>
      <c r="G144" s="283" t="str">
        <f ca="1">評価結果!G167</f>
        <v>○</v>
      </c>
      <c r="H144" s="338" t="str">
        <f ca="1">評価結果!J167</f>
        <v/>
      </c>
      <c r="I144" s="284" t="str">
        <f>評価結果!M167</f>
        <v>-</v>
      </c>
      <c r="J144" s="285" t="str">
        <f>評価結果!AC167</f>
        <v/>
      </c>
    </row>
    <row r="145" spans="2:10" ht="15.4" customHeight="1">
      <c r="B145" s="1169"/>
      <c r="C145" s="1166"/>
      <c r="D145" s="46"/>
      <c r="E145" s="72" t="str">
        <f>評価結果!H168</f>
        <v>1a.8</v>
      </c>
      <c r="F145" s="57" t="str">
        <f>評価結果!I168</f>
        <v>熱源機器の冷温水出口温度設定値の調整</v>
      </c>
      <c r="G145" s="283" t="str">
        <f ca="1">評価結果!G168</f>
        <v>○</v>
      </c>
      <c r="H145" s="338" t="str">
        <f ca="1">評価結果!J168</f>
        <v/>
      </c>
      <c r="I145" s="284" t="str">
        <f>評価結果!M168</f>
        <v>-</v>
      </c>
      <c r="J145" s="285" t="str">
        <f>評価結果!AC168</f>
        <v/>
      </c>
    </row>
    <row r="146" spans="2:10" ht="15.4" customHeight="1">
      <c r="B146" s="1169"/>
      <c r="C146" s="1166"/>
      <c r="D146" s="46"/>
      <c r="E146" s="72" t="str">
        <f>評価結果!H169</f>
        <v>1a.9</v>
      </c>
      <c r="F146" s="57" t="str">
        <f>評価結果!I169</f>
        <v>蓄熱槽の管理</v>
      </c>
      <c r="G146" s="283" t="str">
        <f ca="1">評価結果!G169</f>
        <v>○</v>
      </c>
      <c r="H146" s="338" t="str">
        <f ca="1">評価結果!J169</f>
        <v/>
      </c>
      <c r="I146" s="284" t="str">
        <f>評価結果!M169</f>
        <v>-</v>
      </c>
      <c r="J146" s="285" t="str">
        <f>評価結果!AC169</f>
        <v/>
      </c>
    </row>
    <row r="147" spans="2:10" ht="15.4" customHeight="1">
      <c r="B147" s="1169"/>
      <c r="C147" s="1166"/>
      <c r="D147" s="46"/>
      <c r="E147" s="72" t="str">
        <f>評価結果!H170</f>
        <v>1a.10</v>
      </c>
      <c r="F147" s="57" t="str">
        <f>評価結果!I170</f>
        <v>コージェネレーションの運転の適正化</v>
      </c>
      <c r="G147" s="283" t="str">
        <f ca="1">評価結果!G170</f>
        <v>○</v>
      </c>
      <c r="H147" s="338" t="str">
        <f ca="1">評価結果!J170</f>
        <v/>
      </c>
      <c r="I147" s="284" t="str">
        <f>評価結果!M170</f>
        <v>-</v>
      </c>
      <c r="J147" s="285" t="str">
        <f>評価結果!AC170</f>
        <v/>
      </c>
    </row>
    <row r="148" spans="2:10" ht="15.4" customHeight="1">
      <c r="B148" s="1169"/>
      <c r="C148" s="1166"/>
      <c r="D148" s="46"/>
      <c r="E148" s="72" t="str">
        <f>評価結果!H171</f>
        <v>1a.12</v>
      </c>
      <c r="F148" s="57" t="str">
        <f>評価結果!I171</f>
        <v>ミキシングロス防止のためのバルブ開度の確認</v>
      </c>
      <c r="G148" s="283" t="str">
        <f ca="1">評価結果!G171</f>
        <v>○</v>
      </c>
      <c r="H148" s="338" t="str">
        <f ca="1">評価結果!J171</f>
        <v/>
      </c>
      <c r="I148" s="284" t="str">
        <f>評価結果!M171</f>
        <v>-</v>
      </c>
      <c r="J148" s="285" t="str">
        <f>評価結果!AC171</f>
        <v/>
      </c>
    </row>
    <row r="149" spans="2:10" ht="15.4" customHeight="1">
      <c r="B149" s="1169"/>
      <c r="C149" s="1166"/>
      <c r="D149" s="46"/>
      <c r="E149" s="72" t="str">
        <f>評価結果!H172</f>
        <v>1a.13</v>
      </c>
      <c r="F149" s="57" t="str">
        <f>評価結果!I172</f>
        <v>インバータ制御系統のバルブの開度調整</v>
      </c>
      <c r="G149" s="283" t="str">
        <f ca="1">評価結果!G172</f>
        <v>○</v>
      </c>
      <c r="H149" s="338" t="str">
        <f ca="1">評価結果!J172</f>
        <v/>
      </c>
      <c r="I149" s="284" t="str">
        <f>評価結果!M172</f>
        <v>-</v>
      </c>
      <c r="J149" s="285" t="str">
        <f>評価結果!AC172</f>
        <v/>
      </c>
    </row>
    <row r="150" spans="2:10" ht="15.4" customHeight="1">
      <c r="B150" s="1169"/>
      <c r="C150" s="1166"/>
      <c r="D150" s="46"/>
      <c r="E150" s="72" t="str">
        <f>評価結果!H173</f>
        <v>1a.14</v>
      </c>
      <c r="F150" s="57" t="str">
        <f>評価結果!I173</f>
        <v>熱源不要期間の熱源機器等停止</v>
      </c>
      <c r="G150" s="283" t="str">
        <f ca="1">評価結果!G173</f>
        <v>○</v>
      </c>
      <c r="H150" s="338" t="str">
        <f ca="1">評価結果!J173</f>
        <v/>
      </c>
      <c r="I150" s="284" t="str">
        <f>評価結果!M173</f>
        <v>-</v>
      </c>
      <c r="J150" s="285" t="str">
        <f>評価結果!AC173</f>
        <v/>
      </c>
    </row>
    <row r="151" spans="2:10" ht="15.4" customHeight="1">
      <c r="B151" s="1169"/>
      <c r="C151" s="1166"/>
      <c r="D151" s="46"/>
      <c r="E151" s="72" t="str">
        <f>評価結果!H174</f>
        <v>1a.15</v>
      </c>
      <c r="F151" s="57" t="str">
        <f>評価結果!I174</f>
        <v>空調開始時の熱源起動時間の適正化</v>
      </c>
      <c r="G151" s="283" t="str">
        <f ca="1">評価結果!G174</f>
        <v>○</v>
      </c>
      <c r="H151" s="338" t="str">
        <f ca="1">評価結果!J174</f>
        <v/>
      </c>
      <c r="I151" s="284" t="str">
        <f>評価結果!M174</f>
        <v>-</v>
      </c>
      <c r="J151" s="285" t="str">
        <f>評価結果!AC174</f>
        <v/>
      </c>
    </row>
    <row r="152" spans="2:10" ht="15.4" customHeight="1">
      <c r="B152" s="1169"/>
      <c r="C152" s="1166"/>
      <c r="D152" s="46"/>
      <c r="E152" s="1002" t="str">
        <f>評価結果!H175</f>
        <v>1a.16</v>
      </c>
      <c r="F152" s="207" t="str">
        <f>評価結果!I175</f>
        <v>空調停止時の熱源運転時間の短縮</v>
      </c>
      <c r="G152" s="1004" t="str">
        <f ca="1">評価結果!G175</f>
        <v>○</v>
      </c>
      <c r="H152" s="342" t="str">
        <f ca="1">評価結果!J175</f>
        <v/>
      </c>
      <c r="I152" s="293" t="str">
        <f>評価結果!M175</f>
        <v>-</v>
      </c>
      <c r="J152" s="1005" t="str">
        <f>評価結果!AC175</f>
        <v/>
      </c>
    </row>
    <row r="153" spans="2:10" ht="15.4" customHeight="1">
      <c r="B153" s="1169"/>
      <c r="C153" s="1166"/>
      <c r="D153" s="188"/>
      <c r="E153" s="72" t="str">
        <f>評価結果!H176</f>
        <v>1a.17</v>
      </c>
      <c r="F153" s="57" t="str">
        <f>評価結果!I176</f>
        <v>空調2次ポンプ変流量制御のインバータ周波数下限値の調整</v>
      </c>
      <c r="G153" s="283" t="str">
        <f ca="1">評価結果!G176</f>
        <v>○</v>
      </c>
      <c r="H153" s="338" t="str">
        <f ca="1">評価結果!J176</f>
        <v/>
      </c>
      <c r="I153" s="284" t="str">
        <f>評価結果!M176</f>
        <v>-</v>
      </c>
      <c r="J153" s="285" t="str">
        <f>評価結果!AC176</f>
        <v/>
      </c>
    </row>
    <row r="154" spans="2:10" ht="15.4" customHeight="1">
      <c r="B154" s="1169"/>
      <c r="C154" s="1166"/>
      <c r="D154" s="20"/>
      <c r="E154" s="321" t="str">
        <f>評価結果!H177</f>
        <v>1a.18</v>
      </c>
      <c r="F154" s="63" t="str">
        <f>評価結果!I177</f>
        <v>再生可能エネルギー等熱利用システムのバックアップ運転の適正化</v>
      </c>
      <c r="G154" s="286" t="str">
        <f ca="1">評価結果!G177</f>
        <v>○</v>
      </c>
      <c r="H154" s="339" t="str">
        <f ca="1">評価結果!J177</f>
        <v/>
      </c>
      <c r="I154" s="287" t="str">
        <f>評価結果!M177</f>
        <v>-</v>
      </c>
      <c r="J154" s="288" t="str">
        <f>評価結果!AC177</f>
        <v/>
      </c>
    </row>
    <row r="155" spans="2:10" ht="15.4" customHeight="1">
      <c r="B155" s="1169"/>
      <c r="C155" s="1166"/>
      <c r="D155" s="3" t="s">
        <v>71</v>
      </c>
      <c r="E155" s="54" t="str">
        <f>評価結果!H178</f>
        <v>1b.1</v>
      </c>
      <c r="F155" s="51" t="str">
        <f>評価結果!I178</f>
        <v>室使用開始時の空調起動時間の適正化</v>
      </c>
      <c r="G155" s="289" t="str">
        <f ca="1">評価結果!G178</f>
        <v>◎</v>
      </c>
      <c r="H155" s="340" t="str">
        <f ca="1">評価結果!J178</f>
        <v/>
      </c>
      <c r="I155" s="290" t="str">
        <f>評価結果!M178</f>
        <v>-</v>
      </c>
      <c r="J155" s="282" t="str">
        <f>評価結果!AC178</f>
        <v/>
      </c>
    </row>
    <row r="156" spans="2:10" ht="15.4" customHeight="1">
      <c r="B156" s="1169"/>
      <c r="C156" s="1166"/>
      <c r="D156" s="46"/>
      <c r="E156" s="60" t="str">
        <f>評価結果!H179</f>
        <v>1b.2</v>
      </c>
      <c r="F156" s="57" t="str">
        <f>評価結果!I179</f>
        <v>CO2濃度・外気温湿度による外気取入量の調整</v>
      </c>
      <c r="G156" s="283" t="str">
        <f ca="1">評価結果!G179</f>
        <v>◎</v>
      </c>
      <c r="H156" s="338" t="str">
        <f ca="1">評価結果!J179</f>
        <v>×</v>
      </c>
      <c r="I156" s="285">
        <f ca="1">評価結果!M179</f>
        <v>0</v>
      </c>
      <c r="J156" s="285">
        <f ca="1">評価結果!AC179</f>
        <v>0</v>
      </c>
    </row>
    <row r="157" spans="2:10" ht="15.4" customHeight="1">
      <c r="B157" s="1169"/>
      <c r="C157" s="1166"/>
      <c r="D157" s="46"/>
      <c r="E157" s="60" t="str">
        <f>評価結果!H180</f>
        <v>1b.3</v>
      </c>
      <c r="F157" s="57" t="str">
        <f>評価結果!I180</f>
        <v>居室の室内温度の適正化</v>
      </c>
      <c r="G157" s="283" t="str">
        <f ca="1">評価結果!G180</f>
        <v>◎</v>
      </c>
      <c r="H157" s="338" t="str">
        <f ca="1">評価結果!J180</f>
        <v>×</v>
      </c>
      <c r="I157" s="284">
        <f ca="1">評価結果!M180</f>
        <v>0</v>
      </c>
      <c r="J157" s="285">
        <f ca="1">評価結果!AC180</f>
        <v>0</v>
      </c>
    </row>
    <row r="158" spans="2:10" ht="15.4" customHeight="1">
      <c r="B158" s="1169"/>
      <c r="C158" s="1166"/>
      <c r="D158" s="46"/>
      <c r="E158" s="60" t="str">
        <f>評価結果!H181</f>
        <v>1b.4</v>
      </c>
      <c r="F158" s="57" t="str">
        <f>評価結果!I181</f>
        <v>ファンの間欠運転の実施</v>
      </c>
      <c r="G158" s="283" t="str">
        <f ca="1">評価結果!G181</f>
        <v>◎</v>
      </c>
      <c r="H158" s="338" t="str">
        <f ca="1">評価結果!J181</f>
        <v/>
      </c>
      <c r="I158" s="284" t="str">
        <f>評価結果!M181</f>
        <v>-</v>
      </c>
      <c r="J158" s="285" t="str">
        <f>評価結果!AC181</f>
        <v/>
      </c>
    </row>
    <row r="159" spans="2:10" ht="15.4" customHeight="1">
      <c r="B159" s="1169"/>
      <c r="C159" s="1166"/>
      <c r="D159" s="46"/>
      <c r="E159" s="60" t="str">
        <f>評価結果!H182</f>
        <v>1b.5</v>
      </c>
      <c r="F159" s="57" t="str">
        <f>評価結果!I182</f>
        <v>電算室の空調機運転の適正化</v>
      </c>
      <c r="G159" s="283" t="str">
        <f ca="1">評価結果!G182</f>
        <v>○</v>
      </c>
      <c r="H159" s="338" t="str">
        <f ca="1">評価結果!J182</f>
        <v/>
      </c>
      <c r="I159" s="284" t="str">
        <f>評価結果!M182</f>
        <v>-</v>
      </c>
      <c r="J159" s="285" t="str">
        <f>評価結果!AC182</f>
        <v/>
      </c>
    </row>
    <row r="160" spans="2:10" ht="15.4" customHeight="1">
      <c r="B160" s="1169"/>
      <c r="C160" s="1166"/>
      <c r="D160" s="46"/>
      <c r="E160" s="60" t="str">
        <f>評価結果!H183</f>
        <v>1b.6</v>
      </c>
      <c r="F160" s="57" t="str">
        <f>評価結果!I183</f>
        <v>空調運転時間の短縮</v>
      </c>
      <c r="G160" s="291" t="str">
        <f ca="1">評価結果!G183</f>
        <v>○</v>
      </c>
      <c r="H160" s="299" t="str">
        <f ca="1">評価結果!J183</f>
        <v/>
      </c>
      <c r="I160" s="284">
        <f ca="1">評価結果!M183</f>
        <v>0</v>
      </c>
      <c r="J160" s="285">
        <f ca="1">評価結果!AC183</f>
        <v>0</v>
      </c>
    </row>
    <row r="161" spans="2:10" ht="15.4" customHeight="1">
      <c r="B161" s="1169"/>
      <c r="C161" s="1166"/>
      <c r="D161" s="46"/>
      <c r="E161" s="60" t="str">
        <f>評価結果!H184</f>
        <v>1b.7</v>
      </c>
      <c r="F161" s="57" t="str">
        <f>評価結果!I184</f>
        <v>冬季におけるペリメータ設定温度の適正化</v>
      </c>
      <c r="G161" s="291" t="str">
        <f ca="1">評価結果!G184</f>
        <v>○</v>
      </c>
      <c r="H161" s="299" t="str">
        <f ca="1">評価結果!J184</f>
        <v/>
      </c>
      <c r="I161" s="284" t="str">
        <f>評価結果!M184</f>
        <v>-</v>
      </c>
      <c r="J161" s="285" t="str">
        <f>評価結果!AC184</f>
        <v/>
      </c>
    </row>
    <row r="162" spans="2:10" ht="15.4" customHeight="1">
      <c r="B162" s="1169"/>
      <c r="C162" s="1166"/>
      <c r="D162" s="46"/>
      <c r="E162" s="60" t="str">
        <f>評価結果!H185</f>
        <v>1b.8</v>
      </c>
      <c r="F162" s="57" t="str">
        <f>評価結果!I185</f>
        <v>クールビズ・ウォームビズによる空調設定温度の緩和</v>
      </c>
      <c r="G162" s="291" t="str">
        <f ca="1">評価結果!G185</f>
        <v>○</v>
      </c>
      <c r="H162" s="299" t="str">
        <f ca="1">評価結果!J185</f>
        <v/>
      </c>
      <c r="I162" s="284">
        <f ca="1">評価結果!M185</f>
        <v>0</v>
      </c>
      <c r="J162" s="285">
        <f ca="1">評価結果!AC185</f>
        <v>0</v>
      </c>
    </row>
    <row r="163" spans="2:10" ht="15.4" customHeight="1">
      <c r="B163" s="1169"/>
      <c r="C163" s="1166"/>
      <c r="D163" s="46"/>
      <c r="E163" s="60" t="str">
        <f>評価結果!H186</f>
        <v>1b.9</v>
      </c>
      <c r="F163" s="57" t="str">
        <f>評価結果!I186</f>
        <v>居室以外の室内温度の緩和</v>
      </c>
      <c r="G163" s="291" t="str">
        <f ca="1">評価結果!G186</f>
        <v>○</v>
      </c>
      <c r="H163" s="299" t="str">
        <f ca="1">評価結果!J186</f>
        <v/>
      </c>
      <c r="I163" s="284">
        <f ca="1">評価結果!M186</f>
        <v>0</v>
      </c>
      <c r="J163" s="285">
        <f ca="1">評価結果!AC186</f>
        <v>0</v>
      </c>
    </row>
    <row r="164" spans="2:10" ht="15.4" customHeight="1">
      <c r="B164" s="1169"/>
      <c r="C164" s="1166"/>
      <c r="D164" s="46"/>
      <c r="E164" s="60" t="str">
        <f>評価結果!H187</f>
        <v>1b.10</v>
      </c>
      <c r="F164" s="57" t="str">
        <f>評価結果!I187</f>
        <v>冷却除湿再熱の停止</v>
      </c>
      <c r="G164" s="291" t="str">
        <f ca="1">評価結果!G187</f>
        <v>○</v>
      </c>
      <c r="H164" s="299" t="str">
        <f ca="1">評価結果!J187</f>
        <v/>
      </c>
      <c r="I164" s="284" t="str">
        <f>評価結果!M187</f>
        <v>-</v>
      </c>
      <c r="J164" s="285" t="str">
        <f>評価結果!AC187</f>
        <v/>
      </c>
    </row>
    <row r="165" spans="2:10" ht="15.4" customHeight="1">
      <c r="B165" s="1169"/>
      <c r="C165" s="1166"/>
      <c r="D165" s="46"/>
      <c r="E165" s="60" t="str">
        <f>評価結果!H188</f>
        <v>1b.11</v>
      </c>
      <c r="F165" s="57" t="str">
        <f>評価結果!I188</f>
        <v>建物全体の給排気バランスの管理</v>
      </c>
      <c r="G165" s="291" t="str">
        <f ca="1">評価結果!G188</f>
        <v>○</v>
      </c>
      <c r="H165" s="299" t="str">
        <f ca="1">評価結果!J188</f>
        <v/>
      </c>
      <c r="I165" s="284">
        <f ca="1">評価結果!M188</f>
        <v>0</v>
      </c>
      <c r="J165" s="285">
        <f ca="1">評価結果!AC188</f>
        <v>0</v>
      </c>
    </row>
    <row r="166" spans="2:10" ht="15.4" customHeight="1">
      <c r="B166" s="1169"/>
      <c r="C166" s="1166"/>
      <c r="D166" s="46"/>
      <c r="E166" s="60" t="str">
        <f>評価結果!H189</f>
        <v>1b.12</v>
      </c>
      <c r="F166" s="57" t="str">
        <f>評価結果!I189</f>
        <v>エレベーター機械室・電気室の室内設定温度の適正化</v>
      </c>
      <c r="G166" s="291" t="str">
        <f ca="1">評価結果!G189</f>
        <v>○</v>
      </c>
      <c r="H166" s="299" t="str">
        <f ca="1">評価結果!J189</f>
        <v/>
      </c>
      <c r="I166" s="284" t="str">
        <f>評価結果!M189</f>
        <v>-</v>
      </c>
      <c r="J166" s="285" t="str">
        <f>評価結果!AC189</f>
        <v/>
      </c>
    </row>
    <row r="167" spans="2:10" ht="15.4" customHeight="1">
      <c r="B167" s="1169"/>
      <c r="C167" s="1166"/>
      <c r="D167" s="46"/>
      <c r="E167" s="60" t="str">
        <f>評価結果!H190</f>
        <v>1b.13</v>
      </c>
      <c r="F167" s="57" t="str">
        <f>評価結果!I190</f>
        <v>エレベーター機械室・電気室のファンの夏季停止</v>
      </c>
      <c r="G167" s="291" t="str">
        <f ca="1">評価結果!G190</f>
        <v>○</v>
      </c>
      <c r="H167" s="299" t="str">
        <f ca="1">評価結果!J190</f>
        <v/>
      </c>
      <c r="I167" s="284" t="str">
        <f>評価結果!M190</f>
        <v>-</v>
      </c>
      <c r="J167" s="285" t="str">
        <f>評価結果!AC190</f>
        <v/>
      </c>
    </row>
    <row r="168" spans="2:10" ht="15.4" customHeight="1">
      <c r="B168" s="1169"/>
      <c r="C168" s="1166"/>
      <c r="D168" s="46"/>
      <c r="E168" s="60" t="str">
        <f>評価結果!H191</f>
        <v>1b.14</v>
      </c>
      <c r="F168" s="57" t="str">
        <f>評価結果!I191</f>
        <v>エレベーター機械室・電気室の空調機の給気・還気設定温度の適正化</v>
      </c>
      <c r="G168" s="291" t="str">
        <f ca="1">評価結果!G191</f>
        <v>○</v>
      </c>
      <c r="H168" s="299" t="str">
        <f ca="1">評価結果!J191</f>
        <v/>
      </c>
      <c r="I168" s="284" t="str">
        <f>評価結果!M191</f>
        <v>-</v>
      </c>
      <c r="J168" s="285" t="str">
        <f>評価結果!AC191</f>
        <v/>
      </c>
    </row>
    <row r="169" spans="2:10" ht="15.4" customHeight="1">
      <c r="B169" s="1169"/>
      <c r="C169" s="1166"/>
      <c r="D169" s="46"/>
      <c r="E169" s="60" t="str">
        <f>評価結果!H192</f>
        <v>1b.15</v>
      </c>
      <c r="F169" s="57" t="str">
        <f>評価結果!I192</f>
        <v>冬季冷房になる室の設定温度の適正化</v>
      </c>
      <c r="G169" s="291" t="str">
        <f ca="1">評価結果!G192</f>
        <v>＋</v>
      </c>
      <c r="H169" s="299" t="str">
        <f ca="1">評価結果!J192</f>
        <v/>
      </c>
      <c r="I169" s="284">
        <f ca="1">評価結果!M192</f>
        <v>0</v>
      </c>
      <c r="J169" s="285" t="str">
        <f ca="1">評価結果!AC192</f>
        <v/>
      </c>
    </row>
    <row r="170" spans="2:10" ht="15.4" customHeight="1">
      <c r="B170" s="1169"/>
      <c r="C170" s="1166"/>
      <c r="D170" s="46"/>
      <c r="E170" s="60" t="str">
        <f>評価結果!H193</f>
        <v>1b.16</v>
      </c>
      <c r="F170" s="57" t="str">
        <f>評価結果!I193</f>
        <v>ファンのプーリーダウンの実施</v>
      </c>
      <c r="G170" s="291" t="str">
        <f ca="1">評価結果!G193</f>
        <v>＋</v>
      </c>
      <c r="H170" s="299" t="str">
        <f ca="1">評価結果!J193</f>
        <v/>
      </c>
      <c r="I170" s="284">
        <f ca="1">評価結果!M193</f>
        <v>0</v>
      </c>
      <c r="J170" s="285" t="str">
        <f ca="1">評価結果!AC193</f>
        <v/>
      </c>
    </row>
    <row r="171" spans="2:10" ht="15.4" customHeight="1">
      <c r="B171" s="1169"/>
      <c r="C171" s="1166"/>
      <c r="D171" s="46"/>
      <c r="E171" s="60" t="str">
        <f>評価結果!H194</f>
        <v>1b.17</v>
      </c>
      <c r="F171" s="57" t="str">
        <f>評価結果!I194</f>
        <v>地下駐車場のスロープ等からの自然給気</v>
      </c>
      <c r="G171" s="291" t="str">
        <f ca="1">評価結果!G194</f>
        <v>＋</v>
      </c>
      <c r="H171" s="299" t="str">
        <f ca="1">評価結果!J194</f>
        <v/>
      </c>
      <c r="I171" s="284">
        <f ca="1">評価結果!M194</f>
        <v>0</v>
      </c>
      <c r="J171" s="285" t="str">
        <f ca="1">評価結果!AC194</f>
        <v/>
      </c>
    </row>
    <row r="172" spans="2:10" ht="15.4" customHeight="1">
      <c r="B172" s="1169"/>
      <c r="C172" s="1166"/>
      <c r="D172" s="188"/>
      <c r="E172" s="782" t="str">
        <f>評価結果!H195</f>
        <v>1b.18</v>
      </c>
      <c r="F172" s="207" t="str">
        <f>評価結果!I195</f>
        <v>パッケージ形空調機の省エネチューニングの実施</v>
      </c>
      <c r="G172" s="1006" t="str">
        <f ca="1">評価結果!G195</f>
        <v>＋</v>
      </c>
      <c r="H172" s="302" t="str">
        <f ca="1">評価結果!J195</f>
        <v/>
      </c>
      <c r="I172" s="293">
        <f ca="1">評価結果!M195</f>
        <v>0</v>
      </c>
      <c r="J172" s="1005" t="str">
        <f ca="1">評価結果!AC195</f>
        <v/>
      </c>
    </row>
    <row r="173" spans="2:10" ht="15.4" customHeight="1">
      <c r="B173" s="1169"/>
      <c r="C173" s="1166"/>
      <c r="D173" s="188"/>
      <c r="E173" s="59" t="str">
        <f>評価結果!H196</f>
        <v>1b.19</v>
      </c>
      <c r="F173" s="57" t="str">
        <f>評価結果!I196</f>
        <v>変風量システムの最小風量設定値の調整</v>
      </c>
      <c r="G173" s="291" t="str">
        <f ca="1">評価結果!G196</f>
        <v>＋</v>
      </c>
      <c r="H173" s="299" t="str">
        <f ca="1">評価結果!J196</f>
        <v/>
      </c>
      <c r="I173" s="284">
        <f ca="1">評価結果!M196</f>
        <v>0</v>
      </c>
      <c r="J173" s="285" t="str">
        <f ca="1">評価結果!AC196</f>
        <v/>
      </c>
    </row>
    <row r="174" spans="2:10" ht="15.4" customHeight="1">
      <c r="B174" s="1169"/>
      <c r="C174" s="1166"/>
      <c r="D174" s="46"/>
      <c r="E174" s="59" t="str">
        <f>評価結果!H197</f>
        <v>1b.20</v>
      </c>
      <c r="F174" s="57" t="str">
        <f>評価結果!I197</f>
        <v>変風量システムのインバータ周波数下限値の調整</v>
      </c>
      <c r="G174" s="291" t="str">
        <f ca="1">評価結果!G197</f>
        <v>＋</v>
      </c>
      <c r="H174" s="299" t="str">
        <f ca="1">評価結果!J197</f>
        <v/>
      </c>
      <c r="I174" s="284">
        <f ca="1">評価結果!M197</f>
        <v>0</v>
      </c>
      <c r="J174" s="285" t="str">
        <f ca="1">評価結果!AC197</f>
        <v/>
      </c>
    </row>
    <row r="175" spans="2:10" ht="15.4" customHeight="1">
      <c r="B175" s="1169"/>
      <c r="C175" s="1166"/>
      <c r="D175" s="20"/>
      <c r="E175" s="65" t="str">
        <f>評価結果!H198</f>
        <v>1b.21</v>
      </c>
      <c r="F175" s="63" t="str">
        <f>評価結果!I198</f>
        <v>厨房外調機の換気モード切換制御による換気モード運転の適正化</v>
      </c>
      <c r="G175" s="295" t="str">
        <f ca="1">評価結果!G198</f>
        <v>＋</v>
      </c>
      <c r="H175" s="300" t="str">
        <f ca="1">評価結果!J198</f>
        <v/>
      </c>
      <c r="I175" s="287">
        <f ca="1">評価結果!M198</f>
        <v>0</v>
      </c>
      <c r="J175" s="288" t="str">
        <f ca="1">評価結果!AC198</f>
        <v/>
      </c>
    </row>
    <row r="176" spans="2:10" ht="15.4" customHeight="1">
      <c r="B176" s="1169"/>
      <c r="C176" s="1166"/>
      <c r="D176" s="46" t="s">
        <v>73</v>
      </c>
      <c r="E176" s="127" t="str">
        <f>評価結果!H199</f>
        <v>1c.1</v>
      </c>
      <c r="F176" s="122" t="str">
        <f>評価結果!I199</f>
        <v>居室以外の照度条件の緩和</v>
      </c>
      <c r="G176" s="280" t="str">
        <f ca="1">評価結果!G199</f>
        <v>◎</v>
      </c>
      <c r="H176" s="337" t="str">
        <f ca="1">評価結果!J199</f>
        <v>×</v>
      </c>
      <c r="I176" s="281">
        <f ca="1">評価結果!M199</f>
        <v>0</v>
      </c>
      <c r="J176" s="296">
        <f ca="1">評価結果!AC199</f>
        <v>0</v>
      </c>
    </row>
    <row r="177" spans="2:10" ht="15.4" customHeight="1">
      <c r="B177" s="1169"/>
      <c r="C177" s="1166"/>
      <c r="D177" s="46"/>
      <c r="E177" s="59" t="str">
        <f>評価結果!H200</f>
        <v>1c.2</v>
      </c>
      <c r="F177" s="57" t="str">
        <f>評価結果!I200</f>
        <v>清掃等の日常メンテナンス作業時の照明点灯時間・照度条件の適正化</v>
      </c>
      <c r="G177" s="283" t="str">
        <f ca="1">評価結果!G200</f>
        <v>○</v>
      </c>
      <c r="H177" s="338" t="str">
        <f ca="1">評価結果!J200</f>
        <v/>
      </c>
      <c r="I177" s="284">
        <f ca="1">評価結果!M200</f>
        <v>0</v>
      </c>
      <c r="J177" s="285">
        <f ca="1">評価結果!AC200</f>
        <v>0</v>
      </c>
    </row>
    <row r="178" spans="2:10" ht="15.4" customHeight="1">
      <c r="B178" s="1169"/>
      <c r="C178" s="1166"/>
      <c r="D178" s="46"/>
      <c r="E178" s="59" t="str">
        <f>評価結果!H201</f>
        <v>1c.3</v>
      </c>
      <c r="F178" s="57" t="str">
        <f>評価結果!I201</f>
        <v>不要期間・不要時間帯の変圧器の遮断</v>
      </c>
      <c r="G178" s="283" t="str">
        <f ca="1">評価結果!G201</f>
        <v>○</v>
      </c>
      <c r="H178" s="338" t="str">
        <f ca="1">評価結果!J201</f>
        <v/>
      </c>
      <c r="I178" s="284" t="str">
        <f>評価結果!M201</f>
        <v>-</v>
      </c>
      <c r="J178" s="285" t="str">
        <f>評価結果!AC201</f>
        <v/>
      </c>
    </row>
    <row r="179" spans="2:10" ht="15.4" customHeight="1">
      <c r="B179" s="1169"/>
      <c r="C179" s="1166"/>
      <c r="D179" s="46"/>
      <c r="E179" s="59" t="str">
        <f>評価結果!H202</f>
        <v>1c.4</v>
      </c>
      <c r="F179" s="57" t="str">
        <f>評価結果!I202</f>
        <v>事務室の室内照度の適正化</v>
      </c>
      <c r="G179" s="283" t="str">
        <f ca="1">評価結果!G202</f>
        <v>○</v>
      </c>
      <c r="H179" s="338" t="str">
        <f ca="1">評価結果!J202</f>
        <v/>
      </c>
      <c r="I179" s="284">
        <f ca="1">評価結果!M202</f>
        <v>0</v>
      </c>
      <c r="J179" s="285">
        <f ca="1">評価結果!AC202</f>
        <v>0</v>
      </c>
    </row>
    <row r="180" spans="2:10" ht="15.4" customHeight="1">
      <c r="B180" s="1169"/>
      <c r="C180" s="1166"/>
      <c r="D180" s="46"/>
      <c r="E180" s="59" t="str">
        <f>評価結果!H203</f>
        <v>1c.5</v>
      </c>
      <c r="F180" s="57" t="str">
        <f>評価結果!I203</f>
        <v>事務室の照度条件の緩和</v>
      </c>
      <c r="G180" s="283" t="str">
        <f ca="1">評価結果!G203</f>
        <v>＋</v>
      </c>
      <c r="H180" s="338" t="str">
        <f ca="1">評価結果!J203</f>
        <v/>
      </c>
      <c r="I180" s="284">
        <f ca="1">評価結果!M203</f>
        <v>0</v>
      </c>
      <c r="J180" s="285" t="str">
        <f ca="1">評価結果!AC203</f>
        <v/>
      </c>
    </row>
    <row r="181" spans="2:10" ht="15.4" customHeight="1">
      <c r="B181" s="1169"/>
      <c r="C181" s="1166"/>
      <c r="D181" s="46"/>
      <c r="E181" s="59" t="str">
        <f>評価結果!H204</f>
        <v>1c.6</v>
      </c>
      <c r="F181" s="57" t="str">
        <f>評価結果!I204</f>
        <v>時間外等の照明点灯エリアの集約化</v>
      </c>
      <c r="G181" s="283" t="str">
        <f ca="1">評価結果!G204</f>
        <v>＋</v>
      </c>
      <c r="H181" s="338" t="str">
        <f ca="1">評価結果!J204</f>
        <v/>
      </c>
      <c r="I181" s="284">
        <f ca="1">評価結果!M204</f>
        <v>0</v>
      </c>
      <c r="J181" s="285" t="str">
        <f ca="1">評価結果!AC204</f>
        <v/>
      </c>
    </row>
    <row r="182" spans="2:10" ht="15.4" customHeight="1">
      <c r="B182" s="1169"/>
      <c r="C182" s="1166"/>
      <c r="D182" s="47"/>
      <c r="E182" s="65" t="str">
        <f>評価結果!H205</f>
        <v>1c.7</v>
      </c>
      <c r="F182" s="63" t="str">
        <f>評価結果!I205</f>
        <v>人感センサーのタイマー設定時間の適正化</v>
      </c>
      <c r="G182" s="286" t="str">
        <f ca="1">評価結果!G205</f>
        <v>＋</v>
      </c>
      <c r="H182" s="339" t="str">
        <f ca="1">評価結果!J205</f>
        <v/>
      </c>
      <c r="I182" s="287">
        <f ca="1">評価結果!M205</f>
        <v>0</v>
      </c>
      <c r="J182" s="288" t="str">
        <f ca="1">評価結果!AC205</f>
        <v/>
      </c>
    </row>
    <row r="183" spans="2:10" ht="15.4" customHeight="1">
      <c r="B183" s="1169"/>
      <c r="C183" s="1166"/>
      <c r="D183" s="3" t="s">
        <v>75</v>
      </c>
      <c r="E183" s="73" t="str">
        <f>評価結果!H206</f>
        <v>1d.1</v>
      </c>
      <c r="F183" s="51" t="str">
        <f>評価結果!I206</f>
        <v>給水圧力の管理</v>
      </c>
      <c r="G183" s="289" t="str">
        <f ca="1">評価結果!G206</f>
        <v>◎</v>
      </c>
      <c r="H183" s="340" t="str">
        <f ca="1">評価結果!J206</f>
        <v/>
      </c>
      <c r="I183" s="290" t="str">
        <f>評価結果!M206</f>
        <v>-</v>
      </c>
      <c r="J183" s="282" t="str">
        <f>評価結果!AC206</f>
        <v/>
      </c>
    </row>
    <row r="184" spans="2:10" ht="15.4" customHeight="1">
      <c r="B184" s="1169"/>
      <c r="C184" s="1166"/>
      <c r="D184" s="46"/>
      <c r="E184" s="72" t="str">
        <f>評価結果!H207</f>
        <v>1d.2</v>
      </c>
      <c r="F184" s="57" t="str">
        <f>評価結果!I207</f>
        <v>貯湯温度設定の緩和</v>
      </c>
      <c r="G184" s="283" t="str">
        <f ca="1">評価結果!G207</f>
        <v>◎</v>
      </c>
      <c r="H184" s="338" t="str">
        <f ca="1">評価結果!J207</f>
        <v/>
      </c>
      <c r="I184" s="284" t="str">
        <f>評価結果!M207</f>
        <v>-</v>
      </c>
      <c r="J184" s="285" t="str">
        <f>評価結果!AC207</f>
        <v/>
      </c>
    </row>
    <row r="185" spans="2:10" ht="15.4" customHeight="1">
      <c r="B185" s="1169"/>
      <c r="C185" s="1166"/>
      <c r="D185" s="46"/>
      <c r="E185" s="72" t="str">
        <f>評価結果!H208</f>
        <v>1d.3</v>
      </c>
      <c r="F185" s="57" t="str">
        <f>評価結果!I208</f>
        <v>揚水ポンプのバルブの開度調整</v>
      </c>
      <c r="G185" s="283" t="str">
        <f ca="1">評価結果!G208</f>
        <v>○</v>
      </c>
      <c r="H185" s="338" t="str">
        <f ca="1">評価結果!J208</f>
        <v/>
      </c>
      <c r="I185" s="284" t="str">
        <f>評価結果!M208</f>
        <v>-</v>
      </c>
      <c r="J185" s="285" t="str">
        <f>評価結果!AC208</f>
        <v/>
      </c>
    </row>
    <row r="186" spans="2:10" ht="15.4" customHeight="1">
      <c r="B186" s="1169"/>
      <c r="C186" s="1166"/>
      <c r="D186" s="46"/>
      <c r="E186" s="72" t="str">
        <f>評価結果!H209</f>
        <v>1d.4</v>
      </c>
      <c r="F186" s="57" t="str">
        <f>評価結果!I209</f>
        <v>洗浄便座暖房の夏季停止</v>
      </c>
      <c r="G186" s="283" t="str">
        <f ca="1">評価結果!G209</f>
        <v>○</v>
      </c>
      <c r="H186" s="338" t="str">
        <f ca="1">評価結果!J209</f>
        <v/>
      </c>
      <c r="I186" s="284" t="str">
        <f>評価結果!M209</f>
        <v>-</v>
      </c>
      <c r="J186" s="285" t="str">
        <f>評価結果!AC209</f>
        <v/>
      </c>
    </row>
    <row r="187" spans="2:10" ht="15.4" customHeight="1">
      <c r="B187" s="1169"/>
      <c r="C187" s="1166"/>
      <c r="D187" s="46"/>
      <c r="E187" s="72" t="str">
        <f>評価結果!H210</f>
        <v>1d.5</v>
      </c>
      <c r="F187" s="57" t="str">
        <f>評価結果!I210</f>
        <v>給水・給湯バルブの調整</v>
      </c>
      <c r="G187" s="283" t="str">
        <f ca="1">評価結果!G210</f>
        <v>○</v>
      </c>
      <c r="H187" s="338" t="str">
        <f ca="1">評価結果!J210</f>
        <v/>
      </c>
      <c r="I187" s="284">
        <f ca="1">評価結果!M210</f>
        <v>0</v>
      </c>
      <c r="J187" s="285">
        <f ca="1">評価結果!AC210</f>
        <v>0</v>
      </c>
    </row>
    <row r="188" spans="2:10" ht="15.4" customHeight="1">
      <c r="B188" s="1169"/>
      <c r="C188" s="1166"/>
      <c r="D188" s="46"/>
      <c r="E188" s="72" t="str">
        <f>評価結果!H211</f>
        <v>1d.6</v>
      </c>
      <c r="F188" s="57" t="str">
        <f>評価結果!I211</f>
        <v>給湯温度設定の緩和</v>
      </c>
      <c r="G188" s="283" t="str">
        <f ca="1">評価結果!G211</f>
        <v>○</v>
      </c>
      <c r="H188" s="338" t="str">
        <f ca="1">評価結果!J211</f>
        <v/>
      </c>
      <c r="I188" s="284" t="str">
        <f>評価結果!M211</f>
        <v>-</v>
      </c>
      <c r="J188" s="285" t="str">
        <f>評価結果!AC211</f>
        <v/>
      </c>
    </row>
    <row r="189" spans="2:10" ht="15.4" customHeight="1">
      <c r="B189" s="1169"/>
      <c r="C189" s="1166"/>
      <c r="D189" s="46"/>
      <c r="E189" s="72" t="str">
        <f>評価結果!H212</f>
        <v>1d.7</v>
      </c>
      <c r="F189" s="57" t="str">
        <f>評価結果!I212</f>
        <v>貯湯式電気温水器の夜間・休日の電源停止</v>
      </c>
      <c r="G189" s="283" t="str">
        <f ca="1">評価結果!G212</f>
        <v>○</v>
      </c>
      <c r="H189" s="338" t="str">
        <f ca="1">評価結果!J212</f>
        <v/>
      </c>
      <c r="I189" s="284" t="str">
        <f>評価結果!M212</f>
        <v>-</v>
      </c>
      <c r="J189" s="285" t="str">
        <f>評価結果!AC212</f>
        <v/>
      </c>
    </row>
    <row r="190" spans="2:10" ht="15.4" customHeight="1">
      <c r="B190" s="1169"/>
      <c r="C190" s="1166"/>
      <c r="D190" s="46"/>
      <c r="E190" s="72" t="str">
        <f>評価結果!H213</f>
        <v>1d.8</v>
      </c>
      <c r="F190" s="57" t="str">
        <f>評価結果!I213</f>
        <v>便所洗面給湯の給湯中止又は給湯期間の短縮</v>
      </c>
      <c r="G190" s="283" t="str">
        <f ca="1">評価結果!G213</f>
        <v>○</v>
      </c>
      <c r="H190" s="338" t="str">
        <f ca="1">評価結果!J213</f>
        <v/>
      </c>
      <c r="I190" s="284">
        <f ca="1">評価結果!M213</f>
        <v>0</v>
      </c>
      <c r="J190" s="285">
        <f ca="1">評価結果!AC213</f>
        <v>0</v>
      </c>
    </row>
    <row r="191" spans="2:10" ht="15.4" customHeight="1">
      <c r="B191" s="1170"/>
      <c r="C191" s="1167"/>
      <c r="D191" s="47"/>
      <c r="E191" s="321" t="str">
        <f>評価結果!H214</f>
        <v>1d.9</v>
      </c>
      <c r="F191" s="63" t="str">
        <f>評価結果!I214</f>
        <v>給湯不要時間帯の給湯循環ポンプの停止</v>
      </c>
      <c r="G191" s="286" t="str">
        <f ca="1">評価結果!G214</f>
        <v>○</v>
      </c>
      <c r="H191" s="339" t="str">
        <f ca="1">評価結果!J214</f>
        <v/>
      </c>
      <c r="I191" s="287" t="str">
        <f>評価結果!M214</f>
        <v>-</v>
      </c>
      <c r="J191" s="288" t="str">
        <f>評価結果!AC214</f>
        <v/>
      </c>
    </row>
    <row r="192" spans="2:10" ht="15.4" customHeight="1">
      <c r="B192" s="1168" t="s">
        <v>749</v>
      </c>
      <c r="C192" s="1165" t="s">
        <v>750</v>
      </c>
      <c r="D192" s="46" t="s">
        <v>77</v>
      </c>
      <c r="E192" s="49" t="str">
        <f>評価結果!H222</f>
        <v>1e.1</v>
      </c>
      <c r="F192" s="52" t="str">
        <f>評価結果!I222</f>
        <v>夜間・休日等のエレベーターの運転台数の削減</v>
      </c>
      <c r="G192" s="289" t="str">
        <f ca="1">評価結果!G222</f>
        <v>○</v>
      </c>
      <c r="H192" s="340" t="str">
        <f ca="1">評価結果!J222</f>
        <v/>
      </c>
      <c r="I192" s="290" t="str">
        <f>評価結果!M222</f>
        <v>-</v>
      </c>
      <c r="J192" s="282" t="str">
        <f>評価結果!AC222</f>
        <v/>
      </c>
    </row>
    <row r="193" spans="2:10" ht="15.4" customHeight="1">
      <c r="B193" s="1169"/>
      <c r="C193" s="1166"/>
      <c r="D193" s="47"/>
      <c r="E193" s="61" t="str">
        <f>評価結果!H223</f>
        <v>1e.2</v>
      </c>
      <c r="F193" s="63" t="str">
        <f>評価結果!I223</f>
        <v>エレベーターかご内の空調設定温度の緩和</v>
      </c>
      <c r="G193" s="286" t="str">
        <f ca="1">評価結果!G223</f>
        <v>○</v>
      </c>
      <c r="H193" s="339" t="str">
        <f ca="1">評価結果!J223</f>
        <v/>
      </c>
      <c r="I193" s="287" t="str">
        <f>評価結果!M223</f>
        <v>-</v>
      </c>
      <c r="J193" s="288" t="str">
        <f>評価結果!AC223</f>
        <v/>
      </c>
    </row>
    <row r="194" spans="2:10" ht="15.4" customHeight="1">
      <c r="B194" s="1169"/>
      <c r="C194" s="1166"/>
      <c r="D194" s="46" t="s">
        <v>79</v>
      </c>
      <c r="E194" s="59" t="str">
        <f>評価結果!H224</f>
        <v>1f.1</v>
      </c>
      <c r="F194" s="57" t="str">
        <f>評価結果!I224</f>
        <v>外部に面する出入口の開閉の管理</v>
      </c>
      <c r="G194" s="291" t="str">
        <f ca="1">評価結果!G224</f>
        <v>○</v>
      </c>
      <c r="H194" s="299" t="str">
        <f ca="1">評価結果!J224</f>
        <v/>
      </c>
      <c r="I194" s="284">
        <f ca="1">評価結果!M224</f>
        <v>0</v>
      </c>
      <c r="J194" s="285">
        <f ca="1">評価結果!AC224</f>
        <v>0</v>
      </c>
    </row>
    <row r="195" spans="2:10" ht="15.4" customHeight="1">
      <c r="B195" s="1169"/>
      <c r="C195" s="1166"/>
      <c r="D195" s="46"/>
      <c r="E195" s="59" t="str">
        <f>評価結果!H225</f>
        <v>1f.2</v>
      </c>
      <c r="F195" s="57" t="str">
        <f>評価結果!I225</f>
        <v>非稼働エリアのエア供給弁の閉止</v>
      </c>
      <c r="G195" s="291" t="str">
        <f ca="1">評価結果!G225</f>
        <v>○</v>
      </c>
      <c r="H195" s="299" t="str">
        <f ca="1">評価結果!J225</f>
        <v/>
      </c>
      <c r="I195" s="284" t="str">
        <f>評価結果!M225</f>
        <v>-</v>
      </c>
      <c r="J195" s="285" t="str">
        <f>評価結果!AC225</f>
        <v/>
      </c>
    </row>
    <row r="196" spans="2:10" ht="15.4" customHeight="1">
      <c r="B196" s="1169"/>
      <c r="C196" s="1166"/>
      <c r="D196" s="46"/>
      <c r="E196" s="59" t="str">
        <f>評価結果!H226</f>
        <v>1f.3</v>
      </c>
      <c r="F196" s="57" t="str">
        <f>評価結果!I226</f>
        <v>非使用時間帯のエアコンプレッサーの停止</v>
      </c>
      <c r="G196" s="291" t="str">
        <f ca="1">評価結果!G226</f>
        <v>○</v>
      </c>
      <c r="H196" s="299" t="str">
        <f ca="1">評価結果!J226</f>
        <v/>
      </c>
      <c r="I196" s="284" t="str">
        <f>評価結果!M226</f>
        <v>-</v>
      </c>
      <c r="J196" s="285" t="str">
        <f>評価結果!AC226</f>
        <v/>
      </c>
    </row>
    <row r="197" spans="2:10" ht="15.4" customHeight="1">
      <c r="B197" s="1169"/>
      <c r="C197" s="1166"/>
      <c r="D197" s="46"/>
      <c r="E197" s="59" t="str">
        <f>評価結果!H227</f>
        <v>1f.4</v>
      </c>
      <c r="F197" s="57" t="str">
        <f>評価結果!I227</f>
        <v>エアコンプレッサーの設定圧力の適正化</v>
      </c>
      <c r="G197" s="291" t="str">
        <f ca="1">評価結果!G227</f>
        <v>○</v>
      </c>
      <c r="H197" s="299" t="str">
        <f ca="1">評価結果!J227</f>
        <v/>
      </c>
      <c r="I197" s="284" t="str">
        <f>評価結果!M227</f>
        <v>-</v>
      </c>
      <c r="J197" s="285" t="str">
        <f>評価結果!AC227</f>
        <v/>
      </c>
    </row>
    <row r="198" spans="2:10" ht="15.4" customHeight="1">
      <c r="B198" s="1169"/>
      <c r="C198" s="1166"/>
      <c r="D198" s="46"/>
      <c r="E198" s="59" t="str">
        <f>評価結果!H228</f>
        <v>1f.5</v>
      </c>
      <c r="F198" s="57" t="str">
        <f>評価結果!I228</f>
        <v>エアコンプレッサー吸入空気温度の管理</v>
      </c>
      <c r="G198" s="291" t="str">
        <f ca="1">評価結果!G228</f>
        <v>○</v>
      </c>
      <c r="H198" s="299" t="str">
        <f ca="1">評価結果!J228</f>
        <v/>
      </c>
      <c r="I198" s="284" t="str">
        <f>評価結果!M228</f>
        <v>-</v>
      </c>
      <c r="J198" s="285" t="str">
        <f>評価結果!AC228</f>
        <v/>
      </c>
    </row>
    <row r="199" spans="2:10" ht="15.4" customHeight="1">
      <c r="B199" s="1169"/>
      <c r="C199" s="1166"/>
      <c r="D199" s="188"/>
      <c r="E199" s="59" t="str">
        <f>評価結果!H229</f>
        <v>1f.6</v>
      </c>
      <c r="F199" s="57" t="str">
        <f>評価結果!I229</f>
        <v>冷凍・冷蔵設備冷却器の除霜（デフロスト）の実施</v>
      </c>
      <c r="G199" s="291" t="str">
        <f ca="1">評価結果!G229</f>
        <v>○</v>
      </c>
      <c r="H199" s="299" t="str">
        <f ca="1">評価結果!J229</f>
        <v/>
      </c>
      <c r="I199" s="284" t="str">
        <f>評価結果!M229</f>
        <v>-</v>
      </c>
      <c r="J199" s="285" t="str">
        <f>評価結果!AC229</f>
        <v/>
      </c>
    </row>
    <row r="200" spans="2:10" ht="15.4" customHeight="1">
      <c r="B200" s="1169"/>
      <c r="C200" s="1167"/>
      <c r="D200" s="20"/>
      <c r="E200" s="785" t="str">
        <f>評価結果!H230</f>
        <v>1f.7</v>
      </c>
      <c r="F200" s="36" t="str">
        <f>評価結果!I230</f>
        <v>情報通信施設のPUEの実績</v>
      </c>
      <c r="G200" s="786" t="str">
        <f ca="1">評価結果!G230</f>
        <v>○</v>
      </c>
      <c r="H200" s="787" t="str">
        <f ca="1">評価結果!J230</f>
        <v/>
      </c>
      <c r="I200" s="410" t="str">
        <f>評価結果!M230</f>
        <v>-</v>
      </c>
      <c r="J200" s="788" t="str">
        <f>評価結果!AC230</f>
        <v/>
      </c>
    </row>
    <row r="201" spans="2:10" ht="15.4" customHeight="1">
      <c r="B201" s="1169"/>
      <c r="C201" s="1165" t="s">
        <v>770</v>
      </c>
      <c r="D201" s="46" t="s">
        <v>69</v>
      </c>
      <c r="E201" s="127" t="str">
        <f>評価結果!H232</f>
        <v>2a.1</v>
      </c>
      <c r="F201" s="122" t="str">
        <f>評価結果!I232</f>
        <v>熱源機器の点検・清掃</v>
      </c>
      <c r="G201" s="294" t="str">
        <f ca="1">評価結果!G232</f>
        <v>◎</v>
      </c>
      <c r="H201" s="298" t="str">
        <f ca="1">評価結果!J232</f>
        <v/>
      </c>
      <c r="I201" s="281" t="str">
        <f>評価結果!M232</f>
        <v>-</v>
      </c>
      <c r="J201" s="296" t="str">
        <f>評価結果!AC232</f>
        <v/>
      </c>
    </row>
    <row r="202" spans="2:10" ht="15.4" customHeight="1">
      <c r="B202" s="1169"/>
      <c r="C202" s="1166"/>
      <c r="D202" s="46"/>
      <c r="E202" s="59" t="str">
        <f>評価結果!H233</f>
        <v>2a.2</v>
      </c>
      <c r="F202" s="57" t="str">
        <f>評価結果!I233</f>
        <v>冷却水の適正な水質管理及び冷却塔の充填材の清掃</v>
      </c>
      <c r="G202" s="291" t="str">
        <f ca="1">評価結果!G233</f>
        <v>◎</v>
      </c>
      <c r="H202" s="299" t="str">
        <f ca="1">評価結果!J233</f>
        <v/>
      </c>
      <c r="I202" s="284" t="str">
        <f>評価結果!M233</f>
        <v>-</v>
      </c>
      <c r="J202" s="285" t="str">
        <f>評価結果!AC233</f>
        <v/>
      </c>
    </row>
    <row r="203" spans="2:10" ht="15.4" customHeight="1">
      <c r="B203" s="1169"/>
      <c r="C203" s="1166"/>
      <c r="D203" s="46"/>
      <c r="E203" s="59" t="str">
        <f>評価結果!H234</f>
        <v>2a.3</v>
      </c>
      <c r="F203" s="57" t="str">
        <f>評価結果!I234</f>
        <v>熱源用制御機器の点検及び制御バルブ等の作動チェック</v>
      </c>
      <c r="G203" s="291" t="str">
        <f ca="1">評価結果!G234</f>
        <v>○</v>
      </c>
      <c r="H203" s="299" t="str">
        <f ca="1">評価結果!J234</f>
        <v/>
      </c>
      <c r="I203" s="284" t="str">
        <f>評価結果!M234</f>
        <v>-</v>
      </c>
      <c r="J203" s="285" t="str">
        <f>評価結果!AC234</f>
        <v/>
      </c>
    </row>
    <row r="204" spans="2:10" ht="15.4" customHeight="1">
      <c r="B204" s="1169"/>
      <c r="C204" s="1166"/>
      <c r="D204" s="46"/>
      <c r="E204" s="56" t="str">
        <f>評価結果!H235</f>
        <v>2a.4</v>
      </c>
      <c r="F204" s="57" t="str">
        <f>評価結果!I235</f>
        <v>熱交換器の清掃</v>
      </c>
      <c r="G204" s="283" t="str">
        <f ca="1">評価結果!G235</f>
        <v>○</v>
      </c>
      <c r="H204" s="338" t="str">
        <f ca="1">評価結果!J235</f>
        <v/>
      </c>
      <c r="I204" s="284" t="str">
        <f>評価結果!M235</f>
        <v>-</v>
      </c>
      <c r="J204" s="285" t="str">
        <f>評価結果!AC235</f>
        <v/>
      </c>
    </row>
    <row r="205" spans="2:10" ht="15.4" customHeight="1">
      <c r="B205" s="1169"/>
      <c r="C205" s="1166"/>
      <c r="D205" s="46"/>
      <c r="E205" s="56" t="str">
        <f>評価結果!H236</f>
        <v>2a.5</v>
      </c>
      <c r="F205" s="57" t="str">
        <f>評価結果!I236</f>
        <v>蒸気配管・バルブ・スチームトラップからの漏れ点検</v>
      </c>
      <c r="G205" s="283" t="str">
        <f ca="1">評価結果!G236</f>
        <v>○</v>
      </c>
      <c r="H205" s="338" t="str">
        <f ca="1">評価結果!J236</f>
        <v/>
      </c>
      <c r="I205" s="284" t="str">
        <f>評価結果!M236</f>
        <v>-</v>
      </c>
      <c r="J205" s="285" t="str">
        <f>評価結果!AC236</f>
        <v/>
      </c>
    </row>
    <row r="206" spans="2:10" ht="15.4" customHeight="1">
      <c r="B206" s="1169"/>
      <c r="C206" s="1166"/>
      <c r="D206" s="20"/>
      <c r="E206" s="56" t="str">
        <f>評価結果!H237</f>
        <v>2a.6</v>
      </c>
      <c r="F206" s="57" t="str">
        <f>評価結果!I237</f>
        <v>熱源機器のメーカーによる遠隔監視</v>
      </c>
      <c r="G206" s="283" t="str">
        <f ca="1">評価結果!G237</f>
        <v>＋</v>
      </c>
      <c r="H206" s="338" t="str">
        <f ca="1">評価結果!J237</f>
        <v/>
      </c>
      <c r="I206" s="284">
        <f ca="1">評価結果!M237</f>
        <v>0</v>
      </c>
      <c r="J206" s="285" t="str">
        <f ca="1">評価結果!AC237</f>
        <v/>
      </c>
    </row>
    <row r="207" spans="2:10" ht="15.4" customHeight="1">
      <c r="B207" s="1169"/>
      <c r="C207" s="1166"/>
      <c r="D207" s="3" t="s">
        <v>71</v>
      </c>
      <c r="E207" s="50" t="str">
        <f>評価結果!H238</f>
        <v>2b.1</v>
      </c>
      <c r="F207" s="51" t="str">
        <f>評価結果!I238</f>
        <v>空調機・ファンコイルユニット等のフィルターの清浄</v>
      </c>
      <c r="G207" s="289" t="str">
        <f ca="1">評価結果!G238</f>
        <v>◎</v>
      </c>
      <c r="H207" s="340" t="str">
        <f ca="1">評価結果!J238</f>
        <v>×</v>
      </c>
      <c r="I207" s="290">
        <f ca="1">評価結果!M238</f>
        <v>0</v>
      </c>
      <c r="J207" s="282">
        <f ca="1">評価結果!AC238</f>
        <v>0</v>
      </c>
    </row>
    <row r="208" spans="2:10" ht="15.4" customHeight="1">
      <c r="B208" s="1169"/>
      <c r="C208" s="1166"/>
      <c r="D208" s="46"/>
      <c r="E208" s="56" t="str">
        <f>評価結果!H239</f>
        <v>2b.2</v>
      </c>
      <c r="F208" s="57" t="str">
        <f>評価結果!I239</f>
        <v>センサー類の精度チェック及び制御ダンパ等の作動チェック</v>
      </c>
      <c r="G208" s="283" t="str">
        <f ca="1">評価結果!G239</f>
        <v>○</v>
      </c>
      <c r="H208" s="338" t="str">
        <f ca="1">評価結果!J239</f>
        <v/>
      </c>
      <c r="I208" s="284" t="str">
        <f>評価結果!M239</f>
        <v>-</v>
      </c>
      <c r="J208" s="285" t="str">
        <f>評価結果!AC239</f>
        <v/>
      </c>
    </row>
    <row r="209" spans="2:10" ht="15.4" customHeight="1">
      <c r="B209" s="1169"/>
      <c r="C209" s="1166"/>
      <c r="D209" s="46"/>
      <c r="E209" s="56" t="str">
        <f>評価結果!H240</f>
        <v>2b.3</v>
      </c>
      <c r="F209" s="57" t="str">
        <f>評価結果!I240</f>
        <v>空調機・ファンコイルユニット等のコイルフィンの清浄</v>
      </c>
      <c r="G209" s="283" t="str">
        <f ca="1">評価結果!G240</f>
        <v>○</v>
      </c>
      <c r="H209" s="338" t="str">
        <f ca="1">評価結果!J240</f>
        <v/>
      </c>
      <c r="I209" s="284">
        <f ca="1">評価結果!M240</f>
        <v>0</v>
      </c>
      <c r="J209" s="285">
        <f ca="1">評価結果!AC240</f>
        <v>0</v>
      </c>
    </row>
    <row r="210" spans="2:10" ht="15.4" customHeight="1">
      <c r="B210" s="1169"/>
      <c r="C210" s="1166"/>
      <c r="D210" s="46"/>
      <c r="E210" s="56" t="str">
        <f>評価結果!H241</f>
        <v>2b.4</v>
      </c>
      <c r="F210" s="57" t="str">
        <f>評価結果!I241</f>
        <v>パッケージ屋外機のフィンコイル洗浄</v>
      </c>
      <c r="G210" s="283" t="str">
        <f ca="1">評価結果!G241</f>
        <v>○</v>
      </c>
      <c r="H210" s="338" t="str">
        <f ca="1">評価結果!J241</f>
        <v/>
      </c>
      <c r="I210" s="284" t="str">
        <f>評価結果!M241</f>
        <v>-</v>
      </c>
      <c r="J210" s="285" t="str">
        <f>評価結果!AC241</f>
        <v/>
      </c>
    </row>
    <row r="211" spans="2:10" ht="15.4" customHeight="1">
      <c r="B211" s="1169"/>
      <c r="C211" s="1166"/>
      <c r="D211" s="46"/>
      <c r="E211" s="56" t="str">
        <f>評価結果!H242</f>
        <v>2b.5</v>
      </c>
      <c r="F211" s="57" t="str">
        <f>評価結果!I242</f>
        <v>省エネファンベルトへの交換</v>
      </c>
      <c r="G211" s="283" t="str">
        <f ca="1">評価結果!G242</f>
        <v>○</v>
      </c>
      <c r="H211" s="338" t="str">
        <f ca="1">評価結果!J242</f>
        <v/>
      </c>
      <c r="I211" s="284" t="str">
        <f>評価結果!M242</f>
        <v>-</v>
      </c>
      <c r="J211" s="285" t="str">
        <f>評価結果!AC242</f>
        <v/>
      </c>
    </row>
    <row r="212" spans="2:10" ht="15.4" customHeight="1">
      <c r="B212" s="1169"/>
      <c r="C212" s="1166"/>
      <c r="D212" s="47"/>
      <c r="E212" s="62" t="str">
        <f>評価結果!H243</f>
        <v>2b.6</v>
      </c>
      <c r="F212" s="63" t="str">
        <f>評価結果!I243</f>
        <v>パッケージ形空調機のメーカーによる遠隔監視</v>
      </c>
      <c r="G212" s="286" t="str">
        <f ca="1">評価結果!G243</f>
        <v>＋</v>
      </c>
      <c r="H212" s="339" t="str">
        <f ca="1">評価結果!J243</f>
        <v/>
      </c>
      <c r="I212" s="287">
        <f ca="1">評価結果!M243</f>
        <v>0</v>
      </c>
      <c r="J212" s="288" t="str">
        <f ca="1">評価結果!AC243</f>
        <v/>
      </c>
    </row>
    <row r="213" spans="2:10" ht="15.4" customHeight="1">
      <c r="B213" s="1169"/>
      <c r="C213" s="1166"/>
      <c r="D213" s="189" t="s">
        <v>73</v>
      </c>
      <c r="E213" s="56" t="str">
        <f>評価結果!H244</f>
        <v>2c.1</v>
      </c>
      <c r="F213" s="57" t="str">
        <f>評価結果!I244</f>
        <v>照明用制御設備の作動チェック</v>
      </c>
      <c r="G213" s="283" t="str">
        <f ca="1">評価結果!G244</f>
        <v>○</v>
      </c>
      <c r="H213" s="338" t="str">
        <f ca="1">評価結果!J244</f>
        <v/>
      </c>
      <c r="I213" s="284" t="str">
        <f>評価結果!M244</f>
        <v>-</v>
      </c>
      <c r="J213" s="285" t="str">
        <f>評価結果!AC244</f>
        <v/>
      </c>
    </row>
    <row r="214" spans="2:10" ht="15.4" customHeight="1">
      <c r="B214" s="1169"/>
      <c r="C214" s="1166"/>
      <c r="D214" s="188"/>
      <c r="E214" s="132" t="str">
        <f>評価結果!H245</f>
        <v>2c.2</v>
      </c>
      <c r="F214" s="122" t="str">
        <f>評価結果!I245</f>
        <v>照明器具の清掃及び定期的なランプ交換</v>
      </c>
      <c r="G214" s="280" t="str">
        <f ca="1">評価結果!G245</f>
        <v>○</v>
      </c>
      <c r="H214" s="337" t="str">
        <f ca="1">評価結果!J245</f>
        <v/>
      </c>
      <c r="I214" s="281">
        <f ca="1">評価結果!M245</f>
        <v>0</v>
      </c>
      <c r="J214" s="296">
        <f ca="1">評価結果!AC245</f>
        <v>0</v>
      </c>
    </row>
    <row r="215" spans="2:10" ht="15.4" customHeight="1">
      <c r="B215" s="1169"/>
      <c r="C215" s="1166"/>
      <c r="D215" s="20"/>
      <c r="E215" s="62" t="str">
        <f>評価結果!H246</f>
        <v>2c.3</v>
      </c>
      <c r="F215" s="64" t="str">
        <f>評価結果!I246</f>
        <v>ランプ交換時の初期照度補正リセットの実施</v>
      </c>
      <c r="G215" s="286" t="str">
        <f ca="1">評価結果!G246</f>
        <v>○</v>
      </c>
      <c r="H215" s="286" t="str">
        <f ca="1">評価結果!J246</f>
        <v/>
      </c>
      <c r="I215" s="284" t="str">
        <f>評価結果!M246</f>
        <v>-</v>
      </c>
      <c r="J215" s="285" t="str">
        <f>評価結果!AC246</f>
        <v/>
      </c>
    </row>
    <row r="216" spans="2:10" ht="15.4" customHeight="1">
      <c r="B216" s="1169"/>
      <c r="C216" s="1166"/>
      <c r="D216" s="189" t="s">
        <v>79</v>
      </c>
      <c r="E216" s="132" t="str">
        <f>評価結果!H247</f>
        <v>2f.1</v>
      </c>
      <c r="F216" s="122" t="str">
        <f>評価結果!I247</f>
        <v>冷凍・冷蔵庫の保温管理</v>
      </c>
      <c r="G216" s="280" t="str">
        <f ca="1">評価結果!G247</f>
        <v>○</v>
      </c>
      <c r="H216" s="337" t="str">
        <f ca="1">評価結果!J247</f>
        <v/>
      </c>
      <c r="I216" s="290" t="str">
        <f>評価結果!M247</f>
        <v>-</v>
      </c>
      <c r="J216" s="282" t="str">
        <f>評価結果!AC247</f>
        <v/>
      </c>
    </row>
    <row r="217" spans="2:10" ht="15.4" customHeight="1">
      <c r="B217" s="1170"/>
      <c r="C217" s="1167"/>
      <c r="D217" s="20"/>
      <c r="E217" s="62" t="str">
        <f>評価結果!H248</f>
        <v>2f.2</v>
      </c>
      <c r="F217" s="63" t="str">
        <f>評価結果!I248</f>
        <v>ｴｱ配管･ﾊﾞﾙﾌﾞからの漏れ点検及びｴｱｺﾝﾌﾟﾚｯｻｰ吸込みﾌｨﾙﾀｰの清掃</v>
      </c>
      <c r="G217" s="286" t="str">
        <f ca="1">評価結果!G248</f>
        <v>○</v>
      </c>
      <c r="H217" s="286" t="str">
        <f ca="1">評価結果!J248</f>
        <v/>
      </c>
      <c r="I217" s="288" t="str">
        <f>評価結果!M248</f>
        <v>-</v>
      </c>
      <c r="J217" s="288" t="str">
        <f>評価結果!AC248</f>
        <v/>
      </c>
    </row>
    <row r="218" spans="2:10" ht="15.6" customHeight="1">
      <c r="B218" s="1388" t="s">
        <v>314</v>
      </c>
      <c r="C218" s="43" t="s">
        <v>90</v>
      </c>
      <c r="D218" s="1174" t="s">
        <v>808</v>
      </c>
      <c r="E218" s="50">
        <f>評価結果!H249</f>
        <v>1.1000000000000001</v>
      </c>
      <c r="F218" s="51" t="str">
        <f>評価結果!I249</f>
        <v>太陽光発電システムの導入</v>
      </c>
      <c r="G218" s="289" t="str">
        <f ca="1">評価結果!G249</f>
        <v>◎</v>
      </c>
      <c r="H218" s="289" t="str">
        <f ca="1">評価結果!J249</f>
        <v>×</v>
      </c>
      <c r="I218" s="282">
        <f ca="1">評価結果!M249</f>
        <v>0</v>
      </c>
      <c r="J218" s="282">
        <f ca="1">評価結果!AC249</f>
        <v>5</v>
      </c>
    </row>
    <row r="219" spans="2:10" ht="15.6" customHeight="1">
      <c r="B219" s="1389"/>
      <c r="C219" s="48"/>
      <c r="D219" s="1175"/>
      <c r="E219" s="1078">
        <f>評価結果!H250</f>
        <v>1.2</v>
      </c>
      <c r="F219" s="45" t="str">
        <f>評価結果!I250</f>
        <v>大規模太陽光発電システムの導入</v>
      </c>
      <c r="G219" s="1079" t="str">
        <f ca="1">評価結果!G250</f>
        <v>＋</v>
      </c>
      <c r="H219" s="1079" t="str">
        <f ca="1">評価結果!J250</f>
        <v/>
      </c>
      <c r="I219" s="1080">
        <f ca="1">評価結果!M250</f>
        <v>0</v>
      </c>
      <c r="J219" s="1080" t="str">
        <f ca="1">評価結果!AC250</f>
        <v/>
      </c>
    </row>
    <row r="220" spans="2:10" ht="15.6" customHeight="1">
      <c r="B220" s="1389"/>
      <c r="C220" s="396"/>
      <c r="D220" s="1184"/>
      <c r="E220" s="62">
        <f>評価結果!H251</f>
        <v>1.3</v>
      </c>
      <c r="F220" s="63" t="str">
        <f>評価結果!I251</f>
        <v>再生可能エネルギーシステムの導入</v>
      </c>
      <c r="G220" s="286" t="str">
        <f ca="1">評価結果!G251</f>
        <v>＋</v>
      </c>
      <c r="H220" s="286" t="str">
        <f ca="1">評価結果!J251</f>
        <v/>
      </c>
      <c r="I220" s="288">
        <f ca="1">評価結果!M251</f>
        <v>0</v>
      </c>
      <c r="J220" s="288" t="str">
        <f ca="1">評価結果!AC251</f>
        <v/>
      </c>
    </row>
    <row r="221" spans="2:10" ht="15.6" customHeight="1">
      <c r="B221" s="1389"/>
      <c r="C221" s="43" t="s">
        <v>92</v>
      </c>
      <c r="D221" s="1174" t="s">
        <v>812</v>
      </c>
      <c r="E221" s="50">
        <f>評価結果!H252</f>
        <v>2.1</v>
      </c>
      <c r="F221" s="51" t="str">
        <f>評価結果!I252</f>
        <v>オフサイトの再生可能エネルギー発電設備の導入</v>
      </c>
      <c r="G221" s="289" t="str">
        <f ca="1">評価結果!G252</f>
        <v>○</v>
      </c>
      <c r="H221" s="289" t="str">
        <f ca="1">評価結果!J252</f>
        <v/>
      </c>
      <c r="I221" s="282">
        <f ca="1">評価結果!M252</f>
        <v>0</v>
      </c>
      <c r="J221" s="282">
        <f ca="1">評価結果!AC252</f>
        <v>5</v>
      </c>
    </row>
    <row r="222" spans="2:10" ht="15.6" customHeight="1">
      <c r="B222" s="1389"/>
      <c r="C222" s="396"/>
      <c r="D222" s="1184"/>
      <c r="E222" s="62">
        <f>評価結果!H253</f>
        <v>2.2000000000000002</v>
      </c>
      <c r="F222" s="63" t="str">
        <f>評価結果!I253</f>
        <v>追加性等のあるオフサイトの再生可能エネルギー発電設備の導入</v>
      </c>
      <c r="G222" s="286" t="str">
        <f ca="1">評価結果!G253</f>
        <v>＋</v>
      </c>
      <c r="H222" s="286" t="str">
        <f ca="1">評価結果!J253</f>
        <v/>
      </c>
      <c r="I222" s="288">
        <f ca="1">評価結果!M253</f>
        <v>0</v>
      </c>
      <c r="J222" s="288" t="str">
        <f ca="1">評価結果!AC253</f>
        <v/>
      </c>
    </row>
    <row r="223" spans="2:10" ht="15.6" customHeight="1">
      <c r="B223" s="1389"/>
      <c r="C223" s="43" t="s">
        <v>2022</v>
      </c>
      <c r="D223" s="1174" t="s">
        <v>815</v>
      </c>
      <c r="E223" s="50">
        <f>評価結果!H254</f>
        <v>3.1</v>
      </c>
      <c r="F223" s="51" t="str">
        <f>評価結果!I254</f>
        <v>再生可能エネルギー電気の購入</v>
      </c>
      <c r="G223" s="289" t="str">
        <f ca="1">評価結果!G254</f>
        <v>○</v>
      </c>
      <c r="H223" s="289" t="str">
        <f ca="1">評価結果!J254</f>
        <v/>
      </c>
      <c r="I223" s="282" t="str">
        <f>評価結果!M254</f>
        <v>-</v>
      </c>
      <c r="J223" s="282" t="str">
        <f>評価結果!AC254</f>
        <v/>
      </c>
    </row>
    <row r="224" spans="2:10" ht="15.6" customHeight="1">
      <c r="B224" s="1389"/>
      <c r="C224" s="396"/>
      <c r="D224" s="1184"/>
      <c r="E224" s="62">
        <f>評価結果!H255</f>
        <v>3.2</v>
      </c>
      <c r="F224" s="63" t="str">
        <f>評価結果!I255</f>
        <v>追加性等のある再生可能エネルギー電気の購入</v>
      </c>
      <c r="G224" s="286" t="str">
        <f ca="1">評価結果!G255</f>
        <v>＋</v>
      </c>
      <c r="H224" s="286" t="str">
        <f ca="1">評価結果!J255</f>
        <v/>
      </c>
      <c r="I224" s="288">
        <f ca="1">評価結果!M255</f>
        <v>0</v>
      </c>
      <c r="J224" s="288" t="str">
        <f ca="1">評価結果!AC255</f>
        <v/>
      </c>
    </row>
    <row r="225" spans="2:10" ht="15.6" customHeight="1">
      <c r="B225" s="1389"/>
      <c r="C225" s="43" t="s">
        <v>369</v>
      </c>
      <c r="D225" s="44" t="s">
        <v>818</v>
      </c>
      <c r="E225" s="50">
        <f>評価結果!H256</f>
        <v>4.0999999999999996</v>
      </c>
      <c r="F225" s="51" t="str">
        <f>評価結果!I256</f>
        <v>駐車場のZEV充電設備の整備</v>
      </c>
      <c r="G225" s="289" t="str">
        <f ca="1">評価結果!G256</f>
        <v>○</v>
      </c>
      <c r="H225" s="289" t="str">
        <f ca="1">評価結果!J256</f>
        <v/>
      </c>
      <c r="I225" s="282" t="str">
        <f>評価結果!M256</f>
        <v>-</v>
      </c>
      <c r="J225" s="282" t="str">
        <f>評価結果!AC256</f>
        <v/>
      </c>
    </row>
    <row r="226" spans="2:10" ht="15.6" customHeight="1">
      <c r="B226" s="1389"/>
      <c r="C226" s="395"/>
      <c r="D226" s="32"/>
      <c r="E226" s="56">
        <f>評価結果!H257</f>
        <v>4.2</v>
      </c>
      <c r="F226" s="57" t="str">
        <f>評価結果!I257</f>
        <v>デマンドレスポンスに対応した設備の導入</v>
      </c>
      <c r="G226" s="283" t="str">
        <f ca="1">評価結果!G257</f>
        <v>＋</v>
      </c>
      <c r="H226" s="283" t="str">
        <f ca="1">評価結果!J257</f>
        <v/>
      </c>
      <c r="I226" s="285">
        <f ca="1">評価結果!M257</f>
        <v>0</v>
      </c>
      <c r="J226" s="285" t="str">
        <f ca="1">評価結果!AC257</f>
        <v/>
      </c>
    </row>
    <row r="227" spans="2:10" ht="15.6" customHeight="1">
      <c r="B227" s="1390"/>
      <c r="C227" s="396"/>
      <c r="D227" s="34"/>
      <c r="E227" s="62">
        <f>評価結果!H258</f>
        <v>4.3</v>
      </c>
      <c r="F227" s="63" t="str">
        <f>評価結果!I258</f>
        <v>小売電気事業者等とのデマンドレスポンス契約</v>
      </c>
      <c r="G227" s="286" t="str">
        <f ca="1">評価結果!G258</f>
        <v>＋</v>
      </c>
      <c r="H227" s="286" t="str">
        <f ca="1">評価結果!J258</f>
        <v/>
      </c>
      <c r="I227" s="288">
        <f ca="1">評価結果!M258</f>
        <v>0</v>
      </c>
      <c r="J227" s="288" t="str">
        <f ca="1">評価結果!AC258</f>
        <v/>
      </c>
    </row>
    <row r="228" spans="2:10" ht="15.6" customHeight="1">
      <c r="B228" s="1388" t="s">
        <v>2189</v>
      </c>
      <c r="C228" s="43" t="s">
        <v>90</v>
      </c>
      <c r="D228" s="1174" t="s">
        <v>823</v>
      </c>
      <c r="E228" s="50">
        <f>評価結果!H259</f>
        <v>1.1000000000000001</v>
      </c>
      <c r="F228" s="51" t="str">
        <f>評価結果!I259</f>
        <v>ゼロエミッション化へのロードマップの策定</v>
      </c>
      <c r="G228" s="289" t="str">
        <f ca="1">評価結果!G259</f>
        <v>◎</v>
      </c>
      <c r="H228" s="289" t="str">
        <f ca="1">評価結果!J259</f>
        <v>×</v>
      </c>
      <c r="I228" s="282">
        <f ca="1">評価結果!M259</f>
        <v>0</v>
      </c>
      <c r="J228" s="282">
        <f ca="1">評価結果!AC259</f>
        <v>3.9612676056338025</v>
      </c>
    </row>
    <row r="229" spans="2:10" ht="15.6" customHeight="1">
      <c r="B229" s="1389"/>
      <c r="C229" s="395"/>
      <c r="D229" s="1175"/>
      <c r="E229" s="56">
        <f>評価結果!H260</f>
        <v>1.2</v>
      </c>
      <c r="F229" s="57" t="str">
        <f>評価結果!I260</f>
        <v>ZEB（ネット・ゼロ・エネルギー・ビル）化へのロードマップの策定</v>
      </c>
      <c r="G229" s="283" t="str">
        <f ca="1">評価結果!G260</f>
        <v>○</v>
      </c>
      <c r="H229" s="283" t="str">
        <f ca="1">評価結果!J260</f>
        <v/>
      </c>
      <c r="I229" s="285">
        <f ca="1">評価結果!M260</f>
        <v>0</v>
      </c>
      <c r="J229" s="285">
        <f ca="1">評価結果!AC260</f>
        <v>1.9014084507042253</v>
      </c>
    </row>
    <row r="230" spans="2:10" ht="15.6" customHeight="1">
      <c r="B230" s="1389"/>
      <c r="C230" s="395"/>
      <c r="D230" s="32"/>
      <c r="E230" s="56">
        <f>評価結果!H261</f>
        <v>1.3</v>
      </c>
      <c r="F230" s="57" t="str">
        <f>評価結果!I261</f>
        <v>CO2排出量の削減実績</v>
      </c>
      <c r="G230" s="283" t="str">
        <f ca="1">評価結果!G261</f>
        <v>◎</v>
      </c>
      <c r="H230" s="283" t="str">
        <f ca="1">評価結果!J261</f>
        <v/>
      </c>
      <c r="I230" s="285" t="str">
        <f>評価結果!M261</f>
        <v>-</v>
      </c>
      <c r="J230" s="285" t="str">
        <f>評価結果!AC261</f>
        <v/>
      </c>
    </row>
    <row r="231" spans="2:10" ht="15.6" customHeight="1">
      <c r="B231" s="1389"/>
      <c r="C231" s="395"/>
      <c r="D231" s="32"/>
      <c r="E231" s="56">
        <f>評価結果!H262</f>
        <v>1.4</v>
      </c>
      <c r="F231" s="57" t="str">
        <f>評価結果!I262</f>
        <v>一次エネルギー消費量の削減実績</v>
      </c>
      <c r="G231" s="283" t="str">
        <f ca="1">評価結果!G262</f>
        <v>○</v>
      </c>
      <c r="H231" s="283" t="str">
        <f ca="1">評価結果!J262</f>
        <v/>
      </c>
      <c r="I231" s="285" t="str">
        <f>評価結果!M262</f>
        <v>-</v>
      </c>
      <c r="J231" s="285" t="str">
        <f>評価結果!AC262</f>
        <v/>
      </c>
    </row>
    <row r="232" spans="2:10" ht="15.6" customHeight="1">
      <c r="B232" s="1389"/>
      <c r="C232" s="395"/>
      <c r="D232" s="32"/>
      <c r="E232" s="56">
        <f>評価結果!H263</f>
        <v>1.5</v>
      </c>
      <c r="F232" s="57" t="str">
        <f>評価結果!I263</f>
        <v>再生可能エネルギー電気の利用割合</v>
      </c>
      <c r="G232" s="283" t="str">
        <f ca="1">評価結果!G263</f>
        <v>○</v>
      </c>
      <c r="H232" s="283" t="str">
        <f ca="1">評価結果!J263</f>
        <v/>
      </c>
      <c r="I232" s="285">
        <f ca="1">評価結果!M263</f>
        <v>0</v>
      </c>
      <c r="J232" s="285">
        <f ca="1">評価結果!AC263</f>
        <v>2.3767605633802815</v>
      </c>
    </row>
    <row r="233" spans="2:10" ht="15.6" customHeight="1">
      <c r="B233" s="1389"/>
      <c r="C233" s="396"/>
      <c r="D233" s="34"/>
      <c r="E233" s="925">
        <f>評価結果!H264</f>
        <v>1.6</v>
      </c>
      <c r="F233" s="36" t="str">
        <f>評価結果!I264</f>
        <v>特定温室効果ガス以外の温室効果ガス排出量の削減実績</v>
      </c>
      <c r="G233" s="950" t="str">
        <f ca="1">評価結果!G264</f>
        <v>○</v>
      </c>
      <c r="H233" s="950" t="str">
        <f ca="1">評価結果!J264</f>
        <v/>
      </c>
      <c r="I233" s="788" t="str">
        <f>評価結果!M264</f>
        <v>-</v>
      </c>
      <c r="J233" s="788" t="str">
        <f>評価結果!AC264</f>
        <v/>
      </c>
    </row>
    <row r="234" spans="2:10" ht="15.6" customHeight="1">
      <c r="B234" s="1389"/>
      <c r="C234" s="43" t="s">
        <v>92</v>
      </c>
      <c r="D234" s="44" t="s">
        <v>831</v>
      </c>
      <c r="E234" s="62">
        <f>評価結果!H265</f>
        <v>2.1</v>
      </c>
      <c r="F234" s="63" t="str">
        <f>評価結果!I265</f>
        <v>気候変動への適応</v>
      </c>
      <c r="G234" s="286" t="str">
        <f ca="1">評価結果!G265</f>
        <v>○</v>
      </c>
      <c r="H234" s="286" t="str">
        <f ca="1">評価結果!J265</f>
        <v/>
      </c>
      <c r="I234" s="288">
        <f ca="1">評価結果!M265</f>
        <v>0</v>
      </c>
      <c r="J234" s="288">
        <f ca="1">評価結果!AC265</f>
        <v>0.88028169014084501</v>
      </c>
    </row>
    <row r="235" spans="2:10" ht="15.6" customHeight="1">
      <c r="B235" s="1389"/>
      <c r="C235" s="43" t="s">
        <v>2022</v>
      </c>
      <c r="D235" s="44" t="s">
        <v>833</v>
      </c>
      <c r="E235" s="50">
        <f>評価結果!H266</f>
        <v>3.1</v>
      </c>
      <c r="F235" s="51" t="str">
        <f>評価結果!I266</f>
        <v>持続可能な低炭素資材等の導入</v>
      </c>
      <c r="G235" s="289" t="str">
        <f ca="1">評価結果!G266</f>
        <v>○</v>
      </c>
      <c r="H235" s="289" t="str">
        <f ca="1">評価結果!J266</f>
        <v/>
      </c>
      <c r="I235" s="282">
        <f ca="1">評価結果!M266</f>
        <v>0</v>
      </c>
      <c r="J235" s="282">
        <f ca="1">評価結果!AC266</f>
        <v>0.88028169014084501</v>
      </c>
    </row>
    <row r="236" spans="2:10" ht="15.6" customHeight="1">
      <c r="B236" s="1389"/>
      <c r="C236" s="395"/>
      <c r="D236" s="32"/>
      <c r="E236" s="56">
        <f>評価結果!H267</f>
        <v>3.2</v>
      </c>
      <c r="F236" s="57" t="str">
        <f>評価結果!I267</f>
        <v>建設時のCO2排出量の把握と低減</v>
      </c>
      <c r="G236" s="283" t="str">
        <f ca="1">評価結果!G267</f>
        <v>＋</v>
      </c>
      <c r="H236" s="283" t="str">
        <f ca="1">評価結果!J267</f>
        <v/>
      </c>
      <c r="I236" s="285">
        <f ca="1">評価結果!M267</f>
        <v>0</v>
      </c>
      <c r="J236" s="285" t="str">
        <f ca="1">評価結果!AC267</f>
        <v/>
      </c>
    </row>
    <row r="237" spans="2:10" ht="15.6" customHeight="1">
      <c r="B237" s="1389"/>
      <c r="C237" s="395"/>
      <c r="D237" s="32"/>
      <c r="E237" s="56">
        <f>評価結果!H268</f>
        <v>3.3</v>
      </c>
      <c r="F237" s="57" t="str">
        <f>評価結果!I268</f>
        <v>テナント工事に伴うCO2排出量を低減させる貸方基準書等の整備</v>
      </c>
      <c r="G237" s="283" t="str">
        <f ca="1">評価結果!G268</f>
        <v>＋</v>
      </c>
      <c r="H237" s="283" t="str">
        <f ca="1">評価結果!J268</f>
        <v/>
      </c>
      <c r="I237" s="285">
        <f ca="1">評価結果!M268</f>
        <v>0</v>
      </c>
      <c r="J237" s="285" t="str">
        <f ca="1">評価結果!AC268</f>
        <v/>
      </c>
    </row>
    <row r="238" spans="2:10" ht="15.6" customHeight="1">
      <c r="B238" s="1390"/>
      <c r="C238" s="396"/>
      <c r="D238" s="34"/>
      <c r="E238" s="62">
        <f>評価結果!H269</f>
        <v>3.4</v>
      </c>
      <c r="F238" s="63" t="str">
        <f>評価結果!I269</f>
        <v>ウェルネスに関する環境認証の取得</v>
      </c>
      <c r="G238" s="286" t="str">
        <f ca="1">評価結果!G269</f>
        <v>＋</v>
      </c>
      <c r="H238" s="286" t="str">
        <f ca="1">評価結果!J269</f>
        <v/>
      </c>
      <c r="I238" s="288">
        <f ca="1">評価結果!M269</f>
        <v>0</v>
      </c>
      <c r="J238" s="288" t="str">
        <f ca="1">評価結果!AC269</f>
        <v/>
      </c>
    </row>
    <row r="239" spans="2:10">
      <c r="I239" s="1"/>
      <c r="J239" s="1"/>
    </row>
    <row r="240" spans="2:10" hidden="1">
      <c r="I240" s="1"/>
      <c r="J240" s="1"/>
    </row>
    <row r="241" spans="9:10" hidden="1">
      <c r="I241" s="1"/>
      <c r="J241" s="1"/>
    </row>
    <row r="242" spans="9:10" hidden="1">
      <c r="I242" s="1"/>
      <c r="J242" s="1"/>
    </row>
    <row r="243" spans="9:10" hidden="1">
      <c r="I243" s="1"/>
      <c r="J243" s="1"/>
    </row>
    <row r="244" spans="9:10" hidden="1">
      <c r="I244" s="1"/>
      <c r="J244" s="1"/>
    </row>
    <row r="245" spans="9:10" hidden="1">
      <c r="I245" s="1"/>
      <c r="J245" s="1"/>
    </row>
    <row r="246" spans="9:10" hidden="1">
      <c r="I246" s="1"/>
      <c r="J246" s="1"/>
    </row>
    <row r="247" spans="9:10" hidden="1">
      <c r="I247" s="1"/>
      <c r="J247" s="1"/>
    </row>
    <row r="248" spans="9:10" hidden="1">
      <c r="I248" s="1"/>
      <c r="J248" s="1"/>
    </row>
    <row r="249" spans="9:10" hidden="1">
      <c r="I249" s="1"/>
      <c r="J249" s="1"/>
    </row>
    <row r="250" spans="9:10" hidden="1">
      <c r="I250" s="1"/>
      <c r="J250" s="1"/>
    </row>
    <row r="251" spans="9:10" hidden="1">
      <c r="I251" s="1"/>
      <c r="J251" s="1"/>
    </row>
    <row r="252" spans="9:10" hidden="1">
      <c r="I252" s="1"/>
      <c r="J252" s="1"/>
    </row>
    <row r="253" spans="9:10" hidden="1">
      <c r="I253" s="1"/>
      <c r="J253" s="1"/>
    </row>
    <row r="254" spans="9:10" hidden="1">
      <c r="I254" s="1"/>
      <c r="J254" s="1"/>
    </row>
    <row r="255" spans="9:10" hidden="1">
      <c r="I255" s="1"/>
      <c r="J255" s="1"/>
    </row>
    <row r="256" spans="9:10" hidden="1">
      <c r="I256" s="1"/>
      <c r="J256" s="1"/>
    </row>
    <row r="257" spans="9:10" hidden="1">
      <c r="I257" s="1"/>
      <c r="J257" s="1"/>
    </row>
    <row r="258" spans="9:10" hidden="1">
      <c r="I258" s="1"/>
      <c r="J258" s="1"/>
    </row>
    <row r="259" spans="9:10" hidden="1">
      <c r="I259" s="1"/>
      <c r="J259" s="1"/>
    </row>
    <row r="260" spans="9:10" hidden="1">
      <c r="I260" s="1"/>
      <c r="J260" s="1"/>
    </row>
    <row r="261" spans="9:10" hidden="1">
      <c r="I261" s="1"/>
      <c r="J261" s="1"/>
    </row>
    <row r="262" spans="9:10" hidden="1">
      <c r="I262" s="1"/>
      <c r="J262" s="1"/>
    </row>
  </sheetData>
  <sheetProtection algorithmName="SHA-512" hashValue="jr+NcErTiOe4CrPXWmpqE4n6z+GR/1NG3tljCBvVM2ncWu5RAiYaFg6VW9jmsLC20Vtlzx/PhCjlytujMdd9jQ==" saltValue="89Pf3jjGkIhNed83FPNMfg==" spinCount="100000" sheet="1" objects="1" scenarios="1" selectLockedCells="1"/>
  <mergeCells count="22">
    <mergeCell ref="C63:C125"/>
    <mergeCell ref="B63:B125"/>
    <mergeCell ref="C201:C217"/>
    <mergeCell ref="C126:C137"/>
    <mergeCell ref="B126:B137"/>
    <mergeCell ref="C138:C191"/>
    <mergeCell ref="B138:B191"/>
    <mergeCell ref="B192:B217"/>
    <mergeCell ref="C192:C200"/>
    <mergeCell ref="F5:J5"/>
    <mergeCell ref="D21:D22"/>
    <mergeCell ref="B8:B29"/>
    <mergeCell ref="B30:B62"/>
    <mergeCell ref="C39:C62"/>
    <mergeCell ref="D14:D15"/>
    <mergeCell ref="B6:D6"/>
    <mergeCell ref="D218:D220"/>
    <mergeCell ref="D221:D222"/>
    <mergeCell ref="D223:D224"/>
    <mergeCell ref="D228:D229"/>
    <mergeCell ref="B218:B227"/>
    <mergeCell ref="B228:B238"/>
  </mergeCells>
  <phoneticPr fontId="4"/>
  <printOptions horizontalCentered="1"/>
  <pageMargins left="0.19685039370078741" right="0.19685039370078741" top="0.59055118110236227" bottom="0.19685039370078741" header="0.51181102362204722" footer="0.11811023622047245"/>
  <pageSetup paperSize="9" scale="80" orientation="portrait" blackAndWhite="1" r:id="rId1"/>
  <headerFooter alignWithMargins="0"/>
  <rowBreaks count="3" manualBreakCount="3">
    <brk id="62" max="23" man="1"/>
    <brk id="125" max="23" man="1"/>
    <brk id="191" max="23" man="1"/>
  </rowBreaks>
  <ignoredErrors>
    <ignoredError sqref="G182:J217 G8:J98 G176:J180 G100:J152 G155:J172" unlockedFormula="1"/>
    <ignoredError sqref="C8 C11 C14 C21 C29:C30 C34"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U74"/>
  <sheetViews>
    <sheetView showGridLines="0" zoomScaleNormal="100" zoomScaleSheetLayoutView="85" workbookViewId="0">
      <pane ySplit="11" topLeftCell="A12" activePane="bottomLeft" state="frozen"/>
      <selection activeCell="D13" sqref="D13:E13"/>
      <selection pane="bottomLeft" activeCell="E12" sqref="E12"/>
    </sheetView>
  </sheetViews>
  <sheetFormatPr defaultColWidth="0" defaultRowHeight="13.5" zeroHeight="1"/>
  <cols>
    <col min="1" max="1" width="2.125" customWidth="1"/>
    <col min="2" max="2" width="0.5" customWidth="1"/>
    <col min="3" max="3" width="2.625" customWidth="1"/>
    <col min="4" max="4" width="3.625" customWidth="1"/>
    <col min="5" max="5" width="4.625" customWidth="1"/>
    <col min="6" max="6" width="5.625" customWidth="1"/>
    <col min="7" max="7" width="14.625" customWidth="1"/>
    <col min="8" max="13" width="6.625" customWidth="1"/>
    <col min="14" max="14" width="5.625" customWidth="1"/>
    <col min="15" max="15" width="0.25" customWidth="1"/>
    <col min="16" max="24" width="6.625" customWidth="1"/>
    <col min="25" max="25" width="2.625" customWidth="1"/>
    <col min="26" max="26" width="0.5" customWidth="1"/>
    <col min="27" max="27" width="2.625" customWidth="1"/>
    <col min="28" max="250" width="9" hidden="1" customWidth="1"/>
    <col min="251" max="251" width="2.125" hidden="1" customWidth="1"/>
    <col min="252" max="252" width="2.625" hidden="1" customWidth="1"/>
    <col min="253" max="253" width="3.625" hidden="1" customWidth="1"/>
    <col min="254" max="254" width="4.625" hidden="1" customWidth="1"/>
    <col min="255" max="255" width="5.625" hidden="1" customWidth="1"/>
    <col min="256" max="16384" width="14.625" hidden="1"/>
  </cols>
  <sheetData>
    <row r="1" spans="2:48" ht="13.5" customHeight="1">
      <c r="B1" s="1"/>
      <c r="C1" s="252" t="s">
        <v>2195</v>
      </c>
      <c r="AB1" t="s">
        <v>1070</v>
      </c>
      <c r="AC1" t="s">
        <v>2196</v>
      </c>
      <c r="AE1" s="16" t="s">
        <v>2197</v>
      </c>
      <c r="AF1" s="16" t="s">
        <v>1317</v>
      </c>
      <c r="AG1" s="16" t="s">
        <v>1318</v>
      </c>
      <c r="AH1" s="16" t="s">
        <v>1319</v>
      </c>
      <c r="AI1" s="16" t="s">
        <v>1320</v>
      </c>
      <c r="AJ1" s="16" t="s">
        <v>1321</v>
      </c>
      <c r="AK1" s="16" t="s">
        <v>1322</v>
      </c>
      <c r="AL1" s="16" t="s">
        <v>1323</v>
      </c>
      <c r="AM1" s="16" t="s">
        <v>1324</v>
      </c>
      <c r="AN1" s="16" t="s">
        <v>1325</v>
      </c>
      <c r="AO1" s="16" t="s">
        <v>1326</v>
      </c>
      <c r="AP1" s="16" t="s">
        <v>1327</v>
      </c>
      <c r="AQ1" s="16" t="s">
        <v>1332</v>
      </c>
      <c r="AR1" s="16" t="s">
        <v>1333</v>
      </c>
      <c r="AS1" s="16" t="s">
        <v>1328</v>
      </c>
      <c r="AT1" s="16" t="s">
        <v>2198</v>
      </c>
      <c r="AU1" s="258" t="s">
        <v>2199</v>
      </c>
      <c r="AV1" s="533" t="s">
        <v>2200</v>
      </c>
    </row>
    <row r="2" spans="2:48" ht="3" customHeight="1">
      <c r="B2" s="393"/>
      <c r="C2" s="394"/>
      <c r="D2" s="250"/>
      <c r="E2" s="394"/>
      <c r="F2" s="394"/>
      <c r="G2" s="394"/>
      <c r="H2" s="394"/>
      <c r="I2" s="394"/>
      <c r="J2" s="394"/>
      <c r="K2" s="394"/>
      <c r="L2" s="394"/>
      <c r="M2" s="394"/>
      <c r="N2" s="394"/>
      <c r="O2" s="394"/>
      <c r="P2" s="394"/>
      <c r="Q2" s="394"/>
      <c r="R2" s="394"/>
      <c r="S2" s="394"/>
      <c r="T2" s="394"/>
      <c r="U2" s="394"/>
      <c r="V2" s="394"/>
      <c r="W2" s="394"/>
      <c r="X2" s="394"/>
      <c r="Y2" s="394"/>
      <c r="Z2" s="344"/>
      <c r="AD2" s="14"/>
    </row>
    <row r="3" spans="2:48" ht="13.5" customHeight="1" thickBot="1">
      <c r="B3" s="395"/>
      <c r="D3" s="1" t="s">
        <v>2201</v>
      </c>
      <c r="Z3" s="32"/>
      <c r="AD3" s="14" t="s">
        <v>2202</v>
      </c>
      <c r="AE3" s="530" t="s">
        <v>1070</v>
      </c>
      <c r="AH3" s="530" t="s">
        <v>1070</v>
      </c>
      <c r="AI3" s="530" t="s">
        <v>1070</v>
      </c>
      <c r="AJ3" s="530" t="s">
        <v>1070</v>
      </c>
      <c r="AK3" s="530" t="s">
        <v>1070</v>
      </c>
      <c r="AL3" s="530" t="s">
        <v>1070</v>
      </c>
      <c r="AM3" s="530" t="s">
        <v>1070</v>
      </c>
      <c r="AN3" s="530" t="s">
        <v>1070</v>
      </c>
      <c r="AO3" s="530" t="s">
        <v>1070</v>
      </c>
      <c r="AP3" s="530" t="s">
        <v>1070</v>
      </c>
    </row>
    <row r="4" spans="2:48" ht="13.5" customHeight="1" thickBot="1">
      <c r="B4" s="395"/>
      <c r="D4" s="1"/>
      <c r="H4" s="2" t="s">
        <v>2203</v>
      </c>
      <c r="I4" s="534" t="str">
        <f>IF(COUNT(E12:E71)=0,"",MIN(E12:E71))</f>
        <v/>
      </c>
      <c r="J4" s="1394" t="s">
        <v>2204</v>
      </c>
      <c r="K4" s="1395"/>
      <c r="L4" s="1396"/>
      <c r="M4" s="534" t="str">
        <f>IF(COUNT(E12:E71)=0,"",MAX(E12:E71))</f>
        <v/>
      </c>
      <c r="Z4" s="32"/>
      <c r="AC4" s="27"/>
      <c r="AD4" s="27"/>
    </row>
    <row r="5" spans="2:48" ht="4.5" customHeight="1">
      <c r="B5" s="395"/>
      <c r="D5" s="1"/>
      <c r="Z5" s="32"/>
    </row>
    <row r="6" spans="2:48" s="1" customFormat="1" ht="15" customHeight="1">
      <c r="B6" s="395"/>
      <c r="C6"/>
      <c r="D6" s="1399" t="s">
        <v>2205</v>
      </c>
      <c r="E6" s="1291" t="s">
        <v>2206</v>
      </c>
      <c r="F6" s="1291" t="s">
        <v>2207</v>
      </c>
      <c r="G6" s="1291" t="s">
        <v>1308</v>
      </c>
      <c r="H6" s="535">
        <f>基本情報!$E$7</f>
        <v>2</v>
      </c>
      <c r="I6" s="187" t="s">
        <v>853</v>
      </c>
      <c r="J6" s="535">
        <f>基本情報!$E$9</f>
        <v>4</v>
      </c>
      <c r="K6" s="535">
        <f>基本情報!$E$10</f>
        <v>5</v>
      </c>
      <c r="L6" s="187" t="s">
        <v>853</v>
      </c>
      <c r="M6" s="187" t="s">
        <v>853</v>
      </c>
      <c r="N6" s="187" t="s">
        <v>853</v>
      </c>
      <c r="O6" s="223"/>
      <c r="P6" s="1171" t="s">
        <v>2208</v>
      </c>
      <c r="Q6" s="1172"/>
      <c r="R6" s="1172"/>
      <c r="S6" s="1172"/>
      <c r="T6" s="1172"/>
      <c r="U6" s="1172"/>
      <c r="V6" s="1172"/>
      <c r="W6" s="1172"/>
      <c r="X6" s="1173"/>
      <c r="Y6" s="237"/>
      <c r="Z6" s="536"/>
      <c r="AA6" s="537"/>
      <c r="AB6" s="237"/>
    </row>
    <row r="7" spans="2:48" s="1" customFormat="1" ht="24" customHeight="1">
      <c r="B7" s="395"/>
      <c r="C7"/>
      <c r="D7" s="1152"/>
      <c r="E7" s="1266"/>
      <c r="F7" s="1152"/>
      <c r="G7" s="1266"/>
      <c r="H7" s="1171" t="s">
        <v>2209</v>
      </c>
      <c r="I7" s="1173"/>
      <c r="J7" s="1329" t="s">
        <v>2202</v>
      </c>
      <c r="K7" s="1266" t="s">
        <v>2210</v>
      </c>
      <c r="L7" s="1171" t="s">
        <v>2211</v>
      </c>
      <c r="M7" s="1173"/>
      <c r="N7" s="1152" t="s">
        <v>1312</v>
      </c>
      <c r="O7" s="525"/>
      <c r="P7" s="1294" t="s">
        <v>2212</v>
      </c>
      <c r="Q7" s="1391"/>
      <c r="R7" s="1295"/>
      <c r="S7" s="1266" t="s">
        <v>2213</v>
      </c>
      <c r="T7" s="1266" t="s">
        <v>2214</v>
      </c>
      <c r="U7" s="1392" t="s">
        <v>2215</v>
      </c>
      <c r="V7" s="1393"/>
      <c r="W7" s="1171" t="s">
        <v>2216</v>
      </c>
      <c r="X7" s="1173"/>
      <c r="Y7" s="237"/>
      <c r="Z7" s="536"/>
      <c r="AA7" s="537"/>
      <c r="AB7" s="237"/>
      <c r="AE7" s="11" t="s">
        <v>2217</v>
      </c>
      <c r="AF7" s="11" t="s">
        <v>2218</v>
      </c>
      <c r="AG7" s="11" t="s">
        <v>2219</v>
      </c>
      <c r="AH7" s="11" t="s">
        <v>2220</v>
      </c>
      <c r="AI7" s="11" t="s">
        <v>2221</v>
      </c>
      <c r="AJ7" s="11" t="s">
        <v>1295</v>
      </c>
      <c r="AK7" s="11" t="s">
        <v>1296</v>
      </c>
      <c r="AL7" s="11" t="s">
        <v>1297</v>
      </c>
      <c r="AM7" s="11" t="s">
        <v>2222</v>
      </c>
    </row>
    <row r="8" spans="2:48" s="1" customFormat="1" ht="48" customHeight="1">
      <c r="B8" s="395"/>
      <c r="C8"/>
      <c r="D8" s="1152"/>
      <c r="E8" s="1266"/>
      <c r="F8" s="1152"/>
      <c r="G8" s="1266"/>
      <c r="H8" s="223" t="s">
        <v>2223</v>
      </c>
      <c r="I8" s="223" t="s">
        <v>1305</v>
      </c>
      <c r="J8" s="1294"/>
      <c r="K8" s="1267"/>
      <c r="L8" s="223" t="s">
        <v>2224</v>
      </c>
      <c r="M8" s="223" t="s">
        <v>2225</v>
      </c>
      <c r="N8" s="1290"/>
      <c r="O8" s="525"/>
      <c r="P8" s="223" t="s">
        <v>2223</v>
      </c>
      <c r="Q8" s="223" t="s">
        <v>1305</v>
      </c>
      <c r="R8" s="223" t="s">
        <v>1311</v>
      </c>
      <c r="S8" s="1267"/>
      <c r="T8" s="1267"/>
      <c r="U8" s="223" t="s">
        <v>2223</v>
      </c>
      <c r="V8" s="223" t="s">
        <v>1305</v>
      </c>
      <c r="W8" s="223" t="s">
        <v>2223</v>
      </c>
      <c r="X8" s="223" t="s">
        <v>1305</v>
      </c>
      <c r="Y8" s="538"/>
      <c r="Z8" s="536"/>
      <c r="AA8" s="537"/>
      <c r="AB8" s="237"/>
      <c r="AE8" s="424">
        <v>3.6</v>
      </c>
      <c r="AF8" s="425">
        <v>1</v>
      </c>
      <c r="AG8" s="426">
        <v>50.8</v>
      </c>
      <c r="AH8" s="426">
        <v>39.1</v>
      </c>
      <c r="AI8" s="426">
        <v>36.700000000000003</v>
      </c>
      <c r="AJ8" s="425">
        <v>1</v>
      </c>
      <c r="AK8" s="425">
        <v>1</v>
      </c>
      <c r="AL8" s="425">
        <v>1</v>
      </c>
      <c r="AM8" s="425">
        <v>1</v>
      </c>
    </row>
    <row r="9" spans="2:48" s="1" customFormat="1" ht="2.1" customHeight="1">
      <c r="B9" s="395"/>
      <c r="C9"/>
      <c r="D9" s="482"/>
      <c r="E9" s="515"/>
      <c r="F9" s="510"/>
      <c r="G9" s="515"/>
      <c r="H9" s="187"/>
      <c r="I9" s="187"/>
      <c r="J9" s="187"/>
      <c r="K9" s="187"/>
      <c r="L9" s="187"/>
      <c r="M9" s="187"/>
      <c r="N9" s="26"/>
      <c r="O9" s="187"/>
      <c r="P9" s="187"/>
      <c r="Q9" s="187"/>
      <c r="R9" s="187"/>
      <c r="S9" s="187"/>
      <c r="T9" s="187"/>
      <c r="U9" s="539"/>
      <c r="V9" s="539"/>
      <c r="W9" s="223"/>
      <c r="X9" s="223"/>
      <c r="Y9" s="538"/>
      <c r="Z9" s="536"/>
      <c r="AA9" s="537"/>
      <c r="AB9" s="237"/>
    </row>
    <row r="10" spans="2:48" s="1" customFormat="1" ht="15" customHeight="1" thickBot="1">
      <c r="B10" s="395"/>
      <c r="C10"/>
      <c r="D10" s="1146" t="s">
        <v>1016</v>
      </c>
      <c r="E10" s="1147"/>
      <c r="F10" s="1147"/>
      <c r="G10" s="1147"/>
      <c r="H10" s="508" t="s">
        <v>853</v>
      </c>
      <c r="I10" s="524" t="s">
        <v>853</v>
      </c>
      <c r="J10" s="508" t="s">
        <v>853</v>
      </c>
      <c r="K10" s="508" t="s">
        <v>853</v>
      </c>
      <c r="L10" s="524" t="s">
        <v>853</v>
      </c>
      <c r="M10" s="524" t="s">
        <v>853</v>
      </c>
      <c r="N10" s="508" t="s">
        <v>853</v>
      </c>
      <c r="O10" s="419"/>
      <c r="P10" s="508" t="s">
        <v>853</v>
      </c>
      <c r="Q10" s="508" t="s">
        <v>853</v>
      </c>
      <c r="R10" s="508" t="s">
        <v>853</v>
      </c>
      <c r="S10" s="508" t="s">
        <v>853</v>
      </c>
      <c r="T10" s="508" t="s">
        <v>853</v>
      </c>
      <c r="U10" s="508" t="s">
        <v>853</v>
      </c>
      <c r="V10" s="508" t="s">
        <v>853</v>
      </c>
      <c r="W10" s="540" t="s">
        <v>853</v>
      </c>
      <c r="X10" s="540" t="s">
        <v>853</v>
      </c>
      <c r="Y10" s="805"/>
      <c r="Z10" s="541"/>
      <c r="AA10" s="542"/>
    </row>
    <row r="11" spans="2:48" s="1" customFormat="1" ht="15" customHeight="1" thickBot="1">
      <c r="B11" s="395"/>
      <c r="C11"/>
      <c r="D11" s="1146" t="s">
        <v>58</v>
      </c>
      <c r="E11" s="1397"/>
      <c r="F11" s="1397"/>
      <c r="G11" s="1398"/>
      <c r="H11" s="543">
        <f t="array" ref="H11">SUM(IF(H12:H71="○",$L12:$L71*$N12:$N71,0))</f>
        <v>0</v>
      </c>
      <c r="I11" s="544">
        <f t="array" ref="I11">SUM(IF(I12:I71="○",$M12:$M71*$N12:$N71,0))</f>
        <v>0</v>
      </c>
      <c r="J11" s="545">
        <f t="array" ref="J11">SUM(IF(J12:J71="○",$L12:$L71*$N12:$N71,0))</f>
        <v>0</v>
      </c>
      <c r="K11" s="546">
        <f t="array" ref="K11">SUM(IF(K12:K71="○",$M12:$M71*$N12:$N71,0))</f>
        <v>0</v>
      </c>
      <c r="L11" s="547">
        <f>SUMPRODUCT(L12:L71,N12:N71)</f>
        <v>0</v>
      </c>
      <c r="M11" s="548">
        <f>SUMPRODUCT(M12:M71,N12:N71)</f>
        <v>0</v>
      </c>
      <c r="N11" s="910">
        <f>SUM(N12:N71)</f>
        <v>0</v>
      </c>
      <c r="O11" s="549"/>
      <c r="P11" s="550" t="s">
        <v>853</v>
      </c>
      <c r="Q11" s="551" t="s">
        <v>853</v>
      </c>
      <c r="R11" s="524" t="s">
        <v>853</v>
      </c>
      <c r="S11" s="524" t="s">
        <v>853</v>
      </c>
      <c r="T11" s="524" t="s">
        <v>853</v>
      </c>
      <c r="U11" s="552">
        <f>SUM(U12:U71)</f>
        <v>0</v>
      </c>
      <c r="V11" s="553">
        <f>SUM(V12:V71)</f>
        <v>0</v>
      </c>
      <c r="W11" s="554" t="s">
        <v>853</v>
      </c>
      <c r="X11" s="551" t="s">
        <v>853</v>
      </c>
      <c r="Y11" s="806"/>
      <c r="Z11" s="555"/>
      <c r="AA11" s="556"/>
    </row>
    <row r="12" spans="2:48" s="1" customFormat="1" ht="12.75" customHeight="1">
      <c r="B12" s="395"/>
      <c r="C12"/>
      <c r="D12" s="557">
        <v>1</v>
      </c>
      <c r="E12" s="558"/>
      <c r="F12" s="559"/>
      <c r="G12" s="560"/>
      <c r="H12" s="1112"/>
      <c r="I12" s="918"/>
      <c r="J12" s="561" t="str">
        <f t="shared" ref="J12:J17" si="0">IF(G12="","",IF(HLOOKUP(G12,$AE$1:$AV$3,3,FALSE)=0,"",HLOOKUP(G12,$AE$1:$AV$3,3,FALSE)))</f>
        <v/>
      </c>
      <c r="K12" s="561" t="str">
        <f t="shared" ref="K12:K17" si="1">IF(G12=$AQ$1,"○","")</f>
        <v/>
      </c>
      <c r="L12" s="562"/>
      <c r="M12" s="563"/>
      <c r="N12" s="563"/>
      <c r="O12" s="564"/>
      <c r="P12" s="563"/>
      <c r="Q12" s="563"/>
      <c r="R12" s="565"/>
      <c r="S12" s="919"/>
      <c r="T12" s="919"/>
      <c r="U12" s="563"/>
      <c r="V12" s="563"/>
      <c r="W12" s="760" t="str">
        <f t="shared" ref="W12:W43" si="2">IF(OR(P12="",P12=0),"",(L12*3.6)/(P12*HLOOKUP(R12,$AE$7:$AM$8,2,0)))</f>
        <v/>
      </c>
      <c r="X12" s="761" t="str">
        <f t="shared" ref="X12:X43" si="3">IF(OR(Q12="",Q12=0),"",(M12*3.6)/(Q12*HLOOKUP(R12,$AE$7:$AM$8,2,0)))</f>
        <v/>
      </c>
      <c r="Z12" s="566"/>
      <c r="AA12" s="25"/>
    </row>
    <row r="13" spans="2:48" s="1" customFormat="1" ht="12.75" customHeight="1">
      <c r="B13" s="395"/>
      <c r="C13"/>
      <c r="D13" s="567">
        <f>D12+1</f>
        <v>2</v>
      </c>
      <c r="E13" s="568"/>
      <c r="F13" s="559"/>
      <c r="G13" s="569"/>
      <c r="H13" s="570"/>
      <c r="I13" s="571"/>
      <c r="J13" s="561" t="str">
        <f t="shared" si="0"/>
        <v/>
      </c>
      <c r="K13" s="561" t="str">
        <f t="shared" si="1"/>
        <v/>
      </c>
      <c r="L13" s="572"/>
      <c r="M13" s="233"/>
      <c r="N13" s="233"/>
      <c r="O13" s="573"/>
      <c r="P13" s="233"/>
      <c r="Q13" s="233"/>
      <c r="R13" s="574"/>
      <c r="S13" s="918"/>
      <c r="T13" s="918"/>
      <c r="U13" s="233"/>
      <c r="V13" s="575"/>
      <c r="W13" s="762" t="str">
        <f t="shared" si="2"/>
        <v/>
      </c>
      <c r="X13" s="763" t="str">
        <f t="shared" si="3"/>
        <v/>
      </c>
      <c r="Z13" s="566"/>
      <c r="AA13" s="25"/>
    </row>
    <row r="14" spans="2:48" s="1" customFormat="1" ht="12.75" customHeight="1">
      <c r="B14" s="395"/>
      <c r="C14"/>
      <c r="D14" s="567">
        <f>D13+1</f>
        <v>3</v>
      </c>
      <c r="E14" s="568"/>
      <c r="F14" s="559"/>
      <c r="G14" s="569"/>
      <c r="H14" s="570"/>
      <c r="I14" s="571"/>
      <c r="J14" s="561" t="str">
        <f t="shared" si="0"/>
        <v/>
      </c>
      <c r="K14" s="561" t="str">
        <f t="shared" si="1"/>
        <v/>
      </c>
      <c r="L14" s="572"/>
      <c r="M14" s="233"/>
      <c r="N14" s="233"/>
      <c r="O14" s="573"/>
      <c r="P14" s="233"/>
      <c r="Q14" s="233"/>
      <c r="R14" s="574"/>
      <c r="S14" s="918"/>
      <c r="T14" s="918"/>
      <c r="U14" s="233"/>
      <c r="V14" s="575"/>
      <c r="W14" s="762" t="str">
        <f t="shared" si="2"/>
        <v/>
      </c>
      <c r="X14" s="763" t="str">
        <f t="shared" si="3"/>
        <v/>
      </c>
      <c r="Z14" s="576"/>
      <c r="AA14" s="577"/>
    </row>
    <row r="15" spans="2:48" s="1" customFormat="1" ht="12.75" customHeight="1">
      <c r="B15" s="395"/>
      <c r="C15"/>
      <c r="D15" s="567">
        <f t="shared" ref="D15:D40" si="4">D14+1</f>
        <v>4</v>
      </c>
      <c r="E15" s="568"/>
      <c r="F15" s="559"/>
      <c r="G15" s="569"/>
      <c r="H15" s="570"/>
      <c r="I15" s="571"/>
      <c r="J15" s="561" t="str">
        <f t="shared" si="0"/>
        <v/>
      </c>
      <c r="K15" s="561" t="str">
        <f t="shared" si="1"/>
        <v/>
      </c>
      <c r="L15" s="572"/>
      <c r="M15" s="233"/>
      <c r="N15" s="233"/>
      <c r="O15" s="573"/>
      <c r="P15" s="233"/>
      <c r="Q15" s="233"/>
      <c r="R15" s="574"/>
      <c r="S15" s="918"/>
      <c r="T15" s="918"/>
      <c r="U15" s="233"/>
      <c r="V15" s="575"/>
      <c r="W15" s="762" t="str">
        <f t="shared" si="2"/>
        <v/>
      </c>
      <c r="X15" s="763" t="str">
        <f t="shared" si="3"/>
        <v/>
      </c>
      <c r="Z15" s="566"/>
      <c r="AA15" s="25"/>
    </row>
    <row r="16" spans="2:48" s="1" customFormat="1" ht="12.75" customHeight="1">
      <c r="B16" s="395"/>
      <c r="C16"/>
      <c r="D16" s="567">
        <f t="shared" si="4"/>
        <v>5</v>
      </c>
      <c r="E16" s="568"/>
      <c r="F16" s="559"/>
      <c r="G16" s="569"/>
      <c r="H16" s="570"/>
      <c r="I16" s="571"/>
      <c r="J16" s="561" t="str">
        <f t="shared" si="0"/>
        <v/>
      </c>
      <c r="K16" s="561" t="str">
        <f t="shared" si="1"/>
        <v/>
      </c>
      <c r="L16" s="572"/>
      <c r="M16" s="233"/>
      <c r="N16" s="233"/>
      <c r="O16" s="573"/>
      <c r="P16" s="233"/>
      <c r="Q16" s="233"/>
      <c r="R16" s="574"/>
      <c r="S16" s="918"/>
      <c r="T16" s="918"/>
      <c r="U16" s="233"/>
      <c r="V16" s="575"/>
      <c r="W16" s="762" t="str">
        <f t="shared" si="2"/>
        <v/>
      </c>
      <c r="X16" s="763" t="str">
        <f t="shared" si="3"/>
        <v/>
      </c>
      <c r="Z16" s="566"/>
      <c r="AA16" s="25"/>
    </row>
    <row r="17" spans="2:27" s="1" customFormat="1" ht="12.75" customHeight="1">
      <c r="B17" s="395"/>
      <c r="C17"/>
      <c r="D17" s="567">
        <f t="shared" si="4"/>
        <v>6</v>
      </c>
      <c r="E17" s="568"/>
      <c r="F17" s="559"/>
      <c r="G17" s="569"/>
      <c r="H17" s="570"/>
      <c r="I17" s="571"/>
      <c r="J17" s="561" t="str">
        <f t="shared" si="0"/>
        <v/>
      </c>
      <c r="K17" s="561" t="str">
        <f t="shared" si="1"/>
        <v/>
      </c>
      <c r="L17" s="572"/>
      <c r="M17" s="233"/>
      <c r="N17" s="233"/>
      <c r="O17" s="573"/>
      <c r="P17" s="233"/>
      <c r="Q17" s="233"/>
      <c r="R17" s="574"/>
      <c r="S17" s="918"/>
      <c r="T17" s="918"/>
      <c r="U17" s="233"/>
      <c r="V17" s="575"/>
      <c r="W17" s="762" t="str">
        <f t="shared" si="2"/>
        <v/>
      </c>
      <c r="X17" s="763" t="str">
        <f t="shared" si="3"/>
        <v/>
      </c>
      <c r="Z17" s="566"/>
      <c r="AA17" s="25"/>
    </row>
    <row r="18" spans="2:27" s="1" customFormat="1" ht="12.75" customHeight="1">
      <c r="B18" s="395"/>
      <c r="C18"/>
      <c r="D18" s="567">
        <f t="shared" si="4"/>
        <v>7</v>
      </c>
      <c r="E18" s="568"/>
      <c r="F18" s="559"/>
      <c r="G18" s="569"/>
      <c r="H18" s="570"/>
      <c r="I18" s="571"/>
      <c r="J18" s="561" t="str">
        <f t="shared" ref="J18:J49" si="5">IF(G18="","",IF(HLOOKUP(G18,$AE$1:$AV$3,3,FALSE)=0,"",HLOOKUP(G18,$AE$1:$AV$3,3,FALSE)))</f>
        <v/>
      </c>
      <c r="K18" s="561" t="str">
        <f t="shared" ref="K18:K49" si="6">IF(G18=$AQ$1,"○","")</f>
        <v/>
      </c>
      <c r="L18" s="572"/>
      <c r="M18" s="233"/>
      <c r="N18" s="233"/>
      <c r="O18" s="573"/>
      <c r="P18" s="233"/>
      <c r="Q18" s="233"/>
      <c r="R18" s="574"/>
      <c r="S18" s="918"/>
      <c r="T18" s="918"/>
      <c r="U18" s="233"/>
      <c r="V18" s="575"/>
      <c r="W18" s="762" t="str">
        <f t="shared" si="2"/>
        <v/>
      </c>
      <c r="X18" s="763" t="str">
        <f t="shared" si="3"/>
        <v/>
      </c>
      <c r="Z18" s="566"/>
      <c r="AA18" s="25"/>
    </row>
    <row r="19" spans="2:27" s="1" customFormat="1" ht="12.75" customHeight="1">
      <c r="B19" s="395"/>
      <c r="C19"/>
      <c r="D19" s="567">
        <f t="shared" si="4"/>
        <v>8</v>
      </c>
      <c r="E19" s="568"/>
      <c r="F19" s="559"/>
      <c r="G19" s="569"/>
      <c r="H19" s="570"/>
      <c r="I19" s="571"/>
      <c r="J19" s="561" t="str">
        <f t="shared" si="5"/>
        <v/>
      </c>
      <c r="K19" s="561" t="str">
        <f t="shared" si="6"/>
        <v/>
      </c>
      <c r="L19" s="572"/>
      <c r="M19" s="233"/>
      <c r="N19" s="233"/>
      <c r="O19" s="573"/>
      <c r="P19" s="233"/>
      <c r="Q19" s="233"/>
      <c r="R19" s="574"/>
      <c r="S19" s="918"/>
      <c r="T19" s="918"/>
      <c r="U19" s="233"/>
      <c r="V19" s="575"/>
      <c r="W19" s="762" t="str">
        <f t="shared" si="2"/>
        <v/>
      </c>
      <c r="X19" s="763" t="str">
        <f t="shared" si="3"/>
        <v/>
      </c>
      <c r="Z19" s="566"/>
      <c r="AA19" s="25"/>
    </row>
    <row r="20" spans="2:27" s="1" customFormat="1" ht="12.75" customHeight="1">
      <c r="B20" s="395"/>
      <c r="C20"/>
      <c r="D20" s="567">
        <f t="shared" si="4"/>
        <v>9</v>
      </c>
      <c r="E20" s="568"/>
      <c r="F20" s="559"/>
      <c r="G20" s="569"/>
      <c r="H20" s="570"/>
      <c r="I20" s="571"/>
      <c r="J20" s="561" t="str">
        <f t="shared" si="5"/>
        <v/>
      </c>
      <c r="K20" s="561" t="str">
        <f t="shared" si="6"/>
        <v/>
      </c>
      <c r="L20" s="572"/>
      <c r="M20" s="233"/>
      <c r="N20" s="233"/>
      <c r="O20" s="573"/>
      <c r="P20" s="233"/>
      <c r="Q20" s="233"/>
      <c r="R20" s="574"/>
      <c r="S20" s="918"/>
      <c r="T20" s="918"/>
      <c r="U20" s="233"/>
      <c r="V20" s="575"/>
      <c r="W20" s="762" t="str">
        <f t="shared" si="2"/>
        <v/>
      </c>
      <c r="X20" s="763" t="str">
        <f t="shared" si="3"/>
        <v/>
      </c>
      <c r="Z20" s="566"/>
      <c r="AA20" s="25"/>
    </row>
    <row r="21" spans="2:27" s="1" customFormat="1" ht="12.75" customHeight="1">
      <c r="B21" s="395"/>
      <c r="C21"/>
      <c r="D21" s="567">
        <f t="shared" si="4"/>
        <v>10</v>
      </c>
      <c r="E21" s="568"/>
      <c r="F21" s="559"/>
      <c r="G21" s="569"/>
      <c r="H21" s="570"/>
      <c r="I21" s="571"/>
      <c r="J21" s="561" t="str">
        <f t="shared" si="5"/>
        <v/>
      </c>
      <c r="K21" s="561" t="str">
        <f t="shared" si="6"/>
        <v/>
      </c>
      <c r="L21" s="572"/>
      <c r="M21" s="233"/>
      <c r="N21" s="233"/>
      <c r="O21" s="573"/>
      <c r="P21" s="233"/>
      <c r="Q21" s="233"/>
      <c r="R21" s="574"/>
      <c r="S21" s="918"/>
      <c r="T21" s="918"/>
      <c r="U21" s="233"/>
      <c r="V21" s="575"/>
      <c r="W21" s="762" t="str">
        <f t="shared" si="2"/>
        <v/>
      </c>
      <c r="X21" s="763" t="str">
        <f t="shared" si="3"/>
        <v/>
      </c>
      <c r="Z21" s="566"/>
      <c r="AA21" s="25"/>
    </row>
    <row r="22" spans="2:27" s="1" customFormat="1" ht="12.75" customHeight="1">
      <c r="B22" s="395"/>
      <c r="C22"/>
      <c r="D22" s="567">
        <f t="shared" si="4"/>
        <v>11</v>
      </c>
      <c r="E22" s="568"/>
      <c r="F22" s="559"/>
      <c r="G22" s="569"/>
      <c r="H22" s="570"/>
      <c r="I22" s="571"/>
      <c r="J22" s="561" t="str">
        <f t="shared" si="5"/>
        <v/>
      </c>
      <c r="K22" s="561" t="str">
        <f t="shared" si="6"/>
        <v/>
      </c>
      <c r="L22" s="572"/>
      <c r="M22" s="233"/>
      <c r="N22" s="233"/>
      <c r="O22" s="573"/>
      <c r="P22" s="233"/>
      <c r="Q22" s="233"/>
      <c r="R22" s="574"/>
      <c r="S22" s="918"/>
      <c r="T22" s="918"/>
      <c r="U22" s="233"/>
      <c r="V22" s="575"/>
      <c r="W22" s="762" t="str">
        <f t="shared" si="2"/>
        <v/>
      </c>
      <c r="X22" s="763" t="str">
        <f t="shared" si="3"/>
        <v/>
      </c>
      <c r="Z22" s="566"/>
      <c r="AA22" s="25"/>
    </row>
    <row r="23" spans="2:27" s="1" customFormat="1" ht="12.75" customHeight="1">
      <c r="B23" s="395"/>
      <c r="C23"/>
      <c r="D23" s="567">
        <f t="shared" si="4"/>
        <v>12</v>
      </c>
      <c r="E23" s="568"/>
      <c r="F23" s="559"/>
      <c r="G23" s="569"/>
      <c r="H23" s="570"/>
      <c r="I23" s="571"/>
      <c r="J23" s="561" t="str">
        <f t="shared" si="5"/>
        <v/>
      </c>
      <c r="K23" s="561" t="str">
        <f t="shared" si="6"/>
        <v/>
      </c>
      <c r="L23" s="572"/>
      <c r="M23" s="233"/>
      <c r="N23" s="233"/>
      <c r="O23" s="573"/>
      <c r="P23" s="233"/>
      <c r="Q23" s="233"/>
      <c r="R23" s="574"/>
      <c r="S23" s="918"/>
      <c r="T23" s="918"/>
      <c r="U23" s="233"/>
      <c r="V23" s="575"/>
      <c r="W23" s="762" t="str">
        <f t="shared" si="2"/>
        <v/>
      </c>
      <c r="X23" s="763" t="str">
        <f t="shared" si="3"/>
        <v/>
      </c>
      <c r="Z23" s="566"/>
      <c r="AA23" s="25"/>
    </row>
    <row r="24" spans="2:27" s="1" customFormat="1" ht="12.75" customHeight="1">
      <c r="B24" s="395"/>
      <c r="C24"/>
      <c r="D24" s="567">
        <f t="shared" si="4"/>
        <v>13</v>
      </c>
      <c r="E24" s="568"/>
      <c r="F24" s="559"/>
      <c r="G24" s="569"/>
      <c r="H24" s="570"/>
      <c r="I24" s="571"/>
      <c r="J24" s="561" t="str">
        <f t="shared" si="5"/>
        <v/>
      </c>
      <c r="K24" s="561" t="str">
        <f t="shared" si="6"/>
        <v/>
      </c>
      <c r="L24" s="572"/>
      <c r="M24" s="233"/>
      <c r="N24" s="233"/>
      <c r="O24" s="573"/>
      <c r="P24" s="233"/>
      <c r="Q24" s="233"/>
      <c r="R24" s="574"/>
      <c r="S24" s="918"/>
      <c r="T24" s="918"/>
      <c r="U24" s="233"/>
      <c r="V24" s="575"/>
      <c r="W24" s="762" t="str">
        <f t="shared" si="2"/>
        <v/>
      </c>
      <c r="X24" s="763" t="str">
        <f t="shared" si="3"/>
        <v/>
      </c>
      <c r="Z24" s="566"/>
      <c r="AA24" s="25"/>
    </row>
    <row r="25" spans="2:27" s="1" customFormat="1" ht="12.75" customHeight="1">
      <c r="B25" s="395"/>
      <c r="C25"/>
      <c r="D25" s="567">
        <f t="shared" si="4"/>
        <v>14</v>
      </c>
      <c r="E25" s="568"/>
      <c r="F25" s="559"/>
      <c r="G25" s="569"/>
      <c r="H25" s="570"/>
      <c r="I25" s="571"/>
      <c r="J25" s="561" t="str">
        <f t="shared" si="5"/>
        <v/>
      </c>
      <c r="K25" s="561" t="str">
        <f t="shared" si="6"/>
        <v/>
      </c>
      <c r="L25" s="572"/>
      <c r="M25" s="233"/>
      <c r="N25" s="233"/>
      <c r="O25" s="573"/>
      <c r="P25" s="233"/>
      <c r="Q25" s="233"/>
      <c r="R25" s="574"/>
      <c r="S25" s="918"/>
      <c r="T25" s="918"/>
      <c r="U25" s="233"/>
      <c r="V25" s="575"/>
      <c r="W25" s="762" t="str">
        <f t="shared" si="2"/>
        <v/>
      </c>
      <c r="X25" s="763" t="str">
        <f t="shared" si="3"/>
        <v/>
      </c>
      <c r="Z25" s="566"/>
      <c r="AA25" s="25"/>
    </row>
    <row r="26" spans="2:27" s="1" customFormat="1" ht="12.75" customHeight="1">
      <c r="B26" s="395"/>
      <c r="C26"/>
      <c r="D26" s="567">
        <f t="shared" si="4"/>
        <v>15</v>
      </c>
      <c r="E26" s="568"/>
      <c r="F26" s="559"/>
      <c r="G26" s="569"/>
      <c r="H26" s="570"/>
      <c r="I26" s="571"/>
      <c r="J26" s="561" t="str">
        <f t="shared" si="5"/>
        <v/>
      </c>
      <c r="K26" s="561" t="str">
        <f t="shared" si="6"/>
        <v/>
      </c>
      <c r="L26" s="572"/>
      <c r="M26" s="233"/>
      <c r="N26" s="233"/>
      <c r="O26" s="573"/>
      <c r="P26" s="233"/>
      <c r="Q26" s="233"/>
      <c r="R26" s="574"/>
      <c r="S26" s="918"/>
      <c r="T26" s="918"/>
      <c r="U26" s="233"/>
      <c r="V26" s="575"/>
      <c r="W26" s="762" t="str">
        <f t="shared" si="2"/>
        <v/>
      </c>
      <c r="X26" s="763" t="str">
        <f t="shared" si="3"/>
        <v/>
      </c>
      <c r="Z26" s="566"/>
      <c r="AA26" s="25"/>
    </row>
    <row r="27" spans="2:27" s="1" customFormat="1" ht="12.75" customHeight="1">
      <c r="B27" s="395"/>
      <c r="C27"/>
      <c r="D27" s="567">
        <f t="shared" si="4"/>
        <v>16</v>
      </c>
      <c r="E27" s="568"/>
      <c r="F27" s="559"/>
      <c r="G27" s="569"/>
      <c r="H27" s="570"/>
      <c r="I27" s="571"/>
      <c r="J27" s="561" t="str">
        <f t="shared" si="5"/>
        <v/>
      </c>
      <c r="K27" s="561" t="str">
        <f t="shared" si="6"/>
        <v/>
      </c>
      <c r="L27" s="572"/>
      <c r="M27" s="233"/>
      <c r="N27" s="233"/>
      <c r="O27" s="573"/>
      <c r="P27" s="233"/>
      <c r="Q27" s="233"/>
      <c r="R27" s="574"/>
      <c r="S27" s="918"/>
      <c r="T27" s="918"/>
      <c r="U27" s="233"/>
      <c r="V27" s="575"/>
      <c r="W27" s="762" t="str">
        <f t="shared" si="2"/>
        <v/>
      </c>
      <c r="X27" s="763" t="str">
        <f t="shared" si="3"/>
        <v/>
      </c>
      <c r="Z27" s="566"/>
      <c r="AA27" s="25"/>
    </row>
    <row r="28" spans="2:27" s="1" customFormat="1" ht="12.75" customHeight="1">
      <c r="B28" s="395"/>
      <c r="C28"/>
      <c r="D28" s="567">
        <f t="shared" si="4"/>
        <v>17</v>
      </c>
      <c r="E28" s="568"/>
      <c r="F28" s="559"/>
      <c r="G28" s="569"/>
      <c r="H28" s="570"/>
      <c r="I28" s="571"/>
      <c r="J28" s="561" t="str">
        <f t="shared" si="5"/>
        <v/>
      </c>
      <c r="K28" s="561" t="str">
        <f t="shared" si="6"/>
        <v/>
      </c>
      <c r="L28" s="572"/>
      <c r="M28" s="233"/>
      <c r="N28" s="233"/>
      <c r="O28" s="573"/>
      <c r="P28" s="233"/>
      <c r="Q28" s="233"/>
      <c r="R28" s="574"/>
      <c r="S28" s="918"/>
      <c r="T28" s="918"/>
      <c r="U28" s="233"/>
      <c r="V28" s="575"/>
      <c r="W28" s="762" t="str">
        <f t="shared" si="2"/>
        <v/>
      </c>
      <c r="X28" s="763" t="str">
        <f t="shared" si="3"/>
        <v/>
      </c>
      <c r="Z28" s="566"/>
      <c r="AA28" s="25"/>
    </row>
    <row r="29" spans="2:27" s="1" customFormat="1" ht="12.75" customHeight="1">
      <c r="B29" s="395"/>
      <c r="C29"/>
      <c r="D29" s="567">
        <f t="shared" si="4"/>
        <v>18</v>
      </c>
      <c r="E29" s="568"/>
      <c r="F29" s="559"/>
      <c r="G29" s="569"/>
      <c r="H29" s="570"/>
      <c r="I29" s="571"/>
      <c r="J29" s="561" t="str">
        <f t="shared" si="5"/>
        <v/>
      </c>
      <c r="K29" s="561" t="str">
        <f t="shared" si="6"/>
        <v/>
      </c>
      <c r="L29" s="572"/>
      <c r="M29" s="233"/>
      <c r="N29" s="233"/>
      <c r="O29" s="573"/>
      <c r="P29" s="233"/>
      <c r="Q29" s="233"/>
      <c r="R29" s="574"/>
      <c r="S29" s="918"/>
      <c r="T29" s="918"/>
      <c r="U29" s="233"/>
      <c r="V29" s="575"/>
      <c r="W29" s="762" t="str">
        <f t="shared" si="2"/>
        <v/>
      </c>
      <c r="X29" s="763" t="str">
        <f t="shared" si="3"/>
        <v/>
      </c>
      <c r="Z29" s="566"/>
      <c r="AA29" s="25"/>
    </row>
    <row r="30" spans="2:27" s="1" customFormat="1" ht="12.75" customHeight="1">
      <c r="B30" s="395"/>
      <c r="C30"/>
      <c r="D30" s="567">
        <f t="shared" si="4"/>
        <v>19</v>
      </c>
      <c r="E30" s="568"/>
      <c r="F30" s="559"/>
      <c r="G30" s="569"/>
      <c r="H30" s="570"/>
      <c r="I30" s="571"/>
      <c r="J30" s="561" t="str">
        <f t="shared" si="5"/>
        <v/>
      </c>
      <c r="K30" s="561" t="str">
        <f t="shared" si="6"/>
        <v/>
      </c>
      <c r="L30" s="572"/>
      <c r="M30" s="233"/>
      <c r="N30" s="233"/>
      <c r="O30" s="573"/>
      <c r="P30" s="233"/>
      <c r="Q30" s="233"/>
      <c r="R30" s="574"/>
      <c r="S30" s="918"/>
      <c r="T30" s="918"/>
      <c r="U30" s="233"/>
      <c r="V30" s="575"/>
      <c r="W30" s="762" t="str">
        <f t="shared" si="2"/>
        <v/>
      </c>
      <c r="X30" s="763" t="str">
        <f t="shared" si="3"/>
        <v/>
      </c>
      <c r="Z30" s="566"/>
      <c r="AA30" s="25"/>
    </row>
    <row r="31" spans="2:27" s="1" customFormat="1" ht="12.75" customHeight="1">
      <c r="B31" s="395"/>
      <c r="C31"/>
      <c r="D31" s="567">
        <f t="shared" si="4"/>
        <v>20</v>
      </c>
      <c r="E31" s="568"/>
      <c r="F31" s="559"/>
      <c r="G31" s="569"/>
      <c r="H31" s="570"/>
      <c r="I31" s="571"/>
      <c r="J31" s="561" t="str">
        <f t="shared" si="5"/>
        <v/>
      </c>
      <c r="K31" s="561" t="str">
        <f t="shared" si="6"/>
        <v/>
      </c>
      <c r="L31" s="572"/>
      <c r="M31" s="233"/>
      <c r="N31" s="233"/>
      <c r="O31" s="573"/>
      <c r="P31" s="233"/>
      <c r="Q31" s="233"/>
      <c r="R31" s="574"/>
      <c r="S31" s="918"/>
      <c r="T31" s="918"/>
      <c r="U31" s="233"/>
      <c r="V31" s="575"/>
      <c r="W31" s="762" t="str">
        <f t="shared" si="2"/>
        <v/>
      </c>
      <c r="X31" s="763" t="str">
        <f t="shared" si="3"/>
        <v/>
      </c>
      <c r="Z31" s="566"/>
      <c r="AA31" s="25"/>
    </row>
    <row r="32" spans="2:27" s="1" customFormat="1" ht="12.75" customHeight="1">
      <c r="B32" s="395"/>
      <c r="C32"/>
      <c r="D32" s="567">
        <f t="shared" si="4"/>
        <v>21</v>
      </c>
      <c r="E32" s="568"/>
      <c r="F32" s="559"/>
      <c r="G32" s="569"/>
      <c r="H32" s="570"/>
      <c r="I32" s="571"/>
      <c r="J32" s="561" t="str">
        <f t="shared" si="5"/>
        <v/>
      </c>
      <c r="K32" s="561" t="str">
        <f t="shared" si="6"/>
        <v/>
      </c>
      <c r="L32" s="572"/>
      <c r="M32" s="233"/>
      <c r="N32" s="233"/>
      <c r="O32" s="573"/>
      <c r="P32" s="233"/>
      <c r="Q32" s="233"/>
      <c r="R32" s="574"/>
      <c r="S32" s="918"/>
      <c r="T32" s="918"/>
      <c r="U32" s="233"/>
      <c r="V32" s="575"/>
      <c r="W32" s="762" t="str">
        <f t="shared" si="2"/>
        <v/>
      </c>
      <c r="X32" s="763" t="str">
        <f t="shared" si="3"/>
        <v/>
      </c>
      <c r="Z32" s="566"/>
      <c r="AA32" s="25"/>
    </row>
    <row r="33" spans="2:32" s="1" customFormat="1" ht="12.75" customHeight="1">
      <c r="B33" s="395"/>
      <c r="C33"/>
      <c r="D33" s="567">
        <f t="shared" si="4"/>
        <v>22</v>
      </c>
      <c r="E33" s="568"/>
      <c r="F33" s="559"/>
      <c r="G33" s="569"/>
      <c r="H33" s="570"/>
      <c r="I33" s="571"/>
      <c r="J33" s="561" t="str">
        <f t="shared" si="5"/>
        <v/>
      </c>
      <c r="K33" s="561" t="str">
        <f t="shared" si="6"/>
        <v/>
      </c>
      <c r="L33" s="572"/>
      <c r="M33" s="233"/>
      <c r="N33" s="233"/>
      <c r="O33" s="573"/>
      <c r="P33" s="233"/>
      <c r="Q33" s="233"/>
      <c r="R33" s="574"/>
      <c r="S33" s="918"/>
      <c r="T33" s="918"/>
      <c r="U33" s="233"/>
      <c r="V33" s="575"/>
      <c r="W33" s="762" t="str">
        <f t="shared" si="2"/>
        <v/>
      </c>
      <c r="X33" s="763" t="str">
        <f t="shared" si="3"/>
        <v/>
      </c>
      <c r="Z33" s="566"/>
      <c r="AA33" s="25"/>
    </row>
    <row r="34" spans="2:32" s="1" customFormat="1" ht="12.75" customHeight="1">
      <c r="B34" s="395"/>
      <c r="C34"/>
      <c r="D34" s="567">
        <f t="shared" si="4"/>
        <v>23</v>
      </c>
      <c r="E34" s="568"/>
      <c r="F34" s="559"/>
      <c r="G34" s="569"/>
      <c r="H34" s="570"/>
      <c r="I34" s="571"/>
      <c r="J34" s="561" t="str">
        <f t="shared" si="5"/>
        <v/>
      </c>
      <c r="K34" s="561" t="str">
        <f t="shared" si="6"/>
        <v/>
      </c>
      <c r="L34" s="572"/>
      <c r="M34" s="233"/>
      <c r="N34" s="233"/>
      <c r="O34" s="573"/>
      <c r="P34" s="233"/>
      <c r="Q34" s="233"/>
      <c r="R34" s="574"/>
      <c r="S34" s="918"/>
      <c r="T34" s="918"/>
      <c r="U34" s="233"/>
      <c r="V34" s="575"/>
      <c r="W34" s="762" t="str">
        <f t="shared" si="2"/>
        <v/>
      </c>
      <c r="X34" s="763" t="str">
        <f t="shared" si="3"/>
        <v/>
      </c>
      <c r="Z34" s="566"/>
      <c r="AA34" s="25"/>
    </row>
    <row r="35" spans="2:32" s="1" customFormat="1" ht="12.75" customHeight="1">
      <c r="B35" s="395"/>
      <c r="C35"/>
      <c r="D35" s="567">
        <f t="shared" si="4"/>
        <v>24</v>
      </c>
      <c r="E35" s="568"/>
      <c r="F35" s="559"/>
      <c r="G35" s="569"/>
      <c r="H35" s="570"/>
      <c r="I35" s="571"/>
      <c r="J35" s="561" t="str">
        <f t="shared" si="5"/>
        <v/>
      </c>
      <c r="K35" s="561" t="str">
        <f t="shared" si="6"/>
        <v/>
      </c>
      <c r="L35" s="572"/>
      <c r="M35" s="233"/>
      <c r="N35" s="233"/>
      <c r="O35" s="573"/>
      <c r="P35" s="233"/>
      <c r="Q35" s="233"/>
      <c r="R35" s="574"/>
      <c r="S35" s="918"/>
      <c r="T35" s="918"/>
      <c r="U35" s="233"/>
      <c r="V35" s="575"/>
      <c r="W35" s="762" t="str">
        <f t="shared" si="2"/>
        <v/>
      </c>
      <c r="X35" s="763" t="str">
        <f t="shared" si="3"/>
        <v/>
      </c>
      <c r="Z35" s="566"/>
      <c r="AA35" s="25"/>
    </row>
    <row r="36" spans="2:32" s="1" customFormat="1" ht="12.75" customHeight="1">
      <c r="B36" s="395"/>
      <c r="C36"/>
      <c r="D36" s="567">
        <f t="shared" si="4"/>
        <v>25</v>
      </c>
      <c r="E36" s="568"/>
      <c r="F36" s="559"/>
      <c r="G36" s="569"/>
      <c r="H36" s="570"/>
      <c r="I36" s="571"/>
      <c r="J36" s="561" t="str">
        <f t="shared" si="5"/>
        <v/>
      </c>
      <c r="K36" s="561" t="str">
        <f t="shared" si="6"/>
        <v/>
      </c>
      <c r="L36" s="572"/>
      <c r="M36" s="233"/>
      <c r="N36" s="233"/>
      <c r="O36" s="573"/>
      <c r="P36" s="233"/>
      <c r="Q36" s="233"/>
      <c r="R36" s="574"/>
      <c r="S36" s="918"/>
      <c r="T36" s="918"/>
      <c r="U36" s="233"/>
      <c r="V36" s="575"/>
      <c r="W36" s="762" t="str">
        <f t="shared" si="2"/>
        <v/>
      </c>
      <c r="X36" s="763" t="str">
        <f t="shared" si="3"/>
        <v/>
      </c>
      <c r="Z36" s="566"/>
      <c r="AA36" s="25"/>
    </row>
    <row r="37" spans="2:32" s="1" customFormat="1" ht="12.75" customHeight="1">
      <c r="B37" s="395"/>
      <c r="C37"/>
      <c r="D37" s="567">
        <f t="shared" si="4"/>
        <v>26</v>
      </c>
      <c r="E37" s="568"/>
      <c r="F37" s="559"/>
      <c r="G37" s="569"/>
      <c r="H37" s="570"/>
      <c r="I37" s="571"/>
      <c r="J37" s="561" t="str">
        <f t="shared" si="5"/>
        <v/>
      </c>
      <c r="K37" s="561" t="str">
        <f t="shared" si="6"/>
        <v/>
      </c>
      <c r="L37" s="572"/>
      <c r="M37" s="233"/>
      <c r="N37" s="233"/>
      <c r="O37" s="573"/>
      <c r="P37" s="233"/>
      <c r="Q37" s="233"/>
      <c r="R37" s="574"/>
      <c r="S37" s="918"/>
      <c r="T37" s="918"/>
      <c r="U37" s="233"/>
      <c r="V37" s="575"/>
      <c r="W37" s="762" t="str">
        <f t="shared" si="2"/>
        <v/>
      </c>
      <c r="X37" s="763" t="str">
        <f t="shared" si="3"/>
        <v/>
      </c>
      <c r="Z37" s="566"/>
      <c r="AA37" s="25"/>
    </row>
    <row r="38" spans="2:32" s="1" customFormat="1" ht="12.75" customHeight="1">
      <c r="B38" s="395"/>
      <c r="C38"/>
      <c r="D38" s="567">
        <f t="shared" si="4"/>
        <v>27</v>
      </c>
      <c r="E38" s="568"/>
      <c r="F38" s="559"/>
      <c r="G38" s="569"/>
      <c r="H38" s="570"/>
      <c r="I38" s="571"/>
      <c r="J38" s="561" t="str">
        <f t="shared" si="5"/>
        <v/>
      </c>
      <c r="K38" s="561" t="str">
        <f t="shared" si="6"/>
        <v/>
      </c>
      <c r="L38" s="572"/>
      <c r="M38" s="233"/>
      <c r="N38" s="233"/>
      <c r="O38" s="573"/>
      <c r="P38" s="233"/>
      <c r="Q38" s="233"/>
      <c r="R38" s="574"/>
      <c r="S38" s="918"/>
      <c r="T38" s="918"/>
      <c r="U38" s="233"/>
      <c r="V38" s="575"/>
      <c r="W38" s="762" t="str">
        <f t="shared" si="2"/>
        <v/>
      </c>
      <c r="X38" s="763" t="str">
        <f t="shared" si="3"/>
        <v/>
      </c>
      <c r="Z38" s="566"/>
      <c r="AA38" s="25"/>
    </row>
    <row r="39" spans="2:32" s="1" customFormat="1" ht="12.75" customHeight="1">
      <c r="B39" s="395"/>
      <c r="C39"/>
      <c r="D39" s="567">
        <f t="shared" si="4"/>
        <v>28</v>
      </c>
      <c r="E39" s="568"/>
      <c r="F39" s="559"/>
      <c r="G39" s="569"/>
      <c r="H39" s="570"/>
      <c r="I39" s="571"/>
      <c r="J39" s="561" t="str">
        <f t="shared" si="5"/>
        <v/>
      </c>
      <c r="K39" s="561" t="str">
        <f t="shared" si="6"/>
        <v/>
      </c>
      <c r="L39" s="572"/>
      <c r="M39" s="233"/>
      <c r="N39" s="233"/>
      <c r="O39" s="573"/>
      <c r="P39" s="233"/>
      <c r="Q39" s="233"/>
      <c r="R39" s="574"/>
      <c r="S39" s="918"/>
      <c r="T39" s="918"/>
      <c r="U39" s="233"/>
      <c r="V39" s="575"/>
      <c r="W39" s="762" t="str">
        <f t="shared" si="2"/>
        <v/>
      </c>
      <c r="X39" s="763" t="str">
        <f t="shared" si="3"/>
        <v/>
      </c>
      <c r="Z39" s="566"/>
      <c r="AA39" s="25"/>
    </row>
    <row r="40" spans="2:32" s="1" customFormat="1" ht="12.75" customHeight="1">
      <c r="B40" s="395"/>
      <c r="C40"/>
      <c r="D40" s="567">
        <f t="shared" si="4"/>
        <v>29</v>
      </c>
      <c r="E40" s="568"/>
      <c r="F40" s="559"/>
      <c r="G40" s="569"/>
      <c r="H40" s="570"/>
      <c r="I40" s="571"/>
      <c r="J40" s="561" t="str">
        <f t="shared" si="5"/>
        <v/>
      </c>
      <c r="K40" s="561" t="str">
        <f t="shared" si="6"/>
        <v/>
      </c>
      <c r="L40" s="572"/>
      <c r="M40" s="233"/>
      <c r="N40" s="233"/>
      <c r="O40" s="573"/>
      <c r="P40" s="233"/>
      <c r="Q40" s="233"/>
      <c r="R40" s="574"/>
      <c r="S40" s="918"/>
      <c r="T40" s="918"/>
      <c r="U40" s="233"/>
      <c r="V40" s="575"/>
      <c r="W40" s="762" t="str">
        <f t="shared" si="2"/>
        <v/>
      </c>
      <c r="X40" s="763" t="str">
        <f t="shared" si="3"/>
        <v/>
      </c>
      <c r="Z40" s="566"/>
      <c r="AA40" s="25"/>
    </row>
    <row r="41" spans="2:32" s="1" customFormat="1" ht="12.75" customHeight="1">
      <c r="B41" s="395"/>
      <c r="C41"/>
      <c r="D41" s="567">
        <f>D40+1</f>
        <v>30</v>
      </c>
      <c r="E41" s="568"/>
      <c r="F41" s="559"/>
      <c r="G41" s="569"/>
      <c r="H41" s="570"/>
      <c r="I41" s="571"/>
      <c r="J41" s="561" t="str">
        <f t="shared" si="5"/>
        <v/>
      </c>
      <c r="K41" s="561" t="str">
        <f t="shared" si="6"/>
        <v/>
      </c>
      <c r="L41" s="572"/>
      <c r="M41" s="233"/>
      <c r="N41" s="233"/>
      <c r="O41" s="573"/>
      <c r="P41" s="233"/>
      <c r="Q41" s="233"/>
      <c r="R41" s="574"/>
      <c r="S41" s="918"/>
      <c r="T41" s="918"/>
      <c r="U41" s="233"/>
      <c r="V41" s="575"/>
      <c r="W41" s="762" t="str">
        <f t="shared" si="2"/>
        <v/>
      </c>
      <c r="X41" s="763" t="str">
        <f t="shared" si="3"/>
        <v/>
      </c>
      <c r="Z41" s="566"/>
      <c r="AA41" s="25"/>
    </row>
    <row r="42" spans="2:32" s="1" customFormat="1" ht="12.75" customHeight="1">
      <c r="B42" s="395"/>
      <c r="C42"/>
      <c r="D42" s="567">
        <f>D41+1</f>
        <v>31</v>
      </c>
      <c r="E42" s="568"/>
      <c r="F42" s="559"/>
      <c r="G42" s="569"/>
      <c r="H42" s="570"/>
      <c r="I42" s="571"/>
      <c r="J42" s="561" t="str">
        <f t="shared" si="5"/>
        <v/>
      </c>
      <c r="K42" s="561" t="str">
        <f t="shared" si="6"/>
        <v/>
      </c>
      <c r="L42" s="572"/>
      <c r="M42" s="233"/>
      <c r="N42" s="233"/>
      <c r="O42" s="573"/>
      <c r="P42" s="233"/>
      <c r="Q42" s="233"/>
      <c r="R42" s="574"/>
      <c r="S42" s="918"/>
      <c r="T42" s="918"/>
      <c r="U42" s="233"/>
      <c r="V42" s="575"/>
      <c r="W42" s="762" t="str">
        <f t="shared" si="2"/>
        <v/>
      </c>
      <c r="X42" s="763" t="str">
        <f t="shared" si="3"/>
        <v/>
      </c>
      <c r="Z42" s="566"/>
      <c r="AA42" s="25"/>
      <c r="AF42" s="350"/>
    </row>
    <row r="43" spans="2:32" s="1" customFormat="1" ht="12.75" customHeight="1">
      <c r="B43" s="395"/>
      <c r="C43"/>
      <c r="D43" s="567">
        <f>D42+1</f>
        <v>32</v>
      </c>
      <c r="E43" s="568"/>
      <c r="F43" s="559"/>
      <c r="G43" s="569"/>
      <c r="H43" s="570"/>
      <c r="I43" s="571"/>
      <c r="J43" s="561" t="str">
        <f t="shared" si="5"/>
        <v/>
      </c>
      <c r="K43" s="561" t="str">
        <f t="shared" si="6"/>
        <v/>
      </c>
      <c r="L43" s="572"/>
      <c r="M43" s="233"/>
      <c r="N43" s="233"/>
      <c r="O43" s="573"/>
      <c r="P43" s="233"/>
      <c r="Q43" s="233"/>
      <c r="R43" s="574"/>
      <c r="S43" s="918"/>
      <c r="T43" s="918"/>
      <c r="U43" s="233"/>
      <c r="V43" s="575"/>
      <c r="W43" s="762" t="str">
        <f t="shared" si="2"/>
        <v/>
      </c>
      <c r="X43" s="763" t="str">
        <f t="shared" si="3"/>
        <v/>
      </c>
      <c r="Z43" s="566"/>
      <c r="AA43" s="25"/>
    </row>
    <row r="44" spans="2:32" s="1" customFormat="1" ht="12.75" customHeight="1">
      <c r="B44" s="395"/>
      <c r="C44"/>
      <c r="D44" s="567">
        <f>D43+1</f>
        <v>33</v>
      </c>
      <c r="E44" s="568"/>
      <c r="F44" s="559"/>
      <c r="G44" s="569"/>
      <c r="H44" s="570"/>
      <c r="I44" s="571"/>
      <c r="J44" s="561" t="str">
        <f t="shared" si="5"/>
        <v/>
      </c>
      <c r="K44" s="561" t="str">
        <f t="shared" si="6"/>
        <v/>
      </c>
      <c r="L44" s="572"/>
      <c r="M44" s="233"/>
      <c r="N44" s="233"/>
      <c r="O44" s="573"/>
      <c r="P44" s="233"/>
      <c r="Q44" s="233"/>
      <c r="R44" s="574"/>
      <c r="S44" s="918"/>
      <c r="T44" s="918"/>
      <c r="U44" s="233"/>
      <c r="V44" s="575"/>
      <c r="W44" s="762" t="str">
        <f t="shared" ref="W44:W71" si="7">IF(OR(P44="",P44=0),"",(L44*3.6)/(P44*HLOOKUP(R44,$AE$7:$AM$8,2,0)))</f>
        <v/>
      </c>
      <c r="X44" s="763" t="str">
        <f t="shared" ref="X44:X71" si="8">IF(OR(Q44="",Q44=0),"",(M44*3.6)/(Q44*HLOOKUP(R44,$AE$7:$AM$8,2,0)))</f>
        <v/>
      </c>
      <c r="Z44" s="576"/>
      <c r="AA44" s="577"/>
    </row>
    <row r="45" spans="2:32" s="1" customFormat="1" ht="12.75" customHeight="1">
      <c r="B45" s="395"/>
      <c r="C45"/>
      <c r="D45" s="567">
        <f t="shared" ref="D45:D70" si="9">D44+1</f>
        <v>34</v>
      </c>
      <c r="E45" s="568"/>
      <c r="F45" s="559"/>
      <c r="G45" s="569"/>
      <c r="H45" s="570"/>
      <c r="I45" s="571"/>
      <c r="J45" s="561" t="str">
        <f t="shared" si="5"/>
        <v/>
      </c>
      <c r="K45" s="561" t="str">
        <f t="shared" si="6"/>
        <v/>
      </c>
      <c r="L45" s="572"/>
      <c r="M45" s="233"/>
      <c r="N45" s="233"/>
      <c r="O45" s="573"/>
      <c r="P45" s="233"/>
      <c r="Q45" s="233"/>
      <c r="R45" s="574"/>
      <c r="S45" s="918"/>
      <c r="T45" s="918"/>
      <c r="U45" s="233"/>
      <c r="V45" s="575"/>
      <c r="W45" s="762" t="str">
        <f t="shared" si="7"/>
        <v/>
      </c>
      <c r="X45" s="763" t="str">
        <f t="shared" si="8"/>
        <v/>
      </c>
      <c r="Z45" s="566"/>
      <c r="AA45" s="25"/>
    </row>
    <row r="46" spans="2:32" s="1" customFormat="1" ht="12.75" customHeight="1">
      <c r="B46" s="395"/>
      <c r="C46"/>
      <c r="D46" s="567">
        <f t="shared" si="9"/>
        <v>35</v>
      </c>
      <c r="E46" s="568"/>
      <c r="F46" s="559"/>
      <c r="G46" s="569"/>
      <c r="H46" s="570"/>
      <c r="I46" s="571"/>
      <c r="J46" s="561" t="str">
        <f t="shared" si="5"/>
        <v/>
      </c>
      <c r="K46" s="561" t="str">
        <f t="shared" si="6"/>
        <v/>
      </c>
      <c r="L46" s="572"/>
      <c r="M46" s="233"/>
      <c r="N46" s="233"/>
      <c r="O46" s="573"/>
      <c r="P46" s="233"/>
      <c r="Q46" s="233"/>
      <c r="R46" s="574"/>
      <c r="S46" s="918"/>
      <c r="T46" s="918"/>
      <c r="U46" s="233"/>
      <c r="V46" s="575"/>
      <c r="W46" s="762" t="str">
        <f t="shared" si="7"/>
        <v/>
      </c>
      <c r="X46" s="763" t="str">
        <f t="shared" si="8"/>
        <v/>
      </c>
      <c r="Z46" s="566"/>
      <c r="AA46" s="25"/>
    </row>
    <row r="47" spans="2:32" s="1" customFormat="1" ht="12.75" customHeight="1">
      <c r="B47" s="395"/>
      <c r="C47"/>
      <c r="D47" s="567">
        <f t="shared" si="9"/>
        <v>36</v>
      </c>
      <c r="E47" s="568"/>
      <c r="F47" s="559"/>
      <c r="G47" s="569"/>
      <c r="H47" s="570"/>
      <c r="I47" s="571"/>
      <c r="J47" s="561" t="str">
        <f t="shared" si="5"/>
        <v/>
      </c>
      <c r="K47" s="561" t="str">
        <f t="shared" si="6"/>
        <v/>
      </c>
      <c r="L47" s="572"/>
      <c r="M47" s="233"/>
      <c r="N47" s="233"/>
      <c r="O47" s="573"/>
      <c r="P47" s="233"/>
      <c r="Q47" s="233"/>
      <c r="R47" s="574"/>
      <c r="S47" s="918"/>
      <c r="T47" s="918"/>
      <c r="U47" s="233"/>
      <c r="V47" s="575"/>
      <c r="W47" s="762" t="str">
        <f t="shared" si="7"/>
        <v/>
      </c>
      <c r="X47" s="763" t="str">
        <f t="shared" si="8"/>
        <v/>
      </c>
      <c r="Z47" s="566"/>
      <c r="AA47" s="25"/>
    </row>
    <row r="48" spans="2:32" s="1" customFormat="1" ht="12.75" customHeight="1">
      <c r="B48" s="395"/>
      <c r="C48"/>
      <c r="D48" s="567">
        <f t="shared" si="9"/>
        <v>37</v>
      </c>
      <c r="E48" s="568"/>
      <c r="F48" s="559"/>
      <c r="G48" s="569"/>
      <c r="H48" s="570"/>
      <c r="I48" s="571"/>
      <c r="J48" s="561" t="str">
        <f t="shared" si="5"/>
        <v/>
      </c>
      <c r="K48" s="561" t="str">
        <f t="shared" si="6"/>
        <v/>
      </c>
      <c r="L48" s="572"/>
      <c r="M48" s="233"/>
      <c r="N48" s="233"/>
      <c r="O48" s="573"/>
      <c r="P48" s="233"/>
      <c r="Q48" s="233"/>
      <c r="R48" s="574"/>
      <c r="S48" s="918"/>
      <c r="T48" s="918"/>
      <c r="U48" s="233"/>
      <c r="V48" s="575"/>
      <c r="W48" s="762" t="str">
        <f t="shared" si="7"/>
        <v/>
      </c>
      <c r="X48" s="763" t="str">
        <f t="shared" si="8"/>
        <v/>
      </c>
      <c r="Z48" s="566"/>
      <c r="AA48" s="25"/>
    </row>
    <row r="49" spans="2:27" s="1" customFormat="1" ht="12.75" customHeight="1">
      <c r="B49" s="395"/>
      <c r="C49"/>
      <c r="D49" s="567">
        <f t="shared" si="9"/>
        <v>38</v>
      </c>
      <c r="E49" s="568"/>
      <c r="F49" s="559"/>
      <c r="G49" s="569"/>
      <c r="H49" s="570"/>
      <c r="I49" s="571"/>
      <c r="J49" s="561" t="str">
        <f t="shared" si="5"/>
        <v/>
      </c>
      <c r="K49" s="561" t="str">
        <f t="shared" si="6"/>
        <v/>
      </c>
      <c r="L49" s="572"/>
      <c r="M49" s="233"/>
      <c r="N49" s="233"/>
      <c r="O49" s="573"/>
      <c r="P49" s="233"/>
      <c r="Q49" s="233"/>
      <c r="R49" s="574"/>
      <c r="S49" s="918"/>
      <c r="T49" s="918"/>
      <c r="U49" s="233"/>
      <c r="V49" s="575"/>
      <c r="W49" s="762" t="str">
        <f t="shared" si="7"/>
        <v/>
      </c>
      <c r="X49" s="763" t="str">
        <f t="shared" si="8"/>
        <v/>
      </c>
      <c r="Z49" s="566"/>
      <c r="AA49" s="25"/>
    </row>
    <row r="50" spans="2:27" s="1" customFormat="1" ht="12.75" customHeight="1">
      <c r="B50" s="395"/>
      <c r="C50"/>
      <c r="D50" s="567">
        <f t="shared" si="9"/>
        <v>39</v>
      </c>
      <c r="E50" s="568"/>
      <c r="F50" s="559"/>
      <c r="G50" s="569"/>
      <c r="H50" s="570"/>
      <c r="I50" s="571"/>
      <c r="J50" s="561" t="str">
        <f t="shared" ref="J50:J71" si="10">IF(G50="","",IF(HLOOKUP(G50,$AE$1:$AV$3,3,FALSE)=0,"",HLOOKUP(G50,$AE$1:$AV$3,3,FALSE)))</f>
        <v/>
      </c>
      <c r="K50" s="561" t="str">
        <f t="shared" ref="K50:K71" si="11">IF(G50=$AQ$1,"○","")</f>
        <v/>
      </c>
      <c r="L50" s="572"/>
      <c r="M50" s="233"/>
      <c r="N50" s="233"/>
      <c r="O50" s="573"/>
      <c r="P50" s="233"/>
      <c r="Q50" s="233"/>
      <c r="R50" s="574"/>
      <c r="S50" s="918"/>
      <c r="T50" s="918"/>
      <c r="U50" s="233"/>
      <c r="V50" s="575"/>
      <c r="W50" s="762" t="str">
        <f t="shared" si="7"/>
        <v/>
      </c>
      <c r="X50" s="763" t="str">
        <f t="shared" si="8"/>
        <v/>
      </c>
      <c r="Z50" s="566"/>
      <c r="AA50" s="25"/>
    </row>
    <row r="51" spans="2:27" s="1" customFormat="1" ht="12.75" customHeight="1">
      <c r="B51" s="395"/>
      <c r="C51"/>
      <c r="D51" s="567">
        <f t="shared" si="9"/>
        <v>40</v>
      </c>
      <c r="E51" s="568"/>
      <c r="F51" s="559"/>
      <c r="G51" s="569"/>
      <c r="H51" s="570"/>
      <c r="I51" s="571"/>
      <c r="J51" s="561" t="str">
        <f t="shared" si="10"/>
        <v/>
      </c>
      <c r="K51" s="561" t="str">
        <f t="shared" si="11"/>
        <v/>
      </c>
      <c r="L51" s="572"/>
      <c r="M51" s="233"/>
      <c r="N51" s="233"/>
      <c r="O51" s="573"/>
      <c r="P51" s="233"/>
      <c r="Q51" s="233"/>
      <c r="R51" s="574"/>
      <c r="S51" s="918"/>
      <c r="T51" s="918"/>
      <c r="U51" s="233"/>
      <c r="V51" s="575"/>
      <c r="W51" s="762" t="str">
        <f t="shared" si="7"/>
        <v/>
      </c>
      <c r="X51" s="763" t="str">
        <f t="shared" si="8"/>
        <v/>
      </c>
      <c r="Z51" s="566"/>
      <c r="AA51" s="25"/>
    </row>
    <row r="52" spans="2:27" s="1" customFormat="1" ht="12.75" customHeight="1">
      <c r="B52" s="395"/>
      <c r="C52"/>
      <c r="D52" s="567">
        <f t="shared" si="9"/>
        <v>41</v>
      </c>
      <c r="E52" s="568"/>
      <c r="F52" s="559"/>
      <c r="G52" s="569"/>
      <c r="H52" s="570"/>
      <c r="I52" s="571"/>
      <c r="J52" s="561" t="str">
        <f t="shared" si="10"/>
        <v/>
      </c>
      <c r="K52" s="561" t="str">
        <f t="shared" si="11"/>
        <v/>
      </c>
      <c r="L52" s="572"/>
      <c r="M52" s="233"/>
      <c r="N52" s="233"/>
      <c r="O52" s="573"/>
      <c r="P52" s="233"/>
      <c r="Q52" s="233"/>
      <c r="R52" s="574"/>
      <c r="S52" s="918"/>
      <c r="T52" s="918"/>
      <c r="U52" s="233"/>
      <c r="V52" s="575"/>
      <c r="W52" s="762" t="str">
        <f t="shared" si="7"/>
        <v/>
      </c>
      <c r="X52" s="763" t="str">
        <f t="shared" si="8"/>
        <v/>
      </c>
      <c r="Z52" s="566"/>
      <c r="AA52" s="25"/>
    </row>
    <row r="53" spans="2:27" s="1" customFormat="1" ht="12.75" customHeight="1">
      <c r="B53" s="395"/>
      <c r="C53"/>
      <c r="D53" s="567">
        <f t="shared" si="9"/>
        <v>42</v>
      </c>
      <c r="E53" s="568"/>
      <c r="F53" s="559"/>
      <c r="G53" s="569"/>
      <c r="H53" s="570"/>
      <c r="I53" s="571"/>
      <c r="J53" s="561" t="str">
        <f t="shared" si="10"/>
        <v/>
      </c>
      <c r="K53" s="561" t="str">
        <f t="shared" si="11"/>
        <v/>
      </c>
      <c r="L53" s="572"/>
      <c r="M53" s="233"/>
      <c r="N53" s="233"/>
      <c r="O53" s="573"/>
      <c r="P53" s="233"/>
      <c r="Q53" s="233"/>
      <c r="R53" s="574"/>
      <c r="S53" s="918"/>
      <c r="T53" s="918"/>
      <c r="U53" s="233"/>
      <c r="V53" s="575"/>
      <c r="W53" s="762" t="str">
        <f t="shared" si="7"/>
        <v/>
      </c>
      <c r="X53" s="763" t="str">
        <f t="shared" si="8"/>
        <v/>
      </c>
      <c r="Z53" s="566"/>
      <c r="AA53" s="25"/>
    </row>
    <row r="54" spans="2:27" s="1" customFormat="1" ht="12.75" customHeight="1">
      <c r="B54" s="395"/>
      <c r="C54"/>
      <c r="D54" s="567">
        <f t="shared" si="9"/>
        <v>43</v>
      </c>
      <c r="E54" s="568"/>
      <c r="F54" s="559"/>
      <c r="G54" s="569"/>
      <c r="H54" s="570"/>
      <c r="I54" s="571"/>
      <c r="J54" s="561" t="str">
        <f t="shared" si="10"/>
        <v/>
      </c>
      <c r="K54" s="561" t="str">
        <f t="shared" si="11"/>
        <v/>
      </c>
      <c r="L54" s="572"/>
      <c r="M54" s="233"/>
      <c r="N54" s="233"/>
      <c r="O54" s="573"/>
      <c r="P54" s="233"/>
      <c r="Q54" s="233"/>
      <c r="R54" s="574"/>
      <c r="S54" s="918"/>
      <c r="T54" s="918"/>
      <c r="U54" s="233"/>
      <c r="V54" s="575"/>
      <c r="W54" s="762" t="str">
        <f t="shared" si="7"/>
        <v/>
      </c>
      <c r="X54" s="763" t="str">
        <f t="shared" si="8"/>
        <v/>
      </c>
      <c r="Z54" s="566"/>
      <c r="AA54" s="25"/>
    </row>
    <row r="55" spans="2:27" s="1" customFormat="1" ht="12.75" customHeight="1">
      <c r="B55" s="395"/>
      <c r="C55"/>
      <c r="D55" s="567">
        <f t="shared" si="9"/>
        <v>44</v>
      </c>
      <c r="E55" s="568"/>
      <c r="F55" s="559"/>
      <c r="G55" s="569"/>
      <c r="H55" s="570"/>
      <c r="I55" s="571"/>
      <c r="J55" s="561" t="str">
        <f t="shared" si="10"/>
        <v/>
      </c>
      <c r="K55" s="561" t="str">
        <f t="shared" si="11"/>
        <v/>
      </c>
      <c r="L55" s="572"/>
      <c r="M55" s="233"/>
      <c r="N55" s="233"/>
      <c r="O55" s="573"/>
      <c r="P55" s="233"/>
      <c r="Q55" s="233"/>
      <c r="R55" s="574"/>
      <c r="S55" s="918"/>
      <c r="T55" s="918"/>
      <c r="U55" s="233"/>
      <c r="V55" s="575"/>
      <c r="W55" s="762" t="str">
        <f t="shared" si="7"/>
        <v/>
      </c>
      <c r="X55" s="763" t="str">
        <f t="shared" si="8"/>
        <v/>
      </c>
      <c r="Z55" s="566"/>
      <c r="AA55" s="25"/>
    </row>
    <row r="56" spans="2:27" s="1" customFormat="1" ht="12.75" customHeight="1">
      <c r="B56" s="395"/>
      <c r="C56"/>
      <c r="D56" s="567">
        <f t="shared" si="9"/>
        <v>45</v>
      </c>
      <c r="E56" s="568"/>
      <c r="F56" s="559"/>
      <c r="G56" s="569"/>
      <c r="H56" s="570"/>
      <c r="I56" s="571"/>
      <c r="J56" s="561" t="str">
        <f t="shared" si="10"/>
        <v/>
      </c>
      <c r="K56" s="561" t="str">
        <f t="shared" si="11"/>
        <v/>
      </c>
      <c r="L56" s="572"/>
      <c r="M56" s="233"/>
      <c r="N56" s="233"/>
      <c r="O56" s="573"/>
      <c r="P56" s="233"/>
      <c r="Q56" s="233"/>
      <c r="R56" s="574"/>
      <c r="S56" s="918"/>
      <c r="T56" s="918"/>
      <c r="U56" s="233"/>
      <c r="V56" s="575"/>
      <c r="W56" s="762" t="str">
        <f t="shared" si="7"/>
        <v/>
      </c>
      <c r="X56" s="763" t="str">
        <f t="shared" si="8"/>
        <v/>
      </c>
      <c r="Z56" s="566"/>
      <c r="AA56" s="25"/>
    </row>
    <row r="57" spans="2:27" s="1" customFormat="1" ht="12.75" customHeight="1">
      <c r="B57" s="395"/>
      <c r="C57"/>
      <c r="D57" s="567">
        <f t="shared" si="9"/>
        <v>46</v>
      </c>
      <c r="E57" s="568"/>
      <c r="F57" s="559"/>
      <c r="G57" s="569"/>
      <c r="H57" s="570"/>
      <c r="I57" s="571"/>
      <c r="J57" s="561" t="str">
        <f t="shared" si="10"/>
        <v/>
      </c>
      <c r="K57" s="561" t="str">
        <f t="shared" si="11"/>
        <v/>
      </c>
      <c r="L57" s="572"/>
      <c r="M57" s="233"/>
      <c r="N57" s="233"/>
      <c r="O57" s="573"/>
      <c r="P57" s="233"/>
      <c r="Q57" s="233"/>
      <c r="R57" s="574"/>
      <c r="S57" s="918"/>
      <c r="T57" s="918"/>
      <c r="U57" s="233"/>
      <c r="V57" s="575"/>
      <c r="W57" s="762" t="str">
        <f t="shared" si="7"/>
        <v/>
      </c>
      <c r="X57" s="763" t="str">
        <f t="shared" si="8"/>
        <v/>
      </c>
      <c r="Z57" s="566"/>
      <c r="AA57" s="25"/>
    </row>
    <row r="58" spans="2:27" s="1" customFormat="1" ht="12.75" customHeight="1">
      <c r="B58" s="395"/>
      <c r="C58"/>
      <c r="D58" s="567">
        <f t="shared" si="9"/>
        <v>47</v>
      </c>
      <c r="E58" s="568"/>
      <c r="F58" s="559"/>
      <c r="G58" s="569"/>
      <c r="H58" s="570"/>
      <c r="I58" s="571"/>
      <c r="J58" s="561" t="str">
        <f t="shared" si="10"/>
        <v/>
      </c>
      <c r="K58" s="561" t="str">
        <f t="shared" si="11"/>
        <v/>
      </c>
      <c r="L58" s="572"/>
      <c r="M58" s="233"/>
      <c r="N58" s="233"/>
      <c r="O58" s="573"/>
      <c r="P58" s="233"/>
      <c r="Q58" s="233"/>
      <c r="R58" s="574"/>
      <c r="S58" s="918"/>
      <c r="T58" s="918"/>
      <c r="U58" s="233"/>
      <c r="V58" s="575"/>
      <c r="W58" s="762" t="str">
        <f t="shared" si="7"/>
        <v/>
      </c>
      <c r="X58" s="763" t="str">
        <f t="shared" si="8"/>
        <v/>
      </c>
      <c r="Z58" s="566"/>
      <c r="AA58" s="25"/>
    </row>
    <row r="59" spans="2:27" s="1" customFormat="1" ht="12.75" customHeight="1">
      <c r="B59" s="395"/>
      <c r="C59"/>
      <c r="D59" s="567">
        <f t="shared" si="9"/>
        <v>48</v>
      </c>
      <c r="E59" s="568"/>
      <c r="F59" s="559"/>
      <c r="G59" s="569"/>
      <c r="H59" s="570"/>
      <c r="I59" s="571"/>
      <c r="J59" s="561" t="str">
        <f t="shared" si="10"/>
        <v/>
      </c>
      <c r="K59" s="561" t="str">
        <f t="shared" si="11"/>
        <v/>
      </c>
      <c r="L59" s="572"/>
      <c r="M59" s="233"/>
      <c r="N59" s="233"/>
      <c r="O59" s="573"/>
      <c r="P59" s="233"/>
      <c r="Q59" s="233"/>
      <c r="R59" s="574"/>
      <c r="S59" s="918"/>
      <c r="T59" s="918"/>
      <c r="U59" s="233"/>
      <c r="V59" s="575"/>
      <c r="W59" s="762" t="str">
        <f t="shared" si="7"/>
        <v/>
      </c>
      <c r="X59" s="763" t="str">
        <f t="shared" si="8"/>
        <v/>
      </c>
      <c r="Z59" s="566"/>
      <c r="AA59" s="25"/>
    </row>
    <row r="60" spans="2:27" s="1" customFormat="1" ht="12.75" customHeight="1">
      <c r="B60" s="395"/>
      <c r="C60"/>
      <c r="D60" s="567">
        <f t="shared" si="9"/>
        <v>49</v>
      </c>
      <c r="E60" s="568"/>
      <c r="F60" s="559"/>
      <c r="G60" s="569"/>
      <c r="H60" s="570"/>
      <c r="I60" s="571"/>
      <c r="J60" s="561" t="str">
        <f t="shared" si="10"/>
        <v/>
      </c>
      <c r="K60" s="561" t="str">
        <f t="shared" si="11"/>
        <v/>
      </c>
      <c r="L60" s="572"/>
      <c r="M60" s="233"/>
      <c r="N60" s="233"/>
      <c r="O60" s="573"/>
      <c r="P60" s="233"/>
      <c r="Q60" s="233"/>
      <c r="R60" s="574"/>
      <c r="S60" s="918"/>
      <c r="T60" s="918"/>
      <c r="U60" s="233"/>
      <c r="V60" s="575"/>
      <c r="W60" s="762" t="str">
        <f t="shared" si="7"/>
        <v/>
      </c>
      <c r="X60" s="763" t="str">
        <f t="shared" si="8"/>
        <v/>
      </c>
      <c r="Z60" s="566"/>
      <c r="AA60" s="25"/>
    </row>
    <row r="61" spans="2:27" s="1" customFormat="1" ht="12.75" customHeight="1">
      <c r="B61" s="395"/>
      <c r="C61"/>
      <c r="D61" s="567">
        <f t="shared" si="9"/>
        <v>50</v>
      </c>
      <c r="E61" s="568"/>
      <c r="F61" s="559"/>
      <c r="G61" s="569"/>
      <c r="H61" s="570"/>
      <c r="I61" s="571"/>
      <c r="J61" s="561" t="str">
        <f t="shared" si="10"/>
        <v/>
      </c>
      <c r="K61" s="561" t="str">
        <f t="shared" si="11"/>
        <v/>
      </c>
      <c r="L61" s="572"/>
      <c r="M61" s="233"/>
      <c r="N61" s="233"/>
      <c r="O61" s="573"/>
      <c r="P61" s="233"/>
      <c r="Q61" s="233"/>
      <c r="R61" s="574"/>
      <c r="S61" s="918"/>
      <c r="T61" s="918"/>
      <c r="U61" s="233"/>
      <c r="V61" s="575"/>
      <c r="W61" s="762" t="str">
        <f t="shared" si="7"/>
        <v/>
      </c>
      <c r="X61" s="763" t="str">
        <f t="shared" si="8"/>
        <v/>
      </c>
      <c r="Z61" s="566"/>
      <c r="AA61" s="25"/>
    </row>
    <row r="62" spans="2:27" s="1" customFormat="1" ht="12.75" customHeight="1">
      <c r="B62" s="395"/>
      <c r="C62"/>
      <c r="D62" s="567">
        <f t="shared" si="9"/>
        <v>51</v>
      </c>
      <c r="E62" s="568"/>
      <c r="F62" s="559"/>
      <c r="G62" s="569"/>
      <c r="H62" s="570"/>
      <c r="I62" s="571"/>
      <c r="J62" s="561" t="str">
        <f t="shared" si="10"/>
        <v/>
      </c>
      <c r="K62" s="561" t="str">
        <f t="shared" si="11"/>
        <v/>
      </c>
      <c r="L62" s="572"/>
      <c r="M62" s="233"/>
      <c r="N62" s="233"/>
      <c r="O62" s="573"/>
      <c r="P62" s="233"/>
      <c r="Q62" s="233"/>
      <c r="R62" s="574"/>
      <c r="S62" s="918"/>
      <c r="T62" s="918"/>
      <c r="U62" s="233"/>
      <c r="V62" s="575"/>
      <c r="W62" s="762" t="str">
        <f t="shared" si="7"/>
        <v/>
      </c>
      <c r="X62" s="763" t="str">
        <f t="shared" si="8"/>
        <v/>
      </c>
      <c r="Z62" s="566"/>
      <c r="AA62" s="25"/>
    </row>
    <row r="63" spans="2:27" s="1" customFormat="1" ht="12.75" customHeight="1">
      <c r="B63" s="395"/>
      <c r="C63"/>
      <c r="D63" s="567">
        <f t="shared" si="9"/>
        <v>52</v>
      </c>
      <c r="E63" s="568"/>
      <c r="F63" s="559"/>
      <c r="G63" s="569"/>
      <c r="H63" s="570"/>
      <c r="I63" s="571"/>
      <c r="J63" s="561" t="str">
        <f t="shared" si="10"/>
        <v/>
      </c>
      <c r="K63" s="561" t="str">
        <f t="shared" si="11"/>
        <v/>
      </c>
      <c r="L63" s="572"/>
      <c r="M63" s="233"/>
      <c r="N63" s="233"/>
      <c r="O63" s="573"/>
      <c r="P63" s="233"/>
      <c r="Q63" s="233"/>
      <c r="R63" s="574"/>
      <c r="S63" s="918"/>
      <c r="T63" s="918"/>
      <c r="U63" s="233"/>
      <c r="V63" s="575"/>
      <c r="W63" s="762" t="str">
        <f t="shared" si="7"/>
        <v/>
      </c>
      <c r="X63" s="763" t="str">
        <f t="shared" si="8"/>
        <v/>
      </c>
      <c r="Z63" s="566"/>
      <c r="AA63" s="25"/>
    </row>
    <row r="64" spans="2:27" s="1" customFormat="1" ht="12.75" customHeight="1">
      <c r="B64" s="395"/>
      <c r="C64"/>
      <c r="D64" s="567">
        <f t="shared" si="9"/>
        <v>53</v>
      </c>
      <c r="E64" s="568"/>
      <c r="F64" s="559"/>
      <c r="G64" s="569"/>
      <c r="H64" s="570"/>
      <c r="I64" s="571"/>
      <c r="J64" s="561" t="str">
        <f t="shared" si="10"/>
        <v/>
      </c>
      <c r="K64" s="561" t="str">
        <f t="shared" si="11"/>
        <v/>
      </c>
      <c r="L64" s="572"/>
      <c r="M64" s="233"/>
      <c r="N64" s="233"/>
      <c r="O64" s="573"/>
      <c r="P64" s="233"/>
      <c r="Q64" s="233"/>
      <c r="R64" s="574"/>
      <c r="S64" s="918"/>
      <c r="T64" s="918"/>
      <c r="U64" s="233"/>
      <c r="V64" s="575"/>
      <c r="W64" s="762" t="str">
        <f t="shared" si="7"/>
        <v/>
      </c>
      <c r="X64" s="763" t="str">
        <f t="shared" si="8"/>
        <v/>
      </c>
      <c r="Z64" s="566"/>
      <c r="AA64" s="25"/>
    </row>
    <row r="65" spans="2:27" s="1" customFormat="1" ht="12.75" customHeight="1">
      <c r="B65" s="395"/>
      <c r="C65"/>
      <c r="D65" s="567">
        <f t="shared" si="9"/>
        <v>54</v>
      </c>
      <c r="E65" s="568"/>
      <c r="F65" s="559"/>
      <c r="G65" s="569"/>
      <c r="H65" s="570"/>
      <c r="I65" s="571"/>
      <c r="J65" s="561" t="str">
        <f t="shared" si="10"/>
        <v/>
      </c>
      <c r="K65" s="561" t="str">
        <f t="shared" si="11"/>
        <v/>
      </c>
      <c r="L65" s="572"/>
      <c r="M65" s="233"/>
      <c r="N65" s="233"/>
      <c r="O65" s="573"/>
      <c r="P65" s="233"/>
      <c r="Q65" s="233"/>
      <c r="R65" s="574"/>
      <c r="S65" s="918"/>
      <c r="T65" s="918"/>
      <c r="U65" s="233"/>
      <c r="V65" s="575"/>
      <c r="W65" s="762" t="str">
        <f t="shared" si="7"/>
        <v/>
      </c>
      <c r="X65" s="763" t="str">
        <f t="shared" si="8"/>
        <v/>
      </c>
      <c r="Z65" s="566"/>
      <c r="AA65" s="25"/>
    </row>
    <row r="66" spans="2:27" s="1" customFormat="1" ht="12.75" customHeight="1">
      <c r="B66" s="395"/>
      <c r="C66"/>
      <c r="D66" s="567">
        <f t="shared" si="9"/>
        <v>55</v>
      </c>
      <c r="E66" s="568"/>
      <c r="F66" s="559"/>
      <c r="G66" s="569"/>
      <c r="H66" s="570"/>
      <c r="I66" s="571"/>
      <c r="J66" s="561" t="str">
        <f t="shared" si="10"/>
        <v/>
      </c>
      <c r="K66" s="561" t="str">
        <f t="shared" si="11"/>
        <v/>
      </c>
      <c r="L66" s="572"/>
      <c r="M66" s="233"/>
      <c r="N66" s="233"/>
      <c r="O66" s="573"/>
      <c r="P66" s="233"/>
      <c r="Q66" s="233"/>
      <c r="R66" s="574"/>
      <c r="S66" s="918"/>
      <c r="T66" s="918"/>
      <c r="U66" s="233"/>
      <c r="V66" s="575"/>
      <c r="W66" s="762" t="str">
        <f t="shared" si="7"/>
        <v/>
      </c>
      <c r="X66" s="763" t="str">
        <f t="shared" si="8"/>
        <v/>
      </c>
      <c r="Z66" s="566"/>
      <c r="AA66" s="25"/>
    </row>
    <row r="67" spans="2:27" s="1" customFormat="1" ht="12.75" customHeight="1">
      <c r="B67" s="395"/>
      <c r="C67"/>
      <c r="D67" s="567">
        <f t="shared" si="9"/>
        <v>56</v>
      </c>
      <c r="E67" s="568"/>
      <c r="F67" s="559"/>
      <c r="G67" s="569"/>
      <c r="H67" s="570"/>
      <c r="I67" s="571"/>
      <c r="J67" s="561" t="str">
        <f t="shared" si="10"/>
        <v/>
      </c>
      <c r="K67" s="561" t="str">
        <f t="shared" si="11"/>
        <v/>
      </c>
      <c r="L67" s="572"/>
      <c r="M67" s="233"/>
      <c r="N67" s="233"/>
      <c r="O67" s="573"/>
      <c r="P67" s="233"/>
      <c r="Q67" s="233"/>
      <c r="R67" s="574"/>
      <c r="S67" s="918"/>
      <c r="T67" s="918"/>
      <c r="U67" s="233"/>
      <c r="V67" s="575"/>
      <c r="W67" s="762" t="str">
        <f t="shared" si="7"/>
        <v/>
      </c>
      <c r="X67" s="763" t="str">
        <f t="shared" si="8"/>
        <v/>
      </c>
      <c r="Z67" s="566"/>
      <c r="AA67" s="25"/>
    </row>
    <row r="68" spans="2:27" s="1" customFormat="1" ht="12.75" customHeight="1">
      <c r="B68" s="395"/>
      <c r="C68"/>
      <c r="D68" s="567">
        <f t="shared" si="9"/>
        <v>57</v>
      </c>
      <c r="E68" s="568"/>
      <c r="F68" s="559"/>
      <c r="G68" s="569"/>
      <c r="H68" s="570"/>
      <c r="I68" s="571"/>
      <c r="J68" s="561" t="str">
        <f t="shared" si="10"/>
        <v/>
      </c>
      <c r="K68" s="561" t="str">
        <f t="shared" si="11"/>
        <v/>
      </c>
      <c r="L68" s="572"/>
      <c r="M68" s="233"/>
      <c r="N68" s="233"/>
      <c r="O68" s="573"/>
      <c r="P68" s="233"/>
      <c r="Q68" s="233"/>
      <c r="R68" s="574"/>
      <c r="S68" s="918"/>
      <c r="T68" s="918"/>
      <c r="U68" s="233"/>
      <c r="V68" s="575"/>
      <c r="W68" s="762" t="str">
        <f t="shared" si="7"/>
        <v/>
      </c>
      <c r="X68" s="763" t="str">
        <f t="shared" si="8"/>
        <v/>
      </c>
      <c r="Z68" s="566"/>
      <c r="AA68" s="25"/>
    </row>
    <row r="69" spans="2:27" s="1" customFormat="1" ht="12.75" customHeight="1">
      <c r="B69" s="395"/>
      <c r="C69"/>
      <c r="D69" s="567">
        <f t="shared" si="9"/>
        <v>58</v>
      </c>
      <c r="E69" s="568"/>
      <c r="F69" s="559"/>
      <c r="G69" s="569"/>
      <c r="H69" s="570"/>
      <c r="I69" s="571"/>
      <c r="J69" s="561" t="str">
        <f t="shared" si="10"/>
        <v/>
      </c>
      <c r="K69" s="561" t="str">
        <f t="shared" si="11"/>
        <v/>
      </c>
      <c r="L69" s="572"/>
      <c r="M69" s="233"/>
      <c r="N69" s="233"/>
      <c r="O69" s="573"/>
      <c r="P69" s="233"/>
      <c r="Q69" s="233"/>
      <c r="R69" s="574"/>
      <c r="S69" s="918"/>
      <c r="T69" s="918"/>
      <c r="U69" s="233"/>
      <c r="V69" s="575"/>
      <c r="W69" s="762" t="str">
        <f t="shared" si="7"/>
        <v/>
      </c>
      <c r="X69" s="763" t="str">
        <f t="shared" si="8"/>
        <v/>
      </c>
      <c r="Z69" s="566"/>
      <c r="AA69" s="25"/>
    </row>
    <row r="70" spans="2:27" s="1" customFormat="1" ht="12.75" customHeight="1">
      <c r="B70" s="395"/>
      <c r="C70"/>
      <c r="D70" s="567">
        <f t="shared" si="9"/>
        <v>59</v>
      </c>
      <c r="E70" s="568"/>
      <c r="F70" s="559"/>
      <c r="G70" s="569"/>
      <c r="H70" s="570"/>
      <c r="I70" s="571"/>
      <c r="J70" s="561" t="str">
        <f t="shared" si="10"/>
        <v/>
      </c>
      <c r="K70" s="561" t="str">
        <f t="shared" si="11"/>
        <v/>
      </c>
      <c r="L70" s="572"/>
      <c r="M70" s="233"/>
      <c r="N70" s="233"/>
      <c r="O70" s="573"/>
      <c r="P70" s="233"/>
      <c r="Q70" s="233"/>
      <c r="R70" s="574"/>
      <c r="S70" s="918"/>
      <c r="T70" s="918"/>
      <c r="U70" s="233"/>
      <c r="V70" s="575"/>
      <c r="W70" s="762" t="str">
        <f t="shared" si="7"/>
        <v/>
      </c>
      <c r="X70" s="763" t="str">
        <f t="shared" si="8"/>
        <v/>
      </c>
      <c r="Z70" s="566"/>
      <c r="AA70" s="25"/>
    </row>
    <row r="71" spans="2:27" s="1" customFormat="1" ht="12.75" customHeight="1" thickBot="1">
      <c r="B71" s="395"/>
      <c r="C71"/>
      <c r="D71" s="567">
        <f>D70+1</f>
        <v>60</v>
      </c>
      <c r="E71" s="578"/>
      <c r="F71" s="559"/>
      <c r="G71" s="579"/>
      <c r="H71" s="570"/>
      <c r="I71" s="571"/>
      <c r="J71" s="561" t="str">
        <f t="shared" si="10"/>
        <v/>
      </c>
      <c r="K71" s="561" t="str">
        <f t="shared" si="11"/>
        <v/>
      </c>
      <c r="L71" s="580"/>
      <c r="M71" s="581"/>
      <c r="N71" s="581"/>
      <c r="O71" s="582"/>
      <c r="P71" s="581"/>
      <c r="Q71" s="581"/>
      <c r="R71" s="583"/>
      <c r="S71" s="920"/>
      <c r="T71" s="920"/>
      <c r="U71" s="581"/>
      <c r="V71" s="584"/>
      <c r="W71" s="764" t="str">
        <f t="shared" si="7"/>
        <v/>
      </c>
      <c r="X71" s="765" t="str">
        <f t="shared" si="8"/>
        <v/>
      </c>
      <c r="Z71" s="566"/>
      <c r="AA71" s="25"/>
    </row>
    <row r="72" spans="2:27" s="1" customFormat="1" ht="12.75" customHeight="1">
      <c r="B72" s="395"/>
      <c r="C72"/>
      <c r="D72" s="3"/>
      <c r="F72" s="3"/>
      <c r="G72" s="3"/>
      <c r="H72" s="27"/>
      <c r="I72" s="27"/>
      <c r="J72" s="27"/>
      <c r="K72" s="27"/>
      <c r="L72" s="147"/>
      <c r="M72" s="147"/>
      <c r="N72" s="147"/>
      <c r="O72" s="4"/>
      <c r="P72" s="147"/>
      <c r="Q72" s="147"/>
      <c r="R72" s="3"/>
      <c r="S72" s="3"/>
      <c r="T72" s="3"/>
      <c r="U72" s="147"/>
      <c r="V72" s="147"/>
      <c r="W72" s="4"/>
      <c r="X72" s="4"/>
      <c r="Y72" s="4"/>
      <c r="Z72" s="566"/>
      <c r="AA72" s="25"/>
    </row>
    <row r="73" spans="2:27" ht="3" customHeight="1">
      <c r="B73" s="396"/>
      <c r="C73" s="1086"/>
      <c r="D73" s="1086"/>
      <c r="E73" s="1086"/>
      <c r="F73" s="1086"/>
      <c r="G73" s="1086"/>
      <c r="H73" s="1086"/>
      <c r="I73" s="1086"/>
      <c r="J73" s="1086"/>
      <c r="K73" s="1086"/>
      <c r="L73" s="1086"/>
      <c r="M73" s="1086"/>
      <c r="N73" s="1086"/>
      <c r="O73" s="1086"/>
      <c r="P73" s="1086"/>
      <c r="Q73" s="1086"/>
      <c r="R73" s="1086"/>
      <c r="S73" s="1086"/>
      <c r="T73" s="1086"/>
      <c r="U73" s="1086"/>
      <c r="V73" s="1086"/>
      <c r="W73" s="1086"/>
      <c r="X73" s="1086"/>
      <c r="Y73" s="1086"/>
      <c r="Z73" s="34"/>
    </row>
    <row r="74" spans="2:27">
      <c r="Z74" s="418"/>
    </row>
  </sheetData>
  <sheetProtection algorithmName="SHA-512" hashValue="lBGWaAiqgFBFHWgVNK90W39G5TgVWUs/CX/1tQ/cLHLKTnpdETVZ5vkz6E+Vs/Kx97ZxSn8Fn7EHnzNuGhlHUA==" saltValue="e4TFnzt/wbiRRt8c9KZKzA==" spinCount="100000" sheet="1" objects="1" scenarios="1" selectLockedCells="1"/>
  <mergeCells count="18">
    <mergeCell ref="J4:L4"/>
    <mergeCell ref="D10:G10"/>
    <mergeCell ref="D11:G11"/>
    <mergeCell ref="D6:D8"/>
    <mergeCell ref="E6:E8"/>
    <mergeCell ref="F6:F8"/>
    <mergeCell ref="G6:G8"/>
    <mergeCell ref="J7:J8"/>
    <mergeCell ref="K7:K8"/>
    <mergeCell ref="P6:X6"/>
    <mergeCell ref="W7:X7"/>
    <mergeCell ref="H7:I7"/>
    <mergeCell ref="L7:M7"/>
    <mergeCell ref="N7:N8"/>
    <mergeCell ref="P7:R7"/>
    <mergeCell ref="U7:V7"/>
    <mergeCell ref="T7:T8"/>
    <mergeCell ref="S7:S8"/>
  </mergeCells>
  <phoneticPr fontId="4"/>
  <conditionalFormatting sqref="T12:T71">
    <cfRule type="expression" dxfId="109" priority="1" stopIfTrue="1">
      <formula>AND(G12&lt;&gt;"ターボ冷凍機",T12="○")</formula>
    </cfRule>
  </conditionalFormatting>
  <conditionalFormatting sqref="U12:U71">
    <cfRule type="expression" dxfId="108" priority="77" stopIfTrue="1">
      <formula>IF(OR($G12=$AT$1,$G12=$AU$1),"",OR(AND($L12&lt;&gt;"",$U12="",$U$11&gt;0),AND($L12="",$U12&lt;&gt;"")))</formula>
    </cfRule>
  </conditionalFormatting>
  <conditionalFormatting sqref="V12:V71">
    <cfRule type="expression" dxfId="107" priority="78" stopIfTrue="1">
      <formula>IF(OR($G12=$AT$1,$G12=$AU$1),"",OR(AND($M12&lt;&gt;"",$V12="",$V$11&gt;0),AND($M12="",$V12&lt;&gt;"")))</formula>
    </cfRule>
  </conditionalFormatting>
  <dataValidations count="3">
    <dataValidation type="list" allowBlank="1" showInputMessage="1" showErrorMessage="1" sqref="R12:R71" xr:uid="{00000000-0002-0000-0A00-000000000000}">
      <formula1>$AE$7:$AN$7</formula1>
    </dataValidation>
    <dataValidation type="list" allowBlank="1" showInputMessage="1" showErrorMessage="1" sqref="S12:T71 H12:I71" xr:uid="{00000000-0002-0000-0A00-000001000000}">
      <formula1>$AB$1:$AB$2</formula1>
    </dataValidation>
    <dataValidation type="list" allowBlank="1" showInputMessage="1" showErrorMessage="1" sqref="IV12:IV72 G12:G71" xr:uid="{00000000-0002-0000-0A00-000002000000}">
      <formula1>$AE$1:$AV$1</formula1>
    </dataValidation>
  </dataValidations>
  <printOptions horizontalCentered="1"/>
  <pageMargins left="0.39370078740157483" right="0.39370078740157483" top="0.59055118110236227" bottom="0.39370078740157483" header="0.39370078740157483" footer="0.19685039370078741"/>
  <pageSetup paperSize="9" scale="95" firstPageNumber="13" orientation="landscape" blackAndWhite="1" horizontalDpi="300" verticalDpi="300" r:id="rId1"/>
  <headerFooter alignWithMargins="0">
    <oddFooter>&amp;C&amp;P</oddFooter>
  </headerFooter>
  <rowBreaks count="1" manualBreakCount="1">
    <brk id="41" min="1" max="23" man="1"/>
  </rowBreaks>
  <ignoredErrors>
    <ignoredError sqref="I11:J11" formula="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FBC3B8914A3A54DA49A596E2F94D2A0" ma:contentTypeVersion="4" ma:contentTypeDescription="新しいドキュメントを作成します。" ma:contentTypeScope="" ma:versionID="ade8b53c547c6b9b18c4530684e885f2">
  <xsd:schema xmlns:xsd="http://www.w3.org/2001/XMLSchema" xmlns:xs="http://www.w3.org/2001/XMLSchema" xmlns:p="http://schemas.microsoft.com/office/2006/metadata/properties" xmlns:ns2="a3be0512-5268-402d-b680-ad76f6a0d80b" targetNamespace="http://schemas.microsoft.com/office/2006/metadata/properties" ma:root="true" ma:fieldsID="c77b9c3c21ff82ebbe792f0297456802" ns2:_="">
    <xsd:import namespace="a3be0512-5268-402d-b680-ad76f6a0d80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be0512-5268-402d-b680-ad76f6a0d8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B560C2-8EC1-4E68-803C-E35BF97DC8E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8CF6B23-961F-4028-A790-9C57966711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be0512-5268-402d-b680-ad76f6a0d8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1F9C17-B8D5-43BD-8B32-0A045ABF63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36</vt:i4>
      </vt:variant>
    </vt:vector>
  </HeadingPairs>
  <TitlesOfParts>
    <vt:vector size="57" baseType="lpstr">
      <vt:lpstr>評価書</vt:lpstr>
      <vt:lpstr>メイン</vt:lpstr>
      <vt:lpstr>評価結果</vt:lpstr>
      <vt:lpstr>基本情報</vt:lpstr>
      <vt:lpstr>取組状況入力</vt:lpstr>
      <vt:lpstr>建築物環境計画書入力</vt:lpstr>
      <vt:lpstr>重み係数</vt:lpstr>
      <vt:lpstr>評価結果貼付用</vt:lpstr>
      <vt:lpstr>熱源機器</vt:lpstr>
      <vt:lpstr>冷却塔</vt:lpstr>
      <vt:lpstr>空調用ポンプ</vt:lpstr>
      <vt:lpstr>空調機</vt:lpstr>
      <vt:lpstr>パッケージ形空調機</vt:lpstr>
      <vt:lpstr>ファン</vt:lpstr>
      <vt:lpstr>照明器具_標準入力</vt:lpstr>
      <vt:lpstr>照明器具_簡易入力</vt:lpstr>
      <vt:lpstr>変圧器</vt:lpstr>
      <vt:lpstr>給水ポンプ</vt:lpstr>
      <vt:lpstr>昇降機</vt:lpstr>
      <vt:lpstr>冷凍・冷蔵設備</vt:lpstr>
      <vt:lpstr>空調設備集計</vt:lpstr>
      <vt:lpstr>パッケージ形空調機!Print_Area</vt:lpstr>
      <vt:lpstr>ファン!Print_Area</vt:lpstr>
      <vt:lpstr>メイン!Print_Area</vt:lpstr>
      <vt:lpstr>基本情報!Print_Area</vt:lpstr>
      <vt:lpstr>給水ポンプ!Print_Area</vt:lpstr>
      <vt:lpstr>空調機!Print_Area</vt:lpstr>
      <vt:lpstr>空調設備集計!Print_Area</vt:lpstr>
      <vt:lpstr>空調用ポンプ!Print_Area</vt:lpstr>
      <vt:lpstr>建築物環境計画書入力!Print_Area</vt:lpstr>
      <vt:lpstr>取組状況入力!Print_Area</vt:lpstr>
      <vt:lpstr>重み係数!Print_Area</vt:lpstr>
      <vt:lpstr>昇降機!Print_Area</vt:lpstr>
      <vt:lpstr>照明器具_簡易入力!Print_Area</vt:lpstr>
      <vt:lpstr>照明器具_標準入力!Print_Area</vt:lpstr>
      <vt:lpstr>熱源機器!Print_Area</vt:lpstr>
      <vt:lpstr>評価結果!Print_Area</vt:lpstr>
      <vt:lpstr>評価結果貼付用!Print_Area</vt:lpstr>
      <vt:lpstr>評価書!Print_Area</vt:lpstr>
      <vt:lpstr>変圧器!Print_Area</vt:lpstr>
      <vt:lpstr>冷却塔!Print_Area</vt:lpstr>
      <vt:lpstr>冷凍・冷蔵設備!Print_Area</vt:lpstr>
      <vt:lpstr>パッケージ形空調機!Print_Titles</vt:lpstr>
      <vt:lpstr>ファン!Print_Titles</vt:lpstr>
      <vt:lpstr>基本情報!Print_Titles</vt:lpstr>
      <vt:lpstr>給水ポンプ!Print_Titles</vt:lpstr>
      <vt:lpstr>空調機!Print_Titles</vt:lpstr>
      <vt:lpstr>空調用ポンプ!Print_Titles</vt:lpstr>
      <vt:lpstr>重み係数!Print_Titles</vt:lpstr>
      <vt:lpstr>昇降機!Print_Titles</vt:lpstr>
      <vt:lpstr>照明器具_簡易入力!Print_Titles</vt:lpstr>
      <vt:lpstr>照明器具_標準入力!Print_Titles</vt:lpstr>
      <vt:lpstr>熱源機器!Print_Titles</vt:lpstr>
      <vt:lpstr>評価結果貼付用!Print_Titles</vt:lpstr>
      <vt:lpstr>変圧器!Print_Titles</vt:lpstr>
      <vt:lpstr>冷却塔!Print_Titles</vt:lpstr>
      <vt:lpstr>冷凍・冷蔵設備!Print_Titles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cp:keywords/>
  <dc:description/>
  <cp:revision/>
  <dcterms:created xsi:type="dcterms:W3CDTF">2008-08-20T10:15:56Z</dcterms:created>
  <dcterms:modified xsi:type="dcterms:W3CDTF">2025-06-23T05:09:05Z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0x010100DFBC3B8914A3A54DA49A596E2F94D2A0</vt:lpwstr>
  </property>
</Properties>
</file>